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bt Inputs" sheetId="1" state="visible" r:id="rId1"/>
    <sheet xmlns:r="http://schemas.openxmlformats.org/officeDocument/2006/relationships" name="Payoff Plan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'Debt Inputs'!$A$5:$M$105</definedName>
    <definedName name="_xlnm._FilterDatabase" localSheetId="1" hidden="1">'Payoff Plan'!$A$5:$O$6005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mm/dd/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color rgb="001F2937"/>
      <sz val="10"/>
    </font>
    <font>
      <name val="Aptos"/>
      <b val="1"/>
      <color rgb="00FFFFFF"/>
      <sz val="11"/>
    </font>
    <font>
      <name val="Aptos"/>
      <b val="1"/>
      <color rgb="001E293B"/>
      <sz val="12"/>
    </font>
  </fonts>
  <fills count="11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14B8A6"/>
      </patternFill>
    </fill>
    <fill>
      <patternFill patternType="solid">
        <fgColor rgb="00FFFBEB"/>
      </patternFill>
    </fill>
    <fill>
      <patternFill patternType="solid">
        <fgColor rgb="00ECFEFF"/>
      </patternFill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F8FAFC"/>
      </patternFill>
    </fill>
    <fill>
      <patternFill patternType="solid">
        <fgColor rgb="00D80621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10" fontId="3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0" fontId="3" fillId="4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right" vertical="center"/>
    </xf>
    <xf numFmtId="165" fontId="3" fillId="9" borderId="1" applyAlignment="1" pivotButton="0" quotePrefix="0" xfId="0">
      <alignment horizontal="center" vertical="center"/>
    </xf>
    <xf numFmtId="0" fontId="3" fillId="9" borderId="1" applyAlignment="1" pivotButton="0" quotePrefix="0" xfId="0">
      <alignment horizontal="center" vertical="center"/>
    </xf>
    <xf numFmtId="0" fontId="3" fillId="9" borderId="1" applyAlignment="1" pivotButton="0" quotePrefix="0" xfId="0">
      <alignment horizontal="left" vertical="center"/>
    </xf>
    <xf numFmtId="164" fontId="3" fillId="9" borderId="1" applyAlignment="1" pivotButton="0" quotePrefix="0" xfId="0">
      <alignment horizontal="right" vertical="center"/>
    </xf>
    <xf numFmtId="10" fontId="3" fillId="9" borderId="1" applyAlignment="1" pivotButton="0" quotePrefix="0" xfId="0">
      <alignment horizontal="center" vertical="center"/>
    </xf>
    <xf numFmtId="165" fontId="3" fillId="8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left" vertical="center"/>
    </xf>
    <xf numFmtId="164" fontId="3" fillId="8" borderId="1" applyAlignment="1" pivotButton="0" quotePrefix="0" xfId="0">
      <alignment horizontal="right" vertical="center"/>
    </xf>
    <xf numFmtId="10" fontId="3" fillId="8" borderId="1" applyAlignment="1" pivotButton="0" quotePrefix="0" xfId="0">
      <alignment horizontal="center" vertical="center"/>
    </xf>
    <xf numFmtId="0" fontId="2" fillId="10" borderId="1" applyAlignment="1" pivotButton="0" quotePrefix="0" xfId="0">
      <alignment horizontal="center" vertical="center"/>
    </xf>
    <xf numFmtId="164" fontId="5" fillId="9" borderId="1" applyAlignment="1" pivotButton="0" quotePrefix="0" xfId="0">
      <alignment horizontal="center" vertical="center"/>
    </xf>
    <xf numFmtId="10" fontId="5" fillId="9" borderId="1" applyAlignment="1" pivotButton="0" quotePrefix="0" xfId="0">
      <alignment horizontal="center" vertical="center"/>
    </xf>
    <xf numFmtId="165" fontId="5" fillId="9" borderId="1" applyAlignment="1" pivotButton="0" quotePrefix="0" xfId="0">
      <alignment horizontal="center" vertical="center"/>
    </xf>
    <xf numFmtId="1" fontId="5" fillId="9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/>
    </xf>
    <xf numFmtId="10" fontId="3" fillId="9" borderId="1" applyAlignment="1" pivotButton="0" quotePrefix="0" xfId="0">
      <alignment horizontal="right" vertical="center"/>
    </xf>
    <xf numFmtId="1" fontId="3" fillId="9" borderId="1" applyAlignment="1" pivotButton="0" quotePrefix="0" xfId="0">
      <alignment horizontal="right" vertical="center"/>
    </xf>
    <xf numFmtId="10" fontId="3" fillId="8" borderId="1" applyAlignment="1" pivotButton="0" quotePrefix="0" xfId="0">
      <alignment horizontal="right" vertical="center"/>
    </xf>
    <xf numFmtId="1" fontId="3" fillId="8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left" vertical="center" wrapText="1"/>
    </xf>
    <xf numFmtId="0" fontId="2" fillId="8" borderId="1" applyAlignment="1" pivotButton="0" quotePrefix="0" xfId="0">
      <alignment horizontal="left" vertical="center"/>
    </xf>
    <xf numFmtId="0" fontId="3" fillId="8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5" fontId="3" fillId="9" borderId="1" applyAlignment="1" pivotButton="0" quotePrefix="0" xfId="0">
      <alignment horizontal="center" vertical="center"/>
    </xf>
    <xf numFmtId="164" fontId="3" fillId="9" borderId="1" applyAlignment="1" pivotButton="0" quotePrefix="0" xfId="0">
      <alignment horizontal="right" vertical="center"/>
    </xf>
    <xf numFmtId="165" fontId="3" fillId="8" borderId="1" applyAlignment="1" pivotButton="0" quotePrefix="0" xfId="0">
      <alignment horizontal="center" vertical="center"/>
    </xf>
    <xf numFmtId="164" fontId="3" fillId="8" borderId="1" applyAlignment="1" pivotButton="0" quotePrefix="0" xfId="0">
      <alignment horizontal="right" vertical="center"/>
    </xf>
    <xf numFmtId="164" fontId="5" fillId="9" borderId="1" applyAlignment="1" pivotButton="0" quotePrefix="0" xfId="0">
      <alignment horizontal="center" vertical="center"/>
    </xf>
    <xf numFmtId="165" fontId="5" fillId="9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DCFCE7"/>
        </patternFill>
      </fill>
    </dxf>
    <dxf>
      <font>
        <name val="Aptos"/>
        <b val="1"/>
        <color rgb="00FFFFFF"/>
        <sz val="10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Current Balance by Creditor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'Dashboard'!B17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'Dashboard'!$A$18:$A$117</f>
            </numRef>
          </cat>
          <val>
            <numRef>
              <f>'Dashboard'!$B$18:$B$117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Current Balance (USD)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Avalanche Priority / Creditor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Projected Total Remaining Balance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'Dashboard'!I17</f>
            </strRef>
          </tx>
          <spPr>
            <a:ln xmlns:a="http://schemas.openxmlformats.org/drawingml/2006/main" w="28575">
              <a:solidFill>
                <a:srgbClr val="D80621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'Dashboard'!$H$18:$H$117</f>
            </numRef>
          </cat>
          <val>
            <numRef>
              <f>'Dashboard'!$I$18:$I$117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Remaining Balance (USD)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Debt Balance by Type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'Dashboard'!M17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'Dashboard'!$L$18:$L$117</f>
            </numRef>
          </cat>
          <val>
            <numRef>
              <f>'Dashboard'!$M$18:$M$117</f>
            </numRef>
          </val>
        </ser>
        <firstSliceAng val="0"/>
        <holeSize val="10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119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119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137</row>
      <rowOff>0</rowOff>
    </from>
    <ext cx="360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DebtInputsTable" displayName="DebtInputsTable" ref="A5:M105" headerRowCount="1">
  <autoFilter ref="A5:M105"/>
  <tableColumns count="13">
    <tableColumn id="1" name="Debt ID"/>
    <tableColumn id="2" name="Creditor"/>
    <tableColumn id="3" name="Debt Type"/>
    <tableColumn id="4" name="Account / Last Four"/>
    <tableColumn id="5" name="APR"/>
    <tableColumn id="6" name="Current Balance"/>
    <tableColumn id="7" name="Minimum Payment"/>
    <tableColumn id="8" name="Extra Monthly Payment Allocation"/>
    <tableColumn id="9" name="Total Planned Payment"/>
    <tableColumn id="10" name="Avalanche Priority"/>
    <tableColumn id="11" name="Estimated Interest This Month"/>
    <tableColumn id="12" name="Status"/>
    <tableColumn id="13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19" customWidth="1" min="4" max="4"/>
    <col width="11" customWidth="1" min="5" max="5"/>
    <col width="16" customWidth="1" min="6" max="6"/>
    <col width="16" customWidth="1" min="7" max="7"/>
    <col width="25" customWidth="1" min="8" max="8"/>
    <col width="19" customWidth="1" min="9" max="9"/>
    <col width="18" customWidth="1" min="10" max="10"/>
    <col width="25" customWidth="1" min="11" max="11"/>
    <col width="17" customWidth="1" min="12" max="12"/>
    <col width="29" customWidth="1" min="13" max="13"/>
  </cols>
  <sheetData>
    <row r="1" ht="26" customHeight="1">
      <c r="A1" s="1" t="inlineStr">
        <is>
          <t>Debt Avalanche Payoff Calculator - Debt Inputs</t>
        </is>
      </c>
    </row>
    <row r="2">
      <c r="A2" s="2" t="inlineStr">
        <is>
          <t>Monthly Debt Budget</t>
        </is>
      </c>
      <c r="B2" s="43" t="n">
        <v>2000</v>
      </c>
      <c r="D2" s="2" t="inlineStr">
        <is>
          <t>Plan Start Date</t>
        </is>
      </c>
      <c r="E2" s="44" t="n">
        <v>46235</v>
      </c>
      <c r="G2" s="2" t="inlineStr">
        <is>
          <t>Monthly Interest Method</t>
        </is>
      </c>
      <c r="H2" s="5" t="inlineStr">
        <is>
          <t>APR / 12</t>
        </is>
      </c>
      <c r="J2" s="2" t="inlineStr">
        <is>
          <t>Paid-Off Debt Count</t>
        </is>
      </c>
      <c r="K2" s="6">
        <f>COUNTIF($L$6:$L$105,"Paid Off")</f>
        <v/>
      </c>
    </row>
    <row r="3">
      <c r="A3" s="2" t="inlineStr">
        <is>
          <t>Extra Payment Available</t>
        </is>
      </c>
      <c r="B3" s="45">
        <f>MAX(0,$B$2-SUM($G$6:$G$105))</f>
        <v/>
      </c>
      <c r="D3" s="2" t="inlineStr">
        <is>
          <t>Total Starting Balance</t>
        </is>
      </c>
      <c r="E3" s="45">
        <f>SUM($F$6:$F$105)</f>
        <v/>
      </c>
      <c r="G3" s="2" t="inlineStr">
        <is>
          <t>Total Minimum Payments</t>
        </is>
      </c>
      <c r="H3" s="45">
        <f>SUM($G$6:$G$105)</f>
        <v/>
      </c>
      <c r="J3" s="2" t="inlineStr">
        <is>
          <t>Average APR</t>
        </is>
      </c>
      <c r="K3" s="8">
        <f>IFERROR(AVERAGE($E$6:$E$105),0)</f>
        <v/>
      </c>
    </row>
    <row r="4"/>
    <row r="5">
      <c r="A5" s="9" t="inlineStr">
        <is>
          <t>Debt ID</t>
        </is>
      </c>
      <c r="B5" s="9" t="inlineStr">
        <is>
          <t>Creditor</t>
        </is>
      </c>
      <c r="C5" s="9" t="inlineStr">
        <is>
          <t>Debt Type</t>
        </is>
      </c>
      <c r="D5" s="9" t="inlineStr">
        <is>
          <t>Account / Last Four</t>
        </is>
      </c>
      <c r="E5" s="9" t="inlineStr">
        <is>
          <t>APR</t>
        </is>
      </c>
      <c r="F5" s="9" t="inlineStr">
        <is>
          <t>Current Balance</t>
        </is>
      </c>
      <c r="G5" s="9" t="inlineStr">
        <is>
          <t>Minimum Payment</t>
        </is>
      </c>
      <c r="H5" s="9" t="inlineStr">
        <is>
          <t>Extra Monthly Payment Allocation</t>
        </is>
      </c>
      <c r="I5" s="9" t="inlineStr">
        <is>
          <t>Total Planned Payment</t>
        </is>
      </c>
      <c r="J5" s="9" t="inlineStr">
        <is>
          <t>Avalanche Priority</t>
        </is>
      </c>
      <c r="K5" s="9" t="inlineStr">
        <is>
          <t>Estimated Interest This Month</t>
        </is>
      </c>
      <c r="L5" s="9" t="inlineStr">
        <is>
          <t>Status</t>
        </is>
      </c>
      <c r="M5" s="9" t="inlineStr">
        <is>
          <t>Notes</t>
        </is>
      </c>
    </row>
    <row r="6">
      <c r="A6" s="10" t="inlineStr">
        <is>
          <t>DC-001</t>
        </is>
      </c>
      <c r="B6" s="11" t="inlineStr">
        <is>
          <t>Chase Freedom</t>
        </is>
      </c>
      <c r="C6" s="10" t="inlineStr">
        <is>
          <t>Credit Card</t>
        </is>
      </c>
      <c r="D6" s="10" t="inlineStr">
        <is>
          <t>Ending 4821</t>
        </is>
      </c>
      <c r="E6" s="12" t="n">
        <v>0.2499</v>
      </c>
      <c r="F6" s="43" t="n">
        <v>4860.25</v>
      </c>
      <c r="G6" s="43" t="n">
        <v>145</v>
      </c>
      <c r="H6" s="45">
        <f>IF(OR(F6="",J6=""),"",IF(J6=1,$B$3,0))</f>
        <v/>
      </c>
      <c r="I6" s="45">
        <f>IF(G6="","",G6+H6)</f>
        <v/>
      </c>
      <c r="J6" s="13">
        <f>IF(E6="","",RANK(E6,$E$6:$E$105,0))</f>
        <v/>
      </c>
      <c r="K6" s="45">
        <f>IF(OR(F6="",E6=""),"",IFERROR(F6*E6/12,0))</f>
        <v/>
      </c>
      <c r="L6" s="14">
        <f>IF(F6="","",IF(F6&lt;=0,"Paid Off",IF(H6&gt;0,"Extra Payment","Minimum Only")))</f>
        <v/>
      </c>
      <c r="M6" s="15" t="inlineStr">
        <is>
          <t>Michael Carter account</t>
        </is>
      </c>
    </row>
    <row r="7">
      <c r="A7" s="10" t="inlineStr">
        <is>
          <t>DC-002</t>
        </is>
      </c>
      <c r="B7" s="11" t="inlineStr">
        <is>
          <t>Capital One</t>
        </is>
      </c>
      <c r="C7" s="10" t="inlineStr">
        <is>
          <t>Credit Card</t>
        </is>
      </c>
      <c r="D7" s="10" t="inlineStr">
        <is>
          <t>Ending 7714</t>
        </is>
      </c>
      <c r="E7" s="12" t="n">
        <v>0.2949</v>
      </c>
      <c r="F7" s="43" t="n">
        <v>2740.8</v>
      </c>
      <c r="G7" s="43" t="n">
        <v>95</v>
      </c>
      <c r="H7" s="45">
        <f>IF(OR(F7="",J7=""),"",IF(J7=1,$B$3,0))</f>
        <v/>
      </c>
      <c r="I7" s="45">
        <f>IF(G7="","",G7+H7)</f>
        <v/>
      </c>
      <c r="J7" s="13">
        <f>IF(E7="","",RANK(E7,$E$6:$E$105,0))</f>
        <v/>
      </c>
      <c r="K7" s="45">
        <f>IF(OR(F7="",E7=""),"",IFERROR(F7*E7/12,0))</f>
        <v/>
      </c>
      <c r="L7" s="14">
        <f>IF(F7="","",IF(F7&lt;=0,"Paid Off",IF(H7&gt;0,"Extra Payment","Minimum Only")))</f>
        <v/>
      </c>
      <c r="M7" s="15" t="inlineStr">
        <is>
          <t>Jennifer Brooks account</t>
        </is>
      </c>
    </row>
    <row r="8">
      <c r="A8" s="10" t="inlineStr">
        <is>
          <t>DC-003</t>
        </is>
      </c>
      <c r="B8" s="11" t="inlineStr">
        <is>
          <t>Discover</t>
        </is>
      </c>
      <c r="C8" s="10" t="inlineStr">
        <is>
          <t>Credit Card</t>
        </is>
      </c>
      <c r="D8" s="10" t="inlineStr">
        <is>
          <t>Ending 1098</t>
        </is>
      </c>
      <c r="E8" s="12" t="n">
        <v>0.2299</v>
      </c>
      <c r="F8" s="43" t="n">
        <v>6125.4</v>
      </c>
      <c r="G8" s="43" t="n">
        <v>185</v>
      </c>
      <c r="H8" s="45">
        <f>IF(OR(F8="",J8=""),"",IF(J8=1,$B$3,0))</f>
        <v/>
      </c>
      <c r="I8" s="45">
        <f>IF(G8="","",G8+H8)</f>
        <v/>
      </c>
      <c r="J8" s="13">
        <f>IF(E8="","",RANK(E8,$E$6:$E$105,0))</f>
        <v/>
      </c>
      <c r="K8" s="45">
        <f>IF(OR(F8="",E8=""),"",IFERROR(F8*E8/12,0))</f>
        <v/>
      </c>
      <c r="L8" s="14">
        <f>IF(F8="","",IF(F8&lt;=0,"Paid Off",IF(H8&gt;0,"Extra Payment","Minimum Only")))</f>
        <v/>
      </c>
      <c r="M8" s="15" t="inlineStr">
        <is>
          <t>James Wilson account</t>
        </is>
      </c>
    </row>
    <row r="9">
      <c r="A9" s="10" t="inlineStr">
        <is>
          <t>DC-004</t>
        </is>
      </c>
      <c r="B9" s="11" t="inlineStr">
        <is>
          <t>Wells Fargo Personal Loan</t>
        </is>
      </c>
      <c r="C9" s="10" t="inlineStr">
        <is>
          <t>Personal Loan</t>
        </is>
      </c>
      <c r="D9" s="10" t="inlineStr">
        <is>
          <t>Ending 3345</t>
        </is>
      </c>
      <c r="E9" s="12" t="n">
        <v>0.1175</v>
      </c>
      <c r="F9" s="43" t="n">
        <v>8950</v>
      </c>
      <c r="G9" s="43" t="n">
        <v>275</v>
      </c>
      <c r="H9" s="45">
        <f>IF(OR(F9="",J9=""),"",IF(J9=1,$B$3,0))</f>
        <v/>
      </c>
      <c r="I9" s="45">
        <f>IF(G9="","",G9+H9)</f>
        <v/>
      </c>
      <c r="J9" s="13">
        <f>IF(E9="","",RANK(E9,$E$6:$E$105,0))</f>
        <v/>
      </c>
      <c r="K9" s="45">
        <f>IF(OR(F9="",E9=""),"",IFERROR(F9*E9/12,0))</f>
        <v/>
      </c>
      <c r="L9" s="14">
        <f>IF(F9="","",IF(F9&lt;=0,"Paid Off",IF(H9&gt;0,"Extra Payment","Minimum Only")))</f>
        <v/>
      </c>
      <c r="M9" s="15" t="inlineStr">
        <is>
          <t>Emily Davis account</t>
        </is>
      </c>
    </row>
    <row r="10">
      <c r="A10" s="10" t="inlineStr">
        <is>
          <t>DC-005</t>
        </is>
      </c>
      <c r="B10" s="11" t="inlineStr">
        <is>
          <t>Navy Federal Auto Loan</t>
        </is>
      </c>
      <c r="C10" s="10" t="inlineStr">
        <is>
          <t>Auto Loan</t>
        </is>
      </c>
      <c r="D10" s="10" t="inlineStr">
        <is>
          <t>Ending 6502</t>
        </is>
      </c>
      <c r="E10" s="12" t="n">
        <v>0.0649</v>
      </c>
      <c r="F10" s="43" t="n">
        <v>14280.6</v>
      </c>
      <c r="G10" s="43" t="n">
        <v>410</v>
      </c>
      <c r="H10" s="45">
        <f>IF(OR(F10="",J10=""),"",IF(J10=1,$B$3,0))</f>
        <v/>
      </c>
      <c r="I10" s="45">
        <f>IF(G10="","",G10+H10)</f>
        <v/>
      </c>
      <c r="J10" s="13">
        <f>IF(E10="","",RANK(E10,$E$6:$E$105,0))</f>
        <v/>
      </c>
      <c r="K10" s="45">
        <f>IF(OR(F10="",E10=""),"",IFERROR(F10*E10/12,0))</f>
        <v/>
      </c>
      <c r="L10" s="14">
        <f>IF(F10="","",IF(F10&lt;=0,"Paid Off",IF(H10&gt;0,"Extra Payment","Minimum Only")))</f>
        <v/>
      </c>
      <c r="M10" s="15" t="inlineStr">
        <is>
          <t>David Martinez account</t>
        </is>
      </c>
    </row>
    <row r="11">
      <c r="A11" s="10" t="inlineStr">
        <is>
          <t>DC-006</t>
        </is>
      </c>
      <c r="B11" s="11" t="inlineStr">
        <is>
          <t>Citi Card</t>
        </is>
      </c>
      <c r="C11" s="10" t="inlineStr">
        <is>
          <t>Credit Card</t>
        </is>
      </c>
      <c r="D11" s="10" t="inlineStr">
        <is>
          <t>Ending 9237</t>
        </is>
      </c>
      <c r="E11" s="12" t="n">
        <v>0.2724</v>
      </c>
      <c r="F11" s="43" t="n">
        <v>1985.75</v>
      </c>
      <c r="G11" s="43" t="n">
        <v>70</v>
      </c>
      <c r="H11" s="45">
        <f>IF(OR(F11="",J11=""),"",IF(J11=1,$B$3,0))</f>
        <v/>
      </c>
      <c r="I11" s="45">
        <f>IF(G11="","",G11+H11)</f>
        <v/>
      </c>
      <c r="J11" s="13">
        <f>IF(E11="","",RANK(E11,$E$6:$E$105,0))</f>
        <v/>
      </c>
      <c r="K11" s="45">
        <f>IF(OR(F11="",E11=""),"",IFERROR(F11*E11/12,0))</f>
        <v/>
      </c>
      <c r="L11" s="14">
        <f>IF(F11="","",IF(F11&lt;=0,"Paid Off",IF(H11&gt;0,"Extra Payment","Minimum Only")))</f>
        <v/>
      </c>
      <c r="M11" s="15" t="inlineStr">
        <is>
          <t>Sarah Thompson account</t>
        </is>
      </c>
    </row>
    <row r="12">
      <c r="A12" s="10" t="inlineStr">
        <is>
          <t>DC-007</t>
        </is>
      </c>
      <c r="B12" s="11" t="inlineStr">
        <is>
          <t>SoFi Student Loan</t>
        </is>
      </c>
      <c r="C12" s="10" t="inlineStr">
        <is>
          <t>Student Loan</t>
        </is>
      </c>
      <c r="D12" s="10" t="inlineStr">
        <is>
          <t>Ending 5619</t>
        </is>
      </c>
      <c r="E12" s="12" t="n">
        <v>0.0725</v>
      </c>
      <c r="F12" s="43" t="n">
        <v>21450</v>
      </c>
      <c r="G12" s="43" t="n">
        <v>245</v>
      </c>
      <c r="H12" s="45">
        <f>IF(OR(F12="",J12=""),"",IF(J12=1,$B$3,0))</f>
        <v/>
      </c>
      <c r="I12" s="45">
        <f>IF(G12="","",G12+H12)</f>
        <v/>
      </c>
      <c r="J12" s="13">
        <f>IF(E12="","",RANK(E12,$E$6:$E$105,0))</f>
        <v/>
      </c>
      <c r="K12" s="45">
        <f>IF(OR(F12="",E12=""),"",IFERROR(F12*E12/12,0))</f>
        <v/>
      </c>
      <c r="L12" s="14">
        <f>IF(F12="","",IF(F12&lt;=0,"Paid Off",IF(H12&gt;0,"Extra Payment","Minimum Only")))</f>
        <v/>
      </c>
      <c r="M12" s="15" t="inlineStr">
        <is>
          <t>Robert Anderson account</t>
        </is>
      </c>
    </row>
    <row r="13">
      <c r="A13" s="10" t="inlineStr">
        <is>
          <t>DC-008</t>
        </is>
      </c>
      <c r="B13" s="11" t="inlineStr">
        <is>
          <t>Synchrony Home Card</t>
        </is>
      </c>
      <c r="C13" s="10" t="inlineStr">
        <is>
          <t>Credit Card</t>
        </is>
      </c>
      <c r="D13" s="10" t="inlineStr">
        <is>
          <t>Ending 8076</t>
        </is>
      </c>
      <c r="E13" s="12" t="n">
        <v>0.3199</v>
      </c>
      <c r="F13" s="43" t="n">
        <v>3320.1</v>
      </c>
      <c r="G13" s="43" t="n">
        <v>110</v>
      </c>
      <c r="H13" s="45">
        <f>IF(OR(F13="",J13=""),"",IF(J13=1,$B$3,0))</f>
        <v/>
      </c>
      <c r="I13" s="45">
        <f>IF(G13="","",G13+H13)</f>
        <v/>
      </c>
      <c r="J13" s="13">
        <f>IF(E13="","",RANK(E13,$E$6:$E$105,0))</f>
        <v/>
      </c>
      <c r="K13" s="45">
        <f>IF(OR(F13="",E13=""),"",IFERROR(F13*E13/12,0))</f>
        <v/>
      </c>
      <c r="L13" s="14">
        <f>IF(F13="","",IF(F13&lt;=0,"Paid Off",IF(H13&gt;0,"Extra Payment","Minimum Only")))</f>
        <v/>
      </c>
      <c r="M13" s="15" t="inlineStr">
        <is>
          <t>Ashley Robinson account</t>
        </is>
      </c>
    </row>
    <row r="14">
      <c r="A14" s="10" t="inlineStr">
        <is>
          <t>DC-009</t>
        </is>
      </c>
      <c r="B14" s="11" t="inlineStr">
        <is>
          <t>Bank of America Card</t>
        </is>
      </c>
      <c r="C14" s="10" t="inlineStr">
        <is>
          <t>Credit Card</t>
        </is>
      </c>
      <c r="D14" s="10" t="inlineStr">
        <is>
          <t>Ending 2468</t>
        </is>
      </c>
      <c r="E14" s="12" t="n">
        <v>0.1999</v>
      </c>
      <c r="F14" s="43" t="n">
        <v>5475.35</v>
      </c>
      <c r="G14" s="43" t="n">
        <v>165</v>
      </c>
      <c r="H14" s="45">
        <f>IF(OR(F14="",J14=""),"",IF(J14=1,$B$3,0))</f>
        <v/>
      </c>
      <c r="I14" s="45">
        <f>IF(G14="","",G14+H14)</f>
        <v/>
      </c>
      <c r="J14" s="13">
        <f>IF(E14="","",RANK(E14,$E$6:$E$105,0))</f>
        <v/>
      </c>
      <c r="K14" s="45">
        <f>IF(OR(F14="",E14=""),"",IFERROR(F14*E14/12,0))</f>
        <v/>
      </c>
      <c r="L14" s="14">
        <f>IF(F14="","",IF(F14&lt;=0,"Paid Off",IF(H14&gt;0,"Extra Payment","Minimum Only")))</f>
        <v/>
      </c>
      <c r="M14" s="15" t="inlineStr">
        <is>
          <t>Christopher Lewis account</t>
        </is>
      </c>
    </row>
    <row r="15">
      <c r="A15" s="10" t="inlineStr"/>
      <c r="B15" s="11" t="inlineStr"/>
      <c r="C15" s="10" t="inlineStr"/>
      <c r="D15" s="10" t="inlineStr"/>
      <c r="E15" s="12" t="inlineStr"/>
      <c r="F15" s="43" t="inlineStr"/>
      <c r="G15" s="43" t="inlineStr"/>
      <c r="H15" s="45">
        <f>IF(OR(F15="",J15=""),"",IF(J15=1,$B$3,0))</f>
        <v/>
      </c>
      <c r="I15" s="45">
        <f>IF(G15="","",G15+H15)</f>
        <v/>
      </c>
      <c r="J15" s="13">
        <f>IF(E15="","",RANK(E15,$E$6:$E$105,0))</f>
        <v/>
      </c>
      <c r="K15" s="45">
        <f>IF(OR(F15="",E15=""),"",IFERROR(F15*E15/12,0))</f>
        <v/>
      </c>
      <c r="L15" s="14">
        <f>IF(F15="","",IF(F15&lt;=0,"Paid Off",IF(H15&gt;0,"Extra Payment","Minimum Only")))</f>
        <v/>
      </c>
      <c r="M15" s="15" t="inlineStr"/>
    </row>
    <row r="16">
      <c r="A16" s="10" t="inlineStr"/>
      <c r="B16" s="11" t="inlineStr"/>
      <c r="C16" s="10" t="inlineStr"/>
      <c r="D16" s="10" t="inlineStr"/>
      <c r="E16" s="12" t="inlineStr"/>
      <c r="F16" s="43" t="inlineStr"/>
      <c r="G16" s="43" t="inlineStr"/>
      <c r="H16" s="45">
        <f>IF(OR(F16="",J16=""),"",IF(J16=1,$B$3,0))</f>
        <v/>
      </c>
      <c r="I16" s="45">
        <f>IF(G16="","",G16+H16)</f>
        <v/>
      </c>
      <c r="J16" s="13">
        <f>IF(E16="","",RANK(E16,$E$6:$E$105,0))</f>
        <v/>
      </c>
      <c r="K16" s="45">
        <f>IF(OR(F16="",E16=""),"",IFERROR(F16*E16/12,0))</f>
        <v/>
      </c>
      <c r="L16" s="14">
        <f>IF(F16="","",IF(F16&lt;=0,"Paid Off",IF(H16&gt;0,"Extra Payment","Minimum Only")))</f>
        <v/>
      </c>
      <c r="M16" s="15" t="inlineStr"/>
    </row>
    <row r="17">
      <c r="A17" s="10" t="inlineStr"/>
      <c r="B17" s="11" t="inlineStr"/>
      <c r="C17" s="10" t="inlineStr"/>
      <c r="D17" s="10" t="inlineStr"/>
      <c r="E17" s="12" t="inlineStr"/>
      <c r="F17" s="43" t="inlineStr"/>
      <c r="G17" s="43" t="inlineStr"/>
      <c r="H17" s="45">
        <f>IF(OR(F17="",J17=""),"",IF(J17=1,$B$3,0))</f>
        <v/>
      </c>
      <c r="I17" s="45">
        <f>IF(G17="","",G17+H17)</f>
        <v/>
      </c>
      <c r="J17" s="13">
        <f>IF(E17="","",RANK(E17,$E$6:$E$105,0))</f>
        <v/>
      </c>
      <c r="K17" s="45">
        <f>IF(OR(F17="",E17=""),"",IFERROR(F17*E17/12,0))</f>
        <v/>
      </c>
      <c r="L17" s="14">
        <f>IF(F17="","",IF(F17&lt;=0,"Paid Off",IF(H17&gt;0,"Extra Payment","Minimum Only")))</f>
        <v/>
      </c>
      <c r="M17" s="15" t="inlineStr"/>
    </row>
    <row r="18">
      <c r="A18" s="10" t="inlineStr"/>
      <c r="B18" s="11" t="inlineStr"/>
      <c r="C18" s="10" t="inlineStr"/>
      <c r="D18" s="10" t="inlineStr"/>
      <c r="E18" s="12" t="inlineStr"/>
      <c r="F18" s="43" t="inlineStr"/>
      <c r="G18" s="43" t="inlineStr"/>
      <c r="H18" s="45">
        <f>IF(OR(F18="",J18=""),"",IF(J18=1,$B$3,0))</f>
        <v/>
      </c>
      <c r="I18" s="45">
        <f>IF(G18="","",G18+H18)</f>
        <v/>
      </c>
      <c r="J18" s="13">
        <f>IF(E18="","",RANK(E18,$E$6:$E$105,0))</f>
        <v/>
      </c>
      <c r="K18" s="45">
        <f>IF(OR(F18="",E18=""),"",IFERROR(F18*E18/12,0))</f>
        <v/>
      </c>
      <c r="L18" s="14">
        <f>IF(F18="","",IF(F18&lt;=0,"Paid Off",IF(H18&gt;0,"Extra Payment","Minimum Only")))</f>
        <v/>
      </c>
      <c r="M18" s="15" t="inlineStr"/>
    </row>
    <row r="19">
      <c r="A19" s="10" t="inlineStr"/>
      <c r="B19" s="11" t="inlineStr"/>
      <c r="C19" s="10" t="inlineStr"/>
      <c r="D19" s="10" t="inlineStr"/>
      <c r="E19" s="12" t="inlineStr"/>
      <c r="F19" s="43" t="inlineStr"/>
      <c r="G19" s="43" t="inlineStr"/>
      <c r="H19" s="45">
        <f>IF(OR(F19="",J19=""),"",IF(J19=1,$B$3,0))</f>
        <v/>
      </c>
      <c r="I19" s="45">
        <f>IF(G19="","",G19+H19)</f>
        <v/>
      </c>
      <c r="J19" s="13">
        <f>IF(E19="","",RANK(E19,$E$6:$E$105,0))</f>
        <v/>
      </c>
      <c r="K19" s="45">
        <f>IF(OR(F19="",E19=""),"",IFERROR(F19*E19/12,0))</f>
        <v/>
      </c>
      <c r="L19" s="14">
        <f>IF(F19="","",IF(F19&lt;=0,"Paid Off",IF(H19&gt;0,"Extra Payment","Minimum Only")))</f>
        <v/>
      </c>
      <c r="M19" s="15" t="inlineStr"/>
    </row>
    <row r="20">
      <c r="A20" s="10" t="inlineStr"/>
      <c r="B20" s="11" t="inlineStr"/>
      <c r="C20" s="10" t="inlineStr"/>
      <c r="D20" s="10" t="inlineStr"/>
      <c r="E20" s="12" t="inlineStr"/>
      <c r="F20" s="43" t="inlineStr"/>
      <c r="G20" s="43" t="inlineStr"/>
      <c r="H20" s="45">
        <f>IF(OR(F20="",J20=""),"",IF(J20=1,$B$3,0))</f>
        <v/>
      </c>
      <c r="I20" s="45">
        <f>IF(G20="","",G20+H20)</f>
        <v/>
      </c>
      <c r="J20" s="13">
        <f>IF(E20="","",RANK(E20,$E$6:$E$105,0))</f>
        <v/>
      </c>
      <c r="K20" s="45">
        <f>IF(OR(F20="",E20=""),"",IFERROR(F20*E20/12,0))</f>
        <v/>
      </c>
      <c r="L20" s="14">
        <f>IF(F20="","",IF(F20&lt;=0,"Paid Off",IF(H20&gt;0,"Extra Payment","Minimum Only")))</f>
        <v/>
      </c>
      <c r="M20" s="15" t="inlineStr"/>
    </row>
    <row r="21">
      <c r="A21" s="10" t="inlineStr"/>
      <c r="B21" s="11" t="inlineStr"/>
      <c r="C21" s="10" t="inlineStr"/>
      <c r="D21" s="10" t="inlineStr"/>
      <c r="E21" s="12" t="inlineStr"/>
      <c r="F21" s="43" t="inlineStr"/>
      <c r="G21" s="43" t="inlineStr"/>
      <c r="H21" s="45">
        <f>IF(OR(F21="",J21=""),"",IF(J21=1,$B$3,0))</f>
        <v/>
      </c>
      <c r="I21" s="45">
        <f>IF(G21="","",G21+H21)</f>
        <v/>
      </c>
      <c r="J21" s="13">
        <f>IF(E21="","",RANK(E21,$E$6:$E$105,0))</f>
        <v/>
      </c>
      <c r="K21" s="45">
        <f>IF(OR(F21="",E21=""),"",IFERROR(F21*E21/12,0))</f>
        <v/>
      </c>
      <c r="L21" s="14">
        <f>IF(F21="","",IF(F21&lt;=0,"Paid Off",IF(H21&gt;0,"Extra Payment","Minimum Only")))</f>
        <v/>
      </c>
      <c r="M21" s="15" t="inlineStr"/>
    </row>
    <row r="22">
      <c r="A22" s="10" t="inlineStr"/>
      <c r="B22" s="11" t="inlineStr"/>
      <c r="C22" s="10" t="inlineStr"/>
      <c r="D22" s="10" t="inlineStr"/>
      <c r="E22" s="12" t="inlineStr"/>
      <c r="F22" s="43" t="inlineStr"/>
      <c r="G22" s="43" t="inlineStr"/>
      <c r="H22" s="45">
        <f>IF(OR(F22="",J22=""),"",IF(J22=1,$B$3,0))</f>
        <v/>
      </c>
      <c r="I22" s="45">
        <f>IF(G22="","",G22+H22)</f>
        <v/>
      </c>
      <c r="J22" s="13">
        <f>IF(E22="","",RANK(E22,$E$6:$E$105,0))</f>
        <v/>
      </c>
      <c r="K22" s="45">
        <f>IF(OR(F22="",E22=""),"",IFERROR(F22*E22/12,0))</f>
        <v/>
      </c>
      <c r="L22" s="14">
        <f>IF(F22="","",IF(F22&lt;=0,"Paid Off",IF(H22&gt;0,"Extra Payment","Minimum Only")))</f>
        <v/>
      </c>
      <c r="M22" s="15" t="inlineStr"/>
    </row>
    <row r="23">
      <c r="A23" s="10" t="inlineStr"/>
      <c r="B23" s="11" t="inlineStr"/>
      <c r="C23" s="10" t="inlineStr"/>
      <c r="D23" s="10" t="inlineStr"/>
      <c r="E23" s="12" t="inlineStr"/>
      <c r="F23" s="43" t="inlineStr"/>
      <c r="G23" s="43" t="inlineStr"/>
      <c r="H23" s="45">
        <f>IF(OR(F23="",J23=""),"",IF(J23=1,$B$3,0))</f>
        <v/>
      </c>
      <c r="I23" s="45">
        <f>IF(G23="","",G23+H23)</f>
        <v/>
      </c>
      <c r="J23" s="13">
        <f>IF(E23="","",RANK(E23,$E$6:$E$105,0))</f>
        <v/>
      </c>
      <c r="K23" s="45">
        <f>IF(OR(F23="",E23=""),"",IFERROR(F23*E23/12,0))</f>
        <v/>
      </c>
      <c r="L23" s="14">
        <f>IF(F23="","",IF(F23&lt;=0,"Paid Off",IF(H23&gt;0,"Extra Payment","Minimum Only")))</f>
        <v/>
      </c>
      <c r="M23" s="15" t="inlineStr"/>
    </row>
    <row r="24">
      <c r="A24" s="10" t="inlineStr"/>
      <c r="B24" s="11" t="inlineStr"/>
      <c r="C24" s="10" t="inlineStr"/>
      <c r="D24" s="10" t="inlineStr"/>
      <c r="E24" s="12" t="inlineStr"/>
      <c r="F24" s="43" t="inlineStr"/>
      <c r="G24" s="43" t="inlineStr"/>
      <c r="H24" s="45">
        <f>IF(OR(F24="",J24=""),"",IF(J24=1,$B$3,0))</f>
        <v/>
      </c>
      <c r="I24" s="45">
        <f>IF(G24="","",G24+H24)</f>
        <v/>
      </c>
      <c r="J24" s="13">
        <f>IF(E24="","",RANK(E24,$E$6:$E$105,0))</f>
        <v/>
      </c>
      <c r="K24" s="45">
        <f>IF(OR(F24="",E24=""),"",IFERROR(F24*E24/12,0))</f>
        <v/>
      </c>
      <c r="L24" s="14">
        <f>IF(F24="","",IF(F24&lt;=0,"Paid Off",IF(H24&gt;0,"Extra Payment","Minimum Only")))</f>
        <v/>
      </c>
      <c r="M24" s="15" t="inlineStr"/>
    </row>
    <row r="25">
      <c r="A25" s="10" t="inlineStr"/>
      <c r="B25" s="11" t="inlineStr"/>
      <c r="C25" s="10" t="inlineStr"/>
      <c r="D25" s="10" t="inlineStr"/>
      <c r="E25" s="12" t="inlineStr"/>
      <c r="F25" s="43" t="inlineStr"/>
      <c r="G25" s="43" t="inlineStr"/>
      <c r="H25" s="45">
        <f>IF(OR(F25="",J25=""),"",IF(J25=1,$B$3,0))</f>
        <v/>
      </c>
      <c r="I25" s="45">
        <f>IF(G25="","",G25+H25)</f>
        <v/>
      </c>
      <c r="J25" s="13">
        <f>IF(E25="","",RANK(E25,$E$6:$E$105,0))</f>
        <v/>
      </c>
      <c r="K25" s="45">
        <f>IF(OR(F25="",E25=""),"",IFERROR(F25*E25/12,0))</f>
        <v/>
      </c>
      <c r="L25" s="14">
        <f>IF(F25="","",IF(F25&lt;=0,"Paid Off",IF(H25&gt;0,"Extra Payment","Minimum Only")))</f>
        <v/>
      </c>
      <c r="M25" s="15" t="inlineStr"/>
    </row>
    <row r="26">
      <c r="A26" s="10" t="inlineStr"/>
      <c r="B26" s="11" t="inlineStr"/>
      <c r="C26" s="10" t="inlineStr"/>
      <c r="D26" s="10" t="inlineStr"/>
      <c r="E26" s="12" t="inlineStr"/>
      <c r="F26" s="43" t="inlineStr"/>
      <c r="G26" s="43" t="inlineStr"/>
      <c r="H26" s="45">
        <f>IF(OR(F26="",J26=""),"",IF(J26=1,$B$3,0))</f>
        <v/>
      </c>
      <c r="I26" s="45">
        <f>IF(G26="","",G26+H26)</f>
        <v/>
      </c>
      <c r="J26" s="13">
        <f>IF(E26="","",RANK(E26,$E$6:$E$105,0))</f>
        <v/>
      </c>
      <c r="K26" s="45">
        <f>IF(OR(F26="",E26=""),"",IFERROR(F26*E26/12,0))</f>
        <v/>
      </c>
      <c r="L26" s="14">
        <f>IF(F26="","",IF(F26&lt;=0,"Paid Off",IF(H26&gt;0,"Extra Payment","Minimum Only")))</f>
        <v/>
      </c>
      <c r="M26" s="15" t="inlineStr"/>
    </row>
    <row r="27">
      <c r="A27" s="10" t="inlineStr"/>
      <c r="B27" s="11" t="inlineStr"/>
      <c r="C27" s="10" t="inlineStr"/>
      <c r="D27" s="10" t="inlineStr"/>
      <c r="E27" s="12" t="inlineStr"/>
      <c r="F27" s="43" t="inlineStr"/>
      <c r="G27" s="43" t="inlineStr"/>
      <c r="H27" s="45">
        <f>IF(OR(F27="",J27=""),"",IF(J27=1,$B$3,0))</f>
        <v/>
      </c>
      <c r="I27" s="45">
        <f>IF(G27="","",G27+H27)</f>
        <v/>
      </c>
      <c r="J27" s="13">
        <f>IF(E27="","",RANK(E27,$E$6:$E$105,0))</f>
        <v/>
      </c>
      <c r="K27" s="45">
        <f>IF(OR(F27="",E27=""),"",IFERROR(F27*E27/12,0))</f>
        <v/>
      </c>
      <c r="L27" s="14">
        <f>IF(F27="","",IF(F27&lt;=0,"Paid Off",IF(H27&gt;0,"Extra Payment","Minimum Only")))</f>
        <v/>
      </c>
      <c r="M27" s="15" t="inlineStr"/>
    </row>
    <row r="28">
      <c r="A28" s="10" t="inlineStr"/>
      <c r="B28" s="11" t="inlineStr"/>
      <c r="C28" s="10" t="inlineStr"/>
      <c r="D28" s="10" t="inlineStr"/>
      <c r="E28" s="12" t="inlineStr"/>
      <c r="F28" s="43" t="inlineStr"/>
      <c r="G28" s="43" t="inlineStr"/>
      <c r="H28" s="45">
        <f>IF(OR(F28="",J28=""),"",IF(J28=1,$B$3,0))</f>
        <v/>
      </c>
      <c r="I28" s="45">
        <f>IF(G28="","",G28+H28)</f>
        <v/>
      </c>
      <c r="J28" s="13">
        <f>IF(E28="","",RANK(E28,$E$6:$E$105,0))</f>
        <v/>
      </c>
      <c r="K28" s="45">
        <f>IF(OR(F28="",E28=""),"",IFERROR(F28*E28/12,0))</f>
        <v/>
      </c>
      <c r="L28" s="14">
        <f>IF(F28="","",IF(F28&lt;=0,"Paid Off",IF(H28&gt;0,"Extra Payment","Minimum Only")))</f>
        <v/>
      </c>
      <c r="M28" s="15" t="inlineStr"/>
    </row>
    <row r="29">
      <c r="A29" s="10" t="inlineStr"/>
      <c r="B29" s="11" t="inlineStr"/>
      <c r="C29" s="10" t="inlineStr"/>
      <c r="D29" s="10" t="inlineStr"/>
      <c r="E29" s="12" t="inlineStr"/>
      <c r="F29" s="43" t="inlineStr"/>
      <c r="G29" s="43" t="inlineStr"/>
      <c r="H29" s="45">
        <f>IF(OR(F29="",J29=""),"",IF(J29=1,$B$3,0))</f>
        <v/>
      </c>
      <c r="I29" s="45">
        <f>IF(G29="","",G29+H29)</f>
        <v/>
      </c>
      <c r="J29" s="13">
        <f>IF(E29="","",RANK(E29,$E$6:$E$105,0))</f>
        <v/>
      </c>
      <c r="K29" s="45">
        <f>IF(OR(F29="",E29=""),"",IFERROR(F29*E29/12,0))</f>
        <v/>
      </c>
      <c r="L29" s="14">
        <f>IF(F29="","",IF(F29&lt;=0,"Paid Off",IF(H29&gt;0,"Extra Payment","Minimum Only")))</f>
        <v/>
      </c>
      <c r="M29" s="15" t="inlineStr"/>
    </row>
    <row r="30">
      <c r="A30" s="10" t="inlineStr"/>
      <c r="B30" s="11" t="inlineStr"/>
      <c r="C30" s="10" t="inlineStr"/>
      <c r="D30" s="10" t="inlineStr"/>
      <c r="E30" s="12" t="inlineStr"/>
      <c r="F30" s="43" t="inlineStr"/>
      <c r="G30" s="43" t="inlineStr"/>
      <c r="H30" s="45">
        <f>IF(OR(F30="",J30=""),"",IF(J30=1,$B$3,0))</f>
        <v/>
      </c>
      <c r="I30" s="45">
        <f>IF(G30="","",G30+H30)</f>
        <v/>
      </c>
      <c r="J30" s="13">
        <f>IF(E30="","",RANK(E30,$E$6:$E$105,0))</f>
        <v/>
      </c>
      <c r="K30" s="45">
        <f>IF(OR(F30="",E30=""),"",IFERROR(F30*E30/12,0))</f>
        <v/>
      </c>
      <c r="L30" s="14">
        <f>IF(F30="","",IF(F30&lt;=0,"Paid Off",IF(H30&gt;0,"Extra Payment","Minimum Only")))</f>
        <v/>
      </c>
      <c r="M30" s="15" t="inlineStr"/>
    </row>
    <row r="31">
      <c r="A31" s="10" t="inlineStr"/>
      <c r="B31" s="11" t="inlineStr"/>
      <c r="C31" s="10" t="inlineStr"/>
      <c r="D31" s="10" t="inlineStr"/>
      <c r="E31" s="12" t="inlineStr"/>
      <c r="F31" s="43" t="inlineStr"/>
      <c r="G31" s="43" t="inlineStr"/>
      <c r="H31" s="45">
        <f>IF(OR(F31="",J31=""),"",IF(J31=1,$B$3,0))</f>
        <v/>
      </c>
      <c r="I31" s="45">
        <f>IF(G31="","",G31+H31)</f>
        <v/>
      </c>
      <c r="J31" s="13">
        <f>IF(E31="","",RANK(E31,$E$6:$E$105,0))</f>
        <v/>
      </c>
      <c r="K31" s="45">
        <f>IF(OR(F31="",E31=""),"",IFERROR(F31*E31/12,0))</f>
        <v/>
      </c>
      <c r="L31" s="14">
        <f>IF(F31="","",IF(F31&lt;=0,"Paid Off",IF(H31&gt;0,"Extra Payment","Minimum Only")))</f>
        <v/>
      </c>
      <c r="M31" s="15" t="inlineStr"/>
    </row>
    <row r="32">
      <c r="A32" s="10" t="inlineStr"/>
      <c r="B32" s="11" t="inlineStr"/>
      <c r="C32" s="10" t="inlineStr"/>
      <c r="D32" s="10" t="inlineStr"/>
      <c r="E32" s="12" t="inlineStr"/>
      <c r="F32" s="43" t="inlineStr"/>
      <c r="G32" s="43" t="inlineStr"/>
      <c r="H32" s="45">
        <f>IF(OR(F32="",J32=""),"",IF(J32=1,$B$3,0))</f>
        <v/>
      </c>
      <c r="I32" s="45">
        <f>IF(G32="","",G32+H32)</f>
        <v/>
      </c>
      <c r="J32" s="13">
        <f>IF(E32="","",RANK(E32,$E$6:$E$105,0))</f>
        <v/>
      </c>
      <c r="K32" s="45">
        <f>IF(OR(F32="",E32=""),"",IFERROR(F32*E32/12,0))</f>
        <v/>
      </c>
      <c r="L32" s="14">
        <f>IF(F32="","",IF(F32&lt;=0,"Paid Off",IF(H32&gt;0,"Extra Payment","Minimum Only")))</f>
        <v/>
      </c>
      <c r="M32" s="15" t="inlineStr"/>
    </row>
    <row r="33">
      <c r="A33" s="10" t="inlineStr"/>
      <c r="B33" s="11" t="inlineStr"/>
      <c r="C33" s="10" t="inlineStr"/>
      <c r="D33" s="10" t="inlineStr"/>
      <c r="E33" s="12" t="inlineStr"/>
      <c r="F33" s="43" t="inlineStr"/>
      <c r="G33" s="43" t="inlineStr"/>
      <c r="H33" s="45">
        <f>IF(OR(F33="",J33=""),"",IF(J33=1,$B$3,0))</f>
        <v/>
      </c>
      <c r="I33" s="45">
        <f>IF(G33="","",G33+H33)</f>
        <v/>
      </c>
      <c r="J33" s="13">
        <f>IF(E33="","",RANK(E33,$E$6:$E$105,0))</f>
        <v/>
      </c>
      <c r="K33" s="45">
        <f>IF(OR(F33="",E33=""),"",IFERROR(F33*E33/12,0))</f>
        <v/>
      </c>
      <c r="L33" s="14">
        <f>IF(F33="","",IF(F33&lt;=0,"Paid Off",IF(H33&gt;0,"Extra Payment","Minimum Only")))</f>
        <v/>
      </c>
      <c r="M33" s="15" t="inlineStr"/>
    </row>
    <row r="34">
      <c r="A34" s="10" t="inlineStr"/>
      <c r="B34" s="11" t="inlineStr"/>
      <c r="C34" s="10" t="inlineStr"/>
      <c r="D34" s="10" t="inlineStr"/>
      <c r="E34" s="12" t="inlineStr"/>
      <c r="F34" s="43" t="inlineStr"/>
      <c r="G34" s="43" t="inlineStr"/>
      <c r="H34" s="45">
        <f>IF(OR(F34="",J34=""),"",IF(J34=1,$B$3,0))</f>
        <v/>
      </c>
      <c r="I34" s="45">
        <f>IF(G34="","",G34+H34)</f>
        <v/>
      </c>
      <c r="J34" s="13">
        <f>IF(E34="","",RANK(E34,$E$6:$E$105,0))</f>
        <v/>
      </c>
      <c r="K34" s="45">
        <f>IF(OR(F34="",E34=""),"",IFERROR(F34*E34/12,0))</f>
        <v/>
      </c>
      <c r="L34" s="14">
        <f>IF(F34="","",IF(F34&lt;=0,"Paid Off",IF(H34&gt;0,"Extra Payment","Minimum Only")))</f>
        <v/>
      </c>
      <c r="M34" s="15" t="inlineStr"/>
    </row>
    <row r="35">
      <c r="A35" s="10" t="inlineStr"/>
      <c r="B35" s="11" t="inlineStr"/>
      <c r="C35" s="10" t="inlineStr"/>
      <c r="D35" s="10" t="inlineStr"/>
      <c r="E35" s="12" t="inlineStr"/>
      <c r="F35" s="43" t="inlineStr"/>
      <c r="G35" s="43" t="inlineStr"/>
      <c r="H35" s="45">
        <f>IF(OR(F35="",J35=""),"",IF(J35=1,$B$3,0))</f>
        <v/>
      </c>
      <c r="I35" s="45">
        <f>IF(G35="","",G35+H35)</f>
        <v/>
      </c>
      <c r="J35" s="13">
        <f>IF(E35="","",RANK(E35,$E$6:$E$105,0))</f>
        <v/>
      </c>
      <c r="K35" s="45">
        <f>IF(OR(F35="",E35=""),"",IFERROR(F35*E35/12,0))</f>
        <v/>
      </c>
      <c r="L35" s="14">
        <f>IF(F35="","",IF(F35&lt;=0,"Paid Off",IF(H35&gt;0,"Extra Payment","Minimum Only")))</f>
        <v/>
      </c>
      <c r="M35" s="15" t="inlineStr"/>
    </row>
    <row r="36">
      <c r="A36" s="10" t="inlineStr"/>
      <c r="B36" s="11" t="inlineStr"/>
      <c r="C36" s="10" t="inlineStr"/>
      <c r="D36" s="10" t="inlineStr"/>
      <c r="E36" s="12" t="inlineStr"/>
      <c r="F36" s="43" t="inlineStr"/>
      <c r="G36" s="43" t="inlineStr"/>
      <c r="H36" s="45">
        <f>IF(OR(F36="",J36=""),"",IF(J36=1,$B$3,0))</f>
        <v/>
      </c>
      <c r="I36" s="45">
        <f>IF(G36="","",G36+H36)</f>
        <v/>
      </c>
      <c r="J36" s="13">
        <f>IF(E36="","",RANK(E36,$E$6:$E$105,0))</f>
        <v/>
      </c>
      <c r="K36" s="45">
        <f>IF(OR(F36="",E36=""),"",IFERROR(F36*E36/12,0))</f>
        <v/>
      </c>
      <c r="L36" s="14">
        <f>IF(F36="","",IF(F36&lt;=0,"Paid Off",IF(H36&gt;0,"Extra Payment","Minimum Only")))</f>
        <v/>
      </c>
      <c r="M36" s="15" t="inlineStr"/>
    </row>
    <row r="37">
      <c r="A37" s="10" t="inlineStr"/>
      <c r="B37" s="11" t="inlineStr"/>
      <c r="C37" s="10" t="inlineStr"/>
      <c r="D37" s="10" t="inlineStr"/>
      <c r="E37" s="12" t="inlineStr"/>
      <c r="F37" s="43" t="inlineStr"/>
      <c r="G37" s="43" t="inlineStr"/>
      <c r="H37" s="45">
        <f>IF(OR(F37="",J37=""),"",IF(J37=1,$B$3,0))</f>
        <v/>
      </c>
      <c r="I37" s="45">
        <f>IF(G37="","",G37+H37)</f>
        <v/>
      </c>
      <c r="J37" s="13">
        <f>IF(E37="","",RANK(E37,$E$6:$E$105,0))</f>
        <v/>
      </c>
      <c r="K37" s="45">
        <f>IF(OR(F37="",E37=""),"",IFERROR(F37*E37/12,0))</f>
        <v/>
      </c>
      <c r="L37" s="14">
        <f>IF(F37="","",IF(F37&lt;=0,"Paid Off",IF(H37&gt;0,"Extra Payment","Minimum Only")))</f>
        <v/>
      </c>
      <c r="M37" s="15" t="inlineStr"/>
    </row>
    <row r="38">
      <c r="A38" s="10" t="inlineStr"/>
      <c r="B38" s="11" t="inlineStr"/>
      <c r="C38" s="10" t="inlineStr"/>
      <c r="D38" s="10" t="inlineStr"/>
      <c r="E38" s="12" t="inlineStr"/>
      <c r="F38" s="43" t="inlineStr"/>
      <c r="G38" s="43" t="inlineStr"/>
      <c r="H38" s="45">
        <f>IF(OR(F38="",J38=""),"",IF(J38=1,$B$3,0))</f>
        <v/>
      </c>
      <c r="I38" s="45">
        <f>IF(G38="","",G38+H38)</f>
        <v/>
      </c>
      <c r="J38" s="13">
        <f>IF(E38="","",RANK(E38,$E$6:$E$105,0))</f>
        <v/>
      </c>
      <c r="K38" s="45">
        <f>IF(OR(F38="",E38=""),"",IFERROR(F38*E38/12,0))</f>
        <v/>
      </c>
      <c r="L38" s="14">
        <f>IF(F38="","",IF(F38&lt;=0,"Paid Off",IF(H38&gt;0,"Extra Payment","Minimum Only")))</f>
        <v/>
      </c>
      <c r="M38" s="15" t="inlineStr"/>
    </row>
    <row r="39">
      <c r="A39" s="10" t="inlineStr"/>
      <c r="B39" s="11" t="inlineStr"/>
      <c r="C39" s="10" t="inlineStr"/>
      <c r="D39" s="10" t="inlineStr"/>
      <c r="E39" s="12" t="inlineStr"/>
      <c r="F39" s="43" t="inlineStr"/>
      <c r="G39" s="43" t="inlineStr"/>
      <c r="H39" s="45">
        <f>IF(OR(F39="",J39=""),"",IF(J39=1,$B$3,0))</f>
        <v/>
      </c>
      <c r="I39" s="45">
        <f>IF(G39="","",G39+H39)</f>
        <v/>
      </c>
      <c r="J39" s="13">
        <f>IF(E39="","",RANK(E39,$E$6:$E$105,0))</f>
        <v/>
      </c>
      <c r="K39" s="45">
        <f>IF(OR(F39="",E39=""),"",IFERROR(F39*E39/12,0))</f>
        <v/>
      </c>
      <c r="L39" s="14">
        <f>IF(F39="","",IF(F39&lt;=0,"Paid Off",IF(H39&gt;0,"Extra Payment","Minimum Only")))</f>
        <v/>
      </c>
      <c r="M39" s="15" t="inlineStr"/>
    </row>
    <row r="40">
      <c r="A40" s="10" t="inlineStr"/>
      <c r="B40" s="11" t="inlineStr"/>
      <c r="C40" s="10" t="inlineStr"/>
      <c r="D40" s="10" t="inlineStr"/>
      <c r="E40" s="12" t="inlineStr"/>
      <c r="F40" s="43" t="inlineStr"/>
      <c r="G40" s="43" t="inlineStr"/>
      <c r="H40" s="45">
        <f>IF(OR(F40="",J40=""),"",IF(J40=1,$B$3,0))</f>
        <v/>
      </c>
      <c r="I40" s="45">
        <f>IF(G40="","",G40+H40)</f>
        <v/>
      </c>
      <c r="J40" s="13">
        <f>IF(E40="","",RANK(E40,$E$6:$E$105,0))</f>
        <v/>
      </c>
      <c r="K40" s="45">
        <f>IF(OR(F40="",E40=""),"",IFERROR(F40*E40/12,0))</f>
        <v/>
      </c>
      <c r="L40" s="14">
        <f>IF(F40="","",IF(F40&lt;=0,"Paid Off",IF(H40&gt;0,"Extra Payment","Minimum Only")))</f>
        <v/>
      </c>
      <c r="M40" s="15" t="inlineStr"/>
    </row>
    <row r="41">
      <c r="A41" s="10" t="inlineStr"/>
      <c r="B41" s="11" t="inlineStr"/>
      <c r="C41" s="10" t="inlineStr"/>
      <c r="D41" s="10" t="inlineStr"/>
      <c r="E41" s="12" t="inlineStr"/>
      <c r="F41" s="43" t="inlineStr"/>
      <c r="G41" s="43" t="inlineStr"/>
      <c r="H41" s="45">
        <f>IF(OR(F41="",J41=""),"",IF(J41=1,$B$3,0))</f>
        <v/>
      </c>
      <c r="I41" s="45">
        <f>IF(G41="","",G41+H41)</f>
        <v/>
      </c>
      <c r="J41" s="13">
        <f>IF(E41="","",RANK(E41,$E$6:$E$105,0))</f>
        <v/>
      </c>
      <c r="K41" s="45">
        <f>IF(OR(F41="",E41=""),"",IFERROR(F41*E41/12,0))</f>
        <v/>
      </c>
      <c r="L41" s="14">
        <f>IF(F41="","",IF(F41&lt;=0,"Paid Off",IF(H41&gt;0,"Extra Payment","Minimum Only")))</f>
        <v/>
      </c>
      <c r="M41" s="15" t="inlineStr"/>
    </row>
    <row r="42">
      <c r="A42" s="10" t="inlineStr"/>
      <c r="B42" s="11" t="inlineStr"/>
      <c r="C42" s="10" t="inlineStr"/>
      <c r="D42" s="10" t="inlineStr"/>
      <c r="E42" s="12" t="inlineStr"/>
      <c r="F42" s="43" t="inlineStr"/>
      <c r="G42" s="43" t="inlineStr"/>
      <c r="H42" s="45">
        <f>IF(OR(F42="",J42=""),"",IF(J42=1,$B$3,0))</f>
        <v/>
      </c>
      <c r="I42" s="45">
        <f>IF(G42="","",G42+H42)</f>
        <v/>
      </c>
      <c r="J42" s="13">
        <f>IF(E42="","",RANK(E42,$E$6:$E$105,0))</f>
        <v/>
      </c>
      <c r="K42" s="45">
        <f>IF(OR(F42="",E42=""),"",IFERROR(F42*E42/12,0))</f>
        <v/>
      </c>
      <c r="L42" s="14">
        <f>IF(F42="","",IF(F42&lt;=0,"Paid Off",IF(H42&gt;0,"Extra Payment","Minimum Only")))</f>
        <v/>
      </c>
      <c r="M42" s="15" t="inlineStr"/>
    </row>
    <row r="43">
      <c r="A43" s="10" t="inlineStr"/>
      <c r="B43" s="11" t="inlineStr"/>
      <c r="C43" s="10" t="inlineStr"/>
      <c r="D43" s="10" t="inlineStr"/>
      <c r="E43" s="12" t="inlineStr"/>
      <c r="F43" s="43" t="inlineStr"/>
      <c r="G43" s="43" t="inlineStr"/>
      <c r="H43" s="45">
        <f>IF(OR(F43="",J43=""),"",IF(J43=1,$B$3,0))</f>
        <v/>
      </c>
      <c r="I43" s="45">
        <f>IF(G43="","",G43+H43)</f>
        <v/>
      </c>
      <c r="J43" s="13">
        <f>IF(E43="","",RANK(E43,$E$6:$E$105,0))</f>
        <v/>
      </c>
      <c r="K43" s="45">
        <f>IF(OR(F43="",E43=""),"",IFERROR(F43*E43/12,0))</f>
        <v/>
      </c>
      <c r="L43" s="14">
        <f>IF(F43="","",IF(F43&lt;=0,"Paid Off",IF(H43&gt;0,"Extra Payment","Minimum Only")))</f>
        <v/>
      </c>
      <c r="M43" s="15" t="inlineStr"/>
    </row>
    <row r="44">
      <c r="A44" s="10" t="inlineStr"/>
      <c r="B44" s="11" t="inlineStr"/>
      <c r="C44" s="10" t="inlineStr"/>
      <c r="D44" s="10" t="inlineStr"/>
      <c r="E44" s="12" t="inlineStr"/>
      <c r="F44" s="43" t="inlineStr"/>
      <c r="G44" s="43" t="inlineStr"/>
      <c r="H44" s="45">
        <f>IF(OR(F44="",J44=""),"",IF(J44=1,$B$3,0))</f>
        <v/>
      </c>
      <c r="I44" s="45">
        <f>IF(G44="","",G44+H44)</f>
        <v/>
      </c>
      <c r="J44" s="13">
        <f>IF(E44="","",RANK(E44,$E$6:$E$105,0))</f>
        <v/>
      </c>
      <c r="K44" s="45">
        <f>IF(OR(F44="",E44=""),"",IFERROR(F44*E44/12,0))</f>
        <v/>
      </c>
      <c r="L44" s="14">
        <f>IF(F44="","",IF(F44&lt;=0,"Paid Off",IF(H44&gt;0,"Extra Payment","Minimum Only")))</f>
        <v/>
      </c>
      <c r="M44" s="15" t="inlineStr"/>
    </row>
    <row r="45">
      <c r="A45" s="10" t="inlineStr"/>
      <c r="B45" s="11" t="inlineStr"/>
      <c r="C45" s="10" t="inlineStr"/>
      <c r="D45" s="10" t="inlineStr"/>
      <c r="E45" s="12" t="inlineStr"/>
      <c r="F45" s="43" t="inlineStr"/>
      <c r="G45" s="43" t="inlineStr"/>
      <c r="H45" s="45">
        <f>IF(OR(F45="",J45=""),"",IF(J45=1,$B$3,0))</f>
        <v/>
      </c>
      <c r="I45" s="45">
        <f>IF(G45="","",G45+H45)</f>
        <v/>
      </c>
      <c r="J45" s="13">
        <f>IF(E45="","",RANK(E45,$E$6:$E$105,0))</f>
        <v/>
      </c>
      <c r="K45" s="45">
        <f>IF(OR(F45="",E45=""),"",IFERROR(F45*E45/12,0))</f>
        <v/>
      </c>
      <c r="L45" s="14">
        <f>IF(F45="","",IF(F45&lt;=0,"Paid Off",IF(H45&gt;0,"Extra Payment","Minimum Only")))</f>
        <v/>
      </c>
      <c r="M45" s="15" t="inlineStr"/>
    </row>
    <row r="46">
      <c r="A46" s="10" t="inlineStr"/>
      <c r="B46" s="11" t="inlineStr"/>
      <c r="C46" s="10" t="inlineStr"/>
      <c r="D46" s="10" t="inlineStr"/>
      <c r="E46" s="12" t="inlineStr"/>
      <c r="F46" s="43" t="inlineStr"/>
      <c r="G46" s="43" t="inlineStr"/>
      <c r="H46" s="45">
        <f>IF(OR(F46="",J46=""),"",IF(J46=1,$B$3,0))</f>
        <v/>
      </c>
      <c r="I46" s="45">
        <f>IF(G46="","",G46+H46)</f>
        <v/>
      </c>
      <c r="J46" s="13">
        <f>IF(E46="","",RANK(E46,$E$6:$E$105,0))</f>
        <v/>
      </c>
      <c r="K46" s="45">
        <f>IF(OR(F46="",E46=""),"",IFERROR(F46*E46/12,0))</f>
        <v/>
      </c>
      <c r="L46" s="14">
        <f>IF(F46="","",IF(F46&lt;=0,"Paid Off",IF(H46&gt;0,"Extra Payment","Minimum Only")))</f>
        <v/>
      </c>
      <c r="M46" s="15" t="inlineStr"/>
    </row>
    <row r="47">
      <c r="A47" s="10" t="inlineStr"/>
      <c r="B47" s="11" t="inlineStr"/>
      <c r="C47" s="10" t="inlineStr"/>
      <c r="D47" s="10" t="inlineStr"/>
      <c r="E47" s="12" t="inlineStr"/>
      <c r="F47" s="43" t="inlineStr"/>
      <c r="G47" s="43" t="inlineStr"/>
      <c r="H47" s="45">
        <f>IF(OR(F47="",J47=""),"",IF(J47=1,$B$3,0))</f>
        <v/>
      </c>
      <c r="I47" s="45">
        <f>IF(G47="","",G47+H47)</f>
        <v/>
      </c>
      <c r="J47" s="13">
        <f>IF(E47="","",RANK(E47,$E$6:$E$105,0))</f>
        <v/>
      </c>
      <c r="K47" s="45">
        <f>IF(OR(F47="",E47=""),"",IFERROR(F47*E47/12,0))</f>
        <v/>
      </c>
      <c r="L47" s="14">
        <f>IF(F47="","",IF(F47&lt;=0,"Paid Off",IF(H47&gt;0,"Extra Payment","Minimum Only")))</f>
        <v/>
      </c>
      <c r="M47" s="15" t="inlineStr"/>
    </row>
    <row r="48">
      <c r="A48" s="10" t="inlineStr"/>
      <c r="B48" s="11" t="inlineStr"/>
      <c r="C48" s="10" t="inlineStr"/>
      <c r="D48" s="10" t="inlineStr"/>
      <c r="E48" s="12" t="inlineStr"/>
      <c r="F48" s="43" t="inlineStr"/>
      <c r="G48" s="43" t="inlineStr"/>
      <c r="H48" s="45">
        <f>IF(OR(F48="",J48=""),"",IF(J48=1,$B$3,0))</f>
        <v/>
      </c>
      <c r="I48" s="45">
        <f>IF(G48="","",G48+H48)</f>
        <v/>
      </c>
      <c r="J48" s="13">
        <f>IF(E48="","",RANK(E48,$E$6:$E$105,0))</f>
        <v/>
      </c>
      <c r="K48" s="45">
        <f>IF(OR(F48="",E48=""),"",IFERROR(F48*E48/12,0))</f>
        <v/>
      </c>
      <c r="L48" s="14">
        <f>IF(F48="","",IF(F48&lt;=0,"Paid Off",IF(H48&gt;0,"Extra Payment","Minimum Only")))</f>
        <v/>
      </c>
      <c r="M48" s="15" t="inlineStr"/>
    </row>
    <row r="49">
      <c r="A49" s="10" t="inlineStr"/>
      <c r="B49" s="11" t="inlineStr"/>
      <c r="C49" s="10" t="inlineStr"/>
      <c r="D49" s="10" t="inlineStr"/>
      <c r="E49" s="12" t="inlineStr"/>
      <c r="F49" s="43" t="inlineStr"/>
      <c r="G49" s="43" t="inlineStr"/>
      <c r="H49" s="45">
        <f>IF(OR(F49="",J49=""),"",IF(J49=1,$B$3,0))</f>
        <v/>
      </c>
      <c r="I49" s="45">
        <f>IF(G49="","",G49+H49)</f>
        <v/>
      </c>
      <c r="J49" s="13">
        <f>IF(E49="","",RANK(E49,$E$6:$E$105,0))</f>
        <v/>
      </c>
      <c r="K49" s="45">
        <f>IF(OR(F49="",E49=""),"",IFERROR(F49*E49/12,0))</f>
        <v/>
      </c>
      <c r="L49" s="14">
        <f>IF(F49="","",IF(F49&lt;=0,"Paid Off",IF(H49&gt;0,"Extra Payment","Minimum Only")))</f>
        <v/>
      </c>
      <c r="M49" s="15" t="inlineStr"/>
    </row>
    <row r="50">
      <c r="A50" s="10" t="inlineStr"/>
      <c r="B50" s="11" t="inlineStr"/>
      <c r="C50" s="10" t="inlineStr"/>
      <c r="D50" s="10" t="inlineStr"/>
      <c r="E50" s="12" t="inlineStr"/>
      <c r="F50" s="43" t="inlineStr"/>
      <c r="G50" s="43" t="inlineStr"/>
      <c r="H50" s="45">
        <f>IF(OR(F50="",J50=""),"",IF(J50=1,$B$3,0))</f>
        <v/>
      </c>
      <c r="I50" s="45">
        <f>IF(G50="","",G50+H50)</f>
        <v/>
      </c>
      <c r="J50" s="13">
        <f>IF(E50="","",RANK(E50,$E$6:$E$105,0))</f>
        <v/>
      </c>
      <c r="K50" s="45">
        <f>IF(OR(F50="",E50=""),"",IFERROR(F50*E50/12,0))</f>
        <v/>
      </c>
      <c r="L50" s="14">
        <f>IF(F50="","",IF(F50&lt;=0,"Paid Off",IF(H50&gt;0,"Extra Payment","Minimum Only")))</f>
        <v/>
      </c>
      <c r="M50" s="15" t="inlineStr"/>
    </row>
    <row r="51">
      <c r="A51" s="10" t="inlineStr"/>
      <c r="B51" s="11" t="inlineStr"/>
      <c r="C51" s="10" t="inlineStr"/>
      <c r="D51" s="10" t="inlineStr"/>
      <c r="E51" s="12" t="inlineStr"/>
      <c r="F51" s="43" t="inlineStr"/>
      <c r="G51" s="43" t="inlineStr"/>
      <c r="H51" s="45">
        <f>IF(OR(F51="",J51=""),"",IF(J51=1,$B$3,0))</f>
        <v/>
      </c>
      <c r="I51" s="45">
        <f>IF(G51="","",G51+H51)</f>
        <v/>
      </c>
      <c r="J51" s="13">
        <f>IF(E51="","",RANK(E51,$E$6:$E$105,0))</f>
        <v/>
      </c>
      <c r="K51" s="45">
        <f>IF(OR(F51="",E51=""),"",IFERROR(F51*E51/12,0))</f>
        <v/>
      </c>
      <c r="L51" s="14">
        <f>IF(F51="","",IF(F51&lt;=0,"Paid Off",IF(H51&gt;0,"Extra Payment","Minimum Only")))</f>
        <v/>
      </c>
      <c r="M51" s="15" t="inlineStr"/>
    </row>
    <row r="52">
      <c r="A52" s="10" t="inlineStr"/>
      <c r="B52" s="11" t="inlineStr"/>
      <c r="C52" s="10" t="inlineStr"/>
      <c r="D52" s="10" t="inlineStr"/>
      <c r="E52" s="12" t="inlineStr"/>
      <c r="F52" s="43" t="inlineStr"/>
      <c r="G52" s="43" t="inlineStr"/>
      <c r="H52" s="45">
        <f>IF(OR(F52="",J52=""),"",IF(J52=1,$B$3,0))</f>
        <v/>
      </c>
      <c r="I52" s="45">
        <f>IF(G52="","",G52+H52)</f>
        <v/>
      </c>
      <c r="J52" s="13">
        <f>IF(E52="","",RANK(E52,$E$6:$E$105,0))</f>
        <v/>
      </c>
      <c r="K52" s="45">
        <f>IF(OR(F52="",E52=""),"",IFERROR(F52*E52/12,0))</f>
        <v/>
      </c>
      <c r="L52" s="14">
        <f>IF(F52="","",IF(F52&lt;=0,"Paid Off",IF(H52&gt;0,"Extra Payment","Minimum Only")))</f>
        <v/>
      </c>
      <c r="M52" s="15" t="inlineStr"/>
    </row>
    <row r="53">
      <c r="A53" s="10" t="inlineStr"/>
      <c r="B53" s="11" t="inlineStr"/>
      <c r="C53" s="10" t="inlineStr"/>
      <c r="D53" s="10" t="inlineStr"/>
      <c r="E53" s="12" t="inlineStr"/>
      <c r="F53" s="43" t="inlineStr"/>
      <c r="G53" s="43" t="inlineStr"/>
      <c r="H53" s="45">
        <f>IF(OR(F53="",J53=""),"",IF(J53=1,$B$3,0))</f>
        <v/>
      </c>
      <c r="I53" s="45">
        <f>IF(G53="","",G53+H53)</f>
        <v/>
      </c>
      <c r="J53" s="13">
        <f>IF(E53="","",RANK(E53,$E$6:$E$105,0))</f>
        <v/>
      </c>
      <c r="K53" s="45">
        <f>IF(OR(F53="",E53=""),"",IFERROR(F53*E53/12,0))</f>
        <v/>
      </c>
      <c r="L53" s="14">
        <f>IF(F53="","",IF(F53&lt;=0,"Paid Off",IF(H53&gt;0,"Extra Payment","Minimum Only")))</f>
        <v/>
      </c>
      <c r="M53" s="15" t="inlineStr"/>
    </row>
    <row r="54">
      <c r="A54" s="10" t="inlineStr"/>
      <c r="B54" s="11" t="inlineStr"/>
      <c r="C54" s="10" t="inlineStr"/>
      <c r="D54" s="10" t="inlineStr"/>
      <c r="E54" s="12" t="inlineStr"/>
      <c r="F54" s="43" t="inlineStr"/>
      <c r="G54" s="43" t="inlineStr"/>
      <c r="H54" s="45">
        <f>IF(OR(F54="",J54=""),"",IF(J54=1,$B$3,0))</f>
        <v/>
      </c>
      <c r="I54" s="45">
        <f>IF(G54="","",G54+H54)</f>
        <v/>
      </c>
      <c r="J54" s="13">
        <f>IF(E54="","",RANK(E54,$E$6:$E$105,0))</f>
        <v/>
      </c>
      <c r="K54" s="45">
        <f>IF(OR(F54="",E54=""),"",IFERROR(F54*E54/12,0))</f>
        <v/>
      </c>
      <c r="L54" s="14">
        <f>IF(F54="","",IF(F54&lt;=0,"Paid Off",IF(H54&gt;0,"Extra Payment","Minimum Only")))</f>
        <v/>
      </c>
      <c r="M54" s="15" t="inlineStr"/>
    </row>
    <row r="55">
      <c r="A55" s="10" t="inlineStr"/>
      <c r="B55" s="11" t="inlineStr"/>
      <c r="C55" s="10" t="inlineStr"/>
      <c r="D55" s="10" t="inlineStr"/>
      <c r="E55" s="12" t="inlineStr"/>
      <c r="F55" s="43" t="inlineStr"/>
      <c r="G55" s="43" t="inlineStr"/>
      <c r="H55" s="45">
        <f>IF(OR(F55="",J55=""),"",IF(J55=1,$B$3,0))</f>
        <v/>
      </c>
      <c r="I55" s="45">
        <f>IF(G55="","",G55+H55)</f>
        <v/>
      </c>
      <c r="J55" s="13">
        <f>IF(E55="","",RANK(E55,$E$6:$E$105,0))</f>
        <v/>
      </c>
      <c r="K55" s="45">
        <f>IF(OR(F55="",E55=""),"",IFERROR(F55*E55/12,0))</f>
        <v/>
      </c>
      <c r="L55" s="14">
        <f>IF(F55="","",IF(F55&lt;=0,"Paid Off",IF(H55&gt;0,"Extra Payment","Minimum Only")))</f>
        <v/>
      </c>
      <c r="M55" s="15" t="inlineStr"/>
    </row>
    <row r="56">
      <c r="A56" s="10" t="inlineStr"/>
      <c r="B56" s="11" t="inlineStr"/>
      <c r="C56" s="10" t="inlineStr"/>
      <c r="D56" s="10" t="inlineStr"/>
      <c r="E56" s="12" t="inlineStr"/>
      <c r="F56" s="43" t="inlineStr"/>
      <c r="G56" s="43" t="inlineStr"/>
      <c r="H56" s="45">
        <f>IF(OR(F56="",J56=""),"",IF(J56=1,$B$3,0))</f>
        <v/>
      </c>
      <c r="I56" s="45">
        <f>IF(G56="","",G56+H56)</f>
        <v/>
      </c>
      <c r="J56" s="13">
        <f>IF(E56="","",RANK(E56,$E$6:$E$105,0))</f>
        <v/>
      </c>
      <c r="K56" s="45">
        <f>IF(OR(F56="",E56=""),"",IFERROR(F56*E56/12,0))</f>
        <v/>
      </c>
      <c r="L56" s="14">
        <f>IF(F56="","",IF(F56&lt;=0,"Paid Off",IF(H56&gt;0,"Extra Payment","Minimum Only")))</f>
        <v/>
      </c>
      <c r="M56" s="15" t="inlineStr"/>
    </row>
    <row r="57">
      <c r="A57" s="10" t="inlineStr"/>
      <c r="B57" s="11" t="inlineStr"/>
      <c r="C57" s="10" t="inlineStr"/>
      <c r="D57" s="10" t="inlineStr"/>
      <c r="E57" s="12" t="inlineStr"/>
      <c r="F57" s="43" t="inlineStr"/>
      <c r="G57" s="43" t="inlineStr"/>
      <c r="H57" s="45">
        <f>IF(OR(F57="",J57=""),"",IF(J57=1,$B$3,0))</f>
        <v/>
      </c>
      <c r="I57" s="45">
        <f>IF(G57="","",G57+H57)</f>
        <v/>
      </c>
      <c r="J57" s="13">
        <f>IF(E57="","",RANK(E57,$E$6:$E$105,0))</f>
        <v/>
      </c>
      <c r="K57" s="45">
        <f>IF(OR(F57="",E57=""),"",IFERROR(F57*E57/12,0))</f>
        <v/>
      </c>
      <c r="L57" s="14">
        <f>IF(F57="","",IF(F57&lt;=0,"Paid Off",IF(H57&gt;0,"Extra Payment","Minimum Only")))</f>
        <v/>
      </c>
      <c r="M57" s="15" t="inlineStr"/>
    </row>
    <row r="58">
      <c r="A58" s="10" t="inlineStr"/>
      <c r="B58" s="11" t="inlineStr"/>
      <c r="C58" s="10" t="inlineStr"/>
      <c r="D58" s="10" t="inlineStr"/>
      <c r="E58" s="12" t="inlineStr"/>
      <c r="F58" s="43" t="inlineStr"/>
      <c r="G58" s="43" t="inlineStr"/>
      <c r="H58" s="45">
        <f>IF(OR(F58="",J58=""),"",IF(J58=1,$B$3,0))</f>
        <v/>
      </c>
      <c r="I58" s="45">
        <f>IF(G58="","",G58+H58)</f>
        <v/>
      </c>
      <c r="J58" s="13">
        <f>IF(E58="","",RANK(E58,$E$6:$E$105,0))</f>
        <v/>
      </c>
      <c r="K58" s="45">
        <f>IF(OR(F58="",E58=""),"",IFERROR(F58*E58/12,0))</f>
        <v/>
      </c>
      <c r="L58" s="14">
        <f>IF(F58="","",IF(F58&lt;=0,"Paid Off",IF(H58&gt;0,"Extra Payment","Minimum Only")))</f>
        <v/>
      </c>
      <c r="M58" s="15" t="inlineStr"/>
    </row>
    <row r="59">
      <c r="A59" s="10" t="inlineStr"/>
      <c r="B59" s="11" t="inlineStr"/>
      <c r="C59" s="10" t="inlineStr"/>
      <c r="D59" s="10" t="inlineStr"/>
      <c r="E59" s="12" t="inlineStr"/>
      <c r="F59" s="43" t="inlineStr"/>
      <c r="G59" s="43" t="inlineStr"/>
      <c r="H59" s="45">
        <f>IF(OR(F59="",J59=""),"",IF(J59=1,$B$3,0))</f>
        <v/>
      </c>
      <c r="I59" s="45">
        <f>IF(G59="","",G59+H59)</f>
        <v/>
      </c>
      <c r="J59" s="13">
        <f>IF(E59="","",RANK(E59,$E$6:$E$105,0))</f>
        <v/>
      </c>
      <c r="K59" s="45">
        <f>IF(OR(F59="",E59=""),"",IFERROR(F59*E59/12,0))</f>
        <v/>
      </c>
      <c r="L59" s="14">
        <f>IF(F59="","",IF(F59&lt;=0,"Paid Off",IF(H59&gt;0,"Extra Payment","Minimum Only")))</f>
        <v/>
      </c>
      <c r="M59" s="15" t="inlineStr"/>
    </row>
    <row r="60">
      <c r="A60" s="10" t="inlineStr"/>
      <c r="B60" s="11" t="inlineStr"/>
      <c r="C60" s="10" t="inlineStr"/>
      <c r="D60" s="10" t="inlineStr"/>
      <c r="E60" s="12" t="inlineStr"/>
      <c r="F60" s="43" t="inlineStr"/>
      <c r="G60" s="43" t="inlineStr"/>
      <c r="H60" s="45">
        <f>IF(OR(F60="",J60=""),"",IF(J60=1,$B$3,0))</f>
        <v/>
      </c>
      <c r="I60" s="45">
        <f>IF(G60="","",G60+H60)</f>
        <v/>
      </c>
      <c r="J60" s="13">
        <f>IF(E60="","",RANK(E60,$E$6:$E$105,0))</f>
        <v/>
      </c>
      <c r="K60" s="45">
        <f>IF(OR(F60="",E60=""),"",IFERROR(F60*E60/12,0))</f>
        <v/>
      </c>
      <c r="L60" s="14">
        <f>IF(F60="","",IF(F60&lt;=0,"Paid Off",IF(H60&gt;0,"Extra Payment","Minimum Only")))</f>
        <v/>
      </c>
      <c r="M60" s="15" t="inlineStr"/>
    </row>
    <row r="61">
      <c r="A61" s="10" t="inlineStr"/>
      <c r="B61" s="11" t="inlineStr"/>
      <c r="C61" s="10" t="inlineStr"/>
      <c r="D61" s="10" t="inlineStr"/>
      <c r="E61" s="12" t="inlineStr"/>
      <c r="F61" s="43" t="inlineStr"/>
      <c r="G61" s="43" t="inlineStr"/>
      <c r="H61" s="45">
        <f>IF(OR(F61="",J61=""),"",IF(J61=1,$B$3,0))</f>
        <v/>
      </c>
      <c r="I61" s="45">
        <f>IF(G61="","",G61+H61)</f>
        <v/>
      </c>
      <c r="J61" s="13">
        <f>IF(E61="","",RANK(E61,$E$6:$E$105,0))</f>
        <v/>
      </c>
      <c r="K61" s="45">
        <f>IF(OR(F61="",E61=""),"",IFERROR(F61*E61/12,0))</f>
        <v/>
      </c>
      <c r="L61" s="14">
        <f>IF(F61="","",IF(F61&lt;=0,"Paid Off",IF(H61&gt;0,"Extra Payment","Minimum Only")))</f>
        <v/>
      </c>
      <c r="M61" s="15" t="inlineStr"/>
    </row>
    <row r="62">
      <c r="A62" s="10" t="inlineStr"/>
      <c r="B62" s="11" t="inlineStr"/>
      <c r="C62" s="10" t="inlineStr"/>
      <c r="D62" s="10" t="inlineStr"/>
      <c r="E62" s="12" t="inlineStr"/>
      <c r="F62" s="43" t="inlineStr"/>
      <c r="G62" s="43" t="inlineStr"/>
      <c r="H62" s="45">
        <f>IF(OR(F62="",J62=""),"",IF(J62=1,$B$3,0))</f>
        <v/>
      </c>
      <c r="I62" s="45">
        <f>IF(G62="","",G62+H62)</f>
        <v/>
      </c>
      <c r="J62" s="13">
        <f>IF(E62="","",RANK(E62,$E$6:$E$105,0))</f>
        <v/>
      </c>
      <c r="K62" s="45">
        <f>IF(OR(F62="",E62=""),"",IFERROR(F62*E62/12,0))</f>
        <v/>
      </c>
      <c r="L62" s="14">
        <f>IF(F62="","",IF(F62&lt;=0,"Paid Off",IF(H62&gt;0,"Extra Payment","Minimum Only")))</f>
        <v/>
      </c>
      <c r="M62" s="15" t="inlineStr"/>
    </row>
    <row r="63">
      <c r="A63" s="10" t="inlineStr"/>
      <c r="B63" s="11" t="inlineStr"/>
      <c r="C63" s="10" t="inlineStr"/>
      <c r="D63" s="10" t="inlineStr"/>
      <c r="E63" s="12" t="inlineStr"/>
      <c r="F63" s="43" t="inlineStr"/>
      <c r="G63" s="43" t="inlineStr"/>
      <c r="H63" s="45">
        <f>IF(OR(F63="",J63=""),"",IF(J63=1,$B$3,0))</f>
        <v/>
      </c>
      <c r="I63" s="45">
        <f>IF(G63="","",G63+H63)</f>
        <v/>
      </c>
      <c r="J63" s="13">
        <f>IF(E63="","",RANK(E63,$E$6:$E$105,0))</f>
        <v/>
      </c>
      <c r="K63" s="45">
        <f>IF(OR(F63="",E63=""),"",IFERROR(F63*E63/12,0))</f>
        <v/>
      </c>
      <c r="L63" s="14">
        <f>IF(F63="","",IF(F63&lt;=0,"Paid Off",IF(H63&gt;0,"Extra Payment","Minimum Only")))</f>
        <v/>
      </c>
      <c r="M63" s="15" t="inlineStr"/>
    </row>
    <row r="64">
      <c r="A64" s="10" t="inlineStr"/>
      <c r="B64" s="11" t="inlineStr"/>
      <c r="C64" s="10" t="inlineStr"/>
      <c r="D64" s="10" t="inlineStr"/>
      <c r="E64" s="12" t="inlineStr"/>
      <c r="F64" s="43" t="inlineStr"/>
      <c r="G64" s="43" t="inlineStr"/>
      <c r="H64" s="45">
        <f>IF(OR(F64="",J64=""),"",IF(J64=1,$B$3,0))</f>
        <v/>
      </c>
      <c r="I64" s="45">
        <f>IF(G64="","",G64+H64)</f>
        <v/>
      </c>
      <c r="J64" s="13">
        <f>IF(E64="","",RANK(E64,$E$6:$E$105,0))</f>
        <v/>
      </c>
      <c r="K64" s="45">
        <f>IF(OR(F64="",E64=""),"",IFERROR(F64*E64/12,0))</f>
        <v/>
      </c>
      <c r="L64" s="14">
        <f>IF(F64="","",IF(F64&lt;=0,"Paid Off",IF(H64&gt;0,"Extra Payment","Minimum Only")))</f>
        <v/>
      </c>
      <c r="M64" s="15" t="inlineStr"/>
    </row>
    <row r="65">
      <c r="A65" s="10" t="inlineStr"/>
      <c r="B65" s="11" t="inlineStr"/>
      <c r="C65" s="10" t="inlineStr"/>
      <c r="D65" s="10" t="inlineStr"/>
      <c r="E65" s="12" t="inlineStr"/>
      <c r="F65" s="43" t="inlineStr"/>
      <c r="G65" s="43" t="inlineStr"/>
      <c r="H65" s="45">
        <f>IF(OR(F65="",J65=""),"",IF(J65=1,$B$3,0))</f>
        <v/>
      </c>
      <c r="I65" s="45">
        <f>IF(G65="","",G65+H65)</f>
        <v/>
      </c>
      <c r="J65" s="13">
        <f>IF(E65="","",RANK(E65,$E$6:$E$105,0))</f>
        <v/>
      </c>
      <c r="K65" s="45">
        <f>IF(OR(F65="",E65=""),"",IFERROR(F65*E65/12,0))</f>
        <v/>
      </c>
      <c r="L65" s="14">
        <f>IF(F65="","",IF(F65&lt;=0,"Paid Off",IF(H65&gt;0,"Extra Payment","Minimum Only")))</f>
        <v/>
      </c>
      <c r="M65" s="15" t="inlineStr"/>
    </row>
    <row r="66">
      <c r="A66" s="10" t="inlineStr"/>
      <c r="B66" s="11" t="inlineStr"/>
      <c r="C66" s="10" t="inlineStr"/>
      <c r="D66" s="10" t="inlineStr"/>
      <c r="E66" s="12" t="inlineStr"/>
      <c r="F66" s="43" t="inlineStr"/>
      <c r="G66" s="43" t="inlineStr"/>
      <c r="H66" s="45">
        <f>IF(OR(F66="",J66=""),"",IF(J66=1,$B$3,0))</f>
        <v/>
      </c>
      <c r="I66" s="45">
        <f>IF(G66="","",G66+H66)</f>
        <v/>
      </c>
      <c r="J66" s="13">
        <f>IF(E66="","",RANK(E66,$E$6:$E$105,0))</f>
        <v/>
      </c>
      <c r="K66" s="45">
        <f>IF(OR(F66="",E66=""),"",IFERROR(F66*E66/12,0))</f>
        <v/>
      </c>
      <c r="L66" s="14">
        <f>IF(F66="","",IF(F66&lt;=0,"Paid Off",IF(H66&gt;0,"Extra Payment","Minimum Only")))</f>
        <v/>
      </c>
      <c r="M66" s="15" t="inlineStr"/>
    </row>
    <row r="67">
      <c r="A67" s="10" t="inlineStr"/>
      <c r="B67" s="11" t="inlineStr"/>
      <c r="C67" s="10" t="inlineStr"/>
      <c r="D67" s="10" t="inlineStr"/>
      <c r="E67" s="12" t="inlineStr"/>
      <c r="F67" s="43" t="inlineStr"/>
      <c r="G67" s="43" t="inlineStr"/>
      <c r="H67" s="45">
        <f>IF(OR(F67="",J67=""),"",IF(J67=1,$B$3,0))</f>
        <v/>
      </c>
      <c r="I67" s="45">
        <f>IF(G67="","",G67+H67)</f>
        <v/>
      </c>
      <c r="J67" s="13">
        <f>IF(E67="","",RANK(E67,$E$6:$E$105,0))</f>
        <v/>
      </c>
      <c r="K67" s="45">
        <f>IF(OR(F67="",E67=""),"",IFERROR(F67*E67/12,0))</f>
        <v/>
      </c>
      <c r="L67" s="14">
        <f>IF(F67="","",IF(F67&lt;=0,"Paid Off",IF(H67&gt;0,"Extra Payment","Minimum Only")))</f>
        <v/>
      </c>
      <c r="M67" s="15" t="inlineStr"/>
    </row>
    <row r="68">
      <c r="A68" s="10" t="inlineStr"/>
      <c r="B68" s="11" t="inlineStr"/>
      <c r="C68" s="10" t="inlineStr"/>
      <c r="D68" s="10" t="inlineStr"/>
      <c r="E68" s="12" t="inlineStr"/>
      <c r="F68" s="43" t="inlineStr"/>
      <c r="G68" s="43" t="inlineStr"/>
      <c r="H68" s="45">
        <f>IF(OR(F68="",J68=""),"",IF(J68=1,$B$3,0))</f>
        <v/>
      </c>
      <c r="I68" s="45">
        <f>IF(G68="","",G68+H68)</f>
        <v/>
      </c>
      <c r="J68" s="13">
        <f>IF(E68="","",RANK(E68,$E$6:$E$105,0))</f>
        <v/>
      </c>
      <c r="K68" s="45">
        <f>IF(OR(F68="",E68=""),"",IFERROR(F68*E68/12,0))</f>
        <v/>
      </c>
      <c r="L68" s="14">
        <f>IF(F68="","",IF(F68&lt;=0,"Paid Off",IF(H68&gt;0,"Extra Payment","Minimum Only")))</f>
        <v/>
      </c>
      <c r="M68" s="15" t="inlineStr"/>
    </row>
    <row r="69">
      <c r="A69" s="10" t="inlineStr"/>
      <c r="B69" s="11" t="inlineStr"/>
      <c r="C69" s="10" t="inlineStr"/>
      <c r="D69" s="10" t="inlineStr"/>
      <c r="E69" s="12" t="inlineStr"/>
      <c r="F69" s="43" t="inlineStr"/>
      <c r="G69" s="43" t="inlineStr"/>
      <c r="H69" s="45">
        <f>IF(OR(F69="",J69=""),"",IF(J69=1,$B$3,0))</f>
        <v/>
      </c>
      <c r="I69" s="45">
        <f>IF(G69="","",G69+H69)</f>
        <v/>
      </c>
      <c r="J69" s="13">
        <f>IF(E69="","",RANK(E69,$E$6:$E$105,0))</f>
        <v/>
      </c>
      <c r="K69" s="45">
        <f>IF(OR(F69="",E69=""),"",IFERROR(F69*E69/12,0))</f>
        <v/>
      </c>
      <c r="L69" s="14">
        <f>IF(F69="","",IF(F69&lt;=0,"Paid Off",IF(H69&gt;0,"Extra Payment","Minimum Only")))</f>
        <v/>
      </c>
      <c r="M69" s="15" t="inlineStr"/>
    </row>
    <row r="70">
      <c r="A70" s="10" t="inlineStr"/>
      <c r="B70" s="11" t="inlineStr"/>
      <c r="C70" s="10" t="inlineStr"/>
      <c r="D70" s="10" t="inlineStr"/>
      <c r="E70" s="12" t="inlineStr"/>
      <c r="F70" s="43" t="inlineStr"/>
      <c r="G70" s="43" t="inlineStr"/>
      <c r="H70" s="45">
        <f>IF(OR(F70="",J70=""),"",IF(J70=1,$B$3,0))</f>
        <v/>
      </c>
      <c r="I70" s="45">
        <f>IF(G70="","",G70+H70)</f>
        <v/>
      </c>
      <c r="J70" s="13">
        <f>IF(E70="","",RANK(E70,$E$6:$E$105,0))</f>
        <v/>
      </c>
      <c r="K70" s="45">
        <f>IF(OR(F70="",E70=""),"",IFERROR(F70*E70/12,0))</f>
        <v/>
      </c>
      <c r="L70" s="14">
        <f>IF(F70="","",IF(F70&lt;=0,"Paid Off",IF(H70&gt;0,"Extra Payment","Minimum Only")))</f>
        <v/>
      </c>
      <c r="M70" s="15" t="inlineStr"/>
    </row>
    <row r="71">
      <c r="A71" s="10" t="inlineStr"/>
      <c r="B71" s="11" t="inlineStr"/>
      <c r="C71" s="10" t="inlineStr"/>
      <c r="D71" s="10" t="inlineStr"/>
      <c r="E71" s="12" t="inlineStr"/>
      <c r="F71" s="43" t="inlineStr"/>
      <c r="G71" s="43" t="inlineStr"/>
      <c r="H71" s="45">
        <f>IF(OR(F71="",J71=""),"",IF(J71=1,$B$3,0))</f>
        <v/>
      </c>
      <c r="I71" s="45">
        <f>IF(G71="","",G71+H71)</f>
        <v/>
      </c>
      <c r="J71" s="13">
        <f>IF(E71="","",RANK(E71,$E$6:$E$105,0))</f>
        <v/>
      </c>
      <c r="K71" s="45">
        <f>IF(OR(F71="",E71=""),"",IFERROR(F71*E71/12,0))</f>
        <v/>
      </c>
      <c r="L71" s="14">
        <f>IF(F71="","",IF(F71&lt;=0,"Paid Off",IF(H71&gt;0,"Extra Payment","Minimum Only")))</f>
        <v/>
      </c>
      <c r="M71" s="15" t="inlineStr"/>
    </row>
    <row r="72">
      <c r="A72" s="10" t="inlineStr"/>
      <c r="B72" s="11" t="inlineStr"/>
      <c r="C72" s="10" t="inlineStr"/>
      <c r="D72" s="10" t="inlineStr"/>
      <c r="E72" s="12" t="inlineStr"/>
      <c r="F72" s="43" t="inlineStr"/>
      <c r="G72" s="43" t="inlineStr"/>
      <c r="H72" s="45">
        <f>IF(OR(F72="",J72=""),"",IF(J72=1,$B$3,0))</f>
        <v/>
      </c>
      <c r="I72" s="45">
        <f>IF(G72="","",G72+H72)</f>
        <v/>
      </c>
      <c r="J72" s="13">
        <f>IF(E72="","",RANK(E72,$E$6:$E$105,0))</f>
        <v/>
      </c>
      <c r="K72" s="45">
        <f>IF(OR(F72="",E72=""),"",IFERROR(F72*E72/12,0))</f>
        <v/>
      </c>
      <c r="L72" s="14">
        <f>IF(F72="","",IF(F72&lt;=0,"Paid Off",IF(H72&gt;0,"Extra Payment","Minimum Only")))</f>
        <v/>
      </c>
      <c r="M72" s="15" t="inlineStr"/>
    </row>
    <row r="73">
      <c r="A73" s="10" t="inlineStr"/>
      <c r="B73" s="11" t="inlineStr"/>
      <c r="C73" s="10" t="inlineStr"/>
      <c r="D73" s="10" t="inlineStr"/>
      <c r="E73" s="12" t="inlineStr"/>
      <c r="F73" s="43" t="inlineStr"/>
      <c r="G73" s="43" t="inlineStr"/>
      <c r="H73" s="45">
        <f>IF(OR(F73="",J73=""),"",IF(J73=1,$B$3,0))</f>
        <v/>
      </c>
      <c r="I73" s="45">
        <f>IF(G73="","",G73+H73)</f>
        <v/>
      </c>
      <c r="J73" s="13">
        <f>IF(E73="","",RANK(E73,$E$6:$E$105,0))</f>
        <v/>
      </c>
      <c r="K73" s="45">
        <f>IF(OR(F73="",E73=""),"",IFERROR(F73*E73/12,0))</f>
        <v/>
      </c>
      <c r="L73" s="14">
        <f>IF(F73="","",IF(F73&lt;=0,"Paid Off",IF(H73&gt;0,"Extra Payment","Minimum Only")))</f>
        <v/>
      </c>
      <c r="M73" s="15" t="inlineStr"/>
    </row>
    <row r="74">
      <c r="A74" s="10" t="inlineStr"/>
      <c r="B74" s="11" t="inlineStr"/>
      <c r="C74" s="10" t="inlineStr"/>
      <c r="D74" s="10" t="inlineStr"/>
      <c r="E74" s="12" t="inlineStr"/>
      <c r="F74" s="43" t="inlineStr"/>
      <c r="G74" s="43" t="inlineStr"/>
      <c r="H74" s="45">
        <f>IF(OR(F74="",J74=""),"",IF(J74=1,$B$3,0))</f>
        <v/>
      </c>
      <c r="I74" s="45">
        <f>IF(G74="","",G74+H74)</f>
        <v/>
      </c>
      <c r="J74" s="13">
        <f>IF(E74="","",RANK(E74,$E$6:$E$105,0))</f>
        <v/>
      </c>
      <c r="K74" s="45">
        <f>IF(OR(F74="",E74=""),"",IFERROR(F74*E74/12,0))</f>
        <v/>
      </c>
      <c r="L74" s="14">
        <f>IF(F74="","",IF(F74&lt;=0,"Paid Off",IF(H74&gt;0,"Extra Payment","Minimum Only")))</f>
        <v/>
      </c>
      <c r="M74" s="15" t="inlineStr"/>
    </row>
    <row r="75">
      <c r="A75" s="10" t="inlineStr"/>
      <c r="B75" s="11" t="inlineStr"/>
      <c r="C75" s="10" t="inlineStr"/>
      <c r="D75" s="10" t="inlineStr"/>
      <c r="E75" s="12" t="inlineStr"/>
      <c r="F75" s="43" t="inlineStr"/>
      <c r="G75" s="43" t="inlineStr"/>
      <c r="H75" s="45">
        <f>IF(OR(F75="",J75=""),"",IF(J75=1,$B$3,0))</f>
        <v/>
      </c>
      <c r="I75" s="45">
        <f>IF(G75="","",G75+H75)</f>
        <v/>
      </c>
      <c r="J75" s="13">
        <f>IF(E75="","",RANK(E75,$E$6:$E$105,0))</f>
        <v/>
      </c>
      <c r="K75" s="45">
        <f>IF(OR(F75="",E75=""),"",IFERROR(F75*E75/12,0))</f>
        <v/>
      </c>
      <c r="L75" s="14">
        <f>IF(F75="","",IF(F75&lt;=0,"Paid Off",IF(H75&gt;0,"Extra Payment","Minimum Only")))</f>
        <v/>
      </c>
      <c r="M75" s="15" t="inlineStr"/>
    </row>
    <row r="76">
      <c r="A76" s="10" t="inlineStr"/>
      <c r="B76" s="11" t="inlineStr"/>
      <c r="C76" s="10" t="inlineStr"/>
      <c r="D76" s="10" t="inlineStr"/>
      <c r="E76" s="12" t="inlineStr"/>
      <c r="F76" s="43" t="inlineStr"/>
      <c r="G76" s="43" t="inlineStr"/>
      <c r="H76" s="45">
        <f>IF(OR(F76="",J76=""),"",IF(J76=1,$B$3,0))</f>
        <v/>
      </c>
      <c r="I76" s="45">
        <f>IF(G76="","",G76+H76)</f>
        <v/>
      </c>
      <c r="J76" s="13">
        <f>IF(E76="","",RANK(E76,$E$6:$E$105,0))</f>
        <v/>
      </c>
      <c r="K76" s="45">
        <f>IF(OR(F76="",E76=""),"",IFERROR(F76*E76/12,0))</f>
        <v/>
      </c>
      <c r="L76" s="14">
        <f>IF(F76="","",IF(F76&lt;=0,"Paid Off",IF(H76&gt;0,"Extra Payment","Minimum Only")))</f>
        <v/>
      </c>
      <c r="M76" s="15" t="inlineStr"/>
    </row>
    <row r="77">
      <c r="A77" s="10" t="inlineStr"/>
      <c r="B77" s="11" t="inlineStr"/>
      <c r="C77" s="10" t="inlineStr"/>
      <c r="D77" s="10" t="inlineStr"/>
      <c r="E77" s="12" t="inlineStr"/>
      <c r="F77" s="43" t="inlineStr"/>
      <c r="G77" s="43" t="inlineStr"/>
      <c r="H77" s="45">
        <f>IF(OR(F77="",J77=""),"",IF(J77=1,$B$3,0))</f>
        <v/>
      </c>
      <c r="I77" s="45">
        <f>IF(G77="","",G77+H77)</f>
        <v/>
      </c>
      <c r="J77" s="13">
        <f>IF(E77="","",RANK(E77,$E$6:$E$105,0))</f>
        <v/>
      </c>
      <c r="K77" s="45">
        <f>IF(OR(F77="",E77=""),"",IFERROR(F77*E77/12,0))</f>
        <v/>
      </c>
      <c r="L77" s="14">
        <f>IF(F77="","",IF(F77&lt;=0,"Paid Off",IF(H77&gt;0,"Extra Payment","Minimum Only")))</f>
        <v/>
      </c>
      <c r="M77" s="15" t="inlineStr"/>
    </row>
    <row r="78">
      <c r="A78" s="10" t="inlineStr"/>
      <c r="B78" s="11" t="inlineStr"/>
      <c r="C78" s="10" t="inlineStr"/>
      <c r="D78" s="10" t="inlineStr"/>
      <c r="E78" s="12" t="inlineStr"/>
      <c r="F78" s="43" t="inlineStr"/>
      <c r="G78" s="43" t="inlineStr"/>
      <c r="H78" s="45">
        <f>IF(OR(F78="",J78=""),"",IF(J78=1,$B$3,0))</f>
        <v/>
      </c>
      <c r="I78" s="45">
        <f>IF(G78="","",G78+H78)</f>
        <v/>
      </c>
      <c r="J78" s="13">
        <f>IF(E78="","",RANK(E78,$E$6:$E$105,0))</f>
        <v/>
      </c>
      <c r="K78" s="45">
        <f>IF(OR(F78="",E78=""),"",IFERROR(F78*E78/12,0))</f>
        <v/>
      </c>
      <c r="L78" s="14">
        <f>IF(F78="","",IF(F78&lt;=0,"Paid Off",IF(H78&gt;0,"Extra Payment","Minimum Only")))</f>
        <v/>
      </c>
      <c r="M78" s="15" t="inlineStr"/>
    </row>
    <row r="79">
      <c r="A79" s="10" t="inlineStr"/>
      <c r="B79" s="11" t="inlineStr"/>
      <c r="C79" s="10" t="inlineStr"/>
      <c r="D79" s="10" t="inlineStr"/>
      <c r="E79" s="12" t="inlineStr"/>
      <c r="F79" s="43" t="inlineStr"/>
      <c r="G79" s="43" t="inlineStr"/>
      <c r="H79" s="45">
        <f>IF(OR(F79="",J79=""),"",IF(J79=1,$B$3,0))</f>
        <v/>
      </c>
      <c r="I79" s="45">
        <f>IF(G79="","",G79+H79)</f>
        <v/>
      </c>
      <c r="J79" s="13">
        <f>IF(E79="","",RANK(E79,$E$6:$E$105,0))</f>
        <v/>
      </c>
      <c r="K79" s="45">
        <f>IF(OR(F79="",E79=""),"",IFERROR(F79*E79/12,0))</f>
        <v/>
      </c>
      <c r="L79" s="14">
        <f>IF(F79="","",IF(F79&lt;=0,"Paid Off",IF(H79&gt;0,"Extra Payment","Minimum Only")))</f>
        <v/>
      </c>
      <c r="M79" s="15" t="inlineStr"/>
    </row>
    <row r="80">
      <c r="A80" s="10" t="inlineStr"/>
      <c r="B80" s="11" t="inlineStr"/>
      <c r="C80" s="10" t="inlineStr"/>
      <c r="D80" s="10" t="inlineStr"/>
      <c r="E80" s="12" t="inlineStr"/>
      <c r="F80" s="43" t="inlineStr"/>
      <c r="G80" s="43" t="inlineStr"/>
      <c r="H80" s="45">
        <f>IF(OR(F80="",J80=""),"",IF(J80=1,$B$3,0))</f>
        <v/>
      </c>
      <c r="I80" s="45">
        <f>IF(G80="","",G80+H80)</f>
        <v/>
      </c>
      <c r="J80" s="13">
        <f>IF(E80="","",RANK(E80,$E$6:$E$105,0))</f>
        <v/>
      </c>
      <c r="K80" s="45">
        <f>IF(OR(F80="",E80=""),"",IFERROR(F80*E80/12,0))</f>
        <v/>
      </c>
      <c r="L80" s="14">
        <f>IF(F80="","",IF(F80&lt;=0,"Paid Off",IF(H80&gt;0,"Extra Payment","Minimum Only")))</f>
        <v/>
      </c>
      <c r="M80" s="15" t="inlineStr"/>
    </row>
    <row r="81">
      <c r="A81" s="10" t="inlineStr"/>
      <c r="B81" s="11" t="inlineStr"/>
      <c r="C81" s="10" t="inlineStr"/>
      <c r="D81" s="10" t="inlineStr"/>
      <c r="E81" s="12" t="inlineStr"/>
      <c r="F81" s="43" t="inlineStr"/>
      <c r="G81" s="43" t="inlineStr"/>
      <c r="H81" s="45">
        <f>IF(OR(F81="",J81=""),"",IF(J81=1,$B$3,0))</f>
        <v/>
      </c>
      <c r="I81" s="45">
        <f>IF(G81="","",G81+H81)</f>
        <v/>
      </c>
      <c r="J81" s="13">
        <f>IF(E81="","",RANK(E81,$E$6:$E$105,0))</f>
        <v/>
      </c>
      <c r="K81" s="45">
        <f>IF(OR(F81="",E81=""),"",IFERROR(F81*E81/12,0))</f>
        <v/>
      </c>
      <c r="L81" s="14">
        <f>IF(F81="","",IF(F81&lt;=0,"Paid Off",IF(H81&gt;0,"Extra Payment","Minimum Only")))</f>
        <v/>
      </c>
      <c r="M81" s="15" t="inlineStr"/>
    </row>
    <row r="82">
      <c r="A82" s="10" t="inlineStr"/>
      <c r="B82" s="11" t="inlineStr"/>
      <c r="C82" s="10" t="inlineStr"/>
      <c r="D82" s="10" t="inlineStr"/>
      <c r="E82" s="12" t="inlineStr"/>
      <c r="F82" s="43" t="inlineStr"/>
      <c r="G82" s="43" t="inlineStr"/>
      <c r="H82" s="45">
        <f>IF(OR(F82="",J82=""),"",IF(J82=1,$B$3,0))</f>
        <v/>
      </c>
      <c r="I82" s="45">
        <f>IF(G82="","",G82+H82)</f>
        <v/>
      </c>
      <c r="J82" s="13">
        <f>IF(E82="","",RANK(E82,$E$6:$E$105,0))</f>
        <v/>
      </c>
      <c r="K82" s="45">
        <f>IF(OR(F82="",E82=""),"",IFERROR(F82*E82/12,0))</f>
        <v/>
      </c>
      <c r="L82" s="14">
        <f>IF(F82="","",IF(F82&lt;=0,"Paid Off",IF(H82&gt;0,"Extra Payment","Minimum Only")))</f>
        <v/>
      </c>
      <c r="M82" s="15" t="inlineStr"/>
    </row>
    <row r="83">
      <c r="A83" s="10" t="inlineStr"/>
      <c r="B83" s="11" t="inlineStr"/>
      <c r="C83" s="10" t="inlineStr"/>
      <c r="D83" s="10" t="inlineStr"/>
      <c r="E83" s="12" t="inlineStr"/>
      <c r="F83" s="43" t="inlineStr"/>
      <c r="G83" s="43" t="inlineStr"/>
      <c r="H83" s="45">
        <f>IF(OR(F83="",J83=""),"",IF(J83=1,$B$3,0))</f>
        <v/>
      </c>
      <c r="I83" s="45">
        <f>IF(G83="","",G83+H83)</f>
        <v/>
      </c>
      <c r="J83" s="13">
        <f>IF(E83="","",RANK(E83,$E$6:$E$105,0))</f>
        <v/>
      </c>
      <c r="K83" s="45">
        <f>IF(OR(F83="",E83=""),"",IFERROR(F83*E83/12,0))</f>
        <v/>
      </c>
      <c r="L83" s="14">
        <f>IF(F83="","",IF(F83&lt;=0,"Paid Off",IF(H83&gt;0,"Extra Payment","Minimum Only")))</f>
        <v/>
      </c>
      <c r="M83" s="15" t="inlineStr"/>
    </row>
    <row r="84">
      <c r="A84" s="10" t="inlineStr"/>
      <c r="B84" s="11" t="inlineStr"/>
      <c r="C84" s="10" t="inlineStr"/>
      <c r="D84" s="10" t="inlineStr"/>
      <c r="E84" s="12" t="inlineStr"/>
      <c r="F84" s="43" t="inlineStr"/>
      <c r="G84" s="43" t="inlineStr"/>
      <c r="H84" s="45">
        <f>IF(OR(F84="",J84=""),"",IF(J84=1,$B$3,0))</f>
        <v/>
      </c>
      <c r="I84" s="45">
        <f>IF(G84="","",G84+H84)</f>
        <v/>
      </c>
      <c r="J84" s="13">
        <f>IF(E84="","",RANK(E84,$E$6:$E$105,0))</f>
        <v/>
      </c>
      <c r="K84" s="45">
        <f>IF(OR(F84="",E84=""),"",IFERROR(F84*E84/12,0))</f>
        <v/>
      </c>
      <c r="L84" s="14">
        <f>IF(F84="","",IF(F84&lt;=0,"Paid Off",IF(H84&gt;0,"Extra Payment","Minimum Only")))</f>
        <v/>
      </c>
      <c r="M84" s="15" t="inlineStr"/>
    </row>
    <row r="85">
      <c r="A85" s="10" t="inlineStr"/>
      <c r="B85" s="11" t="inlineStr"/>
      <c r="C85" s="10" t="inlineStr"/>
      <c r="D85" s="10" t="inlineStr"/>
      <c r="E85" s="12" t="inlineStr"/>
      <c r="F85" s="43" t="inlineStr"/>
      <c r="G85" s="43" t="inlineStr"/>
      <c r="H85" s="45">
        <f>IF(OR(F85="",J85=""),"",IF(J85=1,$B$3,0))</f>
        <v/>
      </c>
      <c r="I85" s="45">
        <f>IF(G85="","",G85+H85)</f>
        <v/>
      </c>
      <c r="J85" s="13">
        <f>IF(E85="","",RANK(E85,$E$6:$E$105,0))</f>
        <v/>
      </c>
      <c r="K85" s="45">
        <f>IF(OR(F85="",E85=""),"",IFERROR(F85*E85/12,0))</f>
        <v/>
      </c>
      <c r="L85" s="14">
        <f>IF(F85="","",IF(F85&lt;=0,"Paid Off",IF(H85&gt;0,"Extra Payment","Minimum Only")))</f>
        <v/>
      </c>
      <c r="M85" s="15" t="inlineStr"/>
    </row>
    <row r="86">
      <c r="A86" s="10" t="inlineStr"/>
      <c r="B86" s="11" t="inlineStr"/>
      <c r="C86" s="10" t="inlineStr"/>
      <c r="D86" s="10" t="inlineStr"/>
      <c r="E86" s="12" t="inlineStr"/>
      <c r="F86" s="43" t="inlineStr"/>
      <c r="G86" s="43" t="inlineStr"/>
      <c r="H86" s="45">
        <f>IF(OR(F86="",J86=""),"",IF(J86=1,$B$3,0))</f>
        <v/>
      </c>
      <c r="I86" s="45">
        <f>IF(G86="","",G86+H86)</f>
        <v/>
      </c>
      <c r="J86" s="13">
        <f>IF(E86="","",RANK(E86,$E$6:$E$105,0))</f>
        <v/>
      </c>
      <c r="K86" s="45">
        <f>IF(OR(F86="",E86=""),"",IFERROR(F86*E86/12,0))</f>
        <v/>
      </c>
      <c r="L86" s="14">
        <f>IF(F86="","",IF(F86&lt;=0,"Paid Off",IF(H86&gt;0,"Extra Payment","Minimum Only")))</f>
        <v/>
      </c>
      <c r="M86" s="15" t="inlineStr"/>
    </row>
    <row r="87">
      <c r="A87" s="10" t="inlineStr"/>
      <c r="B87" s="11" t="inlineStr"/>
      <c r="C87" s="10" t="inlineStr"/>
      <c r="D87" s="10" t="inlineStr"/>
      <c r="E87" s="12" t="inlineStr"/>
      <c r="F87" s="43" t="inlineStr"/>
      <c r="G87" s="43" t="inlineStr"/>
      <c r="H87" s="45">
        <f>IF(OR(F87="",J87=""),"",IF(J87=1,$B$3,0))</f>
        <v/>
      </c>
      <c r="I87" s="45">
        <f>IF(G87="","",G87+H87)</f>
        <v/>
      </c>
      <c r="J87" s="13">
        <f>IF(E87="","",RANK(E87,$E$6:$E$105,0))</f>
        <v/>
      </c>
      <c r="K87" s="45">
        <f>IF(OR(F87="",E87=""),"",IFERROR(F87*E87/12,0))</f>
        <v/>
      </c>
      <c r="L87" s="14">
        <f>IF(F87="","",IF(F87&lt;=0,"Paid Off",IF(H87&gt;0,"Extra Payment","Minimum Only")))</f>
        <v/>
      </c>
      <c r="M87" s="15" t="inlineStr"/>
    </row>
    <row r="88">
      <c r="A88" s="10" t="inlineStr"/>
      <c r="B88" s="11" t="inlineStr"/>
      <c r="C88" s="10" t="inlineStr"/>
      <c r="D88" s="10" t="inlineStr"/>
      <c r="E88" s="12" t="inlineStr"/>
      <c r="F88" s="43" t="inlineStr"/>
      <c r="G88" s="43" t="inlineStr"/>
      <c r="H88" s="45">
        <f>IF(OR(F88="",J88=""),"",IF(J88=1,$B$3,0))</f>
        <v/>
      </c>
      <c r="I88" s="45">
        <f>IF(G88="","",G88+H88)</f>
        <v/>
      </c>
      <c r="J88" s="13">
        <f>IF(E88="","",RANK(E88,$E$6:$E$105,0))</f>
        <v/>
      </c>
      <c r="K88" s="45">
        <f>IF(OR(F88="",E88=""),"",IFERROR(F88*E88/12,0))</f>
        <v/>
      </c>
      <c r="L88" s="14">
        <f>IF(F88="","",IF(F88&lt;=0,"Paid Off",IF(H88&gt;0,"Extra Payment","Minimum Only")))</f>
        <v/>
      </c>
      <c r="M88" s="15" t="inlineStr"/>
    </row>
    <row r="89">
      <c r="A89" s="10" t="inlineStr"/>
      <c r="B89" s="11" t="inlineStr"/>
      <c r="C89" s="10" t="inlineStr"/>
      <c r="D89" s="10" t="inlineStr"/>
      <c r="E89" s="12" t="inlineStr"/>
      <c r="F89" s="43" t="inlineStr"/>
      <c r="G89" s="43" t="inlineStr"/>
      <c r="H89" s="45">
        <f>IF(OR(F89="",J89=""),"",IF(J89=1,$B$3,0))</f>
        <v/>
      </c>
      <c r="I89" s="45">
        <f>IF(G89="","",G89+H89)</f>
        <v/>
      </c>
      <c r="J89" s="13">
        <f>IF(E89="","",RANK(E89,$E$6:$E$105,0))</f>
        <v/>
      </c>
      <c r="K89" s="45">
        <f>IF(OR(F89="",E89=""),"",IFERROR(F89*E89/12,0))</f>
        <v/>
      </c>
      <c r="L89" s="14">
        <f>IF(F89="","",IF(F89&lt;=0,"Paid Off",IF(H89&gt;0,"Extra Payment","Minimum Only")))</f>
        <v/>
      </c>
      <c r="M89" s="15" t="inlineStr"/>
    </row>
    <row r="90">
      <c r="A90" s="10" t="inlineStr"/>
      <c r="B90" s="11" t="inlineStr"/>
      <c r="C90" s="10" t="inlineStr"/>
      <c r="D90" s="10" t="inlineStr"/>
      <c r="E90" s="12" t="inlineStr"/>
      <c r="F90" s="43" t="inlineStr"/>
      <c r="G90" s="43" t="inlineStr"/>
      <c r="H90" s="45">
        <f>IF(OR(F90="",J90=""),"",IF(J90=1,$B$3,0))</f>
        <v/>
      </c>
      <c r="I90" s="45">
        <f>IF(G90="","",G90+H90)</f>
        <v/>
      </c>
      <c r="J90" s="13">
        <f>IF(E90="","",RANK(E90,$E$6:$E$105,0))</f>
        <v/>
      </c>
      <c r="K90" s="45">
        <f>IF(OR(F90="",E90=""),"",IFERROR(F90*E90/12,0))</f>
        <v/>
      </c>
      <c r="L90" s="14">
        <f>IF(F90="","",IF(F90&lt;=0,"Paid Off",IF(H90&gt;0,"Extra Payment","Minimum Only")))</f>
        <v/>
      </c>
      <c r="M90" s="15" t="inlineStr"/>
    </row>
    <row r="91">
      <c r="A91" s="10" t="inlineStr"/>
      <c r="B91" s="11" t="inlineStr"/>
      <c r="C91" s="10" t="inlineStr"/>
      <c r="D91" s="10" t="inlineStr"/>
      <c r="E91" s="12" t="inlineStr"/>
      <c r="F91" s="43" t="inlineStr"/>
      <c r="G91" s="43" t="inlineStr"/>
      <c r="H91" s="45">
        <f>IF(OR(F91="",J91=""),"",IF(J91=1,$B$3,0))</f>
        <v/>
      </c>
      <c r="I91" s="45">
        <f>IF(G91="","",G91+H91)</f>
        <v/>
      </c>
      <c r="J91" s="13">
        <f>IF(E91="","",RANK(E91,$E$6:$E$105,0))</f>
        <v/>
      </c>
      <c r="K91" s="45">
        <f>IF(OR(F91="",E91=""),"",IFERROR(F91*E91/12,0))</f>
        <v/>
      </c>
      <c r="L91" s="14">
        <f>IF(F91="","",IF(F91&lt;=0,"Paid Off",IF(H91&gt;0,"Extra Payment","Minimum Only")))</f>
        <v/>
      </c>
      <c r="M91" s="15" t="inlineStr"/>
    </row>
    <row r="92">
      <c r="A92" s="10" t="inlineStr"/>
      <c r="B92" s="11" t="inlineStr"/>
      <c r="C92" s="10" t="inlineStr"/>
      <c r="D92" s="10" t="inlineStr"/>
      <c r="E92" s="12" t="inlineStr"/>
      <c r="F92" s="43" t="inlineStr"/>
      <c r="G92" s="43" t="inlineStr"/>
      <c r="H92" s="45">
        <f>IF(OR(F92="",J92=""),"",IF(J92=1,$B$3,0))</f>
        <v/>
      </c>
      <c r="I92" s="45">
        <f>IF(G92="","",G92+H92)</f>
        <v/>
      </c>
      <c r="J92" s="13">
        <f>IF(E92="","",RANK(E92,$E$6:$E$105,0))</f>
        <v/>
      </c>
      <c r="K92" s="45">
        <f>IF(OR(F92="",E92=""),"",IFERROR(F92*E92/12,0))</f>
        <v/>
      </c>
      <c r="L92" s="14">
        <f>IF(F92="","",IF(F92&lt;=0,"Paid Off",IF(H92&gt;0,"Extra Payment","Minimum Only")))</f>
        <v/>
      </c>
      <c r="M92" s="15" t="inlineStr"/>
    </row>
    <row r="93">
      <c r="A93" s="10" t="inlineStr"/>
      <c r="B93" s="11" t="inlineStr"/>
      <c r="C93" s="10" t="inlineStr"/>
      <c r="D93" s="10" t="inlineStr"/>
      <c r="E93" s="12" t="inlineStr"/>
      <c r="F93" s="43" t="inlineStr"/>
      <c r="G93" s="43" t="inlineStr"/>
      <c r="H93" s="45">
        <f>IF(OR(F93="",J93=""),"",IF(J93=1,$B$3,0))</f>
        <v/>
      </c>
      <c r="I93" s="45">
        <f>IF(G93="","",G93+H93)</f>
        <v/>
      </c>
      <c r="J93" s="13">
        <f>IF(E93="","",RANK(E93,$E$6:$E$105,0))</f>
        <v/>
      </c>
      <c r="K93" s="45">
        <f>IF(OR(F93="",E93=""),"",IFERROR(F93*E93/12,0))</f>
        <v/>
      </c>
      <c r="L93" s="14">
        <f>IF(F93="","",IF(F93&lt;=0,"Paid Off",IF(H93&gt;0,"Extra Payment","Minimum Only")))</f>
        <v/>
      </c>
      <c r="M93" s="15" t="inlineStr"/>
    </row>
    <row r="94">
      <c r="A94" s="10" t="inlineStr"/>
      <c r="B94" s="11" t="inlineStr"/>
      <c r="C94" s="10" t="inlineStr"/>
      <c r="D94" s="10" t="inlineStr"/>
      <c r="E94" s="12" t="inlineStr"/>
      <c r="F94" s="43" t="inlineStr"/>
      <c r="G94" s="43" t="inlineStr"/>
      <c r="H94" s="45">
        <f>IF(OR(F94="",J94=""),"",IF(J94=1,$B$3,0))</f>
        <v/>
      </c>
      <c r="I94" s="45">
        <f>IF(G94="","",G94+H94)</f>
        <v/>
      </c>
      <c r="J94" s="13">
        <f>IF(E94="","",RANK(E94,$E$6:$E$105,0))</f>
        <v/>
      </c>
      <c r="K94" s="45">
        <f>IF(OR(F94="",E94=""),"",IFERROR(F94*E94/12,0))</f>
        <v/>
      </c>
      <c r="L94" s="14">
        <f>IF(F94="","",IF(F94&lt;=0,"Paid Off",IF(H94&gt;0,"Extra Payment","Minimum Only")))</f>
        <v/>
      </c>
      <c r="M94" s="15" t="inlineStr"/>
    </row>
    <row r="95">
      <c r="A95" s="10" t="inlineStr"/>
      <c r="B95" s="11" t="inlineStr"/>
      <c r="C95" s="10" t="inlineStr"/>
      <c r="D95" s="10" t="inlineStr"/>
      <c r="E95" s="12" t="inlineStr"/>
      <c r="F95" s="43" t="inlineStr"/>
      <c r="G95" s="43" t="inlineStr"/>
      <c r="H95" s="45">
        <f>IF(OR(F95="",J95=""),"",IF(J95=1,$B$3,0))</f>
        <v/>
      </c>
      <c r="I95" s="45">
        <f>IF(G95="","",G95+H95)</f>
        <v/>
      </c>
      <c r="J95" s="13">
        <f>IF(E95="","",RANK(E95,$E$6:$E$105,0))</f>
        <v/>
      </c>
      <c r="K95" s="45">
        <f>IF(OR(F95="",E95=""),"",IFERROR(F95*E95/12,0))</f>
        <v/>
      </c>
      <c r="L95" s="14">
        <f>IF(F95="","",IF(F95&lt;=0,"Paid Off",IF(H95&gt;0,"Extra Payment","Minimum Only")))</f>
        <v/>
      </c>
      <c r="M95" s="15" t="inlineStr"/>
    </row>
    <row r="96">
      <c r="A96" s="10" t="inlineStr"/>
      <c r="B96" s="11" t="inlineStr"/>
      <c r="C96" s="10" t="inlineStr"/>
      <c r="D96" s="10" t="inlineStr"/>
      <c r="E96" s="12" t="inlineStr"/>
      <c r="F96" s="43" t="inlineStr"/>
      <c r="G96" s="43" t="inlineStr"/>
      <c r="H96" s="45">
        <f>IF(OR(F96="",J96=""),"",IF(J96=1,$B$3,0))</f>
        <v/>
      </c>
      <c r="I96" s="45">
        <f>IF(G96="","",G96+H96)</f>
        <v/>
      </c>
      <c r="J96" s="13">
        <f>IF(E96="","",RANK(E96,$E$6:$E$105,0))</f>
        <v/>
      </c>
      <c r="K96" s="45">
        <f>IF(OR(F96="",E96=""),"",IFERROR(F96*E96/12,0))</f>
        <v/>
      </c>
      <c r="L96" s="14">
        <f>IF(F96="","",IF(F96&lt;=0,"Paid Off",IF(H96&gt;0,"Extra Payment","Minimum Only")))</f>
        <v/>
      </c>
      <c r="M96" s="15" t="inlineStr"/>
    </row>
    <row r="97">
      <c r="A97" s="10" t="inlineStr"/>
      <c r="B97" s="11" t="inlineStr"/>
      <c r="C97" s="10" t="inlineStr"/>
      <c r="D97" s="10" t="inlineStr"/>
      <c r="E97" s="12" t="inlineStr"/>
      <c r="F97" s="43" t="inlineStr"/>
      <c r="G97" s="43" t="inlineStr"/>
      <c r="H97" s="45">
        <f>IF(OR(F97="",J97=""),"",IF(J97=1,$B$3,0))</f>
        <v/>
      </c>
      <c r="I97" s="45">
        <f>IF(G97="","",G97+H97)</f>
        <v/>
      </c>
      <c r="J97" s="13">
        <f>IF(E97="","",RANK(E97,$E$6:$E$105,0))</f>
        <v/>
      </c>
      <c r="K97" s="45">
        <f>IF(OR(F97="",E97=""),"",IFERROR(F97*E97/12,0))</f>
        <v/>
      </c>
      <c r="L97" s="14">
        <f>IF(F97="","",IF(F97&lt;=0,"Paid Off",IF(H97&gt;0,"Extra Payment","Minimum Only")))</f>
        <v/>
      </c>
      <c r="M97" s="15" t="inlineStr"/>
    </row>
    <row r="98">
      <c r="A98" s="10" t="inlineStr"/>
      <c r="B98" s="11" t="inlineStr"/>
      <c r="C98" s="10" t="inlineStr"/>
      <c r="D98" s="10" t="inlineStr"/>
      <c r="E98" s="12" t="inlineStr"/>
      <c r="F98" s="43" t="inlineStr"/>
      <c r="G98" s="43" t="inlineStr"/>
      <c r="H98" s="45">
        <f>IF(OR(F98="",J98=""),"",IF(J98=1,$B$3,0))</f>
        <v/>
      </c>
      <c r="I98" s="45">
        <f>IF(G98="","",G98+H98)</f>
        <v/>
      </c>
      <c r="J98" s="13">
        <f>IF(E98="","",RANK(E98,$E$6:$E$105,0))</f>
        <v/>
      </c>
      <c r="K98" s="45">
        <f>IF(OR(F98="",E98=""),"",IFERROR(F98*E98/12,0))</f>
        <v/>
      </c>
      <c r="L98" s="14">
        <f>IF(F98="","",IF(F98&lt;=0,"Paid Off",IF(H98&gt;0,"Extra Payment","Minimum Only")))</f>
        <v/>
      </c>
      <c r="M98" s="15" t="inlineStr"/>
    </row>
    <row r="99">
      <c r="A99" s="10" t="inlineStr"/>
      <c r="B99" s="11" t="inlineStr"/>
      <c r="C99" s="10" t="inlineStr"/>
      <c r="D99" s="10" t="inlineStr"/>
      <c r="E99" s="12" t="inlineStr"/>
      <c r="F99" s="43" t="inlineStr"/>
      <c r="G99" s="43" t="inlineStr"/>
      <c r="H99" s="45">
        <f>IF(OR(F99="",J99=""),"",IF(J99=1,$B$3,0))</f>
        <v/>
      </c>
      <c r="I99" s="45">
        <f>IF(G99="","",G99+H99)</f>
        <v/>
      </c>
      <c r="J99" s="13">
        <f>IF(E99="","",RANK(E99,$E$6:$E$105,0))</f>
        <v/>
      </c>
      <c r="K99" s="45">
        <f>IF(OR(F99="",E99=""),"",IFERROR(F99*E99/12,0))</f>
        <v/>
      </c>
      <c r="L99" s="14">
        <f>IF(F99="","",IF(F99&lt;=0,"Paid Off",IF(H99&gt;0,"Extra Payment","Minimum Only")))</f>
        <v/>
      </c>
      <c r="M99" s="15" t="inlineStr"/>
    </row>
    <row r="100">
      <c r="A100" s="10" t="inlineStr"/>
      <c r="B100" s="11" t="inlineStr"/>
      <c r="C100" s="10" t="inlineStr"/>
      <c r="D100" s="10" t="inlineStr"/>
      <c r="E100" s="12" t="inlineStr"/>
      <c r="F100" s="43" t="inlineStr"/>
      <c r="G100" s="43" t="inlineStr"/>
      <c r="H100" s="45">
        <f>IF(OR(F100="",J100=""),"",IF(J100=1,$B$3,0))</f>
        <v/>
      </c>
      <c r="I100" s="45">
        <f>IF(G100="","",G100+H100)</f>
        <v/>
      </c>
      <c r="J100" s="13">
        <f>IF(E100="","",RANK(E100,$E$6:$E$105,0))</f>
        <v/>
      </c>
      <c r="K100" s="45">
        <f>IF(OR(F100="",E100=""),"",IFERROR(F100*E100/12,0))</f>
        <v/>
      </c>
      <c r="L100" s="14">
        <f>IF(F100="","",IF(F100&lt;=0,"Paid Off",IF(H100&gt;0,"Extra Payment","Minimum Only")))</f>
        <v/>
      </c>
      <c r="M100" s="15" t="inlineStr"/>
    </row>
    <row r="101">
      <c r="A101" s="10" t="inlineStr"/>
      <c r="B101" s="11" t="inlineStr"/>
      <c r="C101" s="10" t="inlineStr"/>
      <c r="D101" s="10" t="inlineStr"/>
      <c r="E101" s="12" t="inlineStr"/>
      <c r="F101" s="43" t="inlineStr"/>
      <c r="G101" s="43" t="inlineStr"/>
      <c r="H101" s="45">
        <f>IF(OR(F101="",J101=""),"",IF(J101=1,$B$3,0))</f>
        <v/>
      </c>
      <c r="I101" s="45">
        <f>IF(G101="","",G101+H101)</f>
        <v/>
      </c>
      <c r="J101" s="13">
        <f>IF(E101="","",RANK(E101,$E$6:$E$105,0))</f>
        <v/>
      </c>
      <c r="K101" s="45">
        <f>IF(OR(F101="",E101=""),"",IFERROR(F101*E101/12,0))</f>
        <v/>
      </c>
      <c r="L101" s="14">
        <f>IF(F101="","",IF(F101&lt;=0,"Paid Off",IF(H101&gt;0,"Extra Payment","Minimum Only")))</f>
        <v/>
      </c>
      <c r="M101" s="15" t="inlineStr"/>
    </row>
    <row r="102">
      <c r="A102" s="10" t="inlineStr"/>
      <c r="B102" s="11" t="inlineStr"/>
      <c r="C102" s="10" t="inlineStr"/>
      <c r="D102" s="10" t="inlineStr"/>
      <c r="E102" s="12" t="inlineStr"/>
      <c r="F102" s="43" t="inlineStr"/>
      <c r="G102" s="43" t="inlineStr"/>
      <c r="H102" s="45">
        <f>IF(OR(F102="",J102=""),"",IF(J102=1,$B$3,0))</f>
        <v/>
      </c>
      <c r="I102" s="45">
        <f>IF(G102="","",G102+H102)</f>
        <v/>
      </c>
      <c r="J102" s="13">
        <f>IF(E102="","",RANK(E102,$E$6:$E$105,0))</f>
        <v/>
      </c>
      <c r="K102" s="45">
        <f>IF(OR(F102="",E102=""),"",IFERROR(F102*E102/12,0))</f>
        <v/>
      </c>
      <c r="L102" s="14">
        <f>IF(F102="","",IF(F102&lt;=0,"Paid Off",IF(H102&gt;0,"Extra Payment","Minimum Only")))</f>
        <v/>
      </c>
      <c r="M102" s="15" t="inlineStr"/>
    </row>
    <row r="103">
      <c r="A103" s="10" t="inlineStr"/>
      <c r="B103" s="11" t="inlineStr"/>
      <c r="C103" s="10" t="inlineStr"/>
      <c r="D103" s="10" t="inlineStr"/>
      <c r="E103" s="12" t="inlineStr"/>
      <c r="F103" s="43" t="inlineStr"/>
      <c r="G103" s="43" t="inlineStr"/>
      <c r="H103" s="45">
        <f>IF(OR(F103="",J103=""),"",IF(J103=1,$B$3,0))</f>
        <v/>
      </c>
      <c r="I103" s="45">
        <f>IF(G103="","",G103+H103)</f>
        <v/>
      </c>
      <c r="J103" s="13">
        <f>IF(E103="","",RANK(E103,$E$6:$E$105,0))</f>
        <v/>
      </c>
      <c r="K103" s="45">
        <f>IF(OR(F103="",E103=""),"",IFERROR(F103*E103/12,0))</f>
        <v/>
      </c>
      <c r="L103" s="14">
        <f>IF(F103="","",IF(F103&lt;=0,"Paid Off",IF(H103&gt;0,"Extra Payment","Minimum Only")))</f>
        <v/>
      </c>
      <c r="M103" s="15" t="inlineStr"/>
    </row>
    <row r="104">
      <c r="A104" s="10" t="inlineStr"/>
      <c r="B104" s="11" t="inlineStr"/>
      <c r="C104" s="10" t="inlineStr"/>
      <c r="D104" s="10" t="inlineStr"/>
      <c r="E104" s="12" t="inlineStr"/>
      <c r="F104" s="43" t="inlineStr"/>
      <c r="G104" s="43" t="inlineStr"/>
      <c r="H104" s="45">
        <f>IF(OR(F104="",J104=""),"",IF(J104=1,$B$3,0))</f>
        <v/>
      </c>
      <c r="I104" s="45">
        <f>IF(G104="","",G104+H104)</f>
        <v/>
      </c>
      <c r="J104" s="13">
        <f>IF(E104="","",RANK(E104,$E$6:$E$105,0))</f>
        <v/>
      </c>
      <c r="K104" s="45">
        <f>IF(OR(F104="",E104=""),"",IFERROR(F104*E104/12,0))</f>
        <v/>
      </c>
      <c r="L104" s="14">
        <f>IF(F104="","",IF(F104&lt;=0,"Paid Off",IF(H104&gt;0,"Extra Payment","Minimum Only")))</f>
        <v/>
      </c>
      <c r="M104" s="15" t="inlineStr"/>
    </row>
    <row r="105">
      <c r="A105" s="10" t="inlineStr"/>
      <c r="B105" s="11" t="inlineStr"/>
      <c r="C105" s="10" t="inlineStr"/>
      <c r="D105" s="10" t="inlineStr"/>
      <c r="E105" s="12" t="inlineStr"/>
      <c r="F105" s="43" t="inlineStr"/>
      <c r="G105" s="43" t="inlineStr"/>
      <c r="H105" s="45">
        <f>IF(OR(F105="",J105=""),"",IF(J105=1,$B$3,0))</f>
        <v/>
      </c>
      <c r="I105" s="45">
        <f>IF(G105="","",G105+H105)</f>
        <v/>
      </c>
      <c r="J105" s="13">
        <f>IF(E105="","",RANK(E105,$E$6:$E$105,0))</f>
        <v/>
      </c>
      <c r="K105" s="45">
        <f>IF(OR(F105="",E105=""),"",IFERROR(F105*E105/12,0))</f>
        <v/>
      </c>
      <c r="L105" s="14">
        <f>IF(F105="","",IF(F105&lt;=0,"Paid Off",IF(H105&gt;0,"Extra Payment","Minimum Only")))</f>
        <v/>
      </c>
      <c r="M105" s="15" t="inlineStr"/>
    </row>
  </sheetData>
  <autoFilter ref="A5:M105"/>
  <mergeCells count="1">
    <mergeCell ref="A1:M1"/>
  </mergeCells>
  <conditionalFormatting sqref="F6:F105">
    <cfRule type="expression" priority="1" dxfId="0">
      <formula>AND($F6&lt;&gt;"",$F6=0)</formula>
    </cfRule>
  </conditionalFormatting>
  <conditionalFormatting sqref="F6:I105">
    <cfRule type="expression" priority="2" dxfId="1">
      <formula>AND($F6&lt;&gt;"",$F6&lt;0)</formula>
    </cfRule>
  </conditionalFormatting>
  <dataValidations count="4">
    <dataValidation sqref="C6:C105" showErrorMessage="1" showInputMessage="1" allowBlank="1" type="list">
      <formula1>"Credit Card,Personal Loan,Auto Loan,Student Loan,Medical Debt,Other"</formula1>
    </dataValidation>
    <dataValidation sqref="E6:E105" showErrorMessage="1" showInputMessage="1" allowBlank="1" type="decimal" operator="between">
      <formula1>0</formula1>
      <formula2>1</formula2>
    </dataValidation>
    <dataValidation sqref="F6:G105" showErrorMessage="1" showInputMessage="1" allowBlank="1" type="decimal" operator="greaterThanOrEqual">
      <formula1>0</formula1>
    </dataValidation>
    <dataValidation sqref="B2" showErrorMessage="1" showInputMessage="1" allowBlank="0" type="decimal" operator="greaterThan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60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17" customWidth="1" min="4" max="4"/>
    <col width="10" customWidth="1" min="5" max="5"/>
    <col width="15" customWidth="1" min="6" max="6"/>
    <col width="16" customWidth="1" min="7" max="7"/>
    <col width="23" customWidth="1" min="8" max="8"/>
    <col width="16" customWidth="1" min="9" max="9"/>
    <col width="15" customWidth="1" min="10" max="10"/>
    <col width="16" customWidth="1" min="11" max="11"/>
    <col width="21" customWidth="1" min="12" max="12"/>
    <col width="15" customWidth="1" min="13" max="13"/>
    <col width="18" customWidth="1" min="14" max="14"/>
    <col width="21" customWidth="1" min="15" max="15"/>
  </cols>
  <sheetData>
    <row r="1" ht="26" customHeight="1">
      <c r="A1" s="1" t="inlineStr">
        <is>
          <t>Debt Avalanche Payoff Plan - 60 Month Schedule</t>
        </is>
      </c>
    </row>
    <row r="2">
      <c r="A2" s="2" t="inlineStr">
        <is>
          <t>Plan Start Date</t>
        </is>
      </c>
      <c r="B2" s="46">
        <f>'Debt Inputs'!$E$2</f>
        <v/>
      </c>
      <c r="D2" s="2" t="inlineStr">
        <is>
          <t>Monthly Debt Budget</t>
        </is>
      </c>
      <c r="E2" s="45">
        <f>'Debt Inputs'!$B$2</f>
        <v/>
      </c>
    </row>
    <row r="3"/>
    <row r="4"/>
    <row r="5">
      <c r="A5" s="9" t="inlineStr">
        <is>
          <t>Month</t>
        </is>
      </c>
      <c r="B5" s="9" t="inlineStr">
        <is>
          <t>Debt ID</t>
        </is>
      </c>
      <c r="C5" s="9" t="inlineStr">
        <is>
          <t>Creditor</t>
        </is>
      </c>
      <c r="D5" s="9" t="inlineStr">
        <is>
          <t>Beginning Balance</t>
        </is>
      </c>
      <c r="E5" s="9" t="inlineStr">
        <is>
          <t>APR</t>
        </is>
      </c>
      <c r="F5" s="9" t="inlineStr">
        <is>
          <t>Monthly Interest</t>
        </is>
      </c>
      <c r="G5" s="9" t="inlineStr">
        <is>
          <t>Required Minimum</t>
        </is>
      </c>
      <c r="H5" s="9" t="inlineStr">
        <is>
          <t>Extra Avalanche Payment</t>
        </is>
      </c>
      <c r="I5" s="9" t="inlineStr">
        <is>
          <t>Total Payment</t>
        </is>
      </c>
      <c r="J5" s="9" t="inlineStr">
        <is>
          <t>Principal Paid</t>
        </is>
      </c>
      <c r="K5" s="9" t="inlineStr">
        <is>
          <t>Ending Balance</t>
        </is>
      </c>
      <c r="L5" s="9" t="inlineStr">
        <is>
          <t>Current Avalanche Rank</t>
        </is>
      </c>
      <c r="M5" s="9" t="inlineStr">
        <is>
          <t>Active Target?</t>
        </is>
      </c>
      <c r="N5" s="9" t="inlineStr">
        <is>
          <t>Cumulative Interest</t>
        </is>
      </c>
      <c r="O5" s="9" t="inlineStr">
        <is>
          <t>Estimated Payoff Date</t>
        </is>
      </c>
    </row>
    <row r="6">
      <c r="A6" s="47">
        <f>IF(B6="","",DATE(YEAR('Debt Inputs'!$E$2),MONTH('Debt Inputs'!$E$2)+0,1))</f>
        <v/>
      </c>
      <c r="B6" s="18">
        <f>IF('Debt Inputs'!A6="","",'Debt Inputs'!A6)</f>
        <v/>
      </c>
      <c r="C6" s="19">
        <f>IF(B6="","",IFERROR(VLOOKUP(B6,'Debt Inputs'!$A$6:$M$105,2,FALSE),""))</f>
        <v/>
      </c>
      <c r="D6" s="48">
        <f>IF(B6="","",IFERROR(VLOOKUP(B6,'Debt Inputs'!$A$6:$M$105,6,FALSE),0))</f>
        <v/>
      </c>
      <c r="E6" s="21">
        <f>IF(B6="","",IFERROR(VLOOKUP(B6,'Debt Inputs'!$A$6:$M$105,5,FALSE),0))</f>
        <v/>
      </c>
      <c r="F6" s="48">
        <f>IF(D6="","",IFERROR(D6*E6/12,0))</f>
        <v/>
      </c>
      <c r="G6" s="48">
        <f>IF(D6="","",MIN(IFERROR(VLOOKUP(B6,'Debt Inputs'!$A$6:$M$105,7,FALSE),0),D6+F6))</f>
        <v/>
      </c>
      <c r="H6" s="48">
        <f>IF(D6="","",IF(L6=1,MAX(0,'Debt Inputs'!$B$2-SUM($G$6:$G$105)),0))</f>
        <v/>
      </c>
      <c r="I6" s="48">
        <f>IF(D6="","",MIN(D6+F6,G6+H6))</f>
        <v/>
      </c>
      <c r="J6" s="48">
        <f>IF(D6="","",MIN(D6,MAX(0,I6-F6)))</f>
        <v/>
      </c>
      <c r="K6" s="48">
        <f>IF(D6="","",MAX(0,D6+F6-I6))</f>
        <v/>
      </c>
      <c r="L6" s="18">
        <f>IF(D6="","",IF(D6&lt;=0,"",1+COUNTIFS($D$6:$D$105,"&gt;0",$E$6:$E$105,"&gt;"&amp;E6)))</f>
        <v/>
      </c>
      <c r="M6" s="18">
        <f>IF(D6="","",IF(AND(K6&gt;0,L6=1),"Yes","No"))</f>
        <v/>
      </c>
      <c r="N6" s="48">
        <f>IF(D6="","",F6)</f>
        <v/>
      </c>
      <c r="O6" s="47">
        <f>IF(D6="","",IF(K6=0,C6,""))</f>
        <v/>
      </c>
    </row>
    <row r="7">
      <c r="A7" s="49">
        <f>IF(B7="","",DATE(YEAR('Debt Inputs'!$E$2),MONTH('Debt Inputs'!$E$2)+0,1))</f>
        <v/>
      </c>
      <c r="B7" s="23">
        <f>IF('Debt Inputs'!A7="","",'Debt Inputs'!A7)</f>
        <v/>
      </c>
      <c r="C7" s="24">
        <f>IF(B7="","",IFERROR(VLOOKUP(B7,'Debt Inputs'!$A$6:$M$105,2,FALSE),""))</f>
        <v/>
      </c>
      <c r="D7" s="50">
        <f>IF(B7="","",IFERROR(VLOOKUP(B7,'Debt Inputs'!$A$6:$M$105,6,FALSE),0))</f>
        <v/>
      </c>
      <c r="E7" s="26">
        <f>IF(B7="","",IFERROR(VLOOKUP(B7,'Debt Inputs'!$A$6:$M$105,5,FALSE),0))</f>
        <v/>
      </c>
      <c r="F7" s="50">
        <f>IF(D7="","",IFERROR(D7*E7/12,0))</f>
        <v/>
      </c>
      <c r="G7" s="50">
        <f>IF(D7="","",MIN(IFERROR(VLOOKUP(B7,'Debt Inputs'!$A$6:$M$105,7,FALSE),0),D7+F7))</f>
        <v/>
      </c>
      <c r="H7" s="50">
        <f>IF(D7="","",IF(L7=1,MAX(0,'Debt Inputs'!$B$2-SUM($G$6:$G$105)),0))</f>
        <v/>
      </c>
      <c r="I7" s="50">
        <f>IF(D7="","",MIN(D7+F7,G7+H7))</f>
        <v/>
      </c>
      <c r="J7" s="50">
        <f>IF(D7="","",MIN(D7,MAX(0,I7-F7)))</f>
        <v/>
      </c>
      <c r="K7" s="50">
        <f>IF(D7="","",MAX(0,D7+F7-I7))</f>
        <v/>
      </c>
      <c r="L7" s="23">
        <f>IF(D7="","",IF(D7&lt;=0,"",1+COUNTIFS($D$6:$D$105,"&gt;0",$E$6:$E$105,"&gt;"&amp;E7)))</f>
        <v/>
      </c>
      <c r="M7" s="23">
        <f>IF(D7="","",IF(AND(K7&gt;0,L7=1),"Yes","No"))</f>
        <v/>
      </c>
      <c r="N7" s="50">
        <f>IF(D7="","",F7)</f>
        <v/>
      </c>
      <c r="O7" s="49">
        <f>IF(D7="","",IF(K7=0,C7,""))</f>
        <v/>
      </c>
    </row>
    <row r="8">
      <c r="A8" s="47">
        <f>IF(B8="","",DATE(YEAR('Debt Inputs'!$E$2),MONTH('Debt Inputs'!$E$2)+0,1))</f>
        <v/>
      </c>
      <c r="B8" s="18">
        <f>IF('Debt Inputs'!A8="","",'Debt Inputs'!A8)</f>
        <v/>
      </c>
      <c r="C8" s="19">
        <f>IF(B8="","",IFERROR(VLOOKUP(B8,'Debt Inputs'!$A$6:$M$105,2,FALSE),""))</f>
        <v/>
      </c>
      <c r="D8" s="48">
        <f>IF(B8="","",IFERROR(VLOOKUP(B8,'Debt Inputs'!$A$6:$M$105,6,FALSE),0))</f>
        <v/>
      </c>
      <c r="E8" s="21">
        <f>IF(B8="","",IFERROR(VLOOKUP(B8,'Debt Inputs'!$A$6:$M$105,5,FALSE),0))</f>
        <v/>
      </c>
      <c r="F8" s="48">
        <f>IF(D8="","",IFERROR(D8*E8/12,0))</f>
        <v/>
      </c>
      <c r="G8" s="48">
        <f>IF(D8="","",MIN(IFERROR(VLOOKUP(B8,'Debt Inputs'!$A$6:$M$105,7,FALSE),0),D8+F8))</f>
        <v/>
      </c>
      <c r="H8" s="48">
        <f>IF(D8="","",IF(L8=1,MAX(0,'Debt Inputs'!$B$2-SUM($G$6:$G$105)),0))</f>
        <v/>
      </c>
      <c r="I8" s="48">
        <f>IF(D8="","",MIN(D8+F8,G8+H8))</f>
        <v/>
      </c>
      <c r="J8" s="48">
        <f>IF(D8="","",MIN(D8,MAX(0,I8-F8)))</f>
        <v/>
      </c>
      <c r="K8" s="48">
        <f>IF(D8="","",MAX(0,D8+F8-I8))</f>
        <v/>
      </c>
      <c r="L8" s="18">
        <f>IF(D8="","",IF(D8&lt;=0,"",1+COUNTIFS($D$6:$D$105,"&gt;0",$E$6:$E$105,"&gt;"&amp;E8)))</f>
        <v/>
      </c>
      <c r="M8" s="18">
        <f>IF(D8="","",IF(AND(K8&gt;0,L8=1),"Yes","No"))</f>
        <v/>
      </c>
      <c r="N8" s="48">
        <f>IF(D8="","",F8)</f>
        <v/>
      </c>
      <c r="O8" s="47">
        <f>IF(D8="","",IF(K8=0,C8,""))</f>
        <v/>
      </c>
    </row>
    <row r="9">
      <c r="A9" s="49">
        <f>IF(B9="","",DATE(YEAR('Debt Inputs'!$E$2),MONTH('Debt Inputs'!$E$2)+0,1))</f>
        <v/>
      </c>
      <c r="B9" s="23">
        <f>IF('Debt Inputs'!A9="","",'Debt Inputs'!A9)</f>
        <v/>
      </c>
      <c r="C9" s="24">
        <f>IF(B9="","",IFERROR(VLOOKUP(B9,'Debt Inputs'!$A$6:$M$105,2,FALSE),""))</f>
        <v/>
      </c>
      <c r="D9" s="50">
        <f>IF(B9="","",IFERROR(VLOOKUP(B9,'Debt Inputs'!$A$6:$M$105,6,FALSE),0))</f>
        <v/>
      </c>
      <c r="E9" s="26">
        <f>IF(B9="","",IFERROR(VLOOKUP(B9,'Debt Inputs'!$A$6:$M$105,5,FALSE),0))</f>
        <v/>
      </c>
      <c r="F9" s="50">
        <f>IF(D9="","",IFERROR(D9*E9/12,0))</f>
        <v/>
      </c>
      <c r="G9" s="50">
        <f>IF(D9="","",MIN(IFERROR(VLOOKUP(B9,'Debt Inputs'!$A$6:$M$105,7,FALSE),0),D9+F9))</f>
        <v/>
      </c>
      <c r="H9" s="50">
        <f>IF(D9="","",IF(L9=1,MAX(0,'Debt Inputs'!$B$2-SUM($G$6:$G$105)),0))</f>
        <v/>
      </c>
      <c r="I9" s="50">
        <f>IF(D9="","",MIN(D9+F9,G9+H9))</f>
        <v/>
      </c>
      <c r="J9" s="50">
        <f>IF(D9="","",MIN(D9,MAX(0,I9-F9)))</f>
        <v/>
      </c>
      <c r="K9" s="50">
        <f>IF(D9="","",MAX(0,D9+F9-I9))</f>
        <v/>
      </c>
      <c r="L9" s="23">
        <f>IF(D9="","",IF(D9&lt;=0,"",1+COUNTIFS($D$6:$D$105,"&gt;0",$E$6:$E$105,"&gt;"&amp;E9)))</f>
        <v/>
      </c>
      <c r="M9" s="23">
        <f>IF(D9="","",IF(AND(K9&gt;0,L9=1),"Yes","No"))</f>
        <v/>
      </c>
      <c r="N9" s="50">
        <f>IF(D9="","",F9)</f>
        <v/>
      </c>
      <c r="O9" s="49">
        <f>IF(D9="","",IF(K9=0,C9,""))</f>
        <v/>
      </c>
    </row>
    <row r="10">
      <c r="A10" s="47">
        <f>IF(B10="","",DATE(YEAR('Debt Inputs'!$E$2),MONTH('Debt Inputs'!$E$2)+0,1))</f>
        <v/>
      </c>
      <c r="B10" s="18">
        <f>IF('Debt Inputs'!A10="","",'Debt Inputs'!A10)</f>
        <v/>
      </c>
      <c r="C10" s="19">
        <f>IF(B10="","",IFERROR(VLOOKUP(B10,'Debt Inputs'!$A$6:$M$105,2,FALSE),""))</f>
        <v/>
      </c>
      <c r="D10" s="48">
        <f>IF(B10="","",IFERROR(VLOOKUP(B10,'Debt Inputs'!$A$6:$M$105,6,FALSE),0))</f>
        <v/>
      </c>
      <c r="E10" s="21">
        <f>IF(B10="","",IFERROR(VLOOKUP(B10,'Debt Inputs'!$A$6:$M$105,5,FALSE),0))</f>
        <v/>
      </c>
      <c r="F10" s="48">
        <f>IF(D10="","",IFERROR(D10*E10/12,0))</f>
        <v/>
      </c>
      <c r="G10" s="48">
        <f>IF(D10="","",MIN(IFERROR(VLOOKUP(B10,'Debt Inputs'!$A$6:$M$105,7,FALSE),0),D10+F10))</f>
        <v/>
      </c>
      <c r="H10" s="48">
        <f>IF(D10="","",IF(L10=1,MAX(0,'Debt Inputs'!$B$2-SUM($G$6:$G$105)),0))</f>
        <v/>
      </c>
      <c r="I10" s="48">
        <f>IF(D10="","",MIN(D10+F10,G10+H10))</f>
        <v/>
      </c>
      <c r="J10" s="48">
        <f>IF(D10="","",MIN(D10,MAX(0,I10-F10)))</f>
        <v/>
      </c>
      <c r="K10" s="48">
        <f>IF(D10="","",MAX(0,D10+F10-I10))</f>
        <v/>
      </c>
      <c r="L10" s="18">
        <f>IF(D10="","",IF(D10&lt;=0,"",1+COUNTIFS($D$6:$D$105,"&gt;0",$E$6:$E$105,"&gt;"&amp;E10)))</f>
        <v/>
      </c>
      <c r="M10" s="18">
        <f>IF(D10="","",IF(AND(K10&gt;0,L10=1),"Yes","No"))</f>
        <v/>
      </c>
      <c r="N10" s="48">
        <f>IF(D10="","",F10)</f>
        <v/>
      </c>
      <c r="O10" s="47">
        <f>IF(D10="","",IF(K10=0,C10,""))</f>
        <v/>
      </c>
    </row>
    <row r="11">
      <c r="A11" s="49">
        <f>IF(B11="","",DATE(YEAR('Debt Inputs'!$E$2),MONTH('Debt Inputs'!$E$2)+0,1))</f>
        <v/>
      </c>
      <c r="B11" s="23">
        <f>IF('Debt Inputs'!A11="","",'Debt Inputs'!A11)</f>
        <v/>
      </c>
      <c r="C11" s="24">
        <f>IF(B11="","",IFERROR(VLOOKUP(B11,'Debt Inputs'!$A$6:$M$105,2,FALSE),""))</f>
        <v/>
      </c>
      <c r="D11" s="50">
        <f>IF(B11="","",IFERROR(VLOOKUP(B11,'Debt Inputs'!$A$6:$M$105,6,FALSE),0))</f>
        <v/>
      </c>
      <c r="E11" s="26">
        <f>IF(B11="","",IFERROR(VLOOKUP(B11,'Debt Inputs'!$A$6:$M$105,5,FALSE),0))</f>
        <v/>
      </c>
      <c r="F11" s="50">
        <f>IF(D11="","",IFERROR(D11*E11/12,0))</f>
        <v/>
      </c>
      <c r="G11" s="50">
        <f>IF(D11="","",MIN(IFERROR(VLOOKUP(B11,'Debt Inputs'!$A$6:$M$105,7,FALSE),0),D11+F11))</f>
        <v/>
      </c>
      <c r="H11" s="50">
        <f>IF(D11="","",IF(L11=1,MAX(0,'Debt Inputs'!$B$2-SUM($G$6:$G$105)),0))</f>
        <v/>
      </c>
      <c r="I11" s="50">
        <f>IF(D11="","",MIN(D11+F11,G11+H11))</f>
        <v/>
      </c>
      <c r="J11" s="50">
        <f>IF(D11="","",MIN(D11,MAX(0,I11-F11)))</f>
        <v/>
      </c>
      <c r="K11" s="50">
        <f>IF(D11="","",MAX(0,D11+F11-I11))</f>
        <v/>
      </c>
      <c r="L11" s="23">
        <f>IF(D11="","",IF(D11&lt;=0,"",1+COUNTIFS($D$6:$D$105,"&gt;0",$E$6:$E$105,"&gt;"&amp;E11)))</f>
        <v/>
      </c>
      <c r="M11" s="23">
        <f>IF(D11="","",IF(AND(K11&gt;0,L11=1),"Yes","No"))</f>
        <v/>
      </c>
      <c r="N11" s="50">
        <f>IF(D11="","",F11)</f>
        <v/>
      </c>
      <c r="O11" s="49">
        <f>IF(D11="","",IF(K11=0,C11,""))</f>
        <v/>
      </c>
    </row>
    <row r="12">
      <c r="A12" s="47">
        <f>IF(B12="","",DATE(YEAR('Debt Inputs'!$E$2),MONTH('Debt Inputs'!$E$2)+0,1))</f>
        <v/>
      </c>
      <c r="B12" s="18">
        <f>IF('Debt Inputs'!A12="","",'Debt Inputs'!A12)</f>
        <v/>
      </c>
      <c r="C12" s="19">
        <f>IF(B12="","",IFERROR(VLOOKUP(B12,'Debt Inputs'!$A$6:$M$105,2,FALSE),""))</f>
        <v/>
      </c>
      <c r="D12" s="48">
        <f>IF(B12="","",IFERROR(VLOOKUP(B12,'Debt Inputs'!$A$6:$M$105,6,FALSE),0))</f>
        <v/>
      </c>
      <c r="E12" s="21">
        <f>IF(B12="","",IFERROR(VLOOKUP(B12,'Debt Inputs'!$A$6:$M$105,5,FALSE),0))</f>
        <v/>
      </c>
      <c r="F12" s="48">
        <f>IF(D12="","",IFERROR(D12*E12/12,0))</f>
        <v/>
      </c>
      <c r="G12" s="48">
        <f>IF(D12="","",MIN(IFERROR(VLOOKUP(B12,'Debt Inputs'!$A$6:$M$105,7,FALSE),0),D12+F12))</f>
        <v/>
      </c>
      <c r="H12" s="48">
        <f>IF(D12="","",IF(L12=1,MAX(0,'Debt Inputs'!$B$2-SUM($G$6:$G$105)),0))</f>
        <v/>
      </c>
      <c r="I12" s="48">
        <f>IF(D12="","",MIN(D12+F12,G12+H12))</f>
        <v/>
      </c>
      <c r="J12" s="48">
        <f>IF(D12="","",MIN(D12,MAX(0,I12-F12)))</f>
        <v/>
      </c>
      <c r="K12" s="48">
        <f>IF(D12="","",MAX(0,D12+F12-I12))</f>
        <v/>
      </c>
      <c r="L12" s="18">
        <f>IF(D12="","",IF(D12&lt;=0,"",1+COUNTIFS($D$6:$D$105,"&gt;0",$E$6:$E$105,"&gt;"&amp;E12)))</f>
        <v/>
      </c>
      <c r="M12" s="18">
        <f>IF(D12="","",IF(AND(K12&gt;0,L12=1),"Yes","No"))</f>
        <v/>
      </c>
      <c r="N12" s="48">
        <f>IF(D12="","",F12)</f>
        <v/>
      </c>
      <c r="O12" s="47">
        <f>IF(D12="","",IF(K12=0,C12,""))</f>
        <v/>
      </c>
    </row>
    <row r="13">
      <c r="A13" s="49">
        <f>IF(B13="","",DATE(YEAR('Debt Inputs'!$E$2),MONTH('Debt Inputs'!$E$2)+0,1))</f>
        <v/>
      </c>
      <c r="B13" s="23">
        <f>IF('Debt Inputs'!A13="","",'Debt Inputs'!A13)</f>
        <v/>
      </c>
      <c r="C13" s="24">
        <f>IF(B13="","",IFERROR(VLOOKUP(B13,'Debt Inputs'!$A$6:$M$105,2,FALSE),""))</f>
        <v/>
      </c>
      <c r="D13" s="50">
        <f>IF(B13="","",IFERROR(VLOOKUP(B13,'Debt Inputs'!$A$6:$M$105,6,FALSE),0))</f>
        <v/>
      </c>
      <c r="E13" s="26">
        <f>IF(B13="","",IFERROR(VLOOKUP(B13,'Debt Inputs'!$A$6:$M$105,5,FALSE),0))</f>
        <v/>
      </c>
      <c r="F13" s="50">
        <f>IF(D13="","",IFERROR(D13*E13/12,0))</f>
        <v/>
      </c>
      <c r="G13" s="50">
        <f>IF(D13="","",MIN(IFERROR(VLOOKUP(B13,'Debt Inputs'!$A$6:$M$105,7,FALSE),0),D13+F13))</f>
        <v/>
      </c>
      <c r="H13" s="50">
        <f>IF(D13="","",IF(L13=1,MAX(0,'Debt Inputs'!$B$2-SUM($G$6:$G$105)),0))</f>
        <v/>
      </c>
      <c r="I13" s="50">
        <f>IF(D13="","",MIN(D13+F13,G13+H13))</f>
        <v/>
      </c>
      <c r="J13" s="50">
        <f>IF(D13="","",MIN(D13,MAX(0,I13-F13)))</f>
        <v/>
      </c>
      <c r="K13" s="50">
        <f>IF(D13="","",MAX(0,D13+F13-I13))</f>
        <v/>
      </c>
      <c r="L13" s="23">
        <f>IF(D13="","",IF(D13&lt;=0,"",1+COUNTIFS($D$6:$D$105,"&gt;0",$E$6:$E$105,"&gt;"&amp;E13)))</f>
        <v/>
      </c>
      <c r="M13" s="23">
        <f>IF(D13="","",IF(AND(K13&gt;0,L13=1),"Yes","No"))</f>
        <v/>
      </c>
      <c r="N13" s="50">
        <f>IF(D13="","",F13)</f>
        <v/>
      </c>
      <c r="O13" s="49">
        <f>IF(D13="","",IF(K13=0,C13,""))</f>
        <v/>
      </c>
    </row>
    <row r="14">
      <c r="A14" s="47">
        <f>IF(B14="","",DATE(YEAR('Debt Inputs'!$E$2),MONTH('Debt Inputs'!$E$2)+0,1))</f>
        <v/>
      </c>
      <c r="B14" s="18">
        <f>IF('Debt Inputs'!A14="","",'Debt Inputs'!A14)</f>
        <v/>
      </c>
      <c r="C14" s="19">
        <f>IF(B14="","",IFERROR(VLOOKUP(B14,'Debt Inputs'!$A$6:$M$105,2,FALSE),""))</f>
        <v/>
      </c>
      <c r="D14" s="48">
        <f>IF(B14="","",IFERROR(VLOOKUP(B14,'Debt Inputs'!$A$6:$M$105,6,FALSE),0))</f>
        <v/>
      </c>
      <c r="E14" s="21">
        <f>IF(B14="","",IFERROR(VLOOKUP(B14,'Debt Inputs'!$A$6:$M$105,5,FALSE),0))</f>
        <v/>
      </c>
      <c r="F14" s="48">
        <f>IF(D14="","",IFERROR(D14*E14/12,0))</f>
        <v/>
      </c>
      <c r="G14" s="48">
        <f>IF(D14="","",MIN(IFERROR(VLOOKUP(B14,'Debt Inputs'!$A$6:$M$105,7,FALSE),0),D14+F14))</f>
        <v/>
      </c>
      <c r="H14" s="48">
        <f>IF(D14="","",IF(L14=1,MAX(0,'Debt Inputs'!$B$2-SUM($G$6:$G$105)),0))</f>
        <v/>
      </c>
      <c r="I14" s="48">
        <f>IF(D14="","",MIN(D14+F14,G14+H14))</f>
        <v/>
      </c>
      <c r="J14" s="48">
        <f>IF(D14="","",MIN(D14,MAX(0,I14-F14)))</f>
        <v/>
      </c>
      <c r="K14" s="48">
        <f>IF(D14="","",MAX(0,D14+F14-I14))</f>
        <v/>
      </c>
      <c r="L14" s="18">
        <f>IF(D14="","",IF(D14&lt;=0,"",1+COUNTIFS($D$6:$D$105,"&gt;0",$E$6:$E$105,"&gt;"&amp;E14)))</f>
        <v/>
      </c>
      <c r="M14" s="18">
        <f>IF(D14="","",IF(AND(K14&gt;0,L14=1),"Yes","No"))</f>
        <v/>
      </c>
      <c r="N14" s="48">
        <f>IF(D14="","",F14)</f>
        <v/>
      </c>
      <c r="O14" s="47">
        <f>IF(D14="","",IF(K14=0,C14,""))</f>
        <v/>
      </c>
    </row>
    <row r="15">
      <c r="A15" s="49">
        <f>IF(B15="","",DATE(YEAR('Debt Inputs'!$E$2),MONTH('Debt Inputs'!$E$2)+0,1))</f>
        <v/>
      </c>
      <c r="B15" s="23">
        <f>IF('Debt Inputs'!A15="","",'Debt Inputs'!A15)</f>
        <v/>
      </c>
      <c r="C15" s="24">
        <f>IF(B15="","",IFERROR(VLOOKUP(B15,'Debt Inputs'!$A$6:$M$105,2,FALSE),""))</f>
        <v/>
      </c>
      <c r="D15" s="50">
        <f>IF(B15="","",IFERROR(VLOOKUP(B15,'Debt Inputs'!$A$6:$M$105,6,FALSE),0))</f>
        <v/>
      </c>
      <c r="E15" s="26">
        <f>IF(B15="","",IFERROR(VLOOKUP(B15,'Debt Inputs'!$A$6:$M$105,5,FALSE),0))</f>
        <v/>
      </c>
      <c r="F15" s="50">
        <f>IF(D15="","",IFERROR(D15*E15/12,0))</f>
        <v/>
      </c>
      <c r="G15" s="50">
        <f>IF(D15="","",MIN(IFERROR(VLOOKUP(B15,'Debt Inputs'!$A$6:$M$105,7,FALSE),0),D15+F15))</f>
        <v/>
      </c>
      <c r="H15" s="50">
        <f>IF(D15="","",IF(L15=1,MAX(0,'Debt Inputs'!$B$2-SUM($G$6:$G$105)),0))</f>
        <v/>
      </c>
      <c r="I15" s="50">
        <f>IF(D15="","",MIN(D15+F15,G15+H15))</f>
        <v/>
      </c>
      <c r="J15" s="50">
        <f>IF(D15="","",MIN(D15,MAX(0,I15-F15)))</f>
        <v/>
      </c>
      <c r="K15" s="50">
        <f>IF(D15="","",MAX(0,D15+F15-I15))</f>
        <v/>
      </c>
      <c r="L15" s="23">
        <f>IF(D15="","",IF(D15&lt;=0,"",1+COUNTIFS($D$6:$D$105,"&gt;0",$E$6:$E$105,"&gt;"&amp;E15)))</f>
        <v/>
      </c>
      <c r="M15" s="23">
        <f>IF(D15="","",IF(AND(K15&gt;0,L15=1),"Yes","No"))</f>
        <v/>
      </c>
      <c r="N15" s="50">
        <f>IF(D15="","",F15)</f>
        <v/>
      </c>
      <c r="O15" s="49">
        <f>IF(D15="","",IF(K15=0,C15,""))</f>
        <v/>
      </c>
    </row>
    <row r="16">
      <c r="A16" s="47">
        <f>IF(B16="","",DATE(YEAR('Debt Inputs'!$E$2),MONTH('Debt Inputs'!$E$2)+0,1))</f>
        <v/>
      </c>
      <c r="B16" s="18">
        <f>IF('Debt Inputs'!A16="","",'Debt Inputs'!A16)</f>
        <v/>
      </c>
      <c r="C16" s="19">
        <f>IF(B16="","",IFERROR(VLOOKUP(B16,'Debt Inputs'!$A$6:$M$105,2,FALSE),""))</f>
        <v/>
      </c>
      <c r="D16" s="48">
        <f>IF(B16="","",IFERROR(VLOOKUP(B16,'Debt Inputs'!$A$6:$M$105,6,FALSE),0))</f>
        <v/>
      </c>
      <c r="E16" s="21">
        <f>IF(B16="","",IFERROR(VLOOKUP(B16,'Debt Inputs'!$A$6:$M$105,5,FALSE),0))</f>
        <v/>
      </c>
      <c r="F16" s="48">
        <f>IF(D16="","",IFERROR(D16*E16/12,0))</f>
        <v/>
      </c>
      <c r="G16" s="48">
        <f>IF(D16="","",MIN(IFERROR(VLOOKUP(B16,'Debt Inputs'!$A$6:$M$105,7,FALSE),0),D16+F16))</f>
        <v/>
      </c>
      <c r="H16" s="48">
        <f>IF(D16="","",IF(L16=1,MAX(0,'Debt Inputs'!$B$2-SUM($G$6:$G$105)),0))</f>
        <v/>
      </c>
      <c r="I16" s="48">
        <f>IF(D16="","",MIN(D16+F16,G16+H16))</f>
        <v/>
      </c>
      <c r="J16" s="48">
        <f>IF(D16="","",MIN(D16,MAX(0,I16-F16)))</f>
        <v/>
      </c>
      <c r="K16" s="48">
        <f>IF(D16="","",MAX(0,D16+F16-I16))</f>
        <v/>
      </c>
      <c r="L16" s="18">
        <f>IF(D16="","",IF(D16&lt;=0,"",1+COUNTIFS($D$6:$D$105,"&gt;0",$E$6:$E$105,"&gt;"&amp;E16)))</f>
        <v/>
      </c>
      <c r="M16" s="18">
        <f>IF(D16="","",IF(AND(K16&gt;0,L16=1),"Yes","No"))</f>
        <v/>
      </c>
      <c r="N16" s="48">
        <f>IF(D16="","",F16)</f>
        <v/>
      </c>
      <c r="O16" s="47">
        <f>IF(D16="","",IF(K16=0,C16,""))</f>
        <v/>
      </c>
    </row>
    <row r="17">
      <c r="A17" s="49">
        <f>IF(B17="","",DATE(YEAR('Debt Inputs'!$E$2),MONTH('Debt Inputs'!$E$2)+0,1))</f>
        <v/>
      </c>
      <c r="B17" s="23">
        <f>IF('Debt Inputs'!A17="","",'Debt Inputs'!A17)</f>
        <v/>
      </c>
      <c r="C17" s="24">
        <f>IF(B17="","",IFERROR(VLOOKUP(B17,'Debt Inputs'!$A$6:$M$105,2,FALSE),""))</f>
        <v/>
      </c>
      <c r="D17" s="50">
        <f>IF(B17="","",IFERROR(VLOOKUP(B17,'Debt Inputs'!$A$6:$M$105,6,FALSE),0))</f>
        <v/>
      </c>
      <c r="E17" s="26">
        <f>IF(B17="","",IFERROR(VLOOKUP(B17,'Debt Inputs'!$A$6:$M$105,5,FALSE),0))</f>
        <v/>
      </c>
      <c r="F17" s="50">
        <f>IF(D17="","",IFERROR(D17*E17/12,0))</f>
        <v/>
      </c>
      <c r="G17" s="50">
        <f>IF(D17="","",MIN(IFERROR(VLOOKUP(B17,'Debt Inputs'!$A$6:$M$105,7,FALSE),0),D17+F17))</f>
        <v/>
      </c>
      <c r="H17" s="50">
        <f>IF(D17="","",IF(L17=1,MAX(0,'Debt Inputs'!$B$2-SUM($G$6:$G$105)),0))</f>
        <v/>
      </c>
      <c r="I17" s="50">
        <f>IF(D17="","",MIN(D17+F17,G17+H17))</f>
        <v/>
      </c>
      <c r="J17" s="50">
        <f>IF(D17="","",MIN(D17,MAX(0,I17-F17)))</f>
        <v/>
      </c>
      <c r="K17" s="50">
        <f>IF(D17="","",MAX(0,D17+F17-I17))</f>
        <v/>
      </c>
      <c r="L17" s="23">
        <f>IF(D17="","",IF(D17&lt;=0,"",1+COUNTIFS($D$6:$D$105,"&gt;0",$E$6:$E$105,"&gt;"&amp;E17)))</f>
        <v/>
      </c>
      <c r="M17" s="23">
        <f>IF(D17="","",IF(AND(K17&gt;0,L17=1),"Yes","No"))</f>
        <v/>
      </c>
      <c r="N17" s="50">
        <f>IF(D17="","",F17)</f>
        <v/>
      </c>
      <c r="O17" s="49">
        <f>IF(D17="","",IF(K17=0,C17,""))</f>
        <v/>
      </c>
    </row>
    <row r="18">
      <c r="A18" s="47">
        <f>IF(B18="","",DATE(YEAR('Debt Inputs'!$E$2),MONTH('Debt Inputs'!$E$2)+0,1))</f>
        <v/>
      </c>
      <c r="B18" s="18">
        <f>IF('Debt Inputs'!A18="","",'Debt Inputs'!A18)</f>
        <v/>
      </c>
      <c r="C18" s="19">
        <f>IF(B18="","",IFERROR(VLOOKUP(B18,'Debt Inputs'!$A$6:$M$105,2,FALSE),""))</f>
        <v/>
      </c>
      <c r="D18" s="48">
        <f>IF(B18="","",IFERROR(VLOOKUP(B18,'Debt Inputs'!$A$6:$M$105,6,FALSE),0))</f>
        <v/>
      </c>
      <c r="E18" s="21">
        <f>IF(B18="","",IFERROR(VLOOKUP(B18,'Debt Inputs'!$A$6:$M$105,5,FALSE),0))</f>
        <v/>
      </c>
      <c r="F18" s="48">
        <f>IF(D18="","",IFERROR(D18*E18/12,0))</f>
        <v/>
      </c>
      <c r="G18" s="48">
        <f>IF(D18="","",MIN(IFERROR(VLOOKUP(B18,'Debt Inputs'!$A$6:$M$105,7,FALSE),0),D18+F18))</f>
        <v/>
      </c>
      <c r="H18" s="48">
        <f>IF(D18="","",IF(L18=1,MAX(0,'Debt Inputs'!$B$2-SUM($G$6:$G$105)),0))</f>
        <v/>
      </c>
      <c r="I18" s="48">
        <f>IF(D18="","",MIN(D18+F18,G18+H18))</f>
        <v/>
      </c>
      <c r="J18" s="48">
        <f>IF(D18="","",MIN(D18,MAX(0,I18-F18)))</f>
        <v/>
      </c>
      <c r="K18" s="48">
        <f>IF(D18="","",MAX(0,D18+F18-I18))</f>
        <v/>
      </c>
      <c r="L18" s="18">
        <f>IF(D18="","",IF(D18&lt;=0,"",1+COUNTIFS($D$6:$D$105,"&gt;0",$E$6:$E$105,"&gt;"&amp;E18)))</f>
        <v/>
      </c>
      <c r="M18" s="18">
        <f>IF(D18="","",IF(AND(K18&gt;0,L18=1),"Yes","No"))</f>
        <v/>
      </c>
      <c r="N18" s="48">
        <f>IF(D18="","",F18)</f>
        <v/>
      </c>
      <c r="O18" s="47">
        <f>IF(D18="","",IF(K18=0,C18,""))</f>
        <v/>
      </c>
    </row>
    <row r="19">
      <c r="A19" s="49">
        <f>IF(B19="","",DATE(YEAR('Debt Inputs'!$E$2),MONTH('Debt Inputs'!$E$2)+0,1))</f>
        <v/>
      </c>
      <c r="B19" s="23">
        <f>IF('Debt Inputs'!A19="","",'Debt Inputs'!A19)</f>
        <v/>
      </c>
      <c r="C19" s="24">
        <f>IF(B19="","",IFERROR(VLOOKUP(B19,'Debt Inputs'!$A$6:$M$105,2,FALSE),""))</f>
        <v/>
      </c>
      <c r="D19" s="50">
        <f>IF(B19="","",IFERROR(VLOOKUP(B19,'Debt Inputs'!$A$6:$M$105,6,FALSE),0))</f>
        <v/>
      </c>
      <c r="E19" s="26">
        <f>IF(B19="","",IFERROR(VLOOKUP(B19,'Debt Inputs'!$A$6:$M$105,5,FALSE),0))</f>
        <v/>
      </c>
      <c r="F19" s="50">
        <f>IF(D19="","",IFERROR(D19*E19/12,0))</f>
        <v/>
      </c>
      <c r="G19" s="50">
        <f>IF(D19="","",MIN(IFERROR(VLOOKUP(B19,'Debt Inputs'!$A$6:$M$105,7,FALSE),0),D19+F19))</f>
        <v/>
      </c>
      <c r="H19" s="50">
        <f>IF(D19="","",IF(L19=1,MAX(0,'Debt Inputs'!$B$2-SUM($G$6:$G$105)),0))</f>
        <v/>
      </c>
      <c r="I19" s="50">
        <f>IF(D19="","",MIN(D19+F19,G19+H19))</f>
        <v/>
      </c>
      <c r="J19" s="50">
        <f>IF(D19="","",MIN(D19,MAX(0,I19-F19)))</f>
        <v/>
      </c>
      <c r="K19" s="50">
        <f>IF(D19="","",MAX(0,D19+F19-I19))</f>
        <v/>
      </c>
      <c r="L19" s="23">
        <f>IF(D19="","",IF(D19&lt;=0,"",1+COUNTIFS($D$6:$D$105,"&gt;0",$E$6:$E$105,"&gt;"&amp;E19)))</f>
        <v/>
      </c>
      <c r="M19" s="23">
        <f>IF(D19="","",IF(AND(K19&gt;0,L19=1),"Yes","No"))</f>
        <v/>
      </c>
      <c r="N19" s="50">
        <f>IF(D19="","",F19)</f>
        <v/>
      </c>
      <c r="O19" s="49">
        <f>IF(D19="","",IF(K19=0,C19,""))</f>
        <v/>
      </c>
    </row>
    <row r="20">
      <c r="A20" s="47">
        <f>IF(B20="","",DATE(YEAR('Debt Inputs'!$E$2),MONTH('Debt Inputs'!$E$2)+0,1))</f>
        <v/>
      </c>
      <c r="B20" s="18">
        <f>IF('Debt Inputs'!A20="","",'Debt Inputs'!A20)</f>
        <v/>
      </c>
      <c r="C20" s="19">
        <f>IF(B20="","",IFERROR(VLOOKUP(B20,'Debt Inputs'!$A$6:$M$105,2,FALSE),""))</f>
        <v/>
      </c>
      <c r="D20" s="48">
        <f>IF(B20="","",IFERROR(VLOOKUP(B20,'Debt Inputs'!$A$6:$M$105,6,FALSE),0))</f>
        <v/>
      </c>
      <c r="E20" s="21">
        <f>IF(B20="","",IFERROR(VLOOKUP(B20,'Debt Inputs'!$A$6:$M$105,5,FALSE),0))</f>
        <v/>
      </c>
      <c r="F20" s="48">
        <f>IF(D20="","",IFERROR(D20*E20/12,0))</f>
        <v/>
      </c>
      <c r="G20" s="48">
        <f>IF(D20="","",MIN(IFERROR(VLOOKUP(B20,'Debt Inputs'!$A$6:$M$105,7,FALSE),0),D20+F20))</f>
        <v/>
      </c>
      <c r="H20" s="48">
        <f>IF(D20="","",IF(L20=1,MAX(0,'Debt Inputs'!$B$2-SUM($G$6:$G$105)),0))</f>
        <v/>
      </c>
      <c r="I20" s="48">
        <f>IF(D20="","",MIN(D20+F20,G20+H20))</f>
        <v/>
      </c>
      <c r="J20" s="48">
        <f>IF(D20="","",MIN(D20,MAX(0,I20-F20)))</f>
        <v/>
      </c>
      <c r="K20" s="48">
        <f>IF(D20="","",MAX(0,D20+F20-I20))</f>
        <v/>
      </c>
      <c r="L20" s="18">
        <f>IF(D20="","",IF(D20&lt;=0,"",1+COUNTIFS($D$6:$D$105,"&gt;0",$E$6:$E$105,"&gt;"&amp;E20)))</f>
        <v/>
      </c>
      <c r="M20" s="18">
        <f>IF(D20="","",IF(AND(K20&gt;0,L20=1),"Yes","No"))</f>
        <v/>
      </c>
      <c r="N20" s="48">
        <f>IF(D20="","",F20)</f>
        <v/>
      </c>
      <c r="O20" s="47">
        <f>IF(D20="","",IF(K20=0,C20,""))</f>
        <v/>
      </c>
    </row>
    <row r="21">
      <c r="A21" s="49">
        <f>IF(B21="","",DATE(YEAR('Debt Inputs'!$E$2),MONTH('Debt Inputs'!$E$2)+0,1))</f>
        <v/>
      </c>
      <c r="B21" s="23">
        <f>IF('Debt Inputs'!A21="","",'Debt Inputs'!A21)</f>
        <v/>
      </c>
      <c r="C21" s="24">
        <f>IF(B21="","",IFERROR(VLOOKUP(B21,'Debt Inputs'!$A$6:$M$105,2,FALSE),""))</f>
        <v/>
      </c>
      <c r="D21" s="50">
        <f>IF(B21="","",IFERROR(VLOOKUP(B21,'Debt Inputs'!$A$6:$M$105,6,FALSE),0))</f>
        <v/>
      </c>
      <c r="E21" s="26">
        <f>IF(B21="","",IFERROR(VLOOKUP(B21,'Debt Inputs'!$A$6:$M$105,5,FALSE),0))</f>
        <v/>
      </c>
      <c r="F21" s="50">
        <f>IF(D21="","",IFERROR(D21*E21/12,0))</f>
        <v/>
      </c>
      <c r="G21" s="50">
        <f>IF(D21="","",MIN(IFERROR(VLOOKUP(B21,'Debt Inputs'!$A$6:$M$105,7,FALSE),0),D21+F21))</f>
        <v/>
      </c>
      <c r="H21" s="50">
        <f>IF(D21="","",IF(L21=1,MAX(0,'Debt Inputs'!$B$2-SUM($G$6:$G$105)),0))</f>
        <v/>
      </c>
      <c r="I21" s="50">
        <f>IF(D21="","",MIN(D21+F21,G21+H21))</f>
        <v/>
      </c>
      <c r="J21" s="50">
        <f>IF(D21="","",MIN(D21,MAX(0,I21-F21)))</f>
        <v/>
      </c>
      <c r="K21" s="50">
        <f>IF(D21="","",MAX(0,D21+F21-I21))</f>
        <v/>
      </c>
      <c r="L21" s="23">
        <f>IF(D21="","",IF(D21&lt;=0,"",1+COUNTIFS($D$6:$D$105,"&gt;0",$E$6:$E$105,"&gt;"&amp;E21)))</f>
        <v/>
      </c>
      <c r="M21" s="23">
        <f>IF(D21="","",IF(AND(K21&gt;0,L21=1),"Yes","No"))</f>
        <v/>
      </c>
      <c r="N21" s="50">
        <f>IF(D21="","",F21)</f>
        <v/>
      </c>
      <c r="O21" s="49">
        <f>IF(D21="","",IF(K21=0,C21,""))</f>
        <v/>
      </c>
    </row>
    <row r="22">
      <c r="A22" s="47">
        <f>IF(B22="","",DATE(YEAR('Debt Inputs'!$E$2),MONTH('Debt Inputs'!$E$2)+0,1))</f>
        <v/>
      </c>
      <c r="B22" s="18">
        <f>IF('Debt Inputs'!A22="","",'Debt Inputs'!A22)</f>
        <v/>
      </c>
      <c r="C22" s="19">
        <f>IF(B22="","",IFERROR(VLOOKUP(B22,'Debt Inputs'!$A$6:$M$105,2,FALSE),""))</f>
        <v/>
      </c>
      <c r="D22" s="48">
        <f>IF(B22="","",IFERROR(VLOOKUP(B22,'Debt Inputs'!$A$6:$M$105,6,FALSE),0))</f>
        <v/>
      </c>
      <c r="E22" s="21">
        <f>IF(B22="","",IFERROR(VLOOKUP(B22,'Debt Inputs'!$A$6:$M$105,5,FALSE),0))</f>
        <v/>
      </c>
      <c r="F22" s="48">
        <f>IF(D22="","",IFERROR(D22*E22/12,0))</f>
        <v/>
      </c>
      <c r="G22" s="48">
        <f>IF(D22="","",MIN(IFERROR(VLOOKUP(B22,'Debt Inputs'!$A$6:$M$105,7,FALSE),0),D22+F22))</f>
        <v/>
      </c>
      <c r="H22" s="48">
        <f>IF(D22="","",IF(L22=1,MAX(0,'Debt Inputs'!$B$2-SUM($G$6:$G$105)),0))</f>
        <v/>
      </c>
      <c r="I22" s="48">
        <f>IF(D22="","",MIN(D22+F22,G22+H22))</f>
        <v/>
      </c>
      <c r="J22" s="48">
        <f>IF(D22="","",MIN(D22,MAX(0,I22-F22)))</f>
        <v/>
      </c>
      <c r="K22" s="48">
        <f>IF(D22="","",MAX(0,D22+F22-I22))</f>
        <v/>
      </c>
      <c r="L22" s="18">
        <f>IF(D22="","",IF(D22&lt;=0,"",1+COUNTIFS($D$6:$D$105,"&gt;0",$E$6:$E$105,"&gt;"&amp;E22)))</f>
        <v/>
      </c>
      <c r="M22" s="18">
        <f>IF(D22="","",IF(AND(K22&gt;0,L22=1),"Yes","No"))</f>
        <v/>
      </c>
      <c r="N22" s="48">
        <f>IF(D22="","",F22)</f>
        <v/>
      </c>
      <c r="O22" s="47">
        <f>IF(D22="","",IF(K22=0,C22,""))</f>
        <v/>
      </c>
    </row>
    <row r="23">
      <c r="A23" s="49">
        <f>IF(B23="","",DATE(YEAR('Debt Inputs'!$E$2),MONTH('Debt Inputs'!$E$2)+0,1))</f>
        <v/>
      </c>
      <c r="B23" s="23">
        <f>IF('Debt Inputs'!A23="","",'Debt Inputs'!A23)</f>
        <v/>
      </c>
      <c r="C23" s="24">
        <f>IF(B23="","",IFERROR(VLOOKUP(B23,'Debt Inputs'!$A$6:$M$105,2,FALSE),""))</f>
        <v/>
      </c>
      <c r="D23" s="50">
        <f>IF(B23="","",IFERROR(VLOOKUP(B23,'Debt Inputs'!$A$6:$M$105,6,FALSE),0))</f>
        <v/>
      </c>
      <c r="E23" s="26">
        <f>IF(B23="","",IFERROR(VLOOKUP(B23,'Debt Inputs'!$A$6:$M$105,5,FALSE),0))</f>
        <v/>
      </c>
      <c r="F23" s="50">
        <f>IF(D23="","",IFERROR(D23*E23/12,0))</f>
        <v/>
      </c>
      <c r="G23" s="50">
        <f>IF(D23="","",MIN(IFERROR(VLOOKUP(B23,'Debt Inputs'!$A$6:$M$105,7,FALSE),0),D23+F23))</f>
        <v/>
      </c>
      <c r="H23" s="50">
        <f>IF(D23="","",IF(L23=1,MAX(0,'Debt Inputs'!$B$2-SUM($G$6:$G$105)),0))</f>
        <v/>
      </c>
      <c r="I23" s="50">
        <f>IF(D23="","",MIN(D23+F23,G23+H23))</f>
        <v/>
      </c>
      <c r="J23" s="50">
        <f>IF(D23="","",MIN(D23,MAX(0,I23-F23)))</f>
        <v/>
      </c>
      <c r="K23" s="50">
        <f>IF(D23="","",MAX(0,D23+F23-I23))</f>
        <v/>
      </c>
      <c r="L23" s="23">
        <f>IF(D23="","",IF(D23&lt;=0,"",1+COUNTIFS($D$6:$D$105,"&gt;0",$E$6:$E$105,"&gt;"&amp;E23)))</f>
        <v/>
      </c>
      <c r="M23" s="23">
        <f>IF(D23="","",IF(AND(K23&gt;0,L23=1),"Yes","No"))</f>
        <v/>
      </c>
      <c r="N23" s="50">
        <f>IF(D23="","",F23)</f>
        <v/>
      </c>
      <c r="O23" s="49">
        <f>IF(D23="","",IF(K23=0,C23,""))</f>
        <v/>
      </c>
    </row>
    <row r="24">
      <c r="A24" s="47">
        <f>IF(B24="","",DATE(YEAR('Debt Inputs'!$E$2),MONTH('Debt Inputs'!$E$2)+0,1))</f>
        <v/>
      </c>
      <c r="B24" s="18">
        <f>IF('Debt Inputs'!A24="","",'Debt Inputs'!A24)</f>
        <v/>
      </c>
      <c r="C24" s="19">
        <f>IF(B24="","",IFERROR(VLOOKUP(B24,'Debt Inputs'!$A$6:$M$105,2,FALSE),""))</f>
        <v/>
      </c>
      <c r="D24" s="48">
        <f>IF(B24="","",IFERROR(VLOOKUP(B24,'Debt Inputs'!$A$6:$M$105,6,FALSE),0))</f>
        <v/>
      </c>
      <c r="E24" s="21">
        <f>IF(B24="","",IFERROR(VLOOKUP(B24,'Debt Inputs'!$A$6:$M$105,5,FALSE),0))</f>
        <v/>
      </c>
      <c r="F24" s="48">
        <f>IF(D24="","",IFERROR(D24*E24/12,0))</f>
        <v/>
      </c>
      <c r="G24" s="48">
        <f>IF(D24="","",MIN(IFERROR(VLOOKUP(B24,'Debt Inputs'!$A$6:$M$105,7,FALSE),0),D24+F24))</f>
        <v/>
      </c>
      <c r="H24" s="48">
        <f>IF(D24="","",IF(L24=1,MAX(0,'Debt Inputs'!$B$2-SUM($G$6:$G$105)),0))</f>
        <v/>
      </c>
      <c r="I24" s="48">
        <f>IF(D24="","",MIN(D24+F24,G24+H24))</f>
        <v/>
      </c>
      <c r="J24" s="48">
        <f>IF(D24="","",MIN(D24,MAX(0,I24-F24)))</f>
        <v/>
      </c>
      <c r="K24" s="48">
        <f>IF(D24="","",MAX(0,D24+F24-I24))</f>
        <v/>
      </c>
      <c r="L24" s="18">
        <f>IF(D24="","",IF(D24&lt;=0,"",1+COUNTIFS($D$6:$D$105,"&gt;0",$E$6:$E$105,"&gt;"&amp;E24)))</f>
        <v/>
      </c>
      <c r="M24" s="18">
        <f>IF(D24="","",IF(AND(K24&gt;0,L24=1),"Yes","No"))</f>
        <v/>
      </c>
      <c r="N24" s="48">
        <f>IF(D24="","",F24)</f>
        <v/>
      </c>
      <c r="O24" s="47">
        <f>IF(D24="","",IF(K24=0,C24,""))</f>
        <v/>
      </c>
    </row>
    <row r="25">
      <c r="A25" s="49">
        <f>IF(B25="","",DATE(YEAR('Debt Inputs'!$E$2),MONTH('Debt Inputs'!$E$2)+0,1))</f>
        <v/>
      </c>
      <c r="B25" s="23">
        <f>IF('Debt Inputs'!A25="","",'Debt Inputs'!A25)</f>
        <v/>
      </c>
      <c r="C25" s="24">
        <f>IF(B25="","",IFERROR(VLOOKUP(B25,'Debt Inputs'!$A$6:$M$105,2,FALSE),""))</f>
        <v/>
      </c>
      <c r="D25" s="50">
        <f>IF(B25="","",IFERROR(VLOOKUP(B25,'Debt Inputs'!$A$6:$M$105,6,FALSE),0))</f>
        <v/>
      </c>
      <c r="E25" s="26">
        <f>IF(B25="","",IFERROR(VLOOKUP(B25,'Debt Inputs'!$A$6:$M$105,5,FALSE),0))</f>
        <v/>
      </c>
      <c r="F25" s="50">
        <f>IF(D25="","",IFERROR(D25*E25/12,0))</f>
        <v/>
      </c>
      <c r="G25" s="50">
        <f>IF(D25="","",MIN(IFERROR(VLOOKUP(B25,'Debt Inputs'!$A$6:$M$105,7,FALSE),0),D25+F25))</f>
        <v/>
      </c>
      <c r="H25" s="50">
        <f>IF(D25="","",IF(L25=1,MAX(0,'Debt Inputs'!$B$2-SUM($G$6:$G$105)),0))</f>
        <v/>
      </c>
      <c r="I25" s="50">
        <f>IF(D25="","",MIN(D25+F25,G25+H25))</f>
        <v/>
      </c>
      <c r="J25" s="50">
        <f>IF(D25="","",MIN(D25,MAX(0,I25-F25)))</f>
        <v/>
      </c>
      <c r="K25" s="50">
        <f>IF(D25="","",MAX(0,D25+F25-I25))</f>
        <v/>
      </c>
      <c r="L25" s="23">
        <f>IF(D25="","",IF(D25&lt;=0,"",1+COUNTIFS($D$6:$D$105,"&gt;0",$E$6:$E$105,"&gt;"&amp;E25)))</f>
        <v/>
      </c>
      <c r="M25" s="23">
        <f>IF(D25="","",IF(AND(K25&gt;0,L25=1),"Yes","No"))</f>
        <v/>
      </c>
      <c r="N25" s="50">
        <f>IF(D25="","",F25)</f>
        <v/>
      </c>
      <c r="O25" s="49">
        <f>IF(D25="","",IF(K25=0,C25,""))</f>
        <v/>
      </c>
    </row>
    <row r="26">
      <c r="A26" s="47">
        <f>IF(B26="","",DATE(YEAR('Debt Inputs'!$E$2),MONTH('Debt Inputs'!$E$2)+0,1))</f>
        <v/>
      </c>
      <c r="B26" s="18">
        <f>IF('Debt Inputs'!A26="","",'Debt Inputs'!A26)</f>
        <v/>
      </c>
      <c r="C26" s="19">
        <f>IF(B26="","",IFERROR(VLOOKUP(B26,'Debt Inputs'!$A$6:$M$105,2,FALSE),""))</f>
        <v/>
      </c>
      <c r="D26" s="48">
        <f>IF(B26="","",IFERROR(VLOOKUP(B26,'Debt Inputs'!$A$6:$M$105,6,FALSE),0))</f>
        <v/>
      </c>
      <c r="E26" s="21">
        <f>IF(B26="","",IFERROR(VLOOKUP(B26,'Debt Inputs'!$A$6:$M$105,5,FALSE),0))</f>
        <v/>
      </c>
      <c r="F26" s="48">
        <f>IF(D26="","",IFERROR(D26*E26/12,0))</f>
        <v/>
      </c>
      <c r="G26" s="48">
        <f>IF(D26="","",MIN(IFERROR(VLOOKUP(B26,'Debt Inputs'!$A$6:$M$105,7,FALSE),0),D26+F26))</f>
        <v/>
      </c>
      <c r="H26" s="48">
        <f>IF(D26="","",IF(L26=1,MAX(0,'Debt Inputs'!$B$2-SUM($G$6:$G$105)),0))</f>
        <v/>
      </c>
      <c r="I26" s="48">
        <f>IF(D26="","",MIN(D26+F26,G26+H26))</f>
        <v/>
      </c>
      <c r="J26" s="48">
        <f>IF(D26="","",MIN(D26,MAX(0,I26-F26)))</f>
        <v/>
      </c>
      <c r="K26" s="48">
        <f>IF(D26="","",MAX(0,D26+F26-I26))</f>
        <v/>
      </c>
      <c r="L26" s="18">
        <f>IF(D26="","",IF(D26&lt;=0,"",1+COUNTIFS($D$6:$D$105,"&gt;0",$E$6:$E$105,"&gt;"&amp;E26)))</f>
        <v/>
      </c>
      <c r="M26" s="18">
        <f>IF(D26="","",IF(AND(K26&gt;0,L26=1),"Yes","No"))</f>
        <v/>
      </c>
      <c r="N26" s="48">
        <f>IF(D26="","",F26)</f>
        <v/>
      </c>
      <c r="O26" s="47">
        <f>IF(D26="","",IF(K26=0,C26,""))</f>
        <v/>
      </c>
    </row>
    <row r="27">
      <c r="A27" s="49">
        <f>IF(B27="","",DATE(YEAR('Debt Inputs'!$E$2),MONTH('Debt Inputs'!$E$2)+0,1))</f>
        <v/>
      </c>
      <c r="B27" s="23">
        <f>IF('Debt Inputs'!A27="","",'Debt Inputs'!A27)</f>
        <v/>
      </c>
      <c r="C27" s="24">
        <f>IF(B27="","",IFERROR(VLOOKUP(B27,'Debt Inputs'!$A$6:$M$105,2,FALSE),""))</f>
        <v/>
      </c>
      <c r="D27" s="50">
        <f>IF(B27="","",IFERROR(VLOOKUP(B27,'Debt Inputs'!$A$6:$M$105,6,FALSE),0))</f>
        <v/>
      </c>
      <c r="E27" s="26">
        <f>IF(B27="","",IFERROR(VLOOKUP(B27,'Debt Inputs'!$A$6:$M$105,5,FALSE),0))</f>
        <v/>
      </c>
      <c r="F27" s="50">
        <f>IF(D27="","",IFERROR(D27*E27/12,0))</f>
        <v/>
      </c>
      <c r="G27" s="50">
        <f>IF(D27="","",MIN(IFERROR(VLOOKUP(B27,'Debt Inputs'!$A$6:$M$105,7,FALSE),0),D27+F27))</f>
        <v/>
      </c>
      <c r="H27" s="50">
        <f>IF(D27="","",IF(L27=1,MAX(0,'Debt Inputs'!$B$2-SUM($G$6:$G$105)),0))</f>
        <v/>
      </c>
      <c r="I27" s="50">
        <f>IF(D27="","",MIN(D27+F27,G27+H27))</f>
        <v/>
      </c>
      <c r="J27" s="50">
        <f>IF(D27="","",MIN(D27,MAX(0,I27-F27)))</f>
        <v/>
      </c>
      <c r="K27" s="50">
        <f>IF(D27="","",MAX(0,D27+F27-I27))</f>
        <v/>
      </c>
      <c r="L27" s="23">
        <f>IF(D27="","",IF(D27&lt;=0,"",1+COUNTIFS($D$6:$D$105,"&gt;0",$E$6:$E$105,"&gt;"&amp;E27)))</f>
        <v/>
      </c>
      <c r="M27" s="23">
        <f>IF(D27="","",IF(AND(K27&gt;0,L27=1),"Yes","No"))</f>
        <v/>
      </c>
      <c r="N27" s="50">
        <f>IF(D27="","",F27)</f>
        <v/>
      </c>
      <c r="O27" s="49">
        <f>IF(D27="","",IF(K27=0,C27,""))</f>
        <v/>
      </c>
    </row>
    <row r="28">
      <c r="A28" s="47">
        <f>IF(B28="","",DATE(YEAR('Debt Inputs'!$E$2),MONTH('Debt Inputs'!$E$2)+0,1))</f>
        <v/>
      </c>
      <c r="B28" s="18">
        <f>IF('Debt Inputs'!A28="","",'Debt Inputs'!A28)</f>
        <v/>
      </c>
      <c r="C28" s="19">
        <f>IF(B28="","",IFERROR(VLOOKUP(B28,'Debt Inputs'!$A$6:$M$105,2,FALSE),""))</f>
        <v/>
      </c>
      <c r="D28" s="48">
        <f>IF(B28="","",IFERROR(VLOOKUP(B28,'Debt Inputs'!$A$6:$M$105,6,FALSE),0))</f>
        <v/>
      </c>
      <c r="E28" s="21">
        <f>IF(B28="","",IFERROR(VLOOKUP(B28,'Debt Inputs'!$A$6:$M$105,5,FALSE),0))</f>
        <v/>
      </c>
      <c r="F28" s="48">
        <f>IF(D28="","",IFERROR(D28*E28/12,0))</f>
        <v/>
      </c>
      <c r="G28" s="48">
        <f>IF(D28="","",MIN(IFERROR(VLOOKUP(B28,'Debt Inputs'!$A$6:$M$105,7,FALSE),0),D28+F28))</f>
        <v/>
      </c>
      <c r="H28" s="48">
        <f>IF(D28="","",IF(L28=1,MAX(0,'Debt Inputs'!$B$2-SUM($G$6:$G$105)),0))</f>
        <v/>
      </c>
      <c r="I28" s="48">
        <f>IF(D28="","",MIN(D28+F28,G28+H28))</f>
        <v/>
      </c>
      <c r="J28" s="48">
        <f>IF(D28="","",MIN(D28,MAX(0,I28-F28)))</f>
        <v/>
      </c>
      <c r="K28" s="48">
        <f>IF(D28="","",MAX(0,D28+F28-I28))</f>
        <v/>
      </c>
      <c r="L28" s="18">
        <f>IF(D28="","",IF(D28&lt;=0,"",1+COUNTIFS($D$6:$D$105,"&gt;0",$E$6:$E$105,"&gt;"&amp;E28)))</f>
        <v/>
      </c>
      <c r="M28" s="18">
        <f>IF(D28="","",IF(AND(K28&gt;0,L28=1),"Yes","No"))</f>
        <v/>
      </c>
      <c r="N28" s="48">
        <f>IF(D28="","",F28)</f>
        <v/>
      </c>
      <c r="O28" s="47">
        <f>IF(D28="","",IF(K28=0,C28,""))</f>
        <v/>
      </c>
    </row>
    <row r="29">
      <c r="A29" s="49">
        <f>IF(B29="","",DATE(YEAR('Debt Inputs'!$E$2),MONTH('Debt Inputs'!$E$2)+0,1))</f>
        <v/>
      </c>
      <c r="B29" s="23">
        <f>IF('Debt Inputs'!A29="","",'Debt Inputs'!A29)</f>
        <v/>
      </c>
      <c r="C29" s="24">
        <f>IF(B29="","",IFERROR(VLOOKUP(B29,'Debt Inputs'!$A$6:$M$105,2,FALSE),""))</f>
        <v/>
      </c>
      <c r="D29" s="50">
        <f>IF(B29="","",IFERROR(VLOOKUP(B29,'Debt Inputs'!$A$6:$M$105,6,FALSE),0))</f>
        <v/>
      </c>
      <c r="E29" s="26">
        <f>IF(B29="","",IFERROR(VLOOKUP(B29,'Debt Inputs'!$A$6:$M$105,5,FALSE),0))</f>
        <v/>
      </c>
      <c r="F29" s="50">
        <f>IF(D29="","",IFERROR(D29*E29/12,0))</f>
        <v/>
      </c>
      <c r="G29" s="50">
        <f>IF(D29="","",MIN(IFERROR(VLOOKUP(B29,'Debt Inputs'!$A$6:$M$105,7,FALSE),0),D29+F29))</f>
        <v/>
      </c>
      <c r="H29" s="50">
        <f>IF(D29="","",IF(L29=1,MAX(0,'Debt Inputs'!$B$2-SUM($G$6:$G$105)),0))</f>
        <v/>
      </c>
      <c r="I29" s="50">
        <f>IF(D29="","",MIN(D29+F29,G29+H29))</f>
        <v/>
      </c>
      <c r="J29" s="50">
        <f>IF(D29="","",MIN(D29,MAX(0,I29-F29)))</f>
        <v/>
      </c>
      <c r="K29" s="50">
        <f>IF(D29="","",MAX(0,D29+F29-I29))</f>
        <v/>
      </c>
      <c r="L29" s="23">
        <f>IF(D29="","",IF(D29&lt;=0,"",1+COUNTIFS($D$6:$D$105,"&gt;0",$E$6:$E$105,"&gt;"&amp;E29)))</f>
        <v/>
      </c>
      <c r="M29" s="23">
        <f>IF(D29="","",IF(AND(K29&gt;0,L29=1),"Yes","No"))</f>
        <v/>
      </c>
      <c r="N29" s="50">
        <f>IF(D29="","",F29)</f>
        <v/>
      </c>
      <c r="O29" s="49">
        <f>IF(D29="","",IF(K29=0,C29,""))</f>
        <v/>
      </c>
    </row>
    <row r="30">
      <c r="A30" s="47">
        <f>IF(B30="","",DATE(YEAR('Debt Inputs'!$E$2),MONTH('Debt Inputs'!$E$2)+0,1))</f>
        <v/>
      </c>
      <c r="B30" s="18">
        <f>IF('Debt Inputs'!A30="","",'Debt Inputs'!A30)</f>
        <v/>
      </c>
      <c r="C30" s="19">
        <f>IF(B30="","",IFERROR(VLOOKUP(B30,'Debt Inputs'!$A$6:$M$105,2,FALSE),""))</f>
        <v/>
      </c>
      <c r="D30" s="48">
        <f>IF(B30="","",IFERROR(VLOOKUP(B30,'Debt Inputs'!$A$6:$M$105,6,FALSE),0))</f>
        <v/>
      </c>
      <c r="E30" s="21">
        <f>IF(B30="","",IFERROR(VLOOKUP(B30,'Debt Inputs'!$A$6:$M$105,5,FALSE),0))</f>
        <v/>
      </c>
      <c r="F30" s="48">
        <f>IF(D30="","",IFERROR(D30*E30/12,0))</f>
        <v/>
      </c>
      <c r="G30" s="48">
        <f>IF(D30="","",MIN(IFERROR(VLOOKUP(B30,'Debt Inputs'!$A$6:$M$105,7,FALSE),0),D30+F30))</f>
        <v/>
      </c>
      <c r="H30" s="48">
        <f>IF(D30="","",IF(L30=1,MAX(0,'Debt Inputs'!$B$2-SUM($G$6:$G$105)),0))</f>
        <v/>
      </c>
      <c r="I30" s="48">
        <f>IF(D30="","",MIN(D30+F30,G30+H30))</f>
        <v/>
      </c>
      <c r="J30" s="48">
        <f>IF(D30="","",MIN(D30,MAX(0,I30-F30)))</f>
        <v/>
      </c>
      <c r="K30" s="48">
        <f>IF(D30="","",MAX(0,D30+F30-I30))</f>
        <v/>
      </c>
      <c r="L30" s="18">
        <f>IF(D30="","",IF(D30&lt;=0,"",1+COUNTIFS($D$6:$D$105,"&gt;0",$E$6:$E$105,"&gt;"&amp;E30)))</f>
        <v/>
      </c>
      <c r="M30" s="18">
        <f>IF(D30="","",IF(AND(K30&gt;0,L30=1),"Yes","No"))</f>
        <v/>
      </c>
      <c r="N30" s="48">
        <f>IF(D30="","",F30)</f>
        <v/>
      </c>
      <c r="O30" s="47">
        <f>IF(D30="","",IF(K30=0,C30,""))</f>
        <v/>
      </c>
    </row>
    <row r="31">
      <c r="A31" s="49">
        <f>IF(B31="","",DATE(YEAR('Debt Inputs'!$E$2),MONTH('Debt Inputs'!$E$2)+0,1))</f>
        <v/>
      </c>
      <c r="B31" s="23">
        <f>IF('Debt Inputs'!A31="","",'Debt Inputs'!A31)</f>
        <v/>
      </c>
      <c r="C31" s="24">
        <f>IF(B31="","",IFERROR(VLOOKUP(B31,'Debt Inputs'!$A$6:$M$105,2,FALSE),""))</f>
        <v/>
      </c>
      <c r="D31" s="50">
        <f>IF(B31="","",IFERROR(VLOOKUP(B31,'Debt Inputs'!$A$6:$M$105,6,FALSE),0))</f>
        <v/>
      </c>
      <c r="E31" s="26">
        <f>IF(B31="","",IFERROR(VLOOKUP(B31,'Debt Inputs'!$A$6:$M$105,5,FALSE),0))</f>
        <v/>
      </c>
      <c r="F31" s="50">
        <f>IF(D31="","",IFERROR(D31*E31/12,0))</f>
        <v/>
      </c>
      <c r="G31" s="50">
        <f>IF(D31="","",MIN(IFERROR(VLOOKUP(B31,'Debt Inputs'!$A$6:$M$105,7,FALSE),0),D31+F31))</f>
        <v/>
      </c>
      <c r="H31" s="50">
        <f>IF(D31="","",IF(L31=1,MAX(0,'Debt Inputs'!$B$2-SUM($G$6:$G$105)),0))</f>
        <v/>
      </c>
      <c r="I31" s="50">
        <f>IF(D31="","",MIN(D31+F31,G31+H31))</f>
        <v/>
      </c>
      <c r="J31" s="50">
        <f>IF(D31="","",MIN(D31,MAX(0,I31-F31)))</f>
        <v/>
      </c>
      <c r="K31" s="50">
        <f>IF(D31="","",MAX(0,D31+F31-I31))</f>
        <v/>
      </c>
      <c r="L31" s="23">
        <f>IF(D31="","",IF(D31&lt;=0,"",1+COUNTIFS($D$6:$D$105,"&gt;0",$E$6:$E$105,"&gt;"&amp;E31)))</f>
        <v/>
      </c>
      <c r="M31" s="23">
        <f>IF(D31="","",IF(AND(K31&gt;0,L31=1),"Yes","No"))</f>
        <v/>
      </c>
      <c r="N31" s="50">
        <f>IF(D31="","",F31)</f>
        <v/>
      </c>
      <c r="O31" s="49">
        <f>IF(D31="","",IF(K31=0,C31,""))</f>
        <v/>
      </c>
    </row>
    <row r="32">
      <c r="A32" s="47">
        <f>IF(B32="","",DATE(YEAR('Debt Inputs'!$E$2),MONTH('Debt Inputs'!$E$2)+0,1))</f>
        <v/>
      </c>
      <c r="B32" s="18">
        <f>IF('Debt Inputs'!A32="","",'Debt Inputs'!A32)</f>
        <v/>
      </c>
      <c r="C32" s="19">
        <f>IF(B32="","",IFERROR(VLOOKUP(B32,'Debt Inputs'!$A$6:$M$105,2,FALSE),""))</f>
        <v/>
      </c>
      <c r="D32" s="48">
        <f>IF(B32="","",IFERROR(VLOOKUP(B32,'Debt Inputs'!$A$6:$M$105,6,FALSE),0))</f>
        <v/>
      </c>
      <c r="E32" s="21">
        <f>IF(B32="","",IFERROR(VLOOKUP(B32,'Debt Inputs'!$A$6:$M$105,5,FALSE),0))</f>
        <v/>
      </c>
      <c r="F32" s="48">
        <f>IF(D32="","",IFERROR(D32*E32/12,0))</f>
        <v/>
      </c>
      <c r="G32" s="48">
        <f>IF(D32="","",MIN(IFERROR(VLOOKUP(B32,'Debt Inputs'!$A$6:$M$105,7,FALSE),0),D32+F32))</f>
        <v/>
      </c>
      <c r="H32" s="48">
        <f>IF(D32="","",IF(L32=1,MAX(0,'Debt Inputs'!$B$2-SUM($G$6:$G$105)),0))</f>
        <v/>
      </c>
      <c r="I32" s="48">
        <f>IF(D32="","",MIN(D32+F32,G32+H32))</f>
        <v/>
      </c>
      <c r="J32" s="48">
        <f>IF(D32="","",MIN(D32,MAX(0,I32-F32)))</f>
        <v/>
      </c>
      <c r="K32" s="48">
        <f>IF(D32="","",MAX(0,D32+F32-I32))</f>
        <v/>
      </c>
      <c r="L32" s="18">
        <f>IF(D32="","",IF(D32&lt;=0,"",1+COUNTIFS($D$6:$D$105,"&gt;0",$E$6:$E$105,"&gt;"&amp;E32)))</f>
        <v/>
      </c>
      <c r="M32" s="18">
        <f>IF(D32="","",IF(AND(K32&gt;0,L32=1),"Yes","No"))</f>
        <v/>
      </c>
      <c r="N32" s="48">
        <f>IF(D32="","",F32)</f>
        <v/>
      </c>
      <c r="O32" s="47">
        <f>IF(D32="","",IF(K32=0,C32,""))</f>
        <v/>
      </c>
    </row>
    <row r="33">
      <c r="A33" s="49">
        <f>IF(B33="","",DATE(YEAR('Debt Inputs'!$E$2),MONTH('Debt Inputs'!$E$2)+0,1))</f>
        <v/>
      </c>
      <c r="B33" s="23">
        <f>IF('Debt Inputs'!A33="","",'Debt Inputs'!A33)</f>
        <v/>
      </c>
      <c r="C33" s="24">
        <f>IF(B33="","",IFERROR(VLOOKUP(B33,'Debt Inputs'!$A$6:$M$105,2,FALSE),""))</f>
        <v/>
      </c>
      <c r="D33" s="50">
        <f>IF(B33="","",IFERROR(VLOOKUP(B33,'Debt Inputs'!$A$6:$M$105,6,FALSE),0))</f>
        <v/>
      </c>
      <c r="E33" s="26">
        <f>IF(B33="","",IFERROR(VLOOKUP(B33,'Debt Inputs'!$A$6:$M$105,5,FALSE),0))</f>
        <v/>
      </c>
      <c r="F33" s="50">
        <f>IF(D33="","",IFERROR(D33*E33/12,0))</f>
        <v/>
      </c>
      <c r="G33" s="50">
        <f>IF(D33="","",MIN(IFERROR(VLOOKUP(B33,'Debt Inputs'!$A$6:$M$105,7,FALSE),0),D33+F33))</f>
        <v/>
      </c>
      <c r="H33" s="50">
        <f>IF(D33="","",IF(L33=1,MAX(0,'Debt Inputs'!$B$2-SUM($G$6:$G$105)),0))</f>
        <v/>
      </c>
      <c r="I33" s="50">
        <f>IF(D33="","",MIN(D33+F33,G33+H33))</f>
        <v/>
      </c>
      <c r="J33" s="50">
        <f>IF(D33="","",MIN(D33,MAX(0,I33-F33)))</f>
        <v/>
      </c>
      <c r="K33" s="50">
        <f>IF(D33="","",MAX(0,D33+F33-I33))</f>
        <v/>
      </c>
      <c r="L33" s="23">
        <f>IF(D33="","",IF(D33&lt;=0,"",1+COUNTIFS($D$6:$D$105,"&gt;0",$E$6:$E$105,"&gt;"&amp;E33)))</f>
        <v/>
      </c>
      <c r="M33" s="23">
        <f>IF(D33="","",IF(AND(K33&gt;0,L33=1),"Yes","No"))</f>
        <v/>
      </c>
      <c r="N33" s="50">
        <f>IF(D33="","",F33)</f>
        <v/>
      </c>
      <c r="O33" s="49">
        <f>IF(D33="","",IF(K33=0,C33,""))</f>
        <v/>
      </c>
    </row>
    <row r="34">
      <c r="A34" s="47">
        <f>IF(B34="","",DATE(YEAR('Debt Inputs'!$E$2),MONTH('Debt Inputs'!$E$2)+0,1))</f>
        <v/>
      </c>
      <c r="B34" s="18">
        <f>IF('Debt Inputs'!A34="","",'Debt Inputs'!A34)</f>
        <v/>
      </c>
      <c r="C34" s="19">
        <f>IF(B34="","",IFERROR(VLOOKUP(B34,'Debt Inputs'!$A$6:$M$105,2,FALSE),""))</f>
        <v/>
      </c>
      <c r="D34" s="48">
        <f>IF(B34="","",IFERROR(VLOOKUP(B34,'Debt Inputs'!$A$6:$M$105,6,FALSE),0))</f>
        <v/>
      </c>
      <c r="E34" s="21">
        <f>IF(B34="","",IFERROR(VLOOKUP(B34,'Debt Inputs'!$A$6:$M$105,5,FALSE),0))</f>
        <v/>
      </c>
      <c r="F34" s="48">
        <f>IF(D34="","",IFERROR(D34*E34/12,0))</f>
        <v/>
      </c>
      <c r="G34" s="48">
        <f>IF(D34="","",MIN(IFERROR(VLOOKUP(B34,'Debt Inputs'!$A$6:$M$105,7,FALSE),0),D34+F34))</f>
        <v/>
      </c>
      <c r="H34" s="48">
        <f>IF(D34="","",IF(L34=1,MAX(0,'Debt Inputs'!$B$2-SUM($G$6:$G$105)),0))</f>
        <v/>
      </c>
      <c r="I34" s="48">
        <f>IF(D34="","",MIN(D34+F34,G34+H34))</f>
        <v/>
      </c>
      <c r="J34" s="48">
        <f>IF(D34="","",MIN(D34,MAX(0,I34-F34)))</f>
        <v/>
      </c>
      <c r="K34" s="48">
        <f>IF(D34="","",MAX(0,D34+F34-I34))</f>
        <v/>
      </c>
      <c r="L34" s="18">
        <f>IF(D34="","",IF(D34&lt;=0,"",1+COUNTIFS($D$6:$D$105,"&gt;0",$E$6:$E$105,"&gt;"&amp;E34)))</f>
        <v/>
      </c>
      <c r="M34" s="18">
        <f>IF(D34="","",IF(AND(K34&gt;0,L34=1),"Yes","No"))</f>
        <v/>
      </c>
      <c r="N34" s="48">
        <f>IF(D34="","",F34)</f>
        <v/>
      </c>
      <c r="O34" s="47">
        <f>IF(D34="","",IF(K34=0,C34,""))</f>
        <v/>
      </c>
    </row>
    <row r="35">
      <c r="A35" s="49">
        <f>IF(B35="","",DATE(YEAR('Debt Inputs'!$E$2),MONTH('Debt Inputs'!$E$2)+0,1))</f>
        <v/>
      </c>
      <c r="B35" s="23">
        <f>IF('Debt Inputs'!A35="","",'Debt Inputs'!A35)</f>
        <v/>
      </c>
      <c r="C35" s="24">
        <f>IF(B35="","",IFERROR(VLOOKUP(B35,'Debt Inputs'!$A$6:$M$105,2,FALSE),""))</f>
        <v/>
      </c>
      <c r="D35" s="50">
        <f>IF(B35="","",IFERROR(VLOOKUP(B35,'Debt Inputs'!$A$6:$M$105,6,FALSE),0))</f>
        <v/>
      </c>
      <c r="E35" s="26">
        <f>IF(B35="","",IFERROR(VLOOKUP(B35,'Debt Inputs'!$A$6:$M$105,5,FALSE),0))</f>
        <v/>
      </c>
      <c r="F35" s="50">
        <f>IF(D35="","",IFERROR(D35*E35/12,0))</f>
        <v/>
      </c>
      <c r="G35" s="50">
        <f>IF(D35="","",MIN(IFERROR(VLOOKUP(B35,'Debt Inputs'!$A$6:$M$105,7,FALSE),0),D35+F35))</f>
        <v/>
      </c>
      <c r="H35" s="50">
        <f>IF(D35="","",IF(L35=1,MAX(0,'Debt Inputs'!$B$2-SUM($G$6:$G$105)),0))</f>
        <v/>
      </c>
      <c r="I35" s="50">
        <f>IF(D35="","",MIN(D35+F35,G35+H35))</f>
        <v/>
      </c>
      <c r="J35" s="50">
        <f>IF(D35="","",MIN(D35,MAX(0,I35-F35)))</f>
        <v/>
      </c>
      <c r="K35" s="50">
        <f>IF(D35="","",MAX(0,D35+F35-I35))</f>
        <v/>
      </c>
      <c r="L35" s="23">
        <f>IF(D35="","",IF(D35&lt;=0,"",1+COUNTIFS($D$6:$D$105,"&gt;0",$E$6:$E$105,"&gt;"&amp;E35)))</f>
        <v/>
      </c>
      <c r="M35" s="23">
        <f>IF(D35="","",IF(AND(K35&gt;0,L35=1),"Yes","No"))</f>
        <v/>
      </c>
      <c r="N35" s="50">
        <f>IF(D35="","",F35)</f>
        <v/>
      </c>
      <c r="O35" s="49">
        <f>IF(D35="","",IF(K35=0,C35,""))</f>
        <v/>
      </c>
    </row>
    <row r="36">
      <c r="A36" s="47">
        <f>IF(B36="","",DATE(YEAR('Debt Inputs'!$E$2),MONTH('Debt Inputs'!$E$2)+0,1))</f>
        <v/>
      </c>
      <c r="B36" s="18">
        <f>IF('Debt Inputs'!A36="","",'Debt Inputs'!A36)</f>
        <v/>
      </c>
      <c r="C36" s="19">
        <f>IF(B36="","",IFERROR(VLOOKUP(B36,'Debt Inputs'!$A$6:$M$105,2,FALSE),""))</f>
        <v/>
      </c>
      <c r="D36" s="48">
        <f>IF(B36="","",IFERROR(VLOOKUP(B36,'Debt Inputs'!$A$6:$M$105,6,FALSE),0))</f>
        <v/>
      </c>
      <c r="E36" s="21">
        <f>IF(B36="","",IFERROR(VLOOKUP(B36,'Debt Inputs'!$A$6:$M$105,5,FALSE),0))</f>
        <v/>
      </c>
      <c r="F36" s="48">
        <f>IF(D36="","",IFERROR(D36*E36/12,0))</f>
        <v/>
      </c>
      <c r="G36" s="48">
        <f>IF(D36="","",MIN(IFERROR(VLOOKUP(B36,'Debt Inputs'!$A$6:$M$105,7,FALSE),0),D36+F36))</f>
        <v/>
      </c>
      <c r="H36" s="48">
        <f>IF(D36="","",IF(L36=1,MAX(0,'Debt Inputs'!$B$2-SUM($G$6:$G$105)),0))</f>
        <v/>
      </c>
      <c r="I36" s="48">
        <f>IF(D36="","",MIN(D36+F36,G36+H36))</f>
        <v/>
      </c>
      <c r="J36" s="48">
        <f>IF(D36="","",MIN(D36,MAX(0,I36-F36)))</f>
        <v/>
      </c>
      <c r="K36" s="48">
        <f>IF(D36="","",MAX(0,D36+F36-I36))</f>
        <v/>
      </c>
      <c r="L36" s="18">
        <f>IF(D36="","",IF(D36&lt;=0,"",1+COUNTIFS($D$6:$D$105,"&gt;0",$E$6:$E$105,"&gt;"&amp;E36)))</f>
        <v/>
      </c>
      <c r="M36" s="18">
        <f>IF(D36="","",IF(AND(K36&gt;0,L36=1),"Yes","No"))</f>
        <v/>
      </c>
      <c r="N36" s="48">
        <f>IF(D36="","",F36)</f>
        <v/>
      </c>
      <c r="O36" s="47">
        <f>IF(D36="","",IF(K36=0,C36,""))</f>
        <v/>
      </c>
    </row>
    <row r="37">
      <c r="A37" s="49">
        <f>IF(B37="","",DATE(YEAR('Debt Inputs'!$E$2),MONTH('Debt Inputs'!$E$2)+0,1))</f>
        <v/>
      </c>
      <c r="B37" s="23">
        <f>IF('Debt Inputs'!A37="","",'Debt Inputs'!A37)</f>
        <v/>
      </c>
      <c r="C37" s="24">
        <f>IF(B37="","",IFERROR(VLOOKUP(B37,'Debt Inputs'!$A$6:$M$105,2,FALSE),""))</f>
        <v/>
      </c>
      <c r="D37" s="50">
        <f>IF(B37="","",IFERROR(VLOOKUP(B37,'Debt Inputs'!$A$6:$M$105,6,FALSE),0))</f>
        <v/>
      </c>
      <c r="E37" s="26">
        <f>IF(B37="","",IFERROR(VLOOKUP(B37,'Debt Inputs'!$A$6:$M$105,5,FALSE),0))</f>
        <v/>
      </c>
      <c r="F37" s="50">
        <f>IF(D37="","",IFERROR(D37*E37/12,0))</f>
        <v/>
      </c>
      <c r="G37" s="50">
        <f>IF(D37="","",MIN(IFERROR(VLOOKUP(B37,'Debt Inputs'!$A$6:$M$105,7,FALSE),0),D37+F37))</f>
        <v/>
      </c>
      <c r="H37" s="50">
        <f>IF(D37="","",IF(L37=1,MAX(0,'Debt Inputs'!$B$2-SUM($G$6:$G$105)),0))</f>
        <v/>
      </c>
      <c r="I37" s="50">
        <f>IF(D37="","",MIN(D37+F37,G37+H37))</f>
        <v/>
      </c>
      <c r="J37" s="50">
        <f>IF(D37="","",MIN(D37,MAX(0,I37-F37)))</f>
        <v/>
      </c>
      <c r="K37" s="50">
        <f>IF(D37="","",MAX(0,D37+F37-I37))</f>
        <v/>
      </c>
      <c r="L37" s="23">
        <f>IF(D37="","",IF(D37&lt;=0,"",1+COUNTIFS($D$6:$D$105,"&gt;0",$E$6:$E$105,"&gt;"&amp;E37)))</f>
        <v/>
      </c>
      <c r="M37" s="23">
        <f>IF(D37="","",IF(AND(K37&gt;0,L37=1),"Yes","No"))</f>
        <v/>
      </c>
      <c r="N37" s="50">
        <f>IF(D37="","",F37)</f>
        <v/>
      </c>
      <c r="O37" s="49">
        <f>IF(D37="","",IF(K37=0,C37,""))</f>
        <v/>
      </c>
    </row>
    <row r="38">
      <c r="A38" s="47">
        <f>IF(B38="","",DATE(YEAR('Debt Inputs'!$E$2),MONTH('Debt Inputs'!$E$2)+0,1))</f>
        <v/>
      </c>
      <c r="B38" s="18">
        <f>IF('Debt Inputs'!A38="","",'Debt Inputs'!A38)</f>
        <v/>
      </c>
      <c r="C38" s="19">
        <f>IF(B38="","",IFERROR(VLOOKUP(B38,'Debt Inputs'!$A$6:$M$105,2,FALSE),""))</f>
        <v/>
      </c>
      <c r="D38" s="48">
        <f>IF(B38="","",IFERROR(VLOOKUP(B38,'Debt Inputs'!$A$6:$M$105,6,FALSE),0))</f>
        <v/>
      </c>
      <c r="E38" s="21">
        <f>IF(B38="","",IFERROR(VLOOKUP(B38,'Debt Inputs'!$A$6:$M$105,5,FALSE),0))</f>
        <v/>
      </c>
      <c r="F38" s="48">
        <f>IF(D38="","",IFERROR(D38*E38/12,0))</f>
        <v/>
      </c>
      <c r="G38" s="48">
        <f>IF(D38="","",MIN(IFERROR(VLOOKUP(B38,'Debt Inputs'!$A$6:$M$105,7,FALSE),0),D38+F38))</f>
        <v/>
      </c>
      <c r="H38" s="48">
        <f>IF(D38="","",IF(L38=1,MAX(0,'Debt Inputs'!$B$2-SUM($G$6:$G$105)),0))</f>
        <v/>
      </c>
      <c r="I38" s="48">
        <f>IF(D38="","",MIN(D38+F38,G38+H38))</f>
        <v/>
      </c>
      <c r="J38" s="48">
        <f>IF(D38="","",MIN(D38,MAX(0,I38-F38)))</f>
        <v/>
      </c>
      <c r="K38" s="48">
        <f>IF(D38="","",MAX(0,D38+F38-I38))</f>
        <v/>
      </c>
      <c r="L38" s="18">
        <f>IF(D38="","",IF(D38&lt;=0,"",1+COUNTIFS($D$6:$D$105,"&gt;0",$E$6:$E$105,"&gt;"&amp;E38)))</f>
        <v/>
      </c>
      <c r="M38" s="18">
        <f>IF(D38="","",IF(AND(K38&gt;0,L38=1),"Yes","No"))</f>
        <v/>
      </c>
      <c r="N38" s="48">
        <f>IF(D38="","",F38)</f>
        <v/>
      </c>
      <c r="O38" s="47">
        <f>IF(D38="","",IF(K38=0,C38,""))</f>
        <v/>
      </c>
    </row>
    <row r="39">
      <c r="A39" s="49">
        <f>IF(B39="","",DATE(YEAR('Debt Inputs'!$E$2),MONTH('Debt Inputs'!$E$2)+0,1))</f>
        <v/>
      </c>
      <c r="B39" s="23">
        <f>IF('Debt Inputs'!A39="","",'Debt Inputs'!A39)</f>
        <v/>
      </c>
      <c r="C39" s="24">
        <f>IF(B39="","",IFERROR(VLOOKUP(B39,'Debt Inputs'!$A$6:$M$105,2,FALSE),""))</f>
        <v/>
      </c>
      <c r="D39" s="50">
        <f>IF(B39="","",IFERROR(VLOOKUP(B39,'Debt Inputs'!$A$6:$M$105,6,FALSE),0))</f>
        <v/>
      </c>
      <c r="E39" s="26">
        <f>IF(B39="","",IFERROR(VLOOKUP(B39,'Debt Inputs'!$A$6:$M$105,5,FALSE),0))</f>
        <v/>
      </c>
      <c r="F39" s="50">
        <f>IF(D39="","",IFERROR(D39*E39/12,0))</f>
        <v/>
      </c>
      <c r="G39" s="50">
        <f>IF(D39="","",MIN(IFERROR(VLOOKUP(B39,'Debt Inputs'!$A$6:$M$105,7,FALSE),0),D39+F39))</f>
        <v/>
      </c>
      <c r="H39" s="50">
        <f>IF(D39="","",IF(L39=1,MAX(0,'Debt Inputs'!$B$2-SUM($G$6:$G$105)),0))</f>
        <v/>
      </c>
      <c r="I39" s="50">
        <f>IF(D39="","",MIN(D39+F39,G39+H39))</f>
        <v/>
      </c>
      <c r="J39" s="50">
        <f>IF(D39="","",MIN(D39,MAX(0,I39-F39)))</f>
        <v/>
      </c>
      <c r="K39" s="50">
        <f>IF(D39="","",MAX(0,D39+F39-I39))</f>
        <v/>
      </c>
      <c r="L39" s="23">
        <f>IF(D39="","",IF(D39&lt;=0,"",1+COUNTIFS($D$6:$D$105,"&gt;0",$E$6:$E$105,"&gt;"&amp;E39)))</f>
        <v/>
      </c>
      <c r="M39" s="23">
        <f>IF(D39="","",IF(AND(K39&gt;0,L39=1),"Yes","No"))</f>
        <v/>
      </c>
      <c r="N39" s="50">
        <f>IF(D39="","",F39)</f>
        <v/>
      </c>
      <c r="O39" s="49">
        <f>IF(D39="","",IF(K39=0,C39,""))</f>
        <v/>
      </c>
    </row>
    <row r="40">
      <c r="A40" s="47">
        <f>IF(B40="","",DATE(YEAR('Debt Inputs'!$E$2),MONTH('Debt Inputs'!$E$2)+0,1))</f>
        <v/>
      </c>
      <c r="B40" s="18">
        <f>IF('Debt Inputs'!A40="","",'Debt Inputs'!A40)</f>
        <v/>
      </c>
      <c r="C40" s="19">
        <f>IF(B40="","",IFERROR(VLOOKUP(B40,'Debt Inputs'!$A$6:$M$105,2,FALSE),""))</f>
        <v/>
      </c>
      <c r="D40" s="48">
        <f>IF(B40="","",IFERROR(VLOOKUP(B40,'Debt Inputs'!$A$6:$M$105,6,FALSE),0))</f>
        <v/>
      </c>
      <c r="E40" s="21">
        <f>IF(B40="","",IFERROR(VLOOKUP(B40,'Debt Inputs'!$A$6:$M$105,5,FALSE),0))</f>
        <v/>
      </c>
      <c r="F40" s="48">
        <f>IF(D40="","",IFERROR(D40*E40/12,0))</f>
        <v/>
      </c>
      <c r="G40" s="48">
        <f>IF(D40="","",MIN(IFERROR(VLOOKUP(B40,'Debt Inputs'!$A$6:$M$105,7,FALSE),0),D40+F40))</f>
        <v/>
      </c>
      <c r="H40" s="48">
        <f>IF(D40="","",IF(L40=1,MAX(0,'Debt Inputs'!$B$2-SUM($G$6:$G$105)),0))</f>
        <v/>
      </c>
      <c r="I40" s="48">
        <f>IF(D40="","",MIN(D40+F40,G40+H40))</f>
        <v/>
      </c>
      <c r="J40" s="48">
        <f>IF(D40="","",MIN(D40,MAX(0,I40-F40)))</f>
        <v/>
      </c>
      <c r="K40" s="48">
        <f>IF(D40="","",MAX(0,D40+F40-I40))</f>
        <v/>
      </c>
      <c r="L40" s="18">
        <f>IF(D40="","",IF(D40&lt;=0,"",1+COUNTIFS($D$6:$D$105,"&gt;0",$E$6:$E$105,"&gt;"&amp;E40)))</f>
        <v/>
      </c>
      <c r="M40" s="18">
        <f>IF(D40="","",IF(AND(K40&gt;0,L40=1),"Yes","No"))</f>
        <v/>
      </c>
      <c r="N40" s="48">
        <f>IF(D40="","",F40)</f>
        <v/>
      </c>
      <c r="O40" s="47">
        <f>IF(D40="","",IF(K40=0,C40,""))</f>
        <v/>
      </c>
    </row>
    <row r="41">
      <c r="A41" s="49">
        <f>IF(B41="","",DATE(YEAR('Debt Inputs'!$E$2),MONTH('Debt Inputs'!$E$2)+0,1))</f>
        <v/>
      </c>
      <c r="B41" s="23">
        <f>IF('Debt Inputs'!A41="","",'Debt Inputs'!A41)</f>
        <v/>
      </c>
      <c r="C41" s="24">
        <f>IF(B41="","",IFERROR(VLOOKUP(B41,'Debt Inputs'!$A$6:$M$105,2,FALSE),""))</f>
        <v/>
      </c>
      <c r="D41" s="50">
        <f>IF(B41="","",IFERROR(VLOOKUP(B41,'Debt Inputs'!$A$6:$M$105,6,FALSE),0))</f>
        <v/>
      </c>
      <c r="E41" s="26">
        <f>IF(B41="","",IFERROR(VLOOKUP(B41,'Debt Inputs'!$A$6:$M$105,5,FALSE),0))</f>
        <v/>
      </c>
      <c r="F41" s="50">
        <f>IF(D41="","",IFERROR(D41*E41/12,0))</f>
        <v/>
      </c>
      <c r="G41" s="50">
        <f>IF(D41="","",MIN(IFERROR(VLOOKUP(B41,'Debt Inputs'!$A$6:$M$105,7,FALSE),0),D41+F41))</f>
        <v/>
      </c>
      <c r="H41" s="50">
        <f>IF(D41="","",IF(L41=1,MAX(0,'Debt Inputs'!$B$2-SUM($G$6:$G$105)),0))</f>
        <v/>
      </c>
      <c r="I41" s="50">
        <f>IF(D41="","",MIN(D41+F41,G41+H41))</f>
        <v/>
      </c>
      <c r="J41" s="50">
        <f>IF(D41="","",MIN(D41,MAX(0,I41-F41)))</f>
        <v/>
      </c>
      <c r="K41" s="50">
        <f>IF(D41="","",MAX(0,D41+F41-I41))</f>
        <v/>
      </c>
      <c r="L41" s="23">
        <f>IF(D41="","",IF(D41&lt;=0,"",1+COUNTIFS($D$6:$D$105,"&gt;0",$E$6:$E$105,"&gt;"&amp;E41)))</f>
        <v/>
      </c>
      <c r="M41" s="23">
        <f>IF(D41="","",IF(AND(K41&gt;0,L41=1),"Yes","No"))</f>
        <v/>
      </c>
      <c r="N41" s="50">
        <f>IF(D41="","",F41)</f>
        <v/>
      </c>
      <c r="O41" s="49">
        <f>IF(D41="","",IF(K41=0,C41,""))</f>
        <v/>
      </c>
    </row>
    <row r="42">
      <c r="A42" s="47">
        <f>IF(B42="","",DATE(YEAR('Debt Inputs'!$E$2),MONTH('Debt Inputs'!$E$2)+0,1))</f>
        <v/>
      </c>
      <c r="B42" s="18">
        <f>IF('Debt Inputs'!A42="","",'Debt Inputs'!A42)</f>
        <v/>
      </c>
      <c r="C42" s="19">
        <f>IF(B42="","",IFERROR(VLOOKUP(B42,'Debt Inputs'!$A$6:$M$105,2,FALSE),""))</f>
        <v/>
      </c>
      <c r="D42" s="48">
        <f>IF(B42="","",IFERROR(VLOOKUP(B42,'Debt Inputs'!$A$6:$M$105,6,FALSE),0))</f>
        <v/>
      </c>
      <c r="E42" s="21">
        <f>IF(B42="","",IFERROR(VLOOKUP(B42,'Debt Inputs'!$A$6:$M$105,5,FALSE),0))</f>
        <v/>
      </c>
      <c r="F42" s="48">
        <f>IF(D42="","",IFERROR(D42*E42/12,0))</f>
        <v/>
      </c>
      <c r="G42" s="48">
        <f>IF(D42="","",MIN(IFERROR(VLOOKUP(B42,'Debt Inputs'!$A$6:$M$105,7,FALSE),0),D42+F42))</f>
        <v/>
      </c>
      <c r="H42" s="48">
        <f>IF(D42="","",IF(L42=1,MAX(0,'Debt Inputs'!$B$2-SUM($G$6:$G$105)),0))</f>
        <v/>
      </c>
      <c r="I42" s="48">
        <f>IF(D42="","",MIN(D42+F42,G42+H42))</f>
        <v/>
      </c>
      <c r="J42" s="48">
        <f>IF(D42="","",MIN(D42,MAX(0,I42-F42)))</f>
        <v/>
      </c>
      <c r="K42" s="48">
        <f>IF(D42="","",MAX(0,D42+F42-I42))</f>
        <v/>
      </c>
      <c r="L42" s="18">
        <f>IF(D42="","",IF(D42&lt;=0,"",1+COUNTIFS($D$6:$D$105,"&gt;0",$E$6:$E$105,"&gt;"&amp;E42)))</f>
        <v/>
      </c>
      <c r="M42" s="18">
        <f>IF(D42="","",IF(AND(K42&gt;0,L42=1),"Yes","No"))</f>
        <v/>
      </c>
      <c r="N42" s="48">
        <f>IF(D42="","",F42)</f>
        <v/>
      </c>
      <c r="O42" s="47">
        <f>IF(D42="","",IF(K42=0,C42,""))</f>
        <v/>
      </c>
    </row>
    <row r="43">
      <c r="A43" s="49">
        <f>IF(B43="","",DATE(YEAR('Debt Inputs'!$E$2),MONTH('Debt Inputs'!$E$2)+0,1))</f>
        <v/>
      </c>
      <c r="B43" s="23">
        <f>IF('Debt Inputs'!A43="","",'Debt Inputs'!A43)</f>
        <v/>
      </c>
      <c r="C43" s="24">
        <f>IF(B43="","",IFERROR(VLOOKUP(B43,'Debt Inputs'!$A$6:$M$105,2,FALSE),""))</f>
        <v/>
      </c>
      <c r="D43" s="50">
        <f>IF(B43="","",IFERROR(VLOOKUP(B43,'Debt Inputs'!$A$6:$M$105,6,FALSE),0))</f>
        <v/>
      </c>
      <c r="E43" s="26">
        <f>IF(B43="","",IFERROR(VLOOKUP(B43,'Debt Inputs'!$A$6:$M$105,5,FALSE),0))</f>
        <v/>
      </c>
      <c r="F43" s="50">
        <f>IF(D43="","",IFERROR(D43*E43/12,0))</f>
        <v/>
      </c>
      <c r="G43" s="50">
        <f>IF(D43="","",MIN(IFERROR(VLOOKUP(B43,'Debt Inputs'!$A$6:$M$105,7,FALSE),0),D43+F43))</f>
        <v/>
      </c>
      <c r="H43" s="50">
        <f>IF(D43="","",IF(L43=1,MAX(0,'Debt Inputs'!$B$2-SUM($G$6:$G$105)),0))</f>
        <v/>
      </c>
      <c r="I43" s="50">
        <f>IF(D43="","",MIN(D43+F43,G43+H43))</f>
        <v/>
      </c>
      <c r="J43" s="50">
        <f>IF(D43="","",MIN(D43,MAX(0,I43-F43)))</f>
        <v/>
      </c>
      <c r="K43" s="50">
        <f>IF(D43="","",MAX(0,D43+F43-I43))</f>
        <v/>
      </c>
      <c r="L43" s="23">
        <f>IF(D43="","",IF(D43&lt;=0,"",1+COUNTIFS($D$6:$D$105,"&gt;0",$E$6:$E$105,"&gt;"&amp;E43)))</f>
        <v/>
      </c>
      <c r="M43" s="23">
        <f>IF(D43="","",IF(AND(K43&gt;0,L43=1),"Yes","No"))</f>
        <v/>
      </c>
      <c r="N43" s="50">
        <f>IF(D43="","",F43)</f>
        <v/>
      </c>
      <c r="O43" s="49">
        <f>IF(D43="","",IF(K43=0,C43,""))</f>
        <v/>
      </c>
    </row>
    <row r="44">
      <c r="A44" s="47">
        <f>IF(B44="","",DATE(YEAR('Debt Inputs'!$E$2),MONTH('Debt Inputs'!$E$2)+0,1))</f>
        <v/>
      </c>
      <c r="B44" s="18">
        <f>IF('Debt Inputs'!A44="","",'Debt Inputs'!A44)</f>
        <v/>
      </c>
      <c r="C44" s="19">
        <f>IF(B44="","",IFERROR(VLOOKUP(B44,'Debt Inputs'!$A$6:$M$105,2,FALSE),""))</f>
        <v/>
      </c>
      <c r="D44" s="48">
        <f>IF(B44="","",IFERROR(VLOOKUP(B44,'Debt Inputs'!$A$6:$M$105,6,FALSE),0))</f>
        <v/>
      </c>
      <c r="E44" s="21">
        <f>IF(B44="","",IFERROR(VLOOKUP(B44,'Debt Inputs'!$A$6:$M$105,5,FALSE),0))</f>
        <v/>
      </c>
      <c r="F44" s="48">
        <f>IF(D44="","",IFERROR(D44*E44/12,0))</f>
        <v/>
      </c>
      <c r="G44" s="48">
        <f>IF(D44="","",MIN(IFERROR(VLOOKUP(B44,'Debt Inputs'!$A$6:$M$105,7,FALSE),0),D44+F44))</f>
        <v/>
      </c>
      <c r="H44" s="48">
        <f>IF(D44="","",IF(L44=1,MAX(0,'Debt Inputs'!$B$2-SUM($G$6:$G$105)),0))</f>
        <v/>
      </c>
      <c r="I44" s="48">
        <f>IF(D44="","",MIN(D44+F44,G44+H44))</f>
        <v/>
      </c>
      <c r="J44" s="48">
        <f>IF(D44="","",MIN(D44,MAX(0,I44-F44)))</f>
        <v/>
      </c>
      <c r="K44" s="48">
        <f>IF(D44="","",MAX(0,D44+F44-I44))</f>
        <v/>
      </c>
      <c r="L44" s="18">
        <f>IF(D44="","",IF(D44&lt;=0,"",1+COUNTIFS($D$6:$D$105,"&gt;0",$E$6:$E$105,"&gt;"&amp;E44)))</f>
        <v/>
      </c>
      <c r="M44" s="18">
        <f>IF(D44="","",IF(AND(K44&gt;0,L44=1),"Yes","No"))</f>
        <v/>
      </c>
      <c r="N44" s="48">
        <f>IF(D44="","",F44)</f>
        <v/>
      </c>
      <c r="O44" s="47">
        <f>IF(D44="","",IF(K44=0,C44,""))</f>
        <v/>
      </c>
    </row>
    <row r="45">
      <c r="A45" s="49">
        <f>IF(B45="","",DATE(YEAR('Debt Inputs'!$E$2),MONTH('Debt Inputs'!$E$2)+0,1))</f>
        <v/>
      </c>
      <c r="B45" s="23">
        <f>IF('Debt Inputs'!A45="","",'Debt Inputs'!A45)</f>
        <v/>
      </c>
      <c r="C45" s="24">
        <f>IF(B45="","",IFERROR(VLOOKUP(B45,'Debt Inputs'!$A$6:$M$105,2,FALSE),""))</f>
        <v/>
      </c>
      <c r="D45" s="50">
        <f>IF(B45="","",IFERROR(VLOOKUP(B45,'Debt Inputs'!$A$6:$M$105,6,FALSE),0))</f>
        <v/>
      </c>
      <c r="E45" s="26">
        <f>IF(B45="","",IFERROR(VLOOKUP(B45,'Debt Inputs'!$A$6:$M$105,5,FALSE),0))</f>
        <v/>
      </c>
      <c r="F45" s="50">
        <f>IF(D45="","",IFERROR(D45*E45/12,0))</f>
        <v/>
      </c>
      <c r="G45" s="50">
        <f>IF(D45="","",MIN(IFERROR(VLOOKUP(B45,'Debt Inputs'!$A$6:$M$105,7,FALSE),0),D45+F45))</f>
        <v/>
      </c>
      <c r="H45" s="50">
        <f>IF(D45="","",IF(L45=1,MAX(0,'Debt Inputs'!$B$2-SUM($G$6:$G$105)),0))</f>
        <v/>
      </c>
      <c r="I45" s="50">
        <f>IF(D45="","",MIN(D45+F45,G45+H45))</f>
        <v/>
      </c>
      <c r="J45" s="50">
        <f>IF(D45="","",MIN(D45,MAX(0,I45-F45)))</f>
        <v/>
      </c>
      <c r="K45" s="50">
        <f>IF(D45="","",MAX(0,D45+F45-I45))</f>
        <v/>
      </c>
      <c r="L45" s="23">
        <f>IF(D45="","",IF(D45&lt;=0,"",1+COUNTIFS($D$6:$D$105,"&gt;0",$E$6:$E$105,"&gt;"&amp;E45)))</f>
        <v/>
      </c>
      <c r="M45" s="23">
        <f>IF(D45="","",IF(AND(K45&gt;0,L45=1),"Yes","No"))</f>
        <v/>
      </c>
      <c r="N45" s="50">
        <f>IF(D45="","",F45)</f>
        <v/>
      </c>
      <c r="O45" s="49">
        <f>IF(D45="","",IF(K45=0,C45,""))</f>
        <v/>
      </c>
    </row>
    <row r="46">
      <c r="A46" s="47">
        <f>IF(B46="","",DATE(YEAR('Debt Inputs'!$E$2),MONTH('Debt Inputs'!$E$2)+0,1))</f>
        <v/>
      </c>
      <c r="B46" s="18">
        <f>IF('Debt Inputs'!A46="","",'Debt Inputs'!A46)</f>
        <v/>
      </c>
      <c r="C46" s="19">
        <f>IF(B46="","",IFERROR(VLOOKUP(B46,'Debt Inputs'!$A$6:$M$105,2,FALSE),""))</f>
        <v/>
      </c>
      <c r="D46" s="48">
        <f>IF(B46="","",IFERROR(VLOOKUP(B46,'Debt Inputs'!$A$6:$M$105,6,FALSE),0))</f>
        <v/>
      </c>
      <c r="E46" s="21">
        <f>IF(B46="","",IFERROR(VLOOKUP(B46,'Debt Inputs'!$A$6:$M$105,5,FALSE),0))</f>
        <v/>
      </c>
      <c r="F46" s="48">
        <f>IF(D46="","",IFERROR(D46*E46/12,0))</f>
        <v/>
      </c>
      <c r="G46" s="48">
        <f>IF(D46="","",MIN(IFERROR(VLOOKUP(B46,'Debt Inputs'!$A$6:$M$105,7,FALSE),0),D46+F46))</f>
        <v/>
      </c>
      <c r="H46" s="48">
        <f>IF(D46="","",IF(L46=1,MAX(0,'Debt Inputs'!$B$2-SUM($G$6:$G$105)),0))</f>
        <v/>
      </c>
      <c r="I46" s="48">
        <f>IF(D46="","",MIN(D46+F46,G46+H46))</f>
        <v/>
      </c>
      <c r="J46" s="48">
        <f>IF(D46="","",MIN(D46,MAX(0,I46-F46)))</f>
        <v/>
      </c>
      <c r="K46" s="48">
        <f>IF(D46="","",MAX(0,D46+F46-I46))</f>
        <v/>
      </c>
      <c r="L46" s="18">
        <f>IF(D46="","",IF(D46&lt;=0,"",1+COUNTIFS($D$6:$D$105,"&gt;0",$E$6:$E$105,"&gt;"&amp;E46)))</f>
        <v/>
      </c>
      <c r="M46" s="18">
        <f>IF(D46="","",IF(AND(K46&gt;0,L46=1),"Yes","No"))</f>
        <v/>
      </c>
      <c r="N46" s="48">
        <f>IF(D46="","",F46)</f>
        <v/>
      </c>
      <c r="O46" s="47">
        <f>IF(D46="","",IF(K46=0,C46,""))</f>
        <v/>
      </c>
    </row>
    <row r="47">
      <c r="A47" s="49">
        <f>IF(B47="","",DATE(YEAR('Debt Inputs'!$E$2),MONTH('Debt Inputs'!$E$2)+0,1))</f>
        <v/>
      </c>
      <c r="B47" s="23">
        <f>IF('Debt Inputs'!A47="","",'Debt Inputs'!A47)</f>
        <v/>
      </c>
      <c r="C47" s="24">
        <f>IF(B47="","",IFERROR(VLOOKUP(B47,'Debt Inputs'!$A$6:$M$105,2,FALSE),""))</f>
        <v/>
      </c>
      <c r="D47" s="50">
        <f>IF(B47="","",IFERROR(VLOOKUP(B47,'Debt Inputs'!$A$6:$M$105,6,FALSE),0))</f>
        <v/>
      </c>
      <c r="E47" s="26">
        <f>IF(B47="","",IFERROR(VLOOKUP(B47,'Debt Inputs'!$A$6:$M$105,5,FALSE),0))</f>
        <v/>
      </c>
      <c r="F47" s="50">
        <f>IF(D47="","",IFERROR(D47*E47/12,0))</f>
        <v/>
      </c>
      <c r="G47" s="50">
        <f>IF(D47="","",MIN(IFERROR(VLOOKUP(B47,'Debt Inputs'!$A$6:$M$105,7,FALSE),0),D47+F47))</f>
        <v/>
      </c>
      <c r="H47" s="50">
        <f>IF(D47="","",IF(L47=1,MAX(0,'Debt Inputs'!$B$2-SUM($G$6:$G$105)),0))</f>
        <v/>
      </c>
      <c r="I47" s="50">
        <f>IF(D47="","",MIN(D47+F47,G47+H47))</f>
        <v/>
      </c>
      <c r="J47" s="50">
        <f>IF(D47="","",MIN(D47,MAX(0,I47-F47)))</f>
        <v/>
      </c>
      <c r="K47" s="50">
        <f>IF(D47="","",MAX(0,D47+F47-I47))</f>
        <v/>
      </c>
      <c r="L47" s="23">
        <f>IF(D47="","",IF(D47&lt;=0,"",1+COUNTIFS($D$6:$D$105,"&gt;0",$E$6:$E$105,"&gt;"&amp;E47)))</f>
        <v/>
      </c>
      <c r="M47" s="23">
        <f>IF(D47="","",IF(AND(K47&gt;0,L47=1),"Yes","No"))</f>
        <v/>
      </c>
      <c r="N47" s="50">
        <f>IF(D47="","",F47)</f>
        <v/>
      </c>
      <c r="O47" s="49">
        <f>IF(D47="","",IF(K47=0,C47,""))</f>
        <v/>
      </c>
    </row>
    <row r="48">
      <c r="A48" s="47">
        <f>IF(B48="","",DATE(YEAR('Debt Inputs'!$E$2),MONTH('Debt Inputs'!$E$2)+0,1))</f>
        <v/>
      </c>
      <c r="B48" s="18">
        <f>IF('Debt Inputs'!A48="","",'Debt Inputs'!A48)</f>
        <v/>
      </c>
      <c r="C48" s="19">
        <f>IF(B48="","",IFERROR(VLOOKUP(B48,'Debt Inputs'!$A$6:$M$105,2,FALSE),""))</f>
        <v/>
      </c>
      <c r="D48" s="48">
        <f>IF(B48="","",IFERROR(VLOOKUP(B48,'Debt Inputs'!$A$6:$M$105,6,FALSE),0))</f>
        <v/>
      </c>
      <c r="E48" s="21">
        <f>IF(B48="","",IFERROR(VLOOKUP(B48,'Debt Inputs'!$A$6:$M$105,5,FALSE),0))</f>
        <v/>
      </c>
      <c r="F48" s="48">
        <f>IF(D48="","",IFERROR(D48*E48/12,0))</f>
        <v/>
      </c>
      <c r="G48" s="48">
        <f>IF(D48="","",MIN(IFERROR(VLOOKUP(B48,'Debt Inputs'!$A$6:$M$105,7,FALSE),0),D48+F48))</f>
        <v/>
      </c>
      <c r="H48" s="48">
        <f>IF(D48="","",IF(L48=1,MAX(0,'Debt Inputs'!$B$2-SUM($G$6:$G$105)),0))</f>
        <v/>
      </c>
      <c r="I48" s="48">
        <f>IF(D48="","",MIN(D48+F48,G48+H48))</f>
        <v/>
      </c>
      <c r="J48" s="48">
        <f>IF(D48="","",MIN(D48,MAX(0,I48-F48)))</f>
        <v/>
      </c>
      <c r="K48" s="48">
        <f>IF(D48="","",MAX(0,D48+F48-I48))</f>
        <v/>
      </c>
      <c r="L48" s="18">
        <f>IF(D48="","",IF(D48&lt;=0,"",1+COUNTIFS($D$6:$D$105,"&gt;0",$E$6:$E$105,"&gt;"&amp;E48)))</f>
        <v/>
      </c>
      <c r="M48" s="18">
        <f>IF(D48="","",IF(AND(K48&gt;0,L48=1),"Yes","No"))</f>
        <v/>
      </c>
      <c r="N48" s="48">
        <f>IF(D48="","",F48)</f>
        <v/>
      </c>
      <c r="O48" s="47">
        <f>IF(D48="","",IF(K48=0,C48,""))</f>
        <v/>
      </c>
    </row>
    <row r="49">
      <c r="A49" s="49">
        <f>IF(B49="","",DATE(YEAR('Debt Inputs'!$E$2),MONTH('Debt Inputs'!$E$2)+0,1))</f>
        <v/>
      </c>
      <c r="B49" s="23">
        <f>IF('Debt Inputs'!A49="","",'Debt Inputs'!A49)</f>
        <v/>
      </c>
      <c r="C49" s="24">
        <f>IF(B49="","",IFERROR(VLOOKUP(B49,'Debt Inputs'!$A$6:$M$105,2,FALSE),""))</f>
        <v/>
      </c>
      <c r="D49" s="50">
        <f>IF(B49="","",IFERROR(VLOOKUP(B49,'Debt Inputs'!$A$6:$M$105,6,FALSE),0))</f>
        <v/>
      </c>
      <c r="E49" s="26">
        <f>IF(B49="","",IFERROR(VLOOKUP(B49,'Debt Inputs'!$A$6:$M$105,5,FALSE),0))</f>
        <v/>
      </c>
      <c r="F49" s="50">
        <f>IF(D49="","",IFERROR(D49*E49/12,0))</f>
        <v/>
      </c>
      <c r="G49" s="50">
        <f>IF(D49="","",MIN(IFERROR(VLOOKUP(B49,'Debt Inputs'!$A$6:$M$105,7,FALSE),0),D49+F49))</f>
        <v/>
      </c>
      <c r="H49" s="50">
        <f>IF(D49="","",IF(L49=1,MAX(0,'Debt Inputs'!$B$2-SUM($G$6:$G$105)),0))</f>
        <v/>
      </c>
      <c r="I49" s="50">
        <f>IF(D49="","",MIN(D49+F49,G49+H49))</f>
        <v/>
      </c>
      <c r="J49" s="50">
        <f>IF(D49="","",MIN(D49,MAX(0,I49-F49)))</f>
        <v/>
      </c>
      <c r="K49" s="50">
        <f>IF(D49="","",MAX(0,D49+F49-I49))</f>
        <v/>
      </c>
      <c r="L49" s="23">
        <f>IF(D49="","",IF(D49&lt;=0,"",1+COUNTIFS($D$6:$D$105,"&gt;0",$E$6:$E$105,"&gt;"&amp;E49)))</f>
        <v/>
      </c>
      <c r="M49" s="23">
        <f>IF(D49="","",IF(AND(K49&gt;0,L49=1),"Yes","No"))</f>
        <v/>
      </c>
      <c r="N49" s="50">
        <f>IF(D49="","",F49)</f>
        <v/>
      </c>
      <c r="O49" s="49">
        <f>IF(D49="","",IF(K49=0,C49,""))</f>
        <v/>
      </c>
    </row>
    <row r="50">
      <c r="A50" s="47">
        <f>IF(B50="","",DATE(YEAR('Debt Inputs'!$E$2),MONTH('Debt Inputs'!$E$2)+0,1))</f>
        <v/>
      </c>
      <c r="B50" s="18">
        <f>IF('Debt Inputs'!A50="","",'Debt Inputs'!A50)</f>
        <v/>
      </c>
      <c r="C50" s="19">
        <f>IF(B50="","",IFERROR(VLOOKUP(B50,'Debt Inputs'!$A$6:$M$105,2,FALSE),""))</f>
        <v/>
      </c>
      <c r="D50" s="48">
        <f>IF(B50="","",IFERROR(VLOOKUP(B50,'Debt Inputs'!$A$6:$M$105,6,FALSE),0))</f>
        <v/>
      </c>
      <c r="E50" s="21">
        <f>IF(B50="","",IFERROR(VLOOKUP(B50,'Debt Inputs'!$A$6:$M$105,5,FALSE),0))</f>
        <v/>
      </c>
      <c r="F50" s="48">
        <f>IF(D50="","",IFERROR(D50*E50/12,0))</f>
        <v/>
      </c>
      <c r="G50" s="48">
        <f>IF(D50="","",MIN(IFERROR(VLOOKUP(B50,'Debt Inputs'!$A$6:$M$105,7,FALSE),0),D50+F50))</f>
        <v/>
      </c>
      <c r="H50" s="48">
        <f>IF(D50="","",IF(L50=1,MAX(0,'Debt Inputs'!$B$2-SUM($G$6:$G$105)),0))</f>
        <v/>
      </c>
      <c r="I50" s="48">
        <f>IF(D50="","",MIN(D50+F50,G50+H50))</f>
        <v/>
      </c>
      <c r="J50" s="48">
        <f>IF(D50="","",MIN(D50,MAX(0,I50-F50)))</f>
        <v/>
      </c>
      <c r="K50" s="48">
        <f>IF(D50="","",MAX(0,D50+F50-I50))</f>
        <v/>
      </c>
      <c r="L50" s="18">
        <f>IF(D50="","",IF(D50&lt;=0,"",1+COUNTIFS($D$6:$D$105,"&gt;0",$E$6:$E$105,"&gt;"&amp;E50)))</f>
        <v/>
      </c>
      <c r="M50" s="18">
        <f>IF(D50="","",IF(AND(K50&gt;0,L50=1),"Yes","No"))</f>
        <v/>
      </c>
      <c r="N50" s="48">
        <f>IF(D50="","",F50)</f>
        <v/>
      </c>
      <c r="O50" s="47">
        <f>IF(D50="","",IF(K50=0,C50,""))</f>
        <v/>
      </c>
    </row>
    <row r="51">
      <c r="A51" s="49">
        <f>IF(B51="","",DATE(YEAR('Debt Inputs'!$E$2),MONTH('Debt Inputs'!$E$2)+0,1))</f>
        <v/>
      </c>
      <c r="B51" s="23">
        <f>IF('Debt Inputs'!A51="","",'Debt Inputs'!A51)</f>
        <v/>
      </c>
      <c r="C51" s="24">
        <f>IF(B51="","",IFERROR(VLOOKUP(B51,'Debt Inputs'!$A$6:$M$105,2,FALSE),""))</f>
        <v/>
      </c>
      <c r="D51" s="50">
        <f>IF(B51="","",IFERROR(VLOOKUP(B51,'Debt Inputs'!$A$6:$M$105,6,FALSE),0))</f>
        <v/>
      </c>
      <c r="E51" s="26">
        <f>IF(B51="","",IFERROR(VLOOKUP(B51,'Debt Inputs'!$A$6:$M$105,5,FALSE),0))</f>
        <v/>
      </c>
      <c r="F51" s="50">
        <f>IF(D51="","",IFERROR(D51*E51/12,0))</f>
        <v/>
      </c>
      <c r="G51" s="50">
        <f>IF(D51="","",MIN(IFERROR(VLOOKUP(B51,'Debt Inputs'!$A$6:$M$105,7,FALSE),0),D51+F51))</f>
        <v/>
      </c>
      <c r="H51" s="50">
        <f>IF(D51="","",IF(L51=1,MAX(0,'Debt Inputs'!$B$2-SUM($G$6:$G$105)),0))</f>
        <v/>
      </c>
      <c r="I51" s="50">
        <f>IF(D51="","",MIN(D51+F51,G51+H51))</f>
        <v/>
      </c>
      <c r="J51" s="50">
        <f>IF(D51="","",MIN(D51,MAX(0,I51-F51)))</f>
        <v/>
      </c>
      <c r="K51" s="50">
        <f>IF(D51="","",MAX(0,D51+F51-I51))</f>
        <v/>
      </c>
      <c r="L51" s="23">
        <f>IF(D51="","",IF(D51&lt;=0,"",1+COUNTIFS($D$6:$D$105,"&gt;0",$E$6:$E$105,"&gt;"&amp;E51)))</f>
        <v/>
      </c>
      <c r="M51" s="23">
        <f>IF(D51="","",IF(AND(K51&gt;0,L51=1),"Yes","No"))</f>
        <v/>
      </c>
      <c r="N51" s="50">
        <f>IF(D51="","",F51)</f>
        <v/>
      </c>
      <c r="O51" s="49">
        <f>IF(D51="","",IF(K51=0,C51,""))</f>
        <v/>
      </c>
    </row>
    <row r="52">
      <c r="A52" s="47">
        <f>IF(B52="","",DATE(YEAR('Debt Inputs'!$E$2),MONTH('Debt Inputs'!$E$2)+0,1))</f>
        <v/>
      </c>
      <c r="B52" s="18">
        <f>IF('Debt Inputs'!A52="","",'Debt Inputs'!A52)</f>
        <v/>
      </c>
      <c r="C52" s="19">
        <f>IF(B52="","",IFERROR(VLOOKUP(B52,'Debt Inputs'!$A$6:$M$105,2,FALSE),""))</f>
        <v/>
      </c>
      <c r="D52" s="48">
        <f>IF(B52="","",IFERROR(VLOOKUP(B52,'Debt Inputs'!$A$6:$M$105,6,FALSE),0))</f>
        <v/>
      </c>
      <c r="E52" s="21">
        <f>IF(B52="","",IFERROR(VLOOKUP(B52,'Debt Inputs'!$A$6:$M$105,5,FALSE),0))</f>
        <v/>
      </c>
      <c r="F52" s="48">
        <f>IF(D52="","",IFERROR(D52*E52/12,0))</f>
        <v/>
      </c>
      <c r="G52" s="48">
        <f>IF(D52="","",MIN(IFERROR(VLOOKUP(B52,'Debt Inputs'!$A$6:$M$105,7,FALSE),0),D52+F52))</f>
        <v/>
      </c>
      <c r="H52" s="48">
        <f>IF(D52="","",IF(L52=1,MAX(0,'Debt Inputs'!$B$2-SUM($G$6:$G$105)),0))</f>
        <v/>
      </c>
      <c r="I52" s="48">
        <f>IF(D52="","",MIN(D52+F52,G52+H52))</f>
        <v/>
      </c>
      <c r="J52" s="48">
        <f>IF(D52="","",MIN(D52,MAX(0,I52-F52)))</f>
        <v/>
      </c>
      <c r="K52" s="48">
        <f>IF(D52="","",MAX(0,D52+F52-I52))</f>
        <v/>
      </c>
      <c r="L52" s="18">
        <f>IF(D52="","",IF(D52&lt;=0,"",1+COUNTIFS($D$6:$D$105,"&gt;0",$E$6:$E$105,"&gt;"&amp;E52)))</f>
        <v/>
      </c>
      <c r="M52" s="18">
        <f>IF(D52="","",IF(AND(K52&gt;0,L52=1),"Yes","No"))</f>
        <v/>
      </c>
      <c r="N52" s="48">
        <f>IF(D52="","",F52)</f>
        <v/>
      </c>
      <c r="O52" s="47">
        <f>IF(D52="","",IF(K52=0,C52,""))</f>
        <v/>
      </c>
    </row>
    <row r="53">
      <c r="A53" s="49">
        <f>IF(B53="","",DATE(YEAR('Debt Inputs'!$E$2),MONTH('Debt Inputs'!$E$2)+0,1))</f>
        <v/>
      </c>
      <c r="B53" s="23">
        <f>IF('Debt Inputs'!A53="","",'Debt Inputs'!A53)</f>
        <v/>
      </c>
      <c r="C53" s="24">
        <f>IF(B53="","",IFERROR(VLOOKUP(B53,'Debt Inputs'!$A$6:$M$105,2,FALSE),""))</f>
        <v/>
      </c>
      <c r="D53" s="50">
        <f>IF(B53="","",IFERROR(VLOOKUP(B53,'Debt Inputs'!$A$6:$M$105,6,FALSE),0))</f>
        <v/>
      </c>
      <c r="E53" s="26">
        <f>IF(B53="","",IFERROR(VLOOKUP(B53,'Debt Inputs'!$A$6:$M$105,5,FALSE),0))</f>
        <v/>
      </c>
      <c r="F53" s="50">
        <f>IF(D53="","",IFERROR(D53*E53/12,0))</f>
        <v/>
      </c>
      <c r="G53" s="50">
        <f>IF(D53="","",MIN(IFERROR(VLOOKUP(B53,'Debt Inputs'!$A$6:$M$105,7,FALSE),0),D53+F53))</f>
        <v/>
      </c>
      <c r="H53" s="50">
        <f>IF(D53="","",IF(L53=1,MAX(0,'Debt Inputs'!$B$2-SUM($G$6:$G$105)),0))</f>
        <v/>
      </c>
      <c r="I53" s="50">
        <f>IF(D53="","",MIN(D53+F53,G53+H53))</f>
        <v/>
      </c>
      <c r="J53" s="50">
        <f>IF(D53="","",MIN(D53,MAX(0,I53-F53)))</f>
        <v/>
      </c>
      <c r="K53" s="50">
        <f>IF(D53="","",MAX(0,D53+F53-I53))</f>
        <v/>
      </c>
      <c r="L53" s="23">
        <f>IF(D53="","",IF(D53&lt;=0,"",1+COUNTIFS($D$6:$D$105,"&gt;0",$E$6:$E$105,"&gt;"&amp;E53)))</f>
        <v/>
      </c>
      <c r="M53" s="23">
        <f>IF(D53="","",IF(AND(K53&gt;0,L53=1),"Yes","No"))</f>
        <v/>
      </c>
      <c r="N53" s="50">
        <f>IF(D53="","",F53)</f>
        <v/>
      </c>
      <c r="O53" s="49">
        <f>IF(D53="","",IF(K53=0,C53,""))</f>
        <v/>
      </c>
    </row>
    <row r="54">
      <c r="A54" s="47">
        <f>IF(B54="","",DATE(YEAR('Debt Inputs'!$E$2),MONTH('Debt Inputs'!$E$2)+0,1))</f>
        <v/>
      </c>
      <c r="B54" s="18">
        <f>IF('Debt Inputs'!A54="","",'Debt Inputs'!A54)</f>
        <v/>
      </c>
      <c r="C54" s="19">
        <f>IF(B54="","",IFERROR(VLOOKUP(B54,'Debt Inputs'!$A$6:$M$105,2,FALSE),""))</f>
        <v/>
      </c>
      <c r="D54" s="48">
        <f>IF(B54="","",IFERROR(VLOOKUP(B54,'Debt Inputs'!$A$6:$M$105,6,FALSE),0))</f>
        <v/>
      </c>
      <c r="E54" s="21">
        <f>IF(B54="","",IFERROR(VLOOKUP(B54,'Debt Inputs'!$A$6:$M$105,5,FALSE),0))</f>
        <v/>
      </c>
      <c r="F54" s="48">
        <f>IF(D54="","",IFERROR(D54*E54/12,0))</f>
        <v/>
      </c>
      <c r="G54" s="48">
        <f>IF(D54="","",MIN(IFERROR(VLOOKUP(B54,'Debt Inputs'!$A$6:$M$105,7,FALSE),0),D54+F54))</f>
        <v/>
      </c>
      <c r="H54" s="48">
        <f>IF(D54="","",IF(L54=1,MAX(0,'Debt Inputs'!$B$2-SUM($G$6:$G$105)),0))</f>
        <v/>
      </c>
      <c r="I54" s="48">
        <f>IF(D54="","",MIN(D54+F54,G54+H54))</f>
        <v/>
      </c>
      <c r="J54" s="48">
        <f>IF(D54="","",MIN(D54,MAX(0,I54-F54)))</f>
        <v/>
      </c>
      <c r="K54" s="48">
        <f>IF(D54="","",MAX(0,D54+F54-I54))</f>
        <v/>
      </c>
      <c r="L54" s="18">
        <f>IF(D54="","",IF(D54&lt;=0,"",1+COUNTIFS($D$6:$D$105,"&gt;0",$E$6:$E$105,"&gt;"&amp;E54)))</f>
        <v/>
      </c>
      <c r="M54" s="18">
        <f>IF(D54="","",IF(AND(K54&gt;0,L54=1),"Yes","No"))</f>
        <v/>
      </c>
      <c r="N54" s="48">
        <f>IF(D54="","",F54)</f>
        <v/>
      </c>
      <c r="O54" s="47">
        <f>IF(D54="","",IF(K54=0,C54,""))</f>
        <v/>
      </c>
    </row>
    <row r="55">
      <c r="A55" s="49">
        <f>IF(B55="","",DATE(YEAR('Debt Inputs'!$E$2),MONTH('Debt Inputs'!$E$2)+0,1))</f>
        <v/>
      </c>
      <c r="B55" s="23">
        <f>IF('Debt Inputs'!A55="","",'Debt Inputs'!A55)</f>
        <v/>
      </c>
      <c r="C55" s="24">
        <f>IF(B55="","",IFERROR(VLOOKUP(B55,'Debt Inputs'!$A$6:$M$105,2,FALSE),""))</f>
        <v/>
      </c>
      <c r="D55" s="50">
        <f>IF(B55="","",IFERROR(VLOOKUP(B55,'Debt Inputs'!$A$6:$M$105,6,FALSE),0))</f>
        <v/>
      </c>
      <c r="E55" s="26">
        <f>IF(B55="","",IFERROR(VLOOKUP(B55,'Debt Inputs'!$A$6:$M$105,5,FALSE),0))</f>
        <v/>
      </c>
      <c r="F55" s="50">
        <f>IF(D55="","",IFERROR(D55*E55/12,0))</f>
        <v/>
      </c>
      <c r="G55" s="50">
        <f>IF(D55="","",MIN(IFERROR(VLOOKUP(B55,'Debt Inputs'!$A$6:$M$105,7,FALSE),0),D55+F55))</f>
        <v/>
      </c>
      <c r="H55" s="50">
        <f>IF(D55="","",IF(L55=1,MAX(0,'Debt Inputs'!$B$2-SUM($G$6:$G$105)),0))</f>
        <v/>
      </c>
      <c r="I55" s="50">
        <f>IF(D55="","",MIN(D55+F55,G55+H55))</f>
        <v/>
      </c>
      <c r="J55" s="50">
        <f>IF(D55="","",MIN(D55,MAX(0,I55-F55)))</f>
        <v/>
      </c>
      <c r="K55" s="50">
        <f>IF(D55="","",MAX(0,D55+F55-I55))</f>
        <v/>
      </c>
      <c r="L55" s="23">
        <f>IF(D55="","",IF(D55&lt;=0,"",1+COUNTIFS($D$6:$D$105,"&gt;0",$E$6:$E$105,"&gt;"&amp;E55)))</f>
        <v/>
      </c>
      <c r="M55" s="23">
        <f>IF(D55="","",IF(AND(K55&gt;0,L55=1),"Yes","No"))</f>
        <v/>
      </c>
      <c r="N55" s="50">
        <f>IF(D55="","",F55)</f>
        <v/>
      </c>
      <c r="O55" s="49">
        <f>IF(D55="","",IF(K55=0,C55,""))</f>
        <v/>
      </c>
    </row>
    <row r="56">
      <c r="A56" s="47">
        <f>IF(B56="","",DATE(YEAR('Debt Inputs'!$E$2),MONTH('Debt Inputs'!$E$2)+0,1))</f>
        <v/>
      </c>
      <c r="B56" s="18">
        <f>IF('Debt Inputs'!A56="","",'Debt Inputs'!A56)</f>
        <v/>
      </c>
      <c r="C56" s="19">
        <f>IF(B56="","",IFERROR(VLOOKUP(B56,'Debt Inputs'!$A$6:$M$105,2,FALSE),""))</f>
        <v/>
      </c>
      <c r="D56" s="48">
        <f>IF(B56="","",IFERROR(VLOOKUP(B56,'Debt Inputs'!$A$6:$M$105,6,FALSE),0))</f>
        <v/>
      </c>
      <c r="E56" s="21">
        <f>IF(B56="","",IFERROR(VLOOKUP(B56,'Debt Inputs'!$A$6:$M$105,5,FALSE),0))</f>
        <v/>
      </c>
      <c r="F56" s="48">
        <f>IF(D56="","",IFERROR(D56*E56/12,0))</f>
        <v/>
      </c>
      <c r="G56" s="48">
        <f>IF(D56="","",MIN(IFERROR(VLOOKUP(B56,'Debt Inputs'!$A$6:$M$105,7,FALSE),0),D56+F56))</f>
        <v/>
      </c>
      <c r="H56" s="48">
        <f>IF(D56="","",IF(L56=1,MAX(0,'Debt Inputs'!$B$2-SUM($G$6:$G$105)),0))</f>
        <v/>
      </c>
      <c r="I56" s="48">
        <f>IF(D56="","",MIN(D56+F56,G56+H56))</f>
        <v/>
      </c>
      <c r="J56" s="48">
        <f>IF(D56="","",MIN(D56,MAX(0,I56-F56)))</f>
        <v/>
      </c>
      <c r="K56" s="48">
        <f>IF(D56="","",MAX(0,D56+F56-I56))</f>
        <v/>
      </c>
      <c r="L56" s="18">
        <f>IF(D56="","",IF(D56&lt;=0,"",1+COUNTIFS($D$6:$D$105,"&gt;0",$E$6:$E$105,"&gt;"&amp;E56)))</f>
        <v/>
      </c>
      <c r="M56" s="18">
        <f>IF(D56="","",IF(AND(K56&gt;0,L56=1),"Yes","No"))</f>
        <v/>
      </c>
      <c r="N56" s="48">
        <f>IF(D56="","",F56)</f>
        <v/>
      </c>
      <c r="O56" s="47">
        <f>IF(D56="","",IF(K56=0,C56,""))</f>
        <v/>
      </c>
    </row>
    <row r="57">
      <c r="A57" s="49">
        <f>IF(B57="","",DATE(YEAR('Debt Inputs'!$E$2),MONTH('Debt Inputs'!$E$2)+0,1))</f>
        <v/>
      </c>
      <c r="B57" s="23">
        <f>IF('Debt Inputs'!A57="","",'Debt Inputs'!A57)</f>
        <v/>
      </c>
      <c r="C57" s="24">
        <f>IF(B57="","",IFERROR(VLOOKUP(B57,'Debt Inputs'!$A$6:$M$105,2,FALSE),""))</f>
        <v/>
      </c>
      <c r="D57" s="50">
        <f>IF(B57="","",IFERROR(VLOOKUP(B57,'Debt Inputs'!$A$6:$M$105,6,FALSE),0))</f>
        <v/>
      </c>
      <c r="E57" s="26">
        <f>IF(B57="","",IFERROR(VLOOKUP(B57,'Debt Inputs'!$A$6:$M$105,5,FALSE),0))</f>
        <v/>
      </c>
      <c r="F57" s="50">
        <f>IF(D57="","",IFERROR(D57*E57/12,0))</f>
        <v/>
      </c>
      <c r="G57" s="50">
        <f>IF(D57="","",MIN(IFERROR(VLOOKUP(B57,'Debt Inputs'!$A$6:$M$105,7,FALSE),0),D57+F57))</f>
        <v/>
      </c>
      <c r="H57" s="50">
        <f>IF(D57="","",IF(L57=1,MAX(0,'Debt Inputs'!$B$2-SUM($G$6:$G$105)),0))</f>
        <v/>
      </c>
      <c r="I57" s="50">
        <f>IF(D57="","",MIN(D57+F57,G57+H57))</f>
        <v/>
      </c>
      <c r="J57" s="50">
        <f>IF(D57="","",MIN(D57,MAX(0,I57-F57)))</f>
        <v/>
      </c>
      <c r="K57" s="50">
        <f>IF(D57="","",MAX(0,D57+F57-I57))</f>
        <v/>
      </c>
      <c r="L57" s="23">
        <f>IF(D57="","",IF(D57&lt;=0,"",1+COUNTIFS($D$6:$D$105,"&gt;0",$E$6:$E$105,"&gt;"&amp;E57)))</f>
        <v/>
      </c>
      <c r="M57" s="23">
        <f>IF(D57="","",IF(AND(K57&gt;0,L57=1),"Yes","No"))</f>
        <v/>
      </c>
      <c r="N57" s="50">
        <f>IF(D57="","",F57)</f>
        <v/>
      </c>
      <c r="O57" s="49">
        <f>IF(D57="","",IF(K57=0,C57,""))</f>
        <v/>
      </c>
    </row>
    <row r="58">
      <c r="A58" s="47">
        <f>IF(B58="","",DATE(YEAR('Debt Inputs'!$E$2),MONTH('Debt Inputs'!$E$2)+0,1))</f>
        <v/>
      </c>
      <c r="B58" s="18">
        <f>IF('Debt Inputs'!A58="","",'Debt Inputs'!A58)</f>
        <v/>
      </c>
      <c r="C58" s="19">
        <f>IF(B58="","",IFERROR(VLOOKUP(B58,'Debt Inputs'!$A$6:$M$105,2,FALSE),""))</f>
        <v/>
      </c>
      <c r="D58" s="48">
        <f>IF(B58="","",IFERROR(VLOOKUP(B58,'Debt Inputs'!$A$6:$M$105,6,FALSE),0))</f>
        <v/>
      </c>
      <c r="E58" s="21">
        <f>IF(B58="","",IFERROR(VLOOKUP(B58,'Debt Inputs'!$A$6:$M$105,5,FALSE),0))</f>
        <v/>
      </c>
      <c r="F58" s="48">
        <f>IF(D58="","",IFERROR(D58*E58/12,0))</f>
        <v/>
      </c>
      <c r="G58" s="48">
        <f>IF(D58="","",MIN(IFERROR(VLOOKUP(B58,'Debt Inputs'!$A$6:$M$105,7,FALSE),0),D58+F58))</f>
        <v/>
      </c>
      <c r="H58" s="48">
        <f>IF(D58="","",IF(L58=1,MAX(0,'Debt Inputs'!$B$2-SUM($G$6:$G$105)),0))</f>
        <v/>
      </c>
      <c r="I58" s="48">
        <f>IF(D58="","",MIN(D58+F58,G58+H58))</f>
        <v/>
      </c>
      <c r="J58" s="48">
        <f>IF(D58="","",MIN(D58,MAX(0,I58-F58)))</f>
        <v/>
      </c>
      <c r="K58" s="48">
        <f>IF(D58="","",MAX(0,D58+F58-I58))</f>
        <v/>
      </c>
      <c r="L58" s="18">
        <f>IF(D58="","",IF(D58&lt;=0,"",1+COUNTIFS($D$6:$D$105,"&gt;0",$E$6:$E$105,"&gt;"&amp;E58)))</f>
        <v/>
      </c>
      <c r="M58" s="18">
        <f>IF(D58="","",IF(AND(K58&gt;0,L58=1),"Yes","No"))</f>
        <v/>
      </c>
      <c r="N58" s="48">
        <f>IF(D58="","",F58)</f>
        <v/>
      </c>
      <c r="O58" s="47">
        <f>IF(D58="","",IF(K58=0,C58,""))</f>
        <v/>
      </c>
    </row>
    <row r="59">
      <c r="A59" s="49">
        <f>IF(B59="","",DATE(YEAR('Debt Inputs'!$E$2),MONTH('Debt Inputs'!$E$2)+0,1))</f>
        <v/>
      </c>
      <c r="B59" s="23">
        <f>IF('Debt Inputs'!A59="","",'Debt Inputs'!A59)</f>
        <v/>
      </c>
      <c r="C59" s="24">
        <f>IF(B59="","",IFERROR(VLOOKUP(B59,'Debt Inputs'!$A$6:$M$105,2,FALSE),""))</f>
        <v/>
      </c>
      <c r="D59" s="50">
        <f>IF(B59="","",IFERROR(VLOOKUP(B59,'Debt Inputs'!$A$6:$M$105,6,FALSE),0))</f>
        <v/>
      </c>
      <c r="E59" s="26">
        <f>IF(B59="","",IFERROR(VLOOKUP(B59,'Debt Inputs'!$A$6:$M$105,5,FALSE),0))</f>
        <v/>
      </c>
      <c r="F59" s="50">
        <f>IF(D59="","",IFERROR(D59*E59/12,0))</f>
        <v/>
      </c>
      <c r="G59" s="50">
        <f>IF(D59="","",MIN(IFERROR(VLOOKUP(B59,'Debt Inputs'!$A$6:$M$105,7,FALSE),0),D59+F59))</f>
        <v/>
      </c>
      <c r="H59" s="50">
        <f>IF(D59="","",IF(L59=1,MAX(0,'Debt Inputs'!$B$2-SUM($G$6:$G$105)),0))</f>
        <v/>
      </c>
      <c r="I59" s="50">
        <f>IF(D59="","",MIN(D59+F59,G59+H59))</f>
        <v/>
      </c>
      <c r="J59" s="50">
        <f>IF(D59="","",MIN(D59,MAX(0,I59-F59)))</f>
        <v/>
      </c>
      <c r="K59" s="50">
        <f>IF(D59="","",MAX(0,D59+F59-I59))</f>
        <v/>
      </c>
      <c r="L59" s="23">
        <f>IF(D59="","",IF(D59&lt;=0,"",1+COUNTIFS($D$6:$D$105,"&gt;0",$E$6:$E$105,"&gt;"&amp;E59)))</f>
        <v/>
      </c>
      <c r="M59" s="23">
        <f>IF(D59="","",IF(AND(K59&gt;0,L59=1),"Yes","No"))</f>
        <v/>
      </c>
      <c r="N59" s="50">
        <f>IF(D59="","",F59)</f>
        <v/>
      </c>
      <c r="O59" s="49">
        <f>IF(D59="","",IF(K59=0,C59,""))</f>
        <v/>
      </c>
    </row>
    <row r="60">
      <c r="A60" s="47">
        <f>IF(B60="","",DATE(YEAR('Debt Inputs'!$E$2),MONTH('Debt Inputs'!$E$2)+0,1))</f>
        <v/>
      </c>
      <c r="B60" s="18">
        <f>IF('Debt Inputs'!A60="","",'Debt Inputs'!A60)</f>
        <v/>
      </c>
      <c r="C60" s="19">
        <f>IF(B60="","",IFERROR(VLOOKUP(B60,'Debt Inputs'!$A$6:$M$105,2,FALSE),""))</f>
        <v/>
      </c>
      <c r="D60" s="48">
        <f>IF(B60="","",IFERROR(VLOOKUP(B60,'Debt Inputs'!$A$6:$M$105,6,FALSE),0))</f>
        <v/>
      </c>
      <c r="E60" s="21">
        <f>IF(B60="","",IFERROR(VLOOKUP(B60,'Debt Inputs'!$A$6:$M$105,5,FALSE),0))</f>
        <v/>
      </c>
      <c r="F60" s="48">
        <f>IF(D60="","",IFERROR(D60*E60/12,0))</f>
        <v/>
      </c>
      <c r="G60" s="48">
        <f>IF(D60="","",MIN(IFERROR(VLOOKUP(B60,'Debt Inputs'!$A$6:$M$105,7,FALSE),0),D60+F60))</f>
        <v/>
      </c>
      <c r="H60" s="48">
        <f>IF(D60="","",IF(L60=1,MAX(0,'Debt Inputs'!$B$2-SUM($G$6:$G$105)),0))</f>
        <v/>
      </c>
      <c r="I60" s="48">
        <f>IF(D60="","",MIN(D60+F60,G60+H60))</f>
        <v/>
      </c>
      <c r="J60" s="48">
        <f>IF(D60="","",MIN(D60,MAX(0,I60-F60)))</f>
        <v/>
      </c>
      <c r="K60" s="48">
        <f>IF(D60="","",MAX(0,D60+F60-I60))</f>
        <v/>
      </c>
      <c r="L60" s="18">
        <f>IF(D60="","",IF(D60&lt;=0,"",1+COUNTIFS($D$6:$D$105,"&gt;0",$E$6:$E$105,"&gt;"&amp;E60)))</f>
        <v/>
      </c>
      <c r="M60" s="18">
        <f>IF(D60="","",IF(AND(K60&gt;0,L60=1),"Yes","No"))</f>
        <v/>
      </c>
      <c r="N60" s="48">
        <f>IF(D60="","",F60)</f>
        <v/>
      </c>
      <c r="O60" s="47">
        <f>IF(D60="","",IF(K60=0,C60,""))</f>
        <v/>
      </c>
    </row>
    <row r="61">
      <c r="A61" s="49">
        <f>IF(B61="","",DATE(YEAR('Debt Inputs'!$E$2),MONTH('Debt Inputs'!$E$2)+0,1))</f>
        <v/>
      </c>
      <c r="B61" s="23">
        <f>IF('Debt Inputs'!A61="","",'Debt Inputs'!A61)</f>
        <v/>
      </c>
      <c r="C61" s="24">
        <f>IF(B61="","",IFERROR(VLOOKUP(B61,'Debt Inputs'!$A$6:$M$105,2,FALSE),""))</f>
        <v/>
      </c>
      <c r="D61" s="50">
        <f>IF(B61="","",IFERROR(VLOOKUP(B61,'Debt Inputs'!$A$6:$M$105,6,FALSE),0))</f>
        <v/>
      </c>
      <c r="E61" s="26">
        <f>IF(B61="","",IFERROR(VLOOKUP(B61,'Debt Inputs'!$A$6:$M$105,5,FALSE),0))</f>
        <v/>
      </c>
      <c r="F61" s="50">
        <f>IF(D61="","",IFERROR(D61*E61/12,0))</f>
        <v/>
      </c>
      <c r="G61" s="50">
        <f>IF(D61="","",MIN(IFERROR(VLOOKUP(B61,'Debt Inputs'!$A$6:$M$105,7,FALSE),0),D61+F61))</f>
        <v/>
      </c>
      <c r="H61" s="50">
        <f>IF(D61="","",IF(L61=1,MAX(0,'Debt Inputs'!$B$2-SUM($G$6:$G$105)),0))</f>
        <v/>
      </c>
      <c r="I61" s="50">
        <f>IF(D61="","",MIN(D61+F61,G61+H61))</f>
        <v/>
      </c>
      <c r="J61" s="50">
        <f>IF(D61="","",MIN(D61,MAX(0,I61-F61)))</f>
        <v/>
      </c>
      <c r="K61" s="50">
        <f>IF(D61="","",MAX(0,D61+F61-I61))</f>
        <v/>
      </c>
      <c r="L61" s="23">
        <f>IF(D61="","",IF(D61&lt;=0,"",1+COUNTIFS($D$6:$D$105,"&gt;0",$E$6:$E$105,"&gt;"&amp;E61)))</f>
        <v/>
      </c>
      <c r="M61" s="23">
        <f>IF(D61="","",IF(AND(K61&gt;0,L61=1),"Yes","No"))</f>
        <v/>
      </c>
      <c r="N61" s="50">
        <f>IF(D61="","",F61)</f>
        <v/>
      </c>
      <c r="O61" s="49">
        <f>IF(D61="","",IF(K61=0,C61,""))</f>
        <v/>
      </c>
    </row>
    <row r="62">
      <c r="A62" s="47">
        <f>IF(B62="","",DATE(YEAR('Debt Inputs'!$E$2),MONTH('Debt Inputs'!$E$2)+0,1))</f>
        <v/>
      </c>
      <c r="B62" s="18">
        <f>IF('Debt Inputs'!A62="","",'Debt Inputs'!A62)</f>
        <v/>
      </c>
      <c r="C62" s="19">
        <f>IF(B62="","",IFERROR(VLOOKUP(B62,'Debt Inputs'!$A$6:$M$105,2,FALSE),""))</f>
        <v/>
      </c>
      <c r="D62" s="48">
        <f>IF(B62="","",IFERROR(VLOOKUP(B62,'Debt Inputs'!$A$6:$M$105,6,FALSE),0))</f>
        <v/>
      </c>
      <c r="E62" s="21">
        <f>IF(B62="","",IFERROR(VLOOKUP(B62,'Debt Inputs'!$A$6:$M$105,5,FALSE),0))</f>
        <v/>
      </c>
      <c r="F62" s="48">
        <f>IF(D62="","",IFERROR(D62*E62/12,0))</f>
        <v/>
      </c>
      <c r="G62" s="48">
        <f>IF(D62="","",MIN(IFERROR(VLOOKUP(B62,'Debt Inputs'!$A$6:$M$105,7,FALSE),0),D62+F62))</f>
        <v/>
      </c>
      <c r="H62" s="48">
        <f>IF(D62="","",IF(L62=1,MAX(0,'Debt Inputs'!$B$2-SUM($G$6:$G$105)),0))</f>
        <v/>
      </c>
      <c r="I62" s="48">
        <f>IF(D62="","",MIN(D62+F62,G62+H62))</f>
        <v/>
      </c>
      <c r="J62" s="48">
        <f>IF(D62="","",MIN(D62,MAX(0,I62-F62)))</f>
        <v/>
      </c>
      <c r="K62" s="48">
        <f>IF(D62="","",MAX(0,D62+F62-I62))</f>
        <v/>
      </c>
      <c r="L62" s="18">
        <f>IF(D62="","",IF(D62&lt;=0,"",1+COUNTIFS($D$6:$D$105,"&gt;0",$E$6:$E$105,"&gt;"&amp;E62)))</f>
        <v/>
      </c>
      <c r="M62" s="18">
        <f>IF(D62="","",IF(AND(K62&gt;0,L62=1),"Yes","No"))</f>
        <v/>
      </c>
      <c r="N62" s="48">
        <f>IF(D62="","",F62)</f>
        <v/>
      </c>
      <c r="O62" s="47">
        <f>IF(D62="","",IF(K62=0,C62,""))</f>
        <v/>
      </c>
    </row>
    <row r="63">
      <c r="A63" s="49">
        <f>IF(B63="","",DATE(YEAR('Debt Inputs'!$E$2),MONTH('Debt Inputs'!$E$2)+0,1))</f>
        <v/>
      </c>
      <c r="B63" s="23">
        <f>IF('Debt Inputs'!A63="","",'Debt Inputs'!A63)</f>
        <v/>
      </c>
      <c r="C63" s="24">
        <f>IF(B63="","",IFERROR(VLOOKUP(B63,'Debt Inputs'!$A$6:$M$105,2,FALSE),""))</f>
        <v/>
      </c>
      <c r="D63" s="50">
        <f>IF(B63="","",IFERROR(VLOOKUP(B63,'Debt Inputs'!$A$6:$M$105,6,FALSE),0))</f>
        <v/>
      </c>
      <c r="E63" s="26">
        <f>IF(B63="","",IFERROR(VLOOKUP(B63,'Debt Inputs'!$A$6:$M$105,5,FALSE),0))</f>
        <v/>
      </c>
      <c r="F63" s="50">
        <f>IF(D63="","",IFERROR(D63*E63/12,0))</f>
        <v/>
      </c>
      <c r="G63" s="50">
        <f>IF(D63="","",MIN(IFERROR(VLOOKUP(B63,'Debt Inputs'!$A$6:$M$105,7,FALSE),0),D63+F63))</f>
        <v/>
      </c>
      <c r="H63" s="50">
        <f>IF(D63="","",IF(L63=1,MAX(0,'Debt Inputs'!$B$2-SUM($G$6:$G$105)),0))</f>
        <v/>
      </c>
      <c r="I63" s="50">
        <f>IF(D63="","",MIN(D63+F63,G63+H63))</f>
        <v/>
      </c>
      <c r="J63" s="50">
        <f>IF(D63="","",MIN(D63,MAX(0,I63-F63)))</f>
        <v/>
      </c>
      <c r="K63" s="50">
        <f>IF(D63="","",MAX(0,D63+F63-I63))</f>
        <v/>
      </c>
      <c r="L63" s="23">
        <f>IF(D63="","",IF(D63&lt;=0,"",1+COUNTIFS($D$6:$D$105,"&gt;0",$E$6:$E$105,"&gt;"&amp;E63)))</f>
        <v/>
      </c>
      <c r="M63" s="23">
        <f>IF(D63="","",IF(AND(K63&gt;0,L63=1),"Yes","No"))</f>
        <v/>
      </c>
      <c r="N63" s="50">
        <f>IF(D63="","",F63)</f>
        <v/>
      </c>
      <c r="O63" s="49">
        <f>IF(D63="","",IF(K63=0,C63,""))</f>
        <v/>
      </c>
    </row>
    <row r="64">
      <c r="A64" s="47">
        <f>IF(B64="","",DATE(YEAR('Debt Inputs'!$E$2),MONTH('Debt Inputs'!$E$2)+0,1))</f>
        <v/>
      </c>
      <c r="B64" s="18">
        <f>IF('Debt Inputs'!A64="","",'Debt Inputs'!A64)</f>
        <v/>
      </c>
      <c r="C64" s="19">
        <f>IF(B64="","",IFERROR(VLOOKUP(B64,'Debt Inputs'!$A$6:$M$105,2,FALSE),""))</f>
        <v/>
      </c>
      <c r="D64" s="48">
        <f>IF(B64="","",IFERROR(VLOOKUP(B64,'Debt Inputs'!$A$6:$M$105,6,FALSE),0))</f>
        <v/>
      </c>
      <c r="E64" s="21">
        <f>IF(B64="","",IFERROR(VLOOKUP(B64,'Debt Inputs'!$A$6:$M$105,5,FALSE),0))</f>
        <v/>
      </c>
      <c r="F64" s="48">
        <f>IF(D64="","",IFERROR(D64*E64/12,0))</f>
        <v/>
      </c>
      <c r="G64" s="48">
        <f>IF(D64="","",MIN(IFERROR(VLOOKUP(B64,'Debt Inputs'!$A$6:$M$105,7,FALSE),0),D64+F64))</f>
        <v/>
      </c>
      <c r="H64" s="48">
        <f>IF(D64="","",IF(L64=1,MAX(0,'Debt Inputs'!$B$2-SUM($G$6:$G$105)),0))</f>
        <v/>
      </c>
      <c r="I64" s="48">
        <f>IF(D64="","",MIN(D64+F64,G64+H64))</f>
        <v/>
      </c>
      <c r="J64" s="48">
        <f>IF(D64="","",MIN(D64,MAX(0,I64-F64)))</f>
        <v/>
      </c>
      <c r="K64" s="48">
        <f>IF(D64="","",MAX(0,D64+F64-I64))</f>
        <v/>
      </c>
      <c r="L64" s="18">
        <f>IF(D64="","",IF(D64&lt;=0,"",1+COUNTIFS($D$6:$D$105,"&gt;0",$E$6:$E$105,"&gt;"&amp;E64)))</f>
        <v/>
      </c>
      <c r="M64" s="18">
        <f>IF(D64="","",IF(AND(K64&gt;0,L64=1),"Yes","No"))</f>
        <v/>
      </c>
      <c r="N64" s="48">
        <f>IF(D64="","",F64)</f>
        <v/>
      </c>
      <c r="O64" s="47">
        <f>IF(D64="","",IF(K64=0,C64,""))</f>
        <v/>
      </c>
    </row>
    <row r="65">
      <c r="A65" s="49">
        <f>IF(B65="","",DATE(YEAR('Debt Inputs'!$E$2),MONTH('Debt Inputs'!$E$2)+0,1))</f>
        <v/>
      </c>
      <c r="B65" s="23">
        <f>IF('Debt Inputs'!A65="","",'Debt Inputs'!A65)</f>
        <v/>
      </c>
      <c r="C65" s="24">
        <f>IF(B65="","",IFERROR(VLOOKUP(B65,'Debt Inputs'!$A$6:$M$105,2,FALSE),""))</f>
        <v/>
      </c>
      <c r="D65" s="50">
        <f>IF(B65="","",IFERROR(VLOOKUP(B65,'Debt Inputs'!$A$6:$M$105,6,FALSE),0))</f>
        <v/>
      </c>
      <c r="E65" s="26">
        <f>IF(B65="","",IFERROR(VLOOKUP(B65,'Debt Inputs'!$A$6:$M$105,5,FALSE),0))</f>
        <v/>
      </c>
      <c r="F65" s="50">
        <f>IF(D65="","",IFERROR(D65*E65/12,0))</f>
        <v/>
      </c>
      <c r="G65" s="50">
        <f>IF(D65="","",MIN(IFERROR(VLOOKUP(B65,'Debt Inputs'!$A$6:$M$105,7,FALSE),0),D65+F65))</f>
        <v/>
      </c>
      <c r="H65" s="50">
        <f>IF(D65="","",IF(L65=1,MAX(0,'Debt Inputs'!$B$2-SUM($G$6:$G$105)),0))</f>
        <v/>
      </c>
      <c r="I65" s="50">
        <f>IF(D65="","",MIN(D65+F65,G65+H65))</f>
        <v/>
      </c>
      <c r="J65" s="50">
        <f>IF(D65="","",MIN(D65,MAX(0,I65-F65)))</f>
        <v/>
      </c>
      <c r="K65" s="50">
        <f>IF(D65="","",MAX(0,D65+F65-I65))</f>
        <v/>
      </c>
      <c r="L65" s="23">
        <f>IF(D65="","",IF(D65&lt;=0,"",1+COUNTIFS($D$6:$D$105,"&gt;0",$E$6:$E$105,"&gt;"&amp;E65)))</f>
        <v/>
      </c>
      <c r="M65" s="23">
        <f>IF(D65="","",IF(AND(K65&gt;0,L65=1),"Yes","No"))</f>
        <v/>
      </c>
      <c r="N65" s="50">
        <f>IF(D65="","",F65)</f>
        <v/>
      </c>
      <c r="O65" s="49">
        <f>IF(D65="","",IF(K65=0,C65,""))</f>
        <v/>
      </c>
    </row>
    <row r="66">
      <c r="A66" s="47">
        <f>IF(B66="","",DATE(YEAR('Debt Inputs'!$E$2),MONTH('Debt Inputs'!$E$2)+0,1))</f>
        <v/>
      </c>
      <c r="B66" s="18">
        <f>IF('Debt Inputs'!A66="","",'Debt Inputs'!A66)</f>
        <v/>
      </c>
      <c r="C66" s="19">
        <f>IF(B66="","",IFERROR(VLOOKUP(B66,'Debt Inputs'!$A$6:$M$105,2,FALSE),""))</f>
        <v/>
      </c>
      <c r="D66" s="48">
        <f>IF(B66="","",IFERROR(VLOOKUP(B66,'Debt Inputs'!$A$6:$M$105,6,FALSE),0))</f>
        <v/>
      </c>
      <c r="E66" s="21">
        <f>IF(B66="","",IFERROR(VLOOKUP(B66,'Debt Inputs'!$A$6:$M$105,5,FALSE),0))</f>
        <v/>
      </c>
      <c r="F66" s="48">
        <f>IF(D66="","",IFERROR(D66*E66/12,0))</f>
        <v/>
      </c>
      <c r="G66" s="48">
        <f>IF(D66="","",MIN(IFERROR(VLOOKUP(B66,'Debt Inputs'!$A$6:$M$105,7,FALSE),0),D66+F66))</f>
        <v/>
      </c>
      <c r="H66" s="48">
        <f>IF(D66="","",IF(L66=1,MAX(0,'Debt Inputs'!$B$2-SUM($G$6:$G$105)),0))</f>
        <v/>
      </c>
      <c r="I66" s="48">
        <f>IF(D66="","",MIN(D66+F66,G66+H66))</f>
        <v/>
      </c>
      <c r="J66" s="48">
        <f>IF(D66="","",MIN(D66,MAX(0,I66-F66)))</f>
        <v/>
      </c>
      <c r="K66" s="48">
        <f>IF(D66="","",MAX(0,D66+F66-I66))</f>
        <v/>
      </c>
      <c r="L66" s="18">
        <f>IF(D66="","",IF(D66&lt;=0,"",1+COUNTIFS($D$6:$D$105,"&gt;0",$E$6:$E$105,"&gt;"&amp;E66)))</f>
        <v/>
      </c>
      <c r="M66" s="18">
        <f>IF(D66="","",IF(AND(K66&gt;0,L66=1),"Yes","No"))</f>
        <v/>
      </c>
      <c r="N66" s="48">
        <f>IF(D66="","",F66)</f>
        <v/>
      </c>
      <c r="O66" s="47">
        <f>IF(D66="","",IF(K66=0,C66,""))</f>
        <v/>
      </c>
    </row>
    <row r="67">
      <c r="A67" s="49">
        <f>IF(B67="","",DATE(YEAR('Debt Inputs'!$E$2),MONTH('Debt Inputs'!$E$2)+0,1))</f>
        <v/>
      </c>
      <c r="B67" s="23">
        <f>IF('Debt Inputs'!A67="","",'Debt Inputs'!A67)</f>
        <v/>
      </c>
      <c r="C67" s="24">
        <f>IF(B67="","",IFERROR(VLOOKUP(B67,'Debt Inputs'!$A$6:$M$105,2,FALSE),""))</f>
        <v/>
      </c>
      <c r="D67" s="50">
        <f>IF(B67="","",IFERROR(VLOOKUP(B67,'Debt Inputs'!$A$6:$M$105,6,FALSE),0))</f>
        <v/>
      </c>
      <c r="E67" s="26">
        <f>IF(B67="","",IFERROR(VLOOKUP(B67,'Debt Inputs'!$A$6:$M$105,5,FALSE),0))</f>
        <v/>
      </c>
      <c r="F67" s="50">
        <f>IF(D67="","",IFERROR(D67*E67/12,0))</f>
        <v/>
      </c>
      <c r="G67" s="50">
        <f>IF(D67="","",MIN(IFERROR(VLOOKUP(B67,'Debt Inputs'!$A$6:$M$105,7,FALSE),0),D67+F67))</f>
        <v/>
      </c>
      <c r="H67" s="50">
        <f>IF(D67="","",IF(L67=1,MAX(0,'Debt Inputs'!$B$2-SUM($G$6:$G$105)),0))</f>
        <v/>
      </c>
      <c r="I67" s="50">
        <f>IF(D67="","",MIN(D67+F67,G67+H67))</f>
        <v/>
      </c>
      <c r="J67" s="50">
        <f>IF(D67="","",MIN(D67,MAX(0,I67-F67)))</f>
        <v/>
      </c>
      <c r="K67" s="50">
        <f>IF(D67="","",MAX(0,D67+F67-I67))</f>
        <v/>
      </c>
      <c r="L67" s="23">
        <f>IF(D67="","",IF(D67&lt;=0,"",1+COUNTIFS($D$6:$D$105,"&gt;0",$E$6:$E$105,"&gt;"&amp;E67)))</f>
        <v/>
      </c>
      <c r="M67" s="23">
        <f>IF(D67="","",IF(AND(K67&gt;0,L67=1),"Yes","No"))</f>
        <v/>
      </c>
      <c r="N67" s="50">
        <f>IF(D67="","",F67)</f>
        <v/>
      </c>
      <c r="O67" s="49">
        <f>IF(D67="","",IF(K67=0,C67,""))</f>
        <v/>
      </c>
    </row>
    <row r="68">
      <c r="A68" s="47">
        <f>IF(B68="","",DATE(YEAR('Debt Inputs'!$E$2),MONTH('Debt Inputs'!$E$2)+0,1))</f>
        <v/>
      </c>
      <c r="B68" s="18">
        <f>IF('Debt Inputs'!A68="","",'Debt Inputs'!A68)</f>
        <v/>
      </c>
      <c r="C68" s="19">
        <f>IF(B68="","",IFERROR(VLOOKUP(B68,'Debt Inputs'!$A$6:$M$105,2,FALSE),""))</f>
        <v/>
      </c>
      <c r="D68" s="48">
        <f>IF(B68="","",IFERROR(VLOOKUP(B68,'Debt Inputs'!$A$6:$M$105,6,FALSE),0))</f>
        <v/>
      </c>
      <c r="E68" s="21">
        <f>IF(B68="","",IFERROR(VLOOKUP(B68,'Debt Inputs'!$A$6:$M$105,5,FALSE),0))</f>
        <v/>
      </c>
      <c r="F68" s="48">
        <f>IF(D68="","",IFERROR(D68*E68/12,0))</f>
        <v/>
      </c>
      <c r="G68" s="48">
        <f>IF(D68="","",MIN(IFERROR(VLOOKUP(B68,'Debt Inputs'!$A$6:$M$105,7,FALSE),0),D68+F68))</f>
        <v/>
      </c>
      <c r="H68" s="48">
        <f>IF(D68="","",IF(L68=1,MAX(0,'Debt Inputs'!$B$2-SUM($G$6:$G$105)),0))</f>
        <v/>
      </c>
      <c r="I68" s="48">
        <f>IF(D68="","",MIN(D68+F68,G68+H68))</f>
        <v/>
      </c>
      <c r="J68" s="48">
        <f>IF(D68="","",MIN(D68,MAX(0,I68-F68)))</f>
        <v/>
      </c>
      <c r="K68" s="48">
        <f>IF(D68="","",MAX(0,D68+F68-I68))</f>
        <v/>
      </c>
      <c r="L68" s="18">
        <f>IF(D68="","",IF(D68&lt;=0,"",1+COUNTIFS($D$6:$D$105,"&gt;0",$E$6:$E$105,"&gt;"&amp;E68)))</f>
        <v/>
      </c>
      <c r="M68" s="18">
        <f>IF(D68="","",IF(AND(K68&gt;0,L68=1),"Yes","No"))</f>
        <v/>
      </c>
      <c r="N68" s="48">
        <f>IF(D68="","",F68)</f>
        <v/>
      </c>
      <c r="O68" s="47">
        <f>IF(D68="","",IF(K68=0,C68,""))</f>
        <v/>
      </c>
    </row>
    <row r="69">
      <c r="A69" s="49">
        <f>IF(B69="","",DATE(YEAR('Debt Inputs'!$E$2),MONTH('Debt Inputs'!$E$2)+0,1))</f>
        <v/>
      </c>
      <c r="B69" s="23">
        <f>IF('Debt Inputs'!A69="","",'Debt Inputs'!A69)</f>
        <v/>
      </c>
      <c r="C69" s="24">
        <f>IF(B69="","",IFERROR(VLOOKUP(B69,'Debt Inputs'!$A$6:$M$105,2,FALSE),""))</f>
        <v/>
      </c>
      <c r="D69" s="50">
        <f>IF(B69="","",IFERROR(VLOOKUP(B69,'Debt Inputs'!$A$6:$M$105,6,FALSE),0))</f>
        <v/>
      </c>
      <c r="E69" s="26">
        <f>IF(B69="","",IFERROR(VLOOKUP(B69,'Debt Inputs'!$A$6:$M$105,5,FALSE),0))</f>
        <v/>
      </c>
      <c r="F69" s="50">
        <f>IF(D69="","",IFERROR(D69*E69/12,0))</f>
        <v/>
      </c>
      <c r="G69" s="50">
        <f>IF(D69="","",MIN(IFERROR(VLOOKUP(B69,'Debt Inputs'!$A$6:$M$105,7,FALSE),0),D69+F69))</f>
        <v/>
      </c>
      <c r="H69" s="50">
        <f>IF(D69="","",IF(L69=1,MAX(0,'Debt Inputs'!$B$2-SUM($G$6:$G$105)),0))</f>
        <v/>
      </c>
      <c r="I69" s="50">
        <f>IF(D69="","",MIN(D69+F69,G69+H69))</f>
        <v/>
      </c>
      <c r="J69" s="50">
        <f>IF(D69="","",MIN(D69,MAX(0,I69-F69)))</f>
        <v/>
      </c>
      <c r="K69" s="50">
        <f>IF(D69="","",MAX(0,D69+F69-I69))</f>
        <v/>
      </c>
      <c r="L69" s="23">
        <f>IF(D69="","",IF(D69&lt;=0,"",1+COUNTIFS($D$6:$D$105,"&gt;0",$E$6:$E$105,"&gt;"&amp;E69)))</f>
        <v/>
      </c>
      <c r="M69" s="23">
        <f>IF(D69="","",IF(AND(K69&gt;0,L69=1),"Yes","No"))</f>
        <v/>
      </c>
      <c r="N69" s="50">
        <f>IF(D69="","",F69)</f>
        <v/>
      </c>
      <c r="O69" s="49">
        <f>IF(D69="","",IF(K69=0,C69,""))</f>
        <v/>
      </c>
    </row>
    <row r="70">
      <c r="A70" s="47">
        <f>IF(B70="","",DATE(YEAR('Debt Inputs'!$E$2),MONTH('Debt Inputs'!$E$2)+0,1))</f>
        <v/>
      </c>
      <c r="B70" s="18">
        <f>IF('Debt Inputs'!A70="","",'Debt Inputs'!A70)</f>
        <v/>
      </c>
      <c r="C70" s="19">
        <f>IF(B70="","",IFERROR(VLOOKUP(B70,'Debt Inputs'!$A$6:$M$105,2,FALSE),""))</f>
        <v/>
      </c>
      <c r="D70" s="48">
        <f>IF(B70="","",IFERROR(VLOOKUP(B70,'Debt Inputs'!$A$6:$M$105,6,FALSE),0))</f>
        <v/>
      </c>
      <c r="E70" s="21">
        <f>IF(B70="","",IFERROR(VLOOKUP(B70,'Debt Inputs'!$A$6:$M$105,5,FALSE),0))</f>
        <v/>
      </c>
      <c r="F70" s="48">
        <f>IF(D70="","",IFERROR(D70*E70/12,0))</f>
        <v/>
      </c>
      <c r="G70" s="48">
        <f>IF(D70="","",MIN(IFERROR(VLOOKUP(B70,'Debt Inputs'!$A$6:$M$105,7,FALSE),0),D70+F70))</f>
        <v/>
      </c>
      <c r="H70" s="48">
        <f>IF(D70="","",IF(L70=1,MAX(0,'Debt Inputs'!$B$2-SUM($G$6:$G$105)),0))</f>
        <v/>
      </c>
      <c r="I70" s="48">
        <f>IF(D70="","",MIN(D70+F70,G70+H70))</f>
        <v/>
      </c>
      <c r="J70" s="48">
        <f>IF(D70="","",MIN(D70,MAX(0,I70-F70)))</f>
        <v/>
      </c>
      <c r="K70" s="48">
        <f>IF(D70="","",MAX(0,D70+F70-I70))</f>
        <v/>
      </c>
      <c r="L70" s="18">
        <f>IF(D70="","",IF(D70&lt;=0,"",1+COUNTIFS($D$6:$D$105,"&gt;0",$E$6:$E$105,"&gt;"&amp;E70)))</f>
        <v/>
      </c>
      <c r="M70" s="18">
        <f>IF(D70="","",IF(AND(K70&gt;0,L70=1),"Yes","No"))</f>
        <v/>
      </c>
      <c r="N70" s="48">
        <f>IF(D70="","",F70)</f>
        <v/>
      </c>
      <c r="O70" s="47">
        <f>IF(D70="","",IF(K70=0,C70,""))</f>
        <v/>
      </c>
    </row>
    <row r="71">
      <c r="A71" s="49">
        <f>IF(B71="","",DATE(YEAR('Debt Inputs'!$E$2),MONTH('Debt Inputs'!$E$2)+0,1))</f>
        <v/>
      </c>
      <c r="B71" s="23">
        <f>IF('Debt Inputs'!A71="","",'Debt Inputs'!A71)</f>
        <v/>
      </c>
      <c r="C71" s="24">
        <f>IF(B71="","",IFERROR(VLOOKUP(B71,'Debt Inputs'!$A$6:$M$105,2,FALSE),""))</f>
        <v/>
      </c>
      <c r="D71" s="50">
        <f>IF(B71="","",IFERROR(VLOOKUP(B71,'Debt Inputs'!$A$6:$M$105,6,FALSE),0))</f>
        <v/>
      </c>
      <c r="E71" s="26">
        <f>IF(B71="","",IFERROR(VLOOKUP(B71,'Debt Inputs'!$A$6:$M$105,5,FALSE),0))</f>
        <v/>
      </c>
      <c r="F71" s="50">
        <f>IF(D71="","",IFERROR(D71*E71/12,0))</f>
        <v/>
      </c>
      <c r="G71" s="50">
        <f>IF(D71="","",MIN(IFERROR(VLOOKUP(B71,'Debt Inputs'!$A$6:$M$105,7,FALSE),0),D71+F71))</f>
        <v/>
      </c>
      <c r="H71" s="50">
        <f>IF(D71="","",IF(L71=1,MAX(0,'Debt Inputs'!$B$2-SUM($G$6:$G$105)),0))</f>
        <v/>
      </c>
      <c r="I71" s="50">
        <f>IF(D71="","",MIN(D71+F71,G71+H71))</f>
        <v/>
      </c>
      <c r="J71" s="50">
        <f>IF(D71="","",MIN(D71,MAX(0,I71-F71)))</f>
        <v/>
      </c>
      <c r="K71" s="50">
        <f>IF(D71="","",MAX(0,D71+F71-I71))</f>
        <v/>
      </c>
      <c r="L71" s="23">
        <f>IF(D71="","",IF(D71&lt;=0,"",1+COUNTIFS($D$6:$D$105,"&gt;0",$E$6:$E$105,"&gt;"&amp;E71)))</f>
        <v/>
      </c>
      <c r="M71" s="23">
        <f>IF(D71="","",IF(AND(K71&gt;0,L71=1),"Yes","No"))</f>
        <v/>
      </c>
      <c r="N71" s="50">
        <f>IF(D71="","",F71)</f>
        <v/>
      </c>
      <c r="O71" s="49">
        <f>IF(D71="","",IF(K71=0,C71,""))</f>
        <v/>
      </c>
    </row>
    <row r="72">
      <c r="A72" s="47">
        <f>IF(B72="","",DATE(YEAR('Debt Inputs'!$E$2),MONTH('Debt Inputs'!$E$2)+0,1))</f>
        <v/>
      </c>
      <c r="B72" s="18">
        <f>IF('Debt Inputs'!A72="","",'Debt Inputs'!A72)</f>
        <v/>
      </c>
      <c r="C72" s="19">
        <f>IF(B72="","",IFERROR(VLOOKUP(B72,'Debt Inputs'!$A$6:$M$105,2,FALSE),""))</f>
        <v/>
      </c>
      <c r="D72" s="48">
        <f>IF(B72="","",IFERROR(VLOOKUP(B72,'Debt Inputs'!$A$6:$M$105,6,FALSE),0))</f>
        <v/>
      </c>
      <c r="E72" s="21">
        <f>IF(B72="","",IFERROR(VLOOKUP(B72,'Debt Inputs'!$A$6:$M$105,5,FALSE),0))</f>
        <v/>
      </c>
      <c r="F72" s="48">
        <f>IF(D72="","",IFERROR(D72*E72/12,0))</f>
        <v/>
      </c>
      <c r="G72" s="48">
        <f>IF(D72="","",MIN(IFERROR(VLOOKUP(B72,'Debt Inputs'!$A$6:$M$105,7,FALSE),0),D72+F72))</f>
        <v/>
      </c>
      <c r="H72" s="48">
        <f>IF(D72="","",IF(L72=1,MAX(0,'Debt Inputs'!$B$2-SUM($G$6:$G$105)),0))</f>
        <v/>
      </c>
      <c r="I72" s="48">
        <f>IF(D72="","",MIN(D72+F72,G72+H72))</f>
        <v/>
      </c>
      <c r="J72" s="48">
        <f>IF(D72="","",MIN(D72,MAX(0,I72-F72)))</f>
        <v/>
      </c>
      <c r="K72" s="48">
        <f>IF(D72="","",MAX(0,D72+F72-I72))</f>
        <v/>
      </c>
      <c r="L72" s="18">
        <f>IF(D72="","",IF(D72&lt;=0,"",1+COUNTIFS($D$6:$D$105,"&gt;0",$E$6:$E$105,"&gt;"&amp;E72)))</f>
        <v/>
      </c>
      <c r="M72" s="18">
        <f>IF(D72="","",IF(AND(K72&gt;0,L72=1),"Yes","No"))</f>
        <v/>
      </c>
      <c r="N72" s="48">
        <f>IF(D72="","",F72)</f>
        <v/>
      </c>
      <c r="O72" s="47">
        <f>IF(D72="","",IF(K72=0,C72,""))</f>
        <v/>
      </c>
    </row>
    <row r="73">
      <c r="A73" s="49">
        <f>IF(B73="","",DATE(YEAR('Debt Inputs'!$E$2),MONTH('Debt Inputs'!$E$2)+0,1))</f>
        <v/>
      </c>
      <c r="B73" s="23">
        <f>IF('Debt Inputs'!A73="","",'Debt Inputs'!A73)</f>
        <v/>
      </c>
      <c r="C73" s="24">
        <f>IF(B73="","",IFERROR(VLOOKUP(B73,'Debt Inputs'!$A$6:$M$105,2,FALSE),""))</f>
        <v/>
      </c>
      <c r="D73" s="50">
        <f>IF(B73="","",IFERROR(VLOOKUP(B73,'Debt Inputs'!$A$6:$M$105,6,FALSE),0))</f>
        <v/>
      </c>
      <c r="E73" s="26">
        <f>IF(B73="","",IFERROR(VLOOKUP(B73,'Debt Inputs'!$A$6:$M$105,5,FALSE),0))</f>
        <v/>
      </c>
      <c r="F73" s="50">
        <f>IF(D73="","",IFERROR(D73*E73/12,0))</f>
        <v/>
      </c>
      <c r="G73" s="50">
        <f>IF(D73="","",MIN(IFERROR(VLOOKUP(B73,'Debt Inputs'!$A$6:$M$105,7,FALSE),0),D73+F73))</f>
        <v/>
      </c>
      <c r="H73" s="50">
        <f>IF(D73="","",IF(L73=1,MAX(0,'Debt Inputs'!$B$2-SUM($G$6:$G$105)),0))</f>
        <v/>
      </c>
      <c r="I73" s="50">
        <f>IF(D73="","",MIN(D73+F73,G73+H73))</f>
        <v/>
      </c>
      <c r="J73" s="50">
        <f>IF(D73="","",MIN(D73,MAX(0,I73-F73)))</f>
        <v/>
      </c>
      <c r="K73" s="50">
        <f>IF(D73="","",MAX(0,D73+F73-I73))</f>
        <v/>
      </c>
      <c r="L73" s="23">
        <f>IF(D73="","",IF(D73&lt;=0,"",1+COUNTIFS($D$6:$D$105,"&gt;0",$E$6:$E$105,"&gt;"&amp;E73)))</f>
        <v/>
      </c>
      <c r="M73" s="23">
        <f>IF(D73="","",IF(AND(K73&gt;0,L73=1),"Yes","No"))</f>
        <v/>
      </c>
      <c r="N73" s="50">
        <f>IF(D73="","",F73)</f>
        <v/>
      </c>
      <c r="O73" s="49">
        <f>IF(D73="","",IF(K73=0,C73,""))</f>
        <v/>
      </c>
    </row>
    <row r="74">
      <c r="A74" s="47">
        <f>IF(B74="","",DATE(YEAR('Debt Inputs'!$E$2),MONTH('Debt Inputs'!$E$2)+0,1))</f>
        <v/>
      </c>
      <c r="B74" s="18">
        <f>IF('Debt Inputs'!A74="","",'Debt Inputs'!A74)</f>
        <v/>
      </c>
      <c r="C74" s="19">
        <f>IF(B74="","",IFERROR(VLOOKUP(B74,'Debt Inputs'!$A$6:$M$105,2,FALSE),""))</f>
        <v/>
      </c>
      <c r="D74" s="48">
        <f>IF(B74="","",IFERROR(VLOOKUP(B74,'Debt Inputs'!$A$6:$M$105,6,FALSE),0))</f>
        <v/>
      </c>
      <c r="E74" s="21">
        <f>IF(B74="","",IFERROR(VLOOKUP(B74,'Debt Inputs'!$A$6:$M$105,5,FALSE),0))</f>
        <v/>
      </c>
      <c r="F74" s="48">
        <f>IF(D74="","",IFERROR(D74*E74/12,0))</f>
        <v/>
      </c>
      <c r="G74" s="48">
        <f>IF(D74="","",MIN(IFERROR(VLOOKUP(B74,'Debt Inputs'!$A$6:$M$105,7,FALSE),0),D74+F74))</f>
        <v/>
      </c>
      <c r="H74" s="48">
        <f>IF(D74="","",IF(L74=1,MAX(0,'Debt Inputs'!$B$2-SUM($G$6:$G$105)),0))</f>
        <v/>
      </c>
      <c r="I74" s="48">
        <f>IF(D74="","",MIN(D74+F74,G74+H74))</f>
        <v/>
      </c>
      <c r="J74" s="48">
        <f>IF(D74="","",MIN(D74,MAX(0,I74-F74)))</f>
        <v/>
      </c>
      <c r="K74" s="48">
        <f>IF(D74="","",MAX(0,D74+F74-I74))</f>
        <v/>
      </c>
      <c r="L74" s="18">
        <f>IF(D74="","",IF(D74&lt;=0,"",1+COUNTIFS($D$6:$D$105,"&gt;0",$E$6:$E$105,"&gt;"&amp;E74)))</f>
        <v/>
      </c>
      <c r="M74" s="18">
        <f>IF(D74="","",IF(AND(K74&gt;0,L74=1),"Yes","No"))</f>
        <v/>
      </c>
      <c r="N74" s="48">
        <f>IF(D74="","",F74)</f>
        <v/>
      </c>
      <c r="O74" s="47">
        <f>IF(D74="","",IF(K74=0,C74,""))</f>
        <v/>
      </c>
    </row>
    <row r="75">
      <c r="A75" s="49">
        <f>IF(B75="","",DATE(YEAR('Debt Inputs'!$E$2),MONTH('Debt Inputs'!$E$2)+0,1))</f>
        <v/>
      </c>
      <c r="B75" s="23">
        <f>IF('Debt Inputs'!A75="","",'Debt Inputs'!A75)</f>
        <v/>
      </c>
      <c r="C75" s="24">
        <f>IF(B75="","",IFERROR(VLOOKUP(B75,'Debt Inputs'!$A$6:$M$105,2,FALSE),""))</f>
        <v/>
      </c>
      <c r="D75" s="50">
        <f>IF(B75="","",IFERROR(VLOOKUP(B75,'Debt Inputs'!$A$6:$M$105,6,FALSE),0))</f>
        <v/>
      </c>
      <c r="E75" s="26">
        <f>IF(B75="","",IFERROR(VLOOKUP(B75,'Debt Inputs'!$A$6:$M$105,5,FALSE),0))</f>
        <v/>
      </c>
      <c r="F75" s="50">
        <f>IF(D75="","",IFERROR(D75*E75/12,0))</f>
        <v/>
      </c>
      <c r="G75" s="50">
        <f>IF(D75="","",MIN(IFERROR(VLOOKUP(B75,'Debt Inputs'!$A$6:$M$105,7,FALSE),0),D75+F75))</f>
        <v/>
      </c>
      <c r="H75" s="50">
        <f>IF(D75="","",IF(L75=1,MAX(0,'Debt Inputs'!$B$2-SUM($G$6:$G$105)),0))</f>
        <v/>
      </c>
      <c r="I75" s="50">
        <f>IF(D75="","",MIN(D75+F75,G75+H75))</f>
        <v/>
      </c>
      <c r="J75" s="50">
        <f>IF(D75="","",MIN(D75,MAX(0,I75-F75)))</f>
        <v/>
      </c>
      <c r="K75" s="50">
        <f>IF(D75="","",MAX(0,D75+F75-I75))</f>
        <v/>
      </c>
      <c r="L75" s="23">
        <f>IF(D75="","",IF(D75&lt;=0,"",1+COUNTIFS($D$6:$D$105,"&gt;0",$E$6:$E$105,"&gt;"&amp;E75)))</f>
        <v/>
      </c>
      <c r="M75" s="23">
        <f>IF(D75="","",IF(AND(K75&gt;0,L75=1),"Yes","No"))</f>
        <v/>
      </c>
      <c r="N75" s="50">
        <f>IF(D75="","",F75)</f>
        <v/>
      </c>
      <c r="O75" s="49">
        <f>IF(D75="","",IF(K75=0,C75,""))</f>
        <v/>
      </c>
    </row>
    <row r="76">
      <c r="A76" s="47">
        <f>IF(B76="","",DATE(YEAR('Debt Inputs'!$E$2),MONTH('Debt Inputs'!$E$2)+0,1))</f>
        <v/>
      </c>
      <c r="B76" s="18">
        <f>IF('Debt Inputs'!A76="","",'Debt Inputs'!A76)</f>
        <v/>
      </c>
      <c r="C76" s="19">
        <f>IF(B76="","",IFERROR(VLOOKUP(B76,'Debt Inputs'!$A$6:$M$105,2,FALSE),""))</f>
        <v/>
      </c>
      <c r="D76" s="48">
        <f>IF(B76="","",IFERROR(VLOOKUP(B76,'Debt Inputs'!$A$6:$M$105,6,FALSE),0))</f>
        <v/>
      </c>
      <c r="E76" s="21">
        <f>IF(B76="","",IFERROR(VLOOKUP(B76,'Debt Inputs'!$A$6:$M$105,5,FALSE),0))</f>
        <v/>
      </c>
      <c r="F76" s="48">
        <f>IF(D76="","",IFERROR(D76*E76/12,0))</f>
        <v/>
      </c>
      <c r="G76" s="48">
        <f>IF(D76="","",MIN(IFERROR(VLOOKUP(B76,'Debt Inputs'!$A$6:$M$105,7,FALSE),0),D76+F76))</f>
        <v/>
      </c>
      <c r="H76" s="48">
        <f>IF(D76="","",IF(L76=1,MAX(0,'Debt Inputs'!$B$2-SUM($G$6:$G$105)),0))</f>
        <v/>
      </c>
      <c r="I76" s="48">
        <f>IF(D76="","",MIN(D76+F76,G76+H76))</f>
        <v/>
      </c>
      <c r="J76" s="48">
        <f>IF(D76="","",MIN(D76,MAX(0,I76-F76)))</f>
        <v/>
      </c>
      <c r="K76" s="48">
        <f>IF(D76="","",MAX(0,D76+F76-I76))</f>
        <v/>
      </c>
      <c r="L76" s="18">
        <f>IF(D76="","",IF(D76&lt;=0,"",1+COUNTIFS($D$6:$D$105,"&gt;0",$E$6:$E$105,"&gt;"&amp;E76)))</f>
        <v/>
      </c>
      <c r="M76" s="18">
        <f>IF(D76="","",IF(AND(K76&gt;0,L76=1),"Yes","No"))</f>
        <v/>
      </c>
      <c r="N76" s="48">
        <f>IF(D76="","",F76)</f>
        <v/>
      </c>
      <c r="O76" s="47">
        <f>IF(D76="","",IF(K76=0,C76,""))</f>
        <v/>
      </c>
    </row>
    <row r="77">
      <c r="A77" s="49">
        <f>IF(B77="","",DATE(YEAR('Debt Inputs'!$E$2),MONTH('Debt Inputs'!$E$2)+0,1))</f>
        <v/>
      </c>
      <c r="B77" s="23">
        <f>IF('Debt Inputs'!A77="","",'Debt Inputs'!A77)</f>
        <v/>
      </c>
      <c r="C77" s="24">
        <f>IF(B77="","",IFERROR(VLOOKUP(B77,'Debt Inputs'!$A$6:$M$105,2,FALSE),""))</f>
        <v/>
      </c>
      <c r="D77" s="50">
        <f>IF(B77="","",IFERROR(VLOOKUP(B77,'Debt Inputs'!$A$6:$M$105,6,FALSE),0))</f>
        <v/>
      </c>
      <c r="E77" s="26">
        <f>IF(B77="","",IFERROR(VLOOKUP(B77,'Debt Inputs'!$A$6:$M$105,5,FALSE),0))</f>
        <v/>
      </c>
      <c r="F77" s="50">
        <f>IF(D77="","",IFERROR(D77*E77/12,0))</f>
        <v/>
      </c>
      <c r="G77" s="50">
        <f>IF(D77="","",MIN(IFERROR(VLOOKUP(B77,'Debt Inputs'!$A$6:$M$105,7,FALSE),0),D77+F77))</f>
        <v/>
      </c>
      <c r="H77" s="50">
        <f>IF(D77="","",IF(L77=1,MAX(0,'Debt Inputs'!$B$2-SUM($G$6:$G$105)),0))</f>
        <v/>
      </c>
      <c r="I77" s="50">
        <f>IF(D77="","",MIN(D77+F77,G77+H77))</f>
        <v/>
      </c>
      <c r="J77" s="50">
        <f>IF(D77="","",MIN(D77,MAX(0,I77-F77)))</f>
        <v/>
      </c>
      <c r="K77" s="50">
        <f>IF(D77="","",MAX(0,D77+F77-I77))</f>
        <v/>
      </c>
      <c r="L77" s="23">
        <f>IF(D77="","",IF(D77&lt;=0,"",1+COUNTIFS($D$6:$D$105,"&gt;0",$E$6:$E$105,"&gt;"&amp;E77)))</f>
        <v/>
      </c>
      <c r="M77" s="23">
        <f>IF(D77="","",IF(AND(K77&gt;0,L77=1),"Yes","No"))</f>
        <v/>
      </c>
      <c r="N77" s="50">
        <f>IF(D77="","",F77)</f>
        <v/>
      </c>
      <c r="O77" s="49">
        <f>IF(D77="","",IF(K77=0,C77,""))</f>
        <v/>
      </c>
    </row>
    <row r="78">
      <c r="A78" s="47">
        <f>IF(B78="","",DATE(YEAR('Debt Inputs'!$E$2),MONTH('Debt Inputs'!$E$2)+0,1))</f>
        <v/>
      </c>
      <c r="B78" s="18">
        <f>IF('Debt Inputs'!A78="","",'Debt Inputs'!A78)</f>
        <v/>
      </c>
      <c r="C78" s="19">
        <f>IF(B78="","",IFERROR(VLOOKUP(B78,'Debt Inputs'!$A$6:$M$105,2,FALSE),""))</f>
        <v/>
      </c>
      <c r="D78" s="48">
        <f>IF(B78="","",IFERROR(VLOOKUP(B78,'Debt Inputs'!$A$6:$M$105,6,FALSE),0))</f>
        <v/>
      </c>
      <c r="E78" s="21">
        <f>IF(B78="","",IFERROR(VLOOKUP(B78,'Debt Inputs'!$A$6:$M$105,5,FALSE),0))</f>
        <v/>
      </c>
      <c r="F78" s="48">
        <f>IF(D78="","",IFERROR(D78*E78/12,0))</f>
        <v/>
      </c>
      <c r="G78" s="48">
        <f>IF(D78="","",MIN(IFERROR(VLOOKUP(B78,'Debt Inputs'!$A$6:$M$105,7,FALSE),0),D78+F78))</f>
        <v/>
      </c>
      <c r="H78" s="48">
        <f>IF(D78="","",IF(L78=1,MAX(0,'Debt Inputs'!$B$2-SUM($G$6:$G$105)),0))</f>
        <v/>
      </c>
      <c r="I78" s="48">
        <f>IF(D78="","",MIN(D78+F78,G78+H78))</f>
        <v/>
      </c>
      <c r="J78" s="48">
        <f>IF(D78="","",MIN(D78,MAX(0,I78-F78)))</f>
        <v/>
      </c>
      <c r="K78" s="48">
        <f>IF(D78="","",MAX(0,D78+F78-I78))</f>
        <v/>
      </c>
      <c r="L78" s="18">
        <f>IF(D78="","",IF(D78&lt;=0,"",1+COUNTIFS($D$6:$D$105,"&gt;0",$E$6:$E$105,"&gt;"&amp;E78)))</f>
        <v/>
      </c>
      <c r="M78" s="18">
        <f>IF(D78="","",IF(AND(K78&gt;0,L78=1),"Yes","No"))</f>
        <v/>
      </c>
      <c r="N78" s="48">
        <f>IF(D78="","",F78)</f>
        <v/>
      </c>
      <c r="O78" s="47">
        <f>IF(D78="","",IF(K78=0,C78,""))</f>
        <v/>
      </c>
    </row>
    <row r="79">
      <c r="A79" s="49">
        <f>IF(B79="","",DATE(YEAR('Debt Inputs'!$E$2),MONTH('Debt Inputs'!$E$2)+0,1))</f>
        <v/>
      </c>
      <c r="B79" s="23">
        <f>IF('Debt Inputs'!A79="","",'Debt Inputs'!A79)</f>
        <v/>
      </c>
      <c r="C79" s="24">
        <f>IF(B79="","",IFERROR(VLOOKUP(B79,'Debt Inputs'!$A$6:$M$105,2,FALSE),""))</f>
        <v/>
      </c>
      <c r="D79" s="50">
        <f>IF(B79="","",IFERROR(VLOOKUP(B79,'Debt Inputs'!$A$6:$M$105,6,FALSE),0))</f>
        <v/>
      </c>
      <c r="E79" s="26">
        <f>IF(B79="","",IFERROR(VLOOKUP(B79,'Debt Inputs'!$A$6:$M$105,5,FALSE),0))</f>
        <v/>
      </c>
      <c r="F79" s="50">
        <f>IF(D79="","",IFERROR(D79*E79/12,0))</f>
        <v/>
      </c>
      <c r="G79" s="50">
        <f>IF(D79="","",MIN(IFERROR(VLOOKUP(B79,'Debt Inputs'!$A$6:$M$105,7,FALSE),0),D79+F79))</f>
        <v/>
      </c>
      <c r="H79" s="50">
        <f>IF(D79="","",IF(L79=1,MAX(0,'Debt Inputs'!$B$2-SUM($G$6:$G$105)),0))</f>
        <v/>
      </c>
      <c r="I79" s="50">
        <f>IF(D79="","",MIN(D79+F79,G79+H79))</f>
        <v/>
      </c>
      <c r="J79" s="50">
        <f>IF(D79="","",MIN(D79,MAX(0,I79-F79)))</f>
        <v/>
      </c>
      <c r="K79" s="50">
        <f>IF(D79="","",MAX(0,D79+F79-I79))</f>
        <v/>
      </c>
      <c r="L79" s="23">
        <f>IF(D79="","",IF(D79&lt;=0,"",1+COUNTIFS($D$6:$D$105,"&gt;0",$E$6:$E$105,"&gt;"&amp;E79)))</f>
        <v/>
      </c>
      <c r="M79" s="23">
        <f>IF(D79="","",IF(AND(K79&gt;0,L79=1),"Yes","No"))</f>
        <v/>
      </c>
      <c r="N79" s="50">
        <f>IF(D79="","",F79)</f>
        <v/>
      </c>
      <c r="O79" s="49">
        <f>IF(D79="","",IF(K79=0,C79,""))</f>
        <v/>
      </c>
    </row>
    <row r="80">
      <c r="A80" s="47">
        <f>IF(B80="","",DATE(YEAR('Debt Inputs'!$E$2),MONTH('Debt Inputs'!$E$2)+0,1))</f>
        <v/>
      </c>
      <c r="B80" s="18">
        <f>IF('Debt Inputs'!A80="","",'Debt Inputs'!A80)</f>
        <v/>
      </c>
      <c r="C80" s="19">
        <f>IF(B80="","",IFERROR(VLOOKUP(B80,'Debt Inputs'!$A$6:$M$105,2,FALSE),""))</f>
        <v/>
      </c>
      <c r="D80" s="48">
        <f>IF(B80="","",IFERROR(VLOOKUP(B80,'Debt Inputs'!$A$6:$M$105,6,FALSE),0))</f>
        <v/>
      </c>
      <c r="E80" s="21">
        <f>IF(B80="","",IFERROR(VLOOKUP(B80,'Debt Inputs'!$A$6:$M$105,5,FALSE),0))</f>
        <v/>
      </c>
      <c r="F80" s="48">
        <f>IF(D80="","",IFERROR(D80*E80/12,0))</f>
        <v/>
      </c>
      <c r="G80" s="48">
        <f>IF(D80="","",MIN(IFERROR(VLOOKUP(B80,'Debt Inputs'!$A$6:$M$105,7,FALSE),0),D80+F80))</f>
        <v/>
      </c>
      <c r="H80" s="48">
        <f>IF(D80="","",IF(L80=1,MAX(0,'Debt Inputs'!$B$2-SUM($G$6:$G$105)),0))</f>
        <v/>
      </c>
      <c r="I80" s="48">
        <f>IF(D80="","",MIN(D80+F80,G80+H80))</f>
        <v/>
      </c>
      <c r="J80" s="48">
        <f>IF(D80="","",MIN(D80,MAX(0,I80-F80)))</f>
        <v/>
      </c>
      <c r="K80" s="48">
        <f>IF(D80="","",MAX(0,D80+F80-I80))</f>
        <v/>
      </c>
      <c r="L80" s="18">
        <f>IF(D80="","",IF(D80&lt;=0,"",1+COUNTIFS($D$6:$D$105,"&gt;0",$E$6:$E$105,"&gt;"&amp;E80)))</f>
        <v/>
      </c>
      <c r="M80" s="18">
        <f>IF(D80="","",IF(AND(K80&gt;0,L80=1),"Yes","No"))</f>
        <v/>
      </c>
      <c r="N80" s="48">
        <f>IF(D80="","",F80)</f>
        <v/>
      </c>
      <c r="O80" s="47">
        <f>IF(D80="","",IF(K80=0,C80,""))</f>
        <v/>
      </c>
    </row>
    <row r="81">
      <c r="A81" s="49">
        <f>IF(B81="","",DATE(YEAR('Debt Inputs'!$E$2),MONTH('Debt Inputs'!$E$2)+0,1))</f>
        <v/>
      </c>
      <c r="B81" s="23">
        <f>IF('Debt Inputs'!A81="","",'Debt Inputs'!A81)</f>
        <v/>
      </c>
      <c r="C81" s="24">
        <f>IF(B81="","",IFERROR(VLOOKUP(B81,'Debt Inputs'!$A$6:$M$105,2,FALSE),""))</f>
        <v/>
      </c>
      <c r="D81" s="50">
        <f>IF(B81="","",IFERROR(VLOOKUP(B81,'Debt Inputs'!$A$6:$M$105,6,FALSE),0))</f>
        <v/>
      </c>
      <c r="E81" s="26">
        <f>IF(B81="","",IFERROR(VLOOKUP(B81,'Debt Inputs'!$A$6:$M$105,5,FALSE),0))</f>
        <v/>
      </c>
      <c r="F81" s="50">
        <f>IF(D81="","",IFERROR(D81*E81/12,0))</f>
        <v/>
      </c>
      <c r="G81" s="50">
        <f>IF(D81="","",MIN(IFERROR(VLOOKUP(B81,'Debt Inputs'!$A$6:$M$105,7,FALSE),0),D81+F81))</f>
        <v/>
      </c>
      <c r="H81" s="50">
        <f>IF(D81="","",IF(L81=1,MAX(0,'Debt Inputs'!$B$2-SUM($G$6:$G$105)),0))</f>
        <v/>
      </c>
      <c r="I81" s="50">
        <f>IF(D81="","",MIN(D81+F81,G81+H81))</f>
        <v/>
      </c>
      <c r="J81" s="50">
        <f>IF(D81="","",MIN(D81,MAX(0,I81-F81)))</f>
        <v/>
      </c>
      <c r="K81" s="50">
        <f>IF(D81="","",MAX(0,D81+F81-I81))</f>
        <v/>
      </c>
      <c r="L81" s="23">
        <f>IF(D81="","",IF(D81&lt;=0,"",1+COUNTIFS($D$6:$D$105,"&gt;0",$E$6:$E$105,"&gt;"&amp;E81)))</f>
        <v/>
      </c>
      <c r="M81" s="23">
        <f>IF(D81="","",IF(AND(K81&gt;0,L81=1),"Yes","No"))</f>
        <v/>
      </c>
      <c r="N81" s="50">
        <f>IF(D81="","",F81)</f>
        <v/>
      </c>
      <c r="O81" s="49">
        <f>IF(D81="","",IF(K81=0,C81,""))</f>
        <v/>
      </c>
    </row>
    <row r="82">
      <c r="A82" s="47">
        <f>IF(B82="","",DATE(YEAR('Debt Inputs'!$E$2),MONTH('Debt Inputs'!$E$2)+0,1))</f>
        <v/>
      </c>
      <c r="B82" s="18">
        <f>IF('Debt Inputs'!A82="","",'Debt Inputs'!A82)</f>
        <v/>
      </c>
      <c r="C82" s="19">
        <f>IF(B82="","",IFERROR(VLOOKUP(B82,'Debt Inputs'!$A$6:$M$105,2,FALSE),""))</f>
        <v/>
      </c>
      <c r="D82" s="48">
        <f>IF(B82="","",IFERROR(VLOOKUP(B82,'Debt Inputs'!$A$6:$M$105,6,FALSE),0))</f>
        <v/>
      </c>
      <c r="E82" s="21">
        <f>IF(B82="","",IFERROR(VLOOKUP(B82,'Debt Inputs'!$A$6:$M$105,5,FALSE),0))</f>
        <v/>
      </c>
      <c r="F82" s="48">
        <f>IF(D82="","",IFERROR(D82*E82/12,0))</f>
        <v/>
      </c>
      <c r="G82" s="48">
        <f>IF(D82="","",MIN(IFERROR(VLOOKUP(B82,'Debt Inputs'!$A$6:$M$105,7,FALSE),0),D82+F82))</f>
        <v/>
      </c>
      <c r="H82" s="48">
        <f>IF(D82="","",IF(L82=1,MAX(0,'Debt Inputs'!$B$2-SUM($G$6:$G$105)),0))</f>
        <v/>
      </c>
      <c r="I82" s="48">
        <f>IF(D82="","",MIN(D82+F82,G82+H82))</f>
        <v/>
      </c>
      <c r="J82" s="48">
        <f>IF(D82="","",MIN(D82,MAX(0,I82-F82)))</f>
        <v/>
      </c>
      <c r="K82" s="48">
        <f>IF(D82="","",MAX(0,D82+F82-I82))</f>
        <v/>
      </c>
      <c r="L82" s="18">
        <f>IF(D82="","",IF(D82&lt;=0,"",1+COUNTIFS($D$6:$D$105,"&gt;0",$E$6:$E$105,"&gt;"&amp;E82)))</f>
        <v/>
      </c>
      <c r="M82" s="18">
        <f>IF(D82="","",IF(AND(K82&gt;0,L82=1),"Yes","No"))</f>
        <v/>
      </c>
      <c r="N82" s="48">
        <f>IF(D82="","",F82)</f>
        <v/>
      </c>
      <c r="O82" s="47">
        <f>IF(D82="","",IF(K82=0,C82,""))</f>
        <v/>
      </c>
    </row>
    <row r="83">
      <c r="A83" s="49">
        <f>IF(B83="","",DATE(YEAR('Debt Inputs'!$E$2),MONTH('Debt Inputs'!$E$2)+0,1))</f>
        <v/>
      </c>
      <c r="B83" s="23">
        <f>IF('Debt Inputs'!A83="","",'Debt Inputs'!A83)</f>
        <v/>
      </c>
      <c r="C83" s="24">
        <f>IF(B83="","",IFERROR(VLOOKUP(B83,'Debt Inputs'!$A$6:$M$105,2,FALSE),""))</f>
        <v/>
      </c>
      <c r="D83" s="50">
        <f>IF(B83="","",IFERROR(VLOOKUP(B83,'Debt Inputs'!$A$6:$M$105,6,FALSE),0))</f>
        <v/>
      </c>
      <c r="E83" s="26">
        <f>IF(B83="","",IFERROR(VLOOKUP(B83,'Debt Inputs'!$A$6:$M$105,5,FALSE),0))</f>
        <v/>
      </c>
      <c r="F83" s="50">
        <f>IF(D83="","",IFERROR(D83*E83/12,0))</f>
        <v/>
      </c>
      <c r="G83" s="50">
        <f>IF(D83="","",MIN(IFERROR(VLOOKUP(B83,'Debt Inputs'!$A$6:$M$105,7,FALSE),0),D83+F83))</f>
        <v/>
      </c>
      <c r="H83" s="50">
        <f>IF(D83="","",IF(L83=1,MAX(0,'Debt Inputs'!$B$2-SUM($G$6:$G$105)),0))</f>
        <v/>
      </c>
      <c r="I83" s="50">
        <f>IF(D83="","",MIN(D83+F83,G83+H83))</f>
        <v/>
      </c>
      <c r="J83" s="50">
        <f>IF(D83="","",MIN(D83,MAX(0,I83-F83)))</f>
        <v/>
      </c>
      <c r="K83" s="50">
        <f>IF(D83="","",MAX(0,D83+F83-I83))</f>
        <v/>
      </c>
      <c r="L83" s="23">
        <f>IF(D83="","",IF(D83&lt;=0,"",1+COUNTIFS($D$6:$D$105,"&gt;0",$E$6:$E$105,"&gt;"&amp;E83)))</f>
        <v/>
      </c>
      <c r="M83" s="23">
        <f>IF(D83="","",IF(AND(K83&gt;0,L83=1),"Yes","No"))</f>
        <v/>
      </c>
      <c r="N83" s="50">
        <f>IF(D83="","",F83)</f>
        <v/>
      </c>
      <c r="O83" s="49">
        <f>IF(D83="","",IF(K83=0,C83,""))</f>
        <v/>
      </c>
    </row>
    <row r="84">
      <c r="A84" s="47">
        <f>IF(B84="","",DATE(YEAR('Debt Inputs'!$E$2),MONTH('Debt Inputs'!$E$2)+0,1))</f>
        <v/>
      </c>
      <c r="B84" s="18">
        <f>IF('Debt Inputs'!A84="","",'Debt Inputs'!A84)</f>
        <v/>
      </c>
      <c r="C84" s="19">
        <f>IF(B84="","",IFERROR(VLOOKUP(B84,'Debt Inputs'!$A$6:$M$105,2,FALSE),""))</f>
        <v/>
      </c>
      <c r="D84" s="48">
        <f>IF(B84="","",IFERROR(VLOOKUP(B84,'Debt Inputs'!$A$6:$M$105,6,FALSE),0))</f>
        <v/>
      </c>
      <c r="E84" s="21">
        <f>IF(B84="","",IFERROR(VLOOKUP(B84,'Debt Inputs'!$A$6:$M$105,5,FALSE),0))</f>
        <v/>
      </c>
      <c r="F84" s="48">
        <f>IF(D84="","",IFERROR(D84*E84/12,0))</f>
        <v/>
      </c>
      <c r="G84" s="48">
        <f>IF(D84="","",MIN(IFERROR(VLOOKUP(B84,'Debt Inputs'!$A$6:$M$105,7,FALSE),0),D84+F84))</f>
        <v/>
      </c>
      <c r="H84" s="48">
        <f>IF(D84="","",IF(L84=1,MAX(0,'Debt Inputs'!$B$2-SUM($G$6:$G$105)),0))</f>
        <v/>
      </c>
      <c r="I84" s="48">
        <f>IF(D84="","",MIN(D84+F84,G84+H84))</f>
        <v/>
      </c>
      <c r="J84" s="48">
        <f>IF(D84="","",MIN(D84,MAX(0,I84-F84)))</f>
        <v/>
      </c>
      <c r="K84" s="48">
        <f>IF(D84="","",MAX(0,D84+F84-I84))</f>
        <v/>
      </c>
      <c r="L84" s="18">
        <f>IF(D84="","",IF(D84&lt;=0,"",1+COUNTIFS($D$6:$D$105,"&gt;0",$E$6:$E$105,"&gt;"&amp;E84)))</f>
        <v/>
      </c>
      <c r="M84" s="18">
        <f>IF(D84="","",IF(AND(K84&gt;0,L84=1),"Yes","No"))</f>
        <v/>
      </c>
      <c r="N84" s="48">
        <f>IF(D84="","",F84)</f>
        <v/>
      </c>
      <c r="O84" s="47">
        <f>IF(D84="","",IF(K84=0,C84,""))</f>
        <v/>
      </c>
    </row>
    <row r="85">
      <c r="A85" s="49">
        <f>IF(B85="","",DATE(YEAR('Debt Inputs'!$E$2),MONTH('Debt Inputs'!$E$2)+0,1))</f>
        <v/>
      </c>
      <c r="B85" s="23">
        <f>IF('Debt Inputs'!A85="","",'Debt Inputs'!A85)</f>
        <v/>
      </c>
      <c r="C85" s="24">
        <f>IF(B85="","",IFERROR(VLOOKUP(B85,'Debt Inputs'!$A$6:$M$105,2,FALSE),""))</f>
        <v/>
      </c>
      <c r="D85" s="50">
        <f>IF(B85="","",IFERROR(VLOOKUP(B85,'Debt Inputs'!$A$6:$M$105,6,FALSE),0))</f>
        <v/>
      </c>
      <c r="E85" s="26">
        <f>IF(B85="","",IFERROR(VLOOKUP(B85,'Debt Inputs'!$A$6:$M$105,5,FALSE),0))</f>
        <v/>
      </c>
      <c r="F85" s="50">
        <f>IF(D85="","",IFERROR(D85*E85/12,0))</f>
        <v/>
      </c>
      <c r="G85" s="50">
        <f>IF(D85="","",MIN(IFERROR(VLOOKUP(B85,'Debt Inputs'!$A$6:$M$105,7,FALSE),0),D85+F85))</f>
        <v/>
      </c>
      <c r="H85" s="50">
        <f>IF(D85="","",IF(L85=1,MAX(0,'Debt Inputs'!$B$2-SUM($G$6:$G$105)),0))</f>
        <v/>
      </c>
      <c r="I85" s="50">
        <f>IF(D85="","",MIN(D85+F85,G85+H85))</f>
        <v/>
      </c>
      <c r="J85" s="50">
        <f>IF(D85="","",MIN(D85,MAX(0,I85-F85)))</f>
        <v/>
      </c>
      <c r="K85" s="50">
        <f>IF(D85="","",MAX(0,D85+F85-I85))</f>
        <v/>
      </c>
      <c r="L85" s="23">
        <f>IF(D85="","",IF(D85&lt;=0,"",1+COUNTIFS($D$6:$D$105,"&gt;0",$E$6:$E$105,"&gt;"&amp;E85)))</f>
        <v/>
      </c>
      <c r="M85" s="23">
        <f>IF(D85="","",IF(AND(K85&gt;0,L85=1),"Yes","No"))</f>
        <v/>
      </c>
      <c r="N85" s="50">
        <f>IF(D85="","",F85)</f>
        <v/>
      </c>
      <c r="O85" s="49">
        <f>IF(D85="","",IF(K85=0,C85,""))</f>
        <v/>
      </c>
    </row>
    <row r="86">
      <c r="A86" s="47">
        <f>IF(B86="","",DATE(YEAR('Debt Inputs'!$E$2),MONTH('Debt Inputs'!$E$2)+0,1))</f>
        <v/>
      </c>
      <c r="B86" s="18">
        <f>IF('Debt Inputs'!A86="","",'Debt Inputs'!A86)</f>
        <v/>
      </c>
      <c r="C86" s="19">
        <f>IF(B86="","",IFERROR(VLOOKUP(B86,'Debt Inputs'!$A$6:$M$105,2,FALSE),""))</f>
        <v/>
      </c>
      <c r="D86" s="48">
        <f>IF(B86="","",IFERROR(VLOOKUP(B86,'Debt Inputs'!$A$6:$M$105,6,FALSE),0))</f>
        <v/>
      </c>
      <c r="E86" s="21">
        <f>IF(B86="","",IFERROR(VLOOKUP(B86,'Debt Inputs'!$A$6:$M$105,5,FALSE),0))</f>
        <v/>
      </c>
      <c r="F86" s="48">
        <f>IF(D86="","",IFERROR(D86*E86/12,0))</f>
        <v/>
      </c>
      <c r="G86" s="48">
        <f>IF(D86="","",MIN(IFERROR(VLOOKUP(B86,'Debt Inputs'!$A$6:$M$105,7,FALSE),0),D86+F86))</f>
        <v/>
      </c>
      <c r="H86" s="48">
        <f>IF(D86="","",IF(L86=1,MAX(0,'Debt Inputs'!$B$2-SUM($G$6:$G$105)),0))</f>
        <v/>
      </c>
      <c r="I86" s="48">
        <f>IF(D86="","",MIN(D86+F86,G86+H86))</f>
        <v/>
      </c>
      <c r="J86" s="48">
        <f>IF(D86="","",MIN(D86,MAX(0,I86-F86)))</f>
        <v/>
      </c>
      <c r="K86" s="48">
        <f>IF(D86="","",MAX(0,D86+F86-I86))</f>
        <v/>
      </c>
      <c r="L86" s="18">
        <f>IF(D86="","",IF(D86&lt;=0,"",1+COUNTIFS($D$6:$D$105,"&gt;0",$E$6:$E$105,"&gt;"&amp;E86)))</f>
        <v/>
      </c>
      <c r="M86" s="18">
        <f>IF(D86="","",IF(AND(K86&gt;0,L86=1),"Yes","No"))</f>
        <v/>
      </c>
      <c r="N86" s="48">
        <f>IF(D86="","",F86)</f>
        <v/>
      </c>
      <c r="O86" s="47">
        <f>IF(D86="","",IF(K86=0,C86,""))</f>
        <v/>
      </c>
    </row>
    <row r="87">
      <c r="A87" s="49">
        <f>IF(B87="","",DATE(YEAR('Debt Inputs'!$E$2),MONTH('Debt Inputs'!$E$2)+0,1))</f>
        <v/>
      </c>
      <c r="B87" s="23">
        <f>IF('Debt Inputs'!A87="","",'Debt Inputs'!A87)</f>
        <v/>
      </c>
      <c r="C87" s="24">
        <f>IF(B87="","",IFERROR(VLOOKUP(B87,'Debt Inputs'!$A$6:$M$105,2,FALSE),""))</f>
        <v/>
      </c>
      <c r="D87" s="50">
        <f>IF(B87="","",IFERROR(VLOOKUP(B87,'Debt Inputs'!$A$6:$M$105,6,FALSE),0))</f>
        <v/>
      </c>
      <c r="E87" s="26">
        <f>IF(B87="","",IFERROR(VLOOKUP(B87,'Debt Inputs'!$A$6:$M$105,5,FALSE),0))</f>
        <v/>
      </c>
      <c r="F87" s="50">
        <f>IF(D87="","",IFERROR(D87*E87/12,0))</f>
        <v/>
      </c>
      <c r="G87" s="50">
        <f>IF(D87="","",MIN(IFERROR(VLOOKUP(B87,'Debt Inputs'!$A$6:$M$105,7,FALSE),0),D87+F87))</f>
        <v/>
      </c>
      <c r="H87" s="50">
        <f>IF(D87="","",IF(L87=1,MAX(0,'Debt Inputs'!$B$2-SUM($G$6:$G$105)),0))</f>
        <v/>
      </c>
      <c r="I87" s="50">
        <f>IF(D87="","",MIN(D87+F87,G87+H87))</f>
        <v/>
      </c>
      <c r="J87" s="50">
        <f>IF(D87="","",MIN(D87,MAX(0,I87-F87)))</f>
        <v/>
      </c>
      <c r="K87" s="50">
        <f>IF(D87="","",MAX(0,D87+F87-I87))</f>
        <v/>
      </c>
      <c r="L87" s="23">
        <f>IF(D87="","",IF(D87&lt;=0,"",1+COUNTIFS($D$6:$D$105,"&gt;0",$E$6:$E$105,"&gt;"&amp;E87)))</f>
        <v/>
      </c>
      <c r="M87" s="23">
        <f>IF(D87="","",IF(AND(K87&gt;0,L87=1),"Yes","No"))</f>
        <v/>
      </c>
      <c r="N87" s="50">
        <f>IF(D87="","",F87)</f>
        <v/>
      </c>
      <c r="O87" s="49">
        <f>IF(D87="","",IF(K87=0,C87,""))</f>
        <v/>
      </c>
    </row>
    <row r="88">
      <c r="A88" s="47">
        <f>IF(B88="","",DATE(YEAR('Debt Inputs'!$E$2),MONTH('Debt Inputs'!$E$2)+0,1))</f>
        <v/>
      </c>
      <c r="B88" s="18">
        <f>IF('Debt Inputs'!A88="","",'Debt Inputs'!A88)</f>
        <v/>
      </c>
      <c r="C88" s="19">
        <f>IF(B88="","",IFERROR(VLOOKUP(B88,'Debt Inputs'!$A$6:$M$105,2,FALSE),""))</f>
        <v/>
      </c>
      <c r="D88" s="48">
        <f>IF(B88="","",IFERROR(VLOOKUP(B88,'Debt Inputs'!$A$6:$M$105,6,FALSE),0))</f>
        <v/>
      </c>
      <c r="E88" s="21">
        <f>IF(B88="","",IFERROR(VLOOKUP(B88,'Debt Inputs'!$A$6:$M$105,5,FALSE),0))</f>
        <v/>
      </c>
      <c r="F88" s="48">
        <f>IF(D88="","",IFERROR(D88*E88/12,0))</f>
        <v/>
      </c>
      <c r="G88" s="48">
        <f>IF(D88="","",MIN(IFERROR(VLOOKUP(B88,'Debt Inputs'!$A$6:$M$105,7,FALSE),0),D88+F88))</f>
        <v/>
      </c>
      <c r="H88" s="48">
        <f>IF(D88="","",IF(L88=1,MAX(0,'Debt Inputs'!$B$2-SUM($G$6:$G$105)),0))</f>
        <v/>
      </c>
      <c r="I88" s="48">
        <f>IF(D88="","",MIN(D88+F88,G88+H88))</f>
        <v/>
      </c>
      <c r="J88" s="48">
        <f>IF(D88="","",MIN(D88,MAX(0,I88-F88)))</f>
        <v/>
      </c>
      <c r="K88" s="48">
        <f>IF(D88="","",MAX(0,D88+F88-I88))</f>
        <v/>
      </c>
      <c r="L88" s="18">
        <f>IF(D88="","",IF(D88&lt;=0,"",1+COUNTIFS($D$6:$D$105,"&gt;0",$E$6:$E$105,"&gt;"&amp;E88)))</f>
        <v/>
      </c>
      <c r="M88" s="18">
        <f>IF(D88="","",IF(AND(K88&gt;0,L88=1),"Yes","No"))</f>
        <v/>
      </c>
      <c r="N88" s="48">
        <f>IF(D88="","",F88)</f>
        <v/>
      </c>
      <c r="O88" s="47">
        <f>IF(D88="","",IF(K88=0,C88,""))</f>
        <v/>
      </c>
    </row>
    <row r="89">
      <c r="A89" s="49">
        <f>IF(B89="","",DATE(YEAR('Debt Inputs'!$E$2),MONTH('Debt Inputs'!$E$2)+0,1))</f>
        <v/>
      </c>
      <c r="B89" s="23">
        <f>IF('Debt Inputs'!A89="","",'Debt Inputs'!A89)</f>
        <v/>
      </c>
      <c r="C89" s="24">
        <f>IF(B89="","",IFERROR(VLOOKUP(B89,'Debt Inputs'!$A$6:$M$105,2,FALSE),""))</f>
        <v/>
      </c>
      <c r="D89" s="50">
        <f>IF(B89="","",IFERROR(VLOOKUP(B89,'Debt Inputs'!$A$6:$M$105,6,FALSE),0))</f>
        <v/>
      </c>
      <c r="E89" s="26">
        <f>IF(B89="","",IFERROR(VLOOKUP(B89,'Debt Inputs'!$A$6:$M$105,5,FALSE),0))</f>
        <v/>
      </c>
      <c r="F89" s="50">
        <f>IF(D89="","",IFERROR(D89*E89/12,0))</f>
        <v/>
      </c>
      <c r="G89" s="50">
        <f>IF(D89="","",MIN(IFERROR(VLOOKUP(B89,'Debt Inputs'!$A$6:$M$105,7,FALSE),0),D89+F89))</f>
        <v/>
      </c>
      <c r="H89" s="50">
        <f>IF(D89="","",IF(L89=1,MAX(0,'Debt Inputs'!$B$2-SUM($G$6:$G$105)),0))</f>
        <v/>
      </c>
      <c r="I89" s="50">
        <f>IF(D89="","",MIN(D89+F89,G89+H89))</f>
        <v/>
      </c>
      <c r="J89" s="50">
        <f>IF(D89="","",MIN(D89,MAX(0,I89-F89)))</f>
        <v/>
      </c>
      <c r="K89" s="50">
        <f>IF(D89="","",MAX(0,D89+F89-I89))</f>
        <v/>
      </c>
      <c r="L89" s="23">
        <f>IF(D89="","",IF(D89&lt;=0,"",1+COUNTIFS($D$6:$D$105,"&gt;0",$E$6:$E$105,"&gt;"&amp;E89)))</f>
        <v/>
      </c>
      <c r="M89" s="23">
        <f>IF(D89="","",IF(AND(K89&gt;0,L89=1),"Yes","No"))</f>
        <v/>
      </c>
      <c r="N89" s="50">
        <f>IF(D89="","",F89)</f>
        <v/>
      </c>
      <c r="O89" s="49">
        <f>IF(D89="","",IF(K89=0,C89,""))</f>
        <v/>
      </c>
    </row>
    <row r="90">
      <c r="A90" s="47">
        <f>IF(B90="","",DATE(YEAR('Debt Inputs'!$E$2),MONTH('Debt Inputs'!$E$2)+0,1))</f>
        <v/>
      </c>
      <c r="B90" s="18">
        <f>IF('Debt Inputs'!A90="","",'Debt Inputs'!A90)</f>
        <v/>
      </c>
      <c r="C90" s="19">
        <f>IF(B90="","",IFERROR(VLOOKUP(B90,'Debt Inputs'!$A$6:$M$105,2,FALSE),""))</f>
        <v/>
      </c>
      <c r="D90" s="48">
        <f>IF(B90="","",IFERROR(VLOOKUP(B90,'Debt Inputs'!$A$6:$M$105,6,FALSE),0))</f>
        <v/>
      </c>
      <c r="E90" s="21">
        <f>IF(B90="","",IFERROR(VLOOKUP(B90,'Debt Inputs'!$A$6:$M$105,5,FALSE),0))</f>
        <v/>
      </c>
      <c r="F90" s="48">
        <f>IF(D90="","",IFERROR(D90*E90/12,0))</f>
        <v/>
      </c>
      <c r="G90" s="48">
        <f>IF(D90="","",MIN(IFERROR(VLOOKUP(B90,'Debt Inputs'!$A$6:$M$105,7,FALSE),0),D90+F90))</f>
        <v/>
      </c>
      <c r="H90" s="48">
        <f>IF(D90="","",IF(L90=1,MAX(0,'Debt Inputs'!$B$2-SUM($G$6:$G$105)),0))</f>
        <v/>
      </c>
      <c r="I90" s="48">
        <f>IF(D90="","",MIN(D90+F90,G90+H90))</f>
        <v/>
      </c>
      <c r="J90" s="48">
        <f>IF(D90="","",MIN(D90,MAX(0,I90-F90)))</f>
        <v/>
      </c>
      <c r="K90" s="48">
        <f>IF(D90="","",MAX(0,D90+F90-I90))</f>
        <v/>
      </c>
      <c r="L90" s="18">
        <f>IF(D90="","",IF(D90&lt;=0,"",1+COUNTIFS($D$6:$D$105,"&gt;0",$E$6:$E$105,"&gt;"&amp;E90)))</f>
        <v/>
      </c>
      <c r="M90" s="18">
        <f>IF(D90="","",IF(AND(K90&gt;0,L90=1),"Yes","No"))</f>
        <v/>
      </c>
      <c r="N90" s="48">
        <f>IF(D90="","",F90)</f>
        <v/>
      </c>
      <c r="O90" s="47">
        <f>IF(D90="","",IF(K90=0,C90,""))</f>
        <v/>
      </c>
    </row>
    <row r="91">
      <c r="A91" s="49">
        <f>IF(B91="","",DATE(YEAR('Debt Inputs'!$E$2),MONTH('Debt Inputs'!$E$2)+0,1))</f>
        <v/>
      </c>
      <c r="B91" s="23">
        <f>IF('Debt Inputs'!A91="","",'Debt Inputs'!A91)</f>
        <v/>
      </c>
      <c r="C91" s="24">
        <f>IF(B91="","",IFERROR(VLOOKUP(B91,'Debt Inputs'!$A$6:$M$105,2,FALSE),""))</f>
        <v/>
      </c>
      <c r="D91" s="50">
        <f>IF(B91="","",IFERROR(VLOOKUP(B91,'Debt Inputs'!$A$6:$M$105,6,FALSE),0))</f>
        <v/>
      </c>
      <c r="E91" s="26">
        <f>IF(B91="","",IFERROR(VLOOKUP(B91,'Debt Inputs'!$A$6:$M$105,5,FALSE),0))</f>
        <v/>
      </c>
      <c r="F91" s="50">
        <f>IF(D91="","",IFERROR(D91*E91/12,0))</f>
        <v/>
      </c>
      <c r="G91" s="50">
        <f>IF(D91="","",MIN(IFERROR(VLOOKUP(B91,'Debt Inputs'!$A$6:$M$105,7,FALSE),0),D91+F91))</f>
        <v/>
      </c>
      <c r="H91" s="50">
        <f>IF(D91="","",IF(L91=1,MAX(0,'Debt Inputs'!$B$2-SUM($G$6:$G$105)),0))</f>
        <v/>
      </c>
      <c r="I91" s="50">
        <f>IF(D91="","",MIN(D91+F91,G91+H91))</f>
        <v/>
      </c>
      <c r="J91" s="50">
        <f>IF(D91="","",MIN(D91,MAX(0,I91-F91)))</f>
        <v/>
      </c>
      <c r="K91" s="50">
        <f>IF(D91="","",MAX(0,D91+F91-I91))</f>
        <v/>
      </c>
      <c r="L91" s="23">
        <f>IF(D91="","",IF(D91&lt;=0,"",1+COUNTIFS($D$6:$D$105,"&gt;0",$E$6:$E$105,"&gt;"&amp;E91)))</f>
        <v/>
      </c>
      <c r="M91" s="23">
        <f>IF(D91="","",IF(AND(K91&gt;0,L91=1),"Yes","No"))</f>
        <v/>
      </c>
      <c r="N91" s="50">
        <f>IF(D91="","",F91)</f>
        <v/>
      </c>
      <c r="O91" s="49">
        <f>IF(D91="","",IF(K91=0,C91,""))</f>
        <v/>
      </c>
    </row>
    <row r="92">
      <c r="A92" s="47">
        <f>IF(B92="","",DATE(YEAR('Debt Inputs'!$E$2),MONTH('Debt Inputs'!$E$2)+0,1))</f>
        <v/>
      </c>
      <c r="B92" s="18">
        <f>IF('Debt Inputs'!A92="","",'Debt Inputs'!A92)</f>
        <v/>
      </c>
      <c r="C92" s="19">
        <f>IF(B92="","",IFERROR(VLOOKUP(B92,'Debt Inputs'!$A$6:$M$105,2,FALSE),""))</f>
        <v/>
      </c>
      <c r="D92" s="48">
        <f>IF(B92="","",IFERROR(VLOOKUP(B92,'Debt Inputs'!$A$6:$M$105,6,FALSE),0))</f>
        <v/>
      </c>
      <c r="E92" s="21">
        <f>IF(B92="","",IFERROR(VLOOKUP(B92,'Debt Inputs'!$A$6:$M$105,5,FALSE),0))</f>
        <v/>
      </c>
      <c r="F92" s="48">
        <f>IF(D92="","",IFERROR(D92*E92/12,0))</f>
        <v/>
      </c>
      <c r="G92" s="48">
        <f>IF(D92="","",MIN(IFERROR(VLOOKUP(B92,'Debt Inputs'!$A$6:$M$105,7,FALSE),0),D92+F92))</f>
        <v/>
      </c>
      <c r="H92" s="48">
        <f>IF(D92="","",IF(L92=1,MAX(0,'Debt Inputs'!$B$2-SUM($G$6:$G$105)),0))</f>
        <v/>
      </c>
      <c r="I92" s="48">
        <f>IF(D92="","",MIN(D92+F92,G92+H92))</f>
        <v/>
      </c>
      <c r="J92" s="48">
        <f>IF(D92="","",MIN(D92,MAX(0,I92-F92)))</f>
        <v/>
      </c>
      <c r="K92" s="48">
        <f>IF(D92="","",MAX(0,D92+F92-I92))</f>
        <v/>
      </c>
      <c r="L92" s="18">
        <f>IF(D92="","",IF(D92&lt;=0,"",1+COUNTIFS($D$6:$D$105,"&gt;0",$E$6:$E$105,"&gt;"&amp;E92)))</f>
        <v/>
      </c>
      <c r="M92" s="18">
        <f>IF(D92="","",IF(AND(K92&gt;0,L92=1),"Yes","No"))</f>
        <v/>
      </c>
      <c r="N92" s="48">
        <f>IF(D92="","",F92)</f>
        <v/>
      </c>
      <c r="O92" s="47">
        <f>IF(D92="","",IF(K92=0,C92,""))</f>
        <v/>
      </c>
    </row>
    <row r="93">
      <c r="A93" s="49">
        <f>IF(B93="","",DATE(YEAR('Debt Inputs'!$E$2),MONTH('Debt Inputs'!$E$2)+0,1))</f>
        <v/>
      </c>
      <c r="B93" s="23">
        <f>IF('Debt Inputs'!A93="","",'Debt Inputs'!A93)</f>
        <v/>
      </c>
      <c r="C93" s="24">
        <f>IF(B93="","",IFERROR(VLOOKUP(B93,'Debt Inputs'!$A$6:$M$105,2,FALSE),""))</f>
        <v/>
      </c>
      <c r="D93" s="50">
        <f>IF(B93="","",IFERROR(VLOOKUP(B93,'Debt Inputs'!$A$6:$M$105,6,FALSE),0))</f>
        <v/>
      </c>
      <c r="E93" s="26">
        <f>IF(B93="","",IFERROR(VLOOKUP(B93,'Debt Inputs'!$A$6:$M$105,5,FALSE),0))</f>
        <v/>
      </c>
      <c r="F93" s="50">
        <f>IF(D93="","",IFERROR(D93*E93/12,0))</f>
        <v/>
      </c>
      <c r="G93" s="50">
        <f>IF(D93="","",MIN(IFERROR(VLOOKUP(B93,'Debt Inputs'!$A$6:$M$105,7,FALSE),0),D93+F93))</f>
        <v/>
      </c>
      <c r="H93" s="50">
        <f>IF(D93="","",IF(L93=1,MAX(0,'Debt Inputs'!$B$2-SUM($G$6:$G$105)),0))</f>
        <v/>
      </c>
      <c r="I93" s="50">
        <f>IF(D93="","",MIN(D93+F93,G93+H93))</f>
        <v/>
      </c>
      <c r="J93" s="50">
        <f>IF(D93="","",MIN(D93,MAX(0,I93-F93)))</f>
        <v/>
      </c>
      <c r="K93" s="50">
        <f>IF(D93="","",MAX(0,D93+F93-I93))</f>
        <v/>
      </c>
      <c r="L93" s="23">
        <f>IF(D93="","",IF(D93&lt;=0,"",1+COUNTIFS($D$6:$D$105,"&gt;0",$E$6:$E$105,"&gt;"&amp;E93)))</f>
        <v/>
      </c>
      <c r="M93" s="23">
        <f>IF(D93="","",IF(AND(K93&gt;0,L93=1),"Yes","No"))</f>
        <v/>
      </c>
      <c r="N93" s="50">
        <f>IF(D93="","",F93)</f>
        <v/>
      </c>
      <c r="O93" s="49">
        <f>IF(D93="","",IF(K93=0,C93,""))</f>
        <v/>
      </c>
    </row>
    <row r="94">
      <c r="A94" s="47">
        <f>IF(B94="","",DATE(YEAR('Debt Inputs'!$E$2),MONTH('Debt Inputs'!$E$2)+0,1))</f>
        <v/>
      </c>
      <c r="B94" s="18">
        <f>IF('Debt Inputs'!A94="","",'Debt Inputs'!A94)</f>
        <v/>
      </c>
      <c r="C94" s="19">
        <f>IF(B94="","",IFERROR(VLOOKUP(B94,'Debt Inputs'!$A$6:$M$105,2,FALSE),""))</f>
        <v/>
      </c>
      <c r="D94" s="48">
        <f>IF(B94="","",IFERROR(VLOOKUP(B94,'Debt Inputs'!$A$6:$M$105,6,FALSE),0))</f>
        <v/>
      </c>
      <c r="E94" s="21">
        <f>IF(B94="","",IFERROR(VLOOKUP(B94,'Debt Inputs'!$A$6:$M$105,5,FALSE),0))</f>
        <v/>
      </c>
      <c r="F94" s="48">
        <f>IF(D94="","",IFERROR(D94*E94/12,0))</f>
        <v/>
      </c>
      <c r="G94" s="48">
        <f>IF(D94="","",MIN(IFERROR(VLOOKUP(B94,'Debt Inputs'!$A$6:$M$105,7,FALSE),0),D94+F94))</f>
        <v/>
      </c>
      <c r="H94" s="48">
        <f>IF(D94="","",IF(L94=1,MAX(0,'Debt Inputs'!$B$2-SUM($G$6:$G$105)),0))</f>
        <v/>
      </c>
      <c r="I94" s="48">
        <f>IF(D94="","",MIN(D94+F94,G94+H94))</f>
        <v/>
      </c>
      <c r="J94" s="48">
        <f>IF(D94="","",MIN(D94,MAX(0,I94-F94)))</f>
        <v/>
      </c>
      <c r="K94" s="48">
        <f>IF(D94="","",MAX(0,D94+F94-I94))</f>
        <v/>
      </c>
      <c r="L94" s="18">
        <f>IF(D94="","",IF(D94&lt;=0,"",1+COUNTIFS($D$6:$D$105,"&gt;0",$E$6:$E$105,"&gt;"&amp;E94)))</f>
        <v/>
      </c>
      <c r="M94" s="18">
        <f>IF(D94="","",IF(AND(K94&gt;0,L94=1),"Yes","No"))</f>
        <v/>
      </c>
      <c r="N94" s="48">
        <f>IF(D94="","",F94)</f>
        <v/>
      </c>
      <c r="O94" s="47">
        <f>IF(D94="","",IF(K94=0,C94,""))</f>
        <v/>
      </c>
    </row>
    <row r="95">
      <c r="A95" s="49">
        <f>IF(B95="","",DATE(YEAR('Debt Inputs'!$E$2),MONTH('Debt Inputs'!$E$2)+0,1))</f>
        <v/>
      </c>
      <c r="B95" s="23">
        <f>IF('Debt Inputs'!A95="","",'Debt Inputs'!A95)</f>
        <v/>
      </c>
      <c r="C95" s="24">
        <f>IF(B95="","",IFERROR(VLOOKUP(B95,'Debt Inputs'!$A$6:$M$105,2,FALSE),""))</f>
        <v/>
      </c>
      <c r="D95" s="50">
        <f>IF(B95="","",IFERROR(VLOOKUP(B95,'Debt Inputs'!$A$6:$M$105,6,FALSE),0))</f>
        <v/>
      </c>
      <c r="E95" s="26">
        <f>IF(B95="","",IFERROR(VLOOKUP(B95,'Debt Inputs'!$A$6:$M$105,5,FALSE),0))</f>
        <v/>
      </c>
      <c r="F95" s="50">
        <f>IF(D95="","",IFERROR(D95*E95/12,0))</f>
        <v/>
      </c>
      <c r="G95" s="50">
        <f>IF(D95="","",MIN(IFERROR(VLOOKUP(B95,'Debt Inputs'!$A$6:$M$105,7,FALSE),0),D95+F95))</f>
        <v/>
      </c>
      <c r="H95" s="50">
        <f>IF(D95="","",IF(L95=1,MAX(0,'Debt Inputs'!$B$2-SUM($G$6:$G$105)),0))</f>
        <v/>
      </c>
      <c r="I95" s="50">
        <f>IF(D95="","",MIN(D95+F95,G95+H95))</f>
        <v/>
      </c>
      <c r="J95" s="50">
        <f>IF(D95="","",MIN(D95,MAX(0,I95-F95)))</f>
        <v/>
      </c>
      <c r="K95" s="50">
        <f>IF(D95="","",MAX(0,D95+F95-I95))</f>
        <v/>
      </c>
      <c r="L95" s="23">
        <f>IF(D95="","",IF(D95&lt;=0,"",1+COUNTIFS($D$6:$D$105,"&gt;0",$E$6:$E$105,"&gt;"&amp;E95)))</f>
        <v/>
      </c>
      <c r="M95" s="23">
        <f>IF(D95="","",IF(AND(K95&gt;0,L95=1),"Yes","No"))</f>
        <v/>
      </c>
      <c r="N95" s="50">
        <f>IF(D95="","",F95)</f>
        <v/>
      </c>
      <c r="O95" s="49">
        <f>IF(D95="","",IF(K95=0,C95,""))</f>
        <v/>
      </c>
    </row>
    <row r="96">
      <c r="A96" s="47">
        <f>IF(B96="","",DATE(YEAR('Debt Inputs'!$E$2),MONTH('Debt Inputs'!$E$2)+0,1))</f>
        <v/>
      </c>
      <c r="B96" s="18">
        <f>IF('Debt Inputs'!A96="","",'Debt Inputs'!A96)</f>
        <v/>
      </c>
      <c r="C96" s="19">
        <f>IF(B96="","",IFERROR(VLOOKUP(B96,'Debt Inputs'!$A$6:$M$105,2,FALSE),""))</f>
        <v/>
      </c>
      <c r="D96" s="48">
        <f>IF(B96="","",IFERROR(VLOOKUP(B96,'Debt Inputs'!$A$6:$M$105,6,FALSE),0))</f>
        <v/>
      </c>
      <c r="E96" s="21">
        <f>IF(B96="","",IFERROR(VLOOKUP(B96,'Debt Inputs'!$A$6:$M$105,5,FALSE),0))</f>
        <v/>
      </c>
      <c r="F96" s="48">
        <f>IF(D96="","",IFERROR(D96*E96/12,0))</f>
        <v/>
      </c>
      <c r="G96" s="48">
        <f>IF(D96="","",MIN(IFERROR(VLOOKUP(B96,'Debt Inputs'!$A$6:$M$105,7,FALSE),0),D96+F96))</f>
        <v/>
      </c>
      <c r="H96" s="48">
        <f>IF(D96="","",IF(L96=1,MAX(0,'Debt Inputs'!$B$2-SUM($G$6:$G$105)),0))</f>
        <v/>
      </c>
      <c r="I96" s="48">
        <f>IF(D96="","",MIN(D96+F96,G96+H96))</f>
        <v/>
      </c>
      <c r="J96" s="48">
        <f>IF(D96="","",MIN(D96,MAX(0,I96-F96)))</f>
        <v/>
      </c>
      <c r="K96" s="48">
        <f>IF(D96="","",MAX(0,D96+F96-I96))</f>
        <v/>
      </c>
      <c r="L96" s="18">
        <f>IF(D96="","",IF(D96&lt;=0,"",1+COUNTIFS($D$6:$D$105,"&gt;0",$E$6:$E$105,"&gt;"&amp;E96)))</f>
        <v/>
      </c>
      <c r="M96" s="18">
        <f>IF(D96="","",IF(AND(K96&gt;0,L96=1),"Yes","No"))</f>
        <v/>
      </c>
      <c r="N96" s="48">
        <f>IF(D96="","",F96)</f>
        <v/>
      </c>
      <c r="O96" s="47">
        <f>IF(D96="","",IF(K96=0,C96,""))</f>
        <v/>
      </c>
    </row>
    <row r="97">
      <c r="A97" s="49">
        <f>IF(B97="","",DATE(YEAR('Debt Inputs'!$E$2),MONTH('Debt Inputs'!$E$2)+0,1))</f>
        <v/>
      </c>
      <c r="B97" s="23">
        <f>IF('Debt Inputs'!A97="","",'Debt Inputs'!A97)</f>
        <v/>
      </c>
      <c r="C97" s="24">
        <f>IF(B97="","",IFERROR(VLOOKUP(B97,'Debt Inputs'!$A$6:$M$105,2,FALSE),""))</f>
        <v/>
      </c>
      <c r="D97" s="50">
        <f>IF(B97="","",IFERROR(VLOOKUP(B97,'Debt Inputs'!$A$6:$M$105,6,FALSE),0))</f>
        <v/>
      </c>
      <c r="E97" s="26">
        <f>IF(B97="","",IFERROR(VLOOKUP(B97,'Debt Inputs'!$A$6:$M$105,5,FALSE),0))</f>
        <v/>
      </c>
      <c r="F97" s="50">
        <f>IF(D97="","",IFERROR(D97*E97/12,0))</f>
        <v/>
      </c>
      <c r="G97" s="50">
        <f>IF(D97="","",MIN(IFERROR(VLOOKUP(B97,'Debt Inputs'!$A$6:$M$105,7,FALSE),0),D97+F97))</f>
        <v/>
      </c>
      <c r="H97" s="50">
        <f>IF(D97="","",IF(L97=1,MAX(0,'Debt Inputs'!$B$2-SUM($G$6:$G$105)),0))</f>
        <v/>
      </c>
      <c r="I97" s="50">
        <f>IF(D97="","",MIN(D97+F97,G97+H97))</f>
        <v/>
      </c>
      <c r="J97" s="50">
        <f>IF(D97="","",MIN(D97,MAX(0,I97-F97)))</f>
        <v/>
      </c>
      <c r="K97" s="50">
        <f>IF(D97="","",MAX(0,D97+F97-I97))</f>
        <v/>
      </c>
      <c r="L97" s="23">
        <f>IF(D97="","",IF(D97&lt;=0,"",1+COUNTIFS($D$6:$D$105,"&gt;0",$E$6:$E$105,"&gt;"&amp;E97)))</f>
        <v/>
      </c>
      <c r="M97" s="23">
        <f>IF(D97="","",IF(AND(K97&gt;0,L97=1),"Yes","No"))</f>
        <v/>
      </c>
      <c r="N97" s="50">
        <f>IF(D97="","",F97)</f>
        <v/>
      </c>
      <c r="O97" s="49">
        <f>IF(D97="","",IF(K97=0,C97,""))</f>
        <v/>
      </c>
    </row>
    <row r="98">
      <c r="A98" s="47">
        <f>IF(B98="","",DATE(YEAR('Debt Inputs'!$E$2),MONTH('Debt Inputs'!$E$2)+0,1))</f>
        <v/>
      </c>
      <c r="B98" s="18">
        <f>IF('Debt Inputs'!A98="","",'Debt Inputs'!A98)</f>
        <v/>
      </c>
      <c r="C98" s="19">
        <f>IF(B98="","",IFERROR(VLOOKUP(B98,'Debt Inputs'!$A$6:$M$105,2,FALSE),""))</f>
        <v/>
      </c>
      <c r="D98" s="48">
        <f>IF(B98="","",IFERROR(VLOOKUP(B98,'Debt Inputs'!$A$6:$M$105,6,FALSE),0))</f>
        <v/>
      </c>
      <c r="E98" s="21">
        <f>IF(B98="","",IFERROR(VLOOKUP(B98,'Debt Inputs'!$A$6:$M$105,5,FALSE),0))</f>
        <v/>
      </c>
      <c r="F98" s="48">
        <f>IF(D98="","",IFERROR(D98*E98/12,0))</f>
        <v/>
      </c>
      <c r="G98" s="48">
        <f>IF(D98="","",MIN(IFERROR(VLOOKUP(B98,'Debt Inputs'!$A$6:$M$105,7,FALSE),0),D98+F98))</f>
        <v/>
      </c>
      <c r="H98" s="48">
        <f>IF(D98="","",IF(L98=1,MAX(0,'Debt Inputs'!$B$2-SUM($G$6:$G$105)),0))</f>
        <v/>
      </c>
      <c r="I98" s="48">
        <f>IF(D98="","",MIN(D98+F98,G98+H98))</f>
        <v/>
      </c>
      <c r="J98" s="48">
        <f>IF(D98="","",MIN(D98,MAX(0,I98-F98)))</f>
        <v/>
      </c>
      <c r="K98" s="48">
        <f>IF(D98="","",MAX(0,D98+F98-I98))</f>
        <v/>
      </c>
      <c r="L98" s="18">
        <f>IF(D98="","",IF(D98&lt;=0,"",1+COUNTIFS($D$6:$D$105,"&gt;0",$E$6:$E$105,"&gt;"&amp;E98)))</f>
        <v/>
      </c>
      <c r="M98" s="18">
        <f>IF(D98="","",IF(AND(K98&gt;0,L98=1),"Yes","No"))</f>
        <v/>
      </c>
      <c r="N98" s="48">
        <f>IF(D98="","",F98)</f>
        <v/>
      </c>
      <c r="O98" s="47">
        <f>IF(D98="","",IF(K98=0,C98,""))</f>
        <v/>
      </c>
    </row>
    <row r="99">
      <c r="A99" s="49">
        <f>IF(B99="","",DATE(YEAR('Debt Inputs'!$E$2),MONTH('Debt Inputs'!$E$2)+0,1))</f>
        <v/>
      </c>
      <c r="B99" s="23">
        <f>IF('Debt Inputs'!A99="","",'Debt Inputs'!A99)</f>
        <v/>
      </c>
      <c r="C99" s="24">
        <f>IF(B99="","",IFERROR(VLOOKUP(B99,'Debt Inputs'!$A$6:$M$105,2,FALSE),""))</f>
        <v/>
      </c>
      <c r="D99" s="50">
        <f>IF(B99="","",IFERROR(VLOOKUP(B99,'Debt Inputs'!$A$6:$M$105,6,FALSE),0))</f>
        <v/>
      </c>
      <c r="E99" s="26">
        <f>IF(B99="","",IFERROR(VLOOKUP(B99,'Debt Inputs'!$A$6:$M$105,5,FALSE),0))</f>
        <v/>
      </c>
      <c r="F99" s="50">
        <f>IF(D99="","",IFERROR(D99*E99/12,0))</f>
        <v/>
      </c>
      <c r="G99" s="50">
        <f>IF(D99="","",MIN(IFERROR(VLOOKUP(B99,'Debt Inputs'!$A$6:$M$105,7,FALSE),0),D99+F99))</f>
        <v/>
      </c>
      <c r="H99" s="50">
        <f>IF(D99="","",IF(L99=1,MAX(0,'Debt Inputs'!$B$2-SUM($G$6:$G$105)),0))</f>
        <v/>
      </c>
      <c r="I99" s="50">
        <f>IF(D99="","",MIN(D99+F99,G99+H99))</f>
        <v/>
      </c>
      <c r="J99" s="50">
        <f>IF(D99="","",MIN(D99,MAX(0,I99-F99)))</f>
        <v/>
      </c>
      <c r="K99" s="50">
        <f>IF(D99="","",MAX(0,D99+F99-I99))</f>
        <v/>
      </c>
      <c r="L99" s="23">
        <f>IF(D99="","",IF(D99&lt;=0,"",1+COUNTIFS($D$6:$D$105,"&gt;0",$E$6:$E$105,"&gt;"&amp;E99)))</f>
        <v/>
      </c>
      <c r="M99" s="23">
        <f>IF(D99="","",IF(AND(K99&gt;0,L99=1),"Yes","No"))</f>
        <v/>
      </c>
      <c r="N99" s="50">
        <f>IF(D99="","",F99)</f>
        <v/>
      </c>
      <c r="O99" s="49">
        <f>IF(D99="","",IF(K99=0,C99,""))</f>
        <v/>
      </c>
    </row>
    <row r="100">
      <c r="A100" s="47">
        <f>IF(B100="","",DATE(YEAR('Debt Inputs'!$E$2),MONTH('Debt Inputs'!$E$2)+0,1))</f>
        <v/>
      </c>
      <c r="B100" s="18">
        <f>IF('Debt Inputs'!A100="","",'Debt Inputs'!A100)</f>
        <v/>
      </c>
      <c r="C100" s="19">
        <f>IF(B100="","",IFERROR(VLOOKUP(B100,'Debt Inputs'!$A$6:$M$105,2,FALSE),""))</f>
        <v/>
      </c>
      <c r="D100" s="48">
        <f>IF(B100="","",IFERROR(VLOOKUP(B100,'Debt Inputs'!$A$6:$M$105,6,FALSE),0))</f>
        <v/>
      </c>
      <c r="E100" s="21">
        <f>IF(B100="","",IFERROR(VLOOKUP(B100,'Debt Inputs'!$A$6:$M$105,5,FALSE),0))</f>
        <v/>
      </c>
      <c r="F100" s="48">
        <f>IF(D100="","",IFERROR(D100*E100/12,0))</f>
        <v/>
      </c>
      <c r="G100" s="48">
        <f>IF(D100="","",MIN(IFERROR(VLOOKUP(B100,'Debt Inputs'!$A$6:$M$105,7,FALSE),0),D100+F100))</f>
        <v/>
      </c>
      <c r="H100" s="48">
        <f>IF(D100="","",IF(L100=1,MAX(0,'Debt Inputs'!$B$2-SUM($G$6:$G$105)),0))</f>
        <v/>
      </c>
      <c r="I100" s="48">
        <f>IF(D100="","",MIN(D100+F100,G100+H100))</f>
        <v/>
      </c>
      <c r="J100" s="48">
        <f>IF(D100="","",MIN(D100,MAX(0,I100-F100)))</f>
        <v/>
      </c>
      <c r="K100" s="48">
        <f>IF(D100="","",MAX(0,D100+F100-I100))</f>
        <v/>
      </c>
      <c r="L100" s="18">
        <f>IF(D100="","",IF(D100&lt;=0,"",1+COUNTIFS($D$6:$D$105,"&gt;0",$E$6:$E$105,"&gt;"&amp;E100)))</f>
        <v/>
      </c>
      <c r="M100" s="18">
        <f>IF(D100="","",IF(AND(K100&gt;0,L100=1),"Yes","No"))</f>
        <v/>
      </c>
      <c r="N100" s="48">
        <f>IF(D100="","",F100)</f>
        <v/>
      </c>
      <c r="O100" s="47">
        <f>IF(D100="","",IF(K100=0,C100,""))</f>
        <v/>
      </c>
    </row>
    <row r="101">
      <c r="A101" s="49">
        <f>IF(B101="","",DATE(YEAR('Debt Inputs'!$E$2),MONTH('Debt Inputs'!$E$2)+0,1))</f>
        <v/>
      </c>
      <c r="B101" s="23">
        <f>IF('Debt Inputs'!A101="","",'Debt Inputs'!A101)</f>
        <v/>
      </c>
      <c r="C101" s="24">
        <f>IF(B101="","",IFERROR(VLOOKUP(B101,'Debt Inputs'!$A$6:$M$105,2,FALSE),""))</f>
        <v/>
      </c>
      <c r="D101" s="50">
        <f>IF(B101="","",IFERROR(VLOOKUP(B101,'Debt Inputs'!$A$6:$M$105,6,FALSE),0))</f>
        <v/>
      </c>
      <c r="E101" s="26">
        <f>IF(B101="","",IFERROR(VLOOKUP(B101,'Debt Inputs'!$A$6:$M$105,5,FALSE),0))</f>
        <v/>
      </c>
      <c r="F101" s="50">
        <f>IF(D101="","",IFERROR(D101*E101/12,0))</f>
        <v/>
      </c>
      <c r="G101" s="50">
        <f>IF(D101="","",MIN(IFERROR(VLOOKUP(B101,'Debt Inputs'!$A$6:$M$105,7,FALSE),0),D101+F101))</f>
        <v/>
      </c>
      <c r="H101" s="50">
        <f>IF(D101="","",IF(L101=1,MAX(0,'Debt Inputs'!$B$2-SUM($G$6:$G$105)),0))</f>
        <v/>
      </c>
      <c r="I101" s="50">
        <f>IF(D101="","",MIN(D101+F101,G101+H101))</f>
        <v/>
      </c>
      <c r="J101" s="50">
        <f>IF(D101="","",MIN(D101,MAX(0,I101-F101)))</f>
        <v/>
      </c>
      <c r="K101" s="50">
        <f>IF(D101="","",MAX(0,D101+F101-I101))</f>
        <v/>
      </c>
      <c r="L101" s="23">
        <f>IF(D101="","",IF(D101&lt;=0,"",1+COUNTIFS($D$6:$D$105,"&gt;0",$E$6:$E$105,"&gt;"&amp;E101)))</f>
        <v/>
      </c>
      <c r="M101" s="23">
        <f>IF(D101="","",IF(AND(K101&gt;0,L101=1),"Yes","No"))</f>
        <v/>
      </c>
      <c r="N101" s="50">
        <f>IF(D101="","",F101)</f>
        <v/>
      </c>
      <c r="O101" s="49">
        <f>IF(D101="","",IF(K101=0,C101,""))</f>
        <v/>
      </c>
    </row>
    <row r="102">
      <c r="A102" s="47">
        <f>IF(B102="","",DATE(YEAR('Debt Inputs'!$E$2),MONTH('Debt Inputs'!$E$2)+0,1))</f>
        <v/>
      </c>
      <c r="B102" s="18">
        <f>IF('Debt Inputs'!A102="","",'Debt Inputs'!A102)</f>
        <v/>
      </c>
      <c r="C102" s="19">
        <f>IF(B102="","",IFERROR(VLOOKUP(B102,'Debt Inputs'!$A$6:$M$105,2,FALSE),""))</f>
        <v/>
      </c>
      <c r="D102" s="48">
        <f>IF(B102="","",IFERROR(VLOOKUP(B102,'Debt Inputs'!$A$6:$M$105,6,FALSE),0))</f>
        <v/>
      </c>
      <c r="E102" s="21">
        <f>IF(B102="","",IFERROR(VLOOKUP(B102,'Debt Inputs'!$A$6:$M$105,5,FALSE),0))</f>
        <v/>
      </c>
      <c r="F102" s="48">
        <f>IF(D102="","",IFERROR(D102*E102/12,0))</f>
        <v/>
      </c>
      <c r="G102" s="48">
        <f>IF(D102="","",MIN(IFERROR(VLOOKUP(B102,'Debt Inputs'!$A$6:$M$105,7,FALSE),0),D102+F102))</f>
        <v/>
      </c>
      <c r="H102" s="48">
        <f>IF(D102="","",IF(L102=1,MAX(0,'Debt Inputs'!$B$2-SUM($G$6:$G$105)),0))</f>
        <v/>
      </c>
      <c r="I102" s="48">
        <f>IF(D102="","",MIN(D102+F102,G102+H102))</f>
        <v/>
      </c>
      <c r="J102" s="48">
        <f>IF(D102="","",MIN(D102,MAX(0,I102-F102)))</f>
        <v/>
      </c>
      <c r="K102" s="48">
        <f>IF(D102="","",MAX(0,D102+F102-I102))</f>
        <v/>
      </c>
      <c r="L102" s="18">
        <f>IF(D102="","",IF(D102&lt;=0,"",1+COUNTIFS($D$6:$D$105,"&gt;0",$E$6:$E$105,"&gt;"&amp;E102)))</f>
        <v/>
      </c>
      <c r="M102" s="18">
        <f>IF(D102="","",IF(AND(K102&gt;0,L102=1),"Yes","No"))</f>
        <v/>
      </c>
      <c r="N102" s="48">
        <f>IF(D102="","",F102)</f>
        <v/>
      </c>
      <c r="O102" s="47">
        <f>IF(D102="","",IF(K102=0,C102,""))</f>
        <v/>
      </c>
    </row>
    <row r="103">
      <c r="A103" s="49">
        <f>IF(B103="","",DATE(YEAR('Debt Inputs'!$E$2),MONTH('Debt Inputs'!$E$2)+0,1))</f>
        <v/>
      </c>
      <c r="B103" s="23">
        <f>IF('Debt Inputs'!A103="","",'Debt Inputs'!A103)</f>
        <v/>
      </c>
      <c r="C103" s="24">
        <f>IF(B103="","",IFERROR(VLOOKUP(B103,'Debt Inputs'!$A$6:$M$105,2,FALSE),""))</f>
        <v/>
      </c>
      <c r="D103" s="50">
        <f>IF(B103="","",IFERROR(VLOOKUP(B103,'Debt Inputs'!$A$6:$M$105,6,FALSE),0))</f>
        <v/>
      </c>
      <c r="E103" s="26">
        <f>IF(B103="","",IFERROR(VLOOKUP(B103,'Debt Inputs'!$A$6:$M$105,5,FALSE),0))</f>
        <v/>
      </c>
      <c r="F103" s="50">
        <f>IF(D103="","",IFERROR(D103*E103/12,0))</f>
        <v/>
      </c>
      <c r="G103" s="50">
        <f>IF(D103="","",MIN(IFERROR(VLOOKUP(B103,'Debt Inputs'!$A$6:$M$105,7,FALSE),0),D103+F103))</f>
        <v/>
      </c>
      <c r="H103" s="50">
        <f>IF(D103="","",IF(L103=1,MAX(0,'Debt Inputs'!$B$2-SUM($G$6:$G$105)),0))</f>
        <v/>
      </c>
      <c r="I103" s="50">
        <f>IF(D103="","",MIN(D103+F103,G103+H103))</f>
        <v/>
      </c>
      <c r="J103" s="50">
        <f>IF(D103="","",MIN(D103,MAX(0,I103-F103)))</f>
        <v/>
      </c>
      <c r="K103" s="50">
        <f>IF(D103="","",MAX(0,D103+F103-I103))</f>
        <v/>
      </c>
      <c r="L103" s="23">
        <f>IF(D103="","",IF(D103&lt;=0,"",1+COUNTIFS($D$6:$D$105,"&gt;0",$E$6:$E$105,"&gt;"&amp;E103)))</f>
        <v/>
      </c>
      <c r="M103" s="23">
        <f>IF(D103="","",IF(AND(K103&gt;0,L103=1),"Yes","No"))</f>
        <v/>
      </c>
      <c r="N103" s="50">
        <f>IF(D103="","",F103)</f>
        <v/>
      </c>
      <c r="O103" s="49">
        <f>IF(D103="","",IF(K103=0,C103,""))</f>
        <v/>
      </c>
    </row>
    <row r="104">
      <c r="A104" s="47">
        <f>IF(B104="","",DATE(YEAR('Debt Inputs'!$E$2),MONTH('Debt Inputs'!$E$2)+0,1))</f>
        <v/>
      </c>
      <c r="B104" s="18">
        <f>IF('Debt Inputs'!A104="","",'Debt Inputs'!A104)</f>
        <v/>
      </c>
      <c r="C104" s="19">
        <f>IF(B104="","",IFERROR(VLOOKUP(B104,'Debt Inputs'!$A$6:$M$105,2,FALSE),""))</f>
        <v/>
      </c>
      <c r="D104" s="48">
        <f>IF(B104="","",IFERROR(VLOOKUP(B104,'Debt Inputs'!$A$6:$M$105,6,FALSE),0))</f>
        <v/>
      </c>
      <c r="E104" s="21">
        <f>IF(B104="","",IFERROR(VLOOKUP(B104,'Debt Inputs'!$A$6:$M$105,5,FALSE),0))</f>
        <v/>
      </c>
      <c r="F104" s="48">
        <f>IF(D104="","",IFERROR(D104*E104/12,0))</f>
        <v/>
      </c>
      <c r="G104" s="48">
        <f>IF(D104="","",MIN(IFERROR(VLOOKUP(B104,'Debt Inputs'!$A$6:$M$105,7,FALSE),0),D104+F104))</f>
        <v/>
      </c>
      <c r="H104" s="48">
        <f>IF(D104="","",IF(L104=1,MAX(0,'Debt Inputs'!$B$2-SUM($G$6:$G$105)),0))</f>
        <v/>
      </c>
      <c r="I104" s="48">
        <f>IF(D104="","",MIN(D104+F104,G104+H104))</f>
        <v/>
      </c>
      <c r="J104" s="48">
        <f>IF(D104="","",MIN(D104,MAX(0,I104-F104)))</f>
        <v/>
      </c>
      <c r="K104" s="48">
        <f>IF(D104="","",MAX(0,D104+F104-I104))</f>
        <v/>
      </c>
      <c r="L104" s="18">
        <f>IF(D104="","",IF(D104&lt;=0,"",1+COUNTIFS($D$6:$D$105,"&gt;0",$E$6:$E$105,"&gt;"&amp;E104)))</f>
        <v/>
      </c>
      <c r="M104" s="18">
        <f>IF(D104="","",IF(AND(K104&gt;0,L104=1),"Yes","No"))</f>
        <v/>
      </c>
      <c r="N104" s="48">
        <f>IF(D104="","",F104)</f>
        <v/>
      </c>
      <c r="O104" s="47">
        <f>IF(D104="","",IF(K104=0,C104,""))</f>
        <v/>
      </c>
    </row>
    <row r="105">
      <c r="A105" s="49">
        <f>IF(B105="","",DATE(YEAR('Debt Inputs'!$E$2),MONTH('Debt Inputs'!$E$2)+0,1))</f>
        <v/>
      </c>
      <c r="B105" s="23">
        <f>IF('Debt Inputs'!A105="","",'Debt Inputs'!A105)</f>
        <v/>
      </c>
      <c r="C105" s="24">
        <f>IF(B105="","",IFERROR(VLOOKUP(B105,'Debt Inputs'!$A$6:$M$105,2,FALSE),""))</f>
        <v/>
      </c>
      <c r="D105" s="50">
        <f>IF(B105="","",IFERROR(VLOOKUP(B105,'Debt Inputs'!$A$6:$M$105,6,FALSE),0))</f>
        <v/>
      </c>
      <c r="E105" s="26">
        <f>IF(B105="","",IFERROR(VLOOKUP(B105,'Debt Inputs'!$A$6:$M$105,5,FALSE),0))</f>
        <v/>
      </c>
      <c r="F105" s="50">
        <f>IF(D105="","",IFERROR(D105*E105/12,0))</f>
        <v/>
      </c>
      <c r="G105" s="50">
        <f>IF(D105="","",MIN(IFERROR(VLOOKUP(B105,'Debt Inputs'!$A$6:$M$105,7,FALSE),0),D105+F105))</f>
        <v/>
      </c>
      <c r="H105" s="50">
        <f>IF(D105="","",IF(L105=1,MAX(0,'Debt Inputs'!$B$2-SUM($G$6:$G$105)),0))</f>
        <v/>
      </c>
      <c r="I105" s="50">
        <f>IF(D105="","",MIN(D105+F105,G105+H105))</f>
        <v/>
      </c>
      <c r="J105" s="50">
        <f>IF(D105="","",MIN(D105,MAX(0,I105-F105)))</f>
        <v/>
      </c>
      <c r="K105" s="50">
        <f>IF(D105="","",MAX(0,D105+F105-I105))</f>
        <v/>
      </c>
      <c r="L105" s="23">
        <f>IF(D105="","",IF(D105&lt;=0,"",1+COUNTIFS($D$6:$D$105,"&gt;0",$E$6:$E$105,"&gt;"&amp;E105)))</f>
        <v/>
      </c>
      <c r="M105" s="23">
        <f>IF(D105="","",IF(AND(K105&gt;0,L105=1),"Yes","No"))</f>
        <v/>
      </c>
      <c r="N105" s="50">
        <f>IF(D105="","",F105)</f>
        <v/>
      </c>
      <c r="O105" s="49">
        <f>IF(D105="","",IF(K105=0,C105,""))</f>
        <v/>
      </c>
    </row>
    <row r="106">
      <c r="A106" s="47">
        <f>IF(B106="","",DATE(YEAR('Debt Inputs'!$E$2),MONTH('Debt Inputs'!$E$2)+1,1))</f>
        <v/>
      </c>
      <c r="B106" s="18">
        <f>IF('Debt Inputs'!A6="","",'Debt Inputs'!A6)</f>
        <v/>
      </c>
      <c r="C106" s="19">
        <f>IF(B106="","",IFERROR(VLOOKUP(B106,'Debt Inputs'!$A$6:$M$105,2,FALSE),""))</f>
        <v/>
      </c>
      <c r="D106" s="48">
        <f>IF(B106="","",K6)</f>
        <v/>
      </c>
      <c r="E106" s="21">
        <f>IF(B106="","",IFERROR(VLOOKUP(B106,'Debt Inputs'!$A$6:$M$105,5,FALSE),0))</f>
        <v/>
      </c>
      <c r="F106" s="48">
        <f>IF(D106="","",IFERROR(D106*E106/12,0))</f>
        <v/>
      </c>
      <c r="G106" s="48">
        <f>IF(D106="","",MIN(IFERROR(VLOOKUP(B106,'Debt Inputs'!$A$6:$M$105,7,FALSE),0),D106+F106))</f>
        <v/>
      </c>
      <c r="H106" s="48">
        <f>IF(D106="","",IF(L106=1,MAX(0,'Debt Inputs'!$B$2-SUM($G$106:$G$205)),0))</f>
        <v/>
      </c>
      <c r="I106" s="48">
        <f>IF(D106="","",MIN(D106+F106,G106+H106))</f>
        <v/>
      </c>
      <c r="J106" s="48">
        <f>IF(D106="","",MIN(D106,MAX(0,I106-F106)))</f>
        <v/>
      </c>
      <c r="K106" s="48">
        <f>IF(D106="","",MAX(0,D106+F106-I106))</f>
        <v/>
      </c>
      <c r="L106" s="18">
        <f>IF(D106="","",IF(D106&lt;=0,"",1+COUNTIFS($D$106:$D$205,"&gt;0",$E$106:$E$205,"&gt;"&amp;E106)))</f>
        <v/>
      </c>
      <c r="M106" s="18">
        <f>IF(D106="","",IF(AND(K106&gt;0,L106=1),"Yes","No"))</f>
        <v/>
      </c>
      <c r="N106" s="48">
        <f>IF(D106="","",N6+F106)</f>
        <v/>
      </c>
      <c r="O106" s="47">
        <f>IF(D106="","",IF(AND(K106=0,K6&gt;0),C106,""))</f>
        <v/>
      </c>
    </row>
    <row r="107">
      <c r="A107" s="49">
        <f>IF(B107="","",DATE(YEAR('Debt Inputs'!$E$2),MONTH('Debt Inputs'!$E$2)+1,1))</f>
        <v/>
      </c>
      <c r="B107" s="23">
        <f>IF('Debt Inputs'!A7="","",'Debt Inputs'!A7)</f>
        <v/>
      </c>
      <c r="C107" s="24">
        <f>IF(B107="","",IFERROR(VLOOKUP(B107,'Debt Inputs'!$A$6:$M$105,2,FALSE),""))</f>
        <v/>
      </c>
      <c r="D107" s="50">
        <f>IF(B107="","",K7)</f>
        <v/>
      </c>
      <c r="E107" s="26">
        <f>IF(B107="","",IFERROR(VLOOKUP(B107,'Debt Inputs'!$A$6:$M$105,5,FALSE),0))</f>
        <v/>
      </c>
      <c r="F107" s="50">
        <f>IF(D107="","",IFERROR(D107*E107/12,0))</f>
        <v/>
      </c>
      <c r="G107" s="50">
        <f>IF(D107="","",MIN(IFERROR(VLOOKUP(B107,'Debt Inputs'!$A$6:$M$105,7,FALSE),0),D107+F107))</f>
        <v/>
      </c>
      <c r="H107" s="50">
        <f>IF(D107="","",IF(L107=1,MAX(0,'Debt Inputs'!$B$2-SUM($G$106:$G$205)),0))</f>
        <v/>
      </c>
      <c r="I107" s="50">
        <f>IF(D107="","",MIN(D107+F107,G107+H107))</f>
        <v/>
      </c>
      <c r="J107" s="50">
        <f>IF(D107="","",MIN(D107,MAX(0,I107-F107)))</f>
        <v/>
      </c>
      <c r="K107" s="50">
        <f>IF(D107="","",MAX(0,D107+F107-I107))</f>
        <v/>
      </c>
      <c r="L107" s="23">
        <f>IF(D107="","",IF(D107&lt;=0,"",1+COUNTIFS($D$106:$D$205,"&gt;0",$E$106:$E$205,"&gt;"&amp;E107)))</f>
        <v/>
      </c>
      <c r="M107" s="23">
        <f>IF(D107="","",IF(AND(K107&gt;0,L107=1),"Yes","No"))</f>
        <v/>
      </c>
      <c r="N107" s="50">
        <f>IF(D107="","",N7+F107)</f>
        <v/>
      </c>
      <c r="O107" s="49">
        <f>IF(D107="","",IF(AND(K107=0,K7&gt;0),C107,""))</f>
        <v/>
      </c>
    </row>
    <row r="108">
      <c r="A108" s="47">
        <f>IF(B108="","",DATE(YEAR('Debt Inputs'!$E$2),MONTH('Debt Inputs'!$E$2)+1,1))</f>
        <v/>
      </c>
      <c r="B108" s="18">
        <f>IF('Debt Inputs'!A8="","",'Debt Inputs'!A8)</f>
        <v/>
      </c>
      <c r="C108" s="19">
        <f>IF(B108="","",IFERROR(VLOOKUP(B108,'Debt Inputs'!$A$6:$M$105,2,FALSE),""))</f>
        <v/>
      </c>
      <c r="D108" s="48">
        <f>IF(B108="","",K8)</f>
        <v/>
      </c>
      <c r="E108" s="21">
        <f>IF(B108="","",IFERROR(VLOOKUP(B108,'Debt Inputs'!$A$6:$M$105,5,FALSE),0))</f>
        <v/>
      </c>
      <c r="F108" s="48">
        <f>IF(D108="","",IFERROR(D108*E108/12,0))</f>
        <v/>
      </c>
      <c r="G108" s="48">
        <f>IF(D108="","",MIN(IFERROR(VLOOKUP(B108,'Debt Inputs'!$A$6:$M$105,7,FALSE),0),D108+F108))</f>
        <v/>
      </c>
      <c r="H108" s="48">
        <f>IF(D108="","",IF(L108=1,MAX(0,'Debt Inputs'!$B$2-SUM($G$106:$G$205)),0))</f>
        <v/>
      </c>
      <c r="I108" s="48">
        <f>IF(D108="","",MIN(D108+F108,G108+H108))</f>
        <v/>
      </c>
      <c r="J108" s="48">
        <f>IF(D108="","",MIN(D108,MAX(0,I108-F108)))</f>
        <v/>
      </c>
      <c r="K108" s="48">
        <f>IF(D108="","",MAX(0,D108+F108-I108))</f>
        <v/>
      </c>
      <c r="L108" s="18">
        <f>IF(D108="","",IF(D108&lt;=0,"",1+COUNTIFS($D$106:$D$205,"&gt;0",$E$106:$E$205,"&gt;"&amp;E108)))</f>
        <v/>
      </c>
      <c r="M108" s="18">
        <f>IF(D108="","",IF(AND(K108&gt;0,L108=1),"Yes","No"))</f>
        <v/>
      </c>
      <c r="N108" s="48">
        <f>IF(D108="","",N8+F108)</f>
        <v/>
      </c>
      <c r="O108" s="47">
        <f>IF(D108="","",IF(AND(K108=0,K8&gt;0),C108,""))</f>
        <v/>
      </c>
    </row>
    <row r="109">
      <c r="A109" s="49">
        <f>IF(B109="","",DATE(YEAR('Debt Inputs'!$E$2),MONTH('Debt Inputs'!$E$2)+1,1))</f>
        <v/>
      </c>
      <c r="B109" s="23">
        <f>IF('Debt Inputs'!A9="","",'Debt Inputs'!A9)</f>
        <v/>
      </c>
      <c r="C109" s="24">
        <f>IF(B109="","",IFERROR(VLOOKUP(B109,'Debt Inputs'!$A$6:$M$105,2,FALSE),""))</f>
        <v/>
      </c>
      <c r="D109" s="50">
        <f>IF(B109="","",K9)</f>
        <v/>
      </c>
      <c r="E109" s="26">
        <f>IF(B109="","",IFERROR(VLOOKUP(B109,'Debt Inputs'!$A$6:$M$105,5,FALSE),0))</f>
        <v/>
      </c>
      <c r="F109" s="50">
        <f>IF(D109="","",IFERROR(D109*E109/12,0))</f>
        <v/>
      </c>
      <c r="G109" s="50">
        <f>IF(D109="","",MIN(IFERROR(VLOOKUP(B109,'Debt Inputs'!$A$6:$M$105,7,FALSE),0),D109+F109))</f>
        <v/>
      </c>
      <c r="H109" s="50">
        <f>IF(D109="","",IF(L109=1,MAX(0,'Debt Inputs'!$B$2-SUM($G$106:$G$205)),0))</f>
        <v/>
      </c>
      <c r="I109" s="50">
        <f>IF(D109="","",MIN(D109+F109,G109+H109))</f>
        <v/>
      </c>
      <c r="J109" s="50">
        <f>IF(D109="","",MIN(D109,MAX(0,I109-F109)))</f>
        <v/>
      </c>
      <c r="K109" s="50">
        <f>IF(D109="","",MAX(0,D109+F109-I109))</f>
        <v/>
      </c>
      <c r="L109" s="23">
        <f>IF(D109="","",IF(D109&lt;=0,"",1+COUNTIFS($D$106:$D$205,"&gt;0",$E$106:$E$205,"&gt;"&amp;E109)))</f>
        <v/>
      </c>
      <c r="M109" s="23">
        <f>IF(D109="","",IF(AND(K109&gt;0,L109=1),"Yes","No"))</f>
        <v/>
      </c>
      <c r="N109" s="50">
        <f>IF(D109="","",N9+F109)</f>
        <v/>
      </c>
      <c r="O109" s="49">
        <f>IF(D109="","",IF(AND(K109=0,K9&gt;0),C109,""))</f>
        <v/>
      </c>
    </row>
    <row r="110">
      <c r="A110" s="47">
        <f>IF(B110="","",DATE(YEAR('Debt Inputs'!$E$2),MONTH('Debt Inputs'!$E$2)+1,1))</f>
        <v/>
      </c>
      <c r="B110" s="18">
        <f>IF('Debt Inputs'!A10="","",'Debt Inputs'!A10)</f>
        <v/>
      </c>
      <c r="C110" s="19">
        <f>IF(B110="","",IFERROR(VLOOKUP(B110,'Debt Inputs'!$A$6:$M$105,2,FALSE),""))</f>
        <v/>
      </c>
      <c r="D110" s="48">
        <f>IF(B110="","",K10)</f>
        <v/>
      </c>
      <c r="E110" s="21">
        <f>IF(B110="","",IFERROR(VLOOKUP(B110,'Debt Inputs'!$A$6:$M$105,5,FALSE),0))</f>
        <v/>
      </c>
      <c r="F110" s="48">
        <f>IF(D110="","",IFERROR(D110*E110/12,0))</f>
        <v/>
      </c>
      <c r="G110" s="48">
        <f>IF(D110="","",MIN(IFERROR(VLOOKUP(B110,'Debt Inputs'!$A$6:$M$105,7,FALSE),0),D110+F110))</f>
        <v/>
      </c>
      <c r="H110" s="48">
        <f>IF(D110="","",IF(L110=1,MAX(0,'Debt Inputs'!$B$2-SUM($G$106:$G$205)),0))</f>
        <v/>
      </c>
      <c r="I110" s="48">
        <f>IF(D110="","",MIN(D110+F110,G110+H110))</f>
        <v/>
      </c>
      <c r="J110" s="48">
        <f>IF(D110="","",MIN(D110,MAX(0,I110-F110)))</f>
        <v/>
      </c>
      <c r="K110" s="48">
        <f>IF(D110="","",MAX(0,D110+F110-I110))</f>
        <v/>
      </c>
      <c r="L110" s="18">
        <f>IF(D110="","",IF(D110&lt;=0,"",1+COUNTIFS($D$106:$D$205,"&gt;0",$E$106:$E$205,"&gt;"&amp;E110)))</f>
        <v/>
      </c>
      <c r="M110" s="18">
        <f>IF(D110="","",IF(AND(K110&gt;0,L110=1),"Yes","No"))</f>
        <v/>
      </c>
      <c r="N110" s="48">
        <f>IF(D110="","",N10+F110)</f>
        <v/>
      </c>
      <c r="O110" s="47">
        <f>IF(D110="","",IF(AND(K110=0,K10&gt;0),C110,""))</f>
        <v/>
      </c>
    </row>
    <row r="111">
      <c r="A111" s="49">
        <f>IF(B111="","",DATE(YEAR('Debt Inputs'!$E$2),MONTH('Debt Inputs'!$E$2)+1,1))</f>
        <v/>
      </c>
      <c r="B111" s="23">
        <f>IF('Debt Inputs'!A11="","",'Debt Inputs'!A11)</f>
        <v/>
      </c>
      <c r="C111" s="24">
        <f>IF(B111="","",IFERROR(VLOOKUP(B111,'Debt Inputs'!$A$6:$M$105,2,FALSE),""))</f>
        <v/>
      </c>
      <c r="D111" s="50">
        <f>IF(B111="","",K11)</f>
        <v/>
      </c>
      <c r="E111" s="26">
        <f>IF(B111="","",IFERROR(VLOOKUP(B111,'Debt Inputs'!$A$6:$M$105,5,FALSE),0))</f>
        <v/>
      </c>
      <c r="F111" s="50">
        <f>IF(D111="","",IFERROR(D111*E111/12,0))</f>
        <v/>
      </c>
      <c r="G111" s="50">
        <f>IF(D111="","",MIN(IFERROR(VLOOKUP(B111,'Debt Inputs'!$A$6:$M$105,7,FALSE),0),D111+F111))</f>
        <v/>
      </c>
      <c r="H111" s="50">
        <f>IF(D111="","",IF(L111=1,MAX(0,'Debt Inputs'!$B$2-SUM($G$106:$G$205)),0))</f>
        <v/>
      </c>
      <c r="I111" s="50">
        <f>IF(D111="","",MIN(D111+F111,G111+H111))</f>
        <v/>
      </c>
      <c r="J111" s="50">
        <f>IF(D111="","",MIN(D111,MAX(0,I111-F111)))</f>
        <v/>
      </c>
      <c r="K111" s="50">
        <f>IF(D111="","",MAX(0,D111+F111-I111))</f>
        <v/>
      </c>
      <c r="L111" s="23">
        <f>IF(D111="","",IF(D111&lt;=0,"",1+COUNTIFS($D$106:$D$205,"&gt;0",$E$106:$E$205,"&gt;"&amp;E111)))</f>
        <v/>
      </c>
      <c r="M111" s="23">
        <f>IF(D111="","",IF(AND(K111&gt;0,L111=1),"Yes","No"))</f>
        <v/>
      </c>
      <c r="N111" s="50">
        <f>IF(D111="","",N11+F111)</f>
        <v/>
      </c>
      <c r="O111" s="49">
        <f>IF(D111="","",IF(AND(K111=0,K11&gt;0),C111,""))</f>
        <v/>
      </c>
    </row>
    <row r="112">
      <c r="A112" s="47">
        <f>IF(B112="","",DATE(YEAR('Debt Inputs'!$E$2),MONTH('Debt Inputs'!$E$2)+1,1))</f>
        <v/>
      </c>
      <c r="B112" s="18">
        <f>IF('Debt Inputs'!A12="","",'Debt Inputs'!A12)</f>
        <v/>
      </c>
      <c r="C112" s="19">
        <f>IF(B112="","",IFERROR(VLOOKUP(B112,'Debt Inputs'!$A$6:$M$105,2,FALSE),""))</f>
        <v/>
      </c>
      <c r="D112" s="48">
        <f>IF(B112="","",K12)</f>
        <v/>
      </c>
      <c r="E112" s="21">
        <f>IF(B112="","",IFERROR(VLOOKUP(B112,'Debt Inputs'!$A$6:$M$105,5,FALSE),0))</f>
        <v/>
      </c>
      <c r="F112" s="48">
        <f>IF(D112="","",IFERROR(D112*E112/12,0))</f>
        <v/>
      </c>
      <c r="G112" s="48">
        <f>IF(D112="","",MIN(IFERROR(VLOOKUP(B112,'Debt Inputs'!$A$6:$M$105,7,FALSE),0),D112+F112))</f>
        <v/>
      </c>
      <c r="H112" s="48">
        <f>IF(D112="","",IF(L112=1,MAX(0,'Debt Inputs'!$B$2-SUM($G$106:$G$205)),0))</f>
        <v/>
      </c>
      <c r="I112" s="48">
        <f>IF(D112="","",MIN(D112+F112,G112+H112))</f>
        <v/>
      </c>
      <c r="J112" s="48">
        <f>IF(D112="","",MIN(D112,MAX(0,I112-F112)))</f>
        <v/>
      </c>
      <c r="K112" s="48">
        <f>IF(D112="","",MAX(0,D112+F112-I112))</f>
        <v/>
      </c>
      <c r="L112" s="18">
        <f>IF(D112="","",IF(D112&lt;=0,"",1+COUNTIFS($D$106:$D$205,"&gt;0",$E$106:$E$205,"&gt;"&amp;E112)))</f>
        <v/>
      </c>
      <c r="M112" s="18">
        <f>IF(D112="","",IF(AND(K112&gt;0,L112=1),"Yes","No"))</f>
        <v/>
      </c>
      <c r="N112" s="48">
        <f>IF(D112="","",N12+F112)</f>
        <v/>
      </c>
      <c r="O112" s="47">
        <f>IF(D112="","",IF(AND(K112=0,K12&gt;0),C112,""))</f>
        <v/>
      </c>
    </row>
    <row r="113">
      <c r="A113" s="49">
        <f>IF(B113="","",DATE(YEAR('Debt Inputs'!$E$2),MONTH('Debt Inputs'!$E$2)+1,1))</f>
        <v/>
      </c>
      <c r="B113" s="23">
        <f>IF('Debt Inputs'!A13="","",'Debt Inputs'!A13)</f>
        <v/>
      </c>
      <c r="C113" s="24">
        <f>IF(B113="","",IFERROR(VLOOKUP(B113,'Debt Inputs'!$A$6:$M$105,2,FALSE),""))</f>
        <v/>
      </c>
      <c r="D113" s="50">
        <f>IF(B113="","",K13)</f>
        <v/>
      </c>
      <c r="E113" s="26">
        <f>IF(B113="","",IFERROR(VLOOKUP(B113,'Debt Inputs'!$A$6:$M$105,5,FALSE),0))</f>
        <v/>
      </c>
      <c r="F113" s="50">
        <f>IF(D113="","",IFERROR(D113*E113/12,0))</f>
        <v/>
      </c>
      <c r="G113" s="50">
        <f>IF(D113="","",MIN(IFERROR(VLOOKUP(B113,'Debt Inputs'!$A$6:$M$105,7,FALSE),0),D113+F113))</f>
        <v/>
      </c>
      <c r="H113" s="50">
        <f>IF(D113="","",IF(L113=1,MAX(0,'Debt Inputs'!$B$2-SUM($G$106:$G$205)),0))</f>
        <v/>
      </c>
      <c r="I113" s="50">
        <f>IF(D113="","",MIN(D113+F113,G113+H113))</f>
        <v/>
      </c>
      <c r="J113" s="50">
        <f>IF(D113="","",MIN(D113,MAX(0,I113-F113)))</f>
        <v/>
      </c>
      <c r="K113" s="50">
        <f>IF(D113="","",MAX(0,D113+F113-I113))</f>
        <v/>
      </c>
      <c r="L113" s="23">
        <f>IF(D113="","",IF(D113&lt;=0,"",1+COUNTIFS($D$106:$D$205,"&gt;0",$E$106:$E$205,"&gt;"&amp;E113)))</f>
        <v/>
      </c>
      <c r="M113" s="23">
        <f>IF(D113="","",IF(AND(K113&gt;0,L113=1),"Yes","No"))</f>
        <v/>
      </c>
      <c r="N113" s="50">
        <f>IF(D113="","",N13+F113)</f>
        <v/>
      </c>
      <c r="O113" s="49">
        <f>IF(D113="","",IF(AND(K113=0,K13&gt;0),C113,""))</f>
        <v/>
      </c>
    </row>
    <row r="114">
      <c r="A114" s="47">
        <f>IF(B114="","",DATE(YEAR('Debt Inputs'!$E$2),MONTH('Debt Inputs'!$E$2)+1,1))</f>
        <v/>
      </c>
      <c r="B114" s="18">
        <f>IF('Debt Inputs'!A14="","",'Debt Inputs'!A14)</f>
        <v/>
      </c>
      <c r="C114" s="19">
        <f>IF(B114="","",IFERROR(VLOOKUP(B114,'Debt Inputs'!$A$6:$M$105,2,FALSE),""))</f>
        <v/>
      </c>
      <c r="D114" s="48">
        <f>IF(B114="","",K14)</f>
        <v/>
      </c>
      <c r="E114" s="21">
        <f>IF(B114="","",IFERROR(VLOOKUP(B114,'Debt Inputs'!$A$6:$M$105,5,FALSE),0))</f>
        <v/>
      </c>
      <c r="F114" s="48">
        <f>IF(D114="","",IFERROR(D114*E114/12,0))</f>
        <v/>
      </c>
      <c r="G114" s="48">
        <f>IF(D114="","",MIN(IFERROR(VLOOKUP(B114,'Debt Inputs'!$A$6:$M$105,7,FALSE),0),D114+F114))</f>
        <v/>
      </c>
      <c r="H114" s="48">
        <f>IF(D114="","",IF(L114=1,MAX(0,'Debt Inputs'!$B$2-SUM($G$106:$G$205)),0))</f>
        <v/>
      </c>
      <c r="I114" s="48">
        <f>IF(D114="","",MIN(D114+F114,G114+H114))</f>
        <v/>
      </c>
      <c r="J114" s="48">
        <f>IF(D114="","",MIN(D114,MAX(0,I114-F114)))</f>
        <v/>
      </c>
      <c r="K114" s="48">
        <f>IF(D114="","",MAX(0,D114+F114-I114))</f>
        <v/>
      </c>
      <c r="L114" s="18">
        <f>IF(D114="","",IF(D114&lt;=0,"",1+COUNTIFS($D$106:$D$205,"&gt;0",$E$106:$E$205,"&gt;"&amp;E114)))</f>
        <v/>
      </c>
      <c r="M114" s="18">
        <f>IF(D114="","",IF(AND(K114&gt;0,L114=1),"Yes","No"))</f>
        <v/>
      </c>
      <c r="N114" s="48">
        <f>IF(D114="","",N14+F114)</f>
        <v/>
      </c>
      <c r="O114" s="47">
        <f>IF(D114="","",IF(AND(K114=0,K14&gt;0),C114,""))</f>
        <v/>
      </c>
    </row>
    <row r="115">
      <c r="A115" s="49">
        <f>IF(B115="","",DATE(YEAR('Debt Inputs'!$E$2),MONTH('Debt Inputs'!$E$2)+1,1))</f>
        <v/>
      </c>
      <c r="B115" s="23">
        <f>IF('Debt Inputs'!A15="","",'Debt Inputs'!A15)</f>
        <v/>
      </c>
      <c r="C115" s="24">
        <f>IF(B115="","",IFERROR(VLOOKUP(B115,'Debt Inputs'!$A$6:$M$105,2,FALSE),""))</f>
        <v/>
      </c>
      <c r="D115" s="50">
        <f>IF(B115="","",K15)</f>
        <v/>
      </c>
      <c r="E115" s="26">
        <f>IF(B115="","",IFERROR(VLOOKUP(B115,'Debt Inputs'!$A$6:$M$105,5,FALSE),0))</f>
        <v/>
      </c>
      <c r="F115" s="50">
        <f>IF(D115="","",IFERROR(D115*E115/12,0))</f>
        <v/>
      </c>
      <c r="G115" s="50">
        <f>IF(D115="","",MIN(IFERROR(VLOOKUP(B115,'Debt Inputs'!$A$6:$M$105,7,FALSE),0),D115+F115))</f>
        <v/>
      </c>
      <c r="H115" s="50">
        <f>IF(D115="","",IF(L115=1,MAX(0,'Debt Inputs'!$B$2-SUM($G$106:$G$205)),0))</f>
        <v/>
      </c>
      <c r="I115" s="50">
        <f>IF(D115="","",MIN(D115+F115,G115+H115))</f>
        <v/>
      </c>
      <c r="J115" s="50">
        <f>IF(D115="","",MIN(D115,MAX(0,I115-F115)))</f>
        <v/>
      </c>
      <c r="K115" s="50">
        <f>IF(D115="","",MAX(0,D115+F115-I115))</f>
        <v/>
      </c>
      <c r="L115" s="23">
        <f>IF(D115="","",IF(D115&lt;=0,"",1+COUNTIFS($D$106:$D$205,"&gt;0",$E$106:$E$205,"&gt;"&amp;E115)))</f>
        <v/>
      </c>
      <c r="M115" s="23">
        <f>IF(D115="","",IF(AND(K115&gt;0,L115=1),"Yes","No"))</f>
        <v/>
      </c>
      <c r="N115" s="50">
        <f>IF(D115="","",N15+F115)</f>
        <v/>
      </c>
      <c r="O115" s="49">
        <f>IF(D115="","",IF(AND(K115=0,K15&gt;0),C115,""))</f>
        <v/>
      </c>
    </row>
    <row r="116">
      <c r="A116" s="47">
        <f>IF(B116="","",DATE(YEAR('Debt Inputs'!$E$2),MONTH('Debt Inputs'!$E$2)+1,1))</f>
        <v/>
      </c>
      <c r="B116" s="18">
        <f>IF('Debt Inputs'!A16="","",'Debt Inputs'!A16)</f>
        <v/>
      </c>
      <c r="C116" s="19">
        <f>IF(B116="","",IFERROR(VLOOKUP(B116,'Debt Inputs'!$A$6:$M$105,2,FALSE),""))</f>
        <v/>
      </c>
      <c r="D116" s="48">
        <f>IF(B116="","",K16)</f>
        <v/>
      </c>
      <c r="E116" s="21">
        <f>IF(B116="","",IFERROR(VLOOKUP(B116,'Debt Inputs'!$A$6:$M$105,5,FALSE),0))</f>
        <v/>
      </c>
      <c r="F116" s="48">
        <f>IF(D116="","",IFERROR(D116*E116/12,0))</f>
        <v/>
      </c>
      <c r="G116" s="48">
        <f>IF(D116="","",MIN(IFERROR(VLOOKUP(B116,'Debt Inputs'!$A$6:$M$105,7,FALSE),0),D116+F116))</f>
        <v/>
      </c>
      <c r="H116" s="48">
        <f>IF(D116="","",IF(L116=1,MAX(0,'Debt Inputs'!$B$2-SUM($G$106:$G$205)),0))</f>
        <v/>
      </c>
      <c r="I116" s="48">
        <f>IF(D116="","",MIN(D116+F116,G116+H116))</f>
        <v/>
      </c>
      <c r="J116" s="48">
        <f>IF(D116="","",MIN(D116,MAX(0,I116-F116)))</f>
        <v/>
      </c>
      <c r="K116" s="48">
        <f>IF(D116="","",MAX(0,D116+F116-I116))</f>
        <v/>
      </c>
      <c r="L116" s="18">
        <f>IF(D116="","",IF(D116&lt;=0,"",1+COUNTIFS($D$106:$D$205,"&gt;0",$E$106:$E$205,"&gt;"&amp;E116)))</f>
        <v/>
      </c>
      <c r="M116" s="18">
        <f>IF(D116="","",IF(AND(K116&gt;0,L116=1),"Yes","No"))</f>
        <v/>
      </c>
      <c r="N116" s="48">
        <f>IF(D116="","",N16+F116)</f>
        <v/>
      </c>
      <c r="O116" s="47">
        <f>IF(D116="","",IF(AND(K116=0,K16&gt;0),C116,""))</f>
        <v/>
      </c>
    </row>
    <row r="117">
      <c r="A117" s="49">
        <f>IF(B117="","",DATE(YEAR('Debt Inputs'!$E$2),MONTH('Debt Inputs'!$E$2)+1,1))</f>
        <v/>
      </c>
      <c r="B117" s="23">
        <f>IF('Debt Inputs'!A17="","",'Debt Inputs'!A17)</f>
        <v/>
      </c>
      <c r="C117" s="24">
        <f>IF(B117="","",IFERROR(VLOOKUP(B117,'Debt Inputs'!$A$6:$M$105,2,FALSE),""))</f>
        <v/>
      </c>
      <c r="D117" s="50">
        <f>IF(B117="","",K17)</f>
        <v/>
      </c>
      <c r="E117" s="26">
        <f>IF(B117="","",IFERROR(VLOOKUP(B117,'Debt Inputs'!$A$6:$M$105,5,FALSE),0))</f>
        <v/>
      </c>
      <c r="F117" s="50">
        <f>IF(D117="","",IFERROR(D117*E117/12,0))</f>
        <v/>
      </c>
      <c r="G117" s="50">
        <f>IF(D117="","",MIN(IFERROR(VLOOKUP(B117,'Debt Inputs'!$A$6:$M$105,7,FALSE),0),D117+F117))</f>
        <v/>
      </c>
      <c r="H117" s="50">
        <f>IF(D117="","",IF(L117=1,MAX(0,'Debt Inputs'!$B$2-SUM($G$106:$G$205)),0))</f>
        <v/>
      </c>
      <c r="I117" s="50">
        <f>IF(D117="","",MIN(D117+F117,G117+H117))</f>
        <v/>
      </c>
      <c r="J117" s="50">
        <f>IF(D117="","",MIN(D117,MAX(0,I117-F117)))</f>
        <v/>
      </c>
      <c r="K117" s="50">
        <f>IF(D117="","",MAX(0,D117+F117-I117))</f>
        <v/>
      </c>
      <c r="L117" s="23">
        <f>IF(D117="","",IF(D117&lt;=0,"",1+COUNTIFS($D$106:$D$205,"&gt;0",$E$106:$E$205,"&gt;"&amp;E117)))</f>
        <v/>
      </c>
      <c r="M117" s="23">
        <f>IF(D117="","",IF(AND(K117&gt;0,L117=1),"Yes","No"))</f>
        <v/>
      </c>
      <c r="N117" s="50">
        <f>IF(D117="","",N17+F117)</f>
        <v/>
      </c>
      <c r="O117" s="49">
        <f>IF(D117="","",IF(AND(K117=0,K17&gt;0),C117,""))</f>
        <v/>
      </c>
    </row>
    <row r="118">
      <c r="A118" s="47">
        <f>IF(B118="","",DATE(YEAR('Debt Inputs'!$E$2),MONTH('Debt Inputs'!$E$2)+1,1))</f>
        <v/>
      </c>
      <c r="B118" s="18">
        <f>IF('Debt Inputs'!A18="","",'Debt Inputs'!A18)</f>
        <v/>
      </c>
      <c r="C118" s="19">
        <f>IF(B118="","",IFERROR(VLOOKUP(B118,'Debt Inputs'!$A$6:$M$105,2,FALSE),""))</f>
        <v/>
      </c>
      <c r="D118" s="48">
        <f>IF(B118="","",K18)</f>
        <v/>
      </c>
      <c r="E118" s="21">
        <f>IF(B118="","",IFERROR(VLOOKUP(B118,'Debt Inputs'!$A$6:$M$105,5,FALSE),0))</f>
        <v/>
      </c>
      <c r="F118" s="48">
        <f>IF(D118="","",IFERROR(D118*E118/12,0))</f>
        <v/>
      </c>
      <c r="G118" s="48">
        <f>IF(D118="","",MIN(IFERROR(VLOOKUP(B118,'Debt Inputs'!$A$6:$M$105,7,FALSE),0),D118+F118))</f>
        <v/>
      </c>
      <c r="H118" s="48">
        <f>IF(D118="","",IF(L118=1,MAX(0,'Debt Inputs'!$B$2-SUM($G$106:$G$205)),0))</f>
        <v/>
      </c>
      <c r="I118" s="48">
        <f>IF(D118="","",MIN(D118+F118,G118+H118))</f>
        <v/>
      </c>
      <c r="J118" s="48">
        <f>IF(D118="","",MIN(D118,MAX(0,I118-F118)))</f>
        <v/>
      </c>
      <c r="K118" s="48">
        <f>IF(D118="","",MAX(0,D118+F118-I118))</f>
        <v/>
      </c>
      <c r="L118" s="18">
        <f>IF(D118="","",IF(D118&lt;=0,"",1+COUNTIFS($D$106:$D$205,"&gt;0",$E$106:$E$205,"&gt;"&amp;E118)))</f>
        <v/>
      </c>
      <c r="M118" s="18">
        <f>IF(D118="","",IF(AND(K118&gt;0,L118=1),"Yes","No"))</f>
        <v/>
      </c>
      <c r="N118" s="48">
        <f>IF(D118="","",N18+F118)</f>
        <v/>
      </c>
      <c r="O118" s="47">
        <f>IF(D118="","",IF(AND(K118=0,K18&gt;0),C118,""))</f>
        <v/>
      </c>
    </row>
    <row r="119">
      <c r="A119" s="49">
        <f>IF(B119="","",DATE(YEAR('Debt Inputs'!$E$2),MONTH('Debt Inputs'!$E$2)+1,1))</f>
        <v/>
      </c>
      <c r="B119" s="23">
        <f>IF('Debt Inputs'!A19="","",'Debt Inputs'!A19)</f>
        <v/>
      </c>
      <c r="C119" s="24">
        <f>IF(B119="","",IFERROR(VLOOKUP(B119,'Debt Inputs'!$A$6:$M$105,2,FALSE),""))</f>
        <v/>
      </c>
      <c r="D119" s="50">
        <f>IF(B119="","",K19)</f>
        <v/>
      </c>
      <c r="E119" s="26">
        <f>IF(B119="","",IFERROR(VLOOKUP(B119,'Debt Inputs'!$A$6:$M$105,5,FALSE),0))</f>
        <v/>
      </c>
      <c r="F119" s="50">
        <f>IF(D119="","",IFERROR(D119*E119/12,0))</f>
        <v/>
      </c>
      <c r="G119" s="50">
        <f>IF(D119="","",MIN(IFERROR(VLOOKUP(B119,'Debt Inputs'!$A$6:$M$105,7,FALSE),0),D119+F119))</f>
        <v/>
      </c>
      <c r="H119" s="50">
        <f>IF(D119="","",IF(L119=1,MAX(0,'Debt Inputs'!$B$2-SUM($G$106:$G$205)),0))</f>
        <v/>
      </c>
      <c r="I119" s="50">
        <f>IF(D119="","",MIN(D119+F119,G119+H119))</f>
        <v/>
      </c>
      <c r="J119" s="50">
        <f>IF(D119="","",MIN(D119,MAX(0,I119-F119)))</f>
        <v/>
      </c>
      <c r="K119" s="50">
        <f>IF(D119="","",MAX(0,D119+F119-I119))</f>
        <v/>
      </c>
      <c r="L119" s="23">
        <f>IF(D119="","",IF(D119&lt;=0,"",1+COUNTIFS($D$106:$D$205,"&gt;0",$E$106:$E$205,"&gt;"&amp;E119)))</f>
        <v/>
      </c>
      <c r="M119" s="23">
        <f>IF(D119="","",IF(AND(K119&gt;0,L119=1),"Yes","No"))</f>
        <v/>
      </c>
      <c r="N119" s="50">
        <f>IF(D119="","",N19+F119)</f>
        <v/>
      </c>
      <c r="O119" s="49">
        <f>IF(D119="","",IF(AND(K119=0,K19&gt;0),C119,""))</f>
        <v/>
      </c>
    </row>
    <row r="120">
      <c r="A120" s="47">
        <f>IF(B120="","",DATE(YEAR('Debt Inputs'!$E$2),MONTH('Debt Inputs'!$E$2)+1,1))</f>
        <v/>
      </c>
      <c r="B120" s="18">
        <f>IF('Debt Inputs'!A20="","",'Debt Inputs'!A20)</f>
        <v/>
      </c>
      <c r="C120" s="19">
        <f>IF(B120="","",IFERROR(VLOOKUP(B120,'Debt Inputs'!$A$6:$M$105,2,FALSE),""))</f>
        <v/>
      </c>
      <c r="D120" s="48">
        <f>IF(B120="","",K20)</f>
        <v/>
      </c>
      <c r="E120" s="21">
        <f>IF(B120="","",IFERROR(VLOOKUP(B120,'Debt Inputs'!$A$6:$M$105,5,FALSE),0))</f>
        <v/>
      </c>
      <c r="F120" s="48">
        <f>IF(D120="","",IFERROR(D120*E120/12,0))</f>
        <v/>
      </c>
      <c r="G120" s="48">
        <f>IF(D120="","",MIN(IFERROR(VLOOKUP(B120,'Debt Inputs'!$A$6:$M$105,7,FALSE),0),D120+F120))</f>
        <v/>
      </c>
      <c r="H120" s="48">
        <f>IF(D120="","",IF(L120=1,MAX(0,'Debt Inputs'!$B$2-SUM($G$106:$G$205)),0))</f>
        <v/>
      </c>
      <c r="I120" s="48">
        <f>IF(D120="","",MIN(D120+F120,G120+H120))</f>
        <v/>
      </c>
      <c r="J120" s="48">
        <f>IF(D120="","",MIN(D120,MAX(0,I120-F120)))</f>
        <v/>
      </c>
      <c r="K120" s="48">
        <f>IF(D120="","",MAX(0,D120+F120-I120))</f>
        <v/>
      </c>
      <c r="L120" s="18">
        <f>IF(D120="","",IF(D120&lt;=0,"",1+COUNTIFS($D$106:$D$205,"&gt;0",$E$106:$E$205,"&gt;"&amp;E120)))</f>
        <v/>
      </c>
      <c r="M120" s="18">
        <f>IF(D120="","",IF(AND(K120&gt;0,L120=1),"Yes","No"))</f>
        <v/>
      </c>
      <c r="N120" s="48">
        <f>IF(D120="","",N20+F120)</f>
        <v/>
      </c>
      <c r="O120" s="47">
        <f>IF(D120="","",IF(AND(K120=0,K20&gt;0),C120,""))</f>
        <v/>
      </c>
    </row>
    <row r="121">
      <c r="A121" s="49">
        <f>IF(B121="","",DATE(YEAR('Debt Inputs'!$E$2),MONTH('Debt Inputs'!$E$2)+1,1))</f>
        <v/>
      </c>
      <c r="B121" s="23">
        <f>IF('Debt Inputs'!A21="","",'Debt Inputs'!A21)</f>
        <v/>
      </c>
      <c r="C121" s="24">
        <f>IF(B121="","",IFERROR(VLOOKUP(B121,'Debt Inputs'!$A$6:$M$105,2,FALSE),""))</f>
        <v/>
      </c>
      <c r="D121" s="50">
        <f>IF(B121="","",K21)</f>
        <v/>
      </c>
      <c r="E121" s="26">
        <f>IF(B121="","",IFERROR(VLOOKUP(B121,'Debt Inputs'!$A$6:$M$105,5,FALSE),0))</f>
        <v/>
      </c>
      <c r="F121" s="50">
        <f>IF(D121="","",IFERROR(D121*E121/12,0))</f>
        <v/>
      </c>
      <c r="G121" s="50">
        <f>IF(D121="","",MIN(IFERROR(VLOOKUP(B121,'Debt Inputs'!$A$6:$M$105,7,FALSE),0),D121+F121))</f>
        <v/>
      </c>
      <c r="H121" s="50">
        <f>IF(D121="","",IF(L121=1,MAX(0,'Debt Inputs'!$B$2-SUM($G$106:$G$205)),0))</f>
        <v/>
      </c>
      <c r="I121" s="50">
        <f>IF(D121="","",MIN(D121+F121,G121+H121))</f>
        <v/>
      </c>
      <c r="J121" s="50">
        <f>IF(D121="","",MIN(D121,MAX(0,I121-F121)))</f>
        <v/>
      </c>
      <c r="K121" s="50">
        <f>IF(D121="","",MAX(0,D121+F121-I121))</f>
        <v/>
      </c>
      <c r="L121" s="23">
        <f>IF(D121="","",IF(D121&lt;=0,"",1+COUNTIFS($D$106:$D$205,"&gt;0",$E$106:$E$205,"&gt;"&amp;E121)))</f>
        <v/>
      </c>
      <c r="M121" s="23">
        <f>IF(D121="","",IF(AND(K121&gt;0,L121=1),"Yes","No"))</f>
        <v/>
      </c>
      <c r="N121" s="50">
        <f>IF(D121="","",N21+F121)</f>
        <v/>
      </c>
      <c r="O121" s="49">
        <f>IF(D121="","",IF(AND(K121=0,K21&gt;0),C121,""))</f>
        <v/>
      </c>
    </row>
    <row r="122">
      <c r="A122" s="47">
        <f>IF(B122="","",DATE(YEAR('Debt Inputs'!$E$2),MONTH('Debt Inputs'!$E$2)+1,1))</f>
        <v/>
      </c>
      <c r="B122" s="18">
        <f>IF('Debt Inputs'!A22="","",'Debt Inputs'!A22)</f>
        <v/>
      </c>
      <c r="C122" s="19">
        <f>IF(B122="","",IFERROR(VLOOKUP(B122,'Debt Inputs'!$A$6:$M$105,2,FALSE),""))</f>
        <v/>
      </c>
      <c r="D122" s="48">
        <f>IF(B122="","",K22)</f>
        <v/>
      </c>
      <c r="E122" s="21">
        <f>IF(B122="","",IFERROR(VLOOKUP(B122,'Debt Inputs'!$A$6:$M$105,5,FALSE),0))</f>
        <v/>
      </c>
      <c r="F122" s="48">
        <f>IF(D122="","",IFERROR(D122*E122/12,0))</f>
        <v/>
      </c>
      <c r="G122" s="48">
        <f>IF(D122="","",MIN(IFERROR(VLOOKUP(B122,'Debt Inputs'!$A$6:$M$105,7,FALSE),0),D122+F122))</f>
        <v/>
      </c>
      <c r="H122" s="48">
        <f>IF(D122="","",IF(L122=1,MAX(0,'Debt Inputs'!$B$2-SUM($G$106:$G$205)),0))</f>
        <v/>
      </c>
      <c r="I122" s="48">
        <f>IF(D122="","",MIN(D122+F122,G122+H122))</f>
        <v/>
      </c>
      <c r="J122" s="48">
        <f>IF(D122="","",MIN(D122,MAX(0,I122-F122)))</f>
        <v/>
      </c>
      <c r="K122" s="48">
        <f>IF(D122="","",MAX(0,D122+F122-I122))</f>
        <v/>
      </c>
      <c r="L122" s="18">
        <f>IF(D122="","",IF(D122&lt;=0,"",1+COUNTIFS($D$106:$D$205,"&gt;0",$E$106:$E$205,"&gt;"&amp;E122)))</f>
        <v/>
      </c>
      <c r="M122" s="18">
        <f>IF(D122="","",IF(AND(K122&gt;0,L122=1),"Yes","No"))</f>
        <v/>
      </c>
      <c r="N122" s="48">
        <f>IF(D122="","",N22+F122)</f>
        <v/>
      </c>
      <c r="O122" s="47">
        <f>IF(D122="","",IF(AND(K122=0,K22&gt;0),C122,""))</f>
        <v/>
      </c>
    </row>
    <row r="123">
      <c r="A123" s="49">
        <f>IF(B123="","",DATE(YEAR('Debt Inputs'!$E$2),MONTH('Debt Inputs'!$E$2)+1,1))</f>
        <v/>
      </c>
      <c r="B123" s="23">
        <f>IF('Debt Inputs'!A23="","",'Debt Inputs'!A23)</f>
        <v/>
      </c>
      <c r="C123" s="24">
        <f>IF(B123="","",IFERROR(VLOOKUP(B123,'Debt Inputs'!$A$6:$M$105,2,FALSE),""))</f>
        <v/>
      </c>
      <c r="D123" s="50">
        <f>IF(B123="","",K23)</f>
        <v/>
      </c>
      <c r="E123" s="26">
        <f>IF(B123="","",IFERROR(VLOOKUP(B123,'Debt Inputs'!$A$6:$M$105,5,FALSE),0))</f>
        <v/>
      </c>
      <c r="F123" s="50">
        <f>IF(D123="","",IFERROR(D123*E123/12,0))</f>
        <v/>
      </c>
      <c r="G123" s="50">
        <f>IF(D123="","",MIN(IFERROR(VLOOKUP(B123,'Debt Inputs'!$A$6:$M$105,7,FALSE),0),D123+F123))</f>
        <v/>
      </c>
      <c r="H123" s="50">
        <f>IF(D123="","",IF(L123=1,MAX(0,'Debt Inputs'!$B$2-SUM($G$106:$G$205)),0))</f>
        <v/>
      </c>
      <c r="I123" s="50">
        <f>IF(D123="","",MIN(D123+F123,G123+H123))</f>
        <v/>
      </c>
      <c r="J123" s="50">
        <f>IF(D123="","",MIN(D123,MAX(0,I123-F123)))</f>
        <v/>
      </c>
      <c r="K123" s="50">
        <f>IF(D123="","",MAX(0,D123+F123-I123))</f>
        <v/>
      </c>
      <c r="L123" s="23">
        <f>IF(D123="","",IF(D123&lt;=0,"",1+COUNTIFS($D$106:$D$205,"&gt;0",$E$106:$E$205,"&gt;"&amp;E123)))</f>
        <v/>
      </c>
      <c r="M123" s="23">
        <f>IF(D123="","",IF(AND(K123&gt;0,L123=1),"Yes","No"))</f>
        <v/>
      </c>
      <c r="N123" s="50">
        <f>IF(D123="","",N23+F123)</f>
        <v/>
      </c>
      <c r="O123" s="49">
        <f>IF(D123="","",IF(AND(K123=0,K23&gt;0),C123,""))</f>
        <v/>
      </c>
    </row>
    <row r="124">
      <c r="A124" s="47">
        <f>IF(B124="","",DATE(YEAR('Debt Inputs'!$E$2),MONTH('Debt Inputs'!$E$2)+1,1))</f>
        <v/>
      </c>
      <c r="B124" s="18">
        <f>IF('Debt Inputs'!A24="","",'Debt Inputs'!A24)</f>
        <v/>
      </c>
      <c r="C124" s="19">
        <f>IF(B124="","",IFERROR(VLOOKUP(B124,'Debt Inputs'!$A$6:$M$105,2,FALSE),""))</f>
        <v/>
      </c>
      <c r="D124" s="48">
        <f>IF(B124="","",K24)</f>
        <v/>
      </c>
      <c r="E124" s="21">
        <f>IF(B124="","",IFERROR(VLOOKUP(B124,'Debt Inputs'!$A$6:$M$105,5,FALSE),0))</f>
        <v/>
      </c>
      <c r="F124" s="48">
        <f>IF(D124="","",IFERROR(D124*E124/12,0))</f>
        <v/>
      </c>
      <c r="G124" s="48">
        <f>IF(D124="","",MIN(IFERROR(VLOOKUP(B124,'Debt Inputs'!$A$6:$M$105,7,FALSE),0),D124+F124))</f>
        <v/>
      </c>
      <c r="H124" s="48">
        <f>IF(D124="","",IF(L124=1,MAX(0,'Debt Inputs'!$B$2-SUM($G$106:$G$205)),0))</f>
        <v/>
      </c>
      <c r="I124" s="48">
        <f>IF(D124="","",MIN(D124+F124,G124+H124))</f>
        <v/>
      </c>
      <c r="J124" s="48">
        <f>IF(D124="","",MIN(D124,MAX(0,I124-F124)))</f>
        <v/>
      </c>
      <c r="K124" s="48">
        <f>IF(D124="","",MAX(0,D124+F124-I124))</f>
        <v/>
      </c>
      <c r="L124" s="18">
        <f>IF(D124="","",IF(D124&lt;=0,"",1+COUNTIFS($D$106:$D$205,"&gt;0",$E$106:$E$205,"&gt;"&amp;E124)))</f>
        <v/>
      </c>
      <c r="M124" s="18">
        <f>IF(D124="","",IF(AND(K124&gt;0,L124=1),"Yes","No"))</f>
        <v/>
      </c>
      <c r="N124" s="48">
        <f>IF(D124="","",N24+F124)</f>
        <v/>
      </c>
      <c r="O124" s="47">
        <f>IF(D124="","",IF(AND(K124=0,K24&gt;0),C124,""))</f>
        <v/>
      </c>
    </row>
    <row r="125">
      <c r="A125" s="49">
        <f>IF(B125="","",DATE(YEAR('Debt Inputs'!$E$2),MONTH('Debt Inputs'!$E$2)+1,1))</f>
        <v/>
      </c>
      <c r="B125" s="23">
        <f>IF('Debt Inputs'!A25="","",'Debt Inputs'!A25)</f>
        <v/>
      </c>
      <c r="C125" s="24">
        <f>IF(B125="","",IFERROR(VLOOKUP(B125,'Debt Inputs'!$A$6:$M$105,2,FALSE),""))</f>
        <v/>
      </c>
      <c r="D125" s="50">
        <f>IF(B125="","",K25)</f>
        <v/>
      </c>
      <c r="E125" s="26">
        <f>IF(B125="","",IFERROR(VLOOKUP(B125,'Debt Inputs'!$A$6:$M$105,5,FALSE),0))</f>
        <v/>
      </c>
      <c r="F125" s="50">
        <f>IF(D125="","",IFERROR(D125*E125/12,0))</f>
        <v/>
      </c>
      <c r="G125" s="50">
        <f>IF(D125="","",MIN(IFERROR(VLOOKUP(B125,'Debt Inputs'!$A$6:$M$105,7,FALSE),0),D125+F125))</f>
        <v/>
      </c>
      <c r="H125" s="50">
        <f>IF(D125="","",IF(L125=1,MAX(0,'Debt Inputs'!$B$2-SUM($G$106:$G$205)),0))</f>
        <v/>
      </c>
      <c r="I125" s="50">
        <f>IF(D125="","",MIN(D125+F125,G125+H125))</f>
        <v/>
      </c>
      <c r="J125" s="50">
        <f>IF(D125="","",MIN(D125,MAX(0,I125-F125)))</f>
        <v/>
      </c>
      <c r="K125" s="50">
        <f>IF(D125="","",MAX(0,D125+F125-I125))</f>
        <v/>
      </c>
      <c r="L125" s="23">
        <f>IF(D125="","",IF(D125&lt;=0,"",1+COUNTIFS($D$106:$D$205,"&gt;0",$E$106:$E$205,"&gt;"&amp;E125)))</f>
        <v/>
      </c>
      <c r="M125" s="23">
        <f>IF(D125="","",IF(AND(K125&gt;0,L125=1),"Yes","No"))</f>
        <v/>
      </c>
      <c r="N125" s="50">
        <f>IF(D125="","",N25+F125)</f>
        <v/>
      </c>
      <c r="O125" s="49">
        <f>IF(D125="","",IF(AND(K125=0,K25&gt;0),C125,""))</f>
        <v/>
      </c>
    </row>
    <row r="126">
      <c r="A126" s="47">
        <f>IF(B126="","",DATE(YEAR('Debt Inputs'!$E$2),MONTH('Debt Inputs'!$E$2)+1,1))</f>
        <v/>
      </c>
      <c r="B126" s="18">
        <f>IF('Debt Inputs'!A26="","",'Debt Inputs'!A26)</f>
        <v/>
      </c>
      <c r="C126" s="19">
        <f>IF(B126="","",IFERROR(VLOOKUP(B126,'Debt Inputs'!$A$6:$M$105,2,FALSE),""))</f>
        <v/>
      </c>
      <c r="D126" s="48">
        <f>IF(B126="","",K26)</f>
        <v/>
      </c>
      <c r="E126" s="21">
        <f>IF(B126="","",IFERROR(VLOOKUP(B126,'Debt Inputs'!$A$6:$M$105,5,FALSE),0))</f>
        <v/>
      </c>
      <c r="F126" s="48">
        <f>IF(D126="","",IFERROR(D126*E126/12,0))</f>
        <v/>
      </c>
      <c r="G126" s="48">
        <f>IF(D126="","",MIN(IFERROR(VLOOKUP(B126,'Debt Inputs'!$A$6:$M$105,7,FALSE),0),D126+F126))</f>
        <v/>
      </c>
      <c r="H126" s="48">
        <f>IF(D126="","",IF(L126=1,MAX(0,'Debt Inputs'!$B$2-SUM($G$106:$G$205)),0))</f>
        <v/>
      </c>
      <c r="I126" s="48">
        <f>IF(D126="","",MIN(D126+F126,G126+H126))</f>
        <v/>
      </c>
      <c r="J126" s="48">
        <f>IF(D126="","",MIN(D126,MAX(0,I126-F126)))</f>
        <v/>
      </c>
      <c r="K126" s="48">
        <f>IF(D126="","",MAX(0,D126+F126-I126))</f>
        <v/>
      </c>
      <c r="L126" s="18">
        <f>IF(D126="","",IF(D126&lt;=0,"",1+COUNTIFS($D$106:$D$205,"&gt;0",$E$106:$E$205,"&gt;"&amp;E126)))</f>
        <v/>
      </c>
      <c r="M126" s="18">
        <f>IF(D126="","",IF(AND(K126&gt;0,L126=1),"Yes","No"))</f>
        <v/>
      </c>
      <c r="N126" s="48">
        <f>IF(D126="","",N26+F126)</f>
        <v/>
      </c>
      <c r="O126" s="47">
        <f>IF(D126="","",IF(AND(K126=0,K26&gt;0),C126,""))</f>
        <v/>
      </c>
    </row>
    <row r="127">
      <c r="A127" s="49">
        <f>IF(B127="","",DATE(YEAR('Debt Inputs'!$E$2),MONTH('Debt Inputs'!$E$2)+1,1))</f>
        <v/>
      </c>
      <c r="B127" s="23">
        <f>IF('Debt Inputs'!A27="","",'Debt Inputs'!A27)</f>
        <v/>
      </c>
      <c r="C127" s="24">
        <f>IF(B127="","",IFERROR(VLOOKUP(B127,'Debt Inputs'!$A$6:$M$105,2,FALSE),""))</f>
        <v/>
      </c>
      <c r="D127" s="50">
        <f>IF(B127="","",K27)</f>
        <v/>
      </c>
      <c r="E127" s="26">
        <f>IF(B127="","",IFERROR(VLOOKUP(B127,'Debt Inputs'!$A$6:$M$105,5,FALSE),0))</f>
        <v/>
      </c>
      <c r="F127" s="50">
        <f>IF(D127="","",IFERROR(D127*E127/12,0))</f>
        <v/>
      </c>
      <c r="G127" s="50">
        <f>IF(D127="","",MIN(IFERROR(VLOOKUP(B127,'Debt Inputs'!$A$6:$M$105,7,FALSE),0),D127+F127))</f>
        <v/>
      </c>
      <c r="H127" s="50">
        <f>IF(D127="","",IF(L127=1,MAX(0,'Debt Inputs'!$B$2-SUM($G$106:$G$205)),0))</f>
        <v/>
      </c>
      <c r="I127" s="50">
        <f>IF(D127="","",MIN(D127+F127,G127+H127))</f>
        <v/>
      </c>
      <c r="J127" s="50">
        <f>IF(D127="","",MIN(D127,MAX(0,I127-F127)))</f>
        <v/>
      </c>
      <c r="K127" s="50">
        <f>IF(D127="","",MAX(0,D127+F127-I127))</f>
        <v/>
      </c>
      <c r="L127" s="23">
        <f>IF(D127="","",IF(D127&lt;=0,"",1+COUNTIFS($D$106:$D$205,"&gt;0",$E$106:$E$205,"&gt;"&amp;E127)))</f>
        <v/>
      </c>
      <c r="M127" s="23">
        <f>IF(D127="","",IF(AND(K127&gt;0,L127=1),"Yes","No"))</f>
        <v/>
      </c>
      <c r="N127" s="50">
        <f>IF(D127="","",N27+F127)</f>
        <v/>
      </c>
      <c r="O127" s="49">
        <f>IF(D127="","",IF(AND(K127=0,K27&gt;0),C127,""))</f>
        <v/>
      </c>
    </row>
    <row r="128">
      <c r="A128" s="47">
        <f>IF(B128="","",DATE(YEAR('Debt Inputs'!$E$2),MONTH('Debt Inputs'!$E$2)+1,1))</f>
        <v/>
      </c>
      <c r="B128" s="18">
        <f>IF('Debt Inputs'!A28="","",'Debt Inputs'!A28)</f>
        <v/>
      </c>
      <c r="C128" s="19">
        <f>IF(B128="","",IFERROR(VLOOKUP(B128,'Debt Inputs'!$A$6:$M$105,2,FALSE),""))</f>
        <v/>
      </c>
      <c r="D128" s="48">
        <f>IF(B128="","",K28)</f>
        <v/>
      </c>
      <c r="E128" s="21">
        <f>IF(B128="","",IFERROR(VLOOKUP(B128,'Debt Inputs'!$A$6:$M$105,5,FALSE),0))</f>
        <v/>
      </c>
      <c r="F128" s="48">
        <f>IF(D128="","",IFERROR(D128*E128/12,0))</f>
        <v/>
      </c>
      <c r="G128" s="48">
        <f>IF(D128="","",MIN(IFERROR(VLOOKUP(B128,'Debt Inputs'!$A$6:$M$105,7,FALSE),0),D128+F128))</f>
        <v/>
      </c>
      <c r="H128" s="48">
        <f>IF(D128="","",IF(L128=1,MAX(0,'Debt Inputs'!$B$2-SUM($G$106:$G$205)),0))</f>
        <v/>
      </c>
      <c r="I128" s="48">
        <f>IF(D128="","",MIN(D128+F128,G128+H128))</f>
        <v/>
      </c>
      <c r="J128" s="48">
        <f>IF(D128="","",MIN(D128,MAX(0,I128-F128)))</f>
        <v/>
      </c>
      <c r="K128" s="48">
        <f>IF(D128="","",MAX(0,D128+F128-I128))</f>
        <v/>
      </c>
      <c r="L128" s="18">
        <f>IF(D128="","",IF(D128&lt;=0,"",1+COUNTIFS($D$106:$D$205,"&gt;0",$E$106:$E$205,"&gt;"&amp;E128)))</f>
        <v/>
      </c>
      <c r="M128" s="18">
        <f>IF(D128="","",IF(AND(K128&gt;0,L128=1),"Yes","No"))</f>
        <v/>
      </c>
      <c r="N128" s="48">
        <f>IF(D128="","",N28+F128)</f>
        <v/>
      </c>
      <c r="O128" s="47">
        <f>IF(D128="","",IF(AND(K128=0,K28&gt;0),C128,""))</f>
        <v/>
      </c>
    </row>
    <row r="129">
      <c r="A129" s="49">
        <f>IF(B129="","",DATE(YEAR('Debt Inputs'!$E$2),MONTH('Debt Inputs'!$E$2)+1,1))</f>
        <v/>
      </c>
      <c r="B129" s="23">
        <f>IF('Debt Inputs'!A29="","",'Debt Inputs'!A29)</f>
        <v/>
      </c>
      <c r="C129" s="24">
        <f>IF(B129="","",IFERROR(VLOOKUP(B129,'Debt Inputs'!$A$6:$M$105,2,FALSE),""))</f>
        <v/>
      </c>
      <c r="D129" s="50">
        <f>IF(B129="","",K29)</f>
        <v/>
      </c>
      <c r="E129" s="26">
        <f>IF(B129="","",IFERROR(VLOOKUP(B129,'Debt Inputs'!$A$6:$M$105,5,FALSE),0))</f>
        <v/>
      </c>
      <c r="F129" s="50">
        <f>IF(D129="","",IFERROR(D129*E129/12,0))</f>
        <v/>
      </c>
      <c r="G129" s="50">
        <f>IF(D129="","",MIN(IFERROR(VLOOKUP(B129,'Debt Inputs'!$A$6:$M$105,7,FALSE),0),D129+F129))</f>
        <v/>
      </c>
      <c r="H129" s="50">
        <f>IF(D129="","",IF(L129=1,MAX(0,'Debt Inputs'!$B$2-SUM($G$106:$G$205)),0))</f>
        <v/>
      </c>
      <c r="I129" s="50">
        <f>IF(D129="","",MIN(D129+F129,G129+H129))</f>
        <v/>
      </c>
      <c r="J129" s="50">
        <f>IF(D129="","",MIN(D129,MAX(0,I129-F129)))</f>
        <v/>
      </c>
      <c r="K129" s="50">
        <f>IF(D129="","",MAX(0,D129+F129-I129))</f>
        <v/>
      </c>
      <c r="L129" s="23">
        <f>IF(D129="","",IF(D129&lt;=0,"",1+COUNTIFS($D$106:$D$205,"&gt;0",$E$106:$E$205,"&gt;"&amp;E129)))</f>
        <v/>
      </c>
      <c r="M129" s="23">
        <f>IF(D129="","",IF(AND(K129&gt;0,L129=1),"Yes","No"))</f>
        <v/>
      </c>
      <c r="N129" s="50">
        <f>IF(D129="","",N29+F129)</f>
        <v/>
      </c>
      <c r="O129" s="49">
        <f>IF(D129="","",IF(AND(K129=0,K29&gt;0),C129,""))</f>
        <v/>
      </c>
    </row>
    <row r="130">
      <c r="A130" s="47">
        <f>IF(B130="","",DATE(YEAR('Debt Inputs'!$E$2),MONTH('Debt Inputs'!$E$2)+1,1))</f>
        <v/>
      </c>
      <c r="B130" s="18">
        <f>IF('Debt Inputs'!A30="","",'Debt Inputs'!A30)</f>
        <v/>
      </c>
      <c r="C130" s="19">
        <f>IF(B130="","",IFERROR(VLOOKUP(B130,'Debt Inputs'!$A$6:$M$105,2,FALSE),""))</f>
        <v/>
      </c>
      <c r="D130" s="48">
        <f>IF(B130="","",K30)</f>
        <v/>
      </c>
      <c r="E130" s="21">
        <f>IF(B130="","",IFERROR(VLOOKUP(B130,'Debt Inputs'!$A$6:$M$105,5,FALSE),0))</f>
        <v/>
      </c>
      <c r="F130" s="48">
        <f>IF(D130="","",IFERROR(D130*E130/12,0))</f>
        <v/>
      </c>
      <c r="G130" s="48">
        <f>IF(D130="","",MIN(IFERROR(VLOOKUP(B130,'Debt Inputs'!$A$6:$M$105,7,FALSE),0),D130+F130))</f>
        <v/>
      </c>
      <c r="H130" s="48">
        <f>IF(D130="","",IF(L130=1,MAX(0,'Debt Inputs'!$B$2-SUM($G$106:$G$205)),0))</f>
        <v/>
      </c>
      <c r="I130" s="48">
        <f>IF(D130="","",MIN(D130+F130,G130+H130))</f>
        <v/>
      </c>
      <c r="J130" s="48">
        <f>IF(D130="","",MIN(D130,MAX(0,I130-F130)))</f>
        <v/>
      </c>
      <c r="K130" s="48">
        <f>IF(D130="","",MAX(0,D130+F130-I130))</f>
        <v/>
      </c>
      <c r="L130" s="18">
        <f>IF(D130="","",IF(D130&lt;=0,"",1+COUNTIFS($D$106:$D$205,"&gt;0",$E$106:$E$205,"&gt;"&amp;E130)))</f>
        <v/>
      </c>
      <c r="M130" s="18">
        <f>IF(D130="","",IF(AND(K130&gt;0,L130=1),"Yes","No"))</f>
        <v/>
      </c>
      <c r="N130" s="48">
        <f>IF(D130="","",N30+F130)</f>
        <v/>
      </c>
      <c r="O130" s="47">
        <f>IF(D130="","",IF(AND(K130=0,K30&gt;0),C130,""))</f>
        <v/>
      </c>
    </row>
    <row r="131">
      <c r="A131" s="49">
        <f>IF(B131="","",DATE(YEAR('Debt Inputs'!$E$2),MONTH('Debt Inputs'!$E$2)+1,1))</f>
        <v/>
      </c>
      <c r="B131" s="23">
        <f>IF('Debt Inputs'!A31="","",'Debt Inputs'!A31)</f>
        <v/>
      </c>
      <c r="C131" s="24">
        <f>IF(B131="","",IFERROR(VLOOKUP(B131,'Debt Inputs'!$A$6:$M$105,2,FALSE),""))</f>
        <v/>
      </c>
      <c r="D131" s="50">
        <f>IF(B131="","",K31)</f>
        <v/>
      </c>
      <c r="E131" s="26">
        <f>IF(B131="","",IFERROR(VLOOKUP(B131,'Debt Inputs'!$A$6:$M$105,5,FALSE),0))</f>
        <v/>
      </c>
      <c r="F131" s="50">
        <f>IF(D131="","",IFERROR(D131*E131/12,0))</f>
        <v/>
      </c>
      <c r="G131" s="50">
        <f>IF(D131="","",MIN(IFERROR(VLOOKUP(B131,'Debt Inputs'!$A$6:$M$105,7,FALSE),0),D131+F131))</f>
        <v/>
      </c>
      <c r="H131" s="50">
        <f>IF(D131="","",IF(L131=1,MAX(0,'Debt Inputs'!$B$2-SUM($G$106:$G$205)),0))</f>
        <v/>
      </c>
      <c r="I131" s="50">
        <f>IF(D131="","",MIN(D131+F131,G131+H131))</f>
        <v/>
      </c>
      <c r="J131" s="50">
        <f>IF(D131="","",MIN(D131,MAX(0,I131-F131)))</f>
        <v/>
      </c>
      <c r="K131" s="50">
        <f>IF(D131="","",MAX(0,D131+F131-I131))</f>
        <v/>
      </c>
      <c r="L131" s="23">
        <f>IF(D131="","",IF(D131&lt;=0,"",1+COUNTIFS($D$106:$D$205,"&gt;0",$E$106:$E$205,"&gt;"&amp;E131)))</f>
        <v/>
      </c>
      <c r="M131" s="23">
        <f>IF(D131="","",IF(AND(K131&gt;0,L131=1),"Yes","No"))</f>
        <v/>
      </c>
      <c r="N131" s="50">
        <f>IF(D131="","",N31+F131)</f>
        <v/>
      </c>
      <c r="O131" s="49">
        <f>IF(D131="","",IF(AND(K131=0,K31&gt;0),C131,""))</f>
        <v/>
      </c>
    </row>
    <row r="132">
      <c r="A132" s="47">
        <f>IF(B132="","",DATE(YEAR('Debt Inputs'!$E$2),MONTH('Debt Inputs'!$E$2)+1,1))</f>
        <v/>
      </c>
      <c r="B132" s="18">
        <f>IF('Debt Inputs'!A32="","",'Debt Inputs'!A32)</f>
        <v/>
      </c>
      <c r="C132" s="19">
        <f>IF(B132="","",IFERROR(VLOOKUP(B132,'Debt Inputs'!$A$6:$M$105,2,FALSE),""))</f>
        <v/>
      </c>
      <c r="D132" s="48">
        <f>IF(B132="","",K32)</f>
        <v/>
      </c>
      <c r="E132" s="21">
        <f>IF(B132="","",IFERROR(VLOOKUP(B132,'Debt Inputs'!$A$6:$M$105,5,FALSE),0))</f>
        <v/>
      </c>
      <c r="F132" s="48">
        <f>IF(D132="","",IFERROR(D132*E132/12,0))</f>
        <v/>
      </c>
      <c r="G132" s="48">
        <f>IF(D132="","",MIN(IFERROR(VLOOKUP(B132,'Debt Inputs'!$A$6:$M$105,7,FALSE),0),D132+F132))</f>
        <v/>
      </c>
      <c r="H132" s="48">
        <f>IF(D132="","",IF(L132=1,MAX(0,'Debt Inputs'!$B$2-SUM($G$106:$G$205)),0))</f>
        <v/>
      </c>
      <c r="I132" s="48">
        <f>IF(D132="","",MIN(D132+F132,G132+H132))</f>
        <v/>
      </c>
      <c r="J132" s="48">
        <f>IF(D132="","",MIN(D132,MAX(0,I132-F132)))</f>
        <v/>
      </c>
      <c r="K132" s="48">
        <f>IF(D132="","",MAX(0,D132+F132-I132))</f>
        <v/>
      </c>
      <c r="L132" s="18">
        <f>IF(D132="","",IF(D132&lt;=0,"",1+COUNTIFS($D$106:$D$205,"&gt;0",$E$106:$E$205,"&gt;"&amp;E132)))</f>
        <v/>
      </c>
      <c r="M132" s="18">
        <f>IF(D132="","",IF(AND(K132&gt;0,L132=1),"Yes","No"))</f>
        <v/>
      </c>
      <c r="N132" s="48">
        <f>IF(D132="","",N32+F132)</f>
        <v/>
      </c>
      <c r="O132" s="47">
        <f>IF(D132="","",IF(AND(K132=0,K32&gt;0),C132,""))</f>
        <v/>
      </c>
    </row>
    <row r="133">
      <c r="A133" s="49">
        <f>IF(B133="","",DATE(YEAR('Debt Inputs'!$E$2),MONTH('Debt Inputs'!$E$2)+1,1))</f>
        <v/>
      </c>
      <c r="B133" s="23">
        <f>IF('Debt Inputs'!A33="","",'Debt Inputs'!A33)</f>
        <v/>
      </c>
      <c r="C133" s="24">
        <f>IF(B133="","",IFERROR(VLOOKUP(B133,'Debt Inputs'!$A$6:$M$105,2,FALSE),""))</f>
        <v/>
      </c>
      <c r="D133" s="50">
        <f>IF(B133="","",K33)</f>
        <v/>
      </c>
      <c r="E133" s="26">
        <f>IF(B133="","",IFERROR(VLOOKUP(B133,'Debt Inputs'!$A$6:$M$105,5,FALSE),0))</f>
        <v/>
      </c>
      <c r="F133" s="50">
        <f>IF(D133="","",IFERROR(D133*E133/12,0))</f>
        <v/>
      </c>
      <c r="G133" s="50">
        <f>IF(D133="","",MIN(IFERROR(VLOOKUP(B133,'Debt Inputs'!$A$6:$M$105,7,FALSE),0),D133+F133))</f>
        <v/>
      </c>
      <c r="H133" s="50">
        <f>IF(D133="","",IF(L133=1,MAX(0,'Debt Inputs'!$B$2-SUM($G$106:$G$205)),0))</f>
        <v/>
      </c>
      <c r="I133" s="50">
        <f>IF(D133="","",MIN(D133+F133,G133+H133))</f>
        <v/>
      </c>
      <c r="J133" s="50">
        <f>IF(D133="","",MIN(D133,MAX(0,I133-F133)))</f>
        <v/>
      </c>
      <c r="K133" s="50">
        <f>IF(D133="","",MAX(0,D133+F133-I133))</f>
        <v/>
      </c>
      <c r="L133" s="23">
        <f>IF(D133="","",IF(D133&lt;=0,"",1+COUNTIFS($D$106:$D$205,"&gt;0",$E$106:$E$205,"&gt;"&amp;E133)))</f>
        <v/>
      </c>
      <c r="M133" s="23">
        <f>IF(D133="","",IF(AND(K133&gt;0,L133=1),"Yes","No"))</f>
        <v/>
      </c>
      <c r="N133" s="50">
        <f>IF(D133="","",N33+F133)</f>
        <v/>
      </c>
      <c r="O133" s="49">
        <f>IF(D133="","",IF(AND(K133=0,K33&gt;0),C133,""))</f>
        <v/>
      </c>
    </row>
    <row r="134">
      <c r="A134" s="47">
        <f>IF(B134="","",DATE(YEAR('Debt Inputs'!$E$2),MONTH('Debt Inputs'!$E$2)+1,1))</f>
        <v/>
      </c>
      <c r="B134" s="18">
        <f>IF('Debt Inputs'!A34="","",'Debt Inputs'!A34)</f>
        <v/>
      </c>
      <c r="C134" s="19">
        <f>IF(B134="","",IFERROR(VLOOKUP(B134,'Debt Inputs'!$A$6:$M$105,2,FALSE),""))</f>
        <v/>
      </c>
      <c r="D134" s="48">
        <f>IF(B134="","",K34)</f>
        <v/>
      </c>
      <c r="E134" s="21">
        <f>IF(B134="","",IFERROR(VLOOKUP(B134,'Debt Inputs'!$A$6:$M$105,5,FALSE),0))</f>
        <v/>
      </c>
      <c r="F134" s="48">
        <f>IF(D134="","",IFERROR(D134*E134/12,0))</f>
        <v/>
      </c>
      <c r="G134" s="48">
        <f>IF(D134="","",MIN(IFERROR(VLOOKUP(B134,'Debt Inputs'!$A$6:$M$105,7,FALSE),0),D134+F134))</f>
        <v/>
      </c>
      <c r="H134" s="48">
        <f>IF(D134="","",IF(L134=1,MAX(0,'Debt Inputs'!$B$2-SUM($G$106:$G$205)),0))</f>
        <v/>
      </c>
      <c r="I134" s="48">
        <f>IF(D134="","",MIN(D134+F134,G134+H134))</f>
        <v/>
      </c>
      <c r="J134" s="48">
        <f>IF(D134="","",MIN(D134,MAX(0,I134-F134)))</f>
        <v/>
      </c>
      <c r="K134" s="48">
        <f>IF(D134="","",MAX(0,D134+F134-I134))</f>
        <v/>
      </c>
      <c r="L134" s="18">
        <f>IF(D134="","",IF(D134&lt;=0,"",1+COUNTIFS($D$106:$D$205,"&gt;0",$E$106:$E$205,"&gt;"&amp;E134)))</f>
        <v/>
      </c>
      <c r="M134" s="18">
        <f>IF(D134="","",IF(AND(K134&gt;0,L134=1),"Yes","No"))</f>
        <v/>
      </c>
      <c r="N134" s="48">
        <f>IF(D134="","",N34+F134)</f>
        <v/>
      </c>
      <c r="O134" s="47">
        <f>IF(D134="","",IF(AND(K134=0,K34&gt;0),C134,""))</f>
        <v/>
      </c>
    </row>
    <row r="135">
      <c r="A135" s="49">
        <f>IF(B135="","",DATE(YEAR('Debt Inputs'!$E$2),MONTH('Debt Inputs'!$E$2)+1,1))</f>
        <v/>
      </c>
      <c r="B135" s="23">
        <f>IF('Debt Inputs'!A35="","",'Debt Inputs'!A35)</f>
        <v/>
      </c>
      <c r="C135" s="24">
        <f>IF(B135="","",IFERROR(VLOOKUP(B135,'Debt Inputs'!$A$6:$M$105,2,FALSE),""))</f>
        <v/>
      </c>
      <c r="D135" s="50">
        <f>IF(B135="","",K35)</f>
        <v/>
      </c>
      <c r="E135" s="26">
        <f>IF(B135="","",IFERROR(VLOOKUP(B135,'Debt Inputs'!$A$6:$M$105,5,FALSE),0))</f>
        <v/>
      </c>
      <c r="F135" s="50">
        <f>IF(D135="","",IFERROR(D135*E135/12,0))</f>
        <v/>
      </c>
      <c r="G135" s="50">
        <f>IF(D135="","",MIN(IFERROR(VLOOKUP(B135,'Debt Inputs'!$A$6:$M$105,7,FALSE),0),D135+F135))</f>
        <v/>
      </c>
      <c r="H135" s="50">
        <f>IF(D135="","",IF(L135=1,MAX(0,'Debt Inputs'!$B$2-SUM($G$106:$G$205)),0))</f>
        <v/>
      </c>
      <c r="I135" s="50">
        <f>IF(D135="","",MIN(D135+F135,G135+H135))</f>
        <v/>
      </c>
      <c r="J135" s="50">
        <f>IF(D135="","",MIN(D135,MAX(0,I135-F135)))</f>
        <v/>
      </c>
      <c r="K135" s="50">
        <f>IF(D135="","",MAX(0,D135+F135-I135))</f>
        <v/>
      </c>
      <c r="L135" s="23">
        <f>IF(D135="","",IF(D135&lt;=0,"",1+COUNTIFS($D$106:$D$205,"&gt;0",$E$106:$E$205,"&gt;"&amp;E135)))</f>
        <v/>
      </c>
      <c r="M135" s="23">
        <f>IF(D135="","",IF(AND(K135&gt;0,L135=1),"Yes","No"))</f>
        <v/>
      </c>
      <c r="N135" s="50">
        <f>IF(D135="","",N35+F135)</f>
        <v/>
      </c>
      <c r="O135" s="49">
        <f>IF(D135="","",IF(AND(K135=0,K35&gt;0),C135,""))</f>
        <v/>
      </c>
    </row>
    <row r="136">
      <c r="A136" s="47">
        <f>IF(B136="","",DATE(YEAR('Debt Inputs'!$E$2),MONTH('Debt Inputs'!$E$2)+1,1))</f>
        <v/>
      </c>
      <c r="B136" s="18">
        <f>IF('Debt Inputs'!A36="","",'Debt Inputs'!A36)</f>
        <v/>
      </c>
      <c r="C136" s="19">
        <f>IF(B136="","",IFERROR(VLOOKUP(B136,'Debt Inputs'!$A$6:$M$105,2,FALSE),""))</f>
        <v/>
      </c>
      <c r="D136" s="48">
        <f>IF(B136="","",K36)</f>
        <v/>
      </c>
      <c r="E136" s="21">
        <f>IF(B136="","",IFERROR(VLOOKUP(B136,'Debt Inputs'!$A$6:$M$105,5,FALSE),0))</f>
        <v/>
      </c>
      <c r="F136" s="48">
        <f>IF(D136="","",IFERROR(D136*E136/12,0))</f>
        <v/>
      </c>
      <c r="G136" s="48">
        <f>IF(D136="","",MIN(IFERROR(VLOOKUP(B136,'Debt Inputs'!$A$6:$M$105,7,FALSE),0),D136+F136))</f>
        <v/>
      </c>
      <c r="H136" s="48">
        <f>IF(D136="","",IF(L136=1,MAX(0,'Debt Inputs'!$B$2-SUM($G$106:$G$205)),0))</f>
        <v/>
      </c>
      <c r="I136" s="48">
        <f>IF(D136="","",MIN(D136+F136,G136+H136))</f>
        <v/>
      </c>
      <c r="J136" s="48">
        <f>IF(D136="","",MIN(D136,MAX(0,I136-F136)))</f>
        <v/>
      </c>
      <c r="K136" s="48">
        <f>IF(D136="","",MAX(0,D136+F136-I136))</f>
        <v/>
      </c>
      <c r="L136" s="18">
        <f>IF(D136="","",IF(D136&lt;=0,"",1+COUNTIFS($D$106:$D$205,"&gt;0",$E$106:$E$205,"&gt;"&amp;E136)))</f>
        <v/>
      </c>
      <c r="M136" s="18">
        <f>IF(D136="","",IF(AND(K136&gt;0,L136=1),"Yes","No"))</f>
        <v/>
      </c>
      <c r="N136" s="48">
        <f>IF(D136="","",N36+F136)</f>
        <v/>
      </c>
      <c r="O136" s="47">
        <f>IF(D136="","",IF(AND(K136=0,K36&gt;0),C136,""))</f>
        <v/>
      </c>
    </row>
    <row r="137">
      <c r="A137" s="49">
        <f>IF(B137="","",DATE(YEAR('Debt Inputs'!$E$2),MONTH('Debt Inputs'!$E$2)+1,1))</f>
        <v/>
      </c>
      <c r="B137" s="23">
        <f>IF('Debt Inputs'!A37="","",'Debt Inputs'!A37)</f>
        <v/>
      </c>
      <c r="C137" s="24">
        <f>IF(B137="","",IFERROR(VLOOKUP(B137,'Debt Inputs'!$A$6:$M$105,2,FALSE),""))</f>
        <v/>
      </c>
      <c r="D137" s="50">
        <f>IF(B137="","",K37)</f>
        <v/>
      </c>
      <c r="E137" s="26">
        <f>IF(B137="","",IFERROR(VLOOKUP(B137,'Debt Inputs'!$A$6:$M$105,5,FALSE),0))</f>
        <v/>
      </c>
      <c r="F137" s="50">
        <f>IF(D137="","",IFERROR(D137*E137/12,0))</f>
        <v/>
      </c>
      <c r="G137" s="50">
        <f>IF(D137="","",MIN(IFERROR(VLOOKUP(B137,'Debt Inputs'!$A$6:$M$105,7,FALSE),0),D137+F137))</f>
        <v/>
      </c>
      <c r="H137" s="50">
        <f>IF(D137="","",IF(L137=1,MAX(0,'Debt Inputs'!$B$2-SUM($G$106:$G$205)),0))</f>
        <v/>
      </c>
      <c r="I137" s="50">
        <f>IF(D137="","",MIN(D137+F137,G137+H137))</f>
        <v/>
      </c>
      <c r="J137" s="50">
        <f>IF(D137="","",MIN(D137,MAX(0,I137-F137)))</f>
        <v/>
      </c>
      <c r="K137" s="50">
        <f>IF(D137="","",MAX(0,D137+F137-I137))</f>
        <v/>
      </c>
      <c r="L137" s="23">
        <f>IF(D137="","",IF(D137&lt;=0,"",1+COUNTIFS($D$106:$D$205,"&gt;0",$E$106:$E$205,"&gt;"&amp;E137)))</f>
        <v/>
      </c>
      <c r="M137" s="23">
        <f>IF(D137="","",IF(AND(K137&gt;0,L137=1),"Yes","No"))</f>
        <v/>
      </c>
      <c r="N137" s="50">
        <f>IF(D137="","",N37+F137)</f>
        <v/>
      </c>
      <c r="O137" s="49">
        <f>IF(D137="","",IF(AND(K137=0,K37&gt;0),C137,""))</f>
        <v/>
      </c>
    </row>
    <row r="138">
      <c r="A138" s="47">
        <f>IF(B138="","",DATE(YEAR('Debt Inputs'!$E$2),MONTH('Debt Inputs'!$E$2)+1,1))</f>
        <v/>
      </c>
      <c r="B138" s="18">
        <f>IF('Debt Inputs'!A38="","",'Debt Inputs'!A38)</f>
        <v/>
      </c>
      <c r="C138" s="19">
        <f>IF(B138="","",IFERROR(VLOOKUP(B138,'Debt Inputs'!$A$6:$M$105,2,FALSE),""))</f>
        <v/>
      </c>
      <c r="D138" s="48">
        <f>IF(B138="","",K38)</f>
        <v/>
      </c>
      <c r="E138" s="21">
        <f>IF(B138="","",IFERROR(VLOOKUP(B138,'Debt Inputs'!$A$6:$M$105,5,FALSE),0))</f>
        <v/>
      </c>
      <c r="F138" s="48">
        <f>IF(D138="","",IFERROR(D138*E138/12,0))</f>
        <v/>
      </c>
      <c r="G138" s="48">
        <f>IF(D138="","",MIN(IFERROR(VLOOKUP(B138,'Debt Inputs'!$A$6:$M$105,7,FALSE),0),D138+F138))</f>
        <v/>
      </c>
      <c r="H138" s="48">
        <f>IF(D138="","",IF(L138=1,MAX(0,'Debt Inputs'!$B$2-SUM($G$106:$G$205)),0))</f>
        <v/>
      </c>
      <c r="I138" s="48">
        <f>IF(D138="","",MIN(D138+F138,G138+H138))</f>
        <v/>
      </c>
      <c r="J138" s="48">
        <f>IF(D138="","",MIN(D138,MAX(0,I138-F138)))</f>
        <v/>
      </c>
      <c r="K138" s="48">
        <f>IF(D138="","",MAX(0,D138+F138-I138))</f>
        <v/>
      </c>
      <c r="L138" s="18">
        <f>IF(D138="","",IF(D138&lt;=0,"",1+COUNTIFS($D$106:$D$205,"&gt;0",$E$106:$E$205,"&gt;"&amp;E138)))</f>
        <v/>
      </c>
      <c r="M138" s="18">
        <f>IF(D138="","",IF(AND(K138&gt;0,L138=1),"Yes","No"))</f>
        <v/>
      </c>
      <c r="N138" s="48">
        <f>IF(D138="","",N38+F138)</f>
        <v/>
      </c>
      <c r="O138" s="47">
        <f>IF(D138="","",IF(AND(K138=0,K38&gt;0),C138,""))</f>
        <v/>
      </c>
    </row>
    <row r="139">
      <c r="A139" s="49">
        <f>IF(B139="","",DATE(YEAR('Debt Inputs'!$E$2),MONTH('Debt Inputs'!$E$2)+1,1))</f>
        <v/>
      </c>
      <c r="B139" s="23">
        <f>IF('Debt Inputs'!A39="","",'Debt Inputs'!A39)</f>
        <v/>
      </c>
      <c r="C139" s="24">
        <f>IF(B139="","",IFERROR(VLOOKUP(B139,'Debt Inputs'!$A$6:$M$105,2,FALSE),""))</f>
        <v/>
      </c>
      <c r="D139" s="50">
        <f>IF(B139="","",K39)</f>
        <v/>
      </c>
      <c r="E139" s="26">
        <f>IF(B139="","",IFERROR(VLOOKUP(B139,'Debt Inputs'!$A$6:$M$105,5,FALSE),0))</f>
        <v/>
      </c>
      <c r="F139" s="50">
        <f>IF(D139="","",IFERROR(D139*E139/12,0))</f>
        <v/>
      </c>
      <c r="G139" s="50">
        <f>IF(D139="","",MIN(IFERROR(VLOOKUP(B139,'Debt Inputs'!$A$6:$M$105,7,FALSE),0),D139+F139))</f>
        <v/>
      </c>
      <c r="H139" s="50">
        <f>IF(D139="","",IF(L139=1,MAX(0,'Debt Inputs'!$B$2-SUM($G$106:$G$205)),0))</f>
        <v/>
      </c>
      <c r="I139" s="50">
        <f>IF(D139="","",MIN(D139+F139,G139+H139))</f>
        <v/>
      </c>
      <c r="J139" s="50">
        <f>IF(D139="","",MIN(D139,MAX(0,I139-F139)))</f>
        <v/>
      </c>
      <c r="K139" s="50">
        <f>IF(D139="","",MAX(0,D139+F139-I139))</f>
        <v/>
      </c>
      <c r="L139" s="23">
        <f>IF(D139="","",IF(D139&lt;=0,"",1+COUNTIFS($D$106:$D$205,"&gt;0",$E$106:$E$205,"&gt;"&amp;E139)))</f>
        <v/>
      </c>
      <c r="M139" s="23">
        <f>IF(D139="","",IF(AND(K139&gt;0,L139=1),"Yes","No"))</f>
        <v/>
      </c>
      <c r="N139" s="50">
        <f>IF(D139="","",N39+F139)</f>
        <v/>
      </c>
      <c r="O139" s="49">
        <f>IF(D139="","",IF(AND(K139=0,K39&gt;0),C139,""))</f>
        <v/>
      </c>
    </row>
    <row r="140">
      <c r="A140" s="47">
        <f>IF(B140="","",DATE(YEAR('Debt Inputs'!$E$2),MONTH('Debt Inputs'!$E$2)+1,1))</f>
        <v/>
      </c>
      <c r="B140" s="18">
        <f>IF('Debt Inputs'!A40="","",'Debt Inputs'!A40)</f>
        <v/>
      </c>
      <c r="C140" s="19">
        <f>IF(B140="","",IFERROR(VLOOKUP(B140,'Debt Inputs'!$A$6:$M$105,2,FALSE),""))</f>
        <v/>
      </c>
      <c r="D140" s="48">
        <f>IF(B140="","",K40)</f>
        <v/>
      </c>
      <c r="E140" s="21">
        <f>IF(B140="","",IFERROR(VLOOKUP(B140,'Debt Inputs'!$A$6:$M$105,5,FALSE),0))</f>
        <v/>
      </c>
      <c r="F140" s="48">
        <f>IF(D140="","",IFERROR(D140*E140/12,0))</f>
        <v/>
      </c>
      <c r="G140" s="48">
        <f>IF(D140="","",MIN(IFERROR(VLOOKUP(B140,'Debt Inputs'!$A$6:$M$105,7,FALSE),0),D140+F140))</f>
        <v/>
      </c>
      <c r="H140" s="48">
        <f>IF(D140="","",IF(L140=1,MAX(0,'Debt Inputs'!$B$2-SUM($G$106:$G$205)),0))</f>
        <v/>
      </c>
      <c r="I140" s="48">
        <f>IF(D140="","",MIN(D140+F140,G140+H140))</f>
        <v/>
      </c>
      <c r="J140" s="48">
        <f>IF(D140="","",MIN(D140,MAX(0,I140-F140)))</f>
        <v/>
      </c>
      <c r="K140" s="48">
        <f>IF(D140="","",MAX(0,D140+F140-I140))</f>
        <v/>
      </c>
      <c r="L140" s="18">
        <f>IF(D140="","",IF(D140&lt;=0,"",1+COUNTIFS($D$106:$D$205,"&gt;0",$E$106:$E$205,"&gt;"&amp;E140)))</f>
        <v/>
      </c>
      <c r="M140" s="18">
        <f>IF(D140="","",IF(AND(K140&gt;0,L140=1),"Yes","No"))</f>
        <v/>
      </c>
      <c r="N140" s="48">
        <f>IF(D140="","",N40+F140)</f>
        <v/>
      </c>
      <c r="O140" s="47">
        <f>IF(D140="","",IF(AND(K140=0,K40&gt;0),C140,""))</f>
        <v/>
      </c>
    </row>
    <row r="141">
      <c r="A141" s="49">
        <f>IF(B141="","",DATE(YEAR('Debt Inputs'!$E$2),MONTH('Debt Inputs'!$E$2)+1,1))</f>
        <v/>
      </c>
      <c r="B141" s="23">
        <f>IF('Debt Inputs'!A41="","",'Debt Inputs'!A41)</f>
        <v/>
      </c>
      <c r="C141" s="24">
        <f>IF(B141="","",IFERROR(VLOOKUP(B141,'Debt Inputs'!$A$6:$M$105,2,FALSE),""))</f>
        <v/>
      </c>
      <c r="D141" s="50">
        <f>IF(B141="","",K41)</f>
        <v/>
      </c>
      <c r="E141" s="26">
        <f>IF(B141="","",IFERROR(VLOOKUP(B141,'Debt Inputs'!$A$6:$M$105,5,FALSE),0))</f>
        <v/>
      </c>
      <c r="F141" s="50">
        <f>IF(D141="","",IFERROR(D141*E141/12,0))</f>
        <v/>
      </c>
      <c r="G141" s="50">
        <f>IF(D141="","",MIN(IFERROR(VLOOKUP(B141,'Debt Inputs'!$A$6:$M$105,7,FALSE),0),D141+F141))</f>
        <v/>
      </c>
      <c r="H141" s="50">
        <f>IF(D141="","",IF(L141=1,MAX(0,'Debt Inputs'!$B$2-SUM($G$106:$G$205)),0))</f>
        <v/>
      </c>
      <c r="I141" s="50">
        <f>IF(D141="","",MIN(D141+F141,G141+H141))</f>
        <v/>
      </c>
      <c r="J141" s="50">
        <f>IF(D141="","",MIN(D141,MAX(0,I141-F141)))</f>
        <v/>
      </c>
      <c r="K141" s="50">
        <f>IF(D141="","",MAX(0,D141+F141-I141))</f>
        <v/>
      </c>
      <c r="L141" s="23">
        <f>IF(D141="","",IF(D141&lt;=0,"",1+COUNTIFS($D$106:$D$205,"&gt;0",$E$106:$E$205,"&gt;"&amp;E141)))</f>
        <v/>
      </c>
      <c r="M141" s="23">
        <f>IF(D141="","",IF(AND(K141&gt;0,L141=1),"Yes","No"))</f>
        <v/>
      </c>
      <c r="N141" s="50">
        <f>IF(D141="","",N41+F141)</f>
        <v/>
      </c>
      <c r="O141" s="49">
        <f>IF(D141="","",IF(AND(K141=0,K41&gt;0),C141,""))</f>
        <v/>
      </c>
    </row>
    <row r="142">
      <c r="A142" s="47">
        <f>IF(B142="","",DATE(YEAR('Debt Inputs'!$E$2),MONTH('Debt Inputs'!$E$2)+1,1))</f>
        <v/>
      </c>
      <c r="B142" s="18">
        <f>IF('Debt Inputs'!A42="","",'Debt Inputs'!A42)</f>
        <v/>
      </c>
      <c r="C142" s="19">
        <f>IF(B142="","",IFERROR(VLOOKUP(B142,'Debt Inputs'!$A$6:$M$105,2,FALSE),""))</f>
        <v/>
      </c>
      <c r="D142" s="48">
        <f>IF(B142="","",K42)</f>
        <v/>
      </c>
      <c r="E142" s="21">
        <f>IF(B142="","",IFERROR(VLOOKUP(B142,'Debt Inputs'!$A$6:$M$105,5,FALSE),0))</f>
        <v/>
      </c>
      <c r="F142" s="48">
        <f>IF(D142="","",IFERROR(D142*E142/12,0))</f>
        <v/>
      </c>
      <c r="G142" s="48">
        <f>IF(D142="","",MIN(IFERROR(VLOOKUP(B142,'Debt Inputs'!$A$6:$M$105,7,FALSE),0),D142+F142))</f>
        <v/>
      </c>
      <c r="H142" s="48">
        <f>IF(D142="","",IF(L142=1,MAX(0,'Debt Inputs'!$B$2-SUM($G$106:$G$205)),0))</f>
        <v/>
      </c>
      <c r="I142" s="48">
        <f>IF(D142="","",MIN(D142+F142,G142+H142))</f>
        <v/>
      </c>
      <c r="J142" s="48">
        <f>IF(D142="","",MIN(D142,MAX(0,I142-F142)))</f>
        <v/>
      </c>
      <c r="K142" s="48">
        <f>IF(D142="","",MAX(0,D142+F142-I142))</f>
        <v/>
      </c>
      <c r="L142" s="18">
        <f>IF(D142="","",IF(D142&lt;=0,"",1+COUNTIFS($D$106:$D$205,"&gt;0",$E$106:$E$205,"&gt;"&amp;E142)))</f>
        <v/>
      </c>
      <c r="M142" s="18">
        <f>IF(D142="","",IF(AND(K142&gt;0,L142=1),"Yes","No"))</f>
        <v/>
      </c>
      <c r="N142" s="48">
        <f>IF(D142="","",N42+F142)</f>
        <v/>
      </c>
      <c r="O142" s="47">
        <f>IF(D142="","",IF(AND(K142=0,K42&gt;0),C142,""))</f>
        <v/>
      </c>
    </row>
    <row r="143">
      <c r="A143" s="49">
        <f>IF(B143="","",DATE(YEAR('Debt Inputs'!$E$2),MONTH('Debt Inputs'!$E$2)+1,1))</f>
        <v/>
      </c>
      <c r="B143" s="23">
        <f>IF('Debt Inputs'!A43="","",'Debt Inputs'!A43)</f>
        <v/>
      </c>
      <c r="C143" s="24">
        <f>IF(B143="","",IFERROR(VLOOKUP(B143,'Debt Inputs'!$A$6:$M$105,2,FALSE),""))</f>
        <v/>
      </c>
      <c r="D143" s="50">
        <f>IF(B143="","",K43)</f>
        <v/>
      </c>
      <c r="E143" s="26">
        <f>IF(B143="","",IFERROR(VLOOKUP(B143,'Debt Inputs'!$A$6:$M$105,5,FALSE),0))</f>
        <v/>
      </c>
      <c r="F143" s="50">
        <f>IF(D143="","",IFERROR(D143*E143/12,0))</f>
        <v/>
      </c>
      <c r="G143" s="50">
        <f>IF(D143="","",MIN(IFERROR(VLOOKUP(B143,'Debt Inputs'!$A$6:$M$105,7,FALSE),0),D143+F143))</f>
        <v/>
      </c>
      <c r="H143" s="50">
        <f>IF(D143="","",IF(L143=1,MAX(0,'Debt Inputs'!$B$2-SUM($G$106:$G$205)),0))</f>
        <v/>
      </c>
      <c r="I143" s="50">
        <f>IF(D143="","",MIN(D143+F143,G143+H143))</f>
        <v/>
      </c>
      <c r="J143" s="50">
        <f>IF(D143="","",MIN(D143,MAX(0,I143-F143)))</f>
        <v/>
      </c>
      <c r="K143" s="50">
        <f>IF(D143="","",MAX(0,D143+F143-I143))</f>
        <v/>
      </c>
      <c r="L143" s="23">
        <f>IF(D143="","",IF(D143&lt;=0,"",1+COUNTIFS($D$106:$D$205,"&gt;0",$E$106:$E$205,"&gt;"&amp;E143)))</f>
        <v/>
      </c>
      <c r="M143" s="23">
        <f>IF(D143="","",IF(AND(K143&gt;0,L143=1),"Yes","No"))</f>
        <v/>
      </c>
      <c r="N143" s="50">
        <f>IF(D143="","",N43+F143)</f>
        <v/>
      </c>
      <c r="O143" s="49">
        <f>IF(D143="","",IF(AND(K143=0,K43&gt;0),C143,""))</f>
        <v/>
      </c>
    </row>
    <row r="144">
      <c r="A144" s="47">
        <f>IF(B144="","",DATE(YEAR('Debt Inputs'!$E$2),MONTH('Debt Inputs'!$E$2)+1,1))</f>
        <v/>
      </c>
      <c r="B144" s="18">
        <f>IF('Debt Inputs'!A44="","",'Debt Inputs'!A44)</f>
        <v/>
      </c>
      <c r="C144" s="19">
        <f>IF(B144="","",IFERROR(VLOOKUP(B144,'Debt Inputs'!$A$6:$M$105,2,FALSE),""))</f>
        <v/>
      </c>
      <c r="D144" s="48">
        <f>IF(B144="","",K44)</f>
        <v/>
      </c>
      <c r="E144" s="21">
        <f>IF(B144="","",IFERROR(VLOOKUP(B144,'Debt Inputs'!$A$6:$M$105,5,FALSE),0))</f>
        <v/>
      </c>
      <c r="F144" s="48">
        <f>IF(D144="","",IFERROR(D144*E144/12,0))</f>
        <v/>
      </c>
      <c r="G144" s="48">
        <f>IF(D144="","",MIN(IFERROR(VLOOKUP(B144,'Debt Inputs'!$A$6:$M$105,7,FALSE),0),D144+F144))</f>
        <v/>
      </c>
      <c r="H144" s="48">
        <f>IF(D144="","",IF(L144=1,MAX(0,'Debt Inputs'!$B$2-SUM($G$106:$G$205)),0))</f>
        <v/>
      </c>
      <c r="I144" s="48">
        <f>IF(D144="","",MIN(D144+F144,G144+H144))</f>
        <v/>
      </c>
      <c r="J144" s="48">
        <f>IF(D144="","",MIN(D144,MAX(0,I144-F144)))</f>
        <v/>
      </c>
      <c r="K144" s="48">
        <f>IF(D144="","",MAX(0,D144+F144-I144))</f>
        <v/>
      </c>
      <c r="L144" s="18">
        <f>IF(D144="","",IF(D144&lt;=0,"",1+COUNTIFS($D$106:$D$205,"&gt;0",$E$106:$E$205,"&gt;"&amp;E144)))</f>
        <v/>
      </c>
      <c r="M144" s="18">
        <f>IF(D144="","",IF(AND(K144&gt;0,L144=1),"Yes","No"))</f>
        <v/>
      </c>
      <c r="N144" s="48">
        <f>IF(D144="","",N44+F144)</f>
        <v/>
      </c>
      <c r="O144" s="47">
        <f>IF(D144="","",IF(AND(K144=0,K44&gt;0),C144,""))</f>
        <v/>
      </c>
    </row>
    <row r="145">
      <c r="A145" s="49">
        <f>IF(B145="","",DATE(YEAR('Debt Inputs'!$E$2),MONTH('Debt Inputs'!$E$2)+1,1))</f>
        <v/>
      </c>
      <c r="B145" s="23">
        <f>IF('Debt Inputs'!A45="","",'Debt Inputs'!A45)</f>
        <v/>
      </c>
      <c r="C145" s="24">
        <f>IF(B145="","",IFERROR(VLOOKUP(B145,'Debt Inputs'!$A$6:$M$105,2,FALSE),""))</f>
        <v/>
      </c>
      <c r="D145" s="50">
        <f>IF(B145="","",K45)</f>
        <v/>
      </c>
      <c r="E145" s="26">
        <f>IF(B145="","",IFERROR(VLOOKUP(B145,'Debt Inputs'!$A$6:$M$105,5,FALSE),0))</f>
        <v/>
      </c>
      <c r="F145" s="50">
        <f>IF(D145="","",IFERROR(D145*E145/12,0))</f>
        <v/>
      </c>
      <c r="G145" s="50">
        <f>IF(D145="","",MIN(IFERROR(VLOOKUP(B145,'Debt Inputs'!$A$6:$M$105,7,FALSE),0),D145+F145))</f>
        <v/>
      </c>
      <c r="H145" s="50">
        <f>IF(D145="","",IF(L145=1,MAX(0,'Debt Inputs'!$B$2-SUM($G$106:$G$205)),0))</f>
        <v/>
      </c>
      <c r="I145" s="50">
        <f>IF(D145="","",MIN(D145+F145,G145+H145))</f>
        <v/>
      </c>
      <c r="J145" s="50">
        <f>IF(D145="","",MIN(D145,MAX(0,I145-F145)))</f>
        <v/>
      </c>
      <c r="K145" s="50">
        <f>IF(D145="","",MAX(0,D145+F145-I145))</f>
        <v/>
      </c>
      <c r="L145" s="23">
        <f>IF(D145="","",IF(D145&lt;=0,"",1+COUNTIFS($D$106:$D$205,"&gt;0",$E$106:$E$205,"&gt;"&amp;E145)))</f>
        <v/>
      </c>
      <c r="M145" s="23">
        <f>IF(D145="","",IF(AND(K145&gt;0,L145=1),"Yes","No"))</f>
        <v/>
      </c>
      <c r="N145" s="50">
        <f>IF(D145="","",N45+F145)</f>
        <v/>
      </c>
      <c r="O145" s="49">
        <f>IF(D145="","",IF(AND(K145=0,K45&gt;0),C145,""))</f>
        <v/>
      </c>
    </row>
    <row r="146">
      <c r="A146" s="47">
        <f>IF(B146="","",DATE(YEAR('Debt Inputs'!$E$2),MONTH('Debt Inputs'!$E$2)+1,1))</f>
        <v/>
      </c>
      <c r="B146" s="18">
        <f>IF('Debt Inputs'!A46="","",'Debt Inputs'!A46)</f>
        <v/>
      </c>
      <c r="C146" s="19">
        <f>IF(B146="","",IFERROR(VLOOKUP(B146,'Debt Inputs'!$A$6:$M$105,2,FALSE),""))</f>
        <v/>
      </c>
      <c r="D146" s="48">
        <f>IF(B146="","",K46)</f>
        <v/>
      </c>
      <c r="E146" s="21">
        <f>IF(B146="","",IFERROR(VLOOKUP(B146,'Debt Inputs'!$A$6:$M$105,5,FALSE),0))</f>
        <v/>
      </c>
      <c r="F146" s="48">
        <f>IF(D146="","",IFERROR(D146*E146/12,0))</f>
        <v/>
      </c>
      <c r="G146" s="48">
        <f>IF(D146="","",MIN(IFERROR(VLOOKUP(B146,'Debt Inputs'!$A$6:$M$105,7,FALSE),0),D146+F146))</f>
        <v/>
      </c>
      <c r="H146" s="48">
        <f>IF(D146="","",IF(L146=1,MAX(0,'Debt Inputs'!$B$2-SUM($G$106:$G$205)),0))</f>
        <v/>
      </c>
      <c r="I146" s="48">
        <f>IF(D146="","",MIN(D146+F146,G146+H146))</f>
        <v/>
      </c>
      <c r="J146" s="48">
        <f>IF(D146="","",MIN(D146,MAX(0,I146-F146)))</f>
        <v/>
      </c>
      <c r="K146" s="48">
        <f>IF(D146="","",MAX(0,D146+F146-I146))</f>
        <v/>
      </c>
      <c r="L146" s="18">
        <f>IF(D146="","",IF(D146&lt;=0,"",1+COUNTIFS($D$106:$D$205,"&gt;0",$E$106:$E$205,"&gt;"&amp;E146)))</f>
        <v/>
      </c>
      <c r="M146" s="18">
        <f>IF(D146="","",IF(AND(K146&gt;0,L146=1),"Yes","No"))</f>
        <v/>
      </c>
      <c r="N146" s="48">
        <f>IF(D146="","",N46+F146)</f>
        <v/>
      </c>
      <c r="O146" s="47">
        <f>IF(D146="","",IF(AND(K146=0,K46&gt;0),C146,""))</f>
        <v/>
      </c>
    </row>
    <row r="147">
      <c r="A147" s="49">
        <f>IF(B147="","",DATE(YEAR('Debt Inputs'!$E$2),MONTH('Debt Inputs'!$E$2)+1,1))</f>
        <v/>
      </c>
      <c r="B147" s="23">
        <f>IF('Debt Inputs'!A47="","",'Debt Inputs'!A47)</f>
        <v/>
      </c>
      <c r="C147" s="24">
        <f>IF(B147="","",IFERROR(VLOOKUP(B147,'Debt Inputs'!$A$6:$M$105,2,FALSE),""))</f>
        <v/>
      </c>
      <c r="D147" s="50">
        <f>IF(B147="","",K47)</f>
        <v/>
      </c>
      <c r="E147" s="26">
        <f>IF(B147="","",IFERROR(VLOOKUP(B147,'Debt Inputs'!$A$6:$M$105,5,FALSE),0))</f>
        <v/>
      </c>
      <c r="F147" s="50">
        <f>IF(D147="","",IFERROR(D147*E147/12,0))</f>
        <v/>
      </c>
      <c r="G147" s="50">
        <f>IF(D147="","",MIN(IFERROR(VLOOKUP(B147,'Debt Inputs'!$A$6:$M$105,7,FALSE),0),D147+F147))</f>
        <v/>
      </c>
      <c r="H147" s="50">
        <f>IF(D147="","",IF(L147=1,MAX(0,'Debt Inputs'!$B$2-SUM($G$106:$G$205)),0))</f>
        <v/>
      </c>
      <c r="I147" s="50">
        <f>IF(D147="","",MIN(D147+F147,G147+H147))</f>
        <v/>
      </c>
      <c r="J147" s="50">
        <f>IF(D147="","",MIN(D147,MAX(0,I147-F147)))</f>
        <v/>
      </c>
      <c r="K147" s="50">
        <f>IF(D147="","",MAX(0,D147+F147-I147))</f>
        <v/>
      </c>
      <c r="L147" s="23">
        <f>IF(D147="","",IF(D147&lt;=0,"",1+COUNTIFS($D$106:$D$205,"&gt;0",$E$106:$E$205,"&gt;"&amp;E147)))</f>
        <v/>
      </c>
      <c r="M147" s="23">
        <f>IF(D147="","",IF(AND(K147&gt;0,L147=1),"Yes","No"))</f>
        <v/>
      </c>
      <c r="N147" s="50">
        <f>IF(D147="","",N47+F147)</f>
        <v/>
      </c>
      <c r="O147" s="49">
        <f>IF(D147="","",IF(AND(K147=0,K47&gt;0),C147,""))</f>
        <v/>
      </c>
    </row>
    <row r="148">
      <c r="A148" s="47">
        <f>IF(B148="","",DATE(YEAR('Debt Inputs'!$E$2),MONTH('Debt Inputs'!$E$2)+1,1))</f>
        <v/>
      </c>
      <c r="B148" s="18">
        <f>IF('Debt Inputs'!A48="","",'Debt Inputs'!A48)</f>
        <v/>
      </c>
      <c r="C148" s="19">
        <f>IF(B148="","",IFERROR(VLOOKUP(B148,'Debt Inputs'!$A$6:$M$105,2,FALSE),""))</f>
        <v/>
      </c>
      <c r="D148" s="48">
        <f>IF(B148="","",K48)</f>
        <v/>
      </c>
      <c r="E148" s="21">
        <f>IF(B148="","",IFERROR(VLOOKUP(B148,'Debt Inputs'!$A$6:$M$105,5,FALSE),0))</f>
        <v/>
      </c>
      <c r="F148" s="48">
        <f>IF(D148="","",IFERROR(D148*E148/12,0))</f>
        <v/>
      </c>
      <c r="G148" s="48">
        <f>IF(D148="","",MIN(IFERROR(VLOOKUP(B148,'Debt Inputs'!$A$6:$M$105,7,FALSE),0),D148+F148))</f>
        <v/>
      </c>
      <c r="H148" s="48">
        <f>IF(D148="","",IF(L148=1,MAX(0,'Debt Inputs'!$B$2-SUM($G$106:$G$205)),0))</f>
        <v/>
      </c>
      <c r="I148" s="48">
        <f>IF(D148="","",MIN(D148+F148,G148+H148))</f>
        <v/>
      </c>
      <c r="J148" s="48">
        <f>IF(D148="","",MIN(D148,MAX(0,I148-F148)))</f>
        <v/>
      </c>
      <c r="K148" s="48">
        <f>IF(D148="","",MAX(0,D148+F148-I148))</f>
        <v/>
      </c>
      <c r="L148" s="18">
        <f>IF(D148="","",IF(D148&lt;=0,"",1+COUNTIFS($D$106:$D$205,"&gt;0",$E$106:$E$205,"&gt;"&amp;E148)))</f>
        <v/>
      </c>
      <c r="M148" s="18">
        <f>IF(D148="","",IF(AND(K148&gt;0,L148=1),"Yes","No"))</f>
        <v/>
      </c>
      <c r="N148" s="48">
        <f>IF(D148="","",N48+F148)</f>
        <v/>
      </c>
      <c r="O148" s="47">
        <f>IF(D148="","",IF(AND(K148=0,K48&gt;0),C148,""))</f>
        <v/>
      </c>
    </row>
    <row r="149">
      <c r="A149" s="49">
        <f>IF(B149="","",DATE(YEAR('Debt Inputs'!$E$2),MONTH('Debt Inputs'!$E$2)+1,1))</f>
        <v/>
      </c>
      <c r="B149" s="23">
        <f>IF('Debt Inputs'!A49="","",'Debt Inputs'!A49)</f>
        <v/>
      </c>
      <c r="C149" s="24">
        <f>IF(B149="","",IFERROR(VLOOKUP(B149,'Debt Inputs'!$A$6:$M$105,2,FALSE),""))</f>
        <v/>
      </c>
      <c r="D149" s="50">
        <f>IF(B149="","",K49)</f>
        <v/>
      </c>
      <c r="E149" s="26">
        <f>IF(B149="","",IFERROR(VLOOKUP(B149,'Debt Inputs'!$A$6:$M$105,5,FALSE),0))</f>
        <v/>
      </c>
      <c r="F149" s="50">
        <f>IF(D149="","",IFERROR(D149*E149/12,0))</f>
        <v/>
      </c>
      <c r="G149" s="50">
        <f>IF(D149="","",MIN(IFERROR(VLOOKUP(B149,'Debt Inputs'!$A$6:$M$105,7,FALSE),0),D149+F149))</f>
        <v/>
      </c>
      <c r="H149" s="50">
        <f>IF(D149="","",IF(L149=1,MAX(0,'Debt Inputs'!$B$2-SUM($G$106:$G$205)),0))</f>
        <v/>
      </c>
      <c r="I149" s="50">
        <f>IF(D149="","",MIN(D149+F149,G149+H149))</f>
        <v/>
      </c>
      <c r="J149" s="50">
        <f>IF(D149="","",MIN(D149,MAX(0,I149-F149)))</f>
        <v/>
      </c>
      <c r="K149" s="50">
        <f>IF(D149="","",MAX(0,D149+F149-I149))</f>
        <v/>
      </c>
      <c r="L149" s="23">
        <f>IF(D149="","",IF(D149&lt;=0,"",1+COUNTIFS($D$106:$D$205,"&gt;0",$E$106:$E$205,"&gt;"&amp;E149)))</f>
        <v/>
      </c>
      <c r="M149" s="23">
        <f>IF(D149="","",IF(AND(K149&gt;0,L149=1),"Yes","No"))</f>
        <v/>
      </c>
      <c r="N149" s="50">
        <f>IF(D149="","",N49+F149)</f>
        <v/>
      </c>
      <c r="O149" s="49">
        <f>IF(D149="","",IF(AND(K149=0,K49&gt;0),C149,""))</f>
        <v/>
      </c>
    </row>
    <row r="150">
      <c r="A150" s="47">
        <f>IF(B150="","",DATE(YEAR('Debt Inputs'!$E$2),MONTH('Debt Inputs'!$E$2)+1,1))</f>
        <v/>
      </c>
      <c r="B150" s="18">
        <f>IF('Debt Inputs'!A50="","",'Debt Inputs'!A50)</f>
        <v/>
      </c>
      <c r="C150" s="19">
        <f>IF(B150="","",IFERROR(VLOOKUP(B150,'Debt Inputs'!$A$6:$M$105,2,FALSE),""))</f>
        <v/>
      </c>
      <c r="D150" s="48">
        <f>IF(B150="","",K50)</f>
        <v/>
      </c>
      <c r="E150" s="21">
        <f>IF(B150="","",IFERROR(VLOOKUP(B150,'Debt Inputs'!$A$6:$M$105,5,FALSE),0))</f>
        <v/>
      </c>
      <c r="F150" s="48">
        <f>IF(D150="","",IFERROR(D150*E150/12,0))</f>
        <v/>
      </c>
      <c r="G150" s="48">
        <f>IF(D150="","",MIN(IFERROR(VLOOKUP(B150,'Debt Inputs'!$A$6:$M$105,7,FALSE),0),D150+F150))</f>
        <v/>
      </c>
      <c r="H150" s="48">
        <f>IF(D150="","",IF(L150=1,MAX(0,'Debt Inputs'!$B$2-SUM($G$106:$G$205)),0))</f>
        <v/>
      </c>
      <c r="I150" s="48">
        <f>IF(D150="","",MIN(D150+F150,G150+H150))</f>
        <v/>
      </c>
      <c r="J150" s="48">
        <f>IF(D150="","",MIN(D150,MAX(0,I150-F150)))</f>
        <v/>
      </c>
      <c r="K150" s="48">
        <f>IF(D150="","",MAX(0,D150+F150-I150))</f>
        <v/>
      </c>
      <c r="L150" s="18">
        <f>IF(D150="","",IF(D150&lt;=0,"",1+COUNTIFS($D$106:$D$205,"&gt;0",$E$106:$E$205,"&gt;"&amp;E150)))</f>
        <v/>
      </c>
      <c r="M150" s="18">
        <f>IF(D150="","",IF(AND(K150&gt;0,L150=1),"Yes","No"))</f>
        <v/>
      </c>
      <c r="N150" s="48">
        <f>IF(D150="","",N50+F150)</f>
        <v/>
      </c>
      <c r="O150" s="47">
        <f>IF(D150="","",IF(AND(K150=0,K50&gt;0),C150,""))</f>
        <v/>
      </c>
    </row>
    <row r="151">
      <c r="A151" s="49">
        <f>IF(B151="","",DATE(YEAR('Debt Inputs'!$E$2),MONTH('Debt Inputs'!$E$2)+1,1))</f>
        <v/>
      </c>
      <c r="B151" s="23">
        <f>IF('Debt Inputs'!A51="","",'Debt Inputs'!A51)</f>
        <v/>
      </c>
      <c r="C151" s="24">
        <f>IF(B151="","",IFERROR(VLOOKUP(B151,'Debt Inputs'!$A$6:$M$105,2,FALSE),""))</f>
        <v/>
      </c>
      <c r="D151" s="50">
        <f>IF(B151="","",K51)</f>
        <v/>
      </c>
      <c r="E151" s="26">
        <f>IF(B151="","",IFERROR(VLOOKUP(B151,'Debt Inputs'!$A$6:$M$105,5,FALSE),0))</f>
        <v/>
      </c>
      <c r="F151" s="50">
        <f>IF(D151="","",IFERROR(D151*E151/12,0))</f>
        <v/>
      </c>
      <c r="G151" s="50">
        <f>IF(D151="","",MIN(IFERROR(VLOOKUP(B151,'Debt Inputs'!$A$6:$M$105,7,FALSE),0),D151+F151))</f>
        <v/>
      </c>
      <c r="H151" s="50">
        <f>IF(D151="","",IF(L151=1,MAX(0,'Debt Inputs'!$B$2-SUM($G$106:$G$205)),0))</f>
        <v/>
      </c>
      <c r="I151" s="50">
        <f>IF(D151="","",MIN(D151+F151,G151+H151))</f>
        <v/>
      </c>
      <c r="J151" s="50">
        <f>IF(D151="","",MIN(D151,MAX(0,I151-F151)))</f>
        <v/>
      </c>
      <c r="K151" s="50">
        <f>IF(D151="","",MAX(0,D151+F151-I151))</f>
        <v/>
      </c>
      <c r="L151" s="23">
        <f>IF(D151="","",IF(D151&lt;=0,"",1+COUNTIFS($D$106:$D$205,"&gt;0",$E$106:$E$205,"&gt;"&amp;E151)))</f>
        <v/>
      </c>
      <c r="M151" s="23">
        <f>IF(D151="","",IF(AND(K151&gt;0,L151=1),"Yes","No"))</f>
        <v/>
      </c>
      <c r="N151" s="50">
        <f>IF(D151="","",N51+F151)</f>
        <v/>
      </c>
      <c r="O151" s="49">
        <f>IF(D151="","",IF(AND(K151=0,K51&gt;0),C151,""))</f>
        <v/>
      </c>
    </row>
    <row r="152">
      <c r="A152" s="47">
        <f>IF(B152="","",DATE(YEAR('Debt Inputs'!$E$2),MONTH('Debt Inputs'!$E$2)+1,1))</f>
        <v/>
      </c>
      <c r="B152" s="18">
        <f>IF('Debt Inputs'!A52="","",'Debt Inputs'!A52)</f>
        <v/>
      </c>
      <c r="C152" s="19">
        <f>IF(B152="","",IFERROR(VLOOKUP(B152,'Debt Inputs'!$A$6:$M$105,2,FALSE),""))</f>
        <v/>
      </c>
      <c r="D152" s="48">
        <f>IF(B152="","",K52)</f>
        <v/>
      </c>
      <c r="E152" s="21">
        <f>IF(B152="","",IFERROR(VLOOKUP(B152,'Debt Inputs'!$A$6:$M$105,5,FALSE),0))</f>
        <v/>
      </c>
      <c r="F152" s="48">
        <f>IF(D152="","",IFERROR(D152*E152/12,0))</f>
        <v/>
      </c>
      <c r="G152" s="48">
        <f>IF(D152="","",MIN(IFERROR(VLOOKUP(B152,'Debt Inputs'!$A$6:$M$105,7,FALSE),0),D152+F152))</f>
        <v/>
      </c>
      <c r="H152" s="48">
        <f>IF(D152="","",IF(L152=1,MAX(0,'Debt Inputs'!$B$2-SUM($G$106:$G$205)),0))</f>
        <v/>
      </c>
      <c r="I152" s="48">
        <f>IF(D152="","",MIN(D152+F152,G152+H152))</f>
        <v/>
      </c>
      <c r="J152" s="48">
        <f>IF(D152="","",MIN(D152,MAX(0,I152-F152)))</f>
        <v/>
      </c>
      <c r="K152" s="48">
        <f>IF(D152="","",MAX(0,D152+F152-I152))</f>
        <v/>
      </c>
      <c r="L152" s="18">
        <f>IF(D152="","",IF(D152&lt;=0,"",1+COUNTIFS($D$106:$D$205,"&gt;0",$E$106:$E$205,"&gt;"&amp;E152)))</f>
        <v/>
      </c>
      <c r="M152" s="18">
        <f>IF(D152="","",IF(AND(K152&gt;0,L152=1),"Yes","No"))</f>
        <v/>
      </c>
      <c r="N152" s="48">
        <f>IF(D152="","",N52+F152)</f>
        <v/>
      </c>
      <c r="O152" s="47">
        <f>IF(D152="","",IF(AND(K152=0,K52&gt;0),C152,""))</f>
        <v/>
      </c>
    </row>
    <row r="153">
      <c r="A153" s="49">
        <f>IF(B153="","",DATE(YEAR('Debt Inputs'!$E$2),MONTH('Debt Inputs'!$E$2)+1,1))</f>
        <v/>
      </c>
      <c r="B153" s="23">
        <f>IF('Debt Inputs'!A53="","",'Debt Inputs'!A53)</f>
        <v/>
      </c>
      <c r="C153" s="24">
        <f>IF(B153="","",IFERROR(VLOOKUP(B153,'Debt Inputs'!$A$6:$M$105,2,FALSE),""))</f>
        <v/>
      </c>
      <c r="D153" s="50">
        <f>IF(B153="","",K53)</f>
        <v/>
      </c>
      <c r="E153" s="26">
        <f>IF(B153="","",IFERROR(VLOOKUP(B153,'Debt Inputs'!$A$6:$M$105,5,FALSE),0))</f>
        <v/>
      </c>
      <c r="F153" s="50">
        <f>IF(D153="","",IFERROR(D153*E153/12,0))</f>
        <v/>
      </c>
      <c r="G153" s="50">
        <f>IF(D153="","",MIN(IFERROR(VLOOKUP(B153,'Debt Inputs'!$A$6:$M$105,7,FALSE),0),D153+F153))</f>
        <v/>
      </c>
      <c r="H153" s="50">
        <f>IF(D153="","",IF(L153=1,MAX(0,'Debt Inputs'!$B$2-SUM($G$106:$G$205)),0))</f>
        <v/>
      </c>
      <c r="I153" s="50">
        <f>IF(D153="","",MIN(D153+F153,G153+H153))</f>
        <v/>
      </c>
      <c r="J153" s="50">
        <f>IF(D153="","",MIN(D153,MAX(0,I153-F153)))</f>
        <v/>
      </c>
      <c r="K153" s="50">
        <f>IF(D153="","",MAX(0,D153+F153-I153))</f>
        <v/>
      </c>
      <c r="L153" s="23">
        <f>IF(D153="","",IF(D153&lt;=0,"",1+COUNTIFS($D$106:$D$205,"&gt;0",$E$106:$E$205,"&gt;"&amp;E153)))</f>
        <v/>
      </c>
      <c r="M153" s="23">
        <f>IF(D153="","",IF(AND(K153&gt;0,L153=1),"Yes","No"))</f>
        <v/>
      </c>
      <c r="N153" s="50">
        <f>IF(D153="","",N53+F153)</f>
        <v/>
      </c>
      <c r="O153" s="49">
        <f>IF(D153="","",IF(AND(K153=0,K53&gt;0),C153,""))</f>
        <v/>
      </c>
    </row>
    <row r="154">
      <c r="A154" s="47">
        <f>IF(B154="","",DATE(YEAR('Debt Inputs'!$E$2),MONTH('Debt Inputs'!$E$2)+1,1))</f>
        <v/>
      </c>
      <c r="B154" s="18">
        <f>IF('Debt Inputs'!A54="","",'Debt Inputs'!A54)</f>
        <v/>
      </c>
      <c r="C154" s="19">
        <f>IF(B154="","",IFERROR(VLOOKUP(B154,'Debt Inputs'!$A$6:$M$105,2,FALSE),""))</f>
        <v/>
      </c>
      <c r="D154" s="48">
        <f>IF(B154="","",K54)</f>
        <v/>
      </c>
      <c r="E154" s="21">
        <f>IF(B154="","",IFERROR(VLOOKUP(B154,'Debt Inputs'!$A$6:$M$105,5,FALSE),0))</f>
        <v/>
      </c>
      <c r="F154" s="48">
        <f>IF(D154="","",IFERROR(D154*E154/12,0))</f>
        <v/>
      </c>
      <c r="G154" s="48">
        <f>IF(D154="","",MIN(IFERROR(VLOOKUP(B154,'Debt Inputs'!$A$6:$M$105,7,FALSE),0),D154+F154))</f>
        <v/>
      </c>
      <c r="H154" s="48">
        <f>IF(D154="","",IF(L154=1,MAX(0,'Debt Inputs'!$B$2-SUM($G$106:$G$205)),0))</f>
        <v/>
      </c>
      <c r="I154" s="48">
        <f>IF(D154="","",MIN(D154+F154,G154+H154))</f>
        <v/>
      </c>
      <c r="J154" s="48">
        <f>IF(D154="","",MIN(D154,MAX(0,I154-F154)))</f>
        <v/>
      </c>
      <c r="K154" s="48">
        <f>IF(D154="","",MAX(0,D154+F154-I154))</f>
        <v/>
      </c>
      <c r="L154" s="18">
        <f>IF(D154="","",IF(D154&lt;=0,"",1+COUNTIFS($D$106:$D$205,"&gt;0",$E$106:$E$205,"&gt;"&amp;E154)))</f>
        <v/>
      </c>
      <c r="M154" s="18">
        <f>IF(D154="","",IF(AND(K154&gt;0,L154=1),"Yes","No"))</f>
        <v/>
      </c>
      <c r="N154" s="48">
        <f>IF(D154="","",N54+F154)</f>
        <v/>
      </c>
      <c r="O154" s="47">
        <f>IF(D154="","",IF(AND(K154=0,K54&gt;0),C154,""))</f>
        <v/>
      </c>
    </row>
    <row r="155">
      <c r="A155" s="49">
        <f>IF(B155="","",DATE(YEAR('Debt Inputs'!$E$2),MONTH('Debt Inputs'!$E$2)+1,1))</f>
        <v/>
      </c>
      <c r="B155" s="23">
        <f>IF('Debt Inputs'!A55="","",'Debt Inputs'!A55)</f>
        <v/>
      </c>
      <c r="C155" s="24">
        <f>IF(B155="","",IFERROR(VLOOKUP(B155,'Debt Inputs'!$A$6:$M$105,2,FALSE),""))</f>
        <v/>
      </c>
      <c r="D155" s="50">
        <f>IF(B155="","",K55)</f>
        <v/>
      </c>
      <c r="E155" s="26">
        <f>IF(B155="","",IFERROR(VLOOKUP(B155,'Debt Inputs'!$A$6:$M$105,5,FALSE),0))</f>
        <v/>
      </c>
      <c r="F155" s="50">
        <f>IF(D155="","",IFERROR(D155*E155/12,0))</f>
        <v/>
      </c>
      <c r="G155" s="50">
        <f>IF(D155="","",MIN(IFERROR(VLOOKUP(B155,'Debt Inputs'!$A$6:$M$105,7,FALSE),0),D155+F155))</f>
        <v/>
      </c>
      <c r="H155" s="50">
        <f>IF(D155="","",IF(L155=1,MAX(0,'Debt Inputs'!$B$2-SUM($G$106:$G$205)),0))</f>
        <v/>
      </c>
      <c r="I155" s="50">
        <f>IF(D155="","",MIN(D155+F155,G155+H155))</f>
        <v/>
      </c>
      <c r="J155" s="50">
        <f>IF(D155="","",MIN(D155,MAX(0,I155-F155)))</f>
        <v/>
      </c>
      <c r="K155" s="50">
        <f>IF(D155="","",MAX(0,D155+F155-I155))</f>
        <v/>
      </c>
      <c r="L155" s="23">
        <f>IF(D155="","",IF(D155&lt;=0,"",1+COUNTIFS($D$106:$D$205,"&gt;0",$E$106:$E$205,"&gt;"&amp;E155)))</f>
        <v/>
      </c>
      <c r="M155" s="23">
        <f>IF(D155="","",IF(AND(K155&gt;0,L155=1),"Yes","No"))</f>
        <v/>
      </c>
      <c r="N155" s="50">
        <f>IF(D155="","",N55+F155)</f>
        <v/>
      </c>
      <c r="O155" s="49">
        <f>IF(D155="","",IF(AND(K155=0,K55&gt;0),C155,""))</f>
        <v/>
      </c>
    </row>
    <row r="156">
      <c r="A156" s="47">
        <f>IF(B156="","",DATE(YEAR('Debt Inputs'!$E$2),MONTH('Debt Inputs'!$E$2)+1,1))</f>
        <v/>
      </c>
      <c r="B156" s="18">
        <f>IF('Debt Inputs'!A56="","",'Debt Inputs'!A56)</f>
        <v/>
      </c>
      <c r="C156" s="19">
        <f>IF(B156="","",IFERROR(VLOOKUP(B156,'Debt Inputs'!$A$6:$M$105,2,FALSE),""))</f>
        <v/>
      </c>
      <c r="D156" s="48">
        <f>IF(B156="","",K56)</f>
        <v/>
      </c>
      <c r="E156" s="21">
        <f>IF(B156="","",IFERROR(VLOOKUP(B156,'Debt Inputs'!$A$6:$M$105,5,FALSE),0))</f>
        <v/>
      </c>
      <c r="F156" s="48">
        <f>IF(D156="","",IFERROR(D156*E156/12,0))</f>
        <v/>
      </c>
      <c r="G156" s="48">
        <f>IF(D156="","",MIN(IFERROR(VLOOKUP(B156,'Debt Inputs'!$A$6:$M$105,7,FALSE),0),D156+F156))</f>
        <v/>
      </c>
      <c r="H156" s="48">
        <f>IF(D156="","",IF(L156=1,MAX(0,'Debt Inputs'!$B$2-SUM($G$106:$G$205)),0))</f>
        <v/>
      </c>
      <c r="I156" s="48">
        <f>IF(D156="","",MIN(D156+F156,G156+H156))</f>
        <v/>
      </c>
      <c r="J156" s="48">
        <f>IF(D156="","",MIN(D156,MAX(0,I156-F156)))</f>
        <v/>
      </c>
      <c r="K156" s="48">
        <f>IF(D156="","",MAX(0,D156+F156-I156))</f>
        <v/>
      </c>
      <c r="L156" s="18">
        <f>IF(D156="","",IF(D156&lt;=0,"",1+COUNTIFS($D$106:$D$205,"&gt;0",$E$106:$E$205,"&gt;"&amp;E156)))</f>
        <v/>
      </c>
      <c r="M156" s="18">
        <f>IF(D156="","",IF(AND(K156&gt;0,L156=1),"Yes","No"))</f>
        <v/>
      </c>
      <c r="N156" s="48">
        <f>IF(D156="","",N56+F156)</f>
        <v/>
      </c>
      <c r="O156" s="47">
        <f>IF(D156="","",IF(AND(K156=0,K56&gt;0),C156,""))</f>
        <v/>
      </c>
    </row>
    <row r="157">
      <c r="A157" s="49">
        <f>IF(B157="","",DATE(YEAR('Debt Inputs'!$E$2),MONTH('Debt Inputs'!$E$2)+1,1))</f>
        <v/>
      </c>
      <c r="B157" s="23">
        <f>IF('Debt Inputs'!A57="","",'Debt Inputs'!A57)</f>
        <v/>
      </c>
      <c r="C157" s="24">
        <f>IF(B157="","",IFERROR(VLOOKUP(B157,'Debt Inputs'!$A$6:$M$105,2,FALSE),""))</f>
        <v/>
      </c>
      <c r="D157" s="50">
        <f>IF(B157="","",K57)</f>
        <v/>
      </c>
      <c r="E157" s="26">
        <f>IF(B157="","",IFERROR(VLOOKUP(B157,'Debt Inputs'!$A$6:$M$105,5,FALSE),0))</f>
        <v/>
      </c>
      <c r="F157" s="50">
        <f>IF(D157="","",IFERROR(D157*E157/12,0))</f>
        <v/>
      </c>
      <c r="G157" s="50">
        <f>IF(D157="","",MIN(IFERROR(VLOOKUP(B157,'Debt Inputs'!$A$6:$M$105,7,FALSE),0),D157+F157))</f>
        <v/>
      </c>
      <c r="H157" s="50">
        <f>IF(D157="","",IF(L157=1,MAX(0,'Debt Inputs'!$B$2-SUM($G$106:$G$205)),0))</f>
        <v/>
      </c>
      <c r="I157" s="50">
        <f>IF(D157="","",MIN(D157+F157,G157+H157))</f>
        <v/>
      </c>
      <c r="J157" s="50">
        <f>IF(D157="","",MIN(D157,MAX(0,I157-F157)))</f>
        <v/>
      </c>
      <c r="K157" s="50">
        <f>IF(D157="","",MAX(0,D157+F157-I157))</f>
        <v/>
      </c>
      <c r="L157" s="23">
        <f>IF(D157="","",IF(D157&lt;=0,"",1+COUNTIFS($D$106:$D$205,"&gt;0",$E$106:$E$205,"&gt;"&amp;E157)))</f>
        <v/>
      </c>
      <c r="M157" s="23">
        <f>IF(D157="","",IF(AND(K157&gt;0,L157=1),"Yes","No"))</f>
        <v/>
      </c>
      <c r="N157" s="50">
        <f>IF(D157="","",N57+F157)</f>
        <v/>
      </c>
      <c r="O157" s="49">
        <f>IF(D157="","",IF(AND(K157=0,K57&gt;0),C157,""))</f>
        <v/>
      </c>
    </row>
    <row r="158">
      <c r="A158" s="47">
        <f>IF(B158="","",DATE(YEAR('Debt Inputs'!$E$2),MONTH('Debt Inputs'!$E$2)+1,1))</f>
        <v/>
      </c>
      <c r="B158" s="18">
        <f>IF('Debt Inputs'!A58="","",'Debt Inputs'!A58)</f>
        <v/>
      </c>
      <c r="C158" s="19">
        <f>IF(B158="","",IFERROR(VLOOKUP(B158,'Debt Inputs'!$A$6:$M$105,2,FALSE),""))</f>
        <v/>
      </c>
      <c r="D158" s="48">
        <f>IF(B158="","",K58)</f>
        <v/>
      </c>
      <c r="E158" s="21">
        <f>IF(B158="","",IFERROR(VLOOKUP(B158,'Debt Inputs'!$A$6:$M$105,5,FALSE),0))</f>
        <v/>
      </c>
      <c r="F158" s="48">
        <f>IF(D158="","",IFERROR(D158*E158/12,0))</f>
        <v/>
      </c>
      <c r="G158" s="48">
        <f>IF(D158="","",MIN(IFERROR(VLOOKUP(B158,'Debt Inputs'!$A$6:$M$105,7,FALSE),0),D158+F158))</f>
        <v/>
      </c>
      <c r="H158" s="48">
        <f>IF(D158="","",IF(L158=1,MAX(0,'Debt Inputs'!$B$2-SUM($G$106:$G$205)),0))</f>
        <v/>
      </c>
      <c r="I158" s="48">
        <f>IF(D158="","",MIN(D158+F158,G158+H158))</f>
        <v/>
      </c>
      <c r="J158" s="48">
        <f>IF(D158="","",MIN(D158,MAX(0,I158-F158)))</f>
        <v/>
      </c>
      <c r="K158" s="48">
        <f>IF(D158="","",MAX(0,D158+F158-I158))</f>
        <v/>
      </c>
      <c r="L158" s="18">
        <f>IF(D158="","",IF(D158&lt;=0,"",1+COUNTIFS($D$106:$D$205,"&gt;0",$E$106:$E$205,"&gt;"&amp;E158)))</f>
        <v/>
      </c>
      <c r="M158" s="18">
        <f>IF(D158="","",IF(AND(K158&gt;0,L158=1),"Yes","No"))</f>
        <v/>
      </c>
      <c r="N158" s="48">
        <f>IF(D158="","",N58+F158)</f>
        <v/>
      </c>
      <c r="O158" s="47">
        <f>IF(D158="","",IF(AND(K158=0,K58&gt;0),C158,""))</f>
        <v/>
      </c>
    </row>
    <row r="159">
      <c r="A159" s="49">
        <f>IF(B159="","",DATE(YEAR('Debt Inputs'!$E$2),MONTH('Debt Inputs'!$E$2)+1,1))</f>
        <v/>
      </c>
      <c r="B159" s="23">
        <f>IF('Debt Inputs'!A59="","",'Debt Inputs'!A59)</f>
        <v/>
      </c>
      <c r="C159" s="24">
        <f>IF(B159="","",IFERROR(VLOOKUP(B159,'Debt Inputs'!$A$6:$M$105,2,FALSE),""))</f>
        <v/>
      </c>
      <c r="D159" s="50">
        <f>IF(B159="","",K59)</f>
        <v/>
      </c>
      <c r="E159" s="26">
        <f>IF(B159="","",IFERROR(VLOOKUP(B159,'Debt Inputs'!$A$6:$M$105,5,FALSE),0))</f>
        <v/>
      </c>
      <c r="F159" s="50">
        <f>IF(D159="","",IFERROR(D159*E159/12,0))</f>
        <v/>
      </c>
      <c r="G159" s="50">
        <f>IF(D159="","",MIN(IFERROR(VLOOKUP(B159,'Debt Inputs'!$A$6:$M$105,7,FALSE),0),D159+F159))</f>
        <v/>
      </c>
      <c r="H159" s="50">
        <f>IF(D159="","",IF(L159=1,MAX(0,'Debt Inputs'!$B$2-SUM($G$106:$G$205)),0))</f>
        <v/>
      </c>
      <c r="I159" s="50">
        <f>IF(D159="","",MIN(D159+F159,G159+H159))</f>
        <v/>
      </c>
      <c r="J159" s="50">
        <f>IF(D159="","",MIN(D159,MAX(0,I159-F159)))</f>
        <v/>
      </c>
      <c r="K159" s="50">
        <f>IF(D159="","",MAX(0,D159+F159-I159))</f>
        <v/>
      </c>
      <c r="L159" s="23">
        <f>IF(D159="","",IF(D159&lt;=0,"",1+COUNTIFS($D$106:$D$205,"&gt;0",$E$106:$E$205,"&gt;"&amp;E159)))</f>
        <v/>
      </c>
      <c r="M159" s="23">
        <f>IF(D159="","",IF(AND(K159&gt;0,L159=1),"Yes","No"))</f>
        <v/>
      </c>
      <c r="N159" s="50">
        <f>IF(D159="","",N59+F159)</f>
        <v/>
      </c>
      <c r="O159" s="49">
        <f>IF(D159="","",IF(AND(K159=0,K59&gt;0),C159,""))</f>
        <v/>
      </c>
    </row>
    <row r="160">
      <c r="A160" s="47">
        <f>IF(B160="","",DATE(YEAR('Debt Inputs'!$E$2),MONTH('Debt Inputs'!$E$2)+1,1))</f>
        <v/>
      </c>
      <c r="B160" s="18">
        <f>IF('Debt Inputs'!A60="","",'Debt Inputs'!A60)</f>
        <v/>
      </c>
      <c r="C160" s="19">
        <f>IF(B160="","",IFERROR(VLOOKUP(B160,'Debt Inputs'!$A$6:$M$105,2,FALSE),""))</f>
        <v/>
      </c>
      <c r="D160" s="48">
        <f>IF(B160="","",K60)</f>
        <v/>
      </c>
      <c r="E160" s="21">
        <f>IF(B160="","",IFERROR(VLOOKUP(B160,'Debt Inputs'!$A$6:$M$105,5,FALSE),0))</f>
        <v/>
      </c>
      <c r="F160" s="48">
        <f>IF(D160="","",IFERROR(D160*E160/12,0))</f>
        <v/>
      </c>
      <c r="G160" s="48">
        <f>IF(D160="","",MIN(IFERROR(VLOOKUP(B160,'Debt Inputs'!$A$6:$M$105,7,FALSE),0),D160+F160))</f>
        <v/>
      </c>
      <c r="H160" s="48">
        <f>IF(D160="","",IF(L160=1,MAX(0,'Debt Inputs'!$B$2-SUM($G$106:$G$205)),0))</f>
        <v/>
      </c>
      <c r="I160" s="48">
        <f>IF(D160="","",MIN(D160+F160,G160+H160))</f>
        <v/>
      </c>
      <c r="J160" s="48">
        <f>IF(D160="","",MIN(D160,MAX(0,I160-F160)))</f>
        <v/>
      </c>
      <c r="K160" s="48">
        <f>IF(D160="","",MAX(0,D160+F160-I160))</f>
        <v/>
      </c>
      <c r="L160" s="18">
        <f>IF(D160="","",IF(D160&lt;=0,"",1+COUNTIFS($D$106:$D$205,"&gt;0",$E$106:$E$205,"&gt;"&amp;E160)))</f>
        <v/>
      </c>
      <c r="M160" s="18">
        <f>IF(D160="","",IF(AND(K160&gt;0,L160=1),"Yes","No"))</f>
        <v/>
      </c>
      <c r="N160" s="48">
        <f>IF(D160="","",N60+F160)</f>
        <v/>
      </c>
      <c r="O160" s="47">
        <f>IF(D160="","",IF(AND(K160=0,K60&gt;0),C160,""))</f>
        <v/>
      </c>
    </row>
    <row r="161">
      <c r="A161" s="49">
        <f>IF(B161="","",DATE(YEAR('Debt Inputs'!$E$2),MONTH('Debt Inputs'!$E$2)+1,1))</f>
        <v/>
      </c>
      <c r="B161" s="23">
        <f>IF('Debt Inputs'!A61="","",'Debt Inputs'!A61)</f>
        <v/>
      </c>
      <c r="C161" s="24">
        <f>IF(B161="","",IFERROR(VLOOKUP(B161,'Debt Inputs'!$A$6:$M$105,2,FALSE),""))</f>
        <v/>
      </c>
      <c r="D161" s="50">
        <f>IF(B161="","",K61)</f>
        <v/>
      </c>
      <c r="E161" s="26">
        <f>IF(B161="","",IFERROR(VLOOKUP(B161,'Debt Inputs'!$A$6:$M$105,5,FALSE),0))</f>
        <v/>
      </c>
      <c r="F161" s="50">
        <f>IF(D161="","",IFERROR(D161*E161/12,0))</f>
        <v/>
      </c>
      <c r="G161" s="50">
        <f>IF(D161="","",MIN(IFERROR(VLOOKUP(B161,'Debt Inputs'!$A$6:$M$105,7,FALSE),0),D161+F161))</f>
        <v/>
      </c>
      <c r="H161" s="50">
        <f>IF(D161="","",IF(L161=1,MAX(0,'Debt Inputs'!$B$2-SUM($G$106:$G$205)),0))</f>
        <v/>
      </c>
      <c r="I161" s="50">
        <f>IF(D161="","",MIN(D161+F161,G161+H161))</f>
        <v/>
      </c>
      <c r="J161" s="50">
        <f>IF(D161="","",MIN(D161,MAX(0,I161-F161)))</f>
        <v/>
      </c>
      <c r="K161" s="50">
        <f>IF(D161="","",MAX(0,D161+F161-I161))</f>
        <v/>
      </c>
      <c r="L161" s="23">
        <f>IF(D161="","",IF(D161&lt;=0,"",1+COUNTIFS($D$106:$D$205,"&gt;0",$E$106:$E$205,"&gt;"&amp;E161)))</f>
        <v/>
      </c>
      <c r="M161" s="23">
        <f>IF(D161="","",IF(AND(K161&gt;0,L161=1),"Yes","No"))</f>
        <v/>
      </c>
      <c r="N161" s="50">
        <f>IF(D161="","",N61+F161)</f>
        <v/>
      </c>
      <c r="O161" s="49">
        <f>IF(D161="","",IF(AND(K161=0,K61&gt;0),C161,""))</f>
        <v/>
      </c>
    </row>
    <row r="162">
      <c r="A162" s="47">
        <f>IF(B162="","",DATE(YEAR('Debt Inputs'!$E$2),MONTH('Debt Inputs'!$E$2)+1,1))</f>
        <v/>
      </c>
      <c r="B162" s="18">
        <f>IF('Debt Inputs'!A62="","",'Debt Inputs'!A62)</f>
        <v/>
      </c>
      <c r="C162" s="19">
        <f>IF(B162="","",IFERROR(VLOOKUP(B162,'Debt Inputs'!$A$6:$M$105,2,FALSE),""))</f>
        <v/>
      </c>
      <c r="D162" s="48">
        <f>IF(B162="","",K62)</f>
        <v/>
      </c>
      <c r="E162" s="21">
        <f>IF(B162="","",IFERROR(VLOOKUP(B162,'Debt Inputs'!$A$6:$M$105,5,FALSE),0))</f>
        <v/>
      </c>
      <c r="F162" s="48">
        <f>IF(D162="","",IFERROR(D162*E162/12,0))</f>
        <v/>
      </c>
      <c r="G162" s="48">
        <f>IF(D162="","",MIN(IFERROR(VLOOKUP(B162,'Debt Inputs'!$A$6:$M$105,7,FALSE),0),D162+F162))</f>
        <v/>
      </c>
      <c r="H162" s="48">
        <f>IF(D162="","",IF(L162=1,MAX(0,'Debt Inputs'!$B$2-SUM($G$106:$G$205)),0))</f>
        <v/>
      </c>
      <c r="I162" s="48">
        <f>IF(D162="","",MIN(D162+F162,G162+H162))</f>
        <v/>
      </c>
      <c r="J162" s="48">
        <f>IF(D162="","",MIN(D162,MAX(0,I162-F162)))</f>
        <v/>
      </c>
      <c r="K162" s="48">
        <f>IF(D162="","",MAX(0,D162+F162-I162))</f>
        <v/>
      </c>
      <c r="L162" s="18">
        <f>IF(D162="","",IF(D162&lt;=0,"",1+COUNTIFS($D$106:$D$205,"&gt;0",$E$106:$E$205,"&gt;"&amp;E162)))</f>
        <v/>
      </c>
      <c r="M162" s="18">
        <f>IF(D162="","",IF(AND(K162&gt;0,L162=1),"Yes","No"))</f>
        <v/>
      </c>
      <c r="N162" s="48">
        <f>IF(D162="","",N62+F162)</f>
        <v/>
      </c>
      <c r="O162" s="47">
        <f>IF(D162="","",IF(AND(K162=0,K62&gt;0),C162,""))</f>
        <v/>
      </c>
    </row>
    <row r="163">
      <c r="A163" s="49">
        <f>IF(B163="","",DATE(YEAR('Debt Inputs'!$E$2),MONTH('Debt Inputs'!$E$2)+1,1))</f>
        <v/>
      </c>
      <c r="B163" s="23">
        <f>IF('Debt Inputs'!A63="","",'Debt Inputs'!A63)</f>
        <v/>
      </c>
      <c r="C163" s="24">
        <f>IF(B163="","",IFERROR(VLOOKUP(B163,'Debt Inputs'!$A$6:$M$105,2,FALSE),""))</f>
        <v/>
      </c>
      <c r="D163" s="50">
        <f>IF(B163="","",K63)</f>
        <v/>
      </c>
      <c r="E163" s="26">
        <f>IF(B163="","",IFERROR(VLOOKUP(B163,'Debt Inputs'!$A$6:$M$105,5,FALSE),0))</f>
        <v/>
      </c>
      <c r="F163" s="50">
        <f>IF(D163="","",IFERROR(D163*E163/12,0))</f>
        <v/>
      </c>
      <c r="G163" s="50">
        <f>IF(D163="","",MIN(IFERROR(VLOOKUP(B163,'Debt Inputs'!$A$6:$M$105,7,FALSE),0),D163+F163))</f>
        <v/>
      </c>
      <c r="H163" s="50">
        <f>IF(D163="","",IF(L163=1,MAX(0,'Debt Inputs'!$B$2-SUM($G$106:$G$205)),0))</f>
        <v/>
      </c>
      <c r="I163" s="50">
        <f>IF(D163="","",MIN(D163+F163,G163+H163))</f>
        <v/>
      </c>
      <c r="J163" s="50">
        <f>IF(D163="","",MIN(D163,MAX(0,I163-F163)))</f>
        <v/>
      </c>
      <c r="K163" s="50">
        <f>IF(D163="","",MAX(0,D163+F163-I163))</f>
        <v/>
      </c>
      <c r="L163" s="23">
        <f>IF(D163="","",IF(D163&lt;=0,"",1+COUNTIFS($D$106:$D$205,"&gt;0",$E$106:$E$205,"&gt;"&amp;E163)))</f>
        <v/>
      </c>
      <c r="M163" s="23">
        <f>IF(D163="","",IF(AND(K163&gt;0,L163=1),"Yes","No"))</f>
        <v/>
      </c>
      <c r="N163" s="50">
        <f>IF(D163="","",N63+F163)</f>
        <v/>
      </c>
      <c r="O163" s="49">
        <f>IF(D163="","",IF(AND(K163=0,K63&gt;0),C163,""))</f>
        <v/>
      </c>
    </row>
    <row r="164">
      <c r="A164" s="47">
        <f>IF(B164="","",DATE(YEAR('Debt Inputs'!$E$2),MONTH('Debt Inputs'!$E$2)+1,1))</f>
        <v/>
      </c>
      <c r="B164" s="18">
        <f>IF('Debt Inputs'!A64="","",'Debt Inputs'!A64)</f>
        <v/>
      </c>
      <c r="C164" s="19">
        <f>IF(B164="","",IFERROR(VLOOKUP(B164,'Debt Inputs'!$A$6:$M$105,2,FALSE),""))</f>
        <v/>
      </c>
      <c r="D164" s="48">
        <f>IF(B164="","",K64)</f>
        <v/>
      </c>
      <c r="E164" s="21">
        <f>IF(B164="","",IFERROR(VLOOKUP(B164,'Debt Inputs'!$A$6:$M$105,5,FALSE),0))</f>
        <v/>
      </c>
      <c r="F164" s="48">
        <f>IF(D164="","",IFERROR(D164*E164/12,0))</f>
        <v/>
      </c>
      <c r="G164" s="48">
        <f>IF(D164="","",MIN(IFERROR(VLOOKUP(B164,'Debt Inputs'!$A$6:$M$105,7,FALSE),0),D164+F164))</f>
        <v/>
      </c>
      <c r="H164" s="48">
        <f>IF(D164="","",IF(L164=1,MAX(0,'Debt Inputs'!$B$2-SUM($G$106:$G$205)),0))</f>
        <v/>
      </c>
      <c r="I164" s="48">
        <f>IF(D164="","",MIN(D164+F164,G164+H164))</f>
        <v/>
      </c>
      <c r="J164" s="48">
        <f>IF(D164="","",MIN(D164,MAX(0,I164-F164)))</f>
        <v/>
      </c>
      <c r="K164" s="48">
        <f>IF(D164="","",MAX(0,D164+F164-I164))</f>
        <v/>
      </c>
      <c r="L164" s="18">
        <f>IF(D164="","",IF(D164&lt;=0,"",1+COUNTIFS($D$106:$D$205,"&gt;0",$E$106:$E$205,"&gt;"&amp;E164)))</f>
        <v/>
      </c>
      <c r="M164" s="18">
        <f>IF(D164="","",IF(AND(K164&gt;0,L164=1),"Yes","No"))</f>
        <v/>
      </c>
      <c r="N164" s="48">
        <f>IF(D164="","",N64+F164)</f>
        <v/>
      </c>
      <c r="O164" s="47">
        <f>IF(D164="","",IF(AND(K164=0,K64&gt;0),C164,""))</f>
        <v/>
      </c>
    </row>
    <row r="165">
      <c r="A165" s="49">
        <f>IF(B165="","",DATE(YEAR('Debt Inputs'!$E$2),MONTH('Debt Inputs'!$E$2)+1,1))</f>
        <v/>
      </c>
      <c r="B165" s="23">
        <f>IF('Debt Inputs'!A65="","",'Debt Inputs'!A65)</f>
        <v/>
      </c>
      <c r="C165" s="24">
        <f>IF(B165="","",IFERROR(VLOOKUP(B165,'Debt Inputs'!$A$6:$M$105,2,FALSE),""))</f>
        <v/>
      </c>
      <c r="D165" s="50">
        <f>IF(B165="","",K65)</f>
        <v/>
      </c>
      <c r="E165" s="26">
        <f>IF(B165="","",IFERROR(VLOOKUP(B165,'Debt Inputs'!$A$6:$M$105,5,FALSE),0))</f>
        <v/>
      </c>
      <c r="F165" s="50">
        <f>IF(D165="","",IFERROR(D165*E165/12,0))</f>
        <v/>
      </c>
      <c r="G165" s="50">
        <f>IF(D165="","",MIN(IFERROR(VLOOKUP(B165,'Debt Inputs'!$A$6:$M$105,7,FALSE),0),D165+F165))</f>
        <v/>
      </c>
      <c r="H165" s="50">
        <f>IF(D165="","",IF(L165=1,MAX(0,'Debt Inputs'!$B$2-SUM($G$106:$G$205)),0))</f>
        <v/>
      </c>
      <c r="I165" s="50">
        <f>IF(D165="","",MIN(D165+F165,G165+H165))</f>
        <v/>
      </c>
      <c r="J165" s="50">
        <f>IF(D165="","",MIN(D165,MAX(0,I165-F165)))</f>
        <v/>
      </c>
      <c r="K165" s="50">
        <f>IF(D165="","",MAX(0,D165+F165-I165))</f>
        <v/>
      </c>
      <c r="L165" s="23">
        <f>IF(D165="","",IF(D165&lt;=0,"",1+COUNTIFS($D$106:$D$205,"&gt;0",$E$106:$E$205,"&gt;"&amp;E165)))</f>
        <v/>
      </c>
      <c r="M165" s="23">
        <f>IF(D165="","",IF(AND(K165&gt;0,L165=1),"Yes","No"))</f>
        <v/>
      </c>
      <c r="N165" s="50">
        <f>IF(D165="","",N65+F165)</f>
        <v/>
      </c>
      <c r="O165" s="49">
        <f>IF(D165="","",IF(AND(K165=0,K65&gt;0),C165,""))</f>
        <v/>
      </c>
    </row>
    <row r="166">
      <c r="A166" s="47">
        <f>IF(B166="","",DATE(YEAR('Debt Inputs'!$E$2),MONTH('Debt Inputs'!$E$2)+1,1))</f>
        <v/>
      </c>
      <c r="B166" s="18">
        <f>IF('Debt Inputs'!A66="","",'Debt Inputs'!A66)</f>
        <v/>
      </c>
      <c r="C166" s="19">
        <f>IF(B166="","",IFERROR(VLOOKUP(B166,'Debt Inputs'!$A$6:$M$105,2,FALSE),""))</f>
        <v/>
      </c>
      <c r="D166" s="48">
        <f>IF(B166="","",K66)</f>
        <v/>
      </c>
      <c r="E166" s="21">
        <f>IF(B166="","",IFERROR(VLOOKUP(B166,'Debt Inputs'!$A$6:$M$105,5,FALSE),0))</f>
        <v/>
      </c>
      <c r="F166" s="48">
        <f>IF(D166="","",IFERROR(D166*E166/12,0))</f>
        <v/>
      </c>
      <c r="G166" s="48">
        <f>IF(D166="","",MIN(IFERROR(VLOOKUP(B166,'Debt Inputs'!$A$6:$M$105,7,FALSE),0),D166+F166))</f>
        <v/>
      </c>
      <c r="H166" s="48">
        <f>IF(D166="","",IF(L166=1,MAX(0,'Debt Inputs'!$B$2-SUM($G$106:$G$205)),0))</f>
        <v/>
      </c>
      <c r="I166" s="48">
        <f>IF(D166="","",MIN(D166+F166,G166+H166))</f>
        <v/>
      </c>
      <c r="J166" s="48">
        <f>IF(D166="","",MIN(D166,MAX(0,I166-F166)))</f>
        <v/>
      </c>
      <c r="K166" s="48">
        <f>IF(D166="","",MAX(0,D166+F166-I166))</f>
        <v/>
      </c>
      <c r="L166" s="18">
        <f>IF(D166="","",IF(D166&lt;=0,"",1+COUNTIFS($D$106:$D$205,"&gt;0",$E$106:$E$205,"&gt;"&amp;E166)))</f>
        <v/>
      </c>
      <c r="M166" s="18">
        <f>IF(D166="","",IF(AND(K166&gt;0,L166=1),"Yes","No"))</f>
        <v/>
      </c>
      <c r="N166" s="48">
        <f>IF(D166="","",N66+F166)</f>
        <v/>
      </c>
      <c r="O166" s="47">
        <f>IF(D166="","",IF(AND(K166=0,K66&gt;0),C166,""))</f>
        <v/>
      </c>
    </row>
    <row r="167">
      <c r="A167" s="49">
        <f>IF(B167="","",DATE(YEAR('Debt Inputs'!$E$2),MONTH('Debt Inputs'!$E$2)+1,1))</f>
        <v/>
      </c>
      <c r="B167" s="23">
        <f>IF('Debt Inputs'!A67="","",'Debt Inputs'!A67)</f>
        <v/>
      </c>
      <c r="C167" s="24">
        <f>IF(B167="","",IFERROR(VLOOKUP(B167,'Debt Inputs'!$A$6:$M$105,2,FALSE),""))</f>
        <v/>
      </c>
      <c r="D167" s="50">
        <f>IF(B167="","",K67)</f>
        <v/>
      </c>
      <c r="E167" s="26">
        <f>IF(B167="","",IFERROR(VLOOKUP(B167,'Debt Inputs'!$A$6:$M$105,5,FALSE),0))</f>
        <v/>
      </c>
      <c r="F167" s="50">
        <f>IF(D167="","",IFERROR(D167*E167/12,0))</f>
        <v/>
      </c>
      <c r="G167" s="50">
        <f>IF(D167="","",MIN(IFERROR(VLOOKUP(B167,'Debt Inputs'!$A$6:$M$105,7,FALSE),0),D167+F167))</f>
        <v/>
      </c>
      <c r="H167" s="50">
        <f>IF(D167="","",IF(L167=1,MAX(0,'Debt Inputs'!$B$2-SUM($G$106:$G$205)),0))</f>
        <v/>
      </c>
      <c r="I167" s="50">
        <f>IF(D167="","",MIN(D167+F167,G167+H167))</f>
        <v/>
      </c>
      <c r="J167" s="50">
        <f>IF(D167="","",MIN(D167,MAX(0,I167-F167)))</f>
        <v/>
      </c>
      <c r="K167" s="50">
        <f>IF(D167="","",MAX(0,D167+F167-I167))</f>
        <v/>
      </c>
      <c r="L167" s="23">
        <f>IF(D167="","",IF(D167&lt;=0,"",1+COUNTIFS($D$106:$D$205,"&gt;0",$E$106:$E$205,"&gt;"&amp;E167)))</f>
        <v/>
      </c>
      <c r="M167" s="23">
        <f>IF(D167="","",IF(AND(K167&gt;0,L167=1),"Yes","No"))</f>
        <v/>
      </c>
      <c r="N167" s="50">
        <f>IF(D167="","",N67+F167)</f>
        <v/>
      </c>
      <c r="O167" s="49">
        <f>IF(D167="","",IF(AND(K167=0,K67&gt;0),C167,""))</f>
        <v/>
      </c>
    </row>
    <row r="168">
      <c r="A168" s="47">
        <f>IF(B168="","",DATE(YEAR('Debt Inputs'!$E$2),MONTH('Debt Inputs'!$E$2)+1,1))</f>
        <v/>
      </c>
      <c r="B168" s="18">
        <f>IF('Debt Inputs'!A68="","",'Debt Inputs'!A68)</f>
        <v/>
      </c>
      <c r="C168" s="19">
        <f>IF(B168="","",IFERROR(VLOOKUP(B168,'Debt Inputs'!$A$6:$M$105,2,FALSE),""))</f>
        <v/>
      </c>
      <c r="D168" s="48">
        <f>IF(B168="","",K68)</f>
        <v/>
      </c>
      <c r="E168" s="21">
        <f>IF(B168="","",IFERROR(VLOOKUP(B168,'Debt Inputs'!$A$6:$M$105,5,FALSE),0))</f>
        <v/>
      </c>
      <c r="F168" s="48">
        <f>IF(D168="","",IFERROR(D168*E168/12,0))</f>
        <v/>
      </c>
      <c r="G168" s="48">
        <f>IF(D168="","",MIN(IFERROR(VLOOKUP(B168,'Debt Inputs'!$A$6:$M$105,7,FALSE),0),D168+F168))</f>
        <v/>
      </c>
      <c r="H168" s="48">
        <f>IF(D168="","",IF(L168=1,MAX(0,'Debt Inputs'!$B$2-SUM($G$106:$G$205)),0))</f>
        <v/>
      </c>
      <c r="I168" s="48">
        <f>IF(D168="","",MIN(D168+F168,G168+H168))</f>
        <v/>
      </c>
      <c r="J168" s="48">
        <f>IF(D168="","",MIN(D168,MAX(0,I168-F168)))</f>
        <v/>
      </c>
      <c r="K168" s="48">
        <f>IF(D168="","",MAX(0,D168+F168-I168))</f>
        <v/>
      </c>
      <c r="L168" s="18">
        <f>IF(D168="","",IF(D168&lt;=0,"",1+COUNTIFS($D$106:$D$205,"&gt;0",$E$106:$E$205,"&gt;"&amp;E168)))</f>
        <v/>
      </c>
      <c r="M168" s="18">
        <f>IF(D168="","",IF(AND(K168&gt;0,L168=1),"Yes","No"))</f>
        <v/>
      </c>
      <c r="N168" s="48">
        <f>IF(D168="","",N68+F168)</f>
        <v/>
      </c>
      <c r="O168" s="47">
        <f>IF(D168="","",IF(AND(K168=0,K68&gt;0),C168,""))</f>
        <v/>
      </c>
    </row>
    <row r="169">
      <c r="A169" s="49">
        <f>IF(B169="","",DATE(YEAR('Debt Inputs'!$E$2),MONTH('Debt Inputs'!$E$2)+1,1))</f>
        <v/>
      </c>
      <c r="B169" s="23">
        <f>IF('Debt Inputs'!A69="","",'Debt Inputs'!A69)</f>
        <v/>
      </c>
      <c r="C169" s="24">
        <f>IF(B169="","",IFERROR(VLOOKUP(B169,'Debt Inputs'!$A$6:$M$105,2,FALSE),""))</f>
        <v/>
      </c>
      <c r="D169" s="50">
        <f>IF(B169="","",K69)</f>
        <v/>
      </c>
      <c r="E169" s="26">
        <f>IF(B169="","",IFERROR(VLOOKUP(B169,'Debt Inputs'!$A$6:$M$105,5,FALSE),0))</f>
        <v/>
      </c>
      <c r="F169" s="50">
        <f>IF(D169="","",IFERROR(D169*E169/12,0))</f>
        <v/>
      </c>
      <c r="G169" s="50">
        <f>IF(D169="","",MIN(IFERROR(VLOOKUP(B169,'Debt Inputs'!$A$6:$M$105,7,FALSE),0),D169+F169))</f>
        <v/>
      </c>
      <c r="H169" s="50">
        <f>IF(D169="","",IF(L169=1,MAX(0,'Debt Inputs'!$B$2-SUM($G$106:$G$205)),0))</f>
        <v/>
      </c>
      <c r="I169" s="50">
        <f>IF(D169="","",MIN(D169+F169,G169+H169))</f>
        <v/>
      </c>
      <c r="J169" s="50">
        <f>IF(D169="","",MIN(D169,MAX(0,I169-F169)))</f>
        <v/>
      </c>
      <c r="K169" s="50">
        <f>IF(D169="","",MAX(0,D169+F169-I169))</f>
        <v/>
      </c>
      <c r="L169" s="23">
        <f>IF(D169="","",IF(D169&lt;=0,"",1+COUNTIFS($D$106:$D$205,"&gt;0",$E$106:$E$205,"&gt;"&amp;E169)))</f>
        <v/>
      </c>
      <c r="M169" s="23">
        <f>IF(D169="","",IF(AND(K169&gt;0,L169=1),"Yes","No"))</f>
        <v/>
      </c>
      <c r="N169" s="50">
        <f>IF(D169="","",N69+F169)</f>
        <v/>
      </c>
      <c r="O169" s="49">
        <f>IF(D169="","",IF(AND(K169=0,K69&gt;0),C169,""))</f>
        <v/>
      </c>
    </row>
    <row r="170">
      <c r="A170" s="47">
        <f>IF(B170="","",DATE(YEAR('Debt Inputs'!$E$2),MONTH('Debt Inputs'!$E$2)+1,1))</f>
        <v/>
      </c>
      <c r="B170" s="18">
        <f>IF('Debt Inputs'!A70="","",'Debt Inputs'!A70)</f>
        <v/>
      </c>
      <c r="C170" s="19">
        <f>IF(B170="","",IFERROR(VLOOKUP(B170,'Debt Inputs'!$A$6:$M$105,2,FALSE),""))</f>
        <v/>
      </c>
      <c r="D170" s="48">
        <f>IF(B170="","",K70)</f>
        <v/>
      </c>
      <c r="E170" s="21">
        <f>IF(B170="","",IFERROR(VLOOKUP(B170,'Debt Inputs'!$A$6:$M$105,5,FALSE),0))</f>
        <v/>
      </c>
      <c r="F170" s="48">
        <f>IF(D170="","",IFERROR(D170*E170/12,0))</f>
        <v/>
      </c>
      <c r="G170" s="48">
        <f>IF(D170="","",MIN(IFERROR(VLOOKUP(B170,'Debt Inputs'!$A$6:$M$105,7,FALSE),0),D170+F170))</f>
        <v/>
      </c>
      <c r="H170" s="48">
        <f>IF(D170="","",IF(L170=1,MAX(0,'Debt Inputs'!$B$2-SUM($G$106:$G$205)),0))</f>
        <v/>
      </c>
      <c r="I170" s="48">
        <f>IF(D170="","",MIN(D170+F170,G170+H170))</f>
        <v/>
      </c>
      <c r="J170" s="48">
        <f>IF(D170="","",MIN(D170,MAX(0,I170-F170)))</f>
        <v/>
      </c>
      <c r="K170" s="48">
        <f>IF(D170="","",MAX(0,D170+F170-I170))</f>
        <v/>
      </c>
      <c r="L170" s="18">
        <f>IF(D170="","",IF(D170&lt;=0,"",1+COUNTIFS($D$106:$D$205,"&gt;0",$E$106:$E$205,"&gt;"&amp;E170)))</f>
        <v/>
      </c>
      <c r="M170" s="18">
        <f>IF(D170="","",IF(AND(K170&gt;0,L170=1),"Yes","No"))</f>
        <v/>
      </c>
      <c r="N170" s="48">
        <f>IF(D170="","",N70+F170)</f>
        <v/>
      </c>
      <c r="O170" s="47">
        <f>IF(D170="","",IF(AND(K170=0,K70&gt;0),C170,""))</f>
        <v/>
      </c>
    </row>
    <row r="171">
      <c r="A171" s="49">
        <f>IF(B171="","",DATE(YEAR('Debt Inputs'!$E$2),MONTH('Debt Inputs'!$E$2)+1,1))</f>
        <v/>
      </c>
      <c r="B171" s="23">
        <f>IF('Debt Inputs'!A71="","",'Debt Inputs'!A71)</f>
        <v/>
      </c>
      <c r="C171" s="24">
        <f>IF(B171="","",IFERROR(VLOOKUP(B171,'Debt Inputs'!$A$6:$M$105,2,FALSE),""))</f>
        <v/>
      </c>
      <c r="D171" s="50">
        <f>IF(B171="","",K71)</f>
        <v/>
      </c>
      <c r="E171" s="26">
        <f>IF(B171="","",IFERROR(VLOOKUP(B171,'Debt Inputs'!$A$6:$M$105,5,FALSE),0))</f>
        <v/>
      </c>
      <c r="F171" s="50">
        <f>IF(D171="","",IFERROR(D171*E171/12,0))</f>
        <v/>
      </c>
      <c r="G171" s="50">
        <f>IF(D171="","",MIN(IFERROR(VLOOKUP(B171,'Debt Inputs'!$A$6:$M$105,7,FALSE),0),D171+F171))</f>
        <v/>
      </c>
      <c r="H171" s="50">
        <f>IF(D171="","",IF(L171=1,MAX(0,'Debt Inputs'!$B$2-SUM($G$106:$G$205)),0))</f>
        <v/>
      </c>
      <c r="I171" s="50">
        <f>IF(D171="","",MIN(D171+F171,G171+H171))</f>
        <v/>
      </c>
      <c r="J171" s="50">
        <f>IF(D171="","",MIN(D171,MAX(0,I171-F171)))</f>
        <v/>
      </c>
      <c r="K171" s="50">
        <f>IF(D171="","",MAX(0,D171+F171-I171))</f>
        <v/>
      </c>
      <c r="L171" s="23">
        <f>IF(D171="","",IF(D171&lt;=0,"",1+COUNTIFS($D$106:$D$205,"&gt;0",$E$106:$E$205,"&gt;"&amp;E171)))</f>
        <v/>
      </c>
      <c r="M171" s="23">
        <f>IF(D171="","",IF(AND(K171&gt;0,L171=1),"Yes","No"))</f>
        <v/>
      </c>
      <c r="N171" s="50">
        <f>IF(D171="","",N71+F171)</f>
        <v/>
      </c>
      <c r="O171" s="49">
        <f>IF(D171="","",IF(AND(K171=0,K71&gt;0),C171,""))</f>
        <v/>
      </c>
    </row>
    <row r="172">
      <c r="A172" s="47">
        <f>IF(B172="","",DATE(YEAR('Debt Inputs'!$E$2),MONTH('Debt Inputs'!$E$2)+1,1))</f>
        <v/>
      </c>
      <c r="B172" s="18">
        <f>IF('Debt Inputs'!A72="","",'Debt Inputs'!A72)</f>
        <v/>
      </c>
      <c r="C172" s="19">
        <f>IF(B172="","",IFERROR(VLOOKUP(B172,'Debt Inputs'!$A$6:$M$105,2,FALSE),""))</f>
        <v/>
      </c>
      <c r="D172" s="48">
        <f>IF(B172="","",K72)</f>
        <v/>
      </c>
      <c r="E172" s="21">
        <f>IF(B172="","",IFERROR(VLOOKUP(B172,'Debt Inputs'!$A$6:$M$105,5,FALSE),0))</f>
        <v/>
      </c>
      <c r="F172" s="48">
        <f>IF(D172="","",IFERROR(D172*E172/12,0))</f>
        <v/>
      </c>
      <c r="G172" s="48">
        <f>IF(D172="","",MIN(IFERROR(VLOOKUP(B172,'Debt Inputs'!$A$6:$M$105,7,FALSE),0),D172+F172))</f>
        <v/>
      </c>
      <c r="H172" s="48">
        <f>IF(D172="","",IF(L172=1,MAX(0,'Debt Inputs'!$B$2-SUM($G$106:$G$205)),0))</f>
        <v/>
      </c>
      <c r="I172" s="48">
        <f>IF(D172="","",MIN(D172+F172,G172+H172))</f>
        <v/>
      </c>
      <c r="J172" s="48">
        <f>IF(D172="","",MIN(D172,MAX(0,I172-F172)))</f>
        <v/>
      </c>
      <c r="K172" s="48">
        <f>IF(D172="","",MAX(0,D172+F172-I172))</f>
        <v/>
      </c>
      <c r="L172" s="18">
        <f>IF(D172="","",IF(D172&lt;=0,"",1+COUNTIFS($D$106:$D$205,"&gt;0",$E$106:$E$205,"&gt;"&amp;E172)))</f>
        <v/>
      </c>
      <c r="M172" s="18">
        <f>IF(D172="","",IF(AND(K172&gt;0,L172=1),"Yes","No"))</f>
        <v/>
      </c>
      <c r="N172" s="48">
        <f>IF(D172="","",N72+F172)</f>
        <v/>
      </c>
      <c r="O172" s="47">
        <f>IF(D172="","",IF(AND(K172=0,K72&gt;0),C172,""))</f>
        <v/>
      </c>
    </row>
    <row r="173">
      <c r="A173" s="49">
        <f>IF(B173="","",DATE(YEAR('Debt Inputs'!$E$2),MONTH('Debt Inputs'!$E$2)+1,1))</f>
        <v/>
      </c>
      <c r="B173" s="23">
        <f>IF('Debt Inputs'!A73="","",'Debt Inputs'!A73)</f>
        <v/>
      </c>
      <c r="C173" s="24">
        <f>IF(B173="","",IFERROR(VLOOKUP(B173,'Debt Inputs'!$A$6:$M$105,2,FALSE),""))</f>
        <v/>
      </c>
      <c r="D173" s="50">
        <f>IF(B173="","",K73)</f>
        <v/>
      </c>
      <c r="E173" s="26">
        <f>IF(B173="","",IFERROR(VLOOKUP(B173,'Debt Inputs'!$A$6:$M$105,5,FALSE),0))</f>
        <v/>
      </c>
      <c r="F173" s="50">
        <f>IF(D173="","",IFERROR(D173*E173/12,0))</f>
        <v/>
      </c>
      <c r="G173" s="50">
        <f>IF(D173="","",MIN(IFERROR(VLOOKUP(B173,'Debt Inputs'!$A$6:$M$105,7,FALSE),0),D173+F173))</f>
        <v/>
      </c>
      <c r="H173" s="50">
        <f>IF(D173="","",IF(L173=1,MAX(0,'Debt Inputs'!$B$2-SUM($G$106:$G$205)),0))</f>
        <v/>
      </c>
      <c r="I173" s="50">
        <f>IF(D173="","",MIN(D173+F173,G173+H173))</f>
        <v/>
      </c>
      <c r="J173" s="50">
        <f>IF(D173="","",MIN(D173,MAX(0,I173-F173)))</f>
        <v/>
      </c>
      <c r="K173" s="50">
        <f>IF(D173="","",MAX(0,D173+F173-I173))</f>
        <v/>
      </c>
      <c r="L173" s="23">
        <f>IF(D173="","",IF(D173&lt;=0,"",1+COUNTIFS($D$106:$D$205,"&gt;0",$E$106:$E$205,"&gt;"&amp;E173)))</f>
        <v/>
      </c>
      <c r="M173" s="23">
        <f>IF(D173="","",IF(AND(K173&gt;0,L173=1),"Yes","No"))</f>
        <v/>
      </c>
      <c r="N173" s="50">
        <f>IF(D173="","",N73+F173)</f>
        <v/>
      </c>
      <c r="O173" s="49">
        <f>IF(D173="","",IF(AND(K173=0,K73&gt;0),C173,""))</f>
        <v/>
      </c>
    </row>
    <row r="174">
      <c r="A174" s="47">
        <f>IF(B174="","",DATE(YEAR('Debt Inputs'!$E$2),MONTH('Debt Inputs'!$E$2)+1,1))</f>
        <v/>
      </c>
      <c r="B174" s="18">
        <f>IF('Debt Inputs'!A74="","",'Debt Inputs'!A74)</f>
        <v/>
      </c>
      <c r="C174" s="19">
        <f>IF(B174="","",IFERROR(VLOOKUP(B174,'Debt Inputs'!$A$6:$M$105,2,FALSE),""))</f>
        <v/>
      </c>
      <c r="D174" s="48">
        <f>IF(B174="","",K74)</f>
        <v/>
      </c>
      <c r="E174" s="21">
        <f>IF(B174="","",IFERROR(VLOOKUP(B174,'Debt Inputs'!$A$6:$M$105,5,FALSE),0))</f>
        <v/>
      </c>
      <c r="F174" s="48">
        <f>IF(D174="","",IFERROR(D174*E174/12,0))</f>
        <v/>
      </c>
      <c r="G174" s="48">
        <f>IF(D174="","",MIN(IFERROR(VLOOKUP(B174,'Debt Inputs'!$A$6:$M$105,7,FALSE),0),D174+F174))</f>
        <v/>
      </c>
      <c r="H174" s="48">
        <f>IF(D174="","",IF(L174=1,MAX(0,'Debt Inputs'!$B$2-SUM($G$106:$G$205)),0))</f>
        <v/>
      </c>
      <c r="I174" s="48">
        <f>IF(D174="","",MIN(D174+F174,G174+H174))</f>
        <v/>
      </c>
      <c r="J174" s="48">
        <f>IF(D174="","",MIN(D174,MAX(0,I174-F174)))</f>
        <v/>
      </c>
      <c r="K174" s="48">
        <f>IF(D174="","",MAX(0,D174+F174-I174))</f>
        <v/>
      </c>
      <c r="L174" s="18">
        <f>IF(D174="","",IF(D174&lt;=0,"",1+COUNTIFS($D$106:$D$205,"&gt;0",$E$106:$E$205,"&gt;"&amp;E174)))</f>
        <v/>
      </c>
      <c r="M174" s="18">
        <f>IF(D174="","",IF(AND(K174&gt;0,L174=1),"Yes","No"))</f>
        <v/>
      </c>
      <c r="N174" s="48">
        <f>IF(D174="","",N74+F174)</f>
        <v/>
      </c>
      <c r="O174" s="47">
        <f>IF(D174="","",IF(AND(K174=0,K74&gt;0),C174,""))</f>
        <v/>
      </c>
    </row>
    <row r="175">
      <c r="A175" s="49">
        <f>IF(B175="","",DATE(YEAR('Debt Inputs'!$E$2),MONTH('Debt Inputs'!$E$2)+1,1))</f>
        <v/>
      </c>
      <c r="B175" s="23">
        <f>IF('Debt Inputs'!A75="","",'Debt Inputs'!A75)</f>
        <v/>
      </c>
      <c r="C175" s="24">
        <f>IF(B175="","",IFERROR(VLOOKUP(B175,'Debt Inputs'!$A$6:$M$105,2,FALSE),""))</f>
        <v/>
      </c>
      <c r="D175" s="50">
        <f>IF(B175="","",K75)</f>
        <v/>
      </c>
      <c r="E175" s="26">
        <f>IF(B175="","",IFERROR(VLOOKUP(B175,'Debt Inputs'!$A$6:$M$105,5,FALSE),0))</f>
        <v/>
      </c>
      <c r="F175" s="50">
        <f>IF(D175="","",IFERROR(D175*E175/12,0))</f>
        <v/>
      </c>
      <c r="G175" s="50">
        <f>IF(D175="","",MIN(IFERROR(VLOOKUP(B175,'Debt Inputs'!$A$6:$M$105,7,FALSE),0),D175+F175))</f>
        <v/>
      </c>
      <c r="H175" s="50">
        <f>IF(D175="","",IF(L175=1,MAX(0,'Debt Inputs'!$B$2-SUM($G$106:$G$205)),0))</f>
        <v/>
      </c>
      <c r="I175" s="50">
        <f>IF(D175="","",MIN(D175+F175,G175+H175))</f>
        <v/>
      </c>
      <c r="J175" s="50">
        <f>IF(D175="","",MIN(D175,MAX(0,I175-F175)))</f>
        <v/>
      </c>
      <c r="K175" s="50">
        <f>IF(D175="","",MAX(0,D175+F175-I175))</f>
        <v/>
      </c>
      <c r="L175" s="23">
        <f>IF(D175="","",IF(D175&lt;=0,"",1+COUNTIFS($D$106:$D$205,"&gt;0",$E$106:$E$205,"&gt;"&amp;E175)))</f>
        <v/>
      </c>
      <c r="M175" s="23">
        <f>IF(D175="","",IF(AND(K175&gt;0,L175=1),"Yes","No"))</f>
        <v/>
      </c>
      <c r="N175" s="50">
        <f>IF(D175="","",N75+F175)</f>
        <v/>
      </c>
      <c r="O175" s="49">
        <f>IF(D175="","",IF(AND(K175=0,K75&gt;0),C175,""))</f>
        <v/>
      </c>
    </row>
    <row r="176">
      <c r="A176" s="47">
        <f>IF(B176="","",DATE(YEAR('Debt Inputs'!$E$2),MONTH('Debt Inputs'!$E$2)+1,1))</f>
        <v/>
      </c>
      <c r="B176" s="18">
        <f>IF('Debt Inputs'!A76="","",'Debt Inputs'!A76)</f>
        <v/>
      </c>
      <c r="C176" s="19">
        <f>IF(B176="","",IFERROR(VLOOKUP(B176,'Debt Inputs'!$A$6:$M$105,2,FALSE),""))</f>
        <v/>
      </c>
      <c r="D176" s="48">
        <f>IF(B176="","",K76)</f>
        <v/>
      </c>
      <c r="E176" s="21">
        <f>IF(B176="","",IFERROR(VLOOKUP(B176,'Debt Inputs'!$A$6:$M$105,5,FALSE),0))</f>
        <v/>
      </c>
      <c r="F176" s="48">
        <f>IF(D176="","",IFERROR(D176*E176/12,0))</f>
        <v/>
      </c>
      <c r="G176" s="48">
        <f>IF(D176="","",MIN(IFERROR(VLOOKUP(B176,'Debt Inputs'!$A$6:$M$105,7,FALSE),0),D176+F176))</f>
        <v/>
      </c>
      <c r="H176" s="48">
        <f>IF(D176="","",IF(L176=1,MAX(0,'Debt Inputs'!$B$2-SUM($G$106:$G$205)),0))</f>
        <v/>
      </c>
      <c r="I176" s="48">
        <f>IF(D176="","",MIN(D176+F176,G176+H176))</f>
        <v/>
      </c>
      <c r="J176" s="48">
        <f>IF(D176="","",MIN(D176,MAX(0,I176-F176)))</f>
        <v/>
      </c>
      <c r="K176" s="48">
        <f>IF(D176="","",MAX(0,D176+F176-I176))</f>
        <v/>
      </c>
      <c r="L176" s="18">
        <f>IF(D176="","",IF(D176&lt;=0,"",1+COUNTIFS($D$106:$D$205,"&gt;0",$E$106:$E$205,"&gt;"&amp;E176)))</f>
        <v/>
      </c>
      <c r="M176" s="18">
        <f>IF(D176="","",IF(AND(K176&gt;0,L176=1),"Yes","No"))</f>
        <v/>
      </c>
      <c r="N176" s="48">
        <f>IF(D176="","",N76+F176)</f>
        <v/>
      </c>
      <c r="O176" s="47">
        <f>IF(D176="","",IF(AND(K176=0,K76&gt;0),C176,""))</f>
        <v/>
      </c>
    </row>
    <row r="177">
      <c r="A177" s="49">
        <f>IF(B177="","",DATE(YEAR('Debt Inputs'!$E$2),MONTH('Debt Inputs'!$E$2)+1,1))</f>
        <v/>
      </c>
      <c r="B177" s="23">
        <f>IF('Debt Inputs'!A77="","",'Debt Inputs'!A77)</f>
        <v/>
      </c>
      <c r="C177" s="24">
        <f>IF(B177="","",IFERROR(VLOOKUP(B177,'Debt Inputs'!$A$6:$M$105,2,FALSE),""))</f>
        <v/>
      </c>
      <c r="D177" s="50">
        <f>IF(B177="","",K77)</f>
        <v/>
      </c>
      <c r="E177" s="26">
        <f>IF(B177="","",IFERROR(VLOOKUP(B177,'Debt Inputs'!$A$6:$M$105,5,FALSE),0))</f>
        <v/>
      </c>
      <c r="F177" s="50">
        <f>IF(D177="","",IFERROR(D177*E177/12,0))</f>
        <v/>
      </c>
      <c r="G177" s="50">
        <f>IF(D177="","",MIN(IFERROR(VLOOKUP(B177,'Debt Inputs'!$A$6:$M$105,7,FALSE),0),D177+F177))</f>
        <v/>
      </c>
      <c r="H177" s="50">
        <f>IF(D177="","",IF(L177=1,MAX(0,'Debt Inputs'!$B$2-SUM($G$106:$G$205)),0))</f>
        <v/>
      </c>
      <c r="I177" s="50">
        <f>IF(D177="","",MIN(D177+F177,G177+H177))</f>
        <v/>
      </c>
      <c r="J177" s="50">
        <f>IF(D177="","",MIN(D177,MAX(0,I177-F177)))</f>
        <v/>
      </c>
      <c r="K177" s="50">
        <f>IF(D177="","",MAX(0,D177+F177-I177))</f>
        <v/>
      </c>
      <c r="L177" s="23">
        <f>IF(D177="","",IF(D177&lt;=0,"",1+COUNTIFS($D$106:$D$205,"&gt;0",$E$106:$E$205,"&gt;"&amp;E177)))</f>
        <v/>
      </c>
      <c r="M177" s="23">
        <f>IF(D177="","",IF(AND(K177&gt;0,L177=1),"Yes","No"))</f>
        <v/>
      </c>
      <c r="N177" s="50">
        <f>IF(D177="","",N77+F177)</f>
        <v/>
      </c>
      <c r="O177" s="49">
        <f>IF(D177="","",IF(AND(K177=0,K77&gt;0),C177,""))</f>
        <v/>
      </c>
    </row>
    <row r="178">
      <c r="A178" s="47">
        <f>IF(B178="","",DATE(YEAR('Debt Inputs'!$E$2),MONTH('Debt Inputs'!$E$2)+1,1))</f>
        <v/>
      </c>
      <c r="B178" s="18">
        <f>IF('Debt Inputs'!A78="","",'Debt Inputs'!A78)</f>
        <v/>
      </c>
      <c r="C178" s="19">
        <f>IF(B178="","",IFERROR(VLOOKUP(B178,'Debt Inputs'!$A$6:$M$105,2,FALSE),""))</f>
        <v/>
      </c>
      <c r="D178" s="48">
        <f>IF(B178="","",K78)</f>
        <v/>
      </c>
      <c r="E178" s="21">
        <f>IF(B178="","",IFERROR(VLOOKUP(B178,'Debt Inputs'!$A$6:$M$105,5,FALSE),0))</f>
        <v/>
      </c>
      <c r="F178" s="48">
        <f>IF(D178="","",IFERROR(D178*E178/12,0))</f>
        <v/>
      </c>
      <c r="G178" s="48">
        <f>IF(D178="","",MIN(IFERROR(VLOOKUP(B178,'Debt Inputs'!$A$6:$M$105,7,FALSE),0),D178+F178))</f>
        <v/>
      </c>
      <c r="H178" s="48">
        <f>IF(D178="","",IF(L178=1,MAX(0,'Debt Inputs'!$B$2-SUM($G$106:$G$205)),0))</f>
        <v/>
      </c>
      <c r="I178" s="48">
        <f>IF(D178="","",MIN(D178+F178,G178+H178))</f>
        <v/>
      </c>
      <c r="J178" s="48">
        <f>IF(D178="","",MIN(D178,MAX(0,I178-F178)))</f>
        <v/>
      </c>
      <c r="K178" s="48">
        <f>IF(D178="","",MAX(0,D178+F178-I178))</f>
        <v/>
      </c>
      <c r="L178" s="18">
        <f>IF(D178="","",IF(D178&lt;=0,"",1+COUNTIFS($D$106:$D$205,"&gt;0",$E$106:$E$205,"&gt;"&amp;E178)))</f>
        <v/>
      </c>
      <c r="M178" s="18">
        <f>IF(D178="","",IF(AND(K178&gt;0,L178=1),"Yes","No"))</f>
        <v/>
      </c>
      <c r="N178" s="48">
        <f>IF(D178="","",N78+F178)</f>
        <v/>
      </c>
      <c r="O178" s="47">
        <f>IF(D178="","",IF(AND(K178=0,K78&gt;0),C178,""))</f>
        <v/>
      </c>
    </row>
    <row r="179">
      <c r="A179" s="49">
        <f>IF(B179="","",DATE(YEAR('Debt Inputs'!$E$2),MONTH('Debt Inputs'!$E$2)+1,1))</f>
        <v/>
      </c>
      <c r="B179" s="23">
        <f>IF('Debt Inputs'!A79="","",'Debt Inputs'!A79)</f>
        <v/>
      </c>
      <c r="C179" s="24">
        <f>IF(B179="","",IFERROR(VLOOKUP(B179,'Debt Inputs'!$A$6:$M$105,2,FALSE),""))</f>
        <v/>
      </c>
      <c r="D179" s="50">
        <f>IF(B179="","",K79)</f>
        <v/>
      </c>
      <c r="E179" s="26">
        <f>IF(B179="","",IFERROR(VLOOKUP(B179,'Debt Inputs'!$A$6:$M$105,5,FALSE),0))</f>
        <v/>
      </c>
      <c r="F179" s="50">
        <f>IF(D179="","",IFERROR(D179*E179/12,0))</f>
        <v/>
      </c>
      <c r="G179" s="50">
        <f>IF(D179="","",MIN(IFERROR(VLOOKUP(B179,'Debt Inputs'!$A$6:$M$105,7,FALSE),0),D179+F179))</f>
        <v/>
      </c>
      <c r="H179" s="50">
        <f>IF(D179="","",IF(L179=1,MAX(0,'Debt Inputs'!$B$2-SUM($G$106:$G$205)),0))</f>
        <v/>
      </c>
      <c r="I179" s="50">
        <f>IF(D179="","",MIN(D179+F179,G179+H179))</f>
        <v/>
      </c>
      <c r="J179" s="50">
        <f>IF(D179="","",MIN(D179,MAX(0,I179-F179)))</f>
        <v/>
      </c>
      <c r="K179" s="50">
        <f>IF(D179="","",MAX(0,D179+F179-I179))</f>
        <v/>
      </c>
      <c r="L179" s="23">
        <f>IF(D179="","",IF(D179&lt;=0,"",1+COUNTIFS($D$106:$D$205,"&gt;0",$E$106:$E$205,"&gt;"&amp;E179)))</f>
        <v/>
      </c>
      <c r="M179" s="23">
        <f>IF(D179="","",IF(AND(K179&gt;0,L179=1),"Yes","No"))</f>
        <v/>
      </c>
      <c r="N179" s="50">
        <f>IF(D179="","",N79+F179)</f>
        <v/>
      </c>
      <c r="O179" s="49">
        <f>IF(D179="","",IF(AND(K179=0,K79&gt;0),C179,""))</f>
        <v/>
      </c>
    </row>
    <row r="180">
      <c r="A180" s="47">
        <f>IF(B180="","",DATE(YEAR('Debt Inputs'!$E$2),MONTH('Debt Inputs'!$E$2)+1,1))</f>
        <v/>
      </c>
      <c r="B180" s="18">
        <f>IF('Debt Inputs'!A80="","",'Debt Inputs'!A80)</f>
        <v/>
      </c>
      <c r="C180" s="19">
        <f>IF(B180="","",IFERROR(VLOOKUP(B180,'Debt Inputs'!$A$6:$M$105,2,FALSE),""))</f>
        <v/>
      </c>
      <c r="D180" s="48">
        <f>IF(B180="","",K80)</f>
        <v/>
      </c>
      <c r="E180" s="21">
        <f>IF(B180="","",IFERROR(VLOOKUP(B180,'Debt Inputs'!$A$6:$M$105,5,FALSE),0))</f>
        <v/>
      </c>
      <c r="F180" s="48">
        <f>IF(D180="","",IFERROR(D180*E180/12,0))</f>
        <v/>
      </c>
      <c r="G180" s="48">
        <f>IF(D180="","",MIN(IFERROR(VLOOKUP(B180,'Debt Inputs'!$A$6:$M$105,7,FALSE),0),D180+F180))</f>
        <v/>
      </c>
      <c r="H180" s="48">
        <f>IF(D180="","",IF(L180=1,MAX(0,'Debt Inputs'!$B$2-SUM($G$106:$G$205)),0))</f>
        <v/>
      </c>
      <c r="I180" s="48">
        <f>IF(D180="","",MIN(D180+F180,G180+H180))</f>
        <v/>
      </c>
      <c r="J180" s="48">
        <f>IF(D180="","",MIN(D180,MAX(0,I180-F180)))</f>
        <v/>
      </c>
      <c r="K180" s="48">
        <f>IF(D180="","",MAX(0,D180+F180-I180))</f>
        <v/>
      </c>
      <c r="L180" s="18">
        <f>IF(D180="","",IF(D180&lt;=0,"",1+COUNTIFS($D$106:$D$205,"&gt;0",$E$106:$E$205,"&gt;"&amp;E180)))</f>
        <v/>
      </c>
      <c r="M180" s="18">
        <f>IF(D180="","",IF(AND(K180&gt;0,L180=1),"Yes","No"))</f>
        <v/>
      </c>
      <c r="N180" s="48">
        <f>IF(D180="","",N80+F180)</f>
        <v/>
      </c>
      <c r="O180" s="47">
        <f>IF(D180="","",IF(AND(K180=0,K80&gt;0),C180,""))</f>
        <v/>
      </c>
    </row>
    <row r="181">
      <c r="A181" s="49">
        <f>IF(B181="","",DATE(YEAR('Debt Inputs'!$E$2),MONTH('Debt Inputs'!$E$2)+1,1))</f>
        <v/>
      </c>
      <c r="B181" s="23">
        <f>IF('Debt Inputs'!A81="","",'Debt Inputs'!A81)</f>
        <v/>
      </c>
      <c r="C181" s="24">
        <f>IF(B181="","",IFERROR(VLOOKUP(B181,'Debt Inputs'!$A$6:$M$105,2,FALSE),""))</f>
        <v/>
      </c>
      <c r="D181" s="50">
        <f>IF(B181="","",K81)</f>
        <v/>
      </c>
      <c r="E181" s="26">
        <f>IF(B181="","",IFERROR(VLOOKUP(B181,'Debt Inputs'!$A$6:$M$105,5,FALSE),0))</f>
        <v/>
      </c>
      <c r="F181" s="50">
        <f>IF(D181="","",IFERROR(D181*E181/12,0))</f>
        <v/>
      </c>
      <c r="G181" s="50">
        <f>IF(D181="","",MIN(IFERROR(VLOOKUP(B181,'Debt Inputs'!$A$6:$M$105,7,FALSE),0),D181+F181))</f>
        <v/>
      </c>
      <c r="H181" s="50">
        <f>IF(D181="","",IF(L181=1,MAX(0,'Debt Inputs'!$B$2-SUM($G$106:$G$205)),0))</f>
        <v/>
      </c>
      <c r="I181" s="50">
        <f>IF(D181="","",MIN(D181+F181,G181+H181))</f>
        <v/>
      </c>
      <c r="J181" s="50">
        <f>IF(D181="","",MIN(D181,MAX(0,I181-F181)))</f>
        <v/>
      </c>
      <c r="K181" s="50">
        <f>IF(D181="","",MAX(0,D181+F181-I181))</f>
        <v/>
      </c>
      <c r="L181" s="23">
        <f>IF(D181="","",IF(D181&lt;=0,"",1+COUNTIFS($D$106:$D$205,"&gt;0",$E$106:$E$205,"&gt;"&amp;E181)))</f>
        <v/>
      </c>
      <c r="M181" s="23">
        <f>IF(D181="","",IF(AND(K181&gt;0,L181=1),"Yes","No"))</f>
        <v/>
      </c>
      <c r="N181" s="50">
        <f>IF(D181="","",N81+F181)</f>
        <v/>
      </c>
      <c r="O181" s="49">
        <f>IF(D181="","",IF(AND(K181=0,K81&gt;0),C181,""))</f>
        <v/>
      </c>
    </row>
    <row r="182">
      <c r="A182" s="47">
        <f>IF(B182="","",DATE(YEAR('Debt Inputs'!$E$2),MONTH('Debt Inputs'!$E$2)+1,1))</f>
        <v/>
      </c>
      <c r="B182" s="18">
        <f>IF('Debt Inputs'!A82="","",'Debt Inputs'!A82)</f>
        <v/>
      </c>
      <c r="C182" s="19">
        <f>IF(B182="","",IFERROR(VLOOKUP(B182,'Debt Inputs'!$A$6:$M$105,2,FALSE),""))</f>
        <v/>
      </c>
      <c r="D182" s="48">
        <f>IF(B182="","",K82)</f>
        <v/>
      </c>
      <c r="E182" s="21">
        <f>IF(B182="","",IFERROR(VLOOKUP(B182,'Debt Inputs'!$A$6:$M$105,5,FALSE),0))</f>
        <v/>
      </c>
      <c r="F182" s="48">
        <f>IF(D182="","",IFERROR(D182*E182/12,0))</f>
        <v/>
      </c>
      <c r="G182" s="48">
        <f>IF(D182="","",MIN(IFERROR(VLOOKUP(B182,'Debt Inputs'!$A$6:$M$105,7,FALSE),0),D182+F182))</f>
        <v/>
      </c>
      <c r="H182" s="48">
        <f>IF(D182="","",IF(L182=1,MAX(0,'Debt Inputs'!$B$2-SUM($G$106:$G$205)),0))</f>
        <v/>
      </c>
      <c r="I182" s="48">
        <f>IF(D182="","",MIN(D182+F182,G182+H182))</f>
        <v/>
      </c>
      <c r="J182" s="48">
        <f>IF(D182="","",MIN(D182,MAX(0,I182-F182)))</f>
        <v/>
      </c>
      <c r="K182" s="48">
        <f>IF(D182="","",MAX(0,D182+F182-I182))</f>
        <v/>
      </c>
      <c r="L182" s="18">
        <f>IF(D182="","",IF(D182&lt;=0,"",1+COUNTIFS($D$106:$D$205,"&gt;0",$E$106:$E$205,"&gt;"&amp;E182)))</f>
        <v/>
      </c>
      <c r="M182" s="18">
        <f>IF(D182="","",IF(AND(K182&gt;0,L182=1),"Yes","No"))</f>
        <v/>
      </c>
      <c r="N182" s="48">
        <f>IF(D182="","",N82+F182)</f>
        <v/>
      </c>
      <c r="O182" s="47">
        <f>IF(D182="","",IF(AND(K182=0,K82&gt;0),C182,""))</f>
        <v/>
      </c>
    </row>
    <row r="183">
      <c r="A183" s="49">
        <f>IF(B183="","",DATE(YEAR('Debt Inputs'!$E$2),MONTH('Debt Inputs'!$E$2)+1,1))</f>
        <v/>
      </c>
      <c r="B183" s="23">
        <f>IF('Debt Inputs'!A83="","",'Debt Inputs'!A83)</f>
        <v/>
      </c>
      <c r="C183" s="24">
        <f>IF(B183="","",IFERROR(VLOOKUP(B183,'Debt Inputs'!$A$6:$M$105,2,FALSE),""))</f>
        <v/>
      </c>
      <c r="D183" s="50">
        <f>IF(B183="","",K83)</f>
        <v/>
      </c>
      <c r="E183" s="26">
        <f>IF(B183="","",IFERROR(VLOOKUP(B183,'Debt Inputs'!$A$6:$M$105,5,FALSE),0))</f>
        <v/>
      </c>
      <c r="F183" s="50">
        <f>IF(D183="","",IFERROR(D183*E183/12,0))</f>
        <v/>
      </c>
      <c r="G183" s="50">
        <f>IF(D183="","",MIN(IFERROR(VLOOKUP(B183,'Debt Inputs'!$A$6:$M$105,7,FALSE),0),D183+F183))</f>
        <v/>
      </c>
      <c r="H183" s="50">
        <f>IF(D183="","",IF(L183=1,MAX(0,'Debt Inputs'!$B$2-SUM($G$106:$G$205)),0))</f>
        <v/>
      </c>
      <c r="I183" s="50">
        <f>IF(D183="","",MIN(D183+F183,G183+H183))</f>
        <v/>
      </c>
      <c r="J183" s="50">
        <f>IF(D183="","",MIN(D183,MAX(0,I183-F183)))</f>
        <v/>
      </c>
      <c r="K183" s="50">
        <f>IF(D183="","",MAX(0,D183+F183-I183))</f>
        <v/>
      </c>
      <c r="L183" s="23">
        <f>IF(D183="","",IF(D183&lt;=0,"",1+COUNTIFS($D$106:$D$205,"&gt;0",$E$106:$E$205,"&gt;"&amp;E183)))</f>
        <v/>
      </c>
      <c r="M183" s="23">
        <f>IF(D183="","",IF(AND(K183&gt;0,L183=1),"Yes","No"))</f>
        <v/>
      </c>
      <c r="N183" s="50">
        <f>IF(D183="","",N83+F183)</f>
        <v/>
      </c>
      <c r="O183" s="49">
        <f>IF(D183="","",IF(AND(K183=0,K83&gt;0),C183,""))</f>
        <v/>
      </c>
    </row>
    <row r="184">
      <c r="A184" s="47">
        <f>IF(B184="","",DATE(YEAR('Debt Inputs'!$E$2),MONTH('Debt Inputs'!$E$2)+1,1))</f>
        <v/>
      </c>
      <c r="B184" s="18">
        <f>IF('Debt Inputs'!A84="","",'Debt Inputs'!A84)</f>
        <v/>
      </c>
      <c r="C184" s="19">
        <f>IF(B184="","",IFERROR(VLOOKUP(B184,'Debt Inputs'!$A$6:$M$105,2,FALSE),""))</f>
        <v/>
      </c>
      <c r="D184" s="48">
        <f>IF(B184="","",K84)</f>
        <v/>
      </c>
      <c r="E184" s="21">
        <f>IF(B184="","",IFERROR(VLOOKUP(B184,'Debt Inputs'!$A$6:$M$105,5,FALSE),0))</f>
        <v/>
      </c>
      <c r="F184" s="48">
        <f>IF(D184="","",IFERROR(D184*E184/12,0))</f>
        <v/>
      </c>
      <c r="G184" s="48">
        <f>IF(D184="","",MIN(IFERROR(VLOOKUP(B184,'Debt Inputs'!$A$6:$M$105,7,FALSE),0),D184+F184))</f>
        <v/>
      </c>
      <c r="H184" s="48">
        <f>IF(D184="","",IF(L184=1,MAX(0,'Debt Inputs'!$B$2-SUM($G$106:$G$205)),0))</f>
        <v/>
      </c>
      <c r="I184" s="48">
        <f>IF(D184="","",MIN(D184+F184,G184+H184))</f>
        <v/>
      </c>
      <c r="J184" s="48">
        <f>IF(D184="","",MIN(D184,MAX(0,I184-F184)))</f>
        <v/>
      </c>
      <c r="K184" s="48">
        <f>IF(D184="","",MAX(0,D184+F184-I184))</f>
        <v/>
      </c>
      <c r="L184" s="18">
        <f>IF(D184="","",IF(D184&lt;=0,"",1+COUNTIFS($D$106:$D$205,"&gt;0",$E$106:$E$205,"&gt;"&amp;E184)))</f>
        <v/>
      </c>
      <c r="M184" s="18">
        <f>IF(D184="","",IF(AND(K184&gt;0,L184=1),"Yes","No"))</f>
        <v/>
      </c>
      <c r="N184" s="48">
        <f>IF(D184="","",N84+F184)</f>
        <v/>
      </c>
      <c r="O184" s="47">
        <f>IF(D184="","",IF(AND(K184=0,K84&gt;0),C184,""))</f>
        <v/>
      </c>
    </row>
    <row r="185">
      <c r="A185" s="49">
        <f>IF(B185="","",DATE(YEAR('Debt Inputs'!$E$2),MONTH('Debt Inputs'!$E$2)+1,1))</f>
        <v/>
      </c>
      <c r="B185" s="23">
        <f>IF('Debt Inputs'!A85="","",'Debt Inputs'!A85)</f>
        <v/>
      </c>
      <c r="C185" s="24">
        <f>IF(B185="","",IFERROR(VLOOKUP(B185,'Debt Inputs'!$A$6:$M$105,2,FALSE),""))</f>
        <v/>
      </c>
      <c r="D185" s="50">
        <f>IF(B185="","",K85)</f>
        <v/>
      </c>
      <c r="E185" s="26">
        <f>IF(B185="","",IFERROR(VLOOKUP(B185,'Debt Inputs'!$A$6:$M$105,5,FALSE),0))</f>
        <v/>
      </c>
      <c r="F185" s="50">
        <f>IF(D185="","",IFERROR(D185*E185/12,0))</f>
        <v/>
      </c>
      <c r="G185" s="50">
        <f>IF(D185="","",MIN(IFERROR(VLOOKUP(B185,'Debt Inputs'!$A$6:$M$105,7,FALSE),0),D185+F185))</f>
        <v/>
      </c>
      <c r="H185" s="50">
        <f>IF(D185="","",IF(L185=1,MAX(0,'Debt Inputs'!$B$2-SUM($G$106:$G$205)),0))</f>
        <v/>
      </c>
      <c r="I185" s="50">
        <f>IF(D185="","",MIN(D185+F185,G185+H185))</f>
        <v/>
      </c>
      <c r="J185" s="50">
        <f>IF(D185="","",MIN(D185,MAX(0,I185-F185)))</f>
        <v/>
      </c>
      <c r="K185" s="50">
        <f>IF(D185="","",MAX(0,D185+F185-I185))</f>
        <v/>
      </c>
      <c r="L185" s="23">
        <f>IF(D185="","",IF(D185&lt;=0,"",1+COUNTIFS($D$106:$D$205,"&gt;0",$E$106:$E$205,"&gt;"&amp;E185)))</f>
        <v/>
      </c>
      <c r="M185" s="23">
        <f>IF(D185="","",IF(AND(K185&gt;0,L185=1),"Yes","No"))</f>
        <v/>
      </c>
      <c r="N185" s="50">
        <f>IF(D185="","",N85+F185)</f>
        <v/>
      </c>
      <c r="O185" s="49">
        <f>IF(D185="","",IF(AND(K185=0,K85&gt;0),C185,""))</f>
        <v/>
      </c>
    </row>
    <row r="186">
      <c r="A186" s="47">
        <f>IF(B186="","",DATE(YEAR('Debt Inputs'!$E$2),MONTH('Debt Inputs'!$E$2)+1,1))</f>
        <v/>
      </c>
      <c r="B186" s="18">
        <f>IF('Debt Inputs'!A86="","",'Debt Inputs'!A86)</f>
        <v/>
      </c>
      <c r="C186" s="19">
        <f>IF(B186="","",IFERROR(VLOOKUP(B186,'Debt Inputs'!$A$6:$M$105,2,FALSE),""))</f>
        <v/>
      </c>
      <c r="D186" s="48">
        <f>IF(B186="","",K86)</f>
        <v/>
      </c>
      <c r="E186" s="21">
        <f>IF(B186="","",IFERROR(VLOOKUP(B186,'Debt Inputs'!$A$6:$M$105,5,FALSE),0))</f>
        <v/>
      </c>
      <c r="F186" s="48">
        <f>IF(D186="","",IFERROR(D186*E186/12,0))</f>
        <v/>
      </c>
      <c r="G186" s="48">
        <f>IF(D186="","",MIN(IFERROR(VLOOKUP(B186,'Debt Inputs'!$A$6:$M$105,7,FALSE),0),D186+F186))</f>
        <v/>
      </c>
      <c r="H186" s="48">
        <f>IF(D186="","",IF(L186=1,MAX(0,'Debt Inputs'!$B$2-SUM($G$106:$G$205)),0))</f>
        <v/>
      </c>
      <c r="I186" s="48">
        <f>IF(D186="","",MIN(D186+F186,G186+H186))</f>
        <v/>
      </c>
      <c r="J186" s="48">
        <f>IF(D186="","",MIN(D186,MAX(0,I186-F186)))</f>
        <v/>
      </c>
      <c r="K186" s="48">
        <f>IF(D186="","",MAX(0,D186+F186-I186))</f>
        <v/>
      </c>
      <c r="L186" s="18">
        <f>IF(D186="","",IF(D186&lt;=0,"",1+COUNTIFS($D$106:$D$205,"&gt;0",$E$106:$E$205,"&gt;"&amp;E186)))</f>
        <v/>
      </c>
      <c r="M186" s="18">
        <f>IF(D186="","",IF(AND(K186&gt;0,L186=1),"Yes","No"))</f>
        <v/>
      </c>
      <c r="N186" s="48">
        <f>IF(D186="","",N86+F186)</f>
        <v/>
      </c>
      <c r="O186" s="47">
        <f>IF(D186="","",IF(AND(K186=0,K86&gt;0),C186,""))</f>
        <v/>
      </c>
    </row>
    <row r="187">
      <c r="A187" s="49">
        <f>IF(B187="","",DATE(YEAR('Debt Inputs'!$E$2),MONTH('Debt Inputs'!$E$2)+1,1))</f>
        <v/>
      </c>
      <c r="B187" s="23">
        <f>IF('Debt Inputs'!A87="","",'Debt Inputs'!A87)</f>
        <v/>
      </c>
      <c r="C187" s="24">
        <f>IF(B187="","",IFERROR(VLOOKUP(B187,'Debt Inputs'!$A$6:$M$105,2,FALSE),""))</f>
        <v/>
      </c>
      <c r="D187" s="50">
        <f>IF(B187="","",K87)</f>
        <v/>
      </c>
      <c r="E187" s="26">
        <f>IF(B187="","",IFERROR(VLOOKUP(B187,'Debt Inputs'!$A$6:$M$105,5,FALSE),0))</f>
        <v/>
      </c>
      <c r="F187" s="50">
        <f>IF(D187="","",IFERROR(D187*E187/12,0))</f>
        <v/>
      </c>
      <c r="G187" s="50">
        <f>IF(D187="","",MIN(IFERROR(VLOOKUP(B187,'Debt Inputs'!$A$6:$M$105,7,FALSE),0),D187+F187))</f>
        <v/>
      </c>
      <c r="H187" s="50">
        <f>IF(D187="","",IF(L187=1,MAX(0,'Debt Inputs'!$B$2-SUM($G$106:$G$205)),0))</f>
        <v/>
      </c>
      <c r="I187" s="50">
        <f>IF(D187="","",MIN(D187+F187,G187+H187))</f>
        <v/>
      </c>
      <c r="J187" s="50">
        <f>IF(D187="","",MIN(D187,MAX(0,I187-F187)))</f>
        <v/>
      </c>
      <c r="K187" s="50">
        <f>IF(D187="","",MAX(0,D187+F187-I187))</f>
        <v/>
      </c>
      <c r="L187" s="23">
        <f>IF(D187="","",IF(D187&lt;=0,"",1+COUNTIFS($D$106:$D$205,"&gt;0",$E$106:$E$205,"&gt;"&amp;E187)))</f>
        <v/>
      </c>
      <c r="M187" s="23">
        <f>IF(D187="","",IF(AND(K187&gt;0,L187=1),"Yes","No"))</f>
        <v/>
      </c>
      <c r="N187" s="50">
        <f>IF(D187="","",N87+F187)</f>
        <v/>
      </c>
      <c r="O187" s="49">
        <f>IF(D187="","",IF(AND(K187=0,K87&gt;0),C187,""))</f>
        <v/>
      </c>
    </row>
    <row r="188">
      <c r="A188" s="47">
        <f>IF(B188="","",DATE(YEAR('Debt Inputs'!$E$2),MONTH('Debt Inputs'!$E$2)+1,1))</f>
        <v/>
      </c>
      <c r="B188" s="18">
        <f>IF('Debt Inputs'!A88="","",'Debt Inputs'!A88)</f>
        <v/>
      </c>
      <c r="C188" s="19">
        <f>IF(B188="","",IFERROR(VLOOKUP(B188,'Debt Inputs'!$A$6:$M$105,2,FALSE),""))</f>
        <v/>
      </c>
      <c r="D188" s="48">
        <f>IF(B188="","",K88)</f>
        <v/>
      </c>
      <c r="E188" s="21">
        <f>IF(B188="","",IFERROR(VLOOKUP(B188,'Debt Inputs'!$A$6:$M$105,5,FALSE),0))</f>
        <v/>
      </c>
      <c r="F188" s="48">
        <f>IF(D188="","",IFERROR(D188*E188/12,0))</f>
        <v/>
      </c>
      <c r="G188" s="48">
        <f>IF(D188="","",MIN(IFERROR(VLOOKUP(B188,'Debt Inputs'!$A$6:$M$105,7,FALSE),0),D188+F188))</f>
        <v/>
      </c>
      <c r="H188" s="48">
        <f>IF(D188="","",IF(L188=1,MAX(0,'Debt Inputs'!$B$2-SUM($G$106:$G$205)),0))</f>
        <v/>
      </c>
      <c r="I188" s="48">
        <f>IF(D188="","",MIN(D188+F188,G188+H188))</f>
        <v/>
      </c>
      <c r="J188" s="48">
        <f>IF(D188="","",MIN(D188,MAX(0,I188-F188)))</f>
        <v/>
      </c>
      <c r="K188" s="48">
        <f>IF(D188="","",MAX(0,D188+F188-I188))</f>
        <v/>
      </c>
      <c r="L188" s="18">
        <f>IF(D188="","",IF(D188&lt;=0,"",1+COUNTIFS($D$106:$D$205,"&gt;0",$E$106:$E$205,"&gt;"&amp;E188)))</f>
        <v/>
      </c>
      <c r="M188" s="18">
        <f>IF(D188="","",IF(AND(K188&gt;0,L188=1),"Yes","No"))</f>
        <v/>
      </c>
      <c r="N188" s="48">
        <f>IF(D188="","",N88+F188)</f>
        <v/>
      </c>
      <c r="O188" s="47">
        <f>IF(D188="","",IF(AND(K188=0,K88&gt;0),C188,""))</f>
        <v/>
      </c>
    </row>
    <row r="189">
      <c r="A189" s="49">
        <f>IF(B189="","",DATE(YEAR('Debt Inputs'!$E$2),MONTH('Debt Inputs'!$E$2)+1,1))</f>
        <v/>
      </c>
      <c r="B189" s="23">
        <f>IF('Debt Inputs'!A89="","",'Debt Inputs'!A89)</f>
        <v/>
      </c>
      <c r="C189" s="24">
        <f>IF(B189="","",IFERROR(VLOOKUP(B189,'Debt Inputs'!$A$6:$M$105,2,FALSE),""))</f>
        <v/>
      </c>
      <c r="D189" s="50">
        <f>IF(B189="","",K89)</f>
        <v/>
      </c>
      <c r="E189" s="26">
        <f>IF(B189="","",IFERROR(VLOOKUP(B189,'Debt Inputs'!$A$6:$M$105,5,FALSE),0))</f>
        <v/>
      </c>
      <c r="F189" s="50">
        <f>IF(D189="","",IFERROR(D189*E189/12,0))</f>
        <v/>
      </c>
      <c r="G189" s="50">
        <f>IF(D189="","",MIN(IFERROR(VLOOKUP(B189,'Debt Inputs'!$A$6:$M$105,7,FALSE),0),D189+F189))</f>
        <v/>
      </c>
      <c r="H189" s="50">
        <f>IF(D189="","",IF(L189=1,MAX(0,'Debt Inputs'!$B$2-SUM($G$106:$G$205)),0))</f>
        <v/>
      </c>
      <c r="I189" s="50">
        <f>IF(D189="","",MIN(D189+F189,G189+H189))</f>
        <v/>
      </c>
      <c r="J189" s="50">
        <f>IF(D189="","",MIN(D189,MAX(0,I189-F189)))</f>
        <v/>
      </c>
      <c r="K189" s="50">
        <f>IF(D189="","",MAX(0,D189+F189-I189))</f>
        <v/>
      </c>
      <c r="L189" s="23">
        <f>IF(D189="","",IF(D189&lt;=0,"",1+COUNTIFS($D$106:$D$205,"&gt;0",$E$106:$E$205,"&gt;"&amp;E189)))</f>
        <v/>
      </c>
      <c r="M189" s="23">
        <f>IF(D189="","",IF(AND(K189&gt;0,L189=1),"Yes","No"))</f>
        <v/>
      </c>
      <c r="N189" s="50">
        <f>IF(D189="","",N89+F189)</f>
        <v/>
      </c>
      <c r="O189" s="49">
        <f>IF(D189="","",IF(AND(K189=0,K89&gt;0),C189,""))</f>
        <v/>
      </c>
    </row>
    <row r="190">
      <c r="A190" s="47">
        <f>IF(B190="","",DATE(YEAR('Debt Inputs'!$E$2),MONTH('Debt Inputs'!$E$2)+1,1))</f>
        <v/>
      </c>
      <c r="B190" s="18">
        <f>IF('Debt Inputs'!A90="","",'Debt Inputs'!A90)</f>
        <v/>
      </c>
      <c r="C190" s="19">
        <f>IF(B190="","",IFERROR(VLOOKUP(B190,'Debt Inputs'!$A$6:$M$105,2,FALSE),""))</f>
        <v/>
      </c>
      <c r="D190" s="48">
        <f>IF(B190="","",K90)</f>
        <v/>
      </c>
      <c r="E190" s="21">
        <f>IF(B190="","",IFERROR(VLOOKUP(B190,'Debt Inputs'!$A$6:$M$105,5,FALSE),0))</f>
        <v/>
      </c>
      <c r="F190" s="48">
        <f>IF(D190="","",IFERROR(D190*E190/12,0))</f>
        <v/>
      </c>
      <c r="G190" s="48">
        <f>IF(D190="","",MIN(IFERROR(VLOOKUP(B190,'Debt Inputs'!$A$6:$M$105,7,FALSE),0),D190+F190))</f>
        <v/>
      </c>
      <c r="H190" s="48">
        <f>IF(D190="","",IF(L190=1,MAX(0,'Debt Inputs'!$B$2-SUM($G$106:$G$205)),0))</f>
        <v/>
      </c>
      <c r="I190" s="48">
        <f>IF(D190="","",MIN(D190+F190,G190+H190))</f>
        <v/>
      </c>
      <c r="J190" s="48">
        <f>IF(D190="","",MIN(D190,MAX(0,I190-F190)))</f>
        <v/>
      </c>
      <c r="K190" s="48">
        <f>IF(D190="","",MAX(0,D190+F190-I190))</f>
        <v/>
      </c>
      <c r="L190" s="18">
        <f>IF(D190="","",IF(D190&lt;=0,"",1+COUNTIFS($D$106:$D$205,"&gt;0",$E$106:$E$205,"&gt;"&amp;E190)))</f>
        <v/>
      </c>
      <c r="M190" s="18">
        <f>IF(D190="","",IF(AND(K190&gt;0,L190=1),"Yes","No"))</f>
        <v/>
      </c>
      <c r="N190" s="48">
        <f>IF(D190="","",N90+F190)</f>
        <v/>
      </c>
      <c r="O190" s="47">
        <f>IF(D190="","",IF(AND(K190=0,K90&gt;0),C190,""))</f>
        <v/>
      </c>
    </row>
    <row r="191">
      <c r="A191" s="49">
        <f>IF(B191="","",DATE(YEAR('Debt Inputs'!$E$2),MONTH('Debt Inputs'!$E$2)+1,1))</f>
        <v/>
      </c>
      <c r="B191" s="23">
        <f>IF('Debt Inputs'!A91="","",'Debt Inputs'!A91)</f>
        <v/>
      </c>
      <c r="C191" s="24">
        <f>IF(B191="","",IFERROR(VLOOKUP(B191,'Debt Inputs'!$A$6:$M$105,2,FALSE),""))</f>
        <v/>
      </c>
      <c r="D191" s="50">
        <f>IF(B191="","",K91)</f>
        <v/>
      </c>
      <c r="E191" s="26">
        <f>IF(B191="","",IFERROR(VLOOKUP(B191,'Debt Inputs'!$A$6:$M$105,5,FALSE),0))</f>
        <v/>
      </c>
      <c r="F191" s="50">
        <f>IF(D191="","",IFERROR(D191*E191/12,0))</f>
        <v/>
      </c>
      <c r="G191" s="50">
        <f>IF(D191="","",MIN(IFERROR(VLOOKUP(B191,'Debt Inputs'!$A$6:$M$105,7,FALSE),0),D191+F191))</f>
        <v/>
      </c>
      <c r="H191" s="50">
        <f>IF(D191="","",IF(L191=1,MAX(0,'Debt Inputs'!$B$2-SUM($G$106:$G$205)),0))</f>
        <v/>
      </c>
      <c r="I191" s="50">
        <f>IF(D191="","",MIN(D191+F191,G191+H191))</f>
        <v/>
      </c>
      <c r="J191" s="50">
        <f>IF(D191="","",MIN(D191,MAX(0,I191-F191)))</f>
        <v/>
      </c>
      <c r="K191" s="50">
        <f>IF(D191="","",MAX(0,D191+F191-I191))</f>
        <v/>
      </c>
      <c r="L191" s="23">
        <f>IF(D191="","",IF(D191&lt;=0,"",1+COUNTIFS($D$106:$D$205,"&gt;0",$E$106:$E$205,"&gt;"&amp;E191)))</f>
        <v/>
      </c>
      <c r="M191" s="23">
        <f>IF(D191="","",IF(AND(K191&gt;0,L191=1),"Yes","No"))</f>
        <v/>
      </c>
      <c r="N191" s="50">
        <f>IF(D191="","",N91+F191)</f>
        <v/>
      </c>
      <c r="O191" s="49">
        <f>IF(D191="","",IF(AND(K191=0,K91&gt;0),C191,""))</f>
        <v/>
      </c>
    </row>
    <row r="192">
      <c r="A192" s="47">
        <f>IF(B192="","",DATE(YEAR('Debt Inputs'!$E$2),MONTH('Debt Inputs'!$E$2)+1,1))</f>
        <v/>
      </c>
      <c r="B192" s="18">
        <f>IF('Debt Inputs'!A92="","",'Debt Inputs'!A92)</f>
        <v/>
      </c>
      <c r="C192" s="19">
        <f>IF(B192="","",IFERROR(VLOOKUP(B192,'Debt Inputs'!$A$6:$M$105,2,FALSE),""))</f>
        <v/>
      </c>
      <c r="D192" s="48">
        <f>IF(B192="","",K92)</f>
        <v/>
      </c>
      <c r="E192" s="21">
        <f>IF(B192="","",IFERROR(VLOOKUP(B192,'Debt Inputs'!$A$6:$M$105,5,FALSE),0))</f>
        <v/>
      </c>
      <c r="F192" s="48">
        <f>IF(D192="","",IFERROR(D192*E192/12,0))</f>
        <v/>
      </c>
      <c r="G192" s="48">
        <f>IF(D192="","",MIN(IFERROR(VLOOKUP(B192,'Debt Inputs'!$A$6:$M$105,7,FALSE),0),D192+F192))</f>
        <v/>
      </c>
      <c r="H192" s="48">
        <f>IF(D192="","",IF(L192=1,MAX(0,'Debt Inputs'!$B$2-SUM($G$106:$G$205)),0))</f>
        <v/>
      </c>
      <c r="I192" s="48">
        <f>IF(D192="","",MIN(D192+F192,G192+H192))</f>
        <v/>
      </c>
      <c r="J192" s="48">
        <f>IF(D192="","",MIN(D192,MAX(0,I192-F192)))</f>
        <v/>
      </c>
      <c r="K192" s="48">
        <f>IF(D192="","",MAX(0,D192+F192-I192))</f>
        <v/>
      </c>
      <c r="L192" s="18">
        <f>IF(D192="","",IF(D192&lt;=0,"",1+COUNTIFS($D$106:$D$205,"&gt;0",$E$106:$E$205,"&gt;"&amp;E192)))</f>
        <v/>
      </c>
      <c r="M192" s="18">
        <f>IF(D192="","",IF(AND(K192&gt;0,L192=1),"Yes","No"))</f>
        <v/>
      </c>
      <c r="N192" s="48">
        <f>IF(D192="","",N92+F192)</f>
        <v/>
      </c>
      <c r="O192" s="47">
        <f>IF(D192="","",IF(AND(K192=0,K92&gt;0),C192,""))</f>
        <v/>
      </c>
    </row>
    <row r="193">
      <c r="A193" s="49">
        <f>IF(B193="","",DATE(YEAR('Debt Inputs'!$E$2),MONTH('Debt Inputs'!$E$2)+1,1))</f>
        <v/>
      </c>
      <c r="B193" s="23">
        <f>IF('Debt Inputs'!A93="","",'Debt Inputs'!A93)</f>
        <v/>
      </c>
      <c r="C193" s="24">
        <f>IF(B193="","",IFERROR(VLOOKUP(B193,'Debt Inputs'!$A$6:$M$105,2,FALSE),""))</f>
        <v/>
      </c>
      <c r="D193" s="50">
        <f>IF(B193="","",K93)</f>
        <v/>
      </c>
      <c r="E193" s="26">
        <f>IF(B193="","",IFERROR(VLOOKUP(B193,'Debt Inputs'!$A$6:$M$105,5,FALSE),0))</f>
        <v/>
      </c>
      <c r="F193" s="50">
        <f>IF(D193="","",IFERROR(D193*E193/12,0))</f>
        <v/>
      </c>
      <c r="G193" s="50">
        <f>IF(D193="","",MIN(IFERROR(VLOOKUP(B193,'Debt Inputs'!$A$6:$M$105,7,FALSE),0),D193+F193))</f>
        <v/>
      </c>
      <c r="H193" s="50">
        <f>IF(D193="","",IF(L193=1,MAX(0,'Debt Inputs'!$B$2-SUM($G$106:$G$205)),0))</f>
        <v/>
      </c>
      <c r="I193" s="50">
        <f>IF(D193="","",MIN(D193+F193,G193+H193))</f>
        <v/>
      </c>
      <c r="J193" s="50">
        <f>IF(D193="","",MIN(D193,MAX(0,I193-F193)))</f>
        <v/>
      </c>
      <c r="K193" s="50">
        <f>IF(D193="","",MAX(0,D193+F193-I193))</f>
        <v/>
      </c>
      <c r="L193" s="23">
        <f>IF(D193="","",IF(D193&lt;=0,"",1+COUNTIFS($D$106:$D$205,"&gt;0",$E$106:$E$205,"&gt;"&amp;E193)))</f>
        <v/>
      </c>
      <c r="M193" s="23">
        <f>IF(D193="","",IF(AND(K193&gt;0,L193=1),"Yes","No"))</f>
        <v/>
      </c>
      <c r="N193" s="50">
        <f>IF(D193="","",N93+F193)</f>
        <v/>
      </c>
      <c r="O193" s="49">
        <f>IF(D193="","",IF(AND(K193=0,K93&gt;0),C193,""))</f>
        <v/>
      </c>
    </row>
    <row r="194">
      <c r="A194" s="47">
        <f>IF(B194="","",DATE(YEAR('Debt Inputs'!$E$2),MONTH('Debt Inputs'!$E$2)+1,1))</f>
        <v/>
      </c>
      <c r="B194" s="18">
        <f>IF('Debt Inputs'!A94="","",'Debt Inputs'!A94)</f>
        <v/>
      </c>
      <c r="C194" s="19">
        <f>IF(B194="","",IFERROR(VLOOKUP(B194,'Debt Inputs'!$A$6:$M$105,2,FALSE),""))</f>
        <v/>
      </c>
      <c r="D194" s="48">
        <f>IF(B194="","",K94)</f>
        <v/>
      </c>
      <c r="E194" s="21">
        <f>IF(B194="","",IFERROR(VLOOKUP(B194,'Debt Inputs'!$A$6:$M$105,5,FALSE),0))</f>
        <v/>
      </c>
      <c r="F194" s="48">
        <f>IF(D194="","",IFERROR(D194*E194/12,0))</f>
        <v/>
      </c>
      <c r="G194" s="48">
        <f>IF(D194="","",MIN(IFERROR(VLOOKUP(B194,'Debt Inputs'!$A$6:$M$105,7,FALSE),0),D194+F194))</f>
        <v/>
      </c>
      <c r="H194" s="48">
        <f>IF(D194="","",IF(L194=1,MAX(0,'Debt Inputs'!$B$2-SUM($G$106:$G$205)),0))</f>
        <v/>
      </c>
      <c r="I194" s="48">
        <f>IF(D194="","",MIN(D194+F194,G194+H194))</f>
        <v/>
      </c>
      <c r="J194" s="48">
        <f>IF(D194="","",MIN(D194,MAX(0,I194-F194)))</f>
        <v/>
      </c>
      <c r="K194" s="48">
        <f>IF(D194="","",MAX(0,D194+F194-I194))</f>
        <v/>
      </c>
      <c r="L194" s="18">
        <f>IF(D194="","",IF(D194&lt;=0,"",1+COUNTIFS($D$106:$D$205,"&gt;0",$E$106:$E$205,"&gt;"&amp;E194)))</f>
        <v/>
      </c>
      <c r="M194" s="18">
        <f>IF(D194="","",IF(AND(K194&gt;0,L194=1),"Yes","No"))</f>
        <v/>
      </c>
      <c r="N194" s="48">
        <f>IF(D194="","",N94+F194)</f>
        <v/>
      </c>
      <c r="O194" s="47">
        <f>IF(D194="","",IF(AND(K194=0,K94&gt;0),C194,""))</f>
        <v/>
      </c>
    </row>
    <row r="195">
      <c r="A195" s="49">
        <f>IF(B195="","",DATE(YEAR('Debt Inputs'!$E$2),MONTH('Debt Inputs'!$E$2)+1,1))</f>
        <v/>
      </c>
      <c r="B195" s="23">
        <f>IF('Debt Inputs'!A95="","",'Debt Inputs'!A95)</f>
        <v/>
      </c>
      <c r="C195" s="24">
        <f>IF(B195="","",IFERROR(VLOOKUP(B195,'Debt Inputs'!$A$6:$M$105,2,FALSE),""))</f>
        <v/>
      </c>
      <c r="D195" s="50">
        <f>IF(B195="","",K95)</f>
        <v/>
      </c>
      <c r="E195" s="26">
        <f>IF(B195="","",IFERROR(VLOOKUP(B195,'Debt Inputs'!$A$6:$M$105,5,FALSE),0))</f>
        <v/>
      </c>
      <c r="F195" s="50">
        <f>IF(D195="","",IFERROR(D195*E195/12,0))</f>
        <v/>
      </c>
      <c r="G195" s="50">
        <f>IF(D195="","",MIN(IFERROR(VLOOKUP(B195,'Debt Inputs'!$A$6:$M$105,7,FALSE),0),D195+F195))</f>
        <v/>
      </c>
      <c r="H195" s="50">
        <f>IF(D195="","",IF(L195=1,MAX(0,'Debt Inputs'!$B$2-SUM($G$106:$G$205)),0))</f>
        <v/>
      </c>
      <c r="I195" s="50">
        <f>IF(D195="","",MIN(D195+F195,G195+H195))</f>
        <v/>
      </c>
      <c r="J195" s="50">
        <f>IF(D195="","",MIN(D195,MAX(0,I195-F195)))</f>
        <v/>
      </c>
      <c r="K195" s="50">
        <f>IF(D195="","",MAX(0,D195+F195-I195))</f>
        <v/>
      </c>
      <c r="L195" s="23">
        <f>IF(D195="","",IF(D195&lt;=0,"",1+COUNTIFS($D$106:$D$205,"&gt;0",$E$106:$E$205,"&gt;"&amp;E195)))</f>
        <v/>
      </c>
      <c r="M195" s="23">
        <f>IF(D195="","",IF(AND(K195&gt;0,L195=1),"Yes","No"))</f>
        <v/>
      </c>
      <c r="N195" s="50">
        <f>IF(D195="","",N95+F195)</f>
        <v/>
      </c>
      <c r="O195" s="49">
        <f>IF(D195="","",IF(AND(K195=0,K95&gt;0),C195,""))</f>
        <v/>
      </c>
    </row>
    <row r="196">
      <c r="A196" s="47">
        <f>IF(B196="","",DATE(YEAR('Debt Inputs'!$E$2),MONTH('Debt Inputs'!$E$2)+1,1))</f>
        <v/>
      </c>
      <c r="B196" s="18">
        <f>IF('Debt Inputs'!A96="","",'Debt Inputs'!A96)</f>
        <v/>
      </c>
      <c r="C196" s="19">
        <f>IF(B196="","",IFERROR(VLOOKUP(B196,'Debt Inputs'!$A$6:$M$105,2,FALSE),""))</f>
        <v/>
      </c>
      <c r="D196" s="48">
        <f>IF(B196="","",K96)</f>
        <v/>
      </c>
      <c r="E196" s="21">
        <f>IF(B196="","",IFERROR(VLOOKUP(B196,'Debt Inputs'!$A$6:$M$105,5,FALSE),0))</f>
        <v/>
      </c>
      <c r="F196" s="48">
        <f>IF(D196="","",IFERROR(D196*E196/12,0))</f>
        <v/>
      </c>
      <c r="G196" s="48">
        <f>IF(D196="","",MIN(IFERROR(VLOOKUP(B196,'Debt Inputs'!$A$6:$M$105,7,FALSE),0),D196+F196))</f>
        <v/>
      </c>
      <c r="H196" s="48">
        <f>IF(D196="","",IF(L196=1,MAX(0,'Debt Inputs'!$B$2-SUM($G$106:$G$205)),0))</f>
        <v/>
      </c>
      <c r="I196" s="48">
        <f>IF(D196="","",MIN(D196+F196,G196+H196))</f>
        <v/>
      </c>
      <c r="J196" s="48">
        <f>IF(D196="","",MIN(D196,MAX(0,I196-F196)))</f>
        <v/>
      </c>
      <c r="K196" s="48">
        <f>IF(D196="","",MAX(0,D196+F196-I196))</f>
        <v/>
      </c>
      <c r="L196" s="18">
        <f>IF(D196="","",IF(D196&lt;=0,"",1+COUNTIFS($D$106:$D$205,"&gt;0",$E$106:$E$205,"&gt;"&amp;E196)))</f>
        <v/>
      </c>
      <c r="M196" s="18">
        <f>IF(D196="","",IF(AND(K196&gt;0,L196=1),"Yes","No"))</f>
        <v/>
      </c>
      <c r="N196" s="48">
        <f>IF(D196="","",N96+F196)</f>
        <v/>
      </c>
      <c r="O196" s="47">
        <f>IF(D196="","",IF(AND(K196=0,K96&gt;0),C196,""))</f>
        <v/>
      </c>
    </row>
    <row r="197">
      <c r="A197" s="49">
        <f>IF(B197="","",DATE(YEAR('Debt Inputs'!$E$2),MONTH('Debt Inputs'!$E$2)+1,1))</f>
        <v/>
      </c>
      <c r="B197" s="23">
        <f>IF('Debt Inputs'!A97="","",'Debt Inputs'!A97)</f>
        <v/>
      </c>
      <c r="C197" s="24">
        <f>IF(B197="","",IFERROR(VLOOKUP(B197,'Debt Inputs'!$A$6:$M$105,2,FALSE),""))</f>
        <v/>
      </c>
      <c r="D197" s="50">
        <f>IF(B197="","",K97)</f>
        <v/>
      </c>
      <c r="E197" s="26">
        <f>IF(B197="","",IFERROR(VLOOKUP(B197,'Debt Inputs'!$A$6:$M$105,5,FALSE),0))</f>
        <v/>
      </c>
      <c r="F197" s="50">
        <f>IF(D197="","",IFERROR(D197*E197/12,0))</f>
        <v/>
      </c>
      <c r="G197" s="50">
        <f>IF(D197="","",MIN(IFERROR(VLOOKUP(B197,'Debt Inputs'!$A$6:$M$105,7,FALSE),0),D197+F197))</f>
        <v/>
      </c>
      <c r="H197" s="50">
        <f>IF(D197="","",IF(L197=1,MAX(0,'Debt Inputs'!$B$2-SUM($G$106:$G$205)),0))</f>
        <v/>
      </c>
      <c r="I197" s="50">
        <f>IF(D197="","",MIN(D197+F197,G197+H197))</f>
        <v/>
      </c>
      <c r="J197" s="50">
        <f>IF(D197="","",MIN(D197,MAX(0,I197-F197)))</f>
        <v/>
      </c>
      <c r="K197" s="50">
        <f>IF(D197="","",MAX(0,D197+F197-I197))</f>
        <v/>
      </c>
      <c r="L197" s="23">
        <f>IF(D197="","",IF(D197&lt;=0,"",1+COUNTIFS($D$106:$D$205,"&gt;0",$E$106:$E$205,"&gt;"&amp;E197)))</f>
        <v/>
      </c>
      <c r="M197" s="23">
        <f>IF(D197="","",IF(AND(K197&gt;0,L197=1),"Yes","No"))</f>
        <v/>
      </c>
      <c r="N197" s="50">
        <f>IF(D197="","",N97+F197)</f>
        <v/>
      </c>
      <c r="O197" s="49">
        <f>IF(D197="","",IF(AND(K197=0,K97&gt;0),C197,""))</f>
        <v/>
      </c>
    </row>
    <row r="198">
      <c r="A198" s="47">
        <f>IF(B198="","",DATE(YEAR('Debt Inputs'!$E$2),MONTH('Debt Inputs'!$E$2)+1,1))</f>
        <v/>
      </c>
      <c r="B198" s="18">
        <f>IF('Debt Inputs'!A98="","",'Debt Inputs'!A98)</f>
        <v/>
      </c>
      <c r="C198" s="19">
        <f>IF(B198="","",IFERROR(VLOOKUP(B198,'Debt Inputs'!$A$6:$M$105,2,FALSE),""))</f>
        <v/>
      </c>
      <c r="D198" s="48">
        <f>IF(B198="","",K98)</f>
        <v/>
      </c>
      <c r="E198" s="21">
        <f>IF(B198="","",IFERROR(VLOOKUP(B198,'Debt Inputs'!$A$6:$M$105,5,FALSE),0))</f>
        <v/>
      </c>
      <c r="F198" s="48">
        <f>IF(D198="","",IFERROR(D198*E198/12,0))</f>
        <v/>
      </c>
      <c r="G198" s="48">
        <f>IF(D198="","",MIN(IFERROR(VLOOKUP(B198,'Debt Inputs'!$A$6:$M$105,7,FALSE),0),D198+F198))</f>
        <v/>
      </c>
      <c r="H198" s="48">
        <f>IF(D198="","",IF(L198=1,MAX(0,'Debt Inputs'!$B$2-SUM($G$106:$G$205)),0))</f>
        <v/>
      </c>
      <c r="I198" s="48">
        <f>IF(D198="","",MIN(D198+F198,G198+H198))</f>
        <v/>
      </c>
      <c r="J198" s="48">
        <f>IF(D198="","",MIN(D198,MAX(0,I198-F198)))</f>
        <v/>
      </c>
      <c r="K198" s="48">
        <f>IF(D198="","",MAX(0,D198+F198-I198))</f>
        <v/>
      </c>
      <c r="L198" s="18">
        <f>IF(D198="","",IF(D198&lt;=0,"",1+COUNTIFS($D$106:$D$205,"&gt;0",$E$106:$E$205,"&gt;"&amp;E198)))</f>
        <v/>
      </c>
      <c r="M198" s="18">
        <f>IF(D198="","",IF(AND(K198&gt;0,L198=1),"Yes","No"))</f>
        <v/>
      </c>
      <c r="N198" s="48">
        <f>IF(D198="","",N98+F198)</f>
        <v/>
      </c>
      <c r="O198" s="47">
        <f>IF(D198="","",IF(AND(K198=0,K98&gt;0),C198,""))</f>
        <v/>
      </c>
    </row>
    <row r="199">
      <c r="A199" s="49">
        <f>IF(B199="","",DATE(YEAR('Debt Inputs'!$E$2),MONTH('Debt Inputs'!$E$2)+1,1))</f>
        <v/>
      </c>
      <c r="B199" s="23">
        <f>IF('Debt Inputs'!A99="","",'Debt Inputs'!A99)</f>
        <v/>
      </c>
      <c r="C199" s="24">
        <f>IF(B199="","",IFERROR(VLOOKUP(B199,'Debt Inputs'!$A$6:$M$105,2,FALSE),""))</f>
        <v/>
      </c>
      <c r="D199" s="50">
        <f>IF(B199="","",K99)</f>
        <v/>
      </c>
      <c r="E199" s="26">
        <f>IF(B199="","",IFERROR(VLOOKUP(B199,'Debt Inputs'!$A$6:$M$105,5,FALSE),0))</f>
        <v/>
      </c>
      <c r="F199" s="50">
        <f>IF(D199="","",IFERROR(D199*E199/12,0))</f>
        <v/>
      </c>
      <c r="G199" s="50">
        <f>IF(D199="","",MIN(IFERROR(VLOOKUP(B199,'Debt Inputs'!$A$6:$M$105,7,FALSE),0),D199+F199))</f>
        <v/>
      </c>
      <c r="H199" s="50">
        <f>IF(D199="","",IF(L199=1,MAX(0,'Debt Inputs'!$B$2-SUM($G$106:$G$205)),0))</f>
        <v/>
      </c>
      <c r="I199" s="50">
        <f>IF(D199="","",MIN(D199+F199,G199+H199))</f>
        <v/>
      </c>
      <c r="J199" s="50">
        <f>IF(D199="","",MIN(D199,MAX(0,I199-F199)))</f>
        <v/>
      </c>
      <c r="K199" s="50">
        <f>IF(D199="","",MAX(0,D199+F199-I199))</f>
        <v/>
      </c>
      <c r="L199" s="23">
        <f>IF(D199="","",IF(D199&lt;=0,"",1+COUNTIFS($D$106:$D$205,"&gt;0",$E$106:$E$205,"&gt;"&amp;E199)))</f>
        <v/>
      </c>
      <c r="M199" s="23">
        <f>IF(D199="","",IF(AND(K199&gt;0,L199=1),"Yes","No"))</f>
        <v/>
      </c>
      <c r="N199" s="50">
        <f>IF(D199="","",N99+F199)</f>
        <v/>
      </c>
      <c r="O199" s="49">
        <f>IF(D199="","",IF(AND(K199=0,K99&gt;0),C199,""))</f>
        <v/>
      </c>
    </row>
    <row r="200">
      <c r="A200" s="47">
        <f>IF(B200="","",DATE(YEAR('Debt Inputs'!$E$2),MONTH('Debt Inputs'!$E$2)+1,1))</f>
        <v/>
      </c>
      <c r="B200" s="18">
        <f>IF('Debt Inputs'!A100="","",'Debt Inputs'!A100)</f>
        <v/>
      </c>
      <c r="C200" s="19">
        <f>IF(B200="","",IFERROR(VLOOKUP(B200,'Debt Inputs'!$A$6:$M$105,2,FALSE),""))</f>
        <v/>
      </c>
      <c r="D200" s="48">
        <f>IF(B200="","",K100)</f>
        <v/>
      </c>
      <c r="E200" s="21">
        <f>IF(B200="","",IFERROR(VLOOKUP(B200,'Debt Inputs'!$A$6:$M$105,5,FALSE),0))</f>
        <v/>
      </c>
      <c r="F200" s="48">
        <f>IF(D200="","",IFERROR(D200*E200/12,0))</f>
        <v/>
      </c>
      <c r="G200" s="48">
        <f>IF(D200="","",MIN(IFERROR(VLOOKUP(B200,'Debt Inputs'!$A$6:$M$105,7,FALSE),0),D200+F200))</f>
        <v/>
      </c>
      <c r="H200" s="48">
        <f>IF(D200="","",IF(L200=1,MAX(0,'Debt Inputs'!$B$2-SUM($G$106:$G$205)),0))</f>
        <v/>
      </c>
      <c r="I200" s="48">
        <f>IF(D200="","",MIN(D200+F200,G200+H200))</f>
        <v/>
      </c>
      <c r="J200" s="48">
        <f>IF(D200="","",MIN(D200,MAX(0,I200-F200)))</f>
        <v/>
      </c>
      <c r="K200" s="48">
        <f>IF(D200="","",MAX(0,D200+F200-I200))</f>
        <v/>
      </c>
      <c r="L200" s="18">
        <f>IF(D200="","",IF(D200&lt;=0,"",1+COUNTIFS($D$106:$D$205,"&gt;0",$E$106:$E$205,"&gt;"&amp;E200)))</f>
        <v/>
      </c>
      <c r="M200" s="18">
        <f>IF(D200="","",IF(AND(K200&gt;0,L200=1),"Yes","No"))</f>
        <v/>
      </c>
      <c r="N200" s="48">
        <f>IF(D200="","",N100+F200)</f>
        <v/>
      </c>
      <c r="O200" s="47">
        <f>IF(D200="","",IF(AND(K200=0,K100&gt;0),C200,""))</f>
        <v/>
      </c>
    </row>
    <row r="201">
      <c r="A201" s="49">
        <f>IF(B201="","",DATE(YEAR('Debt Inputs'!$E$2),MONTH('Debt Inputs'!$E$2)+1,1))</f>
        <v/>
      </c>
      <c r="B201" s="23">
        <f>IF('Debt Inputs'!A101="","",'Debt Inputs'!A101)</f>
        <v/>
      </c>
      <c r="C201" s="24">
        <f>IF(B201="","",IFERROR(VLOOKUP(B201,'Debt Inputs'!$A$6:$M$105,2,FALSE),""))</f>
        <v/>
      </c>
      <c r="D201" s="50">
        <f>IF(B201="","",K101)</f>
        <v/>
      </c>
      <c r="E201" s="26">
        <f>IF(B201="","",IFERROR(VLOOKUP(B201,'Debt Inputs'!$A$6:$M$105,5,FALSE),0))</f>
        <v/>
      </c>
      <c r="F201" s="50">
        <f>IF(D201="","",IFERROR(D201*E201/12,0))</f>
        <v/>
      </c>
      <c r="G201" s="50">
        <f>IF(D201="","",MIN(IFERROR(VLOOKUP(B201,'Debt Inputs'!$A$6:$M$105,7,FALSE),0),D201+F201))</f>
        <v/>
      </c>
      <c r="H201" s="50">
        <f>IF(D201="","",IF(L201=1,MAX(0,'Debt Inputs'!$B$2-SUM($G$106:$G$205)),0))</f>
        <v/>
      </c>
      <c r="I201" s="50">
        <f>IF(D201="","",MIN(D201+F201,G201+H201))</f>
        <v/>
      </c>
      <c r="J201" s="50">
        <f>IF(D201="","",MIN(D201,MAX(0,I201-F201)))</f>
        <v/>
      </c>
      <c r="K201" s="50">
        <f>IF(D201="","",MAX(0,D201+F201-I201))</f>
        <v/>
      </c>
      <c r="L201" s="23">
        <f>IF(D201="","",IF(D201&lt;=0,"",1+COUNTIFS($D$106:$D$205,"&gt;0",$E$106:$E$205,"&gt;"&amp;E201)))</f>
        <v/>
      </c>
      <c r="M201" s="23">
        <f>IF(D201="","",IF(AND(K201&gt;0,L201=1),"Yes","No"))</f>
        <v/>
      </c>
      <c r="N201" s="50">
        <f>IF(D201="","",N101+F201)</f>
        <v/>
      </c>
      <c r="O201" s="49">
        <f>IF(D201="","",IF(AND(K201=0,K101&gt;0),C201,""))</f>
        <v/>
      </c>
    </row>
    <row r="202">
      <c r="A202" s="47">
        <f>IF(B202="","",DATE(YEAR('Debt Inputs'!$E$2),MONTH('Debt Inputs'!$E$2)+1,1))</f>
        <v/>
      </c>
      <c r="B202" s="18">
        <f>IF('Debt Inputs'!A102="","",'Debt Inputs'!A102)</f>
        <v/>
      </c>
      <c r="C202" s="19">
        <f>IF(B202="","",IFERROR(VLOOKUP(B202,'Debt Inputs'!$A$6:$M$105,2,FALSE),""))</f>
        <v/>
      </c>
      <c r="D202" s="48">
        <f>IF(B202="","",K102)</f>
        <v/>
      </c>
      <c r="E202" s="21">
        <f>IF(B202="","",IFERROR(VLOOKUP(B202,'Debt Inputs'!$A$6:$M$105,5,FALSE),0))</f>
        <v/>
      </c>
      <c r="F202" s="48">
        <f>IF(D202="","",IFERROR(D202*E202/12,0))</f>
        <v/>
      </c>
      <c r="G202" s="48">
        <f>IF(D202="","",MIN(IFERROR(VLOOKUP(B202,'Debt Inputs'!$A$6:$M$105,7,FALSE),0),D202+F202))</f>
        <v/>
      </c>
      <c r="H202" s="48">
        <f>IF(D202="","",IF(L202=1,MAX(0,'Debt Inputs'!$B$2-SUM($G$106:$G$205)),0))</f>
        <v/>
      </c>
      <c r="I202" s="48">
        <f>IF(D202="","",MIN(D202+F202,G202+H202))</f>
        <v/>
      </c>
      <c r="J202" s="48">
        <f>IF(D202="","",MIN(D202,MAX(0,I202-F202)))</f>
        <v/>
      </c>
      <c r="K202" s="48">
        <f>IF(D202="","",MAX(0,D202+F202-I202))</f>
        <v/>
      </c>
      <c r="L202" s="18">
        <f>IF(D202="","",IF(D202&lt;=0,"",1+COUNTIFS($D$106:$D$205,"&gt;0",$E$106:$E$205,"&gt;"&amp;E202)))</f>
        <v/>
      </c>
      <c r="M202" s="18">
        <f>IF(D202="","",IF(AND(K202&gt;0,L202=1),"Yes","No"))</f>
        <v/>
      </c>
      <c r="N202" s="48">
        <f>IF(D202="","",N102+F202)</f>
        <v/>
      </c>
      <c r="O202" s="47">
        <f>IF(D202="","",IF(AND(K202=0,K102&gt;0),C202,""))</f>
        <v/>
      </c>
    </row>
    <row r="203">
      <c r="A203" s="49">
        <f>IF(B203="","",DATE(YEAR('Debt Inputs'!$E$2),MONTH('Debt Inputs'!$E$2)+1,1))</f>
        <v/>
      </c>
      <c r="B203" s="23">
        <f>IF('Debt Inputs'!A103="","",'Debt Inputs'!A103)</f>
        <v/>
      </c>
      <c r="C203" s="24">
        <f>IF(B203="","",IFERROR(VLOOKUP(B203,'Debt Inputs'!$A$6:$M$105,2,FALSE),""))</f>
        <v/>
      </c>
      <c r="D203" s="50">
        <f>IF(B203="","",K103)</f>
        <v/>
      </c>
      <c r="E203" s="26">
        <f>IF(B203="","",IFERROR(VLOOKUP(B203,'Debt Inputs'!$A$6:$M$105,5,FALSE),0))</f>
        <v/>
      </c>
      <c r="F203" s="50">
        <f>IF(D203="","",IFERROR(D203*E203/12,0))</f>
        <v/>
      </c>
      <c r="G203" s="50">
        <f>IF(D203="","",MIN(IFERROR(VLOOKUP(B203,'Debt Inputs'!$A$6:$M$105,7,FALSE),0),D203+F203))</f>
        <v/>
      </c>
      <c r="H203" s="50">
        <f>IF(D203="","",IF(L203=1,MAX(0,'Debt Inputs'!$B$2-SUM($G$106:$G$205)),0))</f>
        <v/>
      </c>
      <c r="I203" s="50">
        <f>IF(D203="","",MIN(D203+F203,G203+H203))</f>
        <v/>
      </c>
      <c r="J203" s="50">
        <f>IF(D203="","",MIN(D203,MAX(0,I203-F203)))</f>
        <v/>
      </c>
      <c r="K203" s="50">
        <f>IF(D203="","",MAX(0,D203+F203-I203))</f>
        <v/>
      </c>
      <c r="L203" s="23">
        <f>IF(D203="","",IF(D203&lt;=0,"",1+COUNTIFS($D$106:$D$205,"&gt;0",$E$106:$E$205,"&gt;"&amp;E203)))</f>
        <v/>
      </c>
      <c r="M203" s="23">
        <f>IF(D203="","",IF(AND(K203&gt;0,L203=1),"Yes","No"))</f>
        <v/>
      </c>
      <c r="N203" s="50">
        <f>IF(D203="","",N103+F203)</f>
        <v/>
      </c>
      <c r="O203" s="49">
        <f>IF(D203="","",IF(AND(K203=0,K103&gt;0),C203,""))</f>
        <v/>
      </c>
    </row>
    <row r="204">
      <c r="A204" s="47">
        <f>IF(B204="","",DATE(YEAR('Debt Inputs'!$E$2),MONTH('Debt Inputs'!$E$2)+1,1))</f>
        <v/>
      </c>
      <c r="B204" s="18">
        <f>IF('Debt Inputs'!A104="","",'Debt Inputs'!A104)</f>
        <v/>
      </c>
      <c r="C204" s="19">
        <f>IF(B204="","",IFERROR(VLOOKUP(B204,'Debt Inputs'!$A$6:$M$105,2,FALSE),""))</f>
        <v/>
      </c>
      <c r="D204" s="48">
        <f>IF(B204="","",K104)</f>
        <v/>
      </c>
      <c r="E204" s="21">
        <f>IF(B204="","",IFERROR(VLOOKUP(B204,'Debt Inputs'!$A$6:$M$105,5,FALSE),0))</f>
        <v/>
      </c>
      <c r="F204" s="48">
        <f>IF(D204="","",IFERROR(D204*E204/12,0))</f>
        <v/>
      </c>
      <c r="G204" s="48">
        <f>IF(D204="","",MIN(IFERROR(VLOOKUP(B204,'Debt Inputs'!$A$6:$M$105,7,FALSE),0),D204+F204))</f>
        <v/>
      </c>
      <c r="H204" s="48">
        <f>IF(D204="","",IF(L204=1,MAX(0,'Debt Inputs'!$B$2-SUM($G$106:$G$205)),0))</f>
        <v/>
      </c>
      <c r="I204" s="48">
        <f>IF(D204="","",MIN(D204+F204,G204+H204))</f>
        <v/>
      </c>
      <c r="J204" s="48">
        <f>IF(D204="","",MIN(D204,MAX(0,I204-F204)))</f>
        <v/>
      </c>
      <c r="K204" s="48">
        <f>IF(D204="","",MAX(0,D204+F204-I204))</f>
        <v/>
      </c>
      <c r="L204" s="18">
        <f>IF(D204="","",IF(D204&lt;=0,"",1+COUNTIFS($D$106:$D$205,"&gt;0",$E$106:$E$205,"&gt;"&amp;E204)))</f>
        <v/>
      </c>
      <c r="M204" s="18">
        <f>IF(D204="","",IF(AND(K204&gt;0,L204=1),"Yes","No"))</f>
        <v/>
      </c>
      <c r="N204" s="48">
        <f>IF(D204="","",N104+F204)</f>
        <v/>
      </c>
      <c r="O204" s="47">
        <f>IF(D204="","",IF(AND(K204=0,K104&gt;0),C204,""))</f>
        <v/>
      </c>
    </row>
    <row r="205">
      <c r="A205" s="49">
        <f>IF(B205="","",DATE(YEAR('Debt Inputs'!$E$2),MONTH('Debt Inputs'!$E$2)+1,1))</f>
        <v/>
      </c>
      <c r="B205" s="23">
        <f>IF('Debt Inputs'!A105="","",'Debt Inputs'!A105)</f>
        <v/>
      </c>
      <c r="C205" s="24">
        <f>IF(B205="","",IFERROR(VLOOKUP(B205,'Debt Inputs'!$A$6:$M$105,2,FALSE),""))</f>
        <v/>
      </c>
      <c r="D205" s="50">
        <f>IF(B205="","",K105)</f>
        <v/>
      </c>
      <c r="E205" s="26">
        <f>IF(B205="","",IFERROR(VLOOKUP(B205,'Debt Inputs'!$A$6:$M$105,5,FALSE),0))</f>
        <v/>
      </c>
      <c r="F205" s="50">
        <f>IF(D205="","",IFERROR(D205*E205/12,0))</f>
        <v/>
      </c>
      <c r="G205" s="50">
        <f>IF(D205="","",MIN(IFERROR(VLOOKUP(B205,'Debt Inputs'!$A$6:$M$105,7,FALSE),0),D205+F205))</f>
        <v/>
      </c>
      <c r="H205" s="50">
        <f>IF(D205="","",IF(L205=1,MAX(0,'Debt Inputs'!$B$2-SUM($G$106:$G$205)),0))</f>
        <v/>
      </c>
      <c r="I205" s="50">
        <f>IF(D205="","",MIN(D205+F205,G205+H205))</f>
        <v/>
      </c>
      <c r="J205" s="50">
        <f>IF(D205="","",MIN(D205,MAX(0,I205-F205)))</f>
        <v/>
      </c>
      <c r="K205" s="50">
        <f>IF(D205="","",MAX(0,D205+F205-I205))</f>
        <v/>
      </c>
      <c r="L205" s="23">
        <f>IF(D205="","",IF(D205&lt;=0,"",1+COUNTIFS($D$106:$D$205,"&gt;0",$E$106:$E$205,"&gt;"&amp;E205)))</f>
        <v/>
      </c>
      <c r="M205" s="23">
        <f>IF(D205="","",IF(AND(K205&gt;0,L205=1),"Yes","No"))</f>
        <v/>
      </c>
      <c r="N205" s="50">
        <f>IF(D205="","",N105+F205)</f>
        <v/>
      </c>
      <c r="O205" s="49">
        <f>IF(D205="","",IF(AND(K205=0,K105&gt;0),C205,""))</f>
        <v/>
      </c>
    </row>
    <row r="206">
      <c r="A206" s="47">
        <f>IF(B206="","",DATE(YEAR('Debt Inputs'!$E$2),MONTH('Debt Inputs'!$E$2)+2,1))</f>
        <v/>
      </c>
      <c r="B206" s="18">
        <f>IF('Debt Inputs'!A6="","",'Debt Inputs'!A6)</f>
        <v/>
      </c>
      <c r="C206" s="19">
        <f>IF(B206="","",IFERROR(VLOOKUP(B206,'Debt Inputs'!$A$6:$M$105,2,FALSE),""))</f>
        <v/>
      </c>
      <c r="D206" s="48">
        <f>IF(B206="","",K106)</f>
        <v/>
      </c>
      <c r="E206" s="21">
        <f>IF(B206="","",IFERROR(VLOOKUP(B206,'Debt Inputs'!$A$6:$M$105,5,FALSE),0))</f>
        <v/>
      </c>
      <c r="F206" s="48">
        <f>IF(D206="","",IFERROR(D206*E206/12,0))</f>
        <v/>
      </c>
      <c r="G206" s="48">
        <f>IF(D206="","",MIN(IFERROR(VLOOKUP(B206,'Debt Inputs'!$A$6:$M$105,7,FALSE),0),D206+F206))</f>
        <v/>
      </c>
      <c r="H206" s="48">
        <f>IF(D206="","",IF(L206=1,MAX(0,'Debt Inputs'!$B$2-SUM($G$206:$G$305)),0))</f>
        <v/>
      </c>
      <c r="I206" s="48">
        <f>IF(D206="","",MIN(D206+F206,G206+H206))</f>
        <v/>
      </c>
      <c r="J206" s="48">
        <f>IF(D206="","",MIN(D206,MAX(0,I206-F206)))</f>
        <v/>
      </c>
      <c r="K206" s="48">
        <f>IF(D206="","",MAX(0,D206+F206-I206))</f>
        <v/>
      </c>
      <c r="L206" s="18">
        <f>IF(D206="","",IF(D206&lt;=0,"",1+COUNTIFS($D$206:$D$305,"&gt;0",$E$206:$E$305,"&gt;"&amp;E206)))</f>
        <v/>
      </c>
      <c r="M206" s="18">
        <f>IF(D206="","",IF(AND(K206&gt;0,L206=1),"Yes","No"))</f>
        <v/>
      </c>
      <c r="N206" s="48">
        <f>IF(D206="","",N106+F206)</f>
        <v/>
      </c>
      <c r="O206" s="47">
        <f>IF(D206="","",IF(AND(K206=0,K106&gt;0),C206,""))</f>
        <v/>
      </c>
    </row>
    <row r="207">
      <c r="A207" s="49">
        <f>IF(B207="","",DATE(YEAR('Debt Inputs'!$E$2),MONTH('Debt Inputs'!$E$2)+2,1))</f>
        <v/>
      </c>
      <c r="B207" s="23">
        <f>IF('Debt Inputs'!A7="","",'Debt Inputs'!A7)</f>
        <v/>
      </c>
      <c r="C207" s="24">
        <f>IF(B207="","",IFERROR(VLOOKUP(B207,'Debt Inputs'!$A$6:$M$105,2,FALSE),""))</f>
        <v/>
      </c>
      <c r="D207" s="50">
        <f>IF(B207="","",K107)</f>
        <v/>
      </c>
      <c r="E207" s="26">
        <f>IF(B207="","",IFERROR(VLOOKUP(B207,'Debt Inputs'!$A$6:$M$105,5,FALSE),0))</f>
        <v/>
      </c>
      <c r="F207" s="50">
        <f>IF(D207="","",IFERROR(D207*E207/12,0))</f>
        <v/>
      </c>
      <c r="G207" s="50">
        <f>IF(D207="","",MIN(IFERROR(VLOOKUP(B207,'Debt Inputs'!$A$6:$M$105,7,FALSE),0),D207+F207))</f>
        <v/>
      </c>
      <c r="H207" s="50">
        <f>IF(D207="","",IF(L207=1,MAX(0,'Debt Inputs'!$B$2-SUM($G$206:$G$305)),0))</f>
        <v/>
      </c>
      <c r="I207" s="50">
        <f>IF(D207="","",MIN(D207+F207,G207+H207))</f>
        <v/>
      </c>
      <c r="J207" s="50">
        <f>IF(D207="","",MIN(D207,MAX(0,I207-F207)))</f>
        <v/>
      </c>
      <c r="K207" s="50">
        <f>IF(D207="","",MAX(0,D207+F207-I207))</f>
        <v/>
      </c>
      <c r="L207" s="23">
        <f>IF(D207="","",IF(D207&lt;=0,"",1+COUNTIFS($D$206:$D$305,"&gt;0",$E$206:$E$305,"&gt;"&amp;E207)))</f>
        <v/>
      </c>
      <c r="M207" s="23">
        <f>IF(D207="","",IF(AND(K207&gt;0,L207=1),"Yes","No"))</f>
        <v/>
      </c>
      <c r="N207" s="50">
        <f>IF(D207="","",N107+F207)</f>
        <v/>
      </c>
      <c r="O207" s="49">
        <f>IF(D207="","",IF(AND(K207=0,K107&gt;0),C207,""))</f>
        <v/>
      </c>
    </row>
    <row r="208">
      <c r="A208" s="47">
        <f>IF(B208="","",DATE(YEAR('Debt Inputs'!$E$2),MONTH('Debt Inputs'!$E$2)+2,1))</f>
        <v/>
      </c>
      <c r="B208" s="18">
        <f>IF('Debt Inputs'!A8="","",'Debt Inputs'!A8)</f>
        <v/>
      </c>
      <c r="C208" s="19">
        <f>IF(B208="","",IFERROR(VLOOKUP(B208,'Debt Inputs'!$A$6:$M$105,2,FALSE),""))</f>
        <v/>
      </c>
      <c r="D208" s="48">
        <f>IF(B208="","",K108)</f>
        <v/>
      </c>
      <c r="E208" s="21">
        <f>IF(B208="","",IFERROR(VLOOKUP(B208,'Debt Inputs'!$A$6:$M$105,5,FALSE),0))</f>
        <v/>
      </c>
      <c r="F208" s="48">
        <f>IF(D208="","",IFERROR(D208*E208/12,0))</f>
        <v/>
      </c>
      <c r="G208" s="48">
        <f>IF(D208="","",MIN(IFERROR(VLOOKUP(B208,'Debt Inputs'!$A$6:$M$105,7,FALSE),0),D208+F208))</f>
        <v/>
      </c>
      <c r="H208" s="48">
        <f>IF(D208="","",IF(L208=1,MAX(0,'Debt Inputs'!$B$2-SUM($G$206:$G$305)),0))</f>
        <v/>
      </c>
      <c r="I208" s="48">
        <f>IF(D208="","",MIN(D208+F208,G208+H208))</f>
        <v/>
      </c>
      <c r="J208" s="48">
        <f>IF(D208="","",MIN(D208,MAX(0,I208-F208)))</f>
        <v/>
      </c>
      <c r="K208" s="48">
        <f>IF(D208="","",MAX(0,D208+F208-I208))</f>
        <v/>
      </c>
      <c r="L208" s="18">
        <f>IF(D208="","",IF(D208&lt;=0,"",1+COUNTIFS($D$206:$D$305,"&gt;0",$E$206:$E$305,"&gt;"&amp;E208)))</f>
        <v/>
      </c>
      <c r="M208" s="18">
        <f>IF(D208="","",IF(AND(K208&gt;0,L208=1),"Yes","No"))</f>
        <v/>
      </c>
      <c r="N208" s="48">
        <f>IF(D208="","",N108+F208)</f>
        <v/>
      </c>
      <c r="O208" s="47">
        <f>IF(D208="","",IF(AND(K208=0,K108&gt;0),C208,""))</f>
        <v/>
      </c>
    </row>
    <row r="209">
      <c r="A209" s="49">
        <f>IF(B209="","",DATE(YEAR('Debt Inputs'!$E$2),MONTH('Debt Inputs'!$E$2)+2,1))</f>
        <v/>
      </c>
      <c r="B209" s="23">
        <f>IF('Debt Inputs'!A9="","",'Debt Inputs'!A9)</f>
        <v/>
      </c>
      <c r="C209" s="24">
        <f>IF(B209="","",IFERROR(VLOOKUP(B209,'Debt Inputs'!$A$6:$M$105,2,FALSE),""))</f>
        <v/>
      </c>
      <c r="D209" s="50">
        <f>IF(B209="","",K109)</f>
        <v/>
      </c>
      <c r="E209" s="26">
        <f>IF(B209="","",IFERROR(VLOOKUP(B209,'Debt Inputs'!$A$6:$M$105,5,FALSE),0))</f>
        <v/>
      </c>
      <c r="F209" s="50">
        <f>IF(D209="","",IFERROR(D209*E209/12,0))</f>
        <v/>
      </c>
      <c r="G209" s="50">
        <f>IF(D209="","",MIN(IFERROR(VLOOKUP(B209,'Debt Inputs'!$A$6:$M$105,7,FALSE),0),D209+F209))</f>
        <v/>
      </c>
      <c r="H209" s="50">
        <f>IF(D209="","",IF(L209=1,MAX(0,'Debt Inputs'!$B$2-SUM($G$206:$G$305)),0))</f>
        <v/>
      </c>
      <c r="I209" s="50">
        <f>IF(D209="","",MIN(D209+F209,G209+H209))</f>
        <v/>
      </c>
      <c r="J209" s="50">
        <f>IF(D209="","",MIN(D209,MAX(0,I209-F209)))</f>
        <v/>
      </c>
      <c r="K209" s="50">
        <f>IF(D209="","",MAX(0,D209+F209-I209))</f>
        <v/>
      </c>
      <c r="L209" s="23">
        <f>IF(D209="","",IF(D209&lt;=0,"",1+COUNTIFS($D$206:$D$305,"&gt;0",$E$206:$E$305,"&gt;"&amp;E209)))</f>
        <v/>
      </c>
      <c r="M209" s="23">
        <f>IF(D209="","",IF(AND(K209&gt;0,L209=1),"Yes","No"))</f>
        <v/>
      </c>
      <c r="N209" s="50">
        <f>IF(D209="","",N109+F209)</f>
        <v/>
      </c>
      <c r="O209" s="49">
        <f>IF(D209="","",IF(AND(K209=0,K109&gt;0),C209,""))</f>
        <v/>
      </c>
    </row>
    <row r="210">
      <c r="A210" s="47">
        <f>IF(B210="","",DATE(YEAR('Debt Inputs'!$E$2),MONTH('Debt Inputs'!$E$2)+2,1))</f>
        <v/>
      </c>
      <c r="B210" s="18">
        <f>IF('Debt Inputs'!A10="","",'Debt Inputs'!A10)</f>
        <v/>
      </c>
      <c r="C210" s="19">
        <f>IF(B210="","",IFERROR(VLOOKUP(B210,'Debt Inputs'!$A$6:$M$105,2,FALSE),""))</f>
        <v/>
      </c>
      <c r="D210" s="48">
        <f>IF(B210="","",K110)</f>
        <v/>
      </c>
      <c r="E210" s="21">
        <f>IF(B210="","",IFERROR(VLOOKUP(B210,'Debt Inputs'!$A$6:$M$105,5,FALSE),0))</f>
        <v/>
      </c>
      <c r="F210" s="48">
        <f>IF(D210="","",IFERROR(D210*E210/12,0))</f>
        <v/>
      </c>
      <c r="G210" s="48">
        <f>IF(D210="","",MIN(IFERROR(VLOOKUP(B210,'Debt Inputs'!$A$6:$M$105,7,FALSE),0),D210+F210))</f>
        <v/>
      </c>
      <c r="H210" s="48">
        <f>IF(D210="","",IF(L210=1,MAX(0,'Debt Inputs'!$B$2-SUM($G$206:$G$305)),0))</f>
        <v/>
      </c>
      <c r="I210" s="48">
        <f>IF(D210="","",MIN(D210+F210,G210+H210))</f>
        <v/>
      </c>
      <c r="J210" s="48">
        <f>IF(D210="","",MIN(D210,MAX(0,I210-F210)))</f>
        <v/>
      </c>
      <c r="K210" s="48">
        <f>IF(D210="","",MAX(0,D210+F210-I210))</f>
        <v/>
      </c>
      <c r="L210" s="18">
        <f>IF(D210="","",IF(D210&lt;=0,"",1+COUNTIFS($D$206:$D$305,"&gt;0",$E$206:$E$305,"&gt;"&amp;E210)))</f>
        <v/>
      </c>
      <c r="M210" s="18">
        <f>IF(D210="","",IF(AND(K210&gt;0,L210=1),"Yes","No"))</f>
        <v/>
      </c>
      <c r="N210" s="48">
        <f>IF(D210="","",N110+F210)</f>
        <v/>
      </c>
      <c r="O210" s="47">
        <f>IF(D210="","",IF(AND(K210=0,K110&gt;0),C210,""))</f>
        <v/>
      </c>
    </row>
    <row r="211">
      <c r="A211" s="49">
        <f>IF(B211="","",DATE(YEAR('Debt Inputs'!$E$2),MONTH('Debt Inputs'!$E$2)+2,1))</f>
        <v/>
      </c>
      <c r="B211" s="23">
        <f>IF('Debt Inputs'!A11="","",'Debt Inputs'!A11)</f>
        <v/>
      </c>
      <c r="C211" s="24">
        <f>IF(B211="","",IFERROR(VLOOKUP(B211,'Debt Inputs'!$A$6:$M$105,2,FALSE),""))</f>
        <v/>
      </c>
      <c r="D211" s="50">
        <f>IF(B211="","",K111)</f>
        <v/>
      </c>
      <c r="E211" s="26">
        <f>IF(B211="","",IFERROR(VLOOKUP(B211,'Debt Inputs'!$A$6:$M$105,5,FALSE),0))</f>
        <v/>
      </c>
      <c r="F211" s="50">
        <f>IF(D211="","",IFERROR(D211*E211/12,0))</f>
        <v/>
      </c>
      <c r="G211" s="50">
        <f>IF(D211="","",MIN(IFERROR(VLOOKUP(B211,'Debt Inputs'!$A$6:$M$105,7,FALSE),0),D211+F211))</f>
        <v/>
      </c>
      <c r="H211" s="50">
        <f>IF(D211="","",IF(L211=1,MAX(0,'Debt Inputs'!$B$2-SUM($G$206:$G$305)),0))</f>
        <v/>
      </c>
      <c r="I211" s="50">
        <f>IF(D211="","",MIN(D211+F211,G211+H211))</f>
        <v/>
      </c>
      <c r="J211" s="50">
        <f>IF(D211="","",MIN(D211,MAX(0,I211-F211)))</f>
        <v/>
      </c>
      <c r="K211" s="50">
        <f>IF(D211="","",MAX(0,D211+F211-I211))</f>
        <v/>
      </c>
      <c r="L211" s="23">
        <f>IF(D211="","",IF(D211&lt;=0,"",1+COUNTIFS($D$206:$D$305,"&gt;0",$E$206:$E$305,"&gt;"&amp;E211)))</f>
        <v/>
      </c>
      <c r="M211" s="23">
        <f>IF(D211="","",IF(AND(K211&gt;0,L211=1),"Yes","No"))</f>
        <v/>
      </c>
      <c r="N211" s="50">
        <f>IF(D211="","",N111+F211)</f>
        <v/>
      </c>
      <c r="O211" s="49">
        <f>IF(D211="","",IF(AND(K211=0,K111&gt;0),C211,""))</f>
        <v/>
      </c>
    </row>
    <row r="212">
      <c r="A212" s="47">
        <f>IF(B212="","",DATE(YEAR('Debt Inputs'!$E$2),MONTH('Debt Inputs'!$E$2)+2,1))</f>
        <v/>
      </c>
      <c r="B212" s="18">
        <f>IF('Debt Inputs'!A12="","",'Debt Inputs'!A12)</f>
        <v/>
      </c>
      <c r="C212" s="19">
        <f>IF(B212="","",IFERROR(VLOOKUP(B212,'Debt Inputs'!$A$6:$M$105,2,FALSE),""))</f>
        <v/>
      </c>
      <c r="D212" s="48">
        <f>IF(B212="","",K112)</f>
        <v/>
      </c>
      <c r="E212" s="21">
        <f>IF(B212="","",IFERROR(VLOOKUP(B212,'Debt Inputs'!$A$6:$M$105,5,FALSE),0))</f>
        <v/>
      </c>
      <c r="F212" s="48">
        <f>IF(D212="","",IFERROR(D212*E212/12,0))</f>
        <v/>
      </c>
      <c r="G212" s="48">
        <f>IF(D212="","",MIN(IFERROR(VLOOKUP(B212,'Debt Inputs'!$A$6:$M$105,7,FALSE),0),D212+F212))</f>
        <v/>
      </c>
      <c r="H212" s="48">
        <f>IF(D212="","",IF(L212=1,MAX(0,'Debt Inputs'!$B$2-SUM($G$206:$G$305)),0))</f>
        <v/>
      </c>
      <c r="I212" s="48">
        <f>IF(D212="","",MIN(D212+F212,G212+H212))</f>
        <v/>
      </c>
      <c r="J212" s="48">
        <f>IF(D212="","",MIN(D212,MAX(0,I212-F212)))</f>
        <v/>
      </c>
      <c r="K212" s="48">
        <f>IF(D212="","",MAX(0,D212+F212-I212))</f>
        <v/>
      </c>
      <c r="L212" s="18">
        <f>IF(D212="","",IF(D212&lt;=0,"",1+COUNTIFS($D$206:$D$305,"&gt;0",$E$206:$E$305,"&gt;"&amp;E212)))</f>
        <v/>
      </c>
      <c r="M212" s="18">
        <f>IF(D212="","",IF(AND(K212&gt;0,L212=1),"Yes","No"))</f>
        <v/>
      </c>
      <c r="N212" s="48">
        <f>IF(D212="","",N112+F212)</f>
        <v/>
      </c>
      <c r="O212" s="47">
        <f>IF(D212="","",IF(AND(K212=0,K112&gt;0),C212,""))</f>
        <v/>
      </c>
    </row>
    <row r="213">
      <c r="A213" s="49">
        <f>IF(B213="","",DATE(YEAR('Debt Inputs'!$E$2),MONTH('Debt Inputs'!$E$2)+2,1))</f>
        <v/>
      </c>
      <c r="B213" s="23">
        <f>IF('Debt Inputs'!A13="","",'Debt Inputs'!A13)</f>
        <v/>
      </c>
      <c r="C213" s="24">
        <f>IF(B213="","",IFERROR(VLOOKUP(B213,'Debt Inputs'!$A$6:$M$105,2,FALSE),""))</f>
        <v/>
      </c>
      <c r="D213" s="50">
        <f>IF(B213="","",K113)</f>
        <v/>
      </c>
      <c r="E213" s="26">
        <f>IF(B213="","",IFERROR(VLOOKUP(B213,'Debt Inputs'!$A$6:$M$105,5,FALSE),0))</f>
        <v/>
      </c>
      <c r="F213" s="50">
        <f>IF(D213="","",IFERROR(D213*E213/12,0))</f>
        <v/>
      </c>
      <c r="G213" s="50">
        <f>IF(D213="","",MIN(IFERROR(VLOOKUP(B213,'Debt Inputs'!$A$6:$M$105,7,FALSE),0),D213+F213))</f>
        <v/>
      </c>
      <c r="H213" s="50">
        <f>IF(D213="","",IF(L213=1,MAX(0,'Debt Inputs'!$B$2-SUM($G$206:$G$305)),0))</f>
        <v/>
      </c>
      <c r="I213" s="50">
        <f>IF(D213="","",MIN(D213+F213,G213+H213))</f>
        <v/>
      </c>
      <c r="J213" s="50">
        <f>IF(D213="","",MIN(D213,MAX(0,I213-F213)))</f>
        <v/>
      </c>
      <c r="K213" s="50">
        <f>IF(D213="","",MAX(0,D213+F213-I213))</f>
        <v/>
      </c>
      <c r="L213" s="23">
        <f>IF(D213="","",IF(D213&lt;=0,"",1+COUNTIFS($D$206:$D$305,"&gt;0",$E$206:$E$305,"&gt;"&amp;E213)))</f>
        <v/>
      </c>
      <c r="M213" s="23">
        <f>IF(D213="","",IF(AND(K213&gt;0,L213=1),"Yes","No"))</f>
        <v/>
      </c>
      <c r="N213" s="50">
        <f>IF(D213="","",N113+F213)</f>
        <v/>
      </c>
      <c r="O213" s="49">
        <f>IF(D213="","",IF(AND(K213=0,K113&gt;0),C213,""))</f>
        <v/>
      </c>
    </row>
    <row r="214">
      <c r="A214" s="47">
        <f>IF(B214="","",DATE(YEAR('Debt Inputs'!$E$2),MONTH('Debt Inputs'!$E$2)+2,1))</f>
        <v/>
      </c>
      <c r="B214" s="18">
        <f>IF('Debt Inputs'!A14="","",'Debt Inputs'!A14)</f>
        <v/>
      </c>
      <c r="C214" s="19">
        <f>IF(B214="","",IFERROR(VLOOKUP(B214,'Debt Inputs'!$A$6:$M$105,2,FALSE),""))</f>
        <v/>
      </c>
      <c r="D214" s="48">
        <f>IF(B214="","",K114)</f>
        <v/>
      </c>
      <c r="E214" s="21">
        <f>IF(B214="","",IFERROR(VLOOKUP(B214,'Debt Inputs'!$A$6:$M$105,5,FALSE),0))</f>
        <v/>
      </c>
      <c r="F214" s="48">
        <f>IF(D214="","",IFERROR(D214*E214/12,0))</f>
        <v/>
      </c>
      <c r="G214" s="48">
        <f>IF(D214="","",MIN(IFERROR(VLOOKUP(B214,'Debt Inputs'!$A$6:$M$105,7,FALSE),0),D214+F214))</f>
        <v/>
      </c>
      <c r="H214" s="48">
        <f>IF(D214="","",IF(L214=1,MAX(0,'Debt Inputs'!$B$2-SUM($G$206:$G$305)),0))</f>
        <v/>
      </c>
      <c r="I214" s="48">
        <f>IF(D214="","",MIN(D214+F214,G214+H214))</f>
        <v/>
      </c>
      <c r="J214" s="48">
        <f>IF(D214="","",MIN(D214,MAX(0,I214-F214)))</f>
        <v/>
      </c>
      <c r="K214" s="48">
        <f>IF(D214="","",MAX(0,D214+F214-I214))</f>
        <v/>
      </c>
      <c r="L214" s="18">
        <f>IF(D214="","",IF(D214&lt;=0,"",1+COUNTIFS($D$206:$D$305,"&gt;0",$E$206:$E$305,"&gt;"&amp;E214)))</f>
        <v/>
      </c>
      <c r="M214" s="18">
        <f>IF(D214="","",IF(AND(K214&gt;0,L214=1),"Yes","No"))</f>
        <v/>
      </c>
      <c r="N214" s="48">
        <f>IF(D214="","",N114+F214)</f>
        <v/>
      </c>
      <c r="O214" s="47">
        <f>IF(D214="","",IF(AND(K214=0,K114&gt;0),C214,""))</f>
        <v/>
      </c>
    </row>
    <row r="215">
      <c r="A215" s="49">
        <f>IF(B215="","",DATE(YEAR('Debt Inputs'!$E$2),MONTH('Debt Inputs'!$E$2)+2,1))</f>
        <v/>
      </c>
      <c r="B215" s="23">
        <f>IF('Debt Inputs'!A15="","",'Debt Inputs'!A15)</f>
        <v/>
      </c>
      <c r="C215" s="24">
        <f>IF(B215="","",IFERROR(VLOOKUP(B215,'Debt Inputs'!$A$6:$M$105,2,FALSE),""))</f>
        <v/>
      </c>
      <c r="D215" s="50">
        <f>IF(B215="","",K115)</f>
        <v/>
      </c>
      <c r="E215" s="26">
        <f>IF(B215="","",IFERROR(VLOOKUP(B215,'Debt Inputs'!$A$6:$M$105,5,FALSE),0))</f>
        <v/>
      </c>
      <c r="F215" s="50">
        <f>IF(D215="","",IFERROR(D215*E215/12,0))</f>
        <v/>
      </c>
      <c r="G215" s="50">
        <f>IF(D215="","",MIN(IFERROR(VLOOKUP(B215,'Debt Inputs'!$A$6:$M$105,7,FALSE),0),D215+F215))</f>
        <v/>
      </c>
      <c r="H215" s="50">
        <f>IF(D215="","",IF(L215=1,MAX(0,'Debt Inputs'!$B$2-SUM($G$206:$G$305)),0))</f>
        <v/>
      </c>
      <c r="I215" s="50">
        <f>IF(D215="","",MIN(D215+F215,G215+H215))</f>
        <v/>
      </c>
      <c r="J215" s="50">
        <f>IF(D215="","",MIN(D215,MAX(0,I215-F215)))</f>
        <v/>
      </c>
      <c r="K215" s="50">
        <f>IF(D215="","",MAX(0,D215+F215-I215))</f>
        <v/>
      </c>
      <c r="L215" s="23">
        <f>IF(D215="","",IF(D215&lt;=0,"",1+COUNTIFS($D$206:$D$305,"&gt;0",$E$206:$E$305,"&gt;"&amp;E215)))</f>
        <v/>
      </c>
      <c r="M215" s="23">
        <f>IF(D215="","",IF(AND(K215&gt;0,L215=1),"Yes","No"))</f>
        <v/>
      </c>
      <c r="N215" s="50">
        <f>IF(D215="","",N115+F215)</f>
        <v/>
      </c>
      <c r="O215" s="49">
        <f>IF(D215="","",IF(AND(K215=0,K115&gt;0),C215,""))</f>
        <v/>
      </c>
    </row>
    <row r="216">
      <c r="A216" s="47">
        <f>IF(B216="","",DATE(YEAR('Debt Inputs'!$E$2),MONTH('Debt Inputs'!$E$2)+2,1))</f>
        <v/>
      </c>
      <c r="B216" s="18">
        <f>IF('Debt Inputs'!A16="","",'Debt Inputs'!A16)</f>
        <v/>
      </c>
      <c r="C216" s="19">
        <f>IF(B216="","",IFERROR(VLOOKUP(B216,'Debt Inputs'!$A$6:$M$105,2,FALSE),""))</f>
        <v/>
      </c>
      <c r="D216" s="48">
        <f>IF(B216="","",K116)</f>
        <v/>
      </c>
      <c r="E216" s="21">
        <f>IF(B216="","",IFERROR(VLOOKUP(B216,'Debt Inputs'!$A$6:$M$105,5,FALSE),0))</f>
        <v/>
      </c>
      <c r="F216" s="48">
        <f>IF(D216="","",IFERROR(D216*E216/12,0))</f>
        <v/>
      </c>
      <c r="G216" s="48">
        <f>IF(D216="","",MIN(IFERROR(VLOOKUP(B216,'Debt Inputs'!$A$6:$M$105,7,FALSE),0),D216+F216))</f>
        <v/>
      </c>
      <c r="H216" s="48">
        <f>IF(D216="","",IF(L216=1,MAX(0,'Debt Inputs'!$B$2-SUM($G$206:$G$305)),0))</f>
        <v/>
      </c>
      <c r="I216" s="48">
        <f>IF(D216="","",MIN(D216+F216,G216+H216))</f>
        <v/>
      </c>
      <c r="J216" s="48">
        <f>IF(D216="","",MIN(D216,MAX(0,I216-F216)))</f>
        <v/>
      </c>
      <c r="K216" s="48">
        <f>IF(D216="","",MAX(0,D216+F216-I216))</f>
        <v/>
      </c>
      <c r="L216" s="18">
        <f>IF(D216="","",IF(D216&lt;=0,"",1+COUNTIFS($D$206:$D$305,"&gt;0",$E$206:$E$305,"&gt;"&amp;E216)))</f>
        <v/>
      </c>
      <c r="M216" s="18">
        <f>IF(D216="","",IF(AND(K216&gt;0,L216=1),"Yes","No"))</f>
        <v/>
      </c>
      <c r="N216" s="48">
        <f>IF(D216="","",N116+F216)</f>
        <v/>
      </c>
      <c r="O216" s="47">
        <f>IF(D216="","",IF(AND(K216=0,K116&gt;0),C216,""))</f>
        <v/>
      </c>
    </row>
    <row r="217">
      <c r="A217" s="49">
        <f>IF(B217="","",DATE(YEAR('Debt Inputs'!$E$2),MONTH('Debt Inputs'!$E$2)+2,1))</f>
        <v/>
      </c>
      <c r="B217" s="23">
        <f>IF('Debt Inputs'!A17="","",'Debt Inputs'!A17)</f>
        <v/>
      </c>
      <c r="C217" s="24">
        <f>IF(B217="","",IFERROR(VLOOKUP(B217,'Debt Inputs'!$A$6:$M$105,2,FALSE),""))</f>
        <v/>
      </c>
      <c r="D217" s="50">
        <f>IF(B217="","",K117)</f>
        <v/>
      </c>
      <c r="E217" s="26">
        <f>IF(B217="","",IFERROR(VLOOKUP(B217,'Debt Inputs'!$A$6:$M$105,5,FALSE),0))</f>
        <v/>
      </c>
      <c r="F217" s="50">
        <f>IF(D217="","",IFERROR(D217*E217/12,0))</f>
        <v/>
      </c>
      <c r="G217" s="50">
        <f>IF(D217="","",MIN(IFERROR(VLOOKUP(B217,'Debt Inputs'!$A$6:$M$105,7,FALSE),0),D217+F217))</f>
        <v/>
      </c>
      <c r="H217" s="50">
        <f>IF(D217="","",IF(L217=1,MAX(0,'Debt Inputs'!$B$2-SUM($G$206:$G$305)),0))</f>
        <v/>
      </c>
      <c r="I217" s="50">
        <f>IF(D217="","",MIN(D217+F217,G217+H217))</f>
        <v/>
      </c>
      <c r="J217" s="50">
        <f>IF(D217="","",MIN(D217,MAX(0,I217-F217)))</f>
        <v/>
      </c>
      <c r="K217" s="50">
        <f>IF(D217="","",MAX(0,D217+F217-I217))</f>
        <v/>
      </c>
      <c r="L217" s="23">
        <f>IF(D217="","",IF(D217&lt;=0,"",1+COUNTIFS($D$206:$D$305,"&gt;0",$E$206:$E$305,"&gt;"&amp;E217)))</f>
        <v/>
      </c>
      <c r="M217" s="23">
        <f>IF(D217="","",IF(AND(K217&gt;0,L217=1),"Yes","No"))</f>
        <v/>
      </c>
      <c r="N217" s="50">
        <f>IF(D217="","",N117+F217)</f>
        <v/>
      </c>
      <c r="O217" s="49">
        <f>IF(D217="","",IF(AND(K217=0,K117&gt;0),C217,""))</f>
        <v/>
      </c>
    </row>
    <row r="218">
      <c r="A218" s="47">
        <f>IF(B218="","",DATE(YEAR('Debt Inputs'!$E$2),MONTH('Debt Inputs'!$E$2)+2,1))</f>
        <v/>
      </c>
      <c r="B218" s="18">
        <f>IF('Debt Inputs'!A18="","",'Debt Inputs'!A18)</f>
        <v/>
      </c>
      <c r="C218" s="19">
        <f>IF(B218="","",IFERROR(VLOOKUP(B218,'Debt Inputs'!$A$6:$M$105,2,FALSE),""))</f>
        <v/>
      </c>
      <c r="D218" s="48">
        <f>IF(B218="","",K118)</f>
        <v/>
      </c>
      <c r="E218" s="21">
        <f>IF(B218="","",IFERROR(VLOOKUP(B218,'Debt Inputs'!$A$6:$M$105,5,FALSE),0))</f>
        <v/>
      </c>
      <c r="F218" s="48">
        <f>IF(D218="","",IFERROR(D218*E218/12,0))</f>
        <v/>
      </c>
      <c r="G218" s="48">
        <f>IF(D218="","",MIN(IFERROR(VLOOKUP(B218,'Debt Inputs'!$A$6:$M$105,7,FALSE),0),D218+F218))</f>
        <v/>
      </c>
      <c r="H218" s="48">
        <f>IF(D218="","",IF(L218=1,MAX(0,'Debt Inputs'!$B$2-SUM($G$206:$G$305)),0))</f>
        <v/>
      </c>
      <c r="I218" s="48">
        <f>IF(D218="","",MIN(D218+F218,G218+H218))</f>
        <v/>
      </c>
      <c r="J218" s="48">
        <f>IF(D218="","",MIN(D218,MAX(0,I218-F218)))</f>
        <v/>
      </c>
      <c r="K218" s="48">
        <f>IF(D218="","",MAX(0,D218+F218-I218))</f>
        <v/>
      </c>
      <c r="L218" s="18">
        <f>IF(D218="","",IF(D218&lt;=0,"",1+COUNTIFS($D$206:$D$305,"&gt;0",$E$206:$E$305,"&gt;"&amp;E218)))</f>
        <v/>
      </c>
      <c r="M218" s="18">
        <f>IF(D218="","",IF(AND(K218&gt;0,L218=1),"Yes","No"))</f>
        <v/>
      </c>
      <c r="N218" s="48">
        <f>IF(D218="","",N118+F218)</f>
        <v/>
      </c>
      <c r="O218" s="47">
        <f>IF(D218="","",IF(AND(K218=0,K118&gt;0),C218,""))</f>
        <v/>
      </c>
    </row>
    <row r="219">
      <c r="A219" s="49">
        <f>IF(B219="","",DATE(YEAR('Debt Inputs'!$E$2),MONTH('Debt Inputs'!$E$2)+2,1))</f>
        <v/>
      </c>
      <c r="B219" s="23">
        <f>IF('Debt Inputs'!A19="","",'Debt Inputs'!A19)</f>
        <v/>
      </c>
      <c r="C219" s="24">
        <f>IF(B219="","",IFERROR(VLOOKUP(B219,'Debt Inputs'!$A$6:$M$105,2,FALSE),""))</f>
        <v/>
      </c>
      <c r="D219" s="50">
        <f>IF(B219="","",K119)</f>
        <v/>
      </c>
      <c r="E219" s="26">
        <f>IF(B219="","",IFERROR(VLOOKUP(B219,'Debt Inputs'!$A$6:$M$105,5,FALSE),0))</f>
        <v/>
      </c>
      <c r="F219" s="50">
        <f>IF(D219="","",IFERROR(D219*E219/12,0))</f>
        <v/>
      </c>
      <c r="G219" s="50">
        <f>IF(D219="","",MIN(IFERROR(VLOOKUP(B219,'Debt Inputs'!$A$6:$M$105,7,FALSE),0),D219+F219))</f>
        <v/>
      </c>
      <c r="H219" s="50">
        <f>IF(D219="","",IF(L219=1,MAX(0,'Debt Inputs'!$B$2-SUM($G$206:$G$305)),0))</f>
        <v/>
      </c>
      <c r="I219" s="50">
        <f>IF(D219="","",MIN(D219+F219,G219+H219))</f>
        <v/>
      </c>
      <c r="J219" s="50">
        <f>IF(D219="","",MIN(D219,MAX(0,I219-F219)))</f>
        <v/>
      </c>
      <c r="K219" s="50">
        <f>IF(D219="","",MAX(0,D219+F219-I219))</f>
        <v/>
      </c>
      <c r="L219" s="23">
        <f>IF(D219="","",IF(D219&lt;=0,"",1+COUNTIFS($D$206:$D$305,"&gt;0",$E$206:$E$305,"&gt;"&amp;E219)))</f>
        <v/>
      </c>
      <c r="M219" s="23">
        <f>IF(D219="","",IF(AND(K219&gt;0,L219=1),"Yes","No"))</f>
        <v/>
      </c>
      <c r="N219" s="50">
        <f>IF(D219="","",N119+F219)</f>
        <v/>
      </c>
      <c r="O219" s="49">
        <f>IF(D219="","",IF(AND(K219=0,K119&gt;0),C219,""))</f>
        <v/>
      </c>
    </row>
    <row r="220">
      <c r="A220" s="47">
        <f>IF(B220="","",DATE(YEAR('Debt Inputs'!$E$2),MONTH('Debt Inputs'!$E$2)+2,1))</f>
        <v/>
      </c>
      <c r="B220" s="18">
        <f>IF('Debt Inputs'!A20="","",'Debt Inputs'!A20)</f>
        <v/>
      </c>
      <c r="C220" s="19">
        <f>IF(B220="","",IFERROR(VLOOKUP(B220,'Debt Inputs'!$A$6:$M$105,2,FALSE),""))</f>
        <v/>
      </c>
      <c r="D220" s="48">
        <f>IF(B220="","",K120)</f>
        <v/>
      </c>
      <c r="E220" s="21">
        <f>IF(B220="","",IFERROR(VLOOKUP(B220,'Debt Inputs'!$A$6:$M$105,5,FALSE),0))</f>
        <v/>
      </c>
      <c r="F220" s="48">
        <f>IF(D220="","",IFERROR(D220*E220/12,0))</f>
        <v/>
      </c>
      <c r="G220" s="48">
        <f>IF(D220="","",MIN(IFERROR(VLOOKUP(B220,'Debt Inputs'!$A$6:$M$105,7,FALSE),0),D220+F220))</f>
        <v/>
      </c>
      <c r="H220" s="48">
        <f>IF(D220="","",IF(L220=1,MAX(0,'Debt Inputs'!$B$2-SUM($G$206:$G$305)),0))</f>
        <v/>
      </c>
      <c r="I220" s="48">
        <f>IF(D220="","",MIN(D220+F220,G220+H220))</f>
        <v/>
      </c>
      <c r="J220" s="48">
        <f>IF(D220="","",MIN(D220,MAX(0,I220-F220)))</f>
        <v/>
      </c>
      <c r="K220" s="48">
        <f>IF(D220="","",MAX(0,D220+F220-I220))</f>
        <v/>
      </c>
      <c r="L220" s="18">
        <f>IF(D220="","",IF(D220&lt;=0,"",1+COUNTIFS($D$206:$D$305,"&gt;0",$E$206:$E$305,"&gt;"&amp;E220)))</f>
        <v/>
      </c>
      <c r="M220" s="18">
        <f>IF(D220="","",IF(AND(K220&gt;0,L220=1),"Yes","No"))</f>
        <v/>
      </c>
      <c r="N220" s="48">
        <f>IF(D220="","",N120+F220)</f>
        <v/>
      </c>
      <c r="O220" s="47">
        <f>IF(D220="","",IF(AND(K220=0,K120&gt;0),C220,""))</f>
        <v/>
      </c>
    </row>
    <row r="221">
      <c r="A221" s="49">
        <f>IF(B221="","",DATE(YEAR('Debt Inputs'!$E$2),MONTH('Debt Inputs'!$E$2)+2,1))</f>
        <v/>
      </c>
      <c r="B221" s="23">
        <f>IF('Debt Inputs'!A21="","",'Debt Inputs'!A21)</f>
        <v/>
      </c>
      <c r="C221" s="24">
        <f>IF(B221="","",IFERROR(VLOOKUP(B221,'Debt Inputs'!$A$6:$M$105,2,FALSE),""))</f>
        <v/>
      </c>
      <c r="D221" s="50">
        <f>IF(B221="","",K121)</f>
        <v/>
      </c>
      <c r="E221" s="26">
        <f>IF(B221="","",IFERROR(VLOOKUP(B221,'Debt Inputs'!$A$6:$M$105,5,FALSE),0))</f>
        <v/>
      </c>
      <c r="F221" s="50">
        <f>IF(D221="","",IFERROR(D221*E221/12,0))</f>
        <v/>
      </c>
      <c r="G221" s="50">
        <f>IF(D221="","",MIN(IFERROR(VLOOKUP(B221,'Debt Inputs'!$A$6:$M$105,7,FALSE),0),D221+F221))</f>
        <v/>
      </c>
      <c r="H221" s="50">
        <f>IF(D221="","",IF(L221=1,MAX(0,'Debt Inputs'!$B$2-SUM($G$206:$G$305)),0))</f>
        <v/>
      </c>
      <c r="I221" s="50">
        <f>IF(D221="","",MIN(D221+F221,G221+H221))</f>
        <v/>
      </c>
      <c r="J221" s="50">
        <f>IF(D221="","",MIN(D221,MAX(0,I221-F221)))</f>
        <v/>
      </c>
      <c r="K221" s="50">
        <f>IF(D221="","",MAX(0,D221+F221-I221))</f>
        <v/>
      </c>
      <c r="L221" s="23">
        <f>IF(D221="","",IF(D221&lt;=0,"",1+COUNTIFS($D$206:$D$305,"&gt;0",$E$206:$E$305,"&gt;"&amp;E221)))</f>
        <v/>
      </c>
      <c r="M221" s="23">
        <f>IF(D221="","",IF(AND(K221&gt;0,L221=1),"Yes","No"))</f>
        <v/>
      </c>
      <c r="N221" s="50">
        <f>IF(D221="","",N121+F221)</f>
        <v/>
      </c>
      <c r="O221" s="49">
        <f>IF(D221="","",IF(AND(K221=0,K121&gt;0),C221,""))</f>
        <v/>
      </c>
    </row>
    <row r="222">
      <c r="A222" s="47">
        <f>IF(B222="","",DATE(YEAR('Debt Inputs'!$E$2),MONTH('Debt Inputs'!$E$2)+2,1))</f>
        <v/>
      </c>
      <c r="B222" s="18">
        <f>IF('Debt Inputs'!A22="","",'Debt Inputs'!A22)</f>
        <v/>
      </c>
      <c r="C222" s="19">
        <f>IF(B222="","",IFERROR(VLOOKUP(B222,'Debt Inputs'!$A$6:$M$105,2,FALSE),""))</f>
        <v/>
      </c>
      <c r="D222" s="48">
        <f>IF(B222="","",K122)</f>
        <v/>
      </c>
      <c r="E222" s="21">
        <f>IF(B222="","",IFERROR(VLOOKUP(B222,'Debt Inputs'!$A$6:$M$105,5,FALSE),0))</f>
        <v/>
      </c>
      <c r="F222" s="48">
        <f>IF(D222="","",IFERROR(D222*E222/12,0))</f>
        <v/>
      </c>
      <c r="G222" s="48">
        <f>IF(D222="","",MIN(IFERROR(VLOOKUP(B222,'Debt Inputs'!$A$6:$M$105,7,FALSE),0),D222+F222))</f>
        <v/>
      </c>
      <c r="H222" s="48">
        <f>IF(D222="","",IF(L222=1,MAX(0,'Debt Inputs'!$B$2-SUM($G$206:$G$305)),0))</f>
        <v/>
      </c>
      <c r="I222" s="48">
        <f>IF(D222="","",MIN(D222+F222,G222+H222))</f>
        <v/>
      </c>
      <c r="J222" s="48">
        <f>IF(D222="","",MIN(D222,MAX(0,I222-F222)))</f>
        <v/>
      </c>
      <c r="K222" s="48">
        <f>IF(D222="","",MAX(0,D222+F222-I222))</f>
        <v/>
      </c>
      <c r="L222" s="18">
        <f>IF(D222="","",IF(D222&lt;=0,"",1+COUNTIFS($D$206:$D$305,"&gt;0",$E$206:$E$305,"&gt;"&amp;E222)))</f>
        <v/>
      </c>
      <c r="M222" s="18">
        <f>IF(D222="","",IF(AND(K222&gt;0,L222=1),"Yes","No"))</f>
        <v/>
      </c>
      <c r="N222" s="48">
        <f>IF(D222="","",N122+F222)</f>
        <v/>
      </c>
      <c r="O222" s="47">
        <f>IF(D222="","",IF(AND(K222=0,K122&gt;0),C222,""))</f>
        <v/>
      </c>
    </row>
    <row r="223">
      <c r="A223" s="49">
        <f>IF(B223="","",DATE(YEAR('Debt Inputs'!$E$2),MONTH('Debt Inputs'!$E$2)+2,1))</f>
        <v/>
      </c>
      <c r="B223" s="23">
        <f>IF('Debt Inputs'!A23="","",'Debt Inputs'!A23)</f>
        <v/>
      </c>
      <c r="C223" s="24">
        <f>IF(B223="","",IFERROR(VLOOKUP(B223,'Debt Inputs'!$A$6:$M$105,2,FALSE),""))</f>
        <v/>
      </c>
      <c r="D223" s="50">
        <f>IF(B223="","",K123)</f>
        <v/>
      </c>
      <c r="E223" s="26">
        <f>IF(B223="","",IFERROR(VLOOKUP(B223,'Debt Inputs'!$A$6:$M$105,5,FALSE),0))</f>
        <v/>
      </c>
      <c r="F223" s="50">
        <f>IF(D223="","",IFERROR(D223*E223/12,0))</f>
        <v/>
      </c>
      <c r="G223" s="50">
        <f>IF(D223="","",MIN(IFERROR(VLOOKUP(B223,'Debt Inputs'!$A$6:$M$105,7,FALSE),0),D223+F223))</f>
        <v/>
      </c>
      <c r="H223" s="50">
        <f>IF(D223="","",IF(L223=1,MAX(0,'Debt Inputs'!$B$2-SUM($G$206:$G$305)),0))</f>
        <v/>
      </c>
      <c r="I223" s="50">
        <f>IF(D223="","",MIN(D223+F223,G223+H223))</f>
        <v/>
      </c>
      <c r="J223" s="50">
        <f>IF(D223="","",MIN(D223,MAX(0,I223-F223)))</f>
        <v/>
      </c>
      <c r="K223" s="50">
        <f>IF(D223="","",MAX(0,D223+F223-I223))</f>
        <v/>
      </c>
      <c r="L223" s="23">
        <f>IF(D223="","",IF(D223&lt;=0,"",1+COUNTIFS($D$206:$D$305,"&gt;0",$E$206:$E$305,"&gt;"&amp;E223)))</f>
        <v/>
      </c>
      <c r="M223" s="23">
        <f>IF(D223="","",IF(AND(K223&gt;0,L223=1),"Yes","No"))</f>
        <v/>
      </c>
      <c r="N223" s="50">
        <f>IF(D223="","",N123+F223)</f>
        <v/>
      </c>
      <c r="O223" s="49">
        <f>IF(D223="","",IF(AND(K223=0,K123&gt;0),C223,""))</f>
        <v/>
      </c>
    </row>
    <row r="224">
      <c r="A224" s="47">
        <f>IF(B224="","",DATE(YEAR('Debt Inputs'!$E$2),MONTH('Debt Inputs'!$E$2)+2,1))</f>
        <v/>
      </c>
      <c r="B224" s="18">
        <f>IF('Debt Inputs'!A24="","",'Debt Inputs'!A24)</f>
        <v/>
      </c>
      <c r="C224" s="19">
        <f>IF(B224="","",IFERROR(VLOOKUP(B224,'Debt Inputs'!$A$6:$M$105,2,FALSE),""))</f>
        <v/>
      </c>
      <c r="D224" s="48">
        <f>IF(B224="","",K124)</f>
        <v/>
      </c>
      <c r="E224" s="21">
        <f>IF(B224="","",IFERROR(VLOOKUP(B224,'Debt Inputs'!$A$6:$M$105,5,FALSE),0))</f>
        <v/>
      </c>
      <c r="F224" s="48">
        <f>IF(D224="","",IFERROR(D224*E224/12,0))</f>
        <v/>
      </c>
      <c r="G224" s="48">
        <f>IF(D224="","",MIN(IFERROR(VLOOKUP(B224,'Debt Inputs'!$A$6:$M$105,7,FALSE),0),D224+F224))</f>
        <v/>
      </c>
      <c r="H224" s="48">
        <f>IF(D224="","",IF(L224=1,MAX(0,'Debt Inputs'!$B$2-SUM($G$206:$G$305)),0))</f>
        <v/>
      </c>
      <c r="I224" s="48">
        <f>IF(D224="","",MIN(D224+F224,G224+H224))</f>
        <v/>
      </c>
      <c r="J224" s="48">
        <f>IF(D224="","",MIN(D224,MAX(0,I224-F224)))</f>
        <v/>
      </c>
      <c r="K224" s="48">
        <f>IF(D224="","",MAX(0,D224+F224-I224))</f>
        <v/>
      </c>
      <c r="L224" s="18">
        <f>IF(D224="","",IF(D224&lt;=0,"",1+COUNTIFS($D$206:$D$305,"&gt;0",$E$206:$E$305,"&gt;"&amp;E224)))</f>
        <v/>
      </c>
      <c r="M224" s="18">
        <f>IF(D224="","",IF(AND(K224&gt;0,L224=1),"Yes","No"))</f>
        <v/>
      </c>
      <c r="N224" s="48">
        <f>IF(D224="","",N124+F224)</f>
        <v/>
      </c>
      <c r="O224" s="47">
        <f>IF(D224="","",IF(AND(K224=0,K124&gt;0),C224,""))</f>
        <v/>
      </c>
    </row>
    <row r="225">
      <c r="A225" s="49">
        <f>IF(B225="","",DATE(YEAR('Debt Inputs'!$E$2),MONTH('Debt Inputs'!$E$2)+2,1))</f>
        <v/>
      </c>
      <c r="B225" s="23">
        <f>IF('Debt Inputs'!A25="","",'Debt Inputs'!A25)</f>
        <v/>
      </c>
      <c r="C225" s="24">
        <f>IF(B225="","",IFERROR(VLOOKUP(B225,'Debt Inputs'!$A$6:$M$105,2,FALSE),""))</f>
        <v/>
      </c>
      <c r="D225" s="50">
        <f>IF(B225="","",K125)</f>
        <v/>
      </c>
      <c r="E225" s="26">
        <f>IF(B225="","",IFERROR(VLOOKUP(B225,'Debt Inputs'!$A$6:$M$105,5,FALSE),0))</f>
        <v/>
      </c>
      <c r="F225" s="50">
        <f>IF(D225="","",IFERROR(D225*E225/12,0))</f>
        <v/>
      </c>
      <c r="G225" s="50">
        <f>IF(D225="","",MIN(IFERROR(VLOOKUP(B225,'Debt Inputs'!$A$6:$M$105,7,FALSE),0),D225+F225))</f>
        <v/>
      </c>
      <c r="H225" s="50">
        <f>IF(D225="","",IF(L225=1,MAX(0,'Debt Inputs'!$B$2-SUM($G$206:$G$305)),0))</f>
        <v/>
      </c>
      <c r="I225" s="50">
        <f>IF(D225="","",MIN(D225+F225,G225+H225))</f>
        <v/>
      </c>
      <c r="J225" s="50">
        <f>IF(D225="","",MIN(D225,MAX(0,I225-F225)))</f>
        <v/>
      </c>
      <c r="K225" s="50">
        <f>IF(D225="","",MAX(0,D225+F225-I225))</f>
        <v/>
      </c>
      <c r="L225" s="23">
        <f>IF(D225="","",IF(D225&lt;=0,"",1+COUNTIFS($D$206:$D$305,"&gt;0",$E$206:$E$305,"&gt;"&amp;E225)))</f>
        <v/>
      </c>
      <c r="M225" s="23">
        <f>IF(D225="","",IF(AND(K225&gt;0,L225=1),"Yes","No"))</f>
        <v/>
      </c>
      <c r="N225" s="50">
        <f>IF(D225="","",N125+F225)</f>
        <v/>
      </c>
      <c r="O225" s="49">
        <f>IF(D225="","",IF(AND(K225=0,K125&gt;0),C225,""))</f>
        <v/>
      </c>
    </row>
    <row r="226">
      <c r="A226" s="47">
        <f>IF(B226="","",DATE(YEAR('Debt Inputs'!$E$2),MONTH('Debt Inputs'!$E$2)+2,1))</f>
        <v/>
      </c>
      <c r="B226" s="18">
        <f>IF('Debt Inputs'!A26="","",'Debt Inputs'!A26)</f>
        <v/>
      </c>
      <c r="C226" s="19">
        <f>IF(B226="","",IFERROR(VLOOKUP(B226,'Debt Inputs'!$A$6:$M$105,2,FALSE),""))</f>
        <v/>
      </c>
      <c r="D226" s="48">
        <f>IF(B226="","",K126)</f>
        <v/>
      </c>
      <c r="E226" s="21">
        <f>IF(B226="","",IFERROR(VLOOKUP(B226,'Debt Inputs'!$A$6:$M$105,5,FALSE),0))</f>
        <v/>
      </c>
      <c r="F226" s="48">
        <f>IF(D226="","",IFERROR(D226*E226/12,0))</f>
        <v/>
      </c>
      <c r="G226" s="48">
        <f>IF(D226="","",MIN(IFERROR(VLOOKUP(B226,'Debt Inputs'!$A$6:$M$105,7,FALSE),0),D226+F226))</f>
        <v/>
      </c>
      <c r="H226" s="48">
        <f>IF(D226="","",IF(L226=1,MAX(0,'Debt Inputs'!$B$2-SUM($G$206:$G$305)),0))</f>
        <v/>
      </c>
      <c r="I226" s="48">
        <f>IF(D226="","",MIN(D226+F226,G226+H226))</f>
        <v/>
      </c>
      <c r="J226" s="48">
        <f>IF(D226="","",MIN(D226,MAX(0,I226-F226)))</f>
        <v/>
      </c>
      <c r="K226" s="48">
        <f>IF(D226="","",MAX(0,D226+F226-I226))</f>
        <v/>
      </c>
      <c r="L226" s="18">
        <f>IF(D226="","",IF(D226&lt;=0,"",1+COUNTIFS($D$206:$D$305,"&gt;0",$E$206:$E$305,"&gt;"&amp;E226)))</f>
        <v/>
      </c>
      <c r="M226" s="18">
        <f>IF(D226="","",IF(AND(K226&gt;0,L226=1),"Yes","No"))</f>
        <v/>
      </c>
      <c r="N226" s="48">
        <f>IF(D226="","",N126+F226)</f>
        <v/>
      </c>
      <c r="O226" s="47">
        <f>IF(D226="","",IF(AND(K226=0,K126&gt;0),C226,""))</f>
        <v/>
      </c>
    </row>
    <row r="227">
      <c r="A227" s="49">
        <f>IF(B227="","",DATE(YEAR('Debt Inputs'!$E$2),MONTH('Debt Inputs'!$E$2)+2,1))</f>
        <v/>
      </c>
      <c r="B227" s="23">
        <f>IF('Debt Inputs'!A27="","",'Debt Inputs'!A27)</f>
        <v/>
      </c>
      <c r="C227" s="24">
        <f>IF(B227="","",IFERROR(VLOOKUP(B227,'Debt Inputs'!$A$6:$M$105,2,FALSE),""))</f>
        <v/>
      </c>
      <c r="D227" s="50">
        <f>IF(B227="","",K127)</f>
        <v/>
      </c>
      <c r="E227" s="26">
        <f>IF(B227="","",IFERROR(VLOOKUP(B227,'Debt Inputs'!$A$6:$M$105,5,FALSE),0))</f>
        <v/>
      </c>
      <c r="F227" s="50">
        <f>IF(D227="","",IFERROR(D227*E227/12,0))</f>
        <v/>
      </c>
      <c r="G227" s="50">
        <f>IF(D227="","",MIN(IFERROR(VLOOKUP(B227,'Debt Inputs'!$A$6:$M$105,7,FALSE),0),D227+F227))</f>
        <v/>
      </c>
      <c r="H227" s="50">
        <f>IF(D227="","",IF(L227=1,MAX(0,'Debt Inputs'!$B$2-SUM($G$206:$G$305)),0))</f>
        <v/>
      </c>
      <c r="I227" s="50">
        <f>IF(D227="","",MIN(D227+F227,G227+H227))</f>
        <v/>
      </c>
      <c r="J227" s="50">
        <f>IF(D227="","",MIN(D227,MAX(0,I227-F227)))</f>
        <v/>
      </c>
      <c r="K227" s="50">
        <f>IF(D227="","",MAX(0,D227+F227-I227))</f>
        <v/>
      </c>
      <c r="L227" s="23">
        <f>IF(D227="","",IF(D227&lt;=0,"",1+COUNTIFS($D$206:$D$305,"&gt;0",$E$206:$E$305,"&gt;"&amp;E227)))</f>
        <v/>
      </c>
      <c r="M227" s="23">
        <f>IF(D227="","",IF(AND(K227&gt;0,L227=1),"Yes","No"))</f>
        <v/>
      </c>
      <c r="N227" s="50">
        <f>IF(D227="","",N127+F227)</f>
        <v/>
      </c>
      <c r="O227" s="49">
        <f>IF(D227="","",IF(AND(K227=0,K127&gt;0),C227,""))</f>
        <v/>
      </c>
    </row>
    <row r="228">
      <c r="A228" s="47">
        <f>IF(B228="","",DATE(YEAR('Debt Inputs'!$E$2),MONTH('Debt Inputs'!$E$2)+2,1))</f>
        <v/>
      </c>
      <c r="B228" s="18">
        <f>IF('Debt Inputs'!A28="","",'Debt Inputs'!A28)</f>
        <v/>
      </c>
      <c r="C228" s="19">
        <f>IF(B228="","",IFERROR(VLOOKUP(B228,'Debt Inputs'!$A$6:$M$105,2,FALSE),""))</f>
        <v/>
      </c>
      <c r="D228" s="48">
        <f>IF(B228="","",K128)</f>
        <v/>
      </c>
      <c r="E228" s="21">
        <f>IF(B228="","",IFERROR(VLOOKUP(B228,'Debt Inputs'!$A$6:$M$105,5,FALSE),0))</f>
        <v/>
      </c>
      <c r="F228" s="48">
        <f>IF(D228="","",IFERROR(D228*E228/12,0))</f>
        <v/>
      </c>
      <c r="G228" s="48">
        <f>IF(D228="","",MIN(IFERROR(VLOOKUP(B228,'Debt Inputs'!$A$6:$M$105,7,FALSE),0),D228+F228))</f>
        <v/>
      </c>
      <c r="H228" s="48">
        <f>IF(D228="","",IF(L228=1,MAX(0,'Debt Inputs'!$B$2-SUM($G$206:$G$305)),0))</f>
        <v/>
      </c>
      <c r="I228" s="48">
        <f>IF(D228="","",MIN(D228+F228,G228+H228))</f>
        <v/>
      </c>
      <c r="J228" s="48">
        <f>IF(D228="","",MIN(D228,MAX(0,I228-F228)))</f>
        <v/>
      </c>
      <c r="K228" s="48">
        <f>IF(D228="","",MAX(0,D228+F228-I228))</f>
        <v/>
      </c>
      <c r="L228" s="18">
        <f>IF(D228="","",IF(D228&lt;=0,"",1+COUNTIFS($D$206:$D$305,"&gt;0",$E$206:$E$305,"&gt;"&amp;E228)))</f>
        <v/>
      </c>
      <c r="M228" s="18">
        <f>IF(D228="","",IF(AND(K228&gt;0,L228=1),"Yes","No"))</f>
        <v/>
      </c>
      <c r="N228" s="48">
        <f>IF(D228="","",N128+F228)</f>
        <v/>
      </c>
      <c r="O228" s="47">
        <f>IF(D228="","",IF(AND(K228=0,K128&gt;0),C228,""))</f>
        <v/>
      </c>
    </row>
    <row r="229">
      <c r="A229" s="49">
        <f>IF(B229="","",DATE(YEAR('Debt Inputs'!$E$2),MONTH('Debt Inputs'!$E$2)+2,1))</f>
        <v/>
      </c>
      <c r="B229" s="23">
        <f>IF('Debt Inputs'!A29="","",'Debt Inputs'!A29)</f>
        <v/>
      </c>
      <c r="C229" s="24">
        <f>IF(B229="","",IFERROR(VLOOKUP(B229,'Debt Inputs'!$A$6:$M$105,2,FALSE),""))</f>
        <v/>
      </c>
      <c r="D229" s="50">
        <f>IF(B229="","",K129)</f>
        <v/>
      </c>
      <c r="E229" s="26">
        <f>IF(B229="","",IFERROR(VLOOKUP(B229,'Debt Inputs'!$A$6:$M$105,5,FALSE),0))</f>
        <v/>
      </c>
      <c r="F229" s="50">
        <f>IF(D229="","",IFERROR(D229*E229/12,0))</f>
        <v/>
      </c>
      <c r="G229" s="50">
        <f>IF(D229="","",MIN(IFERROR(VLOOKUP(B229,'Debt Inputs'!$A$6:$M$105,7,FALSE),0),D229+F229))</f>
        <v/>
      </c>
      <c r="H229" s="50">
        <f>IF(D229="","",IF(L229=1,MAX(0,'Debt Inputs'!$B$2-SUM($G$206:$G$305)),0))</f>
        <v/>
      </c>
      <c r="I229" s="50">
        <f>IF(D229="","",MIN(D229+F229,G229+H229))</f>
        <v/>
      </c>
      <c r="J229" s="50">
        <f>IF(D229="","",MIN(D229,MAX(0,I229-F229)))</f>
        <v/>
      </c>
      <c r="K229" s="50">
        <f>IF(D229="","",MAX(0,D229+F229-I229))</f>
        <v/>
      </c>
      <c r="L229" s="23">
        <f>IF(D229="","",IF(D229&lt;=0,"",1+COUNTIFS($D$206:$D$305,"&gt;0",$E$206:$E$305,"&gt;"&amp;E229)))</f>
        <v/>
      </c>
      <c r="M229" s="23">
        <f>IF(D229="","",IF(AND(K229&gt;0,L229=1),"Yes","No"))</f>
        <v/>
      </c>
      <c r="N229" s="50">
        <f>IF(D229="","",N129+F229)</f>
        <v/>
      </c>
      <c r="O229" s="49">
        <f>IF(D229="","",IF(AND(K229=0,K129&gt;0),C229,""))</f>
        <v/>
      </c>
    </row>
    <row r="230">
      <c r="A230" s="47">
        <f>IF(B230="","",DATE(YEAR('Debt Inputs'!$E$2),MONTH('Debt Inputs'!$E$2)+2,1))</f>
        <v/>
      </c>
      <c r="B230" s="18">
        <f>IF('Debt Inputs'!A30="","",'Debt Inputs'!A30)</f>
        <v/>
      </c>
      <c r="C230" s="19">
        <f>IF(B230="","",IFERROR(VLOOKUP(B230,'Debt Inputs'!$A$6:$M$105,2,FALSE),""))</f>
        <v/>
      </c>
      <c r="D230" s="48">
        <f>IF(B230="","",K130)</f>
        <v/>
      </c>
      <c r="E230" s="21">
        <f>IF(B230="","",IFERROR(VLOOKUP(B230,'Debt Inputs'!$A$6:$M$105,5,FALSE),0))</f>
        <v/>
      </c>
      <c r="F230" s="48">
        <f>IF(D230="","",IFERROR(D230*E230/12,0))</f>
        <v/>
      </c>
      <c r="G230" s="48">
        <f>IF(D230="","",MIN(IFERROR(VLOOKUP(B230,'Debt Inputs'!$A$6:$M$105,7,FALSE),0),D230+F230))</f>
        <v/>
      </c>
      <c r="H230" s="48">
        <f>IF(D230="","",IF(L230=1,MAX(0,'Debt Inputs'!$B$2-SUM($G$206:$G$305)),0))</f>
        <v/>
      </c>
      <c r="I230" s="48">
        <f>IF(D230="","",MIN(D230+F230,G230+H230))</f>
        <v/>
      </c>
      <c r="J230" s="48">
        <f>IF(D230="","",MIN(D230,MAX(0,I230-F230)))</f>
        <v/>
      </c>
      <c r="K230" s="48">
        <f>IF(D230="","",MAX(0,D230+F230-I230))</f>
        <v/>
      </c>
      <c r="L230" s="18">
        <f>IF(D230="","",IF(D230&lt;=0,"",1+COUNTIFS($D$206:$D$305,"&gt;0",$E$206:$E$305,"&gt;"&amp;E230)))</f>
        <v/>
      </c>
      <c r="M230" s="18">
        <f>IF(D230="","",IF(AND(K230&gt;0,L230=1),"Yes","No"))</f>
        <v/>
      </c>
      <c r="N230" s="48">
        <f>IF(D230="","",N130+F230)</f>
        <v/>
      </c>
      <c r="O230" s="47">
        <f>IF(D230="","",IF(AND(K230=0,K130&gt;0),C230,""))</f>
        <v/>
      </c>
    </row>
    <row r="231">
      <c r="A231" s="49">
        <f>IF(B231="","",DATE(YEAR('Debt Inputs'!$E$2),MONTH('Debt Inputs'!$E$2)+2,1))</f>
        <v/>
      </c>
      <c r="B231" s="23">
        <f>IF('Debt Inputs'!A31="","",'Debt Inputs'!A31)</f>
        <v/>
      </c>
      <c r="C231" s="24">
        <f>IF(B231="","",IFERROR(VLOOKUP(B231,'Debt Inputs'!$A$6:$M$105,2,FALSE),""))</f>
        <v/>
      </c>
      <c r="D231" s="50">
        <f>IF(B231="","",K131)</f>
        <v/>
      </c>
      <c r="E231" s="26">
        <f>IF(B231="","",IFERROR(VLOOKUP(B231,'Debt Inputs'!$A$6:$M$105,5,FALSE),0))</f>
        <v/>
      </c>
      <c r="F231" s="50">
        <f>IF(D231="","",IFERROR(D231*E231/12,0))</f>
        <v/>
      </c>
      <c r="G231" s="50">
        <f>IF(D231="","",MIN(IFERROR(VLOOKUP(B231,'Debt Inputs'!$A$6:$M$105,7,FALSE),0),D231+F231))</f>
        <v/>
      </c>
      <c r="H231" s="50">
        <f>IF(D231="","",IF(L231=1,MAX(0,'Debt Inputs'!$B$2-SUM($G$206:$G$305)),0))</f>
        <v/>
      </c>
      <c r="I231" s="50">
        <f>IF(D231="","",MIN(D231+F231,G231+H231))</f>
        <v/>
      </c>
      <c r="J231" s="50">
        <f>IF(D231="","",MIN(D231,MAX(0,I231-F231)))</f>
        <v/>
      </c>
      <c r="K231" s="50">
        <f>IF(D231="","",MAX(0,D231+F231-I231))</f>
        <v/>
      </c>
      <c r="L231" s="23">
        <f>IF(D231="","",IF(D231&lt;=0,"",1+COUNTIFS($D$206:$D$305,"&gt;0",$E$206:$E$305,"&gt;"&amp;E231)))</f>
        <v/>
      </c>
      <c r="M231" s="23">
        <f>IF(D231="","",IF(AND(K231&gt;0,L231=1),"Yes","No"))</f>
        <v/>
      </c>
      <c r="N231" s="50">
        <f>IF(D231="","",N131+F231)</f>
        <v/>
      </c>
      <c r="O231" s="49">
        <f>IF(D231="","",IF(AND(K231=0,K131&gt;0),C231,""))</f>
        <v/>
      </c>
    </row>
    <row r="232">
      <c r="A232" s="47">
        <f>IF(B232="","",DATE(YEAR('Debt Inputs'!$E$2),MONTH('Debt Inputs'!$E$2)+2,1))</f>
        <v/>
      </c>
      <c r="B232" s="18">
        <f>IF('Debt Inputs'!A32="","",'Debt Inputs'!A32)</f>
        <v/>
      </c>
      <c r="C232" s="19">
        <f>IF(B232="","",IFERROR(VLOOKUP(B232,'Debt Inputs'!$A$6:$M$105,2,FALSE),""))</f>
        <v/>
      </c>
      <c r="D232" s="48">
        <f>IF(B232="","",K132)</f>
        <v/>
      </c>
      <c r="E232" s="21">
        <f>IF(B232="","",IFERROR(VLOOKUP(B232,'Debt Inputs'!$A$6:$M$105,5,FALSE),0))</f>
        <v/>
      </c>
      <c r="F232" s="48">
        <f>IF(D232="","",IFERROR(D232*E232/12,0))</f>
        <v/>
      </c>
      <c r="G232" s="48">
        <f>IF(D232="","",MIN(IFERROR(VLOOKUP(B232,'Debt Inputs'!$A$6:$M$105,7,FALSE),0),D232+F232))</f>
        <v/>
      </c>
      <c r="H232" s="48">
        <f>IF(D232="","",IF(L232=1,MAX(0,'Debt Inputs'!$B$2-SUM($G$206:$G$305)),0))</f>
        <v/>
      </c>
      <c r="I232" s="48">
        <f>IF(D232="","",MIN(D232+F232,G232+H232))</f>
        <v/>
      </c>
      <c r="J232" s="48">
        <f>IF(D232="","",MIN(D232,MAX(0,I232-F232)))</f>
        <v/>
      </c>
      <c r="K232" s="48">
        <f>IF(D232="","",MAX(0,D232+F232-I232))</f>
        <v/>
      </c>
      <c r="L232" s="18">
        <f>IF(D232="","",IF(D232&lt;=0,"",1+COUNTIFS($D$206:$D$305,"&gt;0",$E$206:$E$305,"&gt;"&amp;E232)))</f>
        <v/>
      </c>
      <c r="M232" s="18">
        <f>IF(D232="","",IF(AND(K232&gt;0,L232=1),"Yes","No"))</f>
        <v/>
      </c>
      <c r="N232" s="48">
        <f>IF(D232="","",N132+F232)</f>
        <v/>
      </c>
      <c r="O232" s="47">
        <f>IF(D232="","",IF(AND(K232=0,K132&gt;0),C232,""))</f>
        <v/>
      </c>
    </row>
    <row r="233">
      <c r="A233" s="49">
        <f>IF(B233="","",DATE(YEAR('Debt Inputs'!$E$2),MONTH('Debt Inputs'!$E$2)+2,1))</f>
        <v/>
      </c>
      <c r="B233" s="23">
        <f>IF('Debt Inputs'!A33="","",'Debt Inputs'!A33)</f>
        <v/>
      </c>
      <c r="C233" s="24">
        <f>IF(B233="","",IFERROR(VLOOKUP(B233,'Debt Inputs'!$A$6:$M$105,2,FALSE),""))</f>
        <v/>
      </c>
      <c r="D233" s="50">
        <f>IF(B233="","",K133)</f>
        <v/>
      </c>
      <c r="E233" s="26">
        <f>IF(B233="","",IFERROR(VLOOKUP(B233,'Debt Inputs'!$A$6:$M$105,5,FALSE),0))</f>
        <v/>
      </c>
      <c r="F233" s="50">
        <f>IF(D233="","",IFERROR(D233*E233/12,0))</f>
        <v/>
      </c>
      <c r="G233" s="50">
        <f>IF(D233="","",MIN(IFERROR(VLOOKUP(B233,'Debt Inputs'!$A$6:$M$105,7,FALSE),0),D233+F233))</f>
        <v/>
      </c>
      <c r="H233" s="50">
        <f>IF(D233="","",IF(L233=1,MAX(0,'Debt Inputs'!$B$2-SUM($G$206:$G$305)),0))</f>
        <v/>
      </c>
      <c r="I233" s="50">
        <f>IF(D233="","",MIN(D233+F233,G233+H233))</f>
        <v/>
      </c>
      <c r="J233" s="50">
        <f>IF(D233="","",MIN(D233,MAX(0,I233-F233)))</f>
        <v/>
      </c>
      <c r="K233" s="50">
        <f>IF(D233="","",MAX(0,D233+F233-I233))</f>
        <v/>
      </c>
      <c r="L233" s="23">
        <f>IF(D233="","",IF(D233&lt;=0,"",1+COUNTIFS($D$206:$D$305,"&gt;0",$E$206:$E$305,"&gt;"&amp;E233)))</f>
        <v/>
      </c>
      <c r="M233" s="23">
        <f>IF(D233="","",IF(AND(K233&gt;0,L233=1),"Yes","No"))</f>
        <v/>
      </c>
      <c r="N233" s="50">
        <f>IF(D233="","",N133+F233)</f>
        <v/>
      </c>
      <c r="O233" s="49">
        <f>IF(D233="","",IF(AND(K233=0,K133&gt;0),C233,""))</f>
        <v/>
      </c>
    </row>
    <row r="234">
      <c r="A234" s="47">
        <f>IF(B234="","",DATE(YEAR('Debt Inputs'!$E$2),MONTH('Debt Inputs'!$E$2)+2,1))</f>
        <v/>
      </c>
      <c r="B234" s="18">
        <f>IF('Debt Inputs'!A34="","",'Debt Inputs'!A34)</f>
        <v/>
      </c>
      <c r="C234" s="19">
        <f>IF(B234="","",IFERROR(VLOOKUP(B234,'Debt Inputs'!$A$6:$M$105,2,FALSE),""))</f>
        <v/>
      </c>
      <c r="D234" s="48">
        <f>IF(B234="","",K134)</f>
        <v/>
      </c>
      <c r="E234" s="21">
        <f>IF(B234="","",IFERROR(VLOOKUP(B234,'Debt Inputs'!$A$6:$M$105,5,FALSE),0))</f>
        <v/>
      </c>
      <c r="F234" s="48">
        <f>IF(D234="","",IFERROR(D234*E234/12,0))</f>
        <v/>
      </c>
      <c r="G234" s="48">
        <f>IF(D234="","",MIN(IFERROR(VLOOKUP(B234,'Debt Inputs'!$A$6:$M$105,7,FALSE),0),D234+F234))</f>
        <v/>
      </c>
      <c r="H234" s="48">
        <f>IF(D234="","",IF(L234=1,MAX(0,'Debt Inputs'!$B$2-SUM($G$206:$G$305)),0))</f>
        <v/>
      </c>
      <c r="I234" s="48">
        <f>IF(D234="","",MIN(D234+F234,G234+H234))</f>
        <v/>
      </c>
      <c r="J234" s="48">
        <f>IF(D234="","",MIN(D234,MAX(0,I234-F234)))</f>
        <v/>
      </c>
      <c r="K234" s="48">
        <f>IF(D234="","",MAX(0,D234+F234-I234))</f>
        <v/>
      </c>
      <c r="L234" s="18">
        <f>IF(D234="","",IF(D234&lt;=0,"",1+COUNTIFS($D$206:$D$305,"&gt;0",$E$206:$E$305,"&gt;"&amp;E234)))</f>
        <v/>
      </c>
      <c r="M234" s="18">
        <f>IF(D234="","",IF(AND(K234&gt;0,L234=1),"Yes","No"))</f>
        <v/>
      </c>
      <c r="N234" s="48">
        <f>IF(D234="","",N134+F234)</f>
        <v/>
      </c>
      <c r="O234" s="47">
        <f>IF(D234="","",IF(AND(K234=0,K134&gt;0),C234,""))</f>
        <v/>
      </c>
    </row>
    <row r="235">
      <c r="A235" s="49">
        <f>IF(B235="","",DATE(YEAR('Debt Inputs'!$E$2),MONTH('Debt Inputs'!$E$2)+2,1))</f>
        <v/>
      </c>
      <c r="B235" s="23">
        <f>IF('Debt Inputs'!A35="","",'Debt Inputs'!A35)</f>
        <v/>
      </c>
      <c r="C235" s="24">
        <f>IF(B235="","",IFERROR(VLOOKUP(B235,'Debt Inputs'!$A$6:$M$105,2,FALSE),""))</f>
        <v/>
      </c>
      <c r="D235" s="50">
        <f>IF(B235="","",K135)</f>
        <v/>
      </c>
      <c r="E235" s="26">
        <f>IF(B235="","",IFERROR(VLOOKUP(B235,'Debt Inputs'!$A$6:$M$105,5,FALSE),0))</f>
        <v/>
      </c>
      <c r="F235" s="50">
        <f>IF(D235="","",IFERROR(D235*E235/12,0))</f>
        <v/>
      </c>
      <c r="G235" s="50">
        <f>IF(D235="","",MIN(IFERROR(VLOOKUP(B235,'Debt Inputs'!$A$6:$M$105,7,FALSE),0),D235+F235))</f>
        <v/>
      </c>
      <c r="H235" s="50">
        <f>IF(D235="","",IF(L235=1,MAX(0,'Debt Inputs'!$B$2-SUM($G$206:$G$305)),0))</f>
        <v/>
      </c>
      <c r="I235" s="50">
        <f>IF(D235="","",MIN(D235+F235,G235+H235))</f>
        <v/>
      </c>
      <c r="J235" s="50">
        <f>IF(D235="","",MIN(D235,MAX(0,I235-F235)))</f>
        <v/>
      </c>
      <c r="K235" s="50">
        <f>IF(D235="","",MAX(0,D235+F235-I235))</f>
        <v/>
      </c>
      <c r="L235" s="23">
        <f>IF(D235="","",IF(D235&lt;=0,"",1+COUNTIFS($D$206:$D$305,"&gt;0",$E$206:$E$305,"&gt;"&amp;E235)))</f>
        <v/>
      </c>
      <c r="M235" s="23">
        <f>IF(D235="","",IF(AND(K235&gt;0,L235=1),"Yes","No"))</f>
        <v/>
      </c>
      <c r="N235" s="50">
        <f>IF(D235="","",N135+F235)</f>
        <v/>
      </c>
      <c r="O235" s="49">
        <f>IF(D235="","",IF(AND(K235=0,K135&gt;0),C235,""))</f>
        <v/>
      </c>
    </row>
    <row r="236">
      <c r="A236" s="47">
        <f>IF(B236="","",DATE(YEAR('Debt Inputs'!$E$2),MONTH('Debt Inputs'!$E$2)+2,1))</f>
        <v/>
      </c>
      <c r="B236" s="18">
        <f>IF('Debt Inputs'!A36="","",'Debt Inputs'!A36)</f>
        <v/>
      </c>
      <c r="C236" s="19">
        <f>IF(B236="","",IFERROR(VLOOKUP(B236,'Debt Inputs'!$A$6:$M$105,2,FALSE),""))</f>
        <v/>
      </c>
      <c r="D236" s="48">
        <f>IF(B236="","",K136)</f>
        <v/>
      </c>
      <c r="E236" s="21">
        <f>IF(B236="","",IFERROR(VLOOKUP(B236,'Debt Inputs'!$A$6:$M$105,5,FALSE),0))</f>
        <v/>
      </c>
      <c r="F236" s="48">
        <f>IF(D236="","",IFERROR(D236*E236/12,0))</f>
        <v/>
      </c>
      <c r="G236" s="48">
        <f>IF(D236="","",MIN(IFERROR(VLOOKUP(B236,'Debt Inputs'!$A$6:$M$105,7,FALSE),0),D236+F236))</f>
        <v/>
      </c>
      <c r="H236" s="48">
        <f>IF(D236="","",IF(L236=1,MAX(0,'Debt Inputs'!$B$2-SUM($G$206:$G$305)),0))</f>
        <v/>
      </c>
      <c r="I236" s="48">
        <f>IF(D236="","",MIN(D236+F236,G236+H236))</f>
        <v/>
      </c>
      <c r="J236" s="48">
        <f>IF(D236="","",MIN(D236,MAX(0,I236-F236)))</f>
        <v/>
      </c>
      <c r="K236" s="48">
        <f>IF(D236="","",MAX(0,D236+F236-I236))</f>
        <v/>
      </c>
      <c r="L236" s="18">
        <f>IF(D236="","",IF(D236&lt;=0,"",1+COUNTIFS($D$206:$D$305,"&gt;0",$E$206:$E$305,"&gt;"&amp;E236)))</f>
        <v/>
      </c>
      <c r="M236" s="18">
        <f>IF(D236="","",IF(AND(K236&gt;0,L236=1),"Yes","No"))</f>
        <v/>
      </c>
      <c r="N236" s="48">
        <f>IF(D236="","",N136+F236)</f>
        <v/>
      </c>
      <c r="O236" s="47">
        <f>IF(D236="","",IF(AND(K236=0,K136&gt;0),C236,""))</f>
        <v/>
      </c>
    </row>
    <row r="237">
      <c r="A237" s="49">
        <f>IF(B237="","",DATE(YEAR('Debt Inputs'!$E$2),MONTH('Debt Inputs'!$E$2)+2,1))</f>
        <v/>
      </c>
      <c r="B237" s="23">
        <f>IF('Debt Inputs'!A37="","",'Debt Inputs'!A37)</f>
        <v/>
      </c>
      <c r="C237" s="24">
        <f>IF(B237="","",IFERROR(VLOOKUP(B237,'Debt Inputs'!$A$6:$M$105,2,FALSE),""))</f>
        <v/>
      </c>
      <c r="D237" s="50">
        <f>IF(B237="","",K137)</f>
        <v/>
      </c>
      <c r="E237" s="26">
        <f>IF(B237="","",IFERROR(VLOOKUP(B237,'Debt Inputs'!$A$6:$M$105,5,FALSE),0))</f>
        <v/>
      </c>
      <c r="F237" s="50">
        <f>IF(D237="","",IFERROR(D237*E237/12,0))</f>
        <v/>
      </c>
      <c r="G237" s="50">
        <f>IF(D237="","",MIN(IFERROR(VLOOKUP(B237,'Debt Inputs'!$A$6:$M$105,7,FALSE),0),D237+F237))</f>
        <v/>
      </c>
      <c r="H237" s="50">
        <f>IF(D237="","",IF(L237=1,MAX(0,'Debt Inputs'!$B$2-SUM($G$206:$G$305)),0))</f>
        <v/>
      </c>
      <c r="I237" s="50">
        <f>IF(D237="","",MIN(D237+F237,G237+H237))</f>
        <v/>
      </c>
      <c r="J237" s="50">
        <f>IF(D237="","",MIN(D237,MAX(0,I237-F237)))</f>
        <v/>
      </c>
      <c r="K237" s="50">
        <f>IF(D237="","",MAX(0,D237+F237-I237))</f>
        <v/>
      </c>
      <c r="L237" s="23">
        <f>IF(D237="","",IF(D237&lt;=0,"",1+COUNTIFS($D$206:$D$305,"&gt;0",$E$206:$E$305,"&gt;"&amp;E237)))</f>
        <v/>
      </c>
      <c r="M237" s="23">
        <f>IF(D237="","",IF(AND(K237&gt;0,L237=1),"Yes","No"))</f>
        <v/>
      </c>
      <c r="N237" s="50">
        <f>IF(D237="","",N137+F237)</f>
        <v/>
      </c>
      <c r="O237" s="49">
        <f>IF(D237="","",IF(AND(K237=0,K137&gt;0),C237,""))</f>
        <v/>
      </c>
    </row>
    <row r="238">
      <c r="A238" s="47">
        <f>IF(B238="","",DATE(YEAR('Debt Inputs'!$E$2),MONTH('Debt Inputs'!$E$2)+2,1))</f>
        <v/>
      </c>
      <c r="B238" s="18">
        <f>IF('Debt Inputs'!A38="","",'Debt Inputs'!A38)</f>
        <v/>
      </c>
      <c r="C238" s="19">
        <f>IF(B238="","",IFERROR(VLOOKUP(B238,'Debt Inputs'!$A$6:$M$105,2,FALSE),""))</f>
        <v/>
      </c>
      <c r="D238" s="48">
        <f>IF(B238="","",K138)</f>
        <v/>
      </c>
      <c r="E238" s="21">
        <f>IF(B238="","",IFERROR(VLOOKUP(B238,'Debt Inputs'!$A$6:$M$105,5,FALSE),0))</f>
        <v/>
      </c>
      <c r="F238" s="48">
        <f>IF(D238="","",IFERROR(D238*E238/12,0))</f>
        <v/>
      </c>
      <c r="G238" s="48">
        <f>IF(D238="","",MIN(IFERROR(VLOOKUP(B238,'Debt Inputs'!$A$6:$M$105,7,FALSE),0),D238+F238))</f>
        <v/>
      </c>
      <c r="H238" s="48">
        <f>IF(D238="","",IF(L238=1,MAX(0,'Debt Inputs'!$B$2-SUM($G$206:$G$305)),0))</f>
        <v/>
      </c>
      <c r="I238" s="48">
        <f>IF(D238="","",MIN(D238+F238,G238+H238))</f>
        <v/>
      </c>
      <c r="J238" s="48">
        <f>IF(D238="","",MIN(D238,MAX(0,I238-F238)))</f>
        <v/>
      </c>
      <c r="K238" s="48">
        <f>IF(D238="","",MAX(0,D238+F238-I238))</f>
        <v/>
      </c>
      <c r="L238" s="18">
        <f>IF(D238="","",IF(D238&lt;=0,"",1+COUNTIFS($D$206:$D$305,"&gt;0",$E$206:$E$305,"&gt;"&amp;E238)))</f>
        <v/>
      </c>
      <c r="M238" s="18">
        <f>IF(D238="","",IF(AND(K238&gt;0,L238=1),"Yes","No"))</f>
        <v/>
      </c>
      <c r="N238" s="48">
        <f>IF(D238="","",N138+F238)</f>
        <v/>
      </c>
      <c r="O238" s="47">
        <f>IF(D238="","",IF(AND(K238=0,K138&gt;0),C238,""))</f>
        <v/>
      </c>
    </row>
    <row r="239">
      <c r="A239" s="49">
        <f>IF(B239="","",DATE(YEAR('Debt Inputs'!$E$2),MONTH('Debt Inputs'!$E$2)+2,1))</f>
        <v/>
      </c>
      <c r="B239" s="23">
        <f>IF('Debt Inputs'!A39="","",'Debt Inputs'!A39)</f>
        <v/>
      </c>
      <c r="C239" s="24">
        <f>IF(B239="","",IFERROR(VLOOKUP(B239,'Debt Inputs'!$A$6:$M$105,2,FALSE),""))</f>
        <v/>
      </c>
      <c r="D239" s="50">
        <f>IF(B239="","",K139)</f>
        <v/>
      </c>
      <c r="E239" s="26">
        <f>IF(B239="","",IFERROR(VLOOKUP(B239,'Debt Inputs'!$A$6:$M$105,5,FALSE),0))</f>
        <v/>
      </c>
      <c r="F239" s="50">
        <f>IF(D239="","",IFERROR(D239*E239/12,0))</f>
        <v/>
      </c>
      <c r="G239" s="50">
        <f>IF(D239="","",MIN(IFERROR(VLOOKUP(B239,'Debt Inputs'!$A$6:$M$105,7,FALSE),0),D239+F239))</f>
        <v/>
      </c>
      <c r="H239" s="50">
        <f>IF(D239="","",IF(L239=1,MAX(0,'Debt Inputs'!$B$2-SUM($G$206:$G$305)),0))</f>
        <v/>
      </c>
      <c r="I239" s="50">
        <f>IF(D239="","",MIN(D239+F239,G239+H239))</f>
        <v/>
      </c>
      <c r="J239" s="50">
        <f>IF(D239="","",MIN(D239,MAX(0,I239-F239)))</f>
        <v/>
      </c>
      <c r="K239" s="50">
        <f>IF(D239="","",MAX(0,D239+F239-I239))</f>
        <v/>
      </c>
      <c r="L239" s="23">
        <f>IF(D239="","",IF(D239&lt;=0,"",1+COUNTIFS($D$206:$D$305,"&gt;0",$E$206:$E$305,"&gt;"&amp;E239)))</f>
        <v/>
      </c>
      <c r="M239" s="23">
        <f>IF(D239="","",IF(AND(K239&gt;0,L239=1),"Yes","No"))</f>
        <v/>
      </c>
      <c r="N239" s="50">
        <f>IF(D239="","",N139+F239)</f>
        <v/>
      </c>
      <c r="O239" s="49">
        <f>IF(D239="","",IF(AND(K239=0,K139&gt;0),C239,""))</f>
        <v/>
      </c>
    </row>
    <row r="240">
      <c r="A240" s="47">
        <f>IF(B240="","",DATE(YEAR('Debt Inputs'!$E$2),MONTH('Debt Inputs'!$E$2)+2,1))</f>
        <v/>
      </c>
      <c r="B240" s="18">
        <f>IF('Debt Inputs'!A40="","",'Debt Inputs'!A40)</f>
        <v/>
      </c>
      <c r="C240" s="19">
        <f>IF(B240="","",IFERROR(VLOOKUP(B240,'Debt Inputs'!$A$6:$M$105,2,FALSE),""))</f>
        <v/>
      </c>
      <c r="D240" s="48">
        <f>IF(B240="","",K140)</f>
        <v/>
      </c>
      <c r="E240" s="21">
        <f>IF(B240="","",IFERROR(VLOOKUP(B240,'Debt Inputs'!$A$6:$M$105,5,FALSE),0))</f>
        <v/>
      </c>
      <c r="F240" s="48">
        <f>IF(D240="","",IFERROR(D240*E240/12,0))</f>
        <v/>
      </c>
      <c r="G240" s="48">
        <f>IF(D240="","",MIN(IFERROR(VLOOKUP(B240,'Debt Inputs'!$A$6:$M$105,7,FALSE),0),D240+F240))</f>
        <v/>
      </c>
      <c r="H240" s="48">
        <f>IF(D240="","",IF(L240=1,MAX(0,'Debt Inputs'!$B$2-SUM($G$206:$G$305)),0))</f>
        <v/>
      </c>
      <c r="I240" s="48">
        <f>IF(D240="","",MIN(D240+F240,G240+H240))</f>
        <v/>
      </c>
      <c r="J240" s="48">
        <f>IF(D240="","",MIN(D240,MAX(0,I240-F240)))</f>
        <v/>
      </c>
      <c r="K240" s="48">
        <f>IF(D240="","",MAX(0,D240+F240-I240))</f>
        <v/>
      </c>
      <c r="L240" s="18">
        <f>IF(D240="","",IF(D240&lt;=0,"",1+COUNTIFS($D$206:$D$305,"&gt;0",$E$206:$E$305,"&gt;"&amp;E240)))</f>
        <v/>
      </c>
      <c r="M240" s="18">
        <f>IF(D240="","",IF(AND(K240&gt;0,L240=1),"Yes","No"))</f>
        <v/>
      </c>
      <c r="N240" s="48">
        <f>IF(D240="","",N140+F240)</f>
        <v/>
      </c>
      <c r="O240" s="47">
        <f>IF(D240="","",IF(AND(K240=0,K140&gt;0),C240,""))</f>
        <v/>
      </c>
    </row>
    <row r="241">
      <c r="A241" s="49">
        <f>IF(B241="","",DATE(YEAR('Debt Inputs'!$E$2),MONTH('Debt Inputs'!$E$2)+2,1))</f>
        <v/>
      </c>
      <c r="B241" s="23">
        <f>IF('Debt Inputs'!A41="","",'Debt Inputs'!A41)</f>
        <v/>
      </c>
      <c r="C241" s="24">
        <f>IF(B241="","",IFERROR(VLOOKUP(B241,'Debt Inputs'!$A$6:$M$105,2,FALSE),""))</f>
        <v/>
      </c>
      <c r="D241" s="50">
        <f>IF(B241="","",K141)</f>
        <v/>
      </c>
      <c r="E241" s="26">
        <f>IF(B241="","",IFERROR(VLOOKUP(B241,'Debt Inputs'!$A$6:$M$105,5,FALSE),0))</f>
        <v/>
      </c>
      <c r="F241" s="50">
        <f>IF(D241="","",IFERROR(D241*E241/12,0))</f>
        <v/>
      </c>
      <c r="G241" s="50">
        <f>IF(D241="","",MIN(IFERROR(VLOOKUP(B241,'Debt Inputs'!$A$6:$M$105,7,FALSE),0),D241+F241))</f>
        <v/>
      </c>
      <c r="H241" s="50">
        <f>IF(D241="","",IF(L241=1,MAX(0,'Debt Inputs'!$B$2-SUM($G$206:$G$305)),0))</f>
        <v/>
      </c>
      <c r="I241" s="50">
        <f>IF(D241="","",MIN(D241+F241,G241+H241))</f>
        <v/>
      </c>
      <c r="J241" s="50">
        <f>IF(D241="","",MIN(D241,MAX(0,I241-F241)))</f>
        <v/>
      </c>
      <c r="K241" s="50">
        <f>IF(D241="","",MAX(0,D241+F241-I241))</f>
        <v/>
      </c>
      <c r="L241" s="23">
        <f>IF(D241="","",IF(D241&lt;=0,"",1+COUNTIFS($D$206:$D$305,"&gt;0",$E$206:$E$305,"&gt;"&amp;E241)))</f>
        <v/>
      </c>
      <c r="M241" s="23">
        <f>IF(D241="","",IF(AND(K241&gt;0,L241=1),"Yes","No"))</f>
        <v/>
      </c>
      <c r="N241" s="50">
        <f>IF(D241="","",N141+F241)</f>
        <v/>
      </c>
      <c r="O241" s="49">
        <f>IF(D241="","",IF(AND(K241=0,K141&gt;0),C241,""))</f>
        <v/>
      </c>
    </row>
    <row r="242">
      <c r="A242" s="47">
        <f>IF(B242="","",DATE(YEAR('Debt Inputs'!$E$2),MONTH('Debt Inputs'!$E$2)+2,1))</f>
        <v/>
      </c>
      <c r="B242" s="18">
        <f>IF('Debt Inputs'!A42="","",'Debt Inputs'!A42)</f>
        <v/>
      </c>
      <c r="C242" s="19">
        <f>IF(B242="","",IFERROR(VLOOKUP(B242,'Debt Inputs'!$A$6:$M$105,2,FALSE),""))</f>
        <v/>
      </c>
      <c r="D242" s="48">
        <f>IF(B242="","",K142)</f>
        <v/>
      </c>
      <c r="E242" s="21">
        <f>IF(B242="","",IFERROR(VLOOKUP(B242,'Debt Inputs'!$A$6:$M$105,5,FALSE),0))</f>
        <v/>
      </c>
      <c r="F242" s="48">
        <f>IF(D242="","",IFERROR(D242*E242/12,0))</f>
        <v/>
      </c>
      <c r="G242" s="48">
        <f>IF(D242="","",MIN(IFERROR(VLOOKUP(B242,'Debt Inputs'!$A$6:$M$105,7,FALSE),0),D242+F242))</f>
        <v/>
      </c>
      <c r="H242" s="48">
        <f>IF(D242="","",IF(L242=1,MAX(0,'Debt Inputs'!$B$2-SUM($G$206:$G$305)),0))</f>
        <v/>
      </c>
      <c r="I242" s="48">
        <f>IF(D242="","",MIN(D242+F242,G242+H242))</f>
        <v/>
      </c>
      <c r="J242" s="48">
        <f>IF(D242="","",MIN(D242,MAX(0,I242-F242)))</f>
        <v/>
      </c>
      <c r="K242" s="48">
        <f>IF(D242="","",MAX(0,D242+F242-I242))</f>
        <v/>
      </c>
      <c r="L242" s="18">
        <f>IF(D242="","",IF(D242&lt;=0,"",1+COUNTIFS($D$206:$D$305,"&gt;0",$E$206:$E$305,"&gt;"&amp;E242)))</f>
        <v/>
      </c>
      <c r="M242" s="18">
        <f>IF(D242="","",IF(AND(K242&gt;0,L242=1),"Yes","No"))</f>
        <v/>
      </c>
      <c r="N242" s="48">
        <f>IF(D242="","",N142+F242)</f>
        <v/>
      </c>
      <c r="O242" s="47">
        <f>IF(D242="","",IF(AND(K242=0,K142&gt;0),C242,""))</f>
        <v/>
      </c>
    </row>
    <row r="243">
      <c r="A243" s="49">
        <f>IF(B243="","",DATE(YEAR('Debt Inputs'!$E$2),MONTH('Debt Inputs'!$E$2)+2,1))</f>
        <v/>
      </c>
      <c r="B243" s="23">
        <f>IF('Debt Inputs'!A43="","",'Debt Inputs'!A43)</f>
        <v/>
      </c>
      <c r="C243" s="24">
        <f>IF(B243="","",IFERROR(VLOOKUP(B243,'Debt Inputs'!$A$6:$M$105,2,FALSE),""))</f>
        <v/>
      </c>
      <c r="D243" s="50">
        <f>IF(B243="","",K143)</f>
        <v/>
      </c>
      <c r="E243" s="26">
        <f>IF(B243="","",IFERROR(VLOOKUP(B243,'Debt Inputs'!$A$6:$M$105,5,FALSE),0))</f>
        <v/>
      </c>
      <c r="F243" s="50">
        <f>IF(D243="","",IFERROR(D243*E243/12,0))</f>
        <v/>
      </c>
      <c r="G243" s="50">
        <f>IF(D243="","",MIN(IFERROR(VLOOKUP(B243,'Debt Inputs'!$A$6:$M$105,7,FALSE),0),D243+F243))</f>
        <v/>
      </c>
      <c r="H243" s="50">
        <f>IF(D243="","",IF(L243=1,MAX(0,'Debt Inputs'!$B$2-SUM($G$206:$G$305)),0))</f>
        <v/>
      </c>
      <c r="I243" s="50">
        <f>IF(D243="","",MIN(D243+F243,G243+H243))</f>
        <v/>
      </c>
      <c r="J243" s="50">
        <f>IF(D243="","",MIN(D243,MAX(0,I243-F243)))</f>
        <v/>
      </c>
      <c r="K243" s="50">
        <f>IF(D243="","",MAX(0,D243+F243-I243))</f>
        <v/>
      </c>
      <c r="L243" s="23">
        <f>IF(D243="","",IF(D243&lt;=0,"",1+COUNTIFS($D$206:$D$305,"&gt;0",$E$206:$E$305,"&gt;"&amp;E243)))</f>
        <v/>
      </c>
      <c r="M243" s="23">
        <f>IF(D243="","",IF(AND(K243&gt;0,L243=1),"Yes","No"))</f>
        <v/>
      </c>
      <c r="N243" s="50">
        <f>IF(D243="","",N143+F243)</f>
        <v/>
      </c>
      <c r="O243" s="49">
        <f>IF(D243="","",IF(AND(K243=0,K143&gt;0),C243,""))</f>
        <v/>
      </c>
    </row>
    <row r="244">
      <c r="A244" s="47">
        <f>IF(B244="","",DATE(YEAR('Debt Inputs'!$E$2),MONTH('Debt Inputs'!$E$2)+2,1))</f>
        <v/>
      </c>
      <c r="B244" s="18">
        <f>IF('Debt Inputs'!A44="","",'Debt Inputs'!A44)</f>
        <v/>
      </c>
      <c r="C244" s="19">
        <f>IF(B244="","",IFERROR(VLOOKUP(B244,'Debt Inputs'!$A$6:$M$105,2,FALSE),""))</f>
        <v/>
      </c>
      <c r="D244" s="48">
        <f>IF(B244="","",K144)</f>
        <v/>
      </c>
      <c r="E244" s="21">
        <f>IF(B244="","",IFERROR(VLOOKUP(B244,'Debt Inputs'!$A$6:$M$105,5,FALSE),0))</f>
        <v/>
      </c>
      <c r="F244" s="48">
        <f>IF(D244="","",IFERROR(D244*E244/12,0))</f>
        <v/>
      </c>
      <c r="G244" s="48">
        <f>IF(D244="","",MIN(IFERROR(VLOOKUP(B244,'Debt Inputs'!$A$6:$M$105,7,FALSE),0),D244+F244))</f>
        <v/>
      </c>
      <c r="H244" s="48">
        <f>IF(D244="","",IF(L244=1,MAX(0,'Debt Inputs'!$B$2-SUM($G$206:$G$305)),0))</f>
        <v/>
      </c>
      <c r="I244" s="48">
        <f>IF(D244="","",MIN(D244+F244,G244+H244))</f>
        <v/>
      </c>
      <c r="J244" s="48">
        <f>IF(D244="","",MIN(D244,MAX(0,I244-F244)))</f>
        <v/>
      </c>
      <c r="K244" s="48">
        <f>IF(D244="","",MAX(0,D244+F244-I244))</f>
        <v/>
      </c>
      <c r="L244" s="18">
        <f>IF(D244="","",IF(D244&lt;=0,"",1+COUNTIFS($D$206:$D$305,"&gt;0",$E$206:$E$305,"&gt;"&amp;E244)))</f>
        <v/>
      </c>
      <c r="M244" s="18">
        <f>IF(D244="","",IF(AND(K244&gt;0,L244=1),"Yes","No"))</f>
        <v/>
      </c>
      <c r="N244" s="48">
        <f>IF(D244="","",N144+F244)</f>
        <v/>
      </c>
      <c r="O244" s="47">
        <f>IF(D244="","",IF(AND(K244=0,K144&gt;0),C244,""))</f>
        <v/>
      </c>
    </row>
    <row r="245">
      <c r="A245" s="49">
        <f>IF(B245="","",DATE(YEAR('Debt Inputs'!$E$2),MONTH('Debt Inputs'!$E$2)+2,1))</f>
        <v/>
      </c>
      <c r="B245" s="23">
        <f>IF('Debt Inputs'!A45="","",'Debt Inputs'!A45)</f>
        <v/>
      </c>
      <c r="C245" s="24">
        <f>IF(B245="","",IFERROR(VLOOKUP(B245,'Debt Inputs'!$A$6:$M$105,2,FALSE),""))</f>
        <v/>
      </c>
      <c r="D245" s="50">
        <f>IF(B245="","",K145)</f>
        <v/>
      </c>
      <c r="E245" s="26">
        <f>IF(B245="","",IFERROR(VLOOKUP(B245,'Debt Inputs'!$A$6:$M$105,5,FALSE),0))</f>
        <v/>
      </c>
      <c r="F245" s="50">
        <f>IF(D245="","",IFERROR(D245*E245/12,0))</f>
        <v/>
      </c>
      <c r="G245" s="50">
        <f>IF(D245="","",MIN(IFERROR(VLOOKUP(B245,'Debt Inputs'!$A$6:$M$105,7,FALSE),0),D245+F245))</f>
        <v/>
      </c>
      <c r="H245" s="50">
        <f>IF(D245="","",IF(L245=1,MAX(0,'Debt Inputs'!$B$2-SUM($G$206:$G$305)),0))</f>
        <v/>
      </c>
      <c r="I245" s="50">
        <f>IF(D245="","",MIN(D245+F245,G245+H245))</f>
        <v/>
      </c>
      <c r="J245" s="50">
        <f>IF(D245="","",MIN(D245,MAX(0,I245-F245)))</f>
        <v/>
      </c>
      <c r="K245" s="50">
        <f>IF(D245="","",MAX(0,D245+F245-I245))</f>
        <v/>
      </c>
      <c r="L245" s="23">
        <f>IF(D245="","",IF(D245&lt;=0,"",1+COUNTIFS($D$206:$D$305,"&gt;0",$E$206:$E$305,"&gt;"&amp;E245)))</f>
        <v/>
      </c>
      <c r="M245" s="23">
        <f>IF(D245="","",IF(AND(K245&gt;0,L245=1),"Yes","No"))</f>
        <v/>
      </c>
      <c r="N245" s="50">
        <f>IF(D245="","",N145+F245)</f>
        <v/>
      </c>
      <c r="O245" s="49">
        <f>IF(D245="","",IF(AND(K245=0,K145&gt;0),C245,""))</f>
        <v/>
      </c>
    </row>
    <row r="246">
      <c r="A246" s="47">
        <f>IF(B246="","",DATE(YEAR('Debt Inputs'!$E$2),MONTH('Debt Inputs'!$E$2)+2,1))</f>
        <v/>
      </c>
      <c r="B246" s="18">
        <f>IF('Debt Inputs'!A46="","",'Debt Inputs'!A46)</f>
        <v/>
      </c>
      <c r="C246" s="19">
        <f>IF(B246="","",IFERROR(VLOOKUP(B246,'Debt Inputs'!$A$6:$M$105,2,FALSE),""))</f>
        <v/>
      </c>
      <c r="D246" s="48">
        <f>IF(B246="","",K146)</f>
        <v/>
      </c>
      <c r="E246" s="21">
        <f>IF(B246="","",IFERROR(VLOOKUP(B246,'Debt Inputs'!$A$6:$M$105,5,FALSE),0))</f>
        <v/>
      </c>
      <c r="F246" s="48">
        <f>IF(D246="","",IFERROR(D246*E246/12,0))</f>
        <v/>
      </c>
      <c r="G246" s="48">
        <f>IF(D246="","",MIN(IFERROR(VLOOKUP(B246,'Debt Inputs'!$A$6:$M$105,7,FALSE),0),D246+F246))</f>
        <v/>
      </c>
      <c r="H246" s="48">
        <f>IF(D246="","",IF(L246=1,MAX(0,'Debt Inputs'!$B$2-SUM($G$206:$G$305)),0))</f>
        <v/>
      </c>
      <c r="I246" s="48">
        <f>IF(D246="","",MIN(D246+F246,G246+H246))</f>
        <v/>
      </c>
      <c r="J246" s="48">
        <f>IF(D246="","",MIN(D246,MAX(0,I246-F246)))</f>
        <v/>
      </c>
      <c r="K246" s="48">
        <f>IF(D246="","",MAX(0,D246+F246-I246))</f>
        <v/>
      </c>
      <c r="L246" s="18">
        <f>IF(D246="","",IF(D246&lt;=0,"",1+COUNTIFS($D$206:$D$305,"&gt;0",$E$206:$E$305,"&gt;"&amp;E246)))</f>
        <v/>
      </c>
      <c r="M246" s="18">
        <f>IF(D246="","",IF(AND(K246&gt;0,L246=1),"Yes","No"))</f>
        <v/>
      </c>
      <c r="N246" s="48">
        <f>IF(D246="","",N146+F246)</f>
        <v/>
      </c>
      <c r="O246" s="47">
        <f>IF(D246="","",IF(AND(K246=0,K146&gt;0),C246,""))</f>
        <v/>
      </c>
    </row>
    <row r="247">
      <c r="A247" s="49">
        <f>IF(B247="","",DATE(YEAR('Debt Inputs'!$E$2),MONTH('Debt Inputs'!$E$2)+2,1))</f>
        <v/>
      </c>
      <c r="B247" s="23">
        <f>IF('Debt Inputs'!A47="","",'Debt Inputs'!A47)</f>
        <v/>
      </c>
      <c r="C247" s="24">
        <f>IF(B247="","",IFERROR(VLOOKUP(B247,'Debt Inputs'!$A$6:$M$105,2,FALSE),""))</f>
        <v/>
      </c>
      <c r="D247" s="50">
        <f>IF(B247="","",K147)</f>
        <v/>
      </c>
      <c r="E247" s="26">
        <f>IF(B247="","",IFERROR(VLOOKUP(B247,'Debt Inputs'!$A$6:$M$105,5,FALSE),0))</f>
        <v/>
      </c>
      <c r="F247" s="50">
        <f>IF(D247="","",IFERROR(D247*E247/12,0))</f>
        <v/>
      </c>
      <c r="G247" s="50">
        <f>IF(D247="","",MIN(IFERROR(VLOOKUP(B247,'Debt Inputs'!$A$6:$M$105,7,FALSE),0),D247+F247))</f>
        <v/>
      </c>
      <c r="H247" s="50">
        <f>IF(D247="","",IF(L247=1,MAX(0,'Debt Inputs'!$B$2-SUM($G$206:$G$305)),0))</f>
        <v/>
      </c>
      <c r="I247" s="50">
        <f>IF(D247="","",MIN(D247+F247,G247+H247))</f>
        <v/>
      </c>
      <c r="J247" s="50">
        <f>IF(D247="","",MIN(D247,MAX(0,I247-F247)))</f>
        <v/>
      </c>
      <c r="K247" s="50">
        <f>IF(D247="","",MAX(0,D247+F247-I247))</f>
        <v/>
      </c>
      <c r="L247" s="23">
        <f>IF(D247="","",IF(D247&lt;=0,"",1+COUNTIFS($D$206:$D$305,"&gt;0",$E$206:$E$305,"&gt;"&amp;E247)))</f>
        <v/>
      </c>
      <c r="M247" s="23">
        <f>IF(D247="","",IF(AND(K247&gt;0,L247=1),"Yes","No"))</f>
        <v/>
      </c>
      <c r="N247" s="50">
        <f>IF(D247="","",N147+F247)</f>
        <v/>
      </c>
      <c r="O247" s="49">
        <f>IF(D247="","",IF(AND(K247=0,K147&gt;0),C247,""))</f>
        <v/>
      </c>
    </row>
    <row r="248">
      <c r="A248" s="47">
        <f>IF(B248="","",DATE(YEAR('Debt Inputs'!$E$2),MONTH('Debt Inputs'!$E$2)+2,1))</f>
        <v/>
      </c>
      <c r="B248" s="18">
        <f>IF('Debt Inputs'!A48="","",'Debt Inputs'!A48)</f>
        <v/>
      </c>
      <c r="C248" s="19">
        <f>IF(B248="","",IFERROR(VLOOKUP(B248,'Debt Inputs'!$A$6:$M$105,2,FALSE),""))</f>
        <v/>
      </c>
      <c r="D248" s="48">
        <f>IF(B248="","",K148)</f>
        <v/>
      </c>
      <c r="E248" s="21">
        <f>IF(B248="","",IFERROR(VLOOKUP(B248,'Debt Inputs'!$A$6:$M$105,5,FALSE),0))</f>
        <v/>
      </c>
      <c r="F248" s="48">
        <f>IF(D248="","",IFERROR(D248*E248/12,0))</f>
        <v/>
      </c>
      <c r="G248" s="48">
        <f>IF(D248="","",MIN(IFERROR(VLOOKUP(B248,'Debt Inputs'!$A$6:$M$105,7,FALSE),0),D248+F248))</f>
        <v/>
      </c>
      <c r="H248" s="48">
        <f>IF(D248="","",IF(L248=1,MAX(0,'Debt Inputs'!$B$2-SUM($G$206:$G$305)),0))</f>
        <v/>
      </c>
      <c r="I248" s="48">
        <f>IF(D248="","",MIN(D248+F248,G248+H248))</f>
        <v/>
      </c>
      <c r="J248" s="48">
        <f>IF(D248="","",MIN(D248,MAX(0,I248-F248)))</f>
        <v/>
      </c>
      <c r="K248" s="48">
        <f>IF(D248="","",MAX(0,D248+F248-I248))</f>
        <v/>
      </c>
      <c r="L248" s="18">
        <f>IF(D248="","",IF(D248&lt;=0,"",1+COUNTIFS($D$206:$D$305,"&gt;0",$E$206:$E$305,"&gt;"&amp;E248)))</f>
        <v/>
      </c>
      <c r="M248" s="18">
        <f>IF(D248="","",IF(AND(K248&gt;0,L248=1),"Yes","No"))</f>
        <v/>
      </c>
      <c r="N248" s="48">
        <f>IF(D248="","",N148+F248)</f>
        <v/>
      </c>
      <c r="O248" s="47">
        <f>IF(D248="","",IF(AND(K248=0,K148&gt;0),C248,""))</f>
        <v/>
      </c>
    </row>
    <row r="249">
      <c r="A249" s="49">
        <f>IF(B249="","",DATE(YEAR('Debt Inputs'!$E$2),MONTH('Debt Inputs'!$E$2)+2,1))</f>
        <v/>
      </c>
      <c r="B249" s="23">
        <f>IF('Debt Inputs'!A49="","",'Debt Inputs'!A49)</f>
        <v/>
      </c>
      <c r="C249" s="24">
        <f>IF(B249="","",IFERROR(VLOOKUP(B249,'Debt Inputs'!$A$6:$M$105,2,FALSE),""))</f>
        <v/>
      </c>
      <c r="D249" s="50">
        <f>IF(B249="","",K149)</f>
        <v/>
      </c>
      <c r="E249" s="26">
        <f>IF(B249="","",IFERROR(VLOOKUP(B249,'Debt Inputs'!$A$6:$M$105,5,FALSE),0))</f>
        <v/>
      </c>
      <c r="F249" s="50">
        <f>IF(D249="","",IFERROR(D249*E249/12,0))</f>
        <v/>
      </c>
      <c r="G249" s="50">
        <f>IF(D249="","",MIN(IFERROR(VLOOKUP(B249,'Debt Inputs'!$A$6:$M$105,7,FALSE),0),D249+F249))</f>
        <v/>
      </c>
      <c r="H249" s="50">
        <f>IF(D249="","",IF(L249=1,MAX(0,'Debt Inputs'!$B$2-SUM($G$206:$G$305)),0))</f>
        <v/>
      </c>
      <c r="I249" s="50">
        <f>IF(D249="","",MIN(D249+F249,G249+H249))</f>
        <v/>
      </c>
      <c r="J249" s="50">
        <f>IF(D249="","",MIN(D249,MAX(0,I249-F249)))</f>
        <v/>
      </c>
      <c r="K249" s="50">
        <f>IF(D249="","",MAX(0,D249+F249-I249))</f>
        <v/>
      </c>
      <c r="L249" s="23">
        <f>IF(D249="","",IF(D249&lt;=0,"",1+COUNTIFS($D$206:$D$305,"&gt;0",$E$206:$E$305,"&gt;"&amp;E249)))</f>
        <v/>
      </c>
      <c r="M249" s="23">
        <f>IF(D249="","",IF(AND(K249&gt;0,L249=1),"Yes","No"))</f>
        <v/>
      </c>
      <c r="N249" s="50">
        <f>IF(D249="","",N149+F249)</f>
        <v/>
      </c>
      <c r="O249" s="49">
        <f>IF(D249="","",IF(AND(K249=0,K149&gt;0),C249,""))</f>
        <v/>
      </c>
    </row>
    <row r="250">
      <c r="A250" s="47">
        <f>IF(B250="","",DATE(YEAR('Debt Inputs'!$E$2),MONTH('Debt Inputs'!$E$2)+2,1))</f>
        <v/>
      </c>
      <c r="B250" s="18">
        <f>IF('Debt Inputs'!A50="","",'Debt Inputs'!A50)</f>
        <v/>
      </c>
      <c r="C250" s="19">
        <f>IF(B250="","",IFERROR(VLOOKUP(B250,'Debt Inputs'!$A$6:$M$105,2,FALSE),""))</f>
        <v/>
      </c>
      <c r="D250" s="48">
        <f>IF(B250="","",K150)</f>
        <v/>
      </c>
      <c r="E250" s="21">
        <f>IF(B250="","",IFERROR(VLOOKUP(B250,'Debt Inputs'!$A$6:$M$105,5,FALSE),0))</f>
        <v/>
      </c>
      <c r="F250" s="48">
        <f>IF(D250="","",IFERROR(D250*E250/12,0))</f>
        <v/>
      </c>
      <c r="G250" s="48">
        <f>IF(D250="","",MIN(IFERROR(VLOOKUP(B250,'Debt Inputs'!$A$6:$M$105,7,FALSE),0),D250+F250))</f>
        <v/>
      </c>
      <c r="H250" s="48">
        <f>IF(D250="","",IF(L250=1,MAX(0,'Debt Inputs'!$B$2-SUM($G$206:$G$305)),0))</f>
        <v/>
      </c>
      <c r="I250" s="48">
        <f>IF(D250="","",MIN(D250+F250,G250+H250))</f>
        <v/>
      </c>
      <c r="J250" s="48">
        <f>IF(D250="","",MIN(D250,MAX(0,I250-F250)))</f>
        <v/>
      </c>
      <c r="K250" s="48">
        <f>IF(D250="","",MAX(0,D250+F250-I250))</f>
        <v/>
      </c>
      <c r="L250" s="18">
        <f>IF(D250="","",IF(D250&lt;=0,"",1+COUNTIFS($D$206:$D$305,"&gt;0",$E$206:$E$305,"&gt;"&amp;E250)))</f>
        <v/>
      </c>
      <c r="M250" s="18">
        <f>IF(D250="","",IF(AND(K250&gt;0,L250=1),"Yes","No"))</f>
        <v/>
      </c>
      <c r="N250" s="48">
        <f>IF(D250="","",N150+F250)</f>
        <v/>
      </c>
      <c r="O250" s="47">
        <f>IF(D250="","",IF(AND(K250=0,K150&gt;0),C250,""))</f>
        <v/>
      </c>
    </row>
    <row r="251">
      <c r="A251" s="49">
        <f>IF(B251="","",DATE(YEAR('Debt Inputs'!$E$2),MONTH('Debt Inputs'!$E$2)+2,1))</f>
        <v/>
      </c>
      <c r="B251" s="23">
        <f>IF('Debt Inputs'!A51="","",'Debt Inputs'!A51)</f>
        <v/>
      </c>
      <c r="C251" s="24">
        <f>IF(B251="","",IFERROR(VLOOKUP(B251,'Debt Inputs'!$A$6:$M$105,2,FALSE),""))</f>
        <v/>
      </c>
      <c r="D251" s="50">
        <f>IF(B251="","",K151)</f>
        <v/>
      </c>
      <c r="E251" s="26">
        <f>IF(B251="","",IFERROR(VLOOKUP(B251,'Debt Inputs'!$A$6:$M$105,5,FALSE),0))</f>
        <v/>
      </c>
      <c r="F251" s="50">
        <f>IF(D251="","",IFERROR(D251*E251/12,0))</f>
        <v/>
      </c>
      <c r="G251" s="50">
        <f>IF(D251="","",MIN(IFERROR(VLOOKUP(B251,'Debt Inputs'!$A$6:$M$105,7,FALSE),0),D251+F251))</f>
        <v/>
      </c>
      <c r="H251" s="50">
        <f>IF(D251="","",IF(L251=1,MAX(0,'Debt Inputs'!$B$2-SUM($G$206:$G$305)),0))</f>
        <v/>
      </c>
      <c r="I251" s="50">
        <f>IF(D251="","",MIN(D251+F251,G251+H251))</f>
        <v/>
      </c>
      <c r="J251" s="50">
        <f>IF(D251="","",MIN(D251,MAX(0,I251-F251)))</f>
        <v/>
      </c>
      <c r="K251" s="50">
        <f>IF(D251="","",MAX(0,D251+F251-I251))</f>
        <v/>
      </c>
      <c r="L251" s="23">
        <f>IF(D251="","",IF(D251&lt;=0,"",1+COUNTIFS($D$206:$D$305,"&gt;0",$E$206:$E$305,"&gt;"&amp;E251)))</f>
        <v/>
      </c>
      <c r="M251" s="23">
        <f>IF(D251="","",IF(AND(K251&gt;0,L251=1),"Yes","No"))</f>
        <v/>
      </c>
      <c r="N251" s="50">
        <f>IF(D251="","",N151+F251)</f>
        <v/>
      </c>
      <c r="O251" s="49">
        <f>IF(D251="","",IF(AND(K251=0,K151&gt;0),C251,""))</f>
        <v/>
      </c>
    </row>
    <row r="252">
      <c r="A252" s="47">
        <f>IF(B252="","",DATE(YEAR('Debt Inputs'!$E$2),MONTH('Debt Inputs'!$E$2)+2,1))</f>
        <v/>
      </c>
      <c r="B252" s="18">
        <f>IF('Debt Inputs'!A52="","",'Debt Inputs'!A52)</f>
        <v/>
      </c>
      <c r="C252" s="19">
        <f>IF(B252="","",IFERROR(VLOOKUP(B252,'Debt Inputs'!$A$6:$M$105,2,FALSE),""))</f>
        <v/>
      </c>
      <c r="D252" s="48">
        <f>IF(B252="","",K152)</f>
        <v/>
      </c>
      <c r="E252" s="21">
        <f>IF(B252="","",IFERROR(VLOOKUP(B252,'Debt Inputs'!$A$6:$M$105,5,FALSE),0))</f>
        <v/>
      </c>
      <c r="F252" s="48">
        <f>IF(D252="","",IFERROR(D252*E252/12,0))</f>
        <v/>
      </c>
      <c r="G252" s="48">
        <f>IF(D252="","",MIN(IFERROR(VLOOKUP(B252,'Debt Inputs'!$A$6:$M$105,7,FALSE),0),D252+F252))</f>
        <v/>
      </c>
      <c r="H252" s="48">
        <f>IF(D252="","",IF(L252=1,MAX(0,'Debt Inputs'!$B$2-SUM($G$206:$G$305)),0))</f>
        <v/>
      </c>
      <c r="I252" s="48">
        <f>IF(D252="","",MIN(D252+F252,G252+H252))</f>
        <v/>
      </c>
      <c r="J252" s="48">
        <f>IF(D252="","",MIN(D252,MAX(0,I252-F252)))</f>
        <v/>
      </c>
      <c r="K252" s="48">
        <f>IF(D252="","",MAX(0,D252+F252-I252))</f>
        <v/>
      </c>
      <c r="L252" s="18">
        <f>IF(D252="","",IF(D252&lt;=0,"",1+COUNTIFS($D$206:$D$305,"&gt;0",$E$206:$E$305,"&gt;"&amp;E252)))</f>
        <v/>
      </c>
      <c r="M252" s="18">
        <f>IF(D252="","",IF(AND(K252&gt;0,L252=1),"Yes","No"))</f>
        <v/>
      </c>
      <c r="N252" s="48">
        <f>IF(D252="","",N152+F252)</f>
        <v/>
      </c>
      <c r="O252" s="47">
        <f>IF(D252="","",IF(AND(K252=0,K152&gt;0),C252,""))</f>
        <v/>
      </c>
    </row>
    <row r="253">
      <c r="A253" s="49">
        <f>IF(B253="","",DATE(YEAR('Debt Inputs'!$E$2),MONTH('Debt Inputs'!$E$2)+2,1))</f>
        <v/>
      </c>
      <c r="B253" s="23">
        <f>IF('Debt Inputs'!A53="","",'Debt Inputs'!A53)</f>
        <v/>
      </c>
      <c r="C253" s="24">
        <f>IF(B253="","",IFERROR(VLOOKUP(B253,'Debt Inputs'!$A$6:$M$105,2,FALSE),""))</f>
        <v/>
      </c>
      <c r="D253" s="50">
        <f>IF(B253="","",K153)</f>
        <v/>
      </c>
      <c r="E253" s="26">
        <f>IF(B253="","",IFERROR(VLOOKUP(B253,'Debt Inputs'!$A$6:$M$105,5,FALSE),0))</f>
        <v/>
      </c>
      <c r="F253" s="50">
        <f>IF(D253="","",IFERROR(D253*E253/12,0))</f>
        <v/>
      </c>
      <c r="G253" s="50">
        <f>IF(D253="","",MIN(IFERROR(VLOOKUP(B253,'Debt Inputs'!$A$6:$M$105,7,FALSE),0),D253+F253))</f>
        <v/>
      </c>
      <c r="H253" s="50">
        <f>IF(D253="","",IF(L253=1,MAX(0,'Debt Inputs'!$B$2-SUM($G$206:$G$305)),0))</f>
        <v/>
      </c>
      <c r="I253" s="50">
        <f>IF(D253="","",MIN(D253+F253,G253+H253))</f>
        <v/>
      </c>
      <c r="J253" s="50">
        <f>IF(D253="","",MIN(D253,MAX(0,I253-F253)))</f>
        <v/>
      </c>
      <c r="K253" s="50">
        <f>IF(D253="","",MAX(0,D253+F253-I253))</f>
        <v/>
      </c>
      <c r="L253" s="23">
        <f>IF(D253="","",IF(D253&lt;=0,"",1+COUNTIFS($D$206:$D$305,"&gt;0",$E$206:$E$305,"&gt;"&amp;E253)))</f>
        <v/>
      </c>
      <c r="M253" s="23">
        <f>IF(D253="","",IF(AND(K253&gt;0,L253=1),"Yes","No"))</f>
        <v/>
      </c>
      <c r="N253" s="50">
        <f>IF(D253="","",N153+F253)</f>
        <v/>
      </c>
      <c r="O253" s="49">
        <f>IF(D253="","",IF(AND(K253=0,K153&gt;0),C253,""))</f>
        <v/>
      </c>
    </row>
    <row r="254">
      <c r="A254" s="47">
        <f>IF(B254="","",DATE(YEAR('Debt Inputs'!$E$2),MONTH('Debt Inputs'!$E$2)+2,1))</f>
        <v/>
      </c>
      <c r="B254" s="18">
        <f>IF('Debt Inputs'!A54="","",'Debt Inputs'!A54)</f>
        <v/>
      </c>
      <c r="C254" s="19">
        <f>IF(B254="","",IFERROR(VLOOKUP(B254,'Debt Inputs'!$A$6:$M$105,2,FALSE),""))</f>
        <v/>
      </c>
      <c r="D254" s="48">
        <f>IF(B254="","",K154)</f>
        <v/>
      </c>
      <c r="E254" s="21">
        <f>IF(B254="","",IFERROR(VLOOKUP(B254,'Debt Inputs'!$A$6:$M$105,5,FALSE),0))</f>
        <v/>
      </c>
      <c r="F254" s="48">
        <f>IF(D254="","",IFERROR(D254*E254/12,0))</f>
        <v/>
      </c>
      <c r="G254" s="48">
        <f>IF(D254="","",MIN(IFERROR(VLOOKUP(B254,'Debt Inputs'!$A$6:$M$105,7,FALSE),0),D254+F254))</f>
        <v/>
      </c>
      <c r="H254" s="48">
        <f>IF(D254="","",IF(L254=1,MAX(0,'Debt Inputs'!$B$2-SUM($G$206:$G$305)),0))</f>
        <v/>
      </c>
      <c r="I254" s="48">
        <f>IF(D254="","",MIN(D254+F254,G254+H254))</f>
        <v/>
      </c>
      <c r="J254" s="48">
        <f>IF(D254="","",MIN(D254,MAX(0,I254-F254)))</f>
        <v/>
      </c>
      <c r="K254" s="48">
        <f>IF(D254="","",MAX(0,D254+F254-I254))</f>
        <v/>
      </c>
      <c r="L254" s="18">
        <f>IF(D254="","",IF(D254&lt;=0,"",1+COUNTIFS($D$206:$D$305,"&gt;0",$E$206:$E$305,"&gt;"&amp;E254)))</f>
        <v/>
      </c>
      <c r="M254" s="18">
        <f>IF(D254="","",IF(AND(K254&gt;0,L254=1),"Yes","No"))</f>
        <v/>
      </c>
      <c r="N254" s="48">
        <f>IF(D254="","",N154+F254)</f>
        <v/>
      </c>
      <c r="O254" s="47">
        <f>IF(D254="","",IF(AND(K254=0,K154&gt;0),C254,""))</f>
        <v/>
      </c>
    </row>
    <row r="255">
      <c r="A255" s="49">
        <f>IF(B255="","",DATE(YEAR('Debt Inputs'!$E$2),MONTH('Debt Inputs'!$E$2)+2,1))</f>
        <v/>
      </c>
      <c r="B255" s="23">
        <f>IF('Debt Inputs'!A55="","",'Debt Inputs'!A55)</f>
        <v/>
      </c>
      <c r="C255" s="24">
        <f>IF(B255="","",IFERROR(VLOOKUP(B255,'Debt Inputs'!$A$6:$M$105,2,FALSE),""))</f>
        <v/>
      </c>
      <c r="D255" s="50">
        <f>IF(B255="","",K155)</f>
        <v/>
      </c>
      <c r="E255" s="26">
        <f>IF(B255="","",IFERROR(VLOOKUP(B255,'Debt Inputs'!$A$6:$M$105,5,FALSE),0))</f>
        <v/>
      </c>
      <c r="F255" s="50">
        <f>IF(D255="","",IFERROR(D255*E255/12,0))</f>
        <v/>
      </c>
      <c r="G255" s="50">
        <f>IF(D255="","",MIN(IFERROR(VLOOKUP(B255,'Debt Inputs'!$A$6:$M$105,7,FALSE),0),D255+F255))</f>
        <v/>
      </c>
      <c r="H255" s="50">
        <f>IF(D255="","",IF(L255=1,MAX(0,'Debt Inputs'!$B$2-SUM($G$206:$G$305)),0))</f>
        <v/>
      </c>
      <c r="I255" s="50">
        <f>IF(D255="","",MIN(D255+F255,G255+H255))</f>
        <v/>
      </c>
      <c r="J255" s="50">
        <f>IF(D255="","",MIN(D255,MAX(0,I255-F255)))</f>
        <v/>
      </c>
      <c r="K255" s="50">
        <f>IF(D255="","",MAX(0,D255+F255-I255))</f>
        <v/>
      </c>
      <c r="L255" s="23">
        <f>IF(D255="","",IF(D255&lt;=0,"",1+COUNTIFS($D$206:$D$305,"&gt;0",$E$206:$E$305,"&gt;"&amp;E255)))</f>
        <v/>
      </c>
      <c r="M255" s="23">
        <f>IF(D255="","",IF(AND(K255&gt;0,L255=1),"Yes","No"))</f>
        <v/>
      </c>
      <c r="N255" s="50">
        <f>IF(D255="","",N155+F255)</f>
        <v/>
      </c>
      <c r="O255" s="49">
        <f>IF(D255="","",IF(AND(K255=0,K155&gt;0),C255,""))</f>
        <v/>
      </c>
    </row>
    <row r="256">
      <c r="A256" s="47">
        <f>IF(B256="","",DATE(YEAR('Debt Inputs'!$E$2),MONTH('Debt Inputs'!$E$2)+2,1))</f>
        <v/>
      </c>
      <c r="B256" s="18">
        <f>IF('Debt Inputs'!A56="","",'Debt Inputs'!A56)</f>
        <v/>
      </c>
      <c r="C256" s="19">
        <f>IF(B256="","",IFERROR(VLOOKUP(B256,'Debt Inputs'!$A$6:$M$105,2,FALSE),""))</f>
        <v/>
      </c>
      <c r="D256" s="48">
        <f>IF(B256="","",K156)</f>
        <v/>
      </c>
      <c r="E256" s="21">
        <f>IF(B256="","",IFERROR(VLOOKUP(B256,'Debt Inputs'!$A$6:$M$105,5,FALSE),0))</f>
        <v/>
      </c>
      <c r="F256" s="48">
        <f>IF(D256="","",IFERROR(D256*E256/12,0))</f>
        <v/>
      </c>
      <c r="G256" s="48">
        <f>IF(D256="","",MIN(IFERROR(VLOOKUP(B256,'Debt Inputs'!$A$6:$M$105,7,FALSE),0),D256+F256))</f>
        <v/>
      </c>
      <c r="H256" s="48">
        <f>IF(D256="","",IF(L256=1,MAX(0,'Debt Inputs'!$B$2-SUM($G$206:$G$305)),0))</f>
        <v/>
      </c>
      <c r="I256" s="48">
        <f>IF(D256="","",MIN(D256+F256,G256+H256))</f>
        <v/>
      </c>
      <c r="J256" s="48">
        <f>IF(D256="","",MIN(D256,MAX(0,I256-F256)))</f>
        <v/>
      </c>
      <c r="K256" s="48">
        <f>IF(D256="","",MAX(0,D256+F256-I256))</f>
        <v/>
      </c>
      <c r="L256" s="18">
        <f>IF(D256="","",IF(D256&lt;=0,"",1+COUNTIFS($D$206:$D$305,"&gt;0",$E$206:$E$305,"&gt;"&amp;E256)))</f>
        <v/>
      </c>
      <c r="M256" s="18">
        <f>IF(D256="","",IF(AND(K256&gt;0,L256=1),"Yes","No"))</f>
        <v/>
      </c>
      <c r="N256" s="48">
        <f>IF(D256="","",N156+F256)</f>
        <v/>
      </c>
      <c r="O256" s="47">
        <f>IF(D256="","",IF(AND(K256=0,K156&gt;0),C256,""))</f>
        <v/>
      </c>
    </row>
    <row r="257">
      <c r="A257" s="49">
        <f>IF(B257="","",DATE(YEAR('Debt Inputs'!$E$2),MONTH('Debt Inputs'!$E$2)+2,1))</f>
        <v/>
      </c>
      <c r="B257" s="23">
        <f>IF('Debt Inputs'!A57="","",'Debt Inputs'!A57)</f>
        <v/>
      </c>
      <c r="C257" s="24">
        <f>IF(B257="","",IFERROR(VLOOKUP(B257,'Debt Inputs'!$A$6:$M$105,2,FALSE),""))</f>
        <v/>
      </c>
      <c r="D257" s="50">
        <f>IF(B257="","",K157)</f>
        <v/>
      </c>
      <c r="E257" s="26">
        <f>IF(B257="","",IFERROR(VLOOKUP(B257,'Debt Inputs'!$A$6:$M$105,5,FALSE),0))</f>
        <v/>
      </c>
      <c r="F257" s="50">
        <f>IF(D257="","",IFERROR(D257*E257/12,0))</f>
        <v/>
      </c>
      <c r="G257" s="50">
        <f>IF(D257="","",MIN(IFERROR(VLOOKUP(B257,'Debt Inputs'!$A$6:$M$105,7,FALSE),0),D257+F257))</f>
        <v/>
      </c>
      <c r="H257" s="50">
        <f>IF(D257="","",IF(L257=1,MAX(0,'Debt Inputs'!$B$2-SUM($G$206:$G$305)),0))</f>
        <v/>
      </c>
      <c r="I257" s="50">
        <f>IF(D257="","",MIN(D257+F257,G257+H257))</f>
        <v/>
      </c>
      <c r="J257" s="50">
        <f>IF(D257="","",MIN(D257,MAX(0,I257-F257)))</f>
        <v/>
      </c>
      <c r="K257" s="50">
        <f>IF(D257="","",MAX(0,D257+F257-I257))</f>
        <v/>
      </c>
      <c r="L257" s="23">
        <f>IF(D257="","",IF(D257&lt;=0,"",1+COUNTIFS($D$206:$D$305,"&gt;0",$E$206:$E$305,"&gt;"&amp;E257)))</f>
        <v/>
      </c>
      <c r="M257" s="23">
        <f>IF(D257="","",IF(AND(K257&gt;0,L257=1),"Yes","No"))</f>
        <v/>
      </c>
      <c r="N257" s="50">
        <f>IF(D257="","",N157+F257)</f>
        <v/>
      </c>
      <c r="O257" s="49">
        <f>IF(D257="","",IF(AND(K257=0,K157&gt;0),C257,""))</f>
        <v/>
      </c>
    </row>
    <row r="258">
      <c r="A258" s="47">
        <f>IF(B258="","",DATE(YEAR('Debt Inputs'!$E$2),MONTH('Debt Inputs'!$E$2)+2,1))</f>
        <v/>
      </c>
      <c r="B258" s="18">
        <f>IF('Debt Inputs'!A58="","",'Debt Inputs'!A58)</f>
        <v/>
      </c>
      <c r="C258" s="19">
        <f>IF(B258="","",IFERROR(VLOOKUP(B258,'Debt Inputs'!$A$6:$M$105,2,FALSE),""))</f>
        <v/>
      </c>
      <c r="D258" s="48">
        <f>IF(B258="","",K158)</f>
        <v/>
      </c>
      <c r="E258" s="21">
        <f>IF(B258="","",IFERROR(VLOOKUP(B258,'Debt Inputs'!$A$6:$M$105,5,FALSE),0))</f>
        <v/>
      </c>
      <c r="F258" s="48">
        <f>IF(D258="","",IFERROR(D258*E258/12,0))</f>
        <v/>
      </c>
      <c r="G258" s="48">
        <f>IF(D258="","",MIN(IFERROR(VLOOKUP(B258,'Debt Inputs'!$A$6:$M$105,7,FALSE),0),D258+F258))</f>
        <v/>
      </c>
      <c r="H258" s="48">
        <f>IF(D258="","",IF(L258=1,MAX(0,'Debt Inputs'!$B$2-SUM($G$206:$G$305)),0))</f>
        <v/>
      </c>
      <c r="I258" s="48">
        <f>IF(D258="","",MIN(D258+F258,G258+H258))</f>
        <v/>
      </c>
      <c r="J258" s="48">
        <f>IF(D258="","",MIN(D258,MAX(0,I258-F258)))</f>
        <v/>
      </c>
      <c r="K258" s="48">
        <f>IF(D258="","",MAX(0,D258+F258-I258))</f>
        <v/>
      </c>
      <c r="L258" s="18">
        <f>IF(D258="","",IF(D258&lt;=0,"",1+COUNTIFS($D$206:$D$305,"&gt;0",$E$206:$E$305,"&gt;"&amp;E258)))</f>
        <v/>
      </c>
      <c r="M258" s="18">
        <f>IF(D258="","",IF(AND(K258&gt;0,L258=1),"Yes","No"))</f>
        <v/>
      </c>
      <c r="N258" s="48">
        <f>IF(D258="","",N158+F258)</f>
        <v/>
      </c>
      <c r="O258" s="47">
        <f>IF(D258="","",IF(AND(K258=0,K158&gt;0),C258,""))</f>
        <v/>
      </c>
    </row>
    <row r="259">
      <c r="A259" s="49">
        <f>IF(B259="","",DATE(YEAR('Debt Inputs'!$E$2),MONTH('Debt Inputs'!$E$2)+2,1))</f>
        <v/>
      </c>
      <c r="B259" s="23">
        <f>IF('Debt Inputs'!A59="","",'Debt Inputs'!A59)</f>
        <v/>
      </c>
      <c r="C259" s="24">
        <f>IF(B259="","",IFERROR(VLOOKUP(B259,'Debt Inputs'!$A$6:$M$105,2,FALSE),""))</f>
        <v/>
      </c>
      <c r="D259" s="50">
        <f>IF(B259="","",K159)</f>
        <v/>
      </c>
      <c r="E259" s="26">
        <f>IF(B259="","",IFERROR(VLOOKUP(B259,'Debt Inputs'!$A$6:$M$105,5,FALSE),0))</f>
        <v/>
      </c>
      <c r="F259" s="50">
        <f>IF(D259="","",IFERROR(D259*E259/12,0))</f>
        <v/>
      </c>
      <c r="G259" s="50">
        <f>IF(D259="","",MIN(IFERROR(VLOOKUP(B259,'Debt Inputs'!$A$6:$M$105,7,FALSE),0),D259+F259))</f>
        <v/>
      </c>
      <c r="H259" s="50">
        <f>IF(D259="","",IF(L259=1,MAX(0,'Debt Inputs'!$B$2-SUM($G$206:$G$305)),0))</f>
        <v/>
      </c>
      <c r="I259" s="50">
        <f>IF(D259="","",MIN(D259+F259,G259+H259))</f>
        <v/>
      </c>
      <c r="J259" s="50">
        <f>IF(D259="","",MIN(D259,MAX(0,I259-F259)))</f>
        <v/>
      </c>
      <c r="K259" s="50">
        <f>IF(D259="","",MAX(0,D259+F259-I259))</f>
        <v/>
      </c>
      <c r="L259" s="23">
        <f>IF(D259="","",IF(D259&lt;=0,"",1+COUNTIFS($D$206:$D$305,"&gt;0",$E$206:$E$305,"&gt;"&amp;E259)))</f>
        <v/>
      </c>
      <c r="M259" s="23">
        <f>IF(D259="","",IF(AND(K259&gt;0,L259=1),"Yes","No"))</f>
        <v/>
      </c>
      <c r="N259" s="50">
        <f>IF(D259="","",N159+F259)</f>
        <v/>
      </c>
      <c r="O259" s="49">
        <f>IF(D259="","",IF(AND(K259=0,K159&gt;0),C259,""))</f>
        <v/>
      </c>
    </row>
    <row r="260">
      <c r="A260" s="47">
        <f>IF(B260="","",DATE(YEAR('Debt Inputs'!$E$2),MONTH('Debt Inputs'!$E$2)+2,1))</f>
        <v/>
      </c>
      <c r="B260" s="18">
        <f>IF('Debt Inputs'!A60="","",'Debt Inputs'!A60)</f>
        <v/>
      </c>
      <c r="C260" s="19">
        <f>IF(B260="","",IFERROR(VLOOKUP(B260,'Debt Inputs'!$A$6:$M$105,2,FALSE),""))</f>
        <v/>
      </c>
      <c r="D260" s="48">
        <f>IF(B260="","",K160)</f>
        <v/>
      </c>
      <c r="E260" s="21">
        <f>IF(B260="","",IFERROR(VLOOKUP(B260,'Debt Inputs'!$A$6:$M$105,5,FALSE),0))</f>
        <v/>
      </c>
      <c r="F260" s="48">
        <f>IF(D260="","",IFERROR(D260*E260/12,0))</f>
        <v/>
      </c>
      <c r="G260" s="48">
        <f>IF(D260="","",MIN(IFERROR(VLOOKUP(B260,'Debt Inputs'!$A$6:$M$105,7,FALSE),0),D260+F260))</f>
        <v/>
      </c>
      <c r="H260" s="48">
        <f>IF(D260="","",IF(L260=1,MAX(0,'Debt Inputs'!$B$2-SUM($G$206:$G$305)),0))</f>
        <v/>
      </c>
      <c r="I260" s="48">
        <f>IF(D260="","",MIN(D260+F260,G260+H260))</f>
        <v/>
      </c>
      <c r="J260" s="48">
        <f>IF(D260="","",MIN(D260,MAX(0,I260-F260)))</f>
        <v/>
      </c>
      <c r="K260" s="48">
        <f>IF(D260="","",MAX(0,D260+F260-I260))</f>
        <v/>
      </c>
      <c r="L260" s="18">
        <f>IF(D260="","",IF(D260&lt;=0,"",1+COUNTIFS($D$206:$D$305,"&gt;0",$E$206:$E$305,"&gt;"&amp;E260)))</f>
        <v/>
      </c>
      <c r="M260" s="18">
        <f>IF(D260="","",IF(AND(K260&gt;0,L260=1),"Yes","No"))</f>
        <v/>
      </c>
      <c r="N260" s="48">
        <f>IF(D260="","",N160+F260)</f>
        <v/>
      </c>
      <c r="O260" s="47">
        <f>IF(D260="","",IF(AND(K260=0,K160&gt;0),C260,""))</f>
        <v/>
      </c>
    </row>
    <row r="261">
      <c r="A261" s="49">
        <f>IF(B261="","",DATE(YEAR('Debt Inputs'!$E$2),MONTH('Debt Inputs'!$E$2)+2,1))</f>
        <v/>
      </c>
      <c r="B261" s="23">
        <f>IF('Debt Inputs'!A61="","",'Debt Inputs'!A61)</f>
        <v/>
      </c>
      <c r="C261" s="24">
        <f>IF(B261="","",IFERROR(VLOOKUP(B261,'Debt Inputs'!$A$6:$M$105,2,FALSE),""))</f>
        <v/>
      </c>
      <c r="D261" s="50">
        <f>IF(B261="","",K161)</f>
        <v/>
      </c>
      <c r="E261" s="26">
        <f>IF(B261="","",IFERROR(VLOOKUP(B261,'Debt Inputs'!$A$6:$M$105,5,FALSE),0))</f>
        <v/>
      </c>
      <c r="F261" s="50">
        <f>IF(D261="","",IFERROR(D261*E261/12,0))</f>
        <v/>
      </c>
      <c r="G261" s="50">
        <f>IF(D261="","",MIN(IFERROR(VLOOKUP(B261,'Debt Inputs'!$A$6:$M$105,7,FALSE),0),D261+F261))</f>
        <v/>
      </c>
      <c r="H261" s="50">
        <f>IF(D261="","",IF(L261=1,MAX(0,'Debt Inputs'!$B$2-SUM($G$206:$G$305)),0))</f>
        <v/>
      </c>
      <c r="I261" s="50">
        <f>IF(D261="","",MIN(D261+F261,G261+H261))</f>
        <v/>
      </c>
      <c r="J261" s="50">
        <f>IF(D261="","",MIN(D261,MAX(0,I261-F261)))</f>
        <v/>
      </c>
      <c r="K261" s="50">
        <f>IF(D261="","",MAX(0,D261+F261-I261))</f>
        <v/>
      </c>
      <c r="L261" s="23">
        <f>IF(D261="","",IF(D261&lt;=0,"",1+COUNTIFS($D$206:$D$305,"&gt;0",$E$206:$E$305,"&gt;"&amp;E261)))</f>
        <v/>
      </c>
      <c r="M261" s="23">
        <f>IF(D261="","",IF(AND(K261&gt;0,L261=1),"Yes","No"))</f>
        <v/>
      </c>
      <c r="N261" s="50">
        <f>IF(D261="","",N161+F261)</f>
        <v/>
      </c>
      <c r="O261" s="49">
        <f>IF(D261="","",IF(AND(K261=0,K161&gt;0),C261,""))</f>
        <v/>
      </c>
    </row>
    <row r="262">
      <c r="A262" s="47">
        <f>IF(B262="","",DATE(YEAR('Debt Inputs'!$E$2),MONTH('Debt Inputs'!$E$2)+2,1))</f>
        <v/>
      </c>
      <c r="B262" s="18">
        <f>IF('Debt Inputs'!A62="","",'Debt Inputs'!A62)</f>
        <v/>
      </c>
      <c r="C262" s="19">
        <f>IF(B262="","",IFERROR(VLOOKUP(B262,'Debt Inputs'!$A$6:$M$105,2,FALSE),""))</f>
        <v/>
      </c>
      <c r="D262" s="48">
        <f>IF(B262="","",K162)</f>
        <v/>
      </c>
      <c r="E262" s="21">
        <f>IF(B262="","",IFERROR(VLOOKUP(B262,'Debt Inputs'!$A$6:$M$105,5,FALSE),0))</f>
        <v/>
      </c>
      <c r="F262" s="48">
        <f>IF(D262="","",IFERROR(D262*E262/12,0))</f>
        <v/>
      </c>
      <c r="G262" s="48">
        <f>IF(D262="","",MIN(IFERROR(VLOOKUP(B262,'Debt Inputs'!$A$6:$M$105,7,FALSE),0),D262+F262))</f>
        <v/>
      </c>
      <c r="H262" s="48">
        <f>IF(D262="","",IF(L262=1,MAX(0,'Debt Inputs'!$B$2-SUM($G$206:$G$305)),0))</f>
        <v/>
      </c>
      <c r="I262" s="48">
        <f>IF(D262="","",MIN(D262+F262,G262+H262))</f>
        <v/>
      </c>
      <c r="J262" s="48">
        <f>IF(D262="","",MIN(D262,MAX(0,I262-F262)))</f>
        <v/>
      </c>
      <c r="K262" s="48">
        <f>IF(D262="","",MAX(0,D262+F262-I262))</f>
        <v/>
      </c>
      <c r="L262" s="18">
        <f>IF(D262="","",IF(D262&lt;=0,"",1+COUNTIFS($D$206:$D$305,"&gt;0",$E$206:$E$305,"&gt;"&amp;E262)))</f>
        <v/>
      </c>
      <c r="M262" s="18">
        <f>IF(D262="","",IF(AND(K262&gt;0,L262=1),"Yes","No"))</f>
        <v/>
      </c>
      <c r="N262" s="48">
        <f>IF(D262="","",N162+F262)</f>
        <v/>
      </c>
      <c r="O262" s="47">
        <f>IF(D262="","",IF(AND(K262=0,K162&gt;0),C262,""))</f>
        <v/>
      </c>
    </row>
    <row r="263">
      <c r="A263" s="49">
        <f>IF(B263="","",DATE(YEAR('Debt Inputs'!$E$2),MONTH('Debt Inputs'!$E$2)+2,1))</f>
        <v/>
      </c>
      <c r="B263" s="23">
        <f>IF('Debt Inputs'!A63="","",'Debt Inputs'!A63)</f>
        <v/>
      </c>
      <c r="C263" s="24">
        <f>IF(B263="","",IFERROR(VLOOKUP(B263,'Debt Inputs'!$A$6:$M$105,2,FALSE),""))</f>
        <v/>
      </c>
      <c r="D263" s="50">
        <f>IF(B263="","",K163)</f>
        <v/>
      </c>
      <c r="E263" s="26">
        <f>IF(B263="","",IFERROR(VLOOKUP(B263,'Debt Inputs'!$A$6:$M$105,5,FALSE),0))</f>
        <v/>
      </c>
      <c r="F263" s="50">
        <f>IF(D263="","",IFERROR(D263*E263/12,0))</f>
        <v/>
      </c>
      <c r="G263" s="50">
        <f>IF(D263="","",MIN(IFERROR(VLOOKUP(B263,'Debt Inputs'!$A$6:$M$105,7,FALSE),0),D263+F263))</f>
        <v/>
      </c>
      <c r="H263" s="50">
        <f>IF(D263="","",IF(L263=1,MAX(0,'Debt Inputs'!$B$2-SUM($G$206:$G$305)),0))</f>
        <v/>
      </c>
      <c r="I263" s="50">
        <f>IF(D263="","",MIN(D263+F263,G263+H263))</f>
        <v/>
      </c>
      <c r="J263" s="50">
        <f>IF(D263="","",MIN(D263,MAX(0,I263-F263)))</f>
        <v/>
      </c>
      <c r="K263" s="50">
        <f>IF(D263="","",MAX(0,D263+F263-I263))</f>
        <v/>
      </c>
      <c r="L263" s="23">
        <f>IF(D263="","",IF(D263&lt;=0,"",1+COUNTIFS($D$206:$D$305,"&gt;0",$E$206:$E$305,"&gt;"&amp;E263)))</f>
        <v/>
      </c>
      <c r="M263" s="23">
        <f>IF(D263="","",IF(AND(K263&gt;0,L263=1),"Yes","No"))</f>
        <v/>
      </c>
      <c r="N263" s="50">
        <f>IF(D263="","",N163+F263)</f>
        <v/>
      </c>
      <c r="O263" s="49">
        <f>IF(D263="","",IF(AND(K263=0,K163&gt;0),C263,""))</f>
        <v/>
      </c>
    </row>
    <row r="264">
      <c r="A264" s="47">
        <f>IF(B264="","",DATE(YEAR('Debt Inputs'!$E$2),MONTH('Debt Inputs'!$E$2)+2,1))</f>
        <v/>
      </c>
      <c r="B264" s="18">
        <f>IF('Debt Inputs'!A64="","",'Debt Inputs'!A64)</f>
        <v/>
      </c>
      <c r="C264" s="19">
        <f>IF(B264="","",IFERROR(VLOOKUP(B264,'Debt Inputs'!$A$6:$M$105,2,FALSE),""))</f>
        <v/>
      </c>
      <c r="D264" s="48">
        <f>IF(B264="","",K164)</f>
        <v/>
      </c>
      <c r="E264" s="21">
        <f>IF(B264="","",IFERROR(VLOOKUP(B264,'Debt Inputs'!$A$6:$M$105,5,FALSE),0))</f>
        <v/>
      </c>
      <c r="F264" s="48">
        <f>IF(D264="","",IFERROR(D264*E264/12,0))</f>
        <v/>
      </c>
      <c r="G264" s="48">
        <f>IF(D264="","",MIN(IFERROR(VLOOKUP(B264,'Debt Inputs'!$A$6:$M$105,7,FALSE),0),D264+F264))</f>
        <v/>
      </c>
      <c r="H264" s="48">
        <f>IF(D264="","",IF(L264=1,MAX(0,'Debt Inputs'!$B$2-SUM($G$206:$G$305)),0))</f>
        <v/>
      </c>
      <c r="I264" s="48">
        <f>IF(D264="","",MIN(D264+F264,G264+H264))</f>
        <v/>
      </c>
      <c r="J264" s="48">
        <f>IF(D264="","",MIN(D264,MAX(0,I264-F264)))</f>
        <v/>
      </c>
      <c r="K264" s="48">
        <f>IF(D264="","",MAX(0,D264+F264-I264))</f>
        <v/>
      </c>
      <c r="L264" s="18">
        <f>IF(D264="","",IF(D264&lt;=0,"",1+COUNTIFS($D$206:$D$305,"&gt;0",$E$206:$E$305,"&gt;"&amp;E264)))</f>
        <v/>
      </c>
      <c r="M264" s="18">
        <f>IF(D264="","",IF(AND(K264&gt;0,L264=1),"Yes","No"))</f>
        <v/>
      </c>
      <c r="N264" s="48">
        <f>IF(D264="","",N164+F264)</f>
        <v/>
      </c>
      <c r="O264" s="47">
        <f>IF(D264="","",IF(AND(K264=0,K164&gt;0),C264,""))</f>
        <v/>
      </c>
    </row>
    <row r="265">
      <c r="A265" s="49">
        <f>IF(B265="","",DATE(YEAR('Debt Inputs'!$E$2),MONTH('Debt Inputs'!$E$2)+2,1))</f>
        <v/>
      </c>
      <c r="B265" s="23">
        <f>IF('Debt Inputs'!A65="","",'Debt Inputs'!A65)</f>
        <v/>
      </c>
      <c r="C265" s="24">
        <f>IF(B265="","",IFERROR(VLOOKUP(B265,'Debt Inputs'!$A$6:$M$105,2,FALSE),""))</f>
        <v/>
      </c>
      <c r="D265" s="50">
        <f>IF(B265="","",K165)</f>
        <v/>
      </c>
      <c r="E265" s="26">
        <f>IF(B265="","",IFERROR(VLOOKUP(B265,'Debt Inputs'!$A$6:$M$105,5,FALSE),0))</f>
        <v/>
      </c>
      <c r="F265" s="50">
        <f>IF(D265="","",IFERROR(D265*E265/12,0))</f>
        <v/>
      </c>
      <c r="G265" s="50">
        <f>IF(D265="","",MIN(IFERROR(VLOOKUP(B265,'Debt Inputs'!$A$6:$M$105,7,FALSE),0),D265+F265))</f>
        <v/>
      </c>
      <c r="H265" s="50">
        <f>IF(D265="","",IF(L265=1,MAX(0,'Debt Inputs'!$B$2-SUM($G$206:$G$305)),0))</f>
        <v/>
      </c>
      <c r="I265" s="50">
        <f>IF(D265="","",MIN(D265+F265,G265+H265))</f>
        <v/>
      </c>
      <c r="J265" s="50">
        <f>IF(D265="","",MIN(D265,MAX(0,I265-F265)))</f>
        <v/>
      </c>
      <c r="K265" s="50">
        <f>IF(D265="","",MAX(0,D265+F265-I265))</f>
        <v/>
      </c>
      <c r="L265" s="23">
        <f>IF(D265="","",IF(D265&lt;=0,"",1+COUNTIFS($D$206:$D$305,"&gt;0",$E$206:$E$305,"&gt;"&amp;E265)))</f>
        <v/>
      </c>
      <c r="M265" s="23">
        <f>IF(D265="","",IF(AND(K265&gt;0,L265=1),"Yes","No"))</f>
        <v/>
      </c>
      <c r="N265" s="50">
        <f>IF(D265="","",N165+F265)</f>
        <v/>
      </c>
      <c r="O265" s="49">
        <f>IF(D265="","",IF(AND(K265=0,K165&gt;0),C265,""))</f>
        <v/>
      </c>
    </row>
    <row r="266">
      <c r="A266" s="47">
        <f>IF(B266="","",DATE(YEAR('Debt Inputs'!$E$2),MONTH('Debt Inputs'!$E$2)+2,1))</f>
        <v/>
      </c>
      <c r="B266" s="18">
        <f>IF('Debt Inputs'!A66="","",'Debt Inputs'!A66)</f>
        <v/>
      </c>
      <c r="C266" s="19">
        <f>IF(B266="","",IFERROR(VLOOKUP(B266,'Debt Inputs'!$A$6:$M$105,2,FALSE),""))</f>
        <v/>
      </c>
      <c r="D266" s="48">
        <f>IF(B266="","",K166)</f>
        <v/>
      </c>
      <c r="E266" s="21">
        <f>IF(B266="","",IFERROR(VLOOKUP(B266,'Debt Inputs'!$A$6:$M$105,5,FALSE),0))</f>
        <v/>
      </c>
      <c r="F266" s="48">
        <f>IF(D266="","",IFERROR(D266*E266/12,0))</f>
        <v/>
      </c>
      <c r="G266" s="48">
        <f>IF(D266="","",MIN(IFERROR(VLOOKUP(B266,'Debt Inputs'!$A$6:$M$105,7,FALSE),0),D266+F266))</f>
        <v/>
      </c>
      <c r="H266" s="48">
        <f>IF(D266="","",IF(L266=1,MAX(0,'Debt Inputs'!$B$2-SUM($G$206:$G$305)),0))</f>
        <v/>
      </c>
      <c r="I266" s="48">
        <f>IF(D266="","",MIN(D266+F266,G266+H266))</f>
        <v/>
      </c>
      <c r="J266" s="48">
        <f>IF(D266="","",MIN(D266,MAX(0,I266-F266)))</f>
        <v/>
      </c>
      <c r="K266" s="48">
        <f>IF(D266="","",MAX(0,D266+F266-I266))</f>
        <v/>
      </c>
      <c r="L266" s="18">
        <f>IF(D266="","",IF(D266&lt;=0,"",1+COUNTIFS($D$206:$D$305,"&gt;0",$E$206:$E$305,"&gt;"&amp;E266)))</f>
        <v/>
      </c>
      <c r="M266" s="18">
        <f>IF(D266="","",IF(AND(K266&gt;0,L266=1),"Yes","No"))</f>
        <v/>
      </c>
      <c r="N266" s="48">
        <f>IF(D266="","",N166+F266)</f>
        <v/>
      </c>
      <c r="O266" s="47">
        <f>IF(D266="","",IF(AND(K266=0,K166&gt;0),C266,""))</f>
        <v/>
      </c>
    </row>
    <row r="267">
      <c r="A267" s="49">
        <f>IF(B267="","",DATE(YEAR('Debt Inputs'!$E$2),MONTH('Debt Inputs'!$E$2)+2,1))</f>
        <v/>
      </c>
      <c r="B267" s="23">
        <f>IF('Debt Inputs'!A67="","",'Debt Inputs'!A67)</f>
        <v/>
      </c>
      <c r="C267" s="24">
        <f>IF(B267="","",IFERROR(VLOOKUP(B267,'Debt Inputs'!$A$6:$M$105,2,FALSE),""))</f>
        <v/>
      </c>
      <c r="D267" s="50">
        <f>IF(B267="","",K167)</f>
        <v/>
      </c>
      <c r="E267" s="26">
        <f>IF(B267="","",IFERROR(VLOOKUP(B267,'Debt Inputs'!$A$6:$M$105,5,FALSE),0))</f>
        <v/>
      </c>
      <c r="F267" s="50">
        <f>IF(D267="","",IFERROR(D267*E267/12,0))</f>
        <v/>
      </c>
      <c r="G267" s="50">
        <f>IF(D267="","",MIN(IFERROR(VLOOKUP(B267,'Debt Inputs'!$A$6:$M$105,7,FALSE),0),D267+F267))</f>
        <v/>
      </c>
      <c r="H267" s="50">
        <f>IF(D267="","",IF(L267=1,MAX(0,'Debt Inputs'!$B$2-SUM($G$206:$G$305)),0))</f>
        <v/>
      </c>
      <c r="I267" s="50">
        <f>IF(D267="","",MIN(D267+F267,G267+H267))</f>
        <v/>
      </c>
      <c r="J267" s="50">
        <f>IF(D267="","",MIN(D267,MAX(0,I267-F267)))</f>
        <v/>
      </c>
      <c r="K267" s="50">
        <f>IF(D267="","",MAX(0,D267+F267-I267))</f>
        <v/>
      </c>
      <c r="L267" s="23">
        <f>IF(D267="","",IF(D267&lt;=0,"",1+COUNTIFS($D$206:$D$305,"&gt;0",$E$206:$E$305,"&gt;"&amp;E267)))</f>
        <v/>
      </c>
      <c r="M267" s="23">
        <f>IF(D267="","",IF(AND(K267&gt;0,L267=1),"Yes","No"))</f>
        <v/>
      </c>
      <c r="N267" s="50">
        <f>IF(D267="","",N167+F267)</f>
        <v/>
      </c>
      <c r="O267" s="49">
        <f>IF(D267="","",IF(AND(K267=0,K167&gt;0),C267,""))</f>
        <v/>
      </c>
    </row>
    <row r="268">
      <c r="A268" s="47">
        <f>IF(B268="","",DATE(YEAR('Debt Inputs'!$E$2),MONTH('Debt Inputs'!$E$2)+2,1))</f>
        <v/>
      </c>
      <c r="B268" s="18">
        <f>IF('Debt Inputs'!A68="","",'Debt Inputs'!A68)</f>
        <v/>
      </c>
      <c r="C268" s="19">
        <f>IF(B268="","",IFERROR(VLOOKUP(B268,'Debt Inputs'!$A$6:$M$105,2,FALSE),""))</f>
        <v/>
      </c>
      <c r="D268" s="48">
        <f>IF(B268="","",K168)</f>
        <v/>
      </c>
      <c r="E268" s="21">
        <f>IF(B268="","",IFERROR(VLOOKUP(B268,'Debt Inputs'!$A$6:$M$105,5,FALSE),0))</f>
        <v/>
      </c>
      <c r="F268" s="48">
        <f>IF(D268="","",IFERROR(D268*E268/12,0))</f>
        <v/>
      </c>
      <c r="G268" s="48">
        <f>IF(D268="","",MIN(IFERROR(VLOOKUP(B268,'Debt Inputs'!$A$6:$M$105,7,FALSE),0),D268+F268))</f>
        <v/>
      </c>
      <c r="H268" s="48">
        <f>IF(D268="","",IF(L268=1,MAX(0,'Debt Inputs'!$B$2-SUM($G$206:$G$305)),0))</f>
        <v/>
      </c>
      <c r="I268" s="48">
        <f>IF(D268="","",MIN(D268+F268,G268+H268))</f>
        <v/>
      </c>
      <c r="J268" s="48">
        <f>IF(D268="","",MIN(D268,MAX(0,I268-F268)))</f>
        <v/>
      </c>
      <c r="K268" s="48">
        <f>IF(D268="","",MAX(0,D268+F268-I268))</f>
        <v/>
      </c>
      <c r="L268" s="18">
        <f>IF(D268="","",IF(D268&lt;=0,"",1+COUNTIFS($D$206:$D$305,"&gt;0",$E$206:$E$305,"&gt;"&amp;E268)))</f>
        <v/>
      </c>
      <c r="M268" s="18">
        <f>IF(D268="","",IF(AND(K268&gt;0,L268=1),"Yes","No"))</f>
        <v/>
      </c>
      <c r="N268" s="48">
        <f>IF(D268="","",N168+F268)</f>
        <v/>
      </c>
      <c r="O268" s="47">
        <f>IF(D268="","",IF(AND(K268=0,K168&gt;0),C268,""))</f>
        <v/>
      </c>
    </row>
    <row r="269">
      <c r="A269" s="49">
        <f>IF(B269="","",DATE(YEAR('Debt Inputs'!$E$2),MONTH('Debt Inputs'!$E$2)+2,1))</f>
        <v/>
      </c>
      <c r="B269" s="23">
        <f>IF('Debt Inputs'!A69="","",'Debt Inputs'!A69)</f>
        <v/>
      </c>
      <c r="C269" s="24">
        <f>IF(B269="","",IFERROR(VLOOKUP(B269,'Debt Inputs'!$A$6:$M$105,2,FALSE),""))</f>
        <v/>
      </c>
      <c r="D269" s="50">
        <f>IF(B269="","",K169)</f>
        <v/>
      </c>
      <c r="E269" s="26">
        <f>IF(B269="","",IFERROR(VLOOKUP(B269,'Debt Inputs'!$A$6:$M$105,5,FALSE),0))</f>
        <v/>
      </c>
      <c r="F269" s="50">
        <f>IF(D269="","",IFERROR(D269*E269/12,0))</f>
        <v/>
      </c>
      <c r="G269" s="50">
        <f>IF(D269="","",MIN(IFERROR(VLOOKUP(B269,'Debt Inputs'!$A$6:$M$105,7,FALSE),0),D269+F269))</f>
        <v/>
      </c>
      <c r="H269" s="50">
        <f>IF(D269="","",IF(L269=1,MAX(0,'Debt Inputs'!$B$2-SUM($G$206:$G$305)),0))</f>
        <v/>
      </c>
      <c r="I269" s="50">
        <f>IF(D269="","",MIN(D269+F269,G269+H269))</f>
        <v/>
      </c>
      <c r="J269" s="50">
        <f>IF(D269="","",MIN(D269,MAX(0,I269-F269)))</f>
        <v/>
      </c>
      <c r="K269" s="50">
        <f>IF(D269="","",MAX(0,D269+F269-I269))</f>
        <v/>
      </c>
      <c r="L269" s="23">
        <f>IF(D269="","",IF(D269&lt;=0,"",1+COUNTIFS($D$206:$D$305,"&gt;0",$E$206:$E$305,"&gt;"&amp;E269)))</f>
        <v/>
      </c>
      <c r="M269" s="23">
        <f>IF(D269="","",IF(AND(K269&gt;0,L269=1),"Yes","No"))</f>
        <v/>
      </c>
      <c r="N269" s="50">
        <f>IF(D269="","",N169+F269)</f>
        <v/>
      </c>
      <c r="O269" s="49">
        <f>IF(D269="","",IF(AND(K269=0,K169&gt;0),C269,""))</f>
        <v/>
      </c>
    </row>
    <row r="270">
      <c r="A270" s="47">
        <f>IF(B270="","",DATE(YEAR('Debt Inputs'!$E$2),MONTH('Debt Inputs'!$E$2)+2,1))</f>
        <v/>
      </c>
      <c r="B270" s="18">
        <f>IF('Debt Inputs'!A70="","",'Debt Inputs'!A70)</f>
        <v/>
      </c>
      <c r="C270" s="19">
        <f>IF(B270="","",IFERROR(VLOOKUP(B270,'Debt Inputs'!$A$6:$M$105,2,FALSE),""))</f>
        <v/>
      </c>
      <c r="D270" s="48">
        <f>IF(B270="","",K170)</f>
        <v/>
      </c>
      <c r="E270" s="21">
        <f>IF(B270="","",IFERROR(VLOOKUP(B270,'Debt Inputs'!$A$6:$M$105,5,FALSE),0))</f>
        <v/>
      </c>
      <c r="F270" s="48">
        <f>IF(D270="","",IFERROR(D270*E270/12,0))</f>
        <v/>
      </c>
      <c r="G270" s="48">
        <f>IF(D270="","",MIN(IFERROR(VLOOKUP(B270,'Debt Inputs'!$A$6:$M$105,7,FALSE),0),D270+F270))</f>
        <v/>
      </c>
      <c r="H270" s="48">
        <f>IF(D270="","",IF(L270=1,MAX(0,'Debt Inputs'!$B$2-SUM($G$206:$G$305)),0))</f>
        <v/>
      </c>
      <c r="I270" s="48">
        <f>IF(D270="","",MIN(D270+F270,G270+H270))</f>
        <v/>
      </c>
      <c r="J270" s="48">
        <f>IF(D270="","",MIN(D270,MAX(0,I270-F270)))</f>
        <v/>
      </c>
      <c r="K270" s="48">
        <f>IF(D270="","",MAX(0,D270+F270-I270))</f>
        <v/>
      </c>
      <c r="L270" s="18">
        <f>IF(D270="","",IF(D270&lt;=0,"",1+COUNTIFS($D$206:$D$305,"&gt;0",$E$206:$E$305,"&gt;"&amp;E270)))</f>
        <v/>
      </c>
      <c r="M270" s="18">
        <f>IF(D270="","",IF(AND(K270&gt;0,L270=1),"Yes","No"))</f>
        <v/>
      </c>
      <c r="N270" s="48">
        <f>IF(D270="","",N170+F270)</f>
        <v/>
      </c>
      <c r="O270" s="47">
        <f>IF(D270="","",IF(AND(K270=0,K170&gt;0),C270,""))</f>
        <v/>
      </c>
    </row>
    <row r="271">
      <c r="A271" s="49">
        <f>IF(B271="","",DATE(YEAR('Debt Inputs'!$E$2),MONTH('Debt Inputs'!$E$2)+2,1))</f>
        <v/>
      </c>
      <c r="B271" s="23">
        <f>IF('Debt Inputs'!A71="","",'Debt Inputs'!A71)</f>
        <v/>
      </c>
      <c r="C271" s="24">
        <f>IF(B271="","",IFERROR(VLOOKUP(B271,'Debt Inputs'!$A$6:$M$105,2,FALSE),""))</f>
        <v/>
      </c>
      <c r="D271" s="50">
        <f>IF(B271="","",K171)</f>
        <v/>
      </c>
      <c r="E271" s="26">
        <f>IF(B271="","",IFERROR(VLOOKUP(B271,'Debt Inputs'!$A$6:$M$105,5,FALSE),0))</f>
        <v/>
      </c>
      <c r="F271" s="50">
        <f>IF(D271="","",IFERROR(D271*E271/12,0))</f>
        <v/>
      </c>
      <c r="G271" s="50">
        <f>IF(D271="","",MIN(IFERROR(VLOOKUP(B271,'Debt Inputs'!$A$6:$M$105,7,FALSE),0),D271+F271))</f>
        <v/>
      </c>
      <c r="H271" s="50">
        <f>IF(D271="","",IF(L271=1,MAX(0,'Debt Inputs'!$B$2-SUM($G$206:$G$305)),0))</f>
        <v/>
      </c>
      <c r="I271" s="50">
        <f>IF(D271="","",MIN(D271+F271,G271+H271))</f>
        <v/>
      </c>
      <c r="J271" s="50">
        <f>IF(D271="","",MIN(D271,MAX(0,I271-F271)))</f>
        <v/>
      </c>
      <c r="K271" s="50">
        <f>IF(D271="","",MAX(0,D271+F271-I271))</f>
        <v/>
      </c>
      <c r="L271" s="23">
        <f>IF(D271="","",IF(D271&lt;=0,"",1+COUNTIFS($D$206:$D$305,"&gt;0",$E$206:$E$305,"&gt;"&amp;E271)))</f>
        <v/>
      </c>
      <c r="M271" s="23">
        <f>IF(D271="","",IF(AND(K271&gt;0,L271=1),"Yes","No"))</f>
        <v/>
      </c>
      <c r="N271" s="50">
        <f>IF(D271="","",N171+F271)</f>
        <v/>
      </c>
      <c r="O271" s="49">
        <f>IF(D271="","",IF(AND(K271=0,K171&gt;0),C271,""))</f>
        <v/>
      </c>
    </row>
    <row r="272">
      <c r="A272" s="47">
        <f>IF(B272="","",DATE(YEAR('Debt Inputs'!$E$2),MONTH('Debt Inputs'!$E$2)+2,1))</f>
        <v/>
      </c>
      <c r="B272" s="18">
        <f>IF('Debt Inputs'!A72="","",'Debt Inputs'!A72)</f>
        <v/>
      </c>
      <c r="C272" s="19">
        <f>IF(B272="","",IFERROR(VLOOKUP(B272,'Debt Inputs'!$A$6:$M$105,2,FALSE),""))</f>
        <v/>
      </c>
      <c r="D272" s="48">
        <f>IF(B272="","",K172)</f>
        <v/>
      </c>
      <c r="E272" s="21">
        <f>IF(B272="","",IFERROR(VLOOKUP(B272,'Debt Inputs'!$A$6:$M$105,5,FALSE),0))</f>
        <v/>
      </c>
      <c r="F272" s="48">
        <f>IF(D272="","",IFERROR(D272*E272/12,0))</f>
        <v/>
      </c>
      <c r="G272" s="48">
        <f>IF(D272="","",MIN(IFERROR(VLOOKUP(B272,'Debt Inputs'!$A$6:$M$105,7,FALSE),0),D272+F272))</f>
        <v/>
      </c>
      <c r="H272" s="48">
        <f>IF(D272="","",IF(L272=1,MAX(0,'Debt Inputs'!$B$2-SUM($G$206:$G$305)),0))</f>
        <v/>
      </c>
      <c r="I272" s="48">
        <f>IF(D272="","",MIN(D272+F272,G272+H272))</f>
        <v/>
      </c>
      <c r="J272" s="48">
        <f>IF(D272="","",MIN(D272,MAX(0,I272-F272)))</f>
        <v/>
      </c>
      <c r="K272" s="48">
        <f>IF(D272="","",MAX(0,D272+F272-I272))</f>
        <v/>
      </c>
      <c r="L272" s="18">
        <f>IF(D272="","",IF(D272&lt;=0,"",1+COUNTIFS($D$206:$D$305,"&gt;0",$E$206:$E$305,"&gt;"&amp;E272)))</f>
        <v/>
      </c>
      <c r="M272" s="18">
        <f>IF(D272="","",IF(AND(K272&gt;0,L272=1),"Yes","No"))</f>
        <v/>
      </c>
      <c r="N272" s="48">
        <f>IF(D272="","",N172+F272)</f>
        <v/>
      </c>
      <c r="O272" s="47">
        <f>IF(D272="","",IF(AND(K272=0,K172&gt;0),C272,""))</f>
        <v/>
      </c>
    </row>
    <row r="273">
      <c r="A273" s="49">
        <f>IF(B273="","",DATE(YEAR('Debt Inputs'!$E$2),MONTH('Debt Inputs'!$E$2)+2,1))</f>
        <v/>
      </c>
      <c r="B273" s="23">
        <f>IF('Debt Inputs'!A73="","",'Debt Inputs'!A73)</f>
        <v/>
      </c>
      <c r="C273" s="24">
        <f>IF(B273="","",IFERROR(VLOOKUP(B273,'Debt Inputs'!$A$6:$M$105,2,FALSE),""))</f>
        <v/>
      </c>
      <c r="D273" s="50">
        <f>IF(B273="","",K173)</f>
        <v/>
      </c>
      <c r="E273" s="26">
        <f>IF(B273="","",IFERROR(VLOOKUP(B273,'Debt Inputs'!$A$6:$M$105,5,FALSE),0))</f>
        <v/>
      </c>
      <c r="F273" s="50">
        <f>IF(D273="","",IFERROR(D273*E273/12,0))</f>
        <v/>
      </c>
      <c r="G273" s="50">
        <f>IF(D273="","",MIN(IFERROR(VLOOKUP(B273,'Debt Inputs'!$A$6:$M$105,7,FALSE),0),D273+F273))</f>
        <v/>
      </c>
      <c r="H273" s="50">
        <f>IF(D273="","",IF(L273=1,MAX(0,'Debt Inputs'!$B$2-SUM($G$206:$G$305)),0))</f>
        <v/>
      </c>
      <c r="I273" s="50">
        <f>IF(D273="","",MIN(D273+F273,G273+H273))</f>
        <v/>
      </c>
      <c r="J273" s="50">
        <f>IF(D273="","",MIN(D273,MAX(0,I273-F273)))</f>
        <v/>
      </c>
      <c r="K273" s="50">
        <f>IF(D273="","",MAX(0,D273+F273-I273))</f>
        <v/>
      </c>
      <c r="L273" s="23">
        <f>IF(D273="","",IF(D273&lt;=0,"",1+COUNTIFS($D$206:$D$305,"&gt;0",$E$206:$E$305,"&gt;"&amp;E273)))</f>
        <v/>
      </c>
      <c r="M273" s="23">
        <f>IF(D273="","",IF(AND(K273&gt;0,L273=1),"Yes","No"))</f>
        <v/>
      </c>
      <c r="N273" s="50">
        <f>IF(D273="","",N173+F273)</f>
        <v/>
      </c>
      <c r="O273" s="49">
        <f>IF(D273="","",IF(AND(K273=0,K173&gt;0),C273,""))</f>
        <v/>
      </c>
    </row>
    <row r="274">
      <c r="A274" s="47">
        <f>IF(B274="","",DATE(YEAR('Debt Inputs'!$E$2),MONTH('Debt Inputs'!$E$2)+2,1))</f>
        <v/>
      </c>
      <c r="B274" s="18">
        <f>IF('Debt Inputs'!A74="","",'Debt Inputs'!A74)</f>
        <v/>
      </c>
      <c r="C274" s="19">
        <f>IF(B274="","",IFERROR(VLOOKUP(B274,'Debt Inputs'!$A$6:$M$105,2,FALSE),""))</f>
        <v/>
      </c>
      <c r="D274" s="48">
        <f>IF(B274="","",K174)</f>
        <v/>
      </c>
      <c r="E274" s="21">
        <f>IF(B274="","",IFERROR(VLOOKUP(B274,'Debt Inputs'!$A$6:$M$105,5,FALSE),0))</f>
        <v/>
      </c>
      <c r="F274" s="48">
        <f>IF(D274="","",IFERROR(D274*E274/12,0))</f>
        <v/>
      </c>
      <c r="G274" s="48">
        <f>IF(D274="","",MIN(IFERROR(VLOOKUP(B274,'Debt Inputs'!$A$6:$M$105,7,FALSE),0),D274+F274))</f>
        <v/>
      </c>
      <c r="H274" s="48">
        <f>IF(D274="","",IF(L274=1,MAX(0,'Debt Inputs'!$B$2-SUM($G$206:$G$305)),0))</f>
        <v/>
      </c>
      <c r="I274" s="48">
        <f>IF(D274="","",MIN(D274+F274,G274+H274))</f>
        <v/>
      </c>
      <c r="J274" s="48">
        <f>IF(D274="","",MIN(D274,MAX(0,I274-F274)))</f>
        <v/>
      </c>
      <c r="K274" s="48">
        <f>IF(D274="","",MAX(0,D274+F274-I274))</f>
        <v/>
      </c>
      <c r="L274" s="18">
        <f>IF(D274="","",IF(D274&lt;=0,"",1+COUNTIFS($D$206:$D$305,"&gt;0",$E$206:$E$305,"&gt;"&amp;E274)))</f>
        <v/>
      </c>
      <c r="M274" s="18">
        <f>IF(D274="","",IF(AND(K274&gt;0,L274=1),"Yes","No"))</f>
        <v/>
      </c>
      <c r="N274" s="48">
        <f>IF(D274="","",N174+F274)</f>
        <v/>
      </c>
      <c r="O274" s="47">
        <f>IF(D274="","",IF(AND(K274=0,K174&gt;0),C274,""))</f>
        <v/>
      </c>
    </row>
    <row r="275">
      <c r="A275" s="49">
        <f>IF(B275="","",DATE(YEAR('Debt Inputs'!$E$2),MONTH('Debt Inputs'!$E$2)+2,1))</f>
        <v/>
      </c>
      <c r="B275" s="23">
        <f>IF('Debt Inputs'!A75="","",'Debt Inputs'!A75)</f>
        <v/>
      </c>
      <c r="C275" s="24">
        <f>IF(B275="","",IFERROR(VLOOKUP(B275,'Debt Inputs'!$A$6:$M$105,2,FALSE),""))</f>
        <v/>
      </c>
      <c r="D275" s="50">
        <f>IF(B275="","",K175)</f>
        <v/>
      </c>
      <c r="E275" s="26">
        <f>IF(B275="","",IFERROR(VLOOKUP(B275,'Debt Inputs'!$A$6:$M$105,5,FALSE),0))</f>
        <v/>
      </c>
      <c r="F275" s="50">
        <f>IF(D275="","",IFERROR(D275*E275/12,0))</f>
        <v/>
      </c>
      <c r="G275" s="50">
        <f>IF(D275="","",MIN(IFERROR(VLOOKUP(B275,'Debt Inputs'!$A$6:$M$105,7,FALSE),0),D275+F275))</f>
        <v/>
      </c>
      <c r="H275" s="50">
        <f>IF(D275="","",IF(L275=1,MAX(0,'Debt Inputs'!$B$2-SUM($G$206:$G$305)),0))</f>
        <v/>
      </c>
      <c r="I275" s="50">
        <f>IF(D275="","",MIN(D275+F275,G275+H275))</f>
        <v/>
      </c>
      <c r="J275" s="50">
        <f>IF(D275="","",MIN(D275,MAX(0,I275-F275)))</f>
        <v/>
      </c>
      <c r="K275" s="50">
        <f>IF(D275="","",MAX(0,D275+F275-I275))</f>
        <v/>
      </c>
      <c r="L275" s="23">
        <f>IF(D275="","",IF(D275&lt;=0,"",1+COUNTIFS($D$206:$D$305,"&gt;0",$E$206:$E$305,"&gt;"&amp;E275)))</f>
        <v/>
      </c>
      <c r="M275" s="23">
        <f>IF(D275="","",IF(AND(K275&gt;0,L275=1),"Yes","No"))</f>
        <v/>
      </c>
      <c r="N275" s="50">
        <f>IF(D275="","",N175+F275)</f>
        <v/>
      </c>
      <c r="O275" s="49">
        <f>IF(D275="","",IF(AND(K275=0,K175&gt;0),C275,""))</f>
        <v/>
      </c>
    </row>
    <row r="276">
      <c r="A276" s="47">
        <f>IF(B276="","",DATE(YEAR('Debt Inputs'!$E$2),MONTH('Debt Inputs'!$E$2)+2,1))</f>
        <v/>
      </c>
      <c r="B276" s="18">
        <f>IF('Debt Inputs'!A76="","",'Debt Inputs'!A76)</f>
        <v/>
      </c>
      <c r="C276" s="19">
        <f>IF(B276="","",IFERROR(VLOOKUP(B276,'Debt Inputs'!$A$6:$M$105,2,FALSE),""))</f>
        <v/>
      </c>
      <c r="D276" s="48">
        <f>IF(B276="","",K176)</f>
        <v/>
      </c>
      <c r="E276" s="21">
        <f>IF(B276="","",IFERROR(VLOOKUP(B276,'Debt Inputs'!$A$6:$M$105,5,FALSE),0))</f>
        <v/>
      </c>
      <c r="F276" s="48">
        <f>IF(D276="","",IFERROR(D276*E276/12,0))</f>
        <v/>
      </c>
      <c r="G276" s="48">
        <f>IF(D276="","",MIN(IFERROR(VLOOKUP(B276,'Debt Inputs'!$A$6:$M$105,7,FALSE),0),D276+F276))</f>
        <v/>
      </c>
      <c r="H276" s="48">
        <f>IF(D276="","",IF(L276=1,MAX(0,'Debt Inputs'!$B$2-SUM($G$206:$G$305)),0))</f>
        <v/>
      </c>
      <c r="I276" s="48">
        <f>IF(D276="","",MIN(D276+F276,G276+H276))</f>
        <v/>
      </c>
      <c r="J276" s="48">
        <f>IF(D276="","",MIN(D276,MAX(0,I276-F276)))</f>
        <v/>
      </c>
      <c r="K276" s="48">
        <f>IF(D276="","",MAX(0,D276+F276-I276))</f>
        <v/>
      </c>
      <c r="L276" s="18">
        <f>IF(D276="","",IF(D276&lt;=0,"",1+COUNTIFS($D$206:$D$305,"&gt;0",$E$206:$E$305,"&gt;"&amp;E276)))</f>
        <v/>
      </c>
      <c r="M276" s="18">
        <f>IF(D276="","",IF(AND(K276&gt;0,L276=1),"Yes","No"))</f>
        <v/>
      </c>
      <c r="N276" s="48">
        <f>IF(D276="","",N176+F276)</f>
        <v/>
      </c>
      <c r="O276" s="47">
        <f>IF(D276="","",IF(AND(K276=0,K176&gt;0),C276,""))</f>
        <v/>
      </c>
    </row>
    <row r="277">
      <c r="A277" s="49">
        <f>IF(B277="","",DATE(YEAR('Debt Inputs'!$E$2),MONTH('Debt Inputs'!$E$2)+2,1))</f>
        <v/>
      </c>
      <c r="B277" s="23">
        <f>IF('Debt Inputs'!A77="","",'Debt Inputs'!A77)</f>
        <v/>
      </c>
      <c r="C277" s="24">
        <f>IF(B277="","",IFERROR(VLOOKUP(B277,'Debt Inputs'!$A$6:$M$105,2,FALSE),""))</f>
        <v/>
      </c>
      <c r="D277" s="50">
        <f>IF(B277="","",K177)</f>
        <v/>
      </c>
      <c r="E277" s="26">
        <f>IF(B277="","",IFERROR(VLOOKUP(B277,'Debt Inputs'!$A$6:$M$105,5,FALSE),0))</f>
        <v/>
      </c>
      <c r="F277" s="50">
        <f>IF(D277="","",IFERROR(D277*E277/12,0))</f>
        <v/>
      </c>
      <c r="G277" s="50">
        <f>IF(D277="","",MIN(IFERROR(VLOOKUP(B277,'Debt Inputs'!$A$6:$M$105,7,FALSE),0),D277+F277))</f>
        <v/>
      </c>
      <c r="H277" s="50">
        <f>IF(D277="","",IF(L277=1,MAX(0,'Debt Inputs'!$B$2-SUM($G$206:$G$305)),0))</f>
        <v/>
      </c>
      <c r="I277" s="50">
        <f>IF(D277="","",MIN(D277+F277,G277+H277))</f>
        <v/>
      </c>
      <c r="J277" s="50">
        <f>IF(D277="","",MIN(D277,MAX(0,I277-F277)))</f>
        <v/>
      </c>
      <c r="K277" s="50">
        <f>IF(D277="","",MAX(0,D277+F277-I277))</f>
        <v/>
      </c>
      <c r="L277" s="23">
        <f>IF(D277="","",IF(D277&lt;=0,"",1+COUNTIFS($D$206:$D$305,"&gt;0",$E$206:$E$305,"&gt;"&amp;E277)))</f>
        <v/>
      </c>
      <c r="M277" s="23">
        <f>IF(D277="","",IF(AND(K277&gt;0,L277=1),"Yes","No"))</f>
        <v/>
      </c>
      <c r="N277" s="50">
        <f>IF(D277="","",N177+F277)</f>
        <v/>
      </c>
      <c r="O277" s="49">
        <f>IF(D277="","",IF(AND(K277=0,K177&gt;0),C277,""))</f>
        <v/>
      </c>
    </row>
    <row r="278">
      <c r="A278" s="47">
        <f>IF(B278="","",DATE(YEAR('Debt Inputs'!$E$2),MONTH('Debt Inputs'!$E$2)+2,1))</f>
        <v/>
      </c>
      <c r="B278" s="18">
        <f>IF('Debt Inputs'!A78="","",'Debt Inputs'!A78)</f>
        <v/>
      </c>
      <c r="C278" s="19">
        <f>IF(B278="","",IFERROR(VLOOKUP(B278,'Debt Inputs'!$A$6:$M$105,2,FALSE),""))</f>
        <v/>
      </c>
      <c r="D278" s="48">
        <f>IF(B278="","",K178)</f>
        <v/>
      </c>
      <c r="E278" s="21">
        <f>IF(B278="","",IFERROR(VLOOKUP(B278,'Debt Inputs'!$A$6:$M$105,5,FALSE),0))</f>
        <v/>
      </c>
      <c r="F278" s="48">
        <f>IF(D278="","",IFERROR(D278*E278/12,0))</f>
        <v/>
      </c>
      <c r="G278" s="48">
        <f>IF(D278="","",MIN(IFERROR(VLOOKUP(B278,'Debt Inputs'!$A$6:$M$105,7,FALSE),0),D278+F278))</f>
        <v/>
      </c>
      <c r="H278" s="48">
        <f>IF(D278="","",IF(L278=1,MAX(0,'Debt Inputs'!$B$2-SUM($G$206:$G$305)),0))</f>
        <v/>
      </c>
      <c r="I278" s="48">
        <f>IF(D278="","",MIN(D278+F278,G278+H278))</f>
        <v/>
      </c>
      <c r="J278" s="48">
        <f>IF(D278="","",MIN(D278,MAX(0,I278-F278)))</f>
        <v/>
      </c>
      <c r="K278" s="48">
        <f>IF(D278="","",MAX(0,D278+F278-I278))</f>
        <v/>
      </c>
      <c r="L278" s="18">
        <f>IF(D278="","",IF(D278&lt;=0,"",1+COUNTIFS($D$206:$D$305,"&gt;0",$E$206:$E$305,"&gt;"&amp;E278)))</f>
        <v/>
      </c>
      <c r="M278" s="18">
        <f>IF(D278="","",IF(AND(K278&gt;0,L278=1),"Yes","No"))</f>
        <v/>
      </c>
      <c r="N278" s="48">
        <f>IF(D278="","",N178+F278)</f>
        <v/>
      </c>
      <c r="O278" s="47">
        <f>IF(D278="","",IF(AND(K278=0,K178&gt;0),C278,""))</f>
        <v/>
      </c>
    </row>
    <row r="279">
      <c r="A279" s="49">
        <f>IF(B279="","",DATE(YEAR('Debt Inputs'!$E$2),MONTH('Debt Inputs'!$E$2)+2,1))</f>
        <v/>
      </c>
      <c r="B279" s="23">
        <f>IF('Debt Inputs'!A79="","",'Debt Inputs'!A79)</f>
        <v/>
      </c>
      <c r="C279" s="24">
        <f>IF(B279="","",IFERROR(VLOOKUP(B279,'Debt Inputs'!$A$6:$M$105,2,FALSE),""))</f>
        <v/>
      </c>
      <c r="D279" s="50">
        <f>IF(B279="","",K179)</f>
        <v/>
      </c>
      <c r="E279" s="26">
        <f>IF(B279="","",IFERROR(VLOOKUP(B279,'Debt Inputs'!$A$6:$M$105,5,FALSE),0))</f>
        <v/>
      </c>
      <c r="F279" s="50">
        <f>IF(D279="","",IFERROR(D279*E279/12,0))</f>
        <v/>
      </c>
      <c r="G279" s="50">
        <f>IF(D279="","",MIN(IFERROR(VLOOKUP(B279,'Debt Inputs'!$A$6:$M$105,7,FALSE),0),D279+F279))</f>
        <v/>
      </c>
      <c r="H279" s="50">
        <f>IF(D279="","",IF(L279=1,MAX(0,'Debt Inputs'!$B$2-SUM($G$206:$G$305)),0))</f>
        <v/>
      </c>
      <c r="I279" s="50">
        <f>IF(D279="","",MIN(D279+F279,G279+H279))</f>
        <v/>
      </c>
      <c r="J279" s="50">
        <f>IF(D279="","",MIN(D279,MAX(0,I279-F279)))</f>
        <v/>
      </c>
      <c r="K279" s="50">
        <f>IF(D279="","",MAX(0,D279+F279-I279))</f>
        <v/>
      </c>
      <c r="L279" s="23">
        <f>IF(D279="","",IF(D279&lt;=0,"",1+COUNTIFS($D$206:$D$305,"&gt;0",$E$206:$E$305,"&gt;"&amp;E279)))</f>
        <v/>
      </c>
      <c r="M279" s="23">
        <f>IF(D279="","",IF(AND(K279&gt;0,L279=1),"Yes","No"))</f>
        <v/>
      </c>
      <c r="N279" s="50">
        <f>IF(D279="","",N179+F279)</f>
        <v/>
      </c>
      <c r="O279" s="49">
        <f>IF(D279="","",IF(AND(K279=0,K179&gt;0),C279,""))</f>
        <v/>
      </c>
    </row>
    <row r="280">
      <c r="A280" s="47">
        <f>IF(B280="","",DATE(YEAR('Debt Inputs'!$E$2),MONTH('Debt Inputs'!$E$2)+2,1))</f>
        <v/>
      </c>
      <c r="B280" s="18">
        <f>IF('Debt Inputs'!A80="","",'Debt Inputs'!A80)</f>
        <v/>
      </c>
      <c r="C280" s="19">
        <f>IF(B280="","",IFERROR(VLOOKUP(B280,'Debt Inputs'!$A$6:$M$105,2,FALSE),""))</f>
        <v/>
      </c>
      <c r="D280" s="48">
        <f>IF(B280="","",K180)</f>
        <v/>
      </c>
      <c r="E280" s="21">
        <f>IF(B280="","",IFERROR(VLOOKUP(B280,'Debt Inputs'!$A$6:$M$105,5,FALSE),0))</f>
        <v/>
      </c>
      <c r="F280" s="48">
        <f>IF(D280="","",IFERROR(D280*E280/12,0))</f>
        <v/>
      </c>
      <c r="G280" s="48">
        <f>IF(D280="","",MIN(IFERROR(VLOOKUP(B280,'Debt Inputs'!$A$6:$M$105,7,FALSE),0),D280+F280))</f>
        <v/>
      </c>
      <c r="H280" s="48">
        <f>IF(D280="","",IF(L280=1,MAX(0,'Debt Inputs'!$B$2-SUM($G$206:$G$305)),0))</f>
        <v/>
      </c>
      <c r="I280" s="48">
        <f>IF(D280="","",MIN(D280+F280,G280+H280))</f>
        <v/>
      </c>
      <c r="J280" s="48">
        <f>IF(D280="","",MIN(D280,MAX(0,I280-F280)))</f>
        <v/>
      </c>
      <c r="K280" s="48">
        <f>IF(D280="","",MAX(0,D280+F280-I280))</f>
        <v/>
      </c>
      <c r="L280" s="18">
        <f>IF(D280="","",IF(D280&lt;=0,"",1+COUNTIFS($D$206:$D$305,"&gt;0",$E$206:$E$305,"&gt;"&amp;E280)))</f>
        <v/>
      </c>
      <c r="M280" s="18">
        <f>IF(D280="","",IF(AND(K280&gt;0,L280=1),"Yes","No"))</f>
        <v/>
      </c>
      <c r="N280" s="48">
        <f>IF(D280="","",N180+F280)</f>
        <v/>
      </c>
      <c r="O280" s="47">
        <f>IF(D280="","",IF(AND(K280=0,K180&gt;0),C280,""))</f>
        <v/>
      </c>
    </row>
    <row r="281">
      <c r="A281" s="49">
        <f>IF(B281="","",DATE(YEAR('Debt Inputs'!$E$2),MONTH('Debt Inputs'!$E$2)+2,1))</f>
        <v/>
      </c>
      <c r="B281" s="23">
        <f>IF('Debt Inputs'!A81="","",'Debt Inputs'!A81)</f>
        <v/>
      </c>
      <c r="C281" s="24">
        <f>IF(B281="","",IFERROR(VLOOKUP(B281,'Debt Inputs'!$A$6:$M$105,2,FALSE),""))</f>
        <v/>
      </c>
      <c r="D281" s="50">
        <f>IF(B281="","",K181)</f>
        <v/>
      </c>
      <c r="E281" s="26">
        <f>IF(B281="","",IFERROR(VLOOKUP(B281,'Debt Inputs'!$A$6:$M$105,5,FALSE),0))</f>
        <v/>
      </c>
      <c r="F281" s="50">
        <f>IF(D281="","",IFERROR(D281*E281/12,0))</f>
        <v/>
      </c>
      <c r="G281" s="50">
        <f>IF(D281="","",MIN(IFERROR(VLOOKUP(B281,'Debt Inputs'!$A$6:$M$105,7,FALSE),0),D281+F281))</f>
        <v/>
      </c>
      <c r="H281" s="50">
        <f>IF(D281="","",IF(L281=1,MAX(0,'Debt Inputs'!$B$2-SUM($G$206:$G$305)),0))</f>
        <v/>
      </c>
      <c r="I281" s="50">
        <f>IF(D281="","",MIN(D281+F281,G281+H281))</f>
        <v/>
      </c>
      <c r="J281" s="50">
        <f>IF(D281="","",MIN(D281,MAX(0,I281-F281)))</f>
        <v/>
      </c>
      <c r="K281" s="50">
        <f>IF(D281="","",MAX(0,D281+F281-I281))</f>
        <v/>
      </c>
      <c r="L281" s="23">
        <f>IF(D281="","",IF(D281&lt;=0,"",1+COUNTIFS($D$206:$D$305,"&gt;0",$E$206:$E$305,"&gt;"&amp;E281)))</f>
        <v/>
      </c>
      <c r="M281" s="23">
        <f>IF(D281="","",IF(AND(K281&gt;0,L281=1),"Yes","No"))</f>
        <v/>
      </c>
      <c r="N281" s="50">
        <f>IF(D281="","",N181+F281)</f>
        <v/>
      </c>
      <c r="O281" s="49">
        <f>IF(D281="","",IF(AND(K281=0,K181&gt;0),C281,""))</f>
        <v/>
      </c>
    </row>
    <row r="282">
      <c r="A282" s="47">
        <f>IF(B282="","",DATE(YEAR('Debt Inputs'!$E$2),MONTH('Debt Inputs'!$E$2)+2,1))</f>
        <v/>
      </c>
      <c r="B282" s="18">
        <f>IF('Debt Inputs'!A82="","",'Debt Inputs'!A82)</f>
        <v/>
      </c>
      <c r="C282" s="19">
        <f>IF(B282="","",IFERROR(VLOOKUP(B282,'Debt Inputs'!$A$6:$M$105,2,FALSE),""))</f>
        <v/>
      </c>
      <c r="D282" s="48">
        <f>IF(B282="","",K182)</f>
        <v/>
      </c>
      <c r="E282" s="21">
        <f>IF(B282="","",IFERROR(VLOOKUP(B282,'Debt Inputs'!$A$6:$M$105,5,FALSE),0))</f>
        <v/>
      </c>
      <c r="F282" s="48">
        <f>IF(D282="","",IFERROR(D282*E282/12,0))</f>
        <v/>
      </c>
      <c r="G282" s="48">
        <f>IF(D282="","",MIN(IFERROR(VLOOKUP(B282,'Debt Inputs'!$A$6:$M$105,7,FALSE),0),D282+F282))</f>
        <v/>
      </c>
      <c r="H282" s="48">
        <f>IF(D282="","",IF(L282=1,MAX(0,'Debt Inputs'!$B$2-SUM($G$206:$G$305)),0))</f>
        <v/>
      </c>
      <c r="I282" s="48">
        <f>IF(D282="","",MIN(D282+F282,G282+H282))</f>
        <v/>
      </c>
      <c r="J282" s="48">
        <f>IF(D282="","",MIN(D282,MAX(0,I282-F282)))</f>
        <v/>
      </c>
      <c r="K282" s="48">
        <f>IF(D282="","",MAX(0,D282+F282-I282))</f>
        <v/>
      </c>
      <c r="L282" s="18">
        <f>IF(D282="","",IF(D282&lt;=0,"",1+COUNTIFS($D$206:$D$305,"&gt;0",$E$206:$E$305,"&gt;"&amp;E282)))</f>
        <v/>
      </c>
      <c r="M282" s="18">
        <f>IF(D282="","",IF(AND(K282&gt;0,L282=1),"Yes","No"))</f>
        <v/>
      </c>
      <c r="N282" s="48">
        <f>IF(D282="","",N182+F282)</f>
        <v/>
      </c>
      <c r="O282" s="47">
        <f>IF(D282="","",IF(AND(K282=0,K182&gt;0),C282,""))</f>
        <v/>
      </c>
    </row>
    <row r="283">
      <c r="A283" s="49">
        <f>IF(B283="","",DATE(YEAR('Debt Inputs'!$E$2),MONTH('Debt Inputs'!$E$2)+2,1))</f>
        <v/>
      </c>
      <c r="B283" s="23">
        <f>IF('Debt Inputs'!A83="","",'Debt Inputs'!A83)</f>
        <v/>
      </c>
      <c r="C283" s="24">
        <f>IF(B283="","",IFERROR(VLOOKUP(B283,'Debt Inputs'!$A$6:$M$105,2,FALSE),""))</f>
        <v/>
      </c>
      <c r="D283" s="50">
        <f>IF(B283="","",K183)</f>
        <v/>
      </c>
      <c r="E283" s="26">
        <f>IF(B283="","",IFERROR(VLOOKUP(B283,'Debt Inputs'!$A$6:$M$105,5,FALSE),0))</f>
        <v/>
      </c>
      <c r="F283" s="50">
        <f>IF(D283="","",IFERROR(D283*E283/12,0))</f>
        <v/>
      </c>
      <c r="G283" s="50">
        <f>IF(D283="","",MIN(IFERROR(VLOOKUP(B283,'Debt Inputs'!$A$6:$M$105,7,FALSE),0),D283+F283))</f>
        <v/>
      </c>
      <c r="H283" s="50">
        <f>IF(D283="","",IF(L283=1,MAX(0,'Debt Inputs'!$B$2-SUM($G$206:$G$305)),0))</f>
        <v/>
      </c>
      <c r="I283" s="50">
        <f>IF(D283="","",MIN(D283+F283,G283+H283))</f>
        <v/>
      </c>
      <c r="J283" s="50">
        <f>IF(D283="","",MIN(D283,MAX(0,I283-F283)))</f>
        <v/>
      </c>
      <c r="K283" s="50">
        <f>IF(D283="","",MAX(0,D283+F283-I283))</f>
        <v/>
      </c>
      <c r="L283" s="23">
        <f>IF(D283="","",IF(D283&lt;=0,"",1+COUNTIFS($D$206:$D$305,"&gt;0",$E$206:$E$305,"&gt;"&amp;E283)))</f>
        <v/>
      </c>
      <c r="M283" s="23">
        <f>IF(D283="","",IF(AND(K283&gt;0,L283=1),"Yes","No"))</f>
        <v/>
      </c>
      <c r="N283" s="50">
        <f>IF(D283="","",N183+F283)</f>
        <v/>
      </c>
      <c r="O283" s="49">
        <f>IF(D283="","",IF(AND(K283=0,K183&gt;0),C283,""))</f>
        <v/>
      </c>
    </row>
    <row r="284">
      <c r="A284" s="47">
        <f>IF(B284="","",DATE(YEAR('Debt Inputs'!$E$2),MONTH('Debt Inputs'!$E$2)+2,1))</f>
        <v/>
      </c>
      <c r="B284" s="18">
        <f>IF('Debt Inputs'!A84="","",'Debt Inputs'!A84)</f>
        <v/>
      </c>
      <c r="C284" s="19">
        <f>IF(B284="","",IFERROR(VLOOKUP(B284,'Debt Inputs'!$A$6:$M$105,2,FALSE),""))</f>
        <v/>
      </c>
      <c r="D284" s="48">
        <f>IF(B284="","",K184)</f>
        <v/>
      </c>
      <c r="E284" s="21">
        <f>IF(B284="","",IFERROR(VLOOKUP(B284,'Debt Inputs'!$A$6:$M$105,5,FALSE),0))</f>
        <v/>
      </c>
      <c r="F284" s="48">
        <f>IF(D284="","",IFERROR(D284*E284/12,0))</f>
        <v/>
      </c>
      <c r="G284" s="48">
        <f>IF(D284="","",MIN(IFERROR(VLOOKUP(B284,'Debt Inputs'!$A$6:$M$105,7,FALSE),0),D284+F284))</f>
        <v/>
      </c>
      <c r="H284" s="48">
        <f>IF(D284="","",IF(L284=1,MAX(0,'Debt Inputs'!$B$2-SUM($G$206:$G$305)),0))</f>
        <v/>
      </c>
      <c r="I284" s="48">
        <f>IF(D284="","",MIN(D284+F284,G284+H284))</f>
        <v/>
      </c>
      <c r="J284" s="48">
        <f>IF(D284="","",MIN(D284,MAX(0,I284-F284)))</f>
        <v/>
      </c>
      <c r="K284" s="48">
        <f>IF(D284="","",MAX(0,D284+F284-I284))</f>
        <v/>
      </c>
      <c r="L284" s="18">
        <f>IF(D284="","",IF(D284&lt;=0,"",1+COUNTIFS($D$206:$D$305,"&gt;0",$E$206:$E$305,"&gt;"&amp;E284)))</f>
        <v/>
      </c>
      <c r="M284" s="18">
        <f>IF(D284="","",IF(AND(K284&gt;0,L284=1),"Yes","No"))</f>
        <v/>
      </c>
      <c r="N284" s="48">
        <f>IF(D284="","",N184+F284)</f>
        <v/>
      </c>
      <c r="O284" s="47">
        <f>IF(D284="","",IF(AND(K284=0,K184&gt;0),C284,""))</f>
        <v/>
      </c>
    </row>
    <row r="285">
      <c r="A285" s="49">
        <f>IF(B285="","",DATE(YEAR('Debt Inputs'!$E$2),MONTH('Debt Inputs'!$E$2)+2,1))</f>
        <v/>
      </c>
      <c r="B285" s="23">
        <f>IF('Debt Inputs'!A85="","",'Debt Inputs'!A85)</f>
        <v/>
      </c>
      <c r="C285" s="24">
        <f>IF(B285="","",IFERROR(VLOOKUP(B285,'Debt Inputs'!$A$6:$M$105,2,FALSE),""))</f>
        <v/>
      </c>
      <c r="D285" s="50">
        <f>IF(B285="","",K185)</f>
        <v/>
      </c>
      <c r="E285" s="26">
        <f>IF(B285="","",IFERROR(VLOOKUP(B285,'Debt Inputs'!$A$6:$M$105,5,FALSE),0))</f>
        <v/>
      </c>
      <c r="F285" s="50">
        <f>IF(D285="","",IFERROR(D285*E285/12,0))</f>
        <v/>
      </c>
      <c r="G285" s="50">
        <f>IF(D285="","",MIN(IFERROR(VLOOKUP(B285,'Debt Inputs'!$A$6:$M$105,7,FALSE),0),D285+F285))</f>
        <v/>
      </c>
      <c r="H285" s="50">
        <f>IF(D285="","",IF(L285=1,MAX(0,'Debt Inputs'!$B$2-SUM($G$206:$G$305)),0))</f>
        <v/>
      </c>
      <c r="I285" s="50">
        <f>IF(D285="","",MIN(D285+F285,G285+H285))</f>
        <v/>
      </c>
      <c r="J285" s="50">
        <f>IF(D285="","",MIN(D285,MAX(0,I285-F285)))</f>
        <v/>
      </c>
      <c r="K285" s="50">
        <f>IF(D285="","",MAX(0,D285+F285-I285))</f>
        <v/>
      </c>
      <c r="L285" s="23">
        <f>IF(D285="","",IF(D285&lt;=0,"",1+COUNTIFS($D$206:$D$305,"&gt;0",$E$206:$E$305,"&gt;"&amp;E285)))</f>
        <v/>
      </c>
      <c r="M285" s="23">
        <f>IF(D285="","",IF(AND(K285&gt;0,L285=1),"Yes","No"))</f>
        <v/>
      </c>
      <c r="N285" s="50">
        <f>IF(D285="","",N185+F285)</f>
        <v/>
      </c>
      <c r="O285" s="49">
        <f>IF(D285="","",IF(AND(K285=0,K185&gt;0),C285,""))</f>
        <v/>
      </c>
    </row>
    <row r="286">
      <c r="A286" s="47">
        <f>IF(B286="","",DATE(YEAR('Debt Inputs'!$E$2),MONTH('Debt Inputs'!$E$2)+2,1))</f>
        <v/>
      </c>
      <c r="B286" s="18">
        <f>IF('Debt Inputs'!A86="","",'Debt Inputs'!A86)</f>
        <v/>
      </c>
      <c r="C286" s="19">
        <f>IF(B286="","",IFERROR(VLOOKUP(B286,'Debt Inputs'!$A$6:$M$105,2,FALSE),""))</f>
        <v/>
      </c>
      <c r="D286" s="48">
        <f>IF(B286="","",K186)</f>
        <v/>
      </c>
      <c r="E286" s="21">
        <f>IF(B286="","",IFERROR(VLOOKUP(B286,'Debt Inputs'!$A$6:$M$105,5,FALSE),0))</f>
        <v/>
      </c>
      <c r="F286" s="48">
        <f>IF(D286="","",IFERROR(D286*E286/12,0))</f>
        <v/>
      </c>
      <c r="G286" s="48">
        <f>IF(D286="","",MIN(IFERROR(VLOOKUP(B286,'Debt Inputs'!$A$6:$M$105,7,FALSE),0),D286+F286))</f>
        <v/>
      </c>
      <c r="H286" s="48">
        <f>IF(D286="","",IF(L286=1,MAX(0,'Debt Inputs'!$B$2-SUM($G$206:$G$305)),0))</f>
        <v/>
      </c>
      <c r="I286" s="48">
        <f>IF(D286="","",MIN(D286+F286,G286+H286))</f>
        <v/>
      </c>
      <c r="J286" s="48">
        <f>IF(D286="","",MIN(D286,MAX(0,I286-F286)))</f>
        <v/>
      </c>
      <c r="K286" s="48">
        <f>IF(D286="","",MAX(0,D286+F286-I286))</f>
        <v/>
      </c>
      <c r="L286" s="18">
        <f>IF(D286="","",IF(D286&lt;=0,"",1+COUNTIFS($D$206:$D$305,"&gt;0",$E$206:$E$305,"&gt;"&amp;E286)))</f>
        <v/>
      </c>
      <c r="M286" s="18">
        <f>IF(D286="","",IF(AND(K286&gt;0,L286=1),"Yes","No"))</f>
        <v/>
      </c>
      <c r="N286" s="48">
        <f>IF(D286="","",N186+F286)</f>
        <v/>
      </c>
      <c r="O286" s="47">
        <f>IF(D286="","",IF(AND(K286=0,K186&gt;0),C286,""))</f>
        <v/>
      </c>
    </row>
    <row r="287">
      <c r="A287" s="49">
        <f>IF(B287="","",DATE(YEAR('Debt Inputs'!$E$2),MONTH('Debt Inputs'!$E$2)+2,1))</f>
        <v/>
      </c>
      <c r="B287" s="23">
        <f>IF('Debt Inputs'!A87="","",'Debt Inputs'!A87)</f>
        <v/>
      </c>
      <c r="C287" s="24">
        <f>IF(B287="","",IFERROR(VLOOKUP(B287,'Debt Inputs'!$A$6:$M$105,2,FALSE),""))</f>
        <v/>
      </c>
      <c r="D287" s="50">
        <f>IF(B287="","",K187)</f>
        <v/>
      </c>
      <c r="E287" s="26">
        <f>IF(B287="","",IFERROR(VLOOKUP(B287,'Debt Inputs'!$A$6:$M$105,5,FALSE),0))</f>
        <v/>
      </c>
      <c r="F287" s="50">
        <f>IF(D287="","",IFERROR(D287*E287/12,0))</f>
        <v/>
      </c>
      <c r="G287" s="50">
        <f>IF(D287="","",MIN(IFERROR(VLOOKUP(B287,'Debt Inputs'!$A$6:$M$105,7,FALSE),0),D287+F287))</f>
        <v/>
      </c>
      <c r="H287" s="50">
        <f>IF(D287="","",IF(L287=1,MAX(0,'Debt Inputs'!$B$2-SUM($G$206:$G$305)),0))</f>
        <v/>
      </c>
      <c r="I287" s="50">
        <f>IF(D287="","",MIN(D287+F287,G287+H287))</f>
        <v/>
      </c>
      <c r="J287" s="50">
        <f>IF(D287="","",MIN(D287,MAX(0,I287-F287)))</f>
        <v/>
      </c>
      <c r="K287" s="50">
        <f>IF(D287="","",MAX(0,D287+F287-I287))</f>
        <v/>
      </c>
      <c r="L287" s="23">
        <f>IF(D287="","",IF(D287&lt;=0,"",1+COUNTIFS($D$206:$D$305,"&gt;0",$E$206:$E$305,"&gt;"&amp;E287)))</f>
        <v/>
      </c>
      <c r="M287" s="23">
        <f>IF(D287="","",IF(AND(K287&gt;0,L287=1),"Yes","No"))</f>
        <v/>
      </c>
      <c r="N287" s="50">
        <f>IF(D287="","",N187+F287)</f>
        <v/>
      </c>
      <c r="O287" s="49">
        <f>IF(D287="","",IF(AND(K287=0,K187&gt;0),C287,""))</f>
        <v/>
      </c>
    </row>
    <row r="288">
      <c r="A288" s="47">
        <f>IF(B288="","",DATE(YEAR('Debt Inputs'!$E$2),MONTH('Debt Inputs'!$E$2)+2,1))</f>
        <v/>
      </c>
      <c r="B288" s="18">
        <f>IF('Debt Inputs'!A88="","",'Debt Inputs'!A88)</f>
        <v/>
      </c>
      <c r="C288" s="19">
        <f>IF(B288="","",IFERROR(VLOOKUP(B288,'Debt Inputs'!$A$6:$M$105,2,FALSE),""))</f>
        <v/>
      </c>
      <c r="D288" s="48">
        <f>IF(B288="","",K188)</f>
        <v/>
      </c>
      <c r="E288" s="21">
        <f>IF(B288="","",IFERROR(VLOOKUP(B288,'Debt Inputs'!$A$6:$M$105,5,FALSE),0))</f>
        <v/>
      </c>
      <c r="F288" s="48">
        <f>IF(D288="","",IFERROR(D288*E288/12,0))</f>
        <v/>
      </c>
      <c r="G288" s="48">
        <f>IF(D288="","",MIN(IFERROR(VLOOKUP(B288,'Debt Inputs'!$A$6:$M$105,7,FALSE),0),D288+F288))</f>
        <v/>
      </c>
      <c r="H288" s="48">
        <f>IF(D288="","",IF(L288=1,MAX(0,'Debt Inputs'!$B$2-SUM($G$206:$G$305)),0))</f>
        <v/>
      </c>
      <c r="I288" s="48">
        <f>IF(D288="","",MIN(D288+F288,G288+H288))</f>
        <v/>
      </c>
      <c r="J288" s="48">
        <f>IF(D288="","",MIN(D288,MAX(0,I288-F288)))</f>
        <v/>
      </c>
      <c r="K288" s="48">
        <f>IF(D288="","",MAX(0,D288+F288-I288))</f>
        <v/>
      </c>
      <c r="L288" s="18">
        <f>IF(D288="","",IF(D288&lt;=0,"",1+COUNTIFS($D$206:$D$305,"&gt;0",$E$206:$E$305,"&gt;"&amp;E288)))</f>
        <v/>
      </c>
      <c r="M288" s="18">
        <f>IF(D288="","",IF(AND(K288&gt;0,L288=1),"Yes","No"))</f>
        <v/>
      </c>
      <c r="N288" s="48">
        <f>IF(D288="","",N188+F288)</f>
        <v/>
      </c>
      <c r="O288" s="47">
        <f>IF(D288="","",IF(AND(K288=0,K188&gt;0),C288,""))</f>
        <v/>
      </c>
    </row>
    <row r="289">
      <c r="A289" s="49">
        <f>IF(B289="","",DATE(YEAR('Debt Inputs'!$E$2),MONTH('Debt Inputs'!$E$2)+2,1))</f>
        <v/>
      </c>
      <c r="B289" s="23">
        <f>IF('Debt Inputs'!A89="","",'Debt Inputs'!A89)</f>
        <v/>
      </c>
      <c r="C289" s="24">
        <f>IF(B289="","",IFERROR(VLOOKUP(B289,'Debt Inputs'!$A$6:$M$105,2,FALSE),""))</f>
        <v/>
      </c>
      <c r="D289" s="50">
        <f>IF(B289="","",K189)</f>
        <v/>
      </c>
      <c r="E289" s="26">
        <f>IF(B289="","",IFERROR(VLOOKUP(B289,'Debt Inputs'!$A$6:$M$105,5,FALSE),0))</f>
        <v/>
      </c>
      <c r="F289" s="50">
        <f>IF(D289="","",IFERROR(D289*E289/12,0))</f>
        <v/>
      </c>
      <c r="G289" s="50">
        <f>IF(D289="","",MIN(IFERROR(VLOOKUP(B289,'Debt Inputs'!$A$6:$M$105,7,FALSE),0),D289+F289))</f>
        <v/>
      </c>
      <c r="H289" s="50">
        <f>IF(D289="","",IF(L289=1,MAX(0,'Debt Inputs'!$B$2-SUM($G$206:$G$305)),0))</f>
        <v/>
      </c>
      <c r="I289" s="50">
        <f>IF(D289="","",MIN(D289+F289,G289+H289))</f>
        <v/>
      </c>
      <c r="J289" s="50">
        <f>IF(D289="","",MIN(D289,MAX(0,I289-F289)))</f>
        <v/>
      </c>
      <c r="K289" s="50">
        <f>IF(D289="","",MAX(0,D289+F289-I289))</f>
        <v/>
      </c>
      <c r="L289" s="23">
        <f>IF(D289="","",IF(D289&lt;=0,"",1+COUNTIFS($D$206:$D$305,"&gt;0",$E$206:$E$305,"&gt;"&amp;E289)))</f>
        <v/>
      </c>
      <c r="M289" s="23">
        <f>IF(D289="","",IF(AND(K289&gt;0,L289=1),"Yes","No"))</f>
        <v/>
      </c>
      <c r="N289" s="50">
        <f>IF(D289="","",N189+F289)</f>
        <v/>
      </c>
      <c r="O289" s="49">
        <f>IF(D289="","",IF(AND(K289=0,K189&gt;0),C289,""))</f>
        <v/>
      </c>
    </row>
    <row r="290">
      <c r="A290" s="47">
        <f>IF(B290="","",DATE(YEAR('Debt Inputs'!$E$2),MONTH('Debt Inputs'!$E$2)+2,1))</f>
        <v/>
      </c>
      <c r="B290" s="18">
        <f>IF('Debt Inputs'!A90="","",'Debt Inputs'!A90)</f>
        <v/>
      </c>
      <c r="C290" s="19">
        <f>IF(B290="","",IFERROR(VLOOKUP(B290,'Debt Inputs'!$A$6:$M$105,2,FALSE),""))</f>
        <v/>
      </c>
      <c r="D290" s="48">
        <f>IF(B290="","",K190)</f>
        <v/>
      </c>
      <c r="E290" s="21">
        <f>IF(B290="","",IFERROR(VLOOKUP(B290,'Debt Inputs'!$A$6:$M$105,5,FALSE),0))</f>
        <v/>
      </c>
      <c r="F290" s="48">
        <f>IF(D290="","",IFERROR(D290*E290/12,0))</f>
        <v/>
      </c>
      <c r="G290" s="48">
        <f>IF(D290="","",MIN(IFERROR(VLOOKUP(B290,'Debt Inputs'!$A$6:$M$105,7,FALSE),0),D290+F290))</f>
        <v/>
      </c>
      <c r="H290" s="48">
        <f>IF(D290="","",IF(L290=1,MAX(0,'Debt Inputs'!$B$2-SUM($G$206:$G$305)),0))</f>
        <v/>
      </c>
      <c r="I290" s="48">
        <f>IF(D290="","",MIN(D290+F290,G290+H290))</f>
        <v/>
      </c>
      <c r="J290" s="48">
        <f>IF(D290="","",MIN(D290,MAX(0,I290-F290)))</f>
        <v/>
      </c>
      <c r="K290" s="48">
        <f>IF(D290="","",MAX(0,D290+F290-I290))</f>
        <v/>
      </c>
      <c r="L290" s="18">
        <f>IF(D290="","",IF(D290&lt;=0,"",1+COUNTIFS($D$206:$D$305,"&gt;0",$E$206:$E$305,"&gt;"&amp;E290)))</f>
        <v/>
      </c>
      <c r="M290" s="18">
        <f>IF(D290="","",IF(AND(K290&gt;0,L290=1),"Yes","No"))</f>
        <v/>
      </c>
      <c r="N290" s="48">
        <f>IF(D290="","",N190+F290)</f>
        <v/>
      </c>
      <c r="O290" s="47">
        <f>IF(D290="","",IF(AND(K290=0,K190&gt;0),C290,""))</f>
        <v/>
      </c>
    </row>
    <row r="291">
      <c r="A291" s="49">
        <f>IF(B291="","",DATE(YEAR('Debt Inputs'!$E$2),MONTH('Debt Inputs'!$E$2)+2,1))</f>
        <v/>
      </c>
      <c r="B291" s="23">
        <f>IF('Debt Inputs'!A91="","",'Debt Inputs'!A91)</f>
        <v/>
      </c>
      <c r="C291" s="24">
        <f>IF(B291="","",IFERROR(VLOOKUP(B291,'Debt Inputs'!$A$6:$M$105,2,FALSE),""))</f>
        <v/>
      </c>
      <c r="D291" s="50">
        <f>IF(B291="","",K191)</f>
        <v/>
      </c>
      <c r="E291" s="26">
        <f>IF(B291="","",IFERROR(VLOOKUP(B291,'Debt Inputs'!$A$6:$M$105,5,FALSE),0))</f>
        <v/>
      </c>
      <c r="F291" s="50">
        <f>IF(D291="","",IFERROR(D291*E291/12,0))</f>
        <v/>
      </c>
      <c r="G291" s="50">
        <f>IF(D291="","",MIN(IFERROR(VLOOKUP(B291,'Debt Inputs'!$A$6:$M$105,7,FALSE),0),D291+F291))</f>
        <v/>
      </c>
      <c r="H291" s="50">
        <f>IF(D291="","",IF(L291=1,MAX(0,'Debt Inputs'!$B$2-SUM($G$206:$G$305)),0))</f>
        <v/>
      </c>
      <c r="I291" s="50">
        <f>IF(D291="","",MIN(D291+F291,G291+H291))</f>
        <v/>
      </c>
      <c r="J291" s="50">
        <f>IF(D291="","",MIN(D291,MAX(0,I291-F291)))</f>
        <v/>
      </c>
      <c r="K291" s="50">
        <f>IF(D291="","",MAX(0,D291+F291-I291))</f>
        <v/>
      </c>
      <c r="L291" s="23">
        <f>IF(D291="","",IF(D291&lt;=0,"",1+COUNTIFS($D$206:$D$305,"&gt;0",$E$206:$E$305,"&gt;"&amp;E291)))</f>
        <v/>
      </c>
      <c r="M291" s="23">
        <f>IF(D291="","",IF(AND(K291&gt;0,L291=1),"Yes","No"))</f>
        <v/>
      </c>
      <c r="N291" s="50">
        <f>IF(D291="","",N191+F291)</f>
        <v/>
      </c>
      <c r="O291" s="49">
        <f>IF(D291="","",IF(AND(K291=0,K191&gt;0),C291,""))</f>
        <v/>
      </c>
    </row>
    <row r="292">
      <c r="A292" s="47">
        <f>IF(B292="","",DATE(YEAR('Debt Inputs'!$E$2),MONTH('Debt Inputs'!$E$2)+2,1))</f>
        <v/>
      </c>
      <c r="B292" s="18">
        <f>IF('Debt Inputs'!A92="","",'Debt Inputs'!A92)</f>
        <v/>
      </c>
      <c r="C292" s="19">
        <f>IF(B292="","",IFERROR(VLOOKUP(B292,'Debt Inputs'!$A$6:$M$105,2,FALSE),""))</f>
        <v/>
      </c>
      <c r="D292" s="48">
        <f>IF(B292="","",K192)</f>
        <v/>
      </c>
      <c r="E292" s="21">
        <f>IF(B292="","",IFERROR(VLOOKUP(B292,'Debt Inputs'!$A$6:$M$105,5,FALSE),0))</f>
        <v/>
      </c>
      <c r="F292" s="48">
        <f>IF(D292="","",IFERROR(D292*E292/12,0))</f>
        <v/>
      </c>
      <c r="G292" s="48">
        <f>IF(D292="","",MIN(IFERROR(VLOOKUP(B292,'Debt Inputs'!$A$6:$M$105,7,FALSE),0),D292+F292))</f>
        <v/>
      </c>
      <c r="H292" s="48">
        <f>IF(D292="","",IF(L292=1,MAX(0,'Debt Inputs'!$B$2-SUM($G$206:$G$305)),0))</f>
        <v/>
      </c>
      <c r="I292" s="48">
        <f>IF(D292="","",MIN(D292+F292,G292+H292))</f>
        <v/>
      </c>
      <c r="J292" s="48">
        <f>IF(D292="","",MIN(D292,MAX(0,I292-F292)))</f>
        <v/>
      </c>
      <c r="K292" s="48">
        <f>IF(D292="","",MAX(0,D292+F292-I292))</f>
        <v/>
      </c>
      <c r="L292" s="18">
        <f>IF(D292="","",IF(D292&lt;=0,"",1+COUNTIFS($D$206:$D$305,"&gt;0",$E$206:$E$305,"&gt;"&amp;E292)))</f>
        <v/>
      </c>
      <c r="M292" s="18">
        <f>IF(D292="","",IF(AND(K292&gt;0,L292=1),"Yes","No"))</f>
        <v/>
      </c>
      <c r="N292" s="48">
        <f>IF(D292="","",N192+F292)</f>
        <v/>
      </c>
      <c r="O292" s="47">
        <f>IF(D292="","",IF(AND(K292=0,K192&gt;0),C292,""))</f>
        <v/>
      </c>
    </row>
    <row r="293">
      <c r="A293" s="49">
        <f>IF(B293="","",DATE(YEAR('Debt Inputs'!$E$2),MONTH('Debt Inputs'!$E$2)+2,1))</f>
        <v/>
      </c>
      <c r="B293" s="23">
        <f>IF('Debt Inputs'!A93="","",'Debt Inputs'!A93)</f>
        <v/>
      </c>
      <c r="C293" s="24">
        <f>IF(B293="","",IFERROR(VLOOKUP(B293,'Debt Inputs'!$A$6:$M$105,2,FALSE),""))</f>
        <v/>
      </c>
      <c r="D293" s="50">
        <f>IF(B293="","",K193)</f>
        <v/>
      </c>
      <c r="E293" s="26">
        <f>IF(B293="","",IFERROR(VLOOKUP(B293,'Debt Inputs'!$A$6:$M$105,5,FALSE),0))</f>
        <v/>
      </c>
      <c r="F293" s="50">
        <f>IF(D293="","",IFERROR(D293*E293/12,0))</f>
        <v/>
      </c>
      <c r="G293" s="50">
        <f>IF(D293="","",MIN(IFERROR(VLOOKUP(B293,'Debt Inputs'!$A$6:$M$105,7,FALSE),0),D293+F293))</f>
        <v/>
      </c>
      <c r="H293" s="50">
        <f>IF(D293="","",IF(L293=1,MAX(0,'Debt Inputs'!$B$2-SUM($G$206:$G$305)),0))</f>
        <v/>
      </c>
      <c r="I293" s="50">
        <f>IF(D293="","",MIN(D293+F293,G293+H293))</f>
        <v/>
      </c>
      <c r="J293" s="50">
        <f>IF(D293="","",MIN(D293,MAX(0,I293-F293)))</f>
        <v/>
      </c>
      <c r="K293" s="50">
        <f>IF(D293="","",MAX(0,D293+F293-I293))</f>
        <v/>
      </c>
      <c r="L293" s="23">
        <f>IF(D293="","",IF(D293&lt;=0,"",1+COUNTIFS($D$206:$D$305,"&gt;0",$E$206:$E$305,"&gt;"&amp;E293)))</f>
        <v/>
      </c>
      <c r="M293" s="23">
        <f>IF(D293="","",IF(AND(K293&gt;0,L293=1),"Yes","No"))</f>
        <v/>
      </c>
      <c r="N293" s="50">
        <f>IF(D293="","",N193+F293)</f>
        <v/>
      </c>
      <c r="O293" s="49">
        <f>IF(D293="","",IF(AND(K293=0,K193&gt;0),C293,""))</f>
        <v/>
      </c>
    </row>
    <row r="294">
      <c r="A294" s="47">
        <f>IF(B294="","",DATE(YEAR('Debt Inputs'!$E$2),MONTH('Debt Inputs'!$E$2)+2,1))</f>
        <v/>
      </c>
      <c r="B294" s="18">
        <f>IF('Debt Inputs'!A94="","",'Debt Inputs'!A94)</f>
        <v/>
      </c>
      <c r="C294" s="19">
        <f>IF(B294="","",IFERROR(VLOOKUP(B294,'Debt Inputs'!$A$6:$M$105,2,FALSE),""))</f>
        <v/>
      </c>
      <c r="D294" s="48">
        <f>IF(B294="","",K194)</f>
        <v/>
      </c>
      <c r="E294" s="21">
        <f>IF(B294="","",IFERROR(VLOOKUP(B294,'Debt Inputs'!$A$6:$M$105,5,FALSE),0))</f>
        <v/>
      </c>
      <c r="F294" s="48">
        <f>IF(D294="","",IFERROR(D294*E294/12,0))</f>
        <v/>
      </c>
      <c r="G294" s="48">
        <f>IF(D294="","",MIN(IFERROR(VLOOKUP(B294,'Debt Inputs'!$A$6:$M$105,7,FALSE),0),D294+F294))</f>
        <v/>
      </c>
      <c r="H294" s="48">
        <f>IF(D294="","",IF(L294=1,MAX(0,'Debt Inputs'!$B$2-SUM($G$206:$G$305)),0))</f>
        <v/>
      </c>
      <c r="I294" s="48">
        <f>IF(D294="","",MIN(D294+F294,G294+H294))</f>
        <v/>
      </c>
      <c r="J294" s="48">
        <f>IF(D294="","",MIN(D294,MAX(0,I294-F294)))</f>
        <v/>
      </c>
      <c r="K294" s="48">
        <f>IF(D294="","",MAX(0,D294+F294-I294))</f>
        <v/>
      </c>
      <c r="L294" s="18">
        <f>IF(D294="","",IF(D294&lt;=0,"",1+COUNTIFS($D$206:$D$305,"&gt;0",$E$206:$E$305,"&gt;"&amp;E294)))</f>
        <v/>
      </c>
      <c r="M294" s="18">
        <f>IF(D294="","",IF(AND(K294&gt;0,L294=1),"Yes","No"))</f>
        <v/>
      </c>
      <c r="N294" s="48">
        <f>IF(D294="","",N194+F294)</f>
        <v/>
      </c>
      <c r="O294" s="47">
        <f>IF(D294="","",IF(AND(K294=0,K194&gt;0),C294,""))</f>
        <v/>
      </c>
    </row>
    <row r="295">
      <c r="A295" s="49">
        <f>IF(B295="","",DATE(YEAR('Debt Inputs'!$E$2),MONTH('Debt Inputs'!$E$2)+2,1))</f>
        <v/>
      </c>
      <c r="B295" s="23">
        <f>IF('Debt Inputs'!A95="","",'Debt Inputs'!A95)</f>
        <v/>
      </c>
      <c r="C295" s="24">
        <f>IF(B295="","",IFERROR(VLOOKUP(B295,'Debt Inputs'!$A$6:$M$105,2,FALSE),""))</f>
        <v/>
      </c>
      <c r="D295" s="50">
        <f>IF(B295="","",K195)</f>
        <v/>
      </c>
      <c r="E295" s="26">
        <f>IF(B295="","",IFERROR(VLOOKUP(B295,'Debt Inputs'!$A$6:$M$105,5,FALSE),0))</f>
        <v/>
      </c>
      <c r="F295" s="50">
        <f>IF(D295="","",IFERROR(D295*E295/12,0))</f>
        <v/>
      </c>
      <c r="G295" s="50">
        <f>IF(D295="","",MIN(IFERROR(VLOOKUP(B295,'Debt Inputs'!$A$6:$M$105,7,FALSE),0),D295+F295))</f>
        <v/>
      </c>
      <c r="H295" s="50">
        <f>IF(D295="","",IF(L295=1,MAX(0,'Debt Inputs'!$B$2-SUM($G$206:$G$305)),0))</f>
        <v/>
      </c>
      <c r="I295" s="50">
        <f>IF(D295="","",MIN(D295+F295,G295+H295))</f>
        <v/>
      </c>
      <c r="J295" s="50">
        <f>IF(D295="","",MIN(D295,MAX(0,I295-F295)))</f>
        <v/>
      </c>
      <c r="K295" s="50">
        <f>IF(D295="","",MAX(0,D295+F295-I295))</f>
        <v/>
      </c>
      <c r="L295" s="23">
        <f>IF(D295="","",IF(D295&lt;=0,"",1+COUNTIFS($D$206:$D$305,"&gt;0",$E$206:$E$305,"&gt;"&amp;E295)))</f>
        <v/>
      </c>
      <c r="M295" s="23">
        <f>IF(D295="","",IF(AND(K295&gt;0,L295=1),"Yes","No"))</f>
        <v/>
      </c>
      <c r="N295" s="50">
        <f>IF(D295="","",N195+F295)</f>
        <v/>
      </c>
      <c r="O295" s="49">
        <f>IF(D295="","",IF(AND(K295=0,K195&gt;0),C295,""))</f>
        <v/>
      </c>
    </row>
    <row r="296">
      <c r="A296" s="47">
        <f>IF(B296="","",DATE(YEAR('Debt Inputs'!$E$2),MONTH('Debt Inputs'!$E$2)+2,1))</f>
        <v/>
      </c>
      <c r="B296" s="18">
        <f>IF('Debt Inputs'!A96="","",'Debt Inputs'!A96)</f>
        <v/>
      </c>
      <c r="C296" s="19">
        <f>IF(B296="","",IFERROR(VLOOKUP(B296,'Debt Inputs'!$A$6:$M$105,2,FALSE),""))</f>
        <v/>
      </c>
      <c r="D296" s="48">
        <f>IF(B296="","",K196)</f>
        <v/>
      </c>
      <c r="E296" s="21">
        <f>IF(B296="","",IFERROR(VLOOKUP(B296,'Debt Inputs'!$A$6:$M$105,5,FALSE),0))</f>
        <v/>
      </c>
      <c r="F296" s="48">
        <f>IF(D296="","",IFERROR(D296*E296/12,0))</f>
        <v/>
      </c>
      <c r="G296" s="48">
        <f>IF(D296="","",MIN(IFERROR(VLOOKUP(B296,'Debt Inputs'!$A$6:$M$105,7,FALSE),0),D296+F296))</f>
        <v/>
      </c>
      <c r="H296" s="48">
        <f>IF(D296="","",IF(L296=1,MAX(0,'Debt Inputs'!$B$2-SUM($G$206:$G$305)),0))</f>
        <v/>
      </c>
      <c r="I296" s="48">
        <f>IF(D296="","",MIN(D296+F296,G296+H296))</f>
        <v/>
      </c>
      <c r="J296" s="48">
        <f>IF(D296="","",MIN(D296,MAX(0,I296-F296)))</f>
        <v/>
      </c>
      <c r="K296" s="48">
        <f>IF(D296="","",MAX(0,D296+F296-I296))</f>
        <v/>
      </c>
      <c r="L296" s="18">
        <f>IF(D296="","",IF(D296&lt;=0,"",1+COUNTIFS($D$206:$D$305,"&gt;0",$E$206:$E$305,"&gt;"&amp;E296)))</f>
        <v/>
      </c>
      <c r="M296" s="18">
        <f>IF(D296="","",IF(AND(K296&gt;0,L296=1),"Yes","No"))</f>
        <v/>
      </c>
      <c r="N296" s="48">
        <f>IF(D296="","",N196+F296)</f>
        <v/>
      </c>
      <c r="O296" s="47">
        <f>IF(D296="","",IF(AND(K296=0,K196&gt;0),C296,""))</f>
        <v/>
      </c>
    </row>
    <row r="297">
      <c r="A297" s="49">
        <f>IF(B297="","",DATE(YEAR('Debt Inputs'!$E$2),MONTH('Debt Inputs'!$E$2)+2,1))</f>
        <v/>
      </c>
      <c r="B297" s="23">
        <f>IF('Debt Inputs'!A97="","",'Debt Inputs'!A97)</f>
        <v/>
      </c>
      <c r="C297" s="24">
        <f>IF(B297="","",IFERROR(VLOOKUP(B297,'Debt Inputs'!$A$6:$M$105,2,FALSE),""))</f>
        <v/>
      </c>
      <c r="D297" s="50">
        <f>IF(B297="","",K197)</f>
        <v/>
      </c>
      <c r="E297" s="26">
        <f>IF(B297="","",IFERROR(VLOOKUP(B297,'Debt Inputs'!$A$6:$M$105,5,FALSE),0))</f>
        <v/>
      </c>
      <c r="F297" s="50">
        <f>IF(D297="","",IFERROR(D297*E297/12,0))</f>
        <v/>
      </c>
      <c r="G297" s="50">
        <f>IF(D297="","",MIN(IFERROR(VLOOKUP(B297,'Debt Inputs'!$A$6:$M$105,7,FALSE),0),D297+F297))</f>
        <v/>
      </c>
      <c r="H297" s="50">
        <f>IF(D297="","",IF(L297=1,MAX(0,'Debt Inputs'!$B$2-SUM($G$206:$G$305)),0))</f>
        <v/>
      </c>
      <c r="I297" s="50">
        <f>IF(D297="","",MIN(D297+F297,G297+H297))</f>
        <v/>
      </c>
      <c r="J297" s="50">
        <f>IF(D297="","",MIN(D297,MAX(0,I297-F297)))</f>
        <v/>
      </c>
      <c r="K297" s="50">
        <f>IF(D297="","",MAX(0,D297+F297-I297))</f>
        <v/>
      </c>
      <c r="L297" s="23">
        <f>IF(D297="","",IF(D297&lt;=0,"",1+COUNTIFS($D$206:$D$305,"&gt;0",$E$206:$E$305,"&gt;"&amp;E297)))</f>
        <v/>
      </c>
      <c r="M297" s="23">
        <f>IF(D297="","",IF(AND(K297&gt;0,L297=1),"Yes","No"))</f>
        <v/>
      </c>
      <c r="N297" s="50">
        <f>IF(D297="","",N197+F297)</f>
        <v/>
      </c>
      <c r="O297" s="49">
        <f>IF(D297="","",IF(AND(K297=0,K197&gt;0),C297,""))</f>
        <v/>
      </c>
    </row>
    <row r="298">
      <c r="A298" s="47">
        <f>IF(B298="","",DATE(YEAR('Debt Inputs'!$E$2),MONTH('Debt Inputs'!$E$2)+2,1))</f>
        <v/>
      </c>
      <c r="B298" s="18">
        <f>IF('Debt Inputs'!A98="","",'Debt Inputs'!A98)</f>
        <v/>
      </c>
      <c r="C298" s="19">
        <f>IF(B298="","",IFERROR(VLOOKUP(B298,'Debt Inputs'!$A$6:$M$105,2,FALSE),""))</f>
        <v/>
      </c>
      <c r="D298" s="48">
        <f>IF(B298="","",K198)</f>
        <v/>
      </c>
      <c r="E298" s="21">
        <f>IF(B298="","",IFERROR(VLOOKUP(B298,'Debt Inputs'!$A$6:$M$105,5,FALSE),0))</f>
        <v/>
      </c>
      <c r="F298" s="48">
        <f>IF(D298="","",IFERROR(D298*E298/12,0))</f>
        <v/>
      </c>
      <c r="G298" s="48">
        <f>IF(D298="","",MIN(IFERROR(VLOOKUP(B298,'Debt Inputs'!$A$6:$M$105,7,FALSE),0),D298+F298))</f>
        <v/>
      </c>
      <c r="H298" s="48">
        <f>IF(D298="","",IF(L298=1,MAX(0,'Debt Inputs'!$B$2-SUM($G$206:$G$305)),0))</f>
        <v/>
      </c>
      <c r="I298" s="48">
        <f>IF(D298="","",MIN(D298+F298,G298+H298))</f>
        <v/>
      </c>
      <c r="J298" s="48">
        <f>IF(D298="","",MIN(D298,MAX(0,I298-F298)))</f>
        <v/>
      </c>
      <c r="K298" s="48">
        <f>IF(D298="","",MAX(0,D298+F298-I298))</f>
        <v/>
      </c>
      <c r="L298" s="18">
        <f>IF(D298="","",IF(D298&lt;=0,"",1+COUNTIFS($D$206:$D$305,"&gt;0",$E$206:$E$305,"&gt;"&amp;E298)))</f>
        <v/>
      </c>
      <c r="M298" s="18">
        <f>IF(D298="","",IF(AND(K298&gt;0,L298=1),"Yes","No"))</f>
        <v/>
      </c>
      <c r="N298" s="48">
        <f>IF(D298="","",N198+F298)</f>
        <v/>
      </c>
      <c r="O298" s="47">
        <f>IF(D298="","",IF(AND(K298=0,K198&gt;0),C298,""))</f>
        <v/>
      </c>
    </row>
    <row r="299">
      <c r="A299" s="49">
        <f>IF(B299="","",DATE(YEAR('Debt Inputs'!$E$2),MONTH('Debt Inputs'!$E$2)+2,1))</f>
        <v/>
      </c>
      <c r="B299" s="23">
        <f>IF('Debt Inputs'!A99="","",'Debt Inputs'!A99)</f>
        <v/>
      </c>
      <c r="C299" s="24">
        <f>IF(B299="","",IFERROR(VLOOKUP(B299,'Debt Inputs'!$A$6:$M$105,2,FALSE),""))</f>
        <v/>
      </c>
      <c r="D299" s="50">
        <f>IF(B299="","",K199)</f>
        <v/>
      </c>
      <c r="E299" s="26">
        <f>IF(B299="","",IFERROR(VLOOKUP(B299,'Debt Inputs'!$A$6:$M$105,5,FALSE),0))</f>
        <v/>
      </c>
      <c r="F299" s="50">
        <f>IF(D299="","",IFERROR(D299*E299/12,0))</f>
        <v/>
      </c>
      <c r="G299" s="50">
        <f>IF(D299="","",MIN(IFERROR(VLOOKUP(B299,'Debt Inputs'!$A$6:$M$105,7,FALSE),0),D299+F299))</f>
        <v/>
      </c>
      <c r="H299" s="50">
        <f>IF(D299="","",IF(L299=1,MAX(0,'Debt Inputs'!$B$2-SUM($G$206:$G$305)),0))</f>
        <v/>
      </c>
      <c r="I299" s="50">
        <f>IF(D299="","",MIN(D299+F299,G299+H299))</f>
        <v/>
      </c>
      <c r="J299" s="50">
        <f>IF(D299="","",MIN(D299,MAX(0,I299-F299)))</f>
        <v/>
      </c>
      <c r="K299" s="50">
        <f>IF(D299="","",MAX(0,D299+F299-I299))</f>
        <v/>
      </c>
      <c r="L299" s="23">
        <f>IF(D299="","",IF(D299&lt;=0,"",1+COUNTIFS($D$206:$D$305,"&gt;0",$E$206:$E$305,"&gt;"&amp;E299)))</f>
        <v/>
      </c>
      <c r="M299" s="23">
        <f>IF(D299="","",IF(AND(K299&gt;0,L299=1),"Yes","No"))</f>
        <v/>
      </c>
      <c r="N299" s="50">
        <f>IF(D299="","",N199+F299)</f>
        <v/>
      </c>
      <c r="O299" s="49">
        <f>IF(D299="","",IF(AND(K299=0,K199&gt;0),C299,""))</f>
        <v/>
      </c>
    </row>
    <row r="300">
      <c r="A300" s="47">
        <f>IF(B300="","",DATE(YEAR('Debt Inputs'!$E$2),MONTH('Debt Inputs'!$E$2)+2,1))</f>
        <v/>
      </c>
      <c r="B300" s="18">
        <f>IF('Debt Inputs'!A100="","",'Debt Inputs'!A100)</f>
        <v/>
      </c>
      <c r="C300" s="19">
        <f>IF(B300="","",IFERROR(VLOOKUP(B300,'Debt Inputs'!$A$6:$M$105,2,FALSE),""))</f>
        <v/>
      </c>
      <c r="D300" s="48">
        <f>IF(B300="","",K200)</f>
        <v/>
      </c>
      <c r="E300" s="21">
        <f>IF(B300="","",IFERROR(VLOOKUP(B300,'Debt Inputs'!$A$6:$M$105,5,FALSE),0))</f>
        <v/>
      </c>
      <c r="F300" s="48">
        <f>IF(D300="","",IFERROR(D300*E300/12,0))</f>
        <v/>
      </c>
      <c r="G300" s="48">
        <f>IF(D300="","",MIN(IFERROR(VLOOKUP(B300,'Debt Inputs'!$A$6:$M$105,7,FALSE),0),D300+F300))</f>
        <v/>
      </c>
      <c r="H300" s="48">
        <f>IF(D300="","",IF(L300=1,MAX(0,'Debt Inputs'!$B$2-SUM($G$206:$G$305)),0))</f>
        <v/>
      </c>
      <c r="I300" s="48">
        <f>IF(D300="","",MIN(D300+F300,G300+H300))</f>
        <v/>
      </c>
      <c r="J300" s="48">
        <f>IF(D300="","",MIN(D300,MAX(0,I300-F300)))</f>
        <v/>
      </c>
      <c r="K300" s="48">
        <f>IF(D300="","",MAX(0,D300+F300-I300))</f>
        <v/>
      </c>
      <c r="L300" s="18">
        <f>IF(D300="","",IF(D300&lt;=0,"",1+COUNTIFS($D$206:$D$305,"&gt;0",$E$206:$E$305,"&gt;"&amp;E300)))</f>
        <v/>
      </c>
      <c r="M300" s="18">
        <f>IF(D300="","",IF(AND(K300&gt;0,L300=1),"Yes","No"))</f>
        <v/>
      </c>
      <c r="N300" s="48">
        <f>IF(D300="","",N200+F300)</f>
        <v/>
      </c>
      <c r="O300" s="47">
        <f>IF(D300="","",IF(AND(K300=0,K200&gt;0),C300,""))</f>
        <v/>
      </c>
    </row>
    <row r="301">
      <c r="A301" s="49">
        <f>IF(B301="","",DATE(YEAR('Debt Inputs'!$E$2),MONTH('Debt Inputs'!$E$2)+2,1))</f>
        <v/>
      </c>
      <c r="B301" s="23">
        <f>IF('Debt Inputs'!A101="","",'Debt Inputs'!A101)</f>
        <v/>
      </c>
      <c r="C301" s="24">
        <f>IF(B301="","",IFERROR(VLOOKUP(B301,'Debt Inputs'!$A$6:$M$105,2,FALSE),""))</f>
        <v/>
      </c>
      <c r="D301" s="50">
        <f>IF(B301="","",K201)</f>
        <v/>
      </c>
      <c r="E301" s="26">
        <f>IF(B301="","",IFERROR(VLOOKUP(B301,'Debt Inputs'!$A$6:$M$105,5,FALSE),0))</f>
        <v/>
      </c>
      <c r="F301" s="50">
        <f>IF(D301="","",IFERROR(D301*E301/12,0))</f>
        <v/>
      </c>
      <c r="G301" s="50">
        <f>IF(D301="","",MIN(IFERROR(VLOOKUP(B301,'Debt Inputs'!$A$6:$M$105,7,FALSE),0),D301+F301))</f>
        <v/>
      </c>
      <c r="H301" s="50">
        <f>IF(D301="","",IF(L301=1,MAX(0,'Debt Inputs'!$B$2-SUM($G$206:$G$305)),0))</f>
        <v/>
      </c>
      <c r="I301" s="50">
        <f>IF(D301="","",MIN(D301+F301,G301+H301))</f>
        <v/>
      </c>
      <c r="J301" s="50">
        <f>IF(D301="","",MIN(D301,MAX(0,I301-F301)))</f>
        <v/>
      </c>
      <c r="K301" s="50">
        <f>IF(D301="","",MAX(0,D301+F301-I301))</f>
        <v/>
      </c>
      <c r="L301" s="23">
        <f>IF(D301="","",IF(D301&lt;=0,"",1+COUNTIFS($D$206:$D$305,"&gt;0",$E$206:$E$305,"&gt;"&amp;E301)))</f>
        <v/>
      </c>
      <c r="M301" s="23">
        <f>IF(D301="","",IF(AND(K301&gt;0,L301=1),"Yes","No"))</f>
        <v/>
      </c>
      <c r="N301" s="50">
        <f>IF(D301="","",N201+F301)</f>
        <v/>
      </c>
      <c r="O301" s="49">
        <f>IF(D301="","",IF(AND(K301=0,K201&gt;0),C301,""))</f>
        <v/>
      </c>
    </row>
    <row r="302">
      <c r="A302" s="47">
        <f>IF(B302="","",DATE(YEAR('Debt Inputs'!$E$2),MONTH('Debt Inputs'!$E$2)+2,1))</f>
        <v/>
      </c>
      <c r="B302" s="18">
        <f>IF('Debt Inputs'!A102="","",'Debt Inputs'!A102)</f>
        <v/>
      </c>
      <c r="C302" s="19">
        <f>IF(B302="","",IFERROR(VLOOKUP(B302,'Debt Inputs'!$A$6:$M$105,2,FALSE),""))</f>
        <v/>
      </c>
      <c r="D302" s="48">
        <f>IF(B302="","",K202)</f>
        <v/>
      </c>
      <c r="E302" s="21">
        <f>IF(B302="","",IFERROR(VLOOKUP(B302,'Debt Inputs'!$A$6:$M$105,5,FALSE),0))</f>
        <v/>
      </c>
      <c r="F302" s="48">
        <f>IF(D302="","",IFERROR(D302*E302/12,0))</f>
        <v/>
      </c>
      <c r="G302" s="48">
        <f>IF(D302="","",MIN(IFERROR(VLOOKUP(B302,'Debt Inputs'!$A$6:$M$105,7,FALSE),0),D302+F302))</f>
        <v/>
      </c>
      <c r="H302" s="48">
        <f>IF(D302="","",IF(L302=1,MAX(0,'Debt Inputs'!$B$2-SUM($G$206:$G$305)),0))</f>
        <v/>
      </c>
      <c r="I302" s="48">
        <f>IF(D302="","",MIN(D302+F302,G302+H302))</f>
        <v/>
      </c>
      <c r="J302" s="48">
        <f>IF(D302="","",MIN(D302,MAX(0,I302-F302)))</f>
        <v/>
      </c>
      <c r="K302" s="48">
        <f>IF(D302="","",MAX(0,D302+F302-I302))</f>
        <v/>
      </c>
      <c r="L302" s="18">
        <f>IF(D302="","",IF(D302&lt;=0,"",1+COUNTIFS($D$206:$D$305,"&gt;0",$E$206:$E$305,"&gt;"&amp;E302)))</f>
        <v/>
      </c>
      <c r="M302" s="18">
        <f>IF(D302="","",IF(AND(K302&gt;0,L302=1),"Yes","No"))</f>
        <v/>
      </c>
      <c r="N302" s="48">
        <f>IF(D302="","",N202+F302)</f>
        <v/>
      </c>
      <c r="O302" s="47">
        <f>IF(D302="","",IF(AND(K302=0,K202&gt;0),C302,""))</f>
        <v/>
      </c>
    </row>
    <row r="303">
      <c r="A303" s="49">
        <f>IF(B303="","",DATE(YEAR('Debt Inputs'!$E$2),MONTH('Debt Inputs'!$E$2)+2,1))</f>
        <v/>
      </c>
      <c r="B303" s="23">
        <f>IF('Debt Inputs'!A103="","",'Debt Inputs'!A103)</f>
        <v/>
      </c>
      <c r="C303" s="24">
        <f>IF(B303="","",IFERROR(VLOOKUP(B303,'Debt Inputs'!$A$6:$M$105,2,FALSE),""))</f>
        <v/>
      </c>
      <c r="D303" s="50">
        <f>IF(B303="","",K203)</f>
        <v/>
      </c>
      <c r="E303" s="26">
        <f>IF(B303="","",IFERROR(VLOOKUP(B303,'Debt Inputs'!$A$6:$M$105,5,FALSE),0))</f>
        <v/>
      </c>
      <c r="F303" s="50">
        <f>IF(D303="","",IFERROR(D303*E303/12,0))</f>
        <v/>
      </c>
      <c r="G303" s="50">
        <f>IF(D303="","",MIN(IFERROR(VLOOKUP(B303,'Debt Inputs'!$A$6:$M$105,7,FALSE),0),D303+F303))</f>
        <v/>
      </c>
      <c r="H303" s="50">
        <f>IF(D303="","",IF(L303=1,MAX(0,'Debt Inputs'!$B$2-SUM($G$206:$G$305)),0))</f>
        <v/>
      </c>
      <c r="I303" s="50">
        <f>IF(D303="","",MIN(D303+F303,G303+H303))</f>
        <v/>
      </c>
      <c r="J303" s="50">
        <f>IF(D303="","",MIN(D303,MAX(0,I303-F303)))</f>
        <v/>
      </c>
      <c r="K303" s="50">
        <f>IF(D303="","",MAX(0,D303+F303-I303))</f>
        <v/>
      </c>
      <c r="L303" s="23">
        <f>IF(D303="","",IF(D303&lt;=0,"",1+COUNTIFS($D$206:$D$305,"&gt;0",$E$206:$E$305,"&gt;"&amp;E303)))</f>
        <v/>
      </c>
      <c r="M303" s="23">
        <f>IF(D303="","",IF(AND(K303&gt;0,L303=1),"Yes","No"))</f>
        <v/>
      </c>
      <c r="N303" s="50">
        <f>IF(D303="","",N203+F303)</f>
        <v/>
      </c>
      <c r="O303" s="49">
        <f>IF(D303="","",IF(AND(K303=0,K203&gt;0),C303,""))</f>
        <v/>
      </c>
    </row>
    <row r="304">
      <c r="A304" s="47">
        <f>IF(B304="","",DATE(YEAR('Debt Inputs'!$E$2),MONTH('Debt Inputs'!$E$2)+2,1))</f>
        <v/>
      </c>
      <c r="B304" s="18">
        <f>IF('Debt Inputs'!A104="","",'Debt Inputs'!A104)</f>
        <v/>
      </c>
      <c r="C304" s="19">
        <f>IF(B304="","",IFERROR(VLOOKUP(B304,'Debt Inputs'!$A$6:$M$105,2,FALSE),""))</f>
        <v/>
      </c>
      <c r="D304" s="48">
        <f>IF(B304="","",K204)</f>
        <v/>
      </c>
      <c r="E304" s="21">
        <f>IF(B304="","",IFERROR(VLOOKUP(B304,'Debt Inputs'!$A$6:$M$105,5,FALSE),0))</f>
        <v/>
      </c>
      <c r="F304" s="48">
        <f>IF(D304="","",IFERROR(D304*E304/12,0))</f>
        <v/>
      </c>
      <c r="G304" s="48">
        <f>IF(D304="","",MIN(IFERROR(VLOOKUP(B304,'Debt Inputs'!$A$6:$M$105,7,FALSE),0),D304+F304))</f>
        <v/>
      </c>
      <c r="H304" s="48">
        <f>IF(D304="","",IF(L304=1,MAX(0,'Debt Inputs'!$B$2-SUM($G$206:$G$305)),0))</f>
        <v/>
      </c>
      <c r="I304" s="48">
        <f>IF(D304="","",MIN(D304+F304,G304+H304))</f>
        <v/>
      </c>
      <c r="J304" s="48">
        <f>IF(D304="","",MIN(D304,MAX(0,I304-F304)))</f>
        <v/>
      </c>
      <c r="K304" s="48">
        <f>IF(D304="","",MAX(0,D304+F304-I304))</f>
        <v/>
      </c>
      <c r="L304" s="18">
        <f>IF(D304="","",IF(D304&lt;=0,"",1+COUNTIFS($D$206:$D$305,"&gt;0",$E$206:$E$305,"&gt;"&amp;E304)))</f>
        <v/>
      </c>
      <c r="M304" s="18">
        <f>IF(D304="","",IF(AND(K304&gt;0,L304=1),"Yes","No"))</f>
        <v/>
      </c>
      <c r="N304" s="48">
        <f>IF(D304="","",N204+F304)</f>
        <v/>
      </c>
      <c r="O304" s="47">
        <f>IF(D304="","",IF(AND(K304=0,K204&gt;0),C304,""))</f>
        <v/>
      </c>
    </row>
    <row r="305">
      <c r="A305" s="49">
        <f>IF(B305="","",DATE(YEAR('Debt Inputs'!$E$2),MONTH('Debt Inputs'!$E$2)+2,1))</f>
        <v/>
      </c>
      <c r="B305" s="23">
        <f>IF('Debt Inputs'!A105="","",'Debt Inputs'!A105)</f>
        <v/>
      </c>
      <c r="C305" s="24">
        <f>IF(B305="","",IFERROR(VLOOKUP(B305,'Debt Inputs'!$A$6:$M$105,2,FALSE),""))</f>
        <v/>
      </c>
      <c r="D305" s="50">
        <f>IF(B305="","",K205)</f>
        <v/>
      </c>
      <c r="E305" s="26">
        <f>IF(B305="","",IFERROR(VLOOKUP(B305,'Debt Inputs'!$A$6:$M$105,5,FALSE),0))</f>
        <v/>
      </c>
      <c r="F305" s="50">
        <f>IF(D305="","",IFERROR(D305*E305/12,0))</f>
        <v/>
      </c>
      <c r="G305" s="50">
        <f>IF(D305="","",MIN(IFERROR(VLOOKUP(B305,'Debt Inputs'!$A$6:$M$105,7,FALSE),0),D305+F305))</f>
        <v/>
      </c>
      <c r="H305" s="50">
        <f>IF(D305="","",IF(L305=1,MAX(0,'Debt Inputs'!$B$2-SUM($G$206:$G$305)),0))</f>
        <v/>
      </c>
      <c r="I305" s="50">
        <f>IF(D305="","",MIN(D305+F305,G305+H305))</f>
        <v/>
      </c>
      <c r="J305" s="50">
        <f>IF(D305="","",MIN(D305,MAX(0,I305-F305)))</f>
        <v/>
      </c>
      <c r="K305" s="50">
        <f>IF(D305="","",MAX(0,D305+F305-I305))</f>
        <v/>
      </c>
      <c r="L305" s="23">
        <f>IF(D305="","",IF(D305&lt;=0,"",1+COUNTIFS($D$206:$D$305,"&gt;0",$E$206:$E$305,"&gt;"&amp;E305)))</f>
        <v/>
      </c>
      <c r="M305" s="23">
        <f>IF(D305="","",IF(AND(K305&gt;0,L305=1),"Yes","No"))</f>
        <v/>
      </c>
      <c r="N305" s="50">
        <f>IF(D305="","",N205+F305)</f>
        <v/>
      </c>
      <c r="O305" s="49">
        <f>IF(D305="","",IF(AND(K305=0,K205&gt;0),C305,""))</f>
        <v/>
      </c>
    </row>
    <row r="306">
      <c r="A306" s="47">
        <f>IF(B306="","",DATE(YEAR('Debt Inputs'!$E$2),MONTH('Debt Inputs'!$E$2)+3,1))</f>
        <v/>
      </c>
      <c r="B306" s="18">
        <f>IF('Debt Inputs'!A6="","",'Debt Inputs'!A6)</f>
        <v/>
      </c>
      <c r="C306" s="19">
        <f>IF(B306="","",IFERROR(VLOOKUP(B306,'Debt Inputs'!$A$6:$M$105,2,FALSE),""))</f>
        <v/>
      </c>
      <c r="D306" s="48">
        <f>IF(B306="","",K206)</f>
        <v/>
      </c>
      <c r="E306" s="21">
        <f>IF(B306="","",IFERROR(VLOOKUP(B306,'Debt Inputs'!$A$6:$M$105,5,FALSE),0))</f>
        <v/>
      </c>
      <c r="F306" s="48">
        <f>IF(D306="","",IFERROR(D306*E306/12,0))</f>
        <v/>
      </c>
      <c r="G306" s="48">
        <f>IF(D306="","",MIN(IFERROR(VLOOKUP(B306,'Debt Inputs'!$A$6:$M$105,7,FALSE),0),D306+F306))</f>
        <v/>
      </c>
      <c r="H306" s="48">
        <f>IF(D306="","",IF(L306=1,MAX(0,'Debt Inputs'!$B$2-SUM($G$306:$G$405)),0))</f>
        <v/>
      </c>
      <c r="I306" s="48">
        <f>IF(D306="","",MIN(D306+F306,G306+H306))</f>
        <v/>
      </c>
      <c r="J306" s="48">
        <f>IF(D306="","",MIN(D306,MAX(0,I306-F306)))</f>
        <v/>
      </c>
      <c r="K306" s="48">
        <f>IF(D306="","",MAX(0,D306+F306-I306))</f>
        <v/>
      </c>
      <c r="L306" s="18">
        <f>IF(D306="","",IF(D306&lt;=0,"",1+COUNTIFS($D$306:$D$405,"&gt;0",$E$306:$E$405,"&gt;"&amp;E306)))</f>
        <v/>
      </c>
      <c r="M306" s="18">
        <f>IF(D306="","",IF(AND(K306&gt;0,L306=1),"Yes","No"))</f>
        <v/>
      </c>
      <c r="N306" s="48">
        <f>IF(D306="","",N206+F306)</f>
        <v/>
      </c>
      <c r="O306" s="47">
        <f>IF(D306="","",IF(AND(K306=0,K206&gt;0),C306,""))</f>
        <v/>
      </c>
    </row>
    <row r="307">
      <c r="A307" s="49">
        <f>IF(B307="","",DATE(YEAR('Debt Inputs'!$E$2),MONTH('Debt Inputs'!$E$2)+3,1))</f>
        <v/>
      </c>
      <c r="B307" s="23">
        <f>IF('Debt Inputs'!A7="","",'Debt Inputs'!A7)</f>
        <v/>
      </c>
      <c r="C307" s="24">
        <f>IF(B307="","",IFERROR(VLOOKUP(B307,'Debt Inputs'!$A$6:$M$105,2,FALSE),""))</f>
        <v/>
      </c>
      <c r="D307" s="50">
        <f>IF(B307="","",K207)</f>
        <v/>
      </c>
      <c r="E307" s="26">
        <f>IF(B307="","",IFERROR(VLOOKUP(B307,'Debt Inputs'!$A$6:$M$105,5,FALSE),0))</f>
        <v/>
      </c>
      <c r="F307" s="50">
        <f>IF(D307="","",IFERROR(D307*E307/12,0))</f>
        <v/>
      </c>
      <c r="G307" s="50">
        <f>IF(D307="","",MIN(IFERROR(VLOOKUP(B307,'Debt Inputs'!$A$6:$M$105,7,FALSE),0),D307+F307))</f>
        <v/>
      </c>
      <c r="H307" s="50">
        <f>IF(D307="","",IF(L307=1,MAX(0,'Debt Inputs'!$B$2-SUM($G$306:$G$405)),0))</f>
        <v/>
      </c>
      <c r="I307" s="50">
        <f>IF(D307="","",MIN(D307+F307,G307+H307))</f>
        <v/>
      </c>
      <c r="J307" s="50">
        <f>IF(D307="","",MIN(D307,MAX(0,I307-F307)))</f>
        <v/>
      </c>
      <c r="K307" s="50">
        <f>IF(D307="","",MAX(0,D307+F307-I307))</f>
        <v/>
      </c>
      <c r="L307" s="23">
        <f>IF(D307="","",IF(D307&lt;=0,"",1+COUNTIFS($D$306:$D$405,"&gt;0",$E$306:$E$405,"&gt;"&amp;E307)))</f>
        <v/>
      </c>
      <c r="M307" s="23">
        <f>IF(D307="","",IF(AND(K307&gt;0,L307=1),"Yes","No"))</f>
        <v/>
      </c>
      <c r="N307" s="50">
        <f>IF(D307="","",N207+F307)</f>
        <v/>
      </c>
      <c r="O307" s="49">
        <f>IF(D307="","",IF(AND(K307=0,K207&gt;0),C307,""))</f>
        <v/>
      </c>
    </row>
    <row r="308">
      <c r="A308" s="47">
        <f>IF(B308="","",DATE(YEAR('Debt Inputs'!$E$2),MONTH('Debt Inputs'!$E$2)+3,1))</f>
        <v/>
      </c>
      <c r="B308" s="18">
        <f>IF('Debt Inputs'!A8="","",'Debt Inputs'!A8)</f>
        <v/>
      </c>
      <c r="C308" s="19">
        <f>IF(B308="","",IFERROR(VLOOKUP(B308,'Debt Inputs'!$A$6:$M$105,2,FALSE),""))</f>
        <v/>
      </c>
      <c r="D308" s="48">
        <f>IF(B308="","",K208)</f>
        <v/>
      </c>
      <c r="E308" s="21">
        <f>IF(B308="","",IFERROR(VLOOKUP(B308,'Debt Inputs'!$A$6:$M$105,5,FALSE),0))</f>
        <v/>
      </c>
      <c r="F308" s="48">
        <f>IF(D308="","",IFERROR(D308*E308/12,0))</f>
        <v/>
      </c>
      <c r="G308" s="48">
        <f>IF(D308="","",MIN(IFERROR(VLOOKUP(B308,'Debt Inputs'!$A$6:$M$105,7,FALSE),0),D308+F308))</f>
        <v/>
      </c>
      <c r="H308" s="48">
        <f>IF(D308="","",IF(L308=1,MAX(0,'Debt Inputs'!$B$2-SUM($G$306:$G$405)),0))</f>
        <v/>
      </c>
      <c r="I308" s="48">
        <f>IF(D308="","",MIN(D308+F308,G308+H308))</f>
        <v/>
      </c>
      <c r="J308" s="48">
        <f>IF(D308="","",MIN(D308,MAX(0,I308-F308)))</f>
        <v/>
      </c>
      <c r="K308" s="48">
        <f>IF(D308="","",MAX(0,D308+F308-I308))</f>
        <v/>
      </c>
      <c r="L308" s="18">
        <f>IF(D308="","",IF(D308&lt;=0,"",1+COUNTIFS($D$306:$D$405,"&gt;0",$E$306:$E$405,"&gt;"&amp;E308)))</f>
        <v/>
      </c>
      <c r="M308" s="18">
        <f>IF(D308="","",IF(AND(K308&gt;0,L308=1),"Yes","No"))</f>
        <v/>
      </c>
      <c r="N308" s="48">
        <f>IF(D308="","",N208+F308)</f>
        <v/>
      </c>
      <c r="O308" s="47">
        <f>IF(D308="","",IF(AND(K308=0,K208&gt;0),C308,""))</f>
        <v/>
      </c>
    </row>
    <row r="309">
      <c r="A309" s="49">
        <f>IF(B309="","",DATE(YEAR('Debt Inputs'!$E$2),MONTH('Debt Inputs'!$E$2)+3,1))</f>
        <v/>
      </c>
      <c r="B309" s="23">
        <f>IF('Debt Inputs'!A9="","",'Debt Inputs'!A9)</f>
        <v/>
      </c>
      <c r="C309" s="24">
        <f>IF(B309="","",IFERROR(VLOOKUP(B309,'Debt Inputs'!$A$6:$M$105,2,FALSE),""))</f>
        <v/>
      </c>
      <c r="D309" s="50">
        <f>IF(B309="","",K209)</f>
        <v/>
      </c>
      <c r="E309" s="26">
        <f>IF(B309="","",IFERROR(VLOOKUP(B309,'Debt Inputs'!$A$6:$M$105,5,FALSE),0))</f>
        <v/>
      </c>
      <c r="F309" s="50">
        <f>IF(D309="","",IFERROR(D309*E309/12,0))</f>
        <v/>
      </c>
      <c r="G309" s="50">
        <f>IF(D309="","",MIN(IFERROR(VLOOKUP(B309,'Debt Inputs'!$A$6:$M$105,7,FALSE),0),D309+F309))</f>
        <v/>
      </c>
      <c r="H309" s="50">
        <f>IF(D309="","",IF(L309=1,MAX(0,'Debt Inputs'!$B$2-SUM($G$306:$G$405)),0))</f>
        <v/>
      </c>
      <c r="I309" s="50">
        <f>IF(D309="","",MIN(D309+F309,G309+H309))</f>
        <v/>
      </c>
      <c r="J309" s="50">
        <f>IF(D309="","",MIN(D309,MAX(0,I309-F309)))</f>
        <v/>
      </c>
      <c r="K309" s="50">
        <f>IF(D309="","",MAX(0,D309+F309-I309))</f>
        <v/>
      </c>
      <c r="L309" s="23">
        <f>IF(D309="","",IF(D309&lt;=0,"",1+COUNTIFS($D$306:$D$405,"&gt;0",$E$306:$E$405,"&gt;"&amp;E309)))</f>
        <v/>
      </c>
      <c r="M309" s="23">
        <f>IF(D309="","",IF(AND(K309&gt;0,L309=1),"Yes","No"))</f>
        <v/>
      </c>
      <c r="N309" s="50">
        <f>IF(D309="","",N209+F309)</f>
        <v/>
      </c>
      <c r="O309" s="49">
        <f>IF(D309="","",IF(AND(K309=0,K209&gt;0),C309,""))</f>
        <v/>
      </c>
    </row>
    <row r="310">
      <c r="A310" s="47">
        <f>IF(B310="","",DATE(YEAR('Debt Inputs'!$E$2),MONTH('Debt Inputs'!$E$2)+3,1))</f>
        <v/>
      </c>
      <c r="B310" s="18">
        <f>IF('Debt Inputs'!A10="","",'Debt Inputs'!A10)</f>
        <v/>
      </c>
      <c r="C310" s="19">
        <f>IF(B310="","",IFERROR(VLOOKUP(B310,'Debt Inputs'!$A$6:$M$105,2,FALSE),""))</f>
        <v/>
      </c>
      <c r="D310" s="48">
        <f>IF(B310="","",K210)</f>
        <v/>
      </c>
      <c r="E310" s="21">
        <f>IF(B310="","",IFERROR(VLOOKUP(B310,'Debt Inputs'!$A$6:$M$105,5,FALSE),0))</f>
        <v/>
      </c>
      <c r="F310" s="48">
        <f>IF(D310="","",IFERROR(D310*E310/12,0))</f>
        <v/>
      </c>
      <c r="G310" s="48">
        <f>IF(D310="","",MIN(IFERROR(VLOOKUP(B310,'Debt Inputs'!$A$6:$M$105,7,FALSE),0),D310+F310))</f>
        <v/>
      </c>
      <c r="H310" s="48">
        <f>IF(D310="","",IF(L310=1,MAX(0,'Debt Inputs'!$B$2-SUM($G$306:$G$405)),0))</f>
        <v/>
      </c>
      <c r="I310" s="48">
        <f>IF(D310="","",MIN(D310+F310,G310+H310))</f>
        <v/>
      </c>
      <c r="J310" s="48">
        <f>IF(D310="","",MIN(D310,MAX(0,I310-F310)))</f>
        <v/>
      </c>
      <c r="K310" s="48">
        <f>IF(D310="","",MAX(0,D310+F310-I310))</f>
        <v/>
      </c>
      <c r="L310" s="18">
        <f>IF(D310="","",IF(D310&lt;=0,"",1+COUNTIFS($D$306:$D$405,"&gt;0",$E$306:$E$405,"&gt;"&amp;E310)))</f>
        <v/>
      </c>
      <c r="M310" s="18">
        <f>IF(D310="","",IF(AND(K310&gt;0,L310=1),"Yes","No"))</f>
        <v/>
      </c>
      <c r="N310" s="48">
        <f>IF(D310="","",N210+F310)</f>
        <v/>
      </c>
      <c r="O310" s="47">
        <f>IF(D310="","",IF(AND(K310=0,K210&gt;0),C310,""))</f>
        <v/>
      </c>
    </row>
    <row r="311">
      <c r="A311" s="49">
        <f>IF(B311="","",DATE(YEAR('Debt Inputs'!$E$2),MONTH('Debt Inputs'!$E$2)+3,1))</f>
        <v/>
      </c>
      <c r="B311" s="23">
        <f>IF('Debt Inputs'!A11="","",'Debt Inputs'!A11)</f>
        <v/>
      </c>
      <c r="C311" s="24">
        <f>IF(B311="","",IFERROR(VLOOKUP(B311,'Debt Inputs'!$A$6:$M$105,2,FALSE),""))</f>
        <v/>
      </c>
      <c r="D311" s="50">
        <f>IF(B311="","",K211)</f>
        <v/>
      </c>
      <c r="E311" s="26">
        <f>IF(B311="","",IFERROR(VLOOKUP(B311,'Debt Inputs'!$A$6:$M$105,5,FALSE),0))</f>
        <v/>
      </c>
      <c r="F311" s="50">
        <f>IF(D311="","",IFERROR(D311*E311/12,0))</f>
        <v/>
      </c>
      <c r="G311" s="50">
        <f>IF(D311="","",MIN(IFERROR(VLOOKUP(B311,'Debt Inputs'!$A$6:$M$105,7,FALSE),0),D311+F311))</f>
        <v/>
      </c>
      <c r="H311" s="50">
        <f>IF(D311="","",IF(L311=1,MAX(0,'Debt Inputs'!$B$2-SUM($G$306:$G$405)),0))</f>
        <v/>
      </c>
      <c r="I311" s="50">
        <f>IF(D311="","",MIN(D311+F311,G311+H311))</f>
        <v/>
      </c>
      <c r="J311" s="50">
        <f>IF(D311="","",MIN(D311,MAX(0,I311-F311)))</f>
        <v/>
      </c>
      <c r="K311" s="50">
        <f>IF(D311="","",MAX(0,D311+F311-I311))</f>
        <v/>
      </c>
      <c r="L311" s="23">
        <f>IF(D311="","",IF(D311&lt;=0,"",1+COUNTIFS($D$306:$D$405,"&gt;0",$E$306:$E$405,"&gt;"&amp;E311)))</f>
        <v/>
      </c>
      <c r="M311" s="23">
        <f>IF(D311="","",IF(AND(K311&gt;0,L311=1),"Yes","No"))</f>
        <v/>
      </c>
      <c r="N311" s="50">
        <f>IF(D311="","",N211+F311)</f>
        <v/>
      </c>
      <c r="O311" s="49">
        <f>IF(D311="","",IF(AND(K311=0,K211&gt;0),C311,""))</f>
        <v/>
      </c>
    </row>
    <row r="312">
      <c r="A312" s="47">
        <f>IF(B312="","",DATE(YEAR('Debt Inputs'!$E$2),MONTH('Debt Inputs'!$E$2)+3,1))</f>
        <v/>
      </c>
      <c r="B312" s="18">
        <f>IF('Debt Inputs'!A12="","",'Debt Inputs'!A12)</f>
        <v/>
      </c>
      <c r="C312" s="19">
        <f>IF(B312="","",IFERROR(VLOOKUP(B312,'Debt Inputs'!$A$6:$M$105,2,FALSE),""))</f>
        <v/>
      </c>
      <c r="D312" s="48">
        <f>IF(B312="","",K212)</f>
        <v/>
      </c>
      <c r="E312" s="21">
        <f>IF(B312="","",IFERROR(VLOOKUP(B312,'Debt Inputs'!$A$6:$M$105,5,FALSE),0))</f>
        <v/>
      </c>
      <c r="F312" s="48">
        <f>IF(D312="","",IFERROR(D312*E312/12,0))</f>
        <v/>
      </c>
      <c r="G312" s="48">
        <f>IF(D312="","",MIN(IFERROR(VLOOKUP(B312,'Debt Inputs'!$A$6:$M$105,7,FALSE),0),D312+F312))</f>
        <v/>
      </c>
      <c r="H312" s="48">
        <f>IF(D312="","",IF(L312=1,MAX(0,'Debt Inputs'!$B$2-SUM($G$306:$G$405)),0))</f>
        <v/>
      </c>
      <c r="I312" s="48">
        <f>IF(D312="","",MIN(D312+F312,G312+H312))</f>
        <v/>
      </c>
      <c r="J312" s="48">
        <f>IF(D312="","",MIN(D312,MAX(0,I312-F312)))</f>
        <v/>
      </c>
      <c r="K312" s="48">
        <f>IF(D312="","",MAX(0,D312+F312-I312))</f>
        <v/>
      </c>
      <c r="L312" s="18">
        <f>IF(D312="","",IF(D312&lt;=0,"",1+COUNTIFS($D$306:$D$405,"&gt;0",$E$306:$E$405,"&gt;"&amp;E312)))</f>
        <v/>
      </c>
      <c r="M312" s="18">
        <f>IF(D312="","",IF(AND(K312&gt;0,L312=1),"Yes","No"))</f>
        <v/>
      </c>
      <c r="N312" s="48">
        <f>IF(D312="","",N212+F312)</f>
        <v/>
      </c>
      <c r="O312" s="47">
        <f>IF(D312="","",IF(AND(K312=0,K212&gt;0),C312,""))</f>
        <v/>
      </c>
    </row>
    <row r="313">
      <c r="A313" s="49">
        <f>IF(B313="","",DATE(YEAR('Debt Inputs'!$E$2),MONTH('Debt Inputs'!$E$2)+3,1))</f>
        <v/>
      </c>
      <c r="B313" s="23">
        <f>IF('Debt Inputs'!A13="","",'Debt Inputs'!A13)</f>
        <v/>
      </c>
      <c r="C313" s="24">
        <f>IF(B313="","",IFERROR(VLOOKUP(B313,'Debt Inputs'!$A$6:$M$105,2,FALSE),""))</f>
        <v/>
      </c>
      <c r="D313" s="50">
        <f>IF(B313="","",K213)</f>
        <v/>
      </c>
      <c r="E313" s="26">
        <f>IF(B313="","",IFERROR(VLOOKUP(B313,'Debt Inputs'!$A$6:$M$105,5,FALSE),0))</f>
        <v/>
      </c>
      <c r="F313" s="50">
        <f>IF(D313="","",IFERROR(D313*E313/12,0))</f>
        <v/>
      </c>
      <c r="G313" s="50">
        <f>IF(D313="","",MIN(IFERROR(VLOOKUP(B313,'Debt Inputs'!$A$6:$M$105,7,FALSE),0),D313+F313))</f>
        <v/>
      </c>
      <c r="H313" s="50">
        <f>IF(D313="","",IF(L313=1,MAX(0,'Debt Inputs'!$B$2-SUM($G$306:$G$405)),0))</f>
        <v/>
      </c>
      <c r="I313" s="50">
        <f>IF(D313="","",MIN(D313+F313,G313+H313))</f>
        <v/>
      </c>
      <c r="J313" s="50">
        <f>IF(D313="","",MIN(D313,MAX(0,I313-F313)))</f>
        <v/>
      </c>
      <c r="K313" s="50">
        <f>IF(D313="","",MAX(0,D313+F313-I313))</f>
        <v/>
      </c>
      <c r="L313" s="23">
        <f>IF(D313="","",IF(D313&lt;=0,"",1+COUNTIFS($D$306:$D$405,"&gt;0",$E$306:$E$405,"&gt;"&amp;E313)))</f>
        <v/>
      </c>
      <c r="M313" s="23">
        <f>IF(D313="","",IF(AND(K313&gt;0,L313=1),"Yes","No"))</f>
        <v/>
      </c>
      <c r="N313" s="50">
        <f>IF(D313="","",N213+F313)</f>
        <v/>
      </c>
      <c r="O313" s="49">
        <f>IF(D313="","",IF(AND(K313=0,K213&gt;0),C313,""))</f>
        <v/>
      </c>
    </row>
    <row r="314">
      <c r="A314" s="47">
        <f>IF(B314="","",DATE(YEAR('Debt Inputs'!$E$2),MONTH('Debt Inputs'!$E$2)+3,1))</f>
        <v/>
      </c>
      <c r="B314" s="18">
        <f>IF('Debt Inputs'!A14="","",'Debt Inputs'!A14)</f>
        <v/>
      </c>
      <c r="C314" s="19">
        <f>IF(B314="","",IFERROR(VLOOKUP(B314,'Debt Inputs'!$A$6:$M$105,2,FALSE),""))</f>
        <v/>
      </c>
      <c r="D314" s="48">
        <f>IF(B314="","",K214)</f>
        <v/>
      </c>
      <c r="E314" s="21">
        <f>IF(B314="","",IFERROR(VLOOKUP(B314,'Debt Inputs'!$A$6:$M$105,5,FALSE),0))</f>
        <v/>
      </c>
      <c r="F314" s="48">
        <f>IF(D314="","",IFERROR(D314*E314/12,0))</f>
        <v/>
      </c>
      <c r="G314" s="48">
        <f>IF(D314="","",MIN(IFERROR(VLOOKUP(B314,'Debt Inputs'!$A$6:$M$105,7,FALSE),0),D314+F314))</f>
        <v/>
      </c>
      <c r="H314" s="48">
        <f>IF(D314="","",IF(L314=1,MAX(0,'Debt Inputs'!$B$2-SUM($G$306:$G$405)),0))</f>
        <v/>
      </c>
      <c r="I314" s="48">
        <f>IF(D314="","",MIN(D314+F314,G314+H314))</f>
        <v/>
      </c>
      <c r="J314" s="48">
        <f>IF(D314="","",MIN(D314,MAX(0,I314-F314)))</f>
        <v/>
      </c>
      <c r="K314" s="48">
        <f>IF(D314="","",MAX(0,D314+F314-I314))</f>
        <v/>
      </c>
      <c r="L314" s="18">
        <f>IF(D314="","",IF(D314&lt;=0,"",1+COUNTIFS($D$306:$D$405,"&gt;0",$E$306:$E$405,"&gt;"&amp;E314)))</f>
        <v/>
      </c>
      <c r="M314" s="18">
        <f>IF(D314="","",IF(AND(K314&gt;0,L314=1),"Yes","No"))</f>
        <v/>
      </c>
      <c r="N314" s="48">
        <f>IF(D314="","",N214+F314)</f>
        <v/>
      </c>
      <c r="O314" s="47">
        <f>IF(D314="","",IF(AND(K314=0,K214&gt;0),C314,""))</f>
        <v/>
      </c>
    </row>
    <row r="315">
      <c r="A315" s="49">
        <f>IF(B315="","",DATE(YEAR('Debt Inputs'!$E$2),MONTH('Debt Inputs'!$E$2)+3,1))</f>
        <v/>
      </c>
      <c r="B315" s="23">
        <f>IF('Debt Inputs'!A15="","",'Debt Inputs'!A15)</f>
        <v/>
      </c>
      <c r="C315" s="24">
        <f>IF(B315="","",IFERROR(VLOOKUP(B315,'Debt Inputs'!$A$6:$M$105,2,FALSE),""))</f>
        <v/>
      </c>
      <c r="D315" s="50">
        <f>IF(B315="","",K215)</f>
        <v/>
      </c>
      <c r="E315" s="26">
        <f>IF(B315="","",IFERROR(VLOOKUP(B315,'Debt Inputs'!$A$6:$M$105,5,FALSE),0))</f>
        <v/>
      </c>
      <c r="F315" s="50">
        <f>IF(D315="","",IFERROR(D315*E315/12,0))</f>
        <v/>
      </c>
      <c r="G315" s="50">
        <f>IF(D315="","",MIN(IFERROR(VLOOKUP(B315,'Debt Inputs'!$A$6:$M$105,7,FALSE),0),D315+F315))</f>
        <v/>
      </c>
      <c r="H315" s="50">
        <f>IF(D315="","",IF(L315=1,MAX(0,'Debt Inputs'!$B$2-SUM($G$306:$G$405)),0))</f>
        <v/>
      </c>
      <c r="I315" s="50">
        <f>IF(D315="","",MIN(D315+F315,G315+H315))</f>
        <v/>
      </c>
      <c r="J315" s="50">
        <f>IF(D315="","",MIN(D315,MAX(0,I315-F315)))</f>
        <v/>
      </c>
      <c r="K315" s="50">
        <f>IF(D315="","",MAX(0,D315+F315-I315))</f>
        <v/>
      </c>
      <c r="L315" s="23">
        <f>IF(D315="","",IF(D315&lt;=0,"",1+COUNTIFS($D$306:$D$405,"&gt;0",$E$306:$E$405,"&gt;"&amp;E315)))</f>
        <v/>
      </c>
      <c r="M315" s="23">
        <f>IF(D315="","",IF(AND(K315&gt;0,L315=1),"Yes","No"))</f>
        <v/>
      </c>
      <c r="N315" s="50">
        <f>IF(D315="","",N215+F315)</f>
        <v/>
      </c>
      <c r="O315" s="49">
        <f>IF(D315="","",IF(AND(K315=0,K215&gt;0),C315,""))</f>
        <v/>
      </c>
    </row>
    <row r="316">
      <c r="A316" s="47">
        <f>IF(B316="","",DATE(YEAR('Debt Inputs'!$E$2),MONTH('Debt Inputs'!$E$2)+3,1))</f>
        <v/>
      </c>
      <c r="B316" s="18">
        <f>IF('Debt Inputs'!A16="","",'Debt Inputs'!A16)</f>
        <v/>
      </c>
      <c r="C316" s="19">
        <f>IF(B316="","",IFERROR(VLOOKUP(B316,'Debt Inputs'!$A$6:$M$105,2,FALSE),""))</f>
        <v/>
      </c>
      <c r="D316" s="48">
        <f>IF(B316="","",K216)</f>
        <v/>
      </c>
      <c r="E316" s="21">
        <f>IF(B316="","",IFERROR(VLOOKUP(B316,'Debt Inputs'!$A$6:$M$105,5,FALSE),0))</f>
        <v/>
      </c>
      <c r="F316" s="48">
        <f>IF(D316="","",IFERROR(D316*E316/12,0))</f>
        <v/>
      </c>
      <c r="G316" s="48">
        <f>IF(D316="","",MIN(IFERROR(VLOOKUP(B316,'Debt Inputs'!$A$6:$M$105,7,FALSE),0),D316+F316))</f>
        <v/>
      </c>
      <c r="H316" s="48">
        <f>IF(D316="","",IF(L316=1,MAX(0,'Debt Inputs'!$B$2-SUM($G$306:$G$405)),0))</f>
        <v/>
      </c>
      <c r="I316" s="48">
        <f>IF(D316="","",MIN(D316+F316,G316+H316))</f>
        <v/>
      </c>
      <c r="J316" s="48">
        <f>IF(D316="","",MIN(D316,MAX(0,I316-F316)))</f>
        <v/>
      </c>
      <c r="K316" s="48">
        <f>IF(D316="","",MAX(0,D316+F316-I316))</f>
        <v/>
      </c>
      <c r="L316" s="18">
        <f>IF(D316="","",IF(D316&lt;=0,"",1+COUNTIFS($D$306:$D$405,"&gt;0",$E$306:$E$405,"&gt;"&amp;E316)))</f>
        <v/>
      </c>
      <c r="M316" s="18">
        <f>IF(D316="","",IF(AND(K316&gt;0,L316=1),"Yes","No"))</f>
        <v/>
      </c>
      <c r="N316" s="48">
        <f>IF(D316="","",N216+F316)</f>
        <v/>
      </c>
      <c r="O316" s="47">
        <f>IF(D316="","",IF(AND(K316=0,K216&gt;0),C316,""))</f>
        <v/>
      </c>
    </row>
    <row r="317">
      <c r="A317" s="49">
        <f>IF(B317="","",DATE(YEAR('Debt Inputs'!$E$2),MONTH('Debt Inputs'!$E$2)+3,1))</f>
        <v/>
      </c>
      <c r="B317" s="23">
        <f>IF('Debt Inputs'!A17="","",'Debt Inputs'!A17)</f>
        <v/>
      </c>
      <c r="C317" s="24">
        <f>IF(B317="","",IFERROR(VLOOKUP(B317,'Debt Inputs'!$A$6:$M$105,2,FALSE),""))</f>
        <v/>
      </c>
      <c r="D317" s="50">
        <f>IF(B317="","",K217)</f>
        <v/>
      </c>
      <c r="E317" s="26">
        <f>IF(B317="","",IFERROR(VLOOKUP(B317,'Debt Inputs'!$A$6:$M$105,5,FALSE),0))</f>
        <v/>
      </c>
      <c r="F317" s="50">
        <f>IF(D317="","",IFERROR(D317*E317/12,0))</f>
        <v/>
      </c>
      <c r="G317" s="50">
        <f>IF(D317="","",MIN(IFERROR(VLOOKUP(B317,'Debt Inputs'!$A$6:$M$105,7,FALSE),0),D317+F317))</f>
        <v/>
      </c>
      <c r="H317" s="50">
        <f>IF(D317="","",IF(L317=1,MAX(0,'Debt Inputs'!$B$2-SUM($G$306:$G$405)),0))</f>
        <v/>
      </c>
      <c r="I317" s="50">
        <f>IF(D317="","",MIN(D317+F317,G317+H317))</f>
        <v/>
      </c>
      <c r="J317" s="50">
        <f>IF(D317="","",MIN(D317,MAX(0,I317-F317)))</f>
        <v/>
      </c>
      <c r="K317" s="50">
        <f>IF(D317="","",MAX(0,D317+F317-I317))</f>
        <v/>
      </c>
      <c r="L317" s="23">
        <f>IF(D317="","",IF(D317&lt;=0,"",1+COUNTIFS($D$306:$D$405,"&gt;0",$E$306:$E$405,"&gt;"&amp;E317)))</f>
        <v/>
      </c>
      <c r="M317" s="23">
        <f>IF(D317="","",IF(AND(K317&gt;0,L317=1),"Yes","No"))</f>
        <v/>
      </c>
      <c r="N317" s="50">
        <f>IF(D317="","",N217+F317)</f>
        <v/>
      </c>
      <c r="O317" s="49">
        <f>IF(D317="","",IF(AND(K317=0,K217&gt;0),C317,""))</f>
        <v/>
      </c>
    </row>
    <row r="318">
      <c r="A318" s="47">
        <f>IF(B318="","",DATE(YEAR('Debt Inputs'!$E$2),MONTH('Debt Inputs'!$E$2)+3,1))</f>
        <v/>
      </c>
      <c r="B318" s="18">
        <f>IF('Debt Inputs'!A18="","",'Debt Inputs'!A18)</f>
        <v/>
      </c>
      <c r="C318" s="19">
        <f>IF(B318="","",IFERROR(VLOOKUP(B318,'Debt Inputs'!$A$6:$M$105,2,FALSE),""))</f>
        <v/>
      </c>
      <c r="D318" s="48">
        <f>IF(B318="","",K218)</f>
        <v/>
      </c>
      <c r="E318" s="21">
        <f>IF(B318="","",IFERROR(VLOOKUP(B318,'Debt Inputs'!$A$6:$M$105,5,FALSE),0))</f>
        <v/>
      </c>
      <c r="F318" s="48">
        <f>IF(D318="","",IFERROR(D318*E318/12,0))</f>
        <v/>
      </c>
      <c r="G318" s="48">
        <f>IF(D318="","",MIN(IFERROR(VLOOKUP(B318,'Debt Inputs'!$A$6:$M$105,7,FALSE),0),D318+F318))</f>
        <v/>
      </c>
      <c r="H318" s="48">
        <f>IF(D318="","",IF(L318=1,MAX(0,'Debt Inputs'!$B$2-SUM($G$306:$G$405)),0))</f>
        <v/>
      </c>
      <c r="I318" s="48">
        <f>IF(D318="","",MIN(D318+F318,G318+H318))</f>
        <v/>
      </c>
      <c r="J318" s="48">
        <f>IF(D318="","",MIN(D318,MAX(0,I318-F318)))</f>
        <v/>
      </c>
      <c r="K318" s="48">
        <f>IF(D318="","",MAX(0,D318+F318-I318))</f>
        <v/>
      </c>
      <c r="L318" s="18">
        <f>IF(D318="","",IF(D318&lt;=0,"",1+COUNTIFS($D$306:$D$405,"&gt;0",$E$306:$E$405,"&gt;"&amp;E318)))</f>
        <v/>
      </c>
      <c r="M318" s="18">
        <f>IF(D318="","",IF(AND(K318&gt;0,L318=1),"Yes","No"))</f>
        <v/>
      </c>
      <c r="N318" s="48">
        <f>IF(D318="","",N218+F318)</f>
        <v/>
      </c>
      <c r="O318" s="47">
        <f>IF(D318="","",IF(AND(K318=0,K218&gt;0),C318,""))</f>
        <v/>
      </c>
    </row>
    <row r="319">
      <c r="A319" s="49">
        <f>IF(B319="","",DATE(YEAR('Debt Inputs'!$E$2),MONTH('Debt Inputs'!$E$2)+3,1))</f>
        <v/>
      </c>
      <c r="B319" s="23">
        <f>IF('Debt Inputs'!A19="","",'Debt Inputs'!A19)</f>
        <v/>
      </c>
      <c r="C319" s="24">
        <f>IF(B319="","",IFERROR(VLOOKUP(B319,'Debt Inputs'!$A$6:$M$105,2,FALSE),""))</f>
        <v/>
      </c>
      <c r="D319" s="50">
        <f>IF(B319="","",K219)</f>
        <v/>
      </c>
      <c r="E319" s="26">
        <f>IF(B319="","",IFERROR(VLOOKUP(B319,'Debt Inputs'!$A$6:$M$105,5,FALSE),0))</f>
        <v/>
      </c>
      <c r="F319" s="50">
        <f>IF(D319="","",IFERROR(D319*E319/12,0))</f>
        <v/>
      </c>
      <c r="G319" s="50">
        <f>IF(D319="","",MIN(IFERROR(VLOOKUP(B319,'Debt Inputs'!$A$6:$M$105,7,FALSE),0),D319+F319))</f>
        <v/>
      </c>
      <c r="H319" s="50">
        <f>IF(D319="","",IF(L319=1,MAX(0,'Debt Inputs'!$B$2-SUM($G$306:$G$405)),0))</f>
        <v/>
      </c>
      <c r="I319" s="50">
        <f>IF(D319="","",MIN(D319+F319,G319+H319))</f>
        <v/>
      </c>
      <c r="J319" s="50">
        <f>IF(D319="","",MIN(D319,MAX(0,I319-F319)))</f>
        <v/>
      </c>
      <c r="K319" s="50">
        <f>IF(D319="","",MAX(0,D319+F319-I319))</f>
        <v/>
      </c>
      <c r="L319" s="23">
        <f>IF(D319="","",IF(D319&lt;=0,"",1+COUNTIFS($D$306:$D$405,"&gt;0",$E$306:$E$405,"&gt;"&amp;E319)))</f>
        <v/>
      </c>
      <c r="M319" s="23">
        <f>IF(D319="","",IF(AND(K319&gt;0,L319=1),"Yes","No"))</f>
        <v/>
      </c>
      <c r="N319" s="50">
        <f>IF(D319="","",N219+F319)</f>
        <v/>
      </c>
      <c r="O319" s="49">
        <f>IF(D319="","",IF(AND(K319=0,K219&gt;0),C319,""))</f>
        <v/>
      </c>
    </row>
    <row r="320">
      <c r="A320" s="47">
        <f>IF(B320="","",DATE(YEAR('Debt Inputs'!$E$2),MONTH('Debt Inputs'!$E$2)+3,1))</f>
        <v/>
      </c>
      <c r="B320" s="18">
        <f>IF('Debt Inputs'!A20="","",'Debt Inputs'!A20)</f>
        <v/>
      </c>
      <c r="C320" s="19">
        <f>IF(B320="","",IFERROR(VLOOKUP(B320,'Debt Inputs'!$A$6:$M$105,2,FALSE),""))</f>
        <v/>
      </c>
      <c r="D320" s="48">
        <f>IF(B320="","",K220)</f>
        <v/>
      </c>
      <c r="E320" s="21">
        <f>IF(B320="","",IFERROR(VLOOKUP(B320,'Debt Inputs'!$A$6:$M$105,5,FALSE),0))</f>
        <v/>
      </c>
      <c r="F320" s="48">
        <f>IF(D320="","",IFERROR(D320*E320/12,0))</f>
        <v/>
      </c>
      <c r="G320" s="48">
        <f>IF(D320="","",MIN(IFERROR(VLOOKUP(B320,'Debt Inputs'!$A$6:$M$105,7,FALSE),0),D320+F320))</f>
        <v/>
      </c>
      <c r="H320" s="48">
        <f>IF(D320="","",IF(L320=1,MAX(0,'Debt Inputs'!$B$2-SUM($G$306:$G$405)),0))</f>
        <v/>
      </c>
      <c r="I320" s="48">
        <f>IF(D320="","",MIN(D320+F320,G320+H320))</f>
        <v/>
      </c>
      <c r="J320" s="48">
        <f>IF(D320="","",MIN(D320,MAX(0,I320-F320)))</f>
        <v/>
      </c>
      <c r="K320" s="48">
        <f>IF(D320="","",MAX(0,D320+F320-I320))</f>
        <v/>
      </c>
      <c r="L320" s="18">
        <f>IF(D320="","",IF(D320&lt;=0,"",1+COUNTIFS($D$306:$D$405,"&gt;0",$E$306:$E$405,"&gt;"&amp;E320)))</f>
        <v/>
      </c>
      <c r="M320" s="18">
        <f>IF(D320="","",IF(AND(K320&gt;0,L320=1),"Yes","No"))</f>
        <v/>
      </c>
      <c r="N320" s="48">
        <f>IF(D320="","",N220+F320)</f>
        <v/>
      </c>
      <c r="O320" s="47">
        <f>IF(D320="","",IF(AND(K320=0,K220&gt;0),C320,""))</f>
        <v/>
      </c>
    </row>
    <row r="321">
      <c r="A321" s="49">
        <f>IF(B321="","",DATE(YEAR('Debt Inputs'!$E$2),MONTH('Debt Inputs'!$E$2)+3,1))</f>
        <v/>
      </c>
      <c r="B321" s="23">
        <f>IF('Debt Inputs'!A21="","",'Debt Inputs'!A21)</f>
        <v/>
      </c>
      <c r="C321" s="24">
        <f>IF(B321="","",IFERROR(VLOOKUP(B321,'Debt Inputs'!$A$6:$M$105,2,FALSE),""))</f>
        <v/>
      </c>
      <c r="D321" s="50">
        <f>IF(B321="","",K221)</f>
        <v/>
      </c>
      <c r="E321" s="26">
        <f>IF(B321="","",IFERROR(VLOOKUP(B321,'Debt Inputs'!$A$6:$M$105,5,FALSE),0))</f>
        <v/>
      </c>
      <c r="F321" s="50">
        <f>IF(D321="","",IFERROR(D321*E321/12,0))</f>
        <v/>
      </c>
      <c r="G321" s="50">
        <f>IF(D321="","",MIN(IFERROR(VLOOKUP(B321,'Debt Inputs'!$A$6:$M$105,7,FALSE),0),D321+F321))</f>
        <v/>
      </c>
      <c r="H321" s="50">
        <f>IF(D321="","",IF(L321=1,MAX(0,'Debt Inputs'!$B$2-SUM($G$306:$G$405)),0))</f>
        <v/>
      </c>
      <c r="I321" s="50">
        <f>IF(D321="","",MIN(D321+F321,G321+H321))</f>
        <v/>
      </c>
      <c r="J321" s="50">
        <f>IF(D321="","",MIN(D321,MAX(0,I321-F321)))</f>
        <v/>
      </c>
      <c r="K321" s="50">
        <f>IF(D321="","",MAX(0,D321+F321-I321))</f>
        <v/>
      </c>
      <c r="L321" s="23">
        <f>IF(D321="","",IF(D321&lt;=0,"",1+COUNTIFS($D$306:$D$405,"&gt;0",$E$306:$E$405,"&gt;"&amp;E321)))</f>
        <v/>
      </c>
      <c r="M321" s="23">
        <f>IF(D321="","",IF(AND(K321&gt;0,L321=1),"Yes","No"))</f>
        <v/>
      </c>
      <c r="N321" s="50">
        <f>IF(D321="","",N221+F321)</f>
        <v/>
      </c>
      <c r="O321" s="49">
        <f>IF(D321="","",IF(AND(K321=0,K221&gt;0),C321,""))</f>
        <v/>
      </c>
    </row>
    <row r="322">
      <c r="A322" s="47">
        <f>IF(B322="","",DATE(YEAR('Debt Inputs'!$E$2),MONTH('Debt Inputs'!$E$2)+3,1))</f>
        <v/>
      </c>
      <c r="B322" s="18">
        <f>IF('Debt Inputs'!A22="","",'Debt Inputs'!A22)</f>
        <v/>
      </c>
      <c r="C322" s="19">
        <f>IF(B322="","",IFERROR(VLOOKUP(B322,'Debt Inputs'!$A$6:$M$105,2,FALSE),""))</f>
        <v/>
      </c>
      <c r="D322" s="48">
        <f>IF(B322="","",K222)</f>
        <v/>
      </c>
      <c r="E322" s="21">
        <f>IF(B322="","",IFERROR(VLOOKUP(B322,'Debt Inputs'!$A$6:$M$105,5,FALSE),0))</f>
        <v/>
      </c>
      <c r="F322" s="48">
        <f>IF(D322="","",IFERROR(D322*E322/12,0))</f>
        <v/>
      </c>
      <c r="G322" s="48">
        <f>IF(D322="","",MIN(IFERROR(VLOOKUP(B322,'Debt Inputs'!$A$6:$M$105,7,FALSE),0),D322+F322))</f>
        <v/>
      </c>
      <c r="H322" s="48">
        <f>IF(D322="","",IF(L322=1,MAX(0,'Debt Inputs'!$B$2-SUM($G$306:$G$405)),0))</f>
        <v/>
      </c>
      <c r="I322" s="48">
        <f>IF(D322="","",MIN(D322+F322,G322+H322))</f>
        <v/>
      </c>
      <c r="J322" s="48">
        <f>IF(D322="","",MIN(D322,MAX(0,I322-F322)))</f>
        <v/>
      </c>
      <c r="K322" s="48">
        <f>IF(D322="","",MAX(0,D322+F322-I322))</f>
        <v/>
      </c>
      <c r="L322" s="18">
        <f>IF(D322="","",IF(D322&lt;=0,"",1+COUNTIFS($D$306:$D$405,"&gt;0",$E$306:$E$405,"&gt;"&amp;E322)))</f>
        <v/>
      </c>
      <c r="M322" s="18">
        <f>IF(D322="","",IF(AND(K322&gt;0,L322=1),"Yes","No"))</f>
        <v/>
      </c>
      <c r="N322" s="48">
        <f>IF(D322="","",N222+F322)</f>
        <v/>
      </c>
      <c r="O322" s="47">
        <f>IF(D322="","",IF(AND(K322=0,K222&gt;0),C322,""))</f>
        <v/>
      </c>
    </row>
    <row r="323">
      <c r="A323" s="49">
        <f>IF(B323="","",DATE(YEAR('Debt Inputs'!$E$2),MONTH('Debt Inputs'!$E$2)+3,1))</f>
        <v/>
      </c>
      <c r="B323" s="23">
        <f>IF('Debt Inputs'!A23="","",'Debt Inputs'!A23)</f>
        <v/>
      </c>
      <c r="C323" s="24">
        <f>IF(B323="","",IFERROR(VLOOKUP(B323,'Debt Inputs'!$A$6:$M$105,2,FALSE),""))</f>
        <v/>
      </c>
      <c r="D323" s="50">
        <f>IF(B323="","",K223)</f>
        <v/>
      </c>
      <c r="E323" s="26">
        <f>IF(B323="","",IFERROR(VLOOKUP(B323,'Debt Inputs'!$A$6:$M$105,5,FALSE),0))</f>
        <v/>
      </c>
      <c r="F323" s="50">
        <f>IF(D323="","",IFERROR(D323*E323/12,0))</f>
        <v/>
      </c>
      <c r="G323" s="50">
        <f>IF(D323="","",MIN(IFERROR(VLOOKUP(B323,'Debt Inputs'!$A$6:$M$105,7,FALSE),0),D323+F323))</f>
        <v/>
      </c>
      <c r="H323" s="50">
        <f>IF(D323="","",IF(L323=1,MAX(0,'Debt Inputs'!$B$2-SUM($G$306:$G$405)),0))</f>
        <v/>
      </c>
      <c r="I323" s="50">
        <f>IF(D323="","",MIN(D323+F323,G323+H323))</f>
        <v/>
      </c>
      <c r="J323" s="50">
        <f>IF(D323="","",MIN(D323,MAX(0,I323-F323)))</f>
        <v/>
      </c>
      <c r="K323" s="50">
        <f>IF(D323="","",MAX(0,D323+F323-I323))</f>
        <v/>
      </c>
      <c r="L323" s="23">
        <f>IF(D323="","",IF(D323&lt;=0,"",1+COUNTIFS($D$306:$D$405,"&gt;0",$E$306:$E$405,"&gt;"&amp;E323)))</f>
        <v/>
      </c>
      <c r="M323" s="23">
        <f>IF(D323="","",IF(AND(K323&gt;0,L323=1),"Yes","No"))</f>
        <v/>
      </c>
      <c r="N323" s="50">
        <f>IF(D323="","",N223+F323)</f>
        <v/>
      </c>
      <c r="O323" s="49">
        <f>IF(D323="","",IF(AND(K323=0,K223&gt;0),C323,""))</f>
        <v/>
      </c>
    </row>
    <row r="324">
      <c r="A324" s="47">
        <f>IF(B324="","",DATE(YEAR('Debt Inputs'!$E$2),MONTH('Debt Inputs'!$E$2)+3,1))</f>
        <v/>
      </c>
      <c r="B324" s="18">
        <f>IF('Debt Inputs'!A24="","",'Debt Inputs'!A24)</f>
        <v/>
      </c>
      <c r="C324" s="19">
        <f>IF(B324="","",IFERROR(VLOOKUP(B324,'Debt Inputs'!$A$6:$M$105,2,FALSE),""))</f>
        <v/>
      </c>
      <c r="D324" s="48">
        <f>IF(B324="","",K224)</f>
        <v/>
      </c>
      <c r="E324" s="21">
        <f>IF(B324="","",IFERROR(VLOOKUP(B324,'Debt Inputs'!$A$6:$M$105,5,FALSE),0))</f>
        <v/>
      </c>
      <c r="F324" s="48">
        <f>IF(D324="","",IFERROR(D324*E324/12,0))</f>
        <v/>
      </c>
      <c r="G324" s="48">
        <f>IF(D324="","",MIN(IFERROR(VLOOKUP(B324,'Debt Inputs'!$A$6:$M$105,7,FALSE),0),D324+F324))</f>
        <v/>
      </c>
      <c r="H324" s="48">
        <f>IF(D324="","",IF(L324=1,MAX(0,'Debt Inputs'!$B$2-SUM($G$306:$G$405)),0))</f>
        <v/>
      </c>
      <c r="I324" s="48">
        <f>IF(D324="","",MIN(D324+F324,G324+H324))</f>
        <v/>
      </c>
      <c r="J324" s="48">
        <f>IF(D324="","",MIN(D324,MAX(0,I324-F324)))</f>
        <v/>
      </c>
      <c r="K324" s="48">
        <f>IF(D324="","",MAX(0,D324+F324-I324))</f>
        <v/>
      </c>
      <c r="L324" s="18">
        <f>IF(D324="","",IF(D324&lt;=0,"",1+COUNTIFS($D$306:$D$405,"&gt;0",$E$306:$E$405,"&gt;"&amp;E324)))</f>
        <v/>
      </c>
      <c r="M324" s="18">
        <f>IF(D324="","",IF(AND(K324&gt;0,L324=1),"Yes","No"))</f>
        <v/>
      </c>
      <c r="N324" s="48">
        <f>IF(D324="","",N224+F324)</f>
        <v/>
      </c>
      <c r="O324" s="47">
        <f>IF(D324="","",IF(AND(K324=0,K224&gt;0),C324,""))</f>
        <v/>
      </c>
    </row>
    <row r="325">
      <c r="A325" s="49">
        <f>IF(B325="","",DATE(YEAR('Debt Inputs'!$E$2),MONTH('Debt Inputs'!$E$2)+3,1))</f>
        <v/>
      </c>
      <c r="B325" s="23">
        <f>IF('Debt Inputs'!A25="","",'Debt Inputs'!A25)</f>
        <v/>
      </c>
      <c r="C325" s="24">
        <f>IF(B325="","",IFERROR(VLOOKUP(B325,'Debt Inputs'!$A$6:$M$105,2,FALSE),""))</f>
        <v/>
      </c>
      <c r="D325" s="50">
        <f>IF(B325="","",K225)</f>
        <v/>
      </c>
      <c r="E325" s="26">
        <f>IF(B325="","",IFERROR(VLOOKUP(B325,'Debt Inputs'!$A$6:$M$105,5,FALSE),0))</f>
        <v/>
      </c>
      <c r="F325" s="50">
        <f>IF(D325="","",IFERROR(D325*E325/12,0))</f>
        <v/>
      </c>
      <c r="G325" s="50">
        <f>IF(D325="","",MIN(IFERROR(VLOOKUP(B325,'Debt Inputs'!$A$6:$M$105,7,FALSE),0),D325+F325))</f>
        <v/>
      </c>
      <c r="H325" s="50">
        <f>IF(D325="","",IF(L325=1,MAX(0,'Debt Inputs'!$B$2-SUM($G$306:$G$405)),0))</f>
        <v/>
      </c>
      <c r="I325" s="50">
        <f>IF(D325="","",MIN(D325+F325,G325+H325))</f>
        <v/>
      </c>
      <c r="J325" s="50">
        <f>IF(D325="","",MIN(D325,MAX(0,I325-F325)))</f>
        <v/>
      </c>
      <c r="K325" s="50">
        <f>IF(D325="","",MAX(0,D325+F325-I325))</f>
        <v/>
      </c>
      <c r="L325" s="23">
        <f>IF(D325="","",IF(D325&lt;=0,"",1+COUNTIFS($D$306:$D$405,"&gt;0",$E$306:$E$405,"&gt;"&amp;E325)))</f>
        <v/>
      </c>
      <c r="M325" s="23">
        <f>IF(D325="","",IF(AND(K325&gt;0,L325=1),"Yes","No"))</f>
        <v/>
      </c>
      <c r="N325" s="50">
        <f>IF(D325="","",N225+F325)</f>
        <v/>
      </c>
      <c r="O325" s="49">
        <f>IF(D325="","",IF(AND(K325=0,K225&gt;0),C325,""))</f>
        <v/>
      </c>
    </row>
    <row r="326">
      <c r="A326" s="47">
        <f>IF(B326="","",DATE(YEAR('Debt Inputs'!$E$2),MONTH('Debt Inputs'!$E$2)+3,1))</f>
        <v/>
      </c>
      <c r="B326" s="18">
        <f>IF('Debt Inputs'!A26="","",'Debt Inputs'!A26)</f>
        <v/>
      </c>
      <c r="C326" s="19">
        <f>IF(B326="","",IFERROR(VLOOKUP(B326,'Debt Inputs'!$A$6:$M$105,2,FALSE),""))</f>
        <v/>
      </c>
      <c r="D326" s="48">
        <f>IF(B326="","",K226)</f>
        <v/>
      </c>
      <c r="E326" s="21">
        <f>IF(B326="","",IFERROR(VLOOKUP(B326,'Debt Inputs'!$A$6:$M$105,5,FALSE),0))</f>
        <v/>
      </c>
      <c r="F326" s="48">
        <f>IF(D326="","",IFERROR(D326*E326/12,0))</f>
        <v/>
      </c>
      <c r="G326" s="48">
        <f>IF(D326="","",MIN(IFERROR(VLOOKUP(B326,'Debt Inputs'!$A$6:$M$105,7,FALSE),0),D326+F326))</f>
        <v/>
      </c>
      <c r="H326" s="48">
        <f>IF(D326="","",IF(L326=1,MAX(0,'Debt Inputs'!$B$2-SUM($G$306:$G$405)),0))</f>
        <v/>
      </c>
      <c r="I326" s="48">
        <f>IF(D326="","",MIN(D326+F326,G326+H326))</f>
        <v/>
      </c>
      <c r="J326" s="48">
        <f>IF(D326="","",MIN(D326,MAX(0,I326-F326)))</f>
        <v/>
      </c>
      <c r="K326" s="48">
        <f>IF(D326="","",MAX(0,D326+F326-I326))</f>
        <v/>
      </c>
      <c r="L326" s="18">
        <f>IF(D326="","",IF(D326&lt;=0,"",1+COUNTIFS($D$306:$D$405,"&gt;0",$E$306:$E$405,"&gt;"&amp;E326)))</f>
        <v/>
      </c>
      <c r="M326" s="18">
        <f>IF(D326="","",IF(AND(K326&gt;0,L326=1),"Yes","No"))</f>
        <v/>
      </c>
      <c r="N326" s="48">
        <f>IF(D326="","",N226+F326)</f>
        <v/>
      </c>
      <c r="O326" s="47">
        <f>IF(D326="","",IF(AND(K326=0,K226&gt;0),C326,""))</f>
        <v/>
      </c>
    </row>
    <row r="327">
      <c r="A327" s="49">
        <f>IF(B327="","",DATE(YEAR('Debt Inputs'!$E$2),MONTH('Debt Inputs'!$E$2)+3,1))</f>
        <v/>
      </c>
      <c r="B327" s="23">
        <f>IF('Debt Inputs'!A27="","",'Debt Inputs'!A27)</f>
        <v/>
      </c>
      <c r="C327" s="24">
        <f>IF(B327="","",IFERROR(VLOOKUP(B327,'Debt Inputs'!$A$6:$M$105,2,FALSE),""))</f>
        <v/>
      </c>
      <c r="D327" s="50">
        <f>IF(B327="","",K227)</f>
        <v/>
      </c>
      <c r="E327" s="26">
        <f>IF(B327="","",IFERROR(VLOOKUP(B327,'Debt Inputs'!$A$6:$M$105,5,FALSE),0))</f>
        <v/>
      </c>
      <c r="F327" s="50">
        <f>IF(D327="","",IFERROR(D327*E327/12,0))</f>
        <v/>
      </c>
      <c r="G327" s="50">
        <f>IF(D327="","",MIN(IFERROR(VLOOKUP(B327,'Debt Inputs'!$A$6:$M$105,7,FALSE),0),D327+F327))</f>
        <v/>
      </c>
      <c r="H327" s="50">
        <f>IF(D327="","",IF(L327=1,MAX(0,'Debt Inputs'!$B$2-SUM($G$306:$G$405)),0))</f>
        <v/>
      </c>
      <c r="I327" s="50">
        <f>IF(D327="","",MIN(D327+F327,G327+H327))</f>
        <v/>
      </c>
      <c r="J327" s="50">
        <f>IF(D327="","",MIN(D327,MAX(0,I327-F327)))</f>
        <v/>
      </c>
      <c r="K327" s="50">
        <f>IF(D327="","",MAX(0,D327+F327-I327))</f>
        <v/>
      </c>
      <c r="L327" s="23">
        <f>IF(D327="","",IF(D327&lt;=0,"",1+COUNTIFS($D$306:$D$405,"&gt;0",$E$306:$E$405,"&gt;"&amp;E327)))</f>
        <v/>
      </c>
      <c r="M327" s="23">
        <f>IF(D327="","",IF(AND(K327&gt;0,L327=1),"Yes","No"))</f>
        <v/>
      </c>
      <c r="N327" s="50">
        <f>IF(D327="","",N227+F327)</f>
        <v/>
      </c>
      <c r="O327" s="49">
        <f>IF(D327="","",IF(AND(K327=0,K227&gt;0),C327,""))</f>
        <v/>
      </c>
    </row>
    <row r="328">
      <c r="A328" s="47">
        <f>IF(B328="","",DATE(YEAR('Debt Inputs'!$E$2),MONTH('Debt Inputs'!$E$2)+3,1))</f>
        <v/>
      </c>
      <c r="B328" s="18">
        <f>IF('Debt Inputs'!A28="","",'Debt Inputs'!A28)</f>
        <v/>
      </c>
      <c r="C328" s="19">
        <f>IF(B328="","",IFERROR(VLOOKUP(B328,'Debt Inputs'!$A$6:$M$105,2,FALSE),""))</f>
        <v/>
      </c>
      <c r="D328" s="48">
        <f>IF(B328="","",K228)</f>
        <v/>
      </c>
      <c r="E328" s="21">
        <f>IF(B328="","",IFERROR(VLOOKUP(B328,'Debt Inputs'!$A$6:$M$105,5,FALSE),0))</f>
        <v/>
      </c>
      <c r="F328" s="48">
        <f>IF(D328="","",IFERROR(D328*E328/12,0))</f>
        <v/>
      </c>
      <c r="G328" s="48">
        <f>IF(D328="","",MIN(IFERROR(VLOOKUP(B328,'Debt Inputs'!$A$6:$M$105,7,FALSE),0),D328+F328))</f>
        <v/>
      </c>
      <c r="H328" s="48">
        <f>IF(D328="","",IF(L328=1,MAX(0,'Debt Inputs'!$B$2-SUM($G$306:$G$405)),0))</f>
        <v/>
      </c>
      <c r="I328" s="48">
        <f>IF(D328="","",MIN(D328+F328,G328+H328))</f>
        <v/>
      </c>
      <c r="J328" s="48">
        <f>IF(D328="","",MIN(D328,MAX(0,I328-F328)))</f>
        <v/>
      </c>
      <c r="K328" s="48">
        <f>IF(D328="","",MAX(0,D328+F328-I328))</f>
        <v/>
      </c>
      <c r="L328" s="18">
        <f>IF(D328="","",IF(D328&lt;=0,"",1+COUNTIFS($D$306:$D$405,"&gt;0",$E$306:$E$405,"&gt;"&amp;E328)))</f>
        <v/>
      </c>
      <c r="M328" s="18">
        <f>IF(D328="","",IF(AND(K328&gt;0,L328=1),"Yes","No"))</f>
        <v/>
      </c>
      <c r="N328" s="48">
        <f>IF(D328="","",N228+F328)</f>
        <v/>
      </c>
      <c r="O328" s="47">
        <f>IF(D328="","",IF(AND(K328=0,K228&gt;0),C328,""))</f>
        <v/>
      </c>
    </row>
    <row r="329">
      <c r="A329" s="49">
        <f>IF(B329="","",DATE(YEAR('Debt Inputs'!$E$2),MONTH('Debt Inputs'!$E$2)+3,1))</f>
        <v/>
      </c>
      <c r="B329" s="23">
        <f>IF('Debt Inputs'!A29="","",'Debt Inputs'!A29)</f>
        <v/>
      </c>
      <c r="C329" s="24">
        <f>IF(B329="","",IFERROR(VLOOKUP(B329,'Debt Inputs'!$A$6:$M$105,2,FALSE),""))</f>
        <v/>
      </c>
      <c r="D329" s="50">
        <f>IF(B329="","",K229)</f>
        <v/>
      </c>
      <c r="E329" s="26">
        <f>IF(B329="","",IFERROR(VLOOKUP(B329,'Debt Inputs'!$A$6:$M$105,5,FALSE),0))</f>
        <v/>
      </c>
      <c r="F329" s="50">
        <f>IF(D329="","",IFERROR(D329*E329/12,0))</f>
        <v/>
      </c>
      <c r="G329" s="50">
        <f>IF(D329="","",MIN(IFERROR(VLOOKUP(B329,'Debt Inputs'!$A$6:$M$105,7,FALSE),0),D329+F329))</f>
        <v/>
      </c>
      <c r="H329" s="50">
        <f>IF(D329="","",IF(L329=1,MAX(0,'Debt Inputs'!$B$2-SUM($G$306:$G$405)),0))</f>
        <v/>
      </c>
      <c r="I329" s="50">
        <f>IF(D329="","",MIN(D329+F329,G329+H329))</f>
        <v/>
      </c>
      <c r="J329" s="50">
        <f>IF(D329="","",MIN(D329,MAX(0,I329-F329)))</f>
        <v/>
      </c>
      <c r="K329" s="50">
        <f>IF(D329="","",MAX(0,D329+F329-I329))</f>
        <v/>
      </c>
      <c r="L329" s="23">
        <f>IF(D329="","",IF(D329&lt;=0,"",1+COUNTIFS($D$306:$D$405,"&gt;0",$E$306:$E$405,"&gt;"&amp;E329)))</f>
        <v/>
      </c>
      <c r="M329" s="23">
        <f>IF(D329="","",IF(AND(K329&gt;0,L329=1),"Yes","No"))</f>
        <v/>
      </c>
      <c r="N329" s="50">
        <f>IF(D329="","",N229+F329)</f>
        <v/>
      </c>
      <c r="O329" s="49">
        <f>IF(D329="","",IF(AND(K329=0,K229&gt;0),C329,""))</f>
        <v/>
      </c>
    </row>
    <row r="330">
      <c r="A330" s="47">
        <f>IF(B330="","",DATE(YEAR('Debt Inputs'!$E$2),MONTH('Debt Inputs'!$E$2)+3,1))</f>
        <v/>
      </c>
      <c r="B330" s="18">
        <f>IF('Debt Inputs'!A30="","",'Debt Inputs'!A30)</f>
        <v/>
      </c>
      <c r="C330" s="19">
        <f>IF(B330="","",IFERROR(VLOOKUP(B330,'Debt Inputs'!$A$6:$M$105,2,FALSE),""))</f>
        <v/>
      </c>
      <c r="D330" s="48">
        <f>IF(B330="","",K230)</f>
        <v/>
      </c>
      <c r="E330" s="21">
        <f>IF(B330="","",IFERROR(VLOOKUP(B330,'Debt Inputs'!$A$6:$M$105,5,FALSE),0))</f>
        <v/>
      </c>
      <c r="F330" s="48">
        <f>IF(D330="","",IFERROR(D330*E330/12,0))</f>
        <v/>
      </c>
      <c r="G330" s="48">
        <f>IF(D330="","",MIN(IFERROR(VLOOKUP(B330,'Debt Inputs'!$A$6:$M$105,7,FALSE),0),D330+F330))</f>
        <v/>
      </c>
      <c r="H330" s="48">
        <f>IF(D330="","",IF(L330=1,MAX(0,'Debt Inputs'!$B$2-SUM($G$306:$G$405)),0))</f>
        <v/>
      </c>
      <c r="I330" s="48">
        <f>IF(D330="","",MIN(D330+F330,G330+H330))</f>
        <v/>
      </c>
      <c r="J330" s="48">
        <f>IF(D330="","",MIN(D330,MAX(0,I330-F330)))</f>
        <v/>
      </c>
      <c r="K330" s="48">
        <f>IF(D330="","",MAX(0,D330+F330-I330))</f>
        <v/>
      </c>
      <c r="L330" s="18">
        <f>IF(D330="","",IF(D330&lt;=0,"",1+COUNTIFS($D$306:$D$405,"&gt;0",$E$306:$E$405,"&gt;"&amp;E330)))</f>
        <v/>
      </c>
      <c r="M330" s="18">
        <f>IF(D330="","",IF(AND(K330&gt;0,L330=1),"Yes","No"))</f>
        <v/>
      </c>
      <c r="N330" s="48">
        <f>IF(D330="","",N230+F330)</f>
        <v/>
      </c>
      <c r="O330" s="47">
        <f>IF(D330="","",IF(AND(K330=0,K230&gt;0),C330,""))</f>
        <v/>
      </c>
    </row>
    <row r="331">
      <c r="A331" s="49">
        <f>IF(B331="","",DATE(YEAR('Debt Inputs'!$E$2),MONTH('Debt Inputs'!$E$2)+3,1))</f>
        <v/>
      </c>
      <c r="B331" s="23">
        <f>IF('Debt Inputs'!A31="","",'Debt Inputs'!A31)</f>
        <v/>
      </c>
      <c r="C331" s="24">
        <f>IF(B331="","",IFERROR(VLOOKUP(B331,'Debt Inputs'!$A$6:$M$105,2,FALSE),""))</f>
        <v/>
      </c>
      <c r="D331" s="50">
        <f>IF(B331="","",K231)</f>
        <v/>
      </c>
      <c r="E331" s="26">
        <f>IF(B331="","",IFERROR(VLOOKUP(B331,'Debt Inputs'!$A$6:$M$105,5,FALSE),0))</f>
        <v/>
      </c>
      <c r="F331" s="50">
        <f>IF(D331="","",IFERROR(D331*E331/12,0))</f>
        <v/>
      </c>
      <c r="G331" s="50">
        <f>IF(D331="","",MIN(IFERROR(VLOOKUP(B331,'Debt Inputs'!$A$6:$M$105,7,FALSE),0),D331+F331))</f>
        <v/>
      </c>
      <c r="H331" s="50">
        <f>IF(D331="","",IF(L331=1,MAX(0,'Debt Inputs'!$B$2-SUM($G$306:$G$405)),0))</f>
        <v/>
      </c>
      <c r="I331" s="50">
        <f>IF(D331="","",MIN(D331+F331,G331+H331))</f>
        <v/>
      </c>
      <c r="J331" s="50">
        <f>IF(D331="","",MIN(D331,MAX(0,I331-F331)))</f>
        <v/>
      </c>
      <c r="K331" s="50">
        <f>IF(D331="","",MAX(0,D331+F331-I331))</f>
        <v/>
      </c>
      <c r="L331" s="23">
        <f>IF(D331="","",IF(D331&lt;=0,"",1+COUNTIFS($D$306:$D$405,"&gt;0",$E$306:$E$405,"&gt;"&amp;E331)))</f>
        <v/>
      </c>
      <c r="M331" s="23">
        <f>IF(D331="","",IF(AND(K331&gt;0,L331=1),"Yes","No"))</f>
        <v/>
      </c>
      <c r="N331" s="50">
        <f>IF(D331="","",N231+F331)</f>
        <v/>
      </c>
      <c r="O331" s="49">
        <f>IF(D331="","",IF(AND(K331=0,K231&gt;0),C331,""))</f>
        <v/>
      </c>
    </row>
    <row r="332">
      <c r="A332" s="47">
        <f>IF(B332="","",DATE(YEAR('Debt Inputs'!$E$2),MONTH('Debt Inputs'!$E$2)+3,1))</f>
        <v/>
      </c>
      <c r="B332" s="18">
        <f>IF('Debt Inputs'!A32="","",'Debt Inputs'!A32)</f>
        <v/>
      </c>
      <c r="C332" s="19">
        <f>IF(B332="","",IFERROR(VLOOKUP(B332,'Debt Inputs'!$A$6:$M$105,2,FALSE),""))</f>
        <v/>
      </c>
      <c r="D332" s="48">
        <f>IF(B332="","",K232)</f>
        <v/>
      </c>
      <c r="E332" s="21">
        <f>IF(B332="","",IFERROR(VLOOKUP(B332,'Debt Inputs'!$A$6:$M$105,5,FALSE),0))</f>
        <v/>
      </c>
      <c r="F332" s="48">
        <f>IF(D332="","",IFERROR(D332*E332/12,0))</f>
        <v/>
      </c>
      <c r="G332" s="48">
        <f>IF(D332="","",MIN(IFERROR(VLOOKUP(B332,'Debt Inputs'!$A$6:$M$105,7,FALSE),0),D332+F332))</f>
        <v/>
      </c>
      <c r="H332" s="48">
        <f>IF(D332="","",IF(L332=1,MAX(0,'Debt Inputs'!$B$2-SUM($G$306:$G$405)),0))</f>
        <v/>
      </c>
      <c r="I332" s="48">
        <f>IF(D332="","",MIN(D332+F332,G332+H332))</f>
        <v/>
      </c>
      <c r="J332" s="48">
        <f>IF(D332="","",MIN(D332,MAX(0,I332-F332)))</f>
        <v/>
      </c>
      <c r="K332" s="48">
        <f>IF(D332="","",MAX(0,D332+F332-I332))</f>
        <v/>
      </c>
      <c r="L332" s="18">
        <f>IF(D332="","",IF(D332&lt;=0,"",1+COUNTIFS($D$306:$D$405,"&gt;0",$E$306:$E$405,"&gt;"&amp;E332)))</f>
        <v/>
      </c>
      <c r="M332" s="18">
        <f>IF(D332="","",IF(AND(K332&gt;0,L332=1),"Yes","No"))</f>
        <v/>
      </c>
      <c r="N332" s="48">
        <f>IF(D332="","",N232+F332)</f>
        <v/>
      </c>
      <c r="O332" s="47">
        <f>IF(D332="","",IF(AND(K332=0,K232&gt;0),C332,""))</f>
        <v/>
      </c>
    </row>
    <row r="333">
      <c r="A333" s="49">
        <f>IF(B333="","",DATE(YEAR('Debt Inputs'!$E$2),MONTH('Debt Inputs'!$E$2)+3,1))</f>
        <v/>
      </c>
      <c r="B333" s="23">
        <f>IF('Debt Inputs'!A33="","",'Debt Inputs'!A33)</f>
        <v/>
      </c>
      <c r="C333" s="24">
        <f>IF(B333="","",IFERROR(VLOOKUP(B333,'Debt Inputs'!$A$6:$M$105,2,FALSE),""))</f>
        <v/>
      </c>
      <c r="D333" s="50">
        <f>IF(B333="","",K233)</f>
        <v/>
      </c>
      <c r="E333" s="26">
        <f>IF(B333="","",IFERROR(VLOOKUP(B333,'Debt Inputs'!$A$6:$M$105,5,FALSE),0))</f>
        <v/>
      </c>
      <c r="F333" s="50">
        <f>IF(D333="","",IFERROR(D333*E333/12,0))</f>
        <v/>
      </c>
      <c r="G333" s="50">
        <f>IF(D333="","",MIN(IFERROR(VLOOKUP(B333,'Debt Inputs'!$A$6:$M$105,7,FALSE),0),D333+F333))</f>
        <v/>
      </c>
      <c r="H333" s="50">
        <f>IF(D333="","",IF(L333=1,MAX(0,'Debt Inputs'!$B$2-SUM($G$306:$G$405)),0))</f>
        <v/>
      </c>
      <c r="I333" s="50">
        <f>IF(D333="","",MIN(D333+F333,G333+H333))</f>
        <v/>
      </c>
      <c r="J333" s="50">
        <f>IF(D333="","",MIN(D333,MAX(0,I333-F333)))</f>
        <v/>
      </c>
      <c r="K333" s="50">
        <f>IF(D333="","",MAX(0,D333+F333-I333))</f>
        <v/>
      </c>
      <c r="L333" s="23">
        <f>IF(D333="","",IF(D333&lt;=0,"",1+COUNTIFS($D$306:$D$405,"&gt;0",$E$306:$E$405,"&gt;"&amp;E333)))</f>
        <v/>
      </c>
      <c r="M333" s="23">
        <f>IF(D333="","",IF(AND(K333&gt;0,L333=1),"Yes","No"))</f>
        <v/>
      </c>
      <c r="N333" s="50">
        <f>IF(D333="","",N233+F333)</f>
        <v/>
      </c>
      <c r="O333" s="49">
        <f>IF(D333="","",IF(AND(K333=0,K233&gt;0),C333,""))</f>
        <v/>
      </c>
    </row>
    <row r="334">
      <c r="A334" s="47">
        <f>IF(B334="","",DATE(YEAR('Debt Inputs'!$E$2),MONTH('Debt Inputs'!$E$2)+3,1))</f>
        <v/>
      </c>
      <c r="B334" s="18">
        <f>IF('Debt Inputs'!A34="","",'Debt Inputs'!A34)</f>
        <v/>
      </c>
      <c r="C334" s="19">
        <f>IF(B334="","",IFERROR(VLOOKUP(B334,'Debt Inputs'!$A$6:$M$105,2,FALSE),""))</f>
        <v/>
      </c>
      <c r="D334" s="48">
        <f>IF(B334="","",K234)</f>
        <v/>
      </c>
      <c r="E334" s="21">
        <f>IF(B334="","",IFERROR(VLOOKUP(B334,'Debt Inputs'!$A$6:$M$105,5,FALSE),0))</f>
        <v/>
      </c>
      <c r="F334" s="48">
        <f>IF(D334="","",IFERROR(D334*E334/12,0))</f>
        <v/>
      </c>
      <c r="G334" s="48">
        <f>IF(D334="","",MIN(IFERROR(VLOOKUP(B334,'Debt Inputs'!$A$6:$M$105,7,FALSE),0),D334+F334))</f>
        <v/>
      </c>
      <c r="H334" s="48">
        <f>IF(D334="","",IF(L334=1,MAX(0,'Debt Inputs'!$B$2-SUM($G$306:$G$405)),0))</f>
        <v/>
      </c>
      <c r="I334" s="48">
        <f>IF(D334="","",MIN(D334+F334,G334+H334))</f>
        <v/>
      </c>
      <c r="J334" s="48">
        <f>IF(D334="","",MIN(D334,MAX(0,I334-F334)))</f>
        <v/>
      </c>
      <c r="K334" s="48">
        <f>IF(D334="","",MAX(0,D334+F334-I334))</f>
        <v/>
      </c>
      <c r="L334" s="18">
        <f>IF(D334="","",IF(D334&lt;=0,"",1+COUNTIFS($D$306:$D$405,"&gt;0",$E$306:$E$405,"&gt;"&amp;E334)))</f>
        <v/>
      </c>
      <c r="M334" s="18">
        <f>IF(D334="","",IF(AND(K334&gt;0,L334=1),"Yes","No"))</f>
        <v/>
      </c>
      <c r="N334" s="48">
        <f>IF(D334="","",N234+F334)</f>
        <v/>
      </c>
      <c r="O334" s="47">
        <f>IF(D334="","",IF(AND(K334=0,K234&gt;0),C334,""))</f>
        <v/>
      </c>
    </row>
    <row r="335">
      <c r="A335" s="49">
        <f>IF(B335="","",DATE(YEAR('Debt Inputs'!$E$2),MONTH('Debt Inputs'!$E$2)+3,1))</f>
        <v/>
      </c>
      <c r="B335" s="23">
        <f>IF('Debt Inputs'!A35="","",'Debt Inputs'!A35)</f>
        <v/>
      </c>
      <c r="C335" s="24">
        <f>IF(B335="","",IFERROR(VLOOKUP(B335,'Debt Inputs'!$A$6:$M$105,2,FALSE),""))</f>
        <v/>
      </c>
      <c r="D335" s="50">
        <f>IF(B335="","",K235)</f>
        <v/>
      </c>
      <c r="E335" s="26">
        <f>IF(B335="","",IFERROR(VLOOKUP(B335,'Debt Inputs'!$A$6:$M$105,5,FALSE),0))</f>
        <v/>
      </c>
      <c r="F335" s="50">
        <f>IF(D335="","",IFERROR(D335*E335/12,0))</f>
        <v/>
      </c>
      <c r="G335" s="50">
        <f>IF(D335="","",MIN(IFERROR(VLOOKUP(B335,'Debt Inputs'!$A$6:$M$105,7,FALSE),0),D335+F335))</f>
        <v/>
      </c>
      <c r="H335" s="50">
        <f>IF(D335="","",IF(L335=1,MAX(0,'Debt Inputs'!$B$2-SUM($G$306:$G$405)),0))</f>
        <v/>
      </c>
      <c r="I335" s="50">
        <f>IF(D335="","",MIN(D335+F335,G335+H335))</f>
        <v/>
      </c>
      <c r="J335" s="50">
        <f>IF(D335="","",MIN(D335,MAX(0,I335-F335)))</f>
        <v/>
      </c>
      <c r="K335" s="50">
        <f>IF(D335="","",MAX(0,D335+F335-I335))</f>
        <v/>
      </c>
      <c r="L335" s="23">
        <f>IF(D335="","",IF(D335&lt;=0,"",1+COUNTIFS($D$306:$D$405,"&gt;0",$E$306:$E$405,"&gt;"&amp;E335)))</f>
        <v/>
      </c>
      <c r="M335" s="23">
        <f>IF(D335="","",IF(AND(K335&gt;0,L335=1),"Yes","No"))</f>
        <v/>
      </c>
      <c r="N335" s="50">
        <f>IF(D335="","",N235+F335)</f>
        <v/>
      </c>
      <c r="O335" s="49">
        <f>IF(D335="","",IF(AND(K335=0,K235&gt;0),C335,""))</f>
        <v/>
      </c>
    </row>
    <row r="336">
      <c r="A336" s="47">
        <f>IF(B336="","",DATE(YEAR('Debt Inputs'!$E$2),MONTH('Debt Inputs'!$E$2)+3,1))</f>
        <v/>
      </c>
      <c r="B336" s="18">
        <f>IF('Debt Inputs'!A36="","",'Debt Inputs'!A36)</f>
        <v/>
      </c>
      <c r="C336" s="19">
        <f>IF(B336="","",IFERROR(VLOOKUP(B336,'Debt Inputs'!$A$6:$M$105,2,FALSE),""))</f>
        <v/>
      </c>
      <c r="D336" s="48">
        <f>IF(B336="","",K236)</f>
        <v/>
      </c>
      <c r="E336" s="21">
        <f>IF(B336="","",IFERROR(VLOOKUP(B336,'Debt Inputs'!$A$6:$M$105,5,FALSE),0))</f>
        <v/>
      </c>
      <c r="F336" s="48">
        <f>IF(D336="","",IFERROR(D336*E336/12,0))</f>
        <v/>
      </c>
      <c r="G336" s="48">
        <f>IF(D336="","",MIN(IFERROR(VLOOKUP(B336,'Debt Inputs'!$A$6:$M$105,7,FALSE),0),D336+F336))</f>
        <v/>
      </c>
      <c r="H336" s="48">
        <f>IF(D336="","",IF(L336=1,MAX(0,'Debt Inputs'!$B$2-SUM($G$306:$G$405)),0))</f>
        <v/>
      </c>
      <c r="I336" s="48">
        <f>IF(D336="","",MIN(D336+F336,G336+H336))</f>
        <v/>
      </c>
      <c r="J336" s="48">
        <f>IF(D336="","",MIN(D336,MAX(0,I336-F336)))</f>
        <v/>
      </c>
      <c r="K336" s="48">
        <f>IF(D336="","",MAX(0,D336+F336-I336))</f>
        <v/>
      </c>
      <c r="L336" s="18">
        <f>IF(D336="","",IF(D336&lt;=0,"",1+COUNTIFS($D$306:$D$405,"&gt;0",$E$306:$E$405,"&gt;"&amp;E336)))</f>
        <v/>
      </c>
      <c r="M336" s="18">
        <f>IF(D336="","",IF(AND(K336&gt;0,L336=1),"Yes","No"))</f>
        <v/>
      </c>
      <c r="N336" s="48">
        <f>IF(D336="","",N236+F336)</f>
        <v/>
      </c>
      <c r="O336" s="47">
        <f>IF(D336="","",IF(AND(K336=0,K236&gt;0),C336,""))</f>
        <v/>
      </c>
    </row>
    <row r="337">
      <c r="A337" s="49">
        <f>IF(B337="","",DATE(YEAR('Debt Inputs'!$E$2),MONTH('Debt Inputs'!$E$2)+3,1))</f>
        <v/>
      </c>
      <c r="B337" s="23">
        <f>IF('Debt Inputs'!A37="","",'Debt Inputs'!A37)</f>
        <v/>
      </c>
      <c r="C337" s="24">
        <f>IF(B337="","",IFERROR(VLOOKUP(B337,'Debt Inputs'!$A$6:$M$105,2,FALSE),""))</f>
        <v/>
      </c>
      <c r="D337" s="50">
        <f>IF(B337="","",K237)</f>
        <v/>
      </c>
      <c r="E337" s="26">
        <f>IF(B337="","",IFERROR(VLOOKUP(B337,'Debt Inputs'!$A$6:$M$105,5,FALSE),0))</f>
        <v/>
      </c>
      <c r="F337" s="50">
        <f>IF(D337="","",IFERROR(D337*E337/12,0))</f>
        <v/>
      </c>
      <c r="G337" s="50">
        <f>IF(D337="","",MIN(IFERROR(VLOOKUP(B337,'Debt Inputs'!$A$6:$M$105,7,FALSE),0),D337+F337))</f>
        <v/>
      </c>
      <c r="H337" s="50">
        <f>IF(D337="","",IF(L337=1,MAX(0,'Debt Inputs'!$B$2-SUM($G$306:$G$405)),0))</f>
        <v/>
      </c>
      <c r="I337" s="50">
        <f>IF(D337="","",MIN(D337+F337,G337+H337))</f>
        <v/>
      </c>
      <c r="J337" s="50">
        <f>IF(D337="","",MIN(D337,MAX(0,I337-F337)))</f>
        <v/>
      </c>
      <c r="K337" s="50">
        <f>IF(D337="","",MAX(0,D337+F337-I337))</f>
        <v/>
      </c>
      <c r="L337" s="23">
        <f>IF(D337="","",IF(D337&lt;=0,"",1+COUNTIFS($D$306:$D$405,"&gt;0",$E$306:$E$405,"&gt;"&amp;E337)))</f>
        <v/>
      </c>
      <c r="M337" s="23">
        <f>IF(D337="","",IF(AND(K337&gt;0,L337=1),"Yes","No"))</f>
        <v/>
      </c>
      <c r="N337" s="50">
        <f>IF(D337="","",N237+F337)</f>
        <v/>
      </c>
      <c r="O337" s="49">
        <f>IF(D337="","",IF(AND(K337=0,K237&gt;0),C337,""))</f>
        <v/>
      </c>
    </row>
    <row r="338">
      <c r="A338" s="47">
        <f>IF(B338="","",DATE(YEAR('Debt Inputs'!$E$2),MONTH('Debt Inputs'!$E$2)+3,1))</f>
        <v/>
      </c>
      <c r="B338" s="18">
        <f>IF('Debt Inputs'!A38="","",'Debt Inputs'!A38)</f>
        <v/>
      </c>
      <c r="C338" s="19">
        <f>IF(B338="","",IFERROR(VLOOKUP(B338,'Debt Inputs'!$A$6:$M$105,2,FALSE),""))</f>
        <v/>
      </c>
      <c r="D338" s="48">
        <f>IF(B338="","",K238)</f>
        <v/>
      </c>
      <c r="E338" s="21">
        <f>IF(B338="","",IFERROR(VLOOKUP(B338,'Debt Inputs'!$A$6:$M$105,5,FALSE),0))</f>
        <v/>
      </c>
      <c r="F338" s="48">
        <f>IF(D338="","",IFERROR(D338*E338/12,0))</f>
        <v/>
      </c>
      <c r="G338" s="48">
        <f>IF(D338="","",MIN(IFERROR(VLOOKUP(B338,'Debt Inputs'!$A$6:$M$105,7,FALSE),0),D338+F338))</f>
        <v/>
      </c>
      <c r="H338" s="48">
        <f>IF(D338="","",IF(L338=1,MAX(0,'Debt Inputs'!$B$2-SUM($G$306:$G$405)),0))</f>
        <v/>
      </c>
      <c r="I338" s="48">
        <f>IF(D338="","",MIN(D338+F338,G338+H338))</f>
        <v/>
      </c>
      <c r="J338" s="48">
        <f>IF(D338="","",MIN(D338,MAX(0,I338-F338)))</f>
        <v/>
      </c>
      <c r="K338" s="48">
        <f>IF(D338="","",MAX(0,D338+F338-I338))</f>
        <v/>
      </c>
      <c r="L338" s="18">
        <f>IF(D338="","",IF(D338&lt;=0,"",1+COUNTIFS($D$306:$D$405,"&gt;0",$E$306:$E$405,"&gt;"&amp;E338)))</f>
        <v/>
      </c>
      <c r="M338" s="18">
        <f>IF(D338="","",IF(AND(K338&gt;0,L338=1),"Yes","No"))</f>
        <v/>
      </c>
      <c r="N338" s="48">
        <f>IF(D338="","",N238+F338)</f>
        <v/>
      </c>
      <c r="O338" s="47">
        <f>IF(D338="","",IF(AND(K338=0,K238&gt;0),C338,""))</f>
        <v/>
      </c>
    </row>
    <row r="339">
      <c r="A339" s="49">
        <f>IF(B339="","",DATE(YEAR('Debt Inputs'!$E$2),MONTH('Debt Inputs'!$E$2)+3,1))</f>
        <v/>
      </c>
      <c r="B339" s="23">
        <f>IF('Debt Inputs'!A39="","",'Debt Inputs'!A39)</f>
        <v/>
      </c>
      <c r="C339" s="24">
        <f>IF(B339="","",IFERROR(VLOOKUP(B339,'Debt Inputs'!$A$6:$M$105,2,FALSE),""))</f>
        <v/>
      </c>
      <c r="D339" s="50">
        <f>IF(B339="","",K239)</f>
        <v/>
      </c>
      <c r="E339" s="26">
        <f>IF(B339="","",IFERROR(VLOOKUP(B339,'Debt Inputs'!$A$6:$M$105,5,FALSE),0))</f>
        <v/>
      </c>
      <c r="F339" s="50">
        <f>IF(D339="","",IFERROR(D339*E339/12,0))</f>
        <v/>
      </c>
      <c r="G339" s="50">
        <f>IF(D339="","",MIN(IFERROR(VLOOKUP(B339,'Debt Inputs'!$A$6:$M$105,7,FALSE),0),D339+F339))</f>
        <v/>
      </c>
      <c r="H339" s="50">
        <f>IF(D339="","",IF(L339=1,MAX(0,'Debt Inputs'!$B$2-SUM($G$306:$G$405)),0))</f>
        <v/>
      </c>
      <c r="I339" s="50">
        <f>IF(D339="","",MIN(D339+F339,G339+H339))</f>
        <v/>
      </c>
      <c r="J339" s="50">
        <f>IF(D339="","",MIN(D339,MAX(0,I339-F339)))</f>
        <v/>
      </c>
      <c r="K339" s="50">
        <f>IF(D339="","",MAX(0,D339+F339-I339))</f>
        <v/>
      </c>
      <c r="L339" s="23">
        <f>IF(D339="","",IF(D339&lt;=0,"",1+COUNTIFS($D$306:$D$405,"&gt;0",$E$306:$E$405,"&gt;"&amp;E339)))</f>
        <v/>
      </c>
      <c r="M339" s="23">
        <f>IF(D339="","",IF(AND(K339&gt;0,L339=1),"Yes","No"))</f>
        <v/>
      </c>
      <c r="N339" s="50">
        <f>IF(D339="","",N239+F339)</f>
        <v/>
      </c>
      <c r="O339" s="49">
        <f>IF(D339="","",IF(AND(K339=0,K239&gt;0),C339,""))</f>
        <v/>
      </c>
    </row>
    <row r="340">
      <c r="A340" s="47">
        <f>IF(B340="","",DATE(YEAR('Debt Inputs'!$E$2),MONTH('Debt Inputs'!$E$2)+3,1))</f>
        <v/>
      </c>
      <c r="B340" s="18">
        <f>IF('Debt Inputs'!A40="","",'Debt Inputs'!A40)</f>
        <v/>
      </c>
      <c r="C340" s="19">
        <f>IF(B340="","",IFERROR(VLOOKUP(B340,'Debt Inputs'!$A$6:$M$105,2,FALSE),""))</f>
        <v/>
      </c>
      <c r="D340" s="48">
        <f>IF(B340="","",K240)</f>
        <v/>
      </c>
      <c r="E340" s="21">
        <f>IF(B340="","",IFERROR(VLOOKUP(B340,'Debt Inputs'!$A$6:$M$105,5,FALSE),0))</f>
        <v/>
      </c>
      <c r="F340" s="48">
        <f>IF(D340="","",IFERROR(D340*E340/12,0))</f>
        <v/>
      </c>
      <c r="G340" s="48">
        <f>IF(D340="","",MIN(IFERROR(VLOOKUP(B340,'Debt Inputs'!$A$6:$M$105,7,FALSE),0),D340+F340))</f>
        <v/>
      </c>
      <c r="H340" s="48">
        <f>IF(D340="","",IF(L340=1,MAX(0,'Debt Inputs'!$B$2-SUM($G$306:$G$405)),0))</f>
        <v/>
      </c>
      <c r="I340" s="48">
        <f>IF(D340="","",MIN(D340+F340,G340+H340))</f>
        <v/>
      </c>
      <c r="J340" s="48">
        <f>IF(D340="","",MIN(D340,MAX(0,I340-F340)))</f>
        <v/>
      </c>
      <c r="K340" s="48">
        <f>IF(D340="","",MAX(0,D340+F340-I340))</f>
        <v/>
      </c>
      <c r="L340" s="18">
        <f>IF(D340="","",IF(D340&lt;=0,"",1+COUNTIFS($D$306:$D$405,"&gt;0",$E$306:$E$405,"&gt;"&amp;E340)))</f>
        <v/>
      </c>
      <c r="M340" s="18">
        <f>IF(D340="","",IF(AND(K340&gt;0,L340=1),"Yes","No"))</f>
        <v/>
      </c>
      <c r="N340" s="48">
        <f>IF(D340="","",N240+F340)</f>
        <v/>
      </c>
      <c r="O340" s="47">
        <f>IF(D340="","",IF(AND(K340=0,K240&gt;0),C340,""))</f>
        <v/>
      </c>
    </row>
    <row r="341">
      <c r="A341" s="49">
        <f>IF(B341="","",DATE(YEAR('Debt Inputs'!$E$2),MONTH('Debt Inputs'!$E$2)+3,1))</f>
        <v/>
      </c>
      <c r="B341" s="23">
        <f>IF('Debt Inputs'!A41="","",'Debt Inputs'!A41)</f>
        <v/>
      </c>
      <c r="C341" s="24">
        <f>IF(B341="","",IFERROR(VLOOKUP(B341,'Debt Inputs'!$A$6:$M$105,2,FALSE),""))</f>
        <v/>
      </c>
      <c r="D341" s="50">
        <f>IF(B341="","",K241)</f>
        <v/>
      </c>
      <c r="E341" s="26">
        <f>IF(B341="","",IFERROR(VLOOKUP(B341,'Debt Inputs'!$A$6:$M$105,5,FALSE),0))</f>
        <v/>
      </c>
      <c r="F341" s="50">
        <f>IF(D341="","",IFERROR(D341*E341/12,0))</f>
        <v/>
      </c>
      <c r="G341" s="50">
        <f>IF(D341="","",MIN(IFERROR(VLOOKUP(B341,'Debt Inputs'!$A$6:$M$105,7,FALSE),0),D341+F341))</f>
        <v/>
      </c>
      <c r="H341" s="50">
        <f>IF(D341="","",IF(L341=1,MAX(0,'Debt Inputs'!$B$2-SUM($G$306:$G$405)),0))</f>
        <v/>
      </c>
      <c r="I341" s="50">
        <f>IF(D341="","",MIN(D341+F341,G341+H341))</f>
        <v/>
      </c>
      <c r="J341" s="50">
        <f>IF(D341="","",MIN(D341,MAX(0,I341-F341)))</f>
        <v/>
      </c>
      <c r="K341" s="50">
        <f>IF(D341="","",MAX(0,D341+F341-I341))</f>
        <v/>
      </c>
      <c r="L341" s="23">
        <f>IF(D341="","",IF(D341&lt;=0,"",1+COUNTIFS($D$306:$D$405,"&gt;0",$E$306:$E$405,"&gt;"&amp;E341)))</f>
        <v/>
      </c>
      <c r="M341" s="23">
        <f>IF(D341="","",IF(AND(K341&gt;0,L341=1),"Yes","No"))</f>
        <v/>
      </c>
      <c r="N341" s="50">
        <f>IF(D341="","",N241+F341)</f>
        <v/>
      </c>
      <c r="O341" s="49">
        <f>IF(D341="","",IF(AND(K341=0,K241&gt;0),C341,""))</f>
        <v/>
      </c>
    </row>
    <row r="342">
      <c r="A342" s="47">
        <f>IF(B342="","",DATE(YEAR('Debt Inputs'!$E$2),MONTH('Debt Inputs'!$E$2)+3,1))</f>
        <v/>
      </c>
      <c r="B342" s="18">
        <f>IF('Debt Inputs'!A42="","",'Debt Inputs'!A42)</f>
        <v/>
      </c>
      <c r="C342" s="19">
        <f>IF(B342="","",IFERROR(VLOOKUP(B342,'Debt Inputs'!$A$6:$M$105,2,FALSE),""))</f>
        <v/>
      </c>
      <c r="D342" s="48">
        <f>IF(B342="","",K242)</f>
        <v/>
      </c>
      <c r="E342" s="21">
        <f>IF(B342="","",IFERROR(VLOOKUP(B342,'Debt Inputs'!$A$6:$M$105,5,FALSE),0))</f>
        <v/>
      </c>
      <c r="F342" s="48">
        <f>IF(D342="","",IFERROR(D342*E342/12,0))</f>
        <v/>
      </c>
      <c r="G342" s="48">
        <f>IF(D342="","",MIN(IFERROR(VLOOKUP(B342,'Debt Inputs'!$A$6:$M$105,7,FALSE),0),D342+F342))</f>
        <v/>
      </c>
      <c r="H342" s="48">
        <f>IF(D342="","",IF(L342=1,MAX(0,'Debt Inputs'!$B$2-SUM($G$306:$G$405)),0))</f>
        <v/>
      </c>
      <c r="I342" s="48">
        <f>IF(D342="","",MIN(D342+F342,G342+H342))</f>
        <v/>
      </c>
      <c r="J342" s="48">
        <f>IF(D342="","",MIN(D342,MAX(0,I342-F342)))</f>
        <v/>
      </c>
      <c r="K342" s="48">
        <f>IF(D342="","",MAX(0,D342+F342-I342))</f>
        <v/>
      </c>
      <c r="L342" s="18">
        <f>IF(D342="","",IF(D342&lt;=0,"",1+COUNTIFS($D$306:$D$405,"&gt;0",$E$306:$E$405,"&gt;"&amp;E342)))</f>
        <v/>
      </c>
      <c r="M342" s="18">
        <f>IF(D342="","",IF(AND(K342&gt;0,L342=1),"Yes","No"))</f>
        <v/>
      </c>
      <c r="N342" s="48">
        <f>IF(D342="","",N242+F342)</f>
        <v/>
      </c>
      <c r="O342" s="47">
        <f>IF(D342="","",IF(AND(K342=0,K242&gt;0),C342,""))</f>
        <v/>
      </c>
    </row>
    <row r="343">
      <c r="A343" s="49">
        <f>IF(B343="","",DATE(YEAR('Debt Inputs'!$E$2),MONTH('Debt Inputs'!$E$2)+3,1))</f>
        <v/>
      </c>
      <c r="B343" s="23">
        <f>IF('Debt Inputs'!A43="","",'Debt Inputs'!A43)</f>
        <v/>
      </c>
      <c r="C343" s="24">
        <f>IF(B343="","",IFERROR(VLOOKUP(B343,'Debt Inputs'!$A$6:$M$105,2,FALSE),""))</f>
        <v/>
      </c>
      <c r="D343" s="50">
        <f>IF(B343="","",K243)</f>
        <v/>
      </c>
      <c r="E343" s="26">
        <f>IF(B343="","",IFERROR(VLOOKUP(B343,'Debt Inputs'!$A$6:$M$105,5,FALSE),0))</f>
        <v/>
      </c>
      <c r="F343" s="50">
        <f>IF(D343="","",IFERROR(D343*E343/12,0))</f>
        <v/>
      </c>
      <c r="G343" s="50">
        <f>IF(D343="","",MIN(IFERROR(VLOOKUP(B343,'Debt Inputs'!$A$6:$M$105,7,FALSE),0),D343+F343))</f>
        <v/>
      </c>
      <c r="H343" s="50">
        <f>IF(D343="","",IF(L343=1,MAX(0,'Debt Inputs'!$B$2-SUM($G$306:$G$405)),0))</f>
        <v/>
      </c>
      <c r="I343" s="50">
        <f>IF(D343="","",MIN(D343+F343,G343+H343))</f>
        <v/>
      </c>
      <c r="J343" s="50">
        <f>IF(D343="","",MIN(D343,MAX(0,I343-F343)))</f>
        <v/>
      </c>
      <c r="K343" s="50">
        <f>IF(D343="","",MAX(0,D343+F343-I343))</f>
        <v/>
      </c>
      <c r="L343" s="23">
        <f>IF(D343="","",IF(D343&lt;=0,"",1+COUNTIFS($D$306:$D$405,"&gt;0",$E$306:$E$405,"&gt;"&amp;E343)))</f>
        <v/>
      </c>
      <c r="M343" s="23">
        <f>IF(D343="","",IF(AND(K343&gt;0,L343=1),"Yes","No"))</f>
        <v/>
      </c>
      <c r="N343" s="50">
        <f>IF(D343="","",N243+F343)</f>
        <v/>
      </c>
      <c r="O343" s="49">
        <f>IF(D343="","",IF(AND(K343=0,K243&gt;0),C343,""))</f>
        <v/>
      </c>
    </row>
    <row r="344">
      <c r="A344" s="47">
        <f>IF(B344="","",DATE(YEAR('Debt Inputs'!$E$2),MONTH('Debt Inputs'!$E$2)+3,1))</f>
        <v/>
      </c>
      <c r="B344" s="18">
        <f>IF('Debt Inputs'!A44="","",'Debt Inputs'!A44)</f>
        <v/>
      </c>
      <c r="C344" s="19">
        <f>IF(B344="","",IFERROR(VLOOKUP(B344,'Debt Inputs'!$A$6:$M$105,2,FALSE),""))</f>
        <v/>
      </c>
      <c r="D344" s="48">
        <f>IF(B344="","",K244)</f>
        <v/>
      </c>
      <c r="E344" s="21">
        <f>IF(B344="","",IFERROR(VLOOKUP(B344,'Debt Inputs'!$A$6:$M$105,5,FALSE),0))</f>
        <v/>
      </c>
      <c r="F344" s="48">
        <f>IF(D344="","",IFERROR(D344*E344/12,0))</f>
        <v/>
      </c>
      <c r="G344" s="48">
        <f>IF(D344="","",MIN(IFERROR(VLOOKUP(B344,'Debt Inputs'!$A$6:$M$105,7,FALSE),0),D344+F344))</f>
        <v/>
      </c>
      <c r="H344" s="48">
        <f>IF(D344="","",IF(L344=1,MAX(0,'Debt Inputs'!$B$2-SUM($G$306:$G$405)),0))</f>
        <v/>
      </c>
      <c r="I344" s="48">
        <f>IF(D344="","",MIN(D344+F344,G344+H344))</f>
        <v/>
      </c>
      <c r="J344" s="48">
        <f>IF(D344="","",MIN(D344,MAX(0,I344-F344)))</f>
        <v/>
      </c>
      <c r="K344" s="48">
        <f>IF(D344="","",MAX(0,D344+F344-I344))</f>
        <v/>
      </c>
      <c r="L344" s="18">
        <f>IF(D344="","",IF(D344&lt;=0,"",1+COUNTIFS($D$306:$D$405,"&gt;0",$E$306:$E$405,"&gt;"&amp;E344)))</f>
        <v/>
      </c>
      <c r="M344" s="18">
        <f>IF(D344="","",IF(AND(K344&gt;0,L344=1),"Yes","No"))</f>
        <v/>
      </c>
      <c r="N344" s="48">
        <f>IF(D344="","",N244+F344)</f>
        <v/>
      </c>
      <c r="O344" s="47">
        <f>IF(D344="","",IF(AND(K344=0,K244&gt;0),C344,""))</f>
        <v/>
      </c>
    </row>
    <row r="345">
      <c r="A345" s="49">
        <f>IF(B345="","",DATE(YEAR('Debt Inputs'!$E$2),MONTH('Debt Inputs'!$E$2)+3,1))</f>
        <v/>
      </c>
      <c r="B345" s="23">
        <f>IF('Debt Inputs'!A45="","",'Debt Inputs'!A45)</f>
        <v/>
      </c>
      <c r="C345" s="24">
        <f>IF(B345="","",IFERROR(VLOOKUP(B345,'Debt Inputs'!$A$6:$M$105,2,FALSE),""))</f>
        <v/>
      </c>
      <c r="D345" s="50">
        <f>IF(B345="","",K245)</f>
        <v/>
      </c>
      <c r="E345" s="26">
        <f>IF(B345="","",IFERROR(VLOOKUP(B345,'Debt Inputs'!$A$6:$M$105,5,FALSE),0))</f>
        <v/>
      </c>
      <c r="F345" s="50">
        <f>IF(D345="","",IFERROR(D345*E345/12,0))</f>
        <v/>
      </c>
      <c r="G345" s="50">
        <f>IF(D345="","",MIN(IFERROR(VLOOKUP(B345,'Debt Inputs'!$A$6:$M$105,7,FALSE),0),D345+F345))</f>
        <v/>
      </c>
      <c r="H345" s="50">
        <f>IF(D345="","",IF(L345=1,MAX(0,'Debt Inputs'!$B$2-SUM($G$306:$G$405)),0))</f>
        <v/>
      </c>
      <c r="I345" s="50">
        <f>IF(D345="","",MIN(D345+F345,G345+H345))</f>
        <v/>
      </c>
      <c r="J345" s="50">
        <f>IF(D345="","",MIN(D345,MAX(0,I345-F345)))</f>
        <v/>
      </c>
      <c r="K345" s="50">
        <f>IF(D345="","",MAX(0,D345+F345-I345))</f>
        <v/>
      </c>
      <c r="L345" s="23">
        <f>IF(D345="","",IF(D345&lt;=0,"",1+COUNTIFS($D$306:$D$405,"&gt;0",$E$306:$E$405,"&gt;"&amp;E345)))</f>
        <v/>
      </c>
      <c r="M345" s="23">
        <f>IF(D345="","",IF(AND(K345&gt;0,L345=1),"Yes","No"))</f>
        <v/>
      </c>
      <c r="N345" s="50">
        <f>IF(D345="","",N245+F345)</f>
        <v/>
      </c>
      <c r="O345" s="49">
        <f>IF(D345="","",IF(AND(K345=0,K245&gt;0),C345,""))</f>
        <v/>
      </c>
    </row>
    <row r="346">
      <c r="A346" s="47">
        <f>IF(B346="","",DATE(YEAR('Debt Inputs'!$E$2),MONTH('Debt Inputs'!$E$2)+3,1))</f>
        <v/>
      </c>
      <c r="B346" s="18">
        <f>IF('Debt Inputs'!A46="","",'Debt Inputs'!A46)</f>
        <v/>
      </c>
      <c r="C346" s="19">
        <f>IF(B346="","",IFERROR(VLOOKUP(B346,'Debt Inputs'!$A$6:$M$105,2,FALSE),""))</f>
        <v/>
      </c>
      <c r="D346" s="48">
        <f>IF(B346="","",K246)</f>
        <v/>
      </c>
      <c r="E346" s="21">
        <f>IF(B346="","",IFERROR(VLOOKUP(B346,'Debt Inputs'!$A$6:$M$105,5,FALSE),0))</f>
        <v/>
      </c>
      <c r="F346" s="48">
        <f>IF(D346="","",IFERROR(D346*E346/12,0))</f>
        <v/>
      </c>
      <c r="G346" s="48">
        <f>IF(D346="","",MIN(IFERROR(VLOOKUP(B346,'Debt Inputs'!$A$6:$M$105,7,FALSE),0),D346+F346))</f>
        <v/>
      </c>
      <c r="H346" s="48">
        <f>IF(D346="","",IF(L346=1,MAX(0,'Debt Inputs'!$B$2-SUM($G$306:$G$405)),0))</f>
        <v/>
      </c>
      <c r="I346" s="48">
        <f>IF(D346="","",MIN(D346+F346,G346+H346))</f>
        <v/>
      </c>
      <c r="J346" s="48">
        <f>IF(D346="","",MIN(D346,MAX(0,I346-F346)))</f>
        <v/>
      </c>
      <c r="K346" s="48">
        <f>IF(D346="","",MAX(0,D346+F346-I346))</f>
        <v/>
      </c>
      <c r="L346" s="18">
        <f>IF(D346="","",IF(D346&lt;=0,"",1+COUNTIFS($D$306:$D$405,"&gt;0",$E$306:$E$405,"&gt;"&amp;E346)))</f>
        <v/>
      </c>
      <c r="M346" s="18">
        <f>IF(D346="","",IF(AND(K346&gt;0,L346=1),"Yes","No"))</f>
        <v/>
      </c>
      <c r="N346" s="48">
        <f>IF(D346="","",N246+F346)</f>
        <v/>
      </c>
      <c r="O346" s="47">
        <f>IF(D346="","",IF(AND(K346=0,K246&gt;0),C346,""))</f>
        <v/>
      </c>
    </row>
    <row r="347">
      <c r="A347" s="49">
        <f>IF(B347="","",DATE(YEAR('Debt Inputs'!$E$2),MONTH('Debt Inputs'!$E$2)+3,1))</f>
        <v/>
      </c>
      <c r="B347" s="23">
        <f>IF('Debt Inputs'!A47="","",'Debt Inputs'!A47)</f>
        <v/>
      </c>
      <c r="C347" s="24">
        <f>IF(B347="","",IFERROR(VLOOKUP(B347,'Debt Inputs'!$A$6:$M$105,2,FALSE),""))</f>
        <v/>
      </c>
      <c r="D347" s="50">
        <f>IF(B347="","",K247)</f>
        <v/>
      </c>
      <c r="E347" s="26">
        <f>IF(B347="","",IFERROR(VLOOKUP(B347,'Debt Inputs'!$A$6:$M$105,5,FALSE),0))</f>
        <v/>
      </c>
      <c r="F347" s="50">
        <f>IF(D347="","",IFERROR(D347*E347/12,0))</f>
        <v/>
      </c>
      <c r="G347" s="50">
        <f>IF(D347="","",MIN(IFERROR(VLOOKUP(B347,'Debt Inputs'!$A$6:$M$105,7,FALSE),0),D347+F347))</f>
        <v/>
      </c>
      <c r="H347" s="50">
        <f>IF(D347="","",IF(L347=1,MAX(0,'Debt Inputs'!$B$2-SUM($G$306:$G$405)),0))</f>
        <v/>
      </c>
      <c r="I347" s="50">
        <f>IF(D347="","",MIN(D347+F347,G347+H347))</f>
        <v/>
      </c>
      <c r="J347" s="50">
        <f>IF(D347="","",MIN(D347,MAX(0,I347-F347)))</f>
        <v/>
      </c>
      <c r="K347" s="50">
        <f>IF(D347="","",MAX(0,D347+F347-I347))</f>
        <v/>
      </c>
      <c r="L347" s="23">
        <f>IF(D347="","",IF(D347&lt;=0,"",1+COUNTIFS($D$306:$D$405,"&gt;0",$E$306:$E$405,"&gt;"&amp;E347)))</f>
        <v/>
      </c>
      <c r="M347" s="23">
        <f>IF(D347="","",IF(AND(K347&gt;0,L347=1),"Yes","No"))</f>
        <v/>
      </c>
      <c r="N347" s="50">
        <f>IF(D347="","",N247+F347)</f>
        <v/>
      </c>
      <c r="O347" s="49">
        <f>IF(D347="","",IF(AND(K347=0,K247&gt;0),C347,""))</f>
        <v/>
      </c>
    </row>
    <row r="348">
      <c r="A348" s="47">
        <f>IF(B348="","",DATE(YEAR('Debt Inputs'!$E$2),MONTH('Debt Inputs'!$E$2)+3,1))</f>
        <v/>
      </c>
      <c r="B348" s="18">
        <f>IF('Debt Inputs'!A48="","",'Debt Inputs'!A48)</f>
        <v/>
      </c>
      <c r="C348" s="19">
        <f>IF(B348="","",IFERROR(VLOOKUP(B348,'Debt Inputs'!$A$6:$M$105,2,FALSE),""))</f>
        <v/>
      </c>
      <c r="D348" s="48">
        <f>IF(B348="","",K248)</f>
        <v/>
      </c>
      <c r="E348" s="21">
        <f>IF(B348="","",IFERROR(VLOOKUP(B348,'Debt Inputs'!$A$6:$M$105,5,FALSE),0))</f>
        <v/>
      </c>
      <c r="F348" s="48">
        <f>IF(D348="","",IFERROR(D348*E348/12,0))</f>
        <v/>
      </c>
      <c r="G348" s="48">
        <f>IF(D348="","",MIN(IFERROR(VLOOKUP(B348,'Debt Inputs'!$A$6:$M$105,7,FALSE),0),D348+F348))</f>
        <v/>
      </c>
      <c r="H348" s="48">
        <f>IF(D348="","",IF(L348=1,MAX(0,'Debt Inputs'!$B$2-SUM($G$306:$G$405)),0))</f>
        <v/>
      </c>
      <c r="I348" s="48">
        <f>IF(D348="","",MIN(D348+F348,G348+H348))</f>
        <v/>
      </c>
      <c r="J348" s="48">
        <f>IF(D348="","",MIN(D348,MAX(0,I348-F348)))</f>
        <v/>
      </c>
      <c r="K348" s="48">
        <f>IF(D348="","",MAX(0,D348+F348-I348))</f>
        <v/>
      </c>
      <c r="L348" s="18">
        <f>IF(D348="","",IF(D348&lt;=0,"",1+COUNTIFS($D$306:$D$405,"&gt;0",$E$306:$E$405,"&gt;"&amp;E348)))</f>
        <v/>
      </c>
      <c r="M348" s="18">
        <f>IF(D348="","",IF(AND(K348&gt;0,L348=1),"Yes","No"))</f>
        <v/>
      </c>
      <c r="N348" s="48">
        <f>IF(D348="","",N248+F348)</f>
        <v/>
      </c>
      <c r="O348" s="47">
        <f>IF(D348="","",IF(AND(K348=0,K248&gt;0),C348,""))</f>
        <v/>
      </c>
    </row>
    <row r="349">
      <c r="A349" s="49">
        <f>IF(B349="","",DATE(YEAR('Debt Inputs'!$E$2),MONTH('Debt Inputs'!$E$2)+3,1))</f>
        <v/>
      </c>
      <c r="B349" s="23">
        <f>IF('Debt Inputs'!A49="","",'Debt Inputs'!A49)</f>
        <v/>
      </c>
      <c r="C349" s="24">
        <f>IF(B349="","",IFERROR(VLOOKUP(B349,'Debt Inputs'!$A$6:$M$105,2,FALSE),""))</f>
        <v/>
      </c>
      <c r="D349" s="50">
        <f>IF(B349="","",K249)</f>
        <v/>
      </c>
      <c r="E349" s="26">
        <f>IF(B349="","",IFERROR(VLOOKUP(B349,'Debt Inputs'!$A$6:$M$105,5,FALSE),0))</f>
        <v/>
      </c>
      <c r="F349" s="50">
        <f>IF(D349="","",IFERROR(D349*E349/12,0))</f>
        <v/>
      </c>
      <c r="G349" s="50">
        <f>IF(D349="","",MIN(IFERROR(VLOOKUP(B349,'Debt Inputs'!$A$6:$M$105,7,FALSE),0),D349+F349))</f>
        <v/>
      </c>
      <c r="H349" s="50">
        <f>IF(D349="","",IF(L349=1,MAX(0,'Debt Inputs'!$B$2-SUM($G$306:$G$405)),0))</f>
        <v/>
      </c>
      <c r="I349" s="50">
        <f>IF(D349="","",MIN(D349+F349,G349+H349))</f>
        <v/>
      </c>
      <c r="J349" s="50">
        <f>IF(D349="","",MIN(D349,MAX(0,I349-F349)))</f>
        <v/>
      </c>
      <c r="K349" s="50">
        <f>IF(D349="","",MAX(0,D349+F349-I349))</f>
        <v/>
      </c>
      <c r="L349" s="23">
        <f>IF(D349="","",IF(D349&lt;=0,"",1+COUNTIFS($D$306:$D$405,"&gt;0",$E$306:$E$405,"&gt;"&amp;E349)))</f>
        <v/>
      </c>
      <c r="M349" s="23">
        <f>IF(D349="","",IF(AND(K349&gt;0,L349=1),"Yes","No"))</f>
        <v/>
      </c>
      <c r="N349" s="50">
        <f>IF(D349="","",N249+F349)</f>
        <v/>
      </c>
      <c r="O349" s="49">
        <f>IF(D349="","",IF(AND(K349=0,K249&gt;0),C349,""))</f>
        <v/>
      </c>
    </row>
    <row r="350">
      <c r="A350" s="47">
        <f>IF(B350="","",DATE(YEAR('Debt Inputs'!$E$2),MONTH('Debt Inputs'!$E$2)+3,1))</f>
        <v/>
      </c>
      <c r="B350" s="18">
        <f>IF('Debt Inputs'!A50="","",'Debt Inputs'!A50)</f>
        <v/>
      </c>
      <c r="C350" s="19">
        <f>IF(B350="","",IFERROR(VLOOKUP(B350,'Debt Inputs'!$A$6:$M$105,2,FALSE),""))</f>
        <v/>
      </c>
      <c r="D350" s="48">
        <f>IF(B350="","",K250)</f>
        <v/>
      </c>
      <c r="E350" s="21">
        <f>IF(B350="","",IFERROR(VLOOKUP(B350,'Debt Inputs'!$A$6:$M$105,5,FALSE),0))</f>
        <v/>
      </c>
      <c r="F350" s="48">
        <f>IF(D350="","",IFERROR(D350*E350/12,0))</f>
        <v/>
      </c>
      <c r="G350" s="48">
        <f>IF(D350="","",MIN(IFERROR(VLOOKUP(B350,'Debt Inputs'!$A$6:$M$105,7,FALSE),0),D350+F350))</f>
        <v/>
      </c>
      <c r="H350" s="48">
        <f>IF(D350="","",IF(L350=1,MAX(0,'Debt Inputs'!$B$2-SUM($G$306:$G$405)),0))</f>
        <v/>
      </c>
      <c r="I350" s="48">
        <f>IF(D350="","",MIN(D350+F350,G350+H350))</f>
        <v/>
      </c>
      <c r="J350" s="48">
        <f>IF(D350="","",MIN(D350,MAX(0,I350-F350)))</f>
        <v/>
      </c>
      <c r="K350" s="48">
        <f>IF(D350="","",MAX(0,D350+F350-I350))</f>
        <v/>
      </c>
      <c r="L350" s="18">
        <f>IF(D350="","",IF(D350&lt;=0,"",1+COUNTIFS($D$306:$D$405,"&gt;0",$E$306:$E$405,"&gt;"&amp;E350)))</f>
        <v/>
      </c>
      <c r="M350" s="18">
        <f>IF(D350="","",IF(AND(K350&gt;0,L350=1),"Yes","No"))</f>
        <v/>
      </c>
      <c r="N350" s="48">
        <f>IF(D350="","",N250+F350)</f>
        <v/>
      </c>
      <c r="O350" s="47">
        <f>IF(D350="","",IF(AND(K350=0,K250&gt;0),C350,""))</f>
        <v/>
      </c>
    </row>
    <row r="351">
      <c r="A351" s="49">
        <f>IF(B351="","",DATE(YEAR('Debt Inputs'!$E$2),MONTH('Debt Inputs'!$E$2)+3,1))</f>
        <v/>
      </c>
      <c r="B351" s="23">
        <f>IF('Debt Inputs'!A51="","",'Debt Inputs'!A51)</f>
        <v/>
      </c>
      <c r="C351" s="24">
        <f>IF(B351="","",IFERROR(VLOOKUP(B351,'Debt Inputs'!$A$6:$M$105,2,FALSE),""))</f>
        <v/>
      </c>
      <c r="D351" s="50">
        <f>IF(B351="","",K251)</f>
        <v/>
      </c>
      <c r="E351" s="26">
        <f>IF(B351="","",IFERROR(VLOOKUP(B351,'Debt Inputs'!$A$6:$M$105,5,FALSE),0))</f>
        <v/>
      </c>
      <c r="F351" s="50">
        <f>IF(D351="","",IFERROR(D351*E351/12,0))</f>
        <v/>
      </c>
      <c r="G351" s="50">
        <f>IF(D351="","",MIN(IFERROR(VLOOKUP(B351,'Debt Inputs'!$A$6:$M$105,7,FALSE),0),D351+F351))</f>
        <v/>
      </c>
      <c r="H351" s="50">
        <f>IF(D351="","",IF(L351=1,MAX(0,'Debt Inputs'!$B$2-SUM($G$306:$G$405)),0))</f>
        <v/>
      </c>
      <c r="I351" s="50">
        <f>IF(D351="","",MIN(D351+F351,G351+H351))</f>
        <v/>
      </c>
      <c r="J351" s="50">
        <f>IF(D351="","",MIN(D351,MAX(0,I351-F351)))</f>
        <v/>
      </c>
      <c r="K351" s="50">
        <f>IF(D351="","",MAX(0,D351+F351-I351))</f>
        <v/>
      </c>
      <c r="L351" s="23">
        <f>IF(D351="","",IF(D351&lt;=0,"",1+COUNTIFS($D$306:$D$405,"&gt;0",$E$306:$E$405,"&gt;"&amp;E351)))</f>
        <v/>
      </c>
      <c r="M351" s="23">
        <f>IF(D351="","",IF(AND(K351&gt;0,L351=1),"Yes","No"))</f>
        <v/>
      </c>
      <c r="N351" s="50">
        <f>IF(D351="","",N251+F351)</f>
        <v/>
      </c>
      <c r="O351" s="49">
        <f>IF(D351="","",IF(AND(K351=0,K251&gt;0),C351,""))</f>
        <v/>
      </c>
    </row>
    <row r="352">
      <c r="A352" s="47">
        <f>IF(B352="","",DATE(YEAR('Debt Inputs'!$E$2),MONTH('Debt Inputs'!$E$2)+3,1))</f>
        <v/>
      </c>
      <c r="B352" s="18">
        <f>IF('Debt Inputs'!A52="","",'Debt Inputs'!A52)</f>
        <v/>
      </c>
      <c r="C352" s="19">
        <f>IF(B352="","",IFERROR(VLOOKUP(B352,'Debt Inputs'!$A$6:$M$105,2,FALSE),""))</f>
        <v/>
      </c>
      <c r="D352" s="48">
        <f>IF(B352="","",K252)</f>
        <v/>
      </c>
      <c r="E352" s="21">
        <f>IF(B352="","",IFERROR(VLOOKUP(B352,'Debt Inputs'!$A$6:$M$105,5,FALSE),0))</f>
        <v/>
      </c>
      <c r="F352" s="48">
        <f>IF(D352="","",IFERROR(D352*E352/12,0))</f>
        <v/>
      </c>
      <c r="G352" s="48">
        <f>IF(D352="","",MIN(IFERROR(VLOOKUP(B352,'Debt Inputs'!$A$6:$M$105,7,FALSE),0),D352+F352))</f>
        <v/>
      </c>
      <c r="H352" s="48">
        <f>IF(D352="","",IF(L352=1,MAX(0,'Debt Inputs'!$B$2-SUM($G$306:$G$405)),0))</f>
        <v/>
      </c>
      <c r="I352" s="48">
        <f>IF(D352="","",MIN(D352+F352,G352+H352))</f>
        <v/>
      </c>
      <c r="J352" s="48">
        <f>IF(D352="","",MIN(D352,MAX(0,I352-F352)))</f>
        <v/>
      </c>
      <c r="K352" s="48">
        <f>IF(D352="","",MAX(0,D352+F352-I352))</f>
        <v/>
      </c>
      <c r="L352" s="18">
        <f>IF(D352="","",IF(D352&lt;=0,"",1+COUNTIFS($D$306:$D$405,"&gt;0",$E$306:$E$405,"&gt;"&amp;E352)))</f>
        <v/>
      </c>
      <c r="M352" s="18">
        <f>IF(D352="","",IF(AND(K352&gt;0,L352=1),"Yes","No"))</f>
        <v/>
      </c>
      <c r="N352" s="48">
        <f>IF(D352="","",N252+F352)</f>
        <v/>
      </c>
      <c r="O352" s="47">
        <f>IF(D352="","",IF(AND(K352=0,K252&gt;0),C352,""))</f>
        <v/>
      </c>
    </row>
    <row r="353">
      <c r="A353" s="49">
        <f>IF(B353="","",DATE(YEAR('Debt Inputs'!$E$2),MONTH('Debt Inputs'!$E$2)+3,1))</f>
        <v/>
      </c>
      <c r="B353" s="23">
        <f>IF('Debt Inputs'!A53="","",'Debt Inputs'!A53)</f>
        <v/>
      </c>
      <c r="C353" s="24">
        <f>IF(B353="","",IFERROR(VLOOKUP(B353,'Debt Inputs'!$A$6:$M$105,2,FALSE),""))</f>
        <v/>
      </c>
      <c r="D353" s="50">
        <f>IF(B353="","",K253)</f>
        <v/>
      </c>
      <c r="E353" s="26">
        <f>IF(B353="","",IFERROR(VLOOKUP(B353,'Debt Inputs'!$A$6:$M$105,5,FALSE),0))</f>
        <v/>
      </c>
      <c r="F353" s="50">
        <f>IF(D353="","",IFERROR(D353*E353/12,0))</f>
        <v/>
      </c>
      <c r="G353" s="50">
        <f>IF(D353="","",MIN(IFERROR(VLOOKUP(B353,'Debt Inputs'!$A$6:$M$105,7,FALSE),0),D353+F353))</f>
        <v/>
      </c>
      <c r="H353" s="50">
        <f>IF(D353="","",IF(L353=1,MAX(0,'Debt Inputs'!$B$2-SUM($G$306:$G$405)),0))</f>
        <v/>
      </c>
      <c r="I353" s="50">
        <f>IF(D353="","",MIN(D353+F353,G353+H353))</f>
        <v/>
      </c>
      <c r="J353" s="50">
        <f>IF(D353="","",MIN(D353,MAX(0,I353-F353)))</f>
        <v/>
      </c>
      <c r="K353" s="50">
        <f>IF(D353="","",MAX(0,D353+F353-I353))</f>
        <v/>
      </c>
      <c r="L353" s="23">
        <f>IF(D353="","",IF(D353&lt;=0,"",1+COUNTIFS($D$306:$D$405,"&gt;0",$E$306:$E$405,"&gt;"&amp;E353)))</f>
        <v/>
      </c>
      <c r="M353" s="23">
        <f>IF(D353="","",IF(AND(K353&gt;0,L353=1),"Yes","No"))</f>
        <v/>
      </c>
      <c r="N353" s="50">
        <f>IF(D353="","",N253+F353)</f>
        <v/>
      </c>
      <c r="O353" s="49">
        <f>IF(D353="","",IF(AND(K353=0,K253&gt;0),C353,""))</f>
        <v/>
      </c>
    </row>
    <row r="354">
      <c r="A354" s="47">
        <f>IF(B354="","",DATE(YEAR('Debt Inputs'!$E$2),MONTH('Debt Inputs'!$E$2)+3,1))</f>
        <v/>
      </c>
      <c r="B354" s="18">
        <f>IF('Debt Inputs'!A54="","",'Debt Inputs'!A54)</f>
        <v/>
      </c>
      <c r="C354" s="19">
        <f>IF(B354="","",IFERROR(VLOOKUP(B354,'Debt Inputs'!$A$6:$M$105,2,FALSE),""))</f>
        <v/>
      </c>
      <c r="D354" s="48">
        <f>IF(B354="","",K254)</f>
        <v/>
      </c>
      <c r="E354" s="21">
        <f>IF(B354="","",IFERROR(VLOOKUP(B354,'Debt Inputs'!$A$6:$M$105,5,FALSE),0))</f>
        <v/>
      </c>
      <c r="F354" s="48">
        <f>IF(D354="","",IFERROR(D354*E354/12,0))</f>
        <v/>
      </c>
      <c r="G354" s="48">
        <f>IF(D354="","",MIN(IFERROR(VLOOKUP(B354,'Debt Inputs'!$A$6:$M$105,7,FALSE),0),D354+F354))</f>
        <v/>
      </c>
      <c r="H354" s="48">
        <f>IF(D354="","",IF(L354=1,MAX(0,'Debt Inputs'!$B$2-SUM($G$306:$G$405)),0))</f>
        <v/>
      </c>
      <c r="I354" s="48">
        <f>IF(D354="","",MIN(D354+F354,G354+H354))</f>
        <v/>
      </c>
      <c r="J354" s="48">
        <f>IF(D354="","",MIN(D354,MAX(0,I354-F354)))</f>
        <v/>
      </c>
      <c r="K354" s="48">
        <f>IF(D354="","",MAX(0,D354+F354-I354))</f>
        <v/>
      </c>
      <c r="L354" s="18">
        <f>IF(D354="","",IF(D354&lt;=0,"",1+COUNTIFS($D$306:$D$405,"&gt;0",$E$306:$E$405,"&gt;"&amp;E354)))</f>
        <v/>
      </c>
      <c r="M354" s="18">
        <f>IF(D354="","",IF(AND(K354&gt;0,L354=1),"Yes","No"))</f>
        <v/>
      </c>
      <c r="N354" s="48">
        <f>IF(D354="","",N254+F354)</f>
        <v/>
      </c>
      <c r="O354" s="47">
        <f>IF(D354="","",IF(AND(K354=0,K254&gt;0),C354,""))</f>
        <v/>
      </c>
    </row>
    <row r="355">
      <c r="A355" s="49">
        <f>IF(B355="","",DATE(YEAR('Debt Inputs'!$E$2),MONTH('Debt Inputs'!$E$2)+3,1))</f>
        <v/>
      </c>
      <c r="B355" s="23">
        <f>IF('Debt Inputs'!A55="","",'Debt Inputs'!A55)</f>
        <v/>
      </c>
      <c r="C355" s="24">
        <f>IF(B355="","",IFERROR(VLOOKUP(B355,'Debt Inputs'!$A$6:$M$105,2,FALSE),""))</f>
        <v/>
      </c>
      <c r="D355" s="50">
        <f>IF(B355="","",K255)</f>
        <v/>
      </c>
      <c r="E355" s="26">
        <f>IF(B355="","",IFERROR(VLOOKUP(B355,'Debt Inputs'!$A$6:$M$105,5,FALSE),0))</f>
        <v/>
      </c>
      <c r="F355" s="50">
        <f>IF(D355="","",IFERROR(D355*E355/12,0))</f>
        <v/>
      </c>
      <c r="G355" s="50">
        <f>IF(D355="","",MIN(IFERROR(VLOOKUP(B355,'Debt Inputs'!$A$6:$M$105,7,FALSE),0),D355+F355))</f>
        <v/>
      </c>
      <c r="H355" s="50">
        <f>IF(D355="","",IF(L355=1,MAX(0,'Debt Inputs'!$B$2-SUM($G$306:$G$405)),0))</f>
        <v/>
      </c>
      <c r="I355" s="50">
        <f>IF(D355="","",MIN(D355+F355,G355+H355))</f>
        <v/>
      </c>
      <c r="J355" s="50">
        <f>IF(D355="","",MIN(D355,MAX(0,I355-F355)))</f>
        <v/>
      </c>
      <c r="K355" s="50">
        <f>IF(D355="","",MAX(0,D355+F355-I355))</f>
        <v/>
      </c>
      <c r="L355" s="23">
        <f>IF(D355="","",IF(D355&lt;=0,"",1+COUNTIFS($D$306:$D$405,"&gt;0",$E$306:$E$405,"&gt;"&amp;E355)))</f>
        <v/>
      </c>
      <c r="M355" s="23">
        <f>IF(D355="","",IF(AND(K355&gt;0,L355=1),"Yes","No"))</f>
        <v/>
      </c>
      <c r="N355" s="50">
        <f>IF(D355="","",N255+F355)</f>
        <v/>
      </c>
      <c r="O355" s="49">
        <f>IF(D355="","",IF(AND(K355=0,K255&gt;0),C355,""))</f>
        <v/>
      </c>
    </row>
    <row r="356">
      <c r="A356" s="47">
        <f>IF(B356="","",DATE(YEAR('Debt Inputs'!$E$2),MONTH('Debt Inputs'!$E$2)+3,1))</f>
        <v/>
      </c>
      <c r="B356" s="18">
        <f>IF('Debt Inputs'!A56="","",'Debt Inputs'!A56)</f>
        <v/>
      </c>
      <c r="C356" s="19">
        <f>IF(B356="","",IFERROR(VLOOKUP(B356,'Debt Inputs'!$A$6:$M$105,2,FALSE),""))</f>
        <v/>
      </c>
      <c r="D356" s="48">
        <f>IF(B356="","",K256)</f>
        <v/>
      </c>
      <c r="E356" s="21">
        <f>IF(B356="","",IFERROR(VLOOKUP(B356,'Debt Inputs'!$A$6:$M$105,5,FALSE),0))</f>
        <v/>
      </c>
      <c r="F356" s="48">
        <f>IF(D356="","",IFERROR(D356*E356/12,0))</f>
        <v/>
      </c>
      <c r="G356" s="48">
        <f>IF(D356="","",MIN(IFERROR(VLOOKUP(B356,'Debt Inputs'!$A$6:$M$105,7,FALSE),0),D356+F356))</f>
        <v/>
      </c>
      <c r="H356" s="48">
        <f>IF(D356="","",IF(L356=1,MAX(0,'Debt Inputs'!$B$2-SUM($G$306:$G$405)),0))</f>
        <v/>
      </c>
      <c r="I356" s="48">
        <f>IF(D356="","",MIN(D356+F356,G356+H356))</f>
        <v/>
      </c>
      <c r="J356" s="48">
        <f>IF(D356="","",MIN(D356,MAX(0,I356-F356)))</f>
        <v/>
      </c>
      <c r="K356" s="48">
        <f>IF(D356="","",MAX(0,D356+F356-I356))</f>
        <v/>
      </c>
      <c r="L356" s="18">
        <f>IF(D356="","",IF(D356&lt;=0,"",1+COUNTIFS($D$306:$D$405,"&gt;0",$E$306:$E$405,"&gt;"&amp;E356)))</f>
        <v/>
      </c>
      <c r="M356" s="18">
        <f>IF(D356="","",IF(AND(K356&gt;0,L356=1),"Yes","No"))</f>
        <v/>
      </c>
      <c r="N356" s="48">
        <f>IF(D356="","",N256+F356)</f>
        <v/>
      </c>
      <c r="O356" s="47">
        <f>IF(D356="","",IF(AND(K356=0,K256&gt;0),C356,""))</f>
        <v/>
      </c>
    </row>
    <row r="357">
      <c r="A357" s="49">
        <f>IF(B357="","",DATE(YEAR('Debt Inputs'!$E$2),MONTH('Debt Inputs'!$E$2)+3,1))</f>
        <v/>
      </c>
      <c r="B357" s="23">
        <f>IF('Debt Inputs'!A57="","",'Debt Inputs'!A57)</f>
        <v/>
      </c>
      <c r="C357" s="24">
        <f>IF(B357="","",IFERROR(VLOOKUP(B357,'Debt Inputs'!$A$6:$M$105,2,FALSE),""))</f>
        <v/>
      </c>
      <c r="D357" s="50">
        <f>IF(B357="","",K257)</f>
        <v/>
      </c>
      <c r="E357" s="26">
        <f>IF(B357="","",IFERROR(VLOOKUP(B357,'Debt Inputs'!$A$6:$M$105,5,FALSE),0))</f>
        <v/>
      </c>
      <c r="F357" s="50">
        <f>IF(D357="","",IFERROR(D357*E357/12,0))</f>
        <v/>
      </c>
      <c r="G357" s="50">
        <f>IF(D357="","",MIN(IFERROR(VLOOKUP(B357,'Debt Inputs'!$A$6:$M$105,7,FALSE),0),D357+F357))</f>
        <v/>
      </c>
      <c r="H357" s="50">
        <f>IF(D357="","",IF(L357=1,MAX(0,'Debt Inputs'!$B$2-SUM($G$306:$G$405)),0))</f>
        <v/>
      </c>
      <c r="I357" s="50">
        <f>IF(D357="","",MIN(D357+F357,G357+H357))</f>
        <v/>
      </c>
      <c r="J357" s="50">
        <f>IF(D357="","",MIN(D357,MAX(0,I357-F357)))</f>
        <v/>
      </c>
      <c r="K357" s="50">
        <f>IF(D357="","",MAX(0,D357+F357-I357))</f>
        <v/>
      </c>
      <c r="L357" s="23">
        <f>IF(D357="","",IF(D357&lt;=0,"",1+COUNTIFS($D$306:$D$405,"&gt;0",$E$306:$E$405,"&gt;"&amp;E357)))</f>
        <v/>
      </c>
      <c r="M357" s="23">
        <f>IF(D357="","",IF(AND(K357&gt;0,L357=1),"Yes","No"))</f>
        <v/>
      </c>
      <c r="N357" s="50">
        <f>IF(D357="","",N257+F357)</f>
        <v/>
      </c>
      <c r="O357" s="49">
        <f>IF(D357="","",IF(AND(K357=0,K257&gt;0),C357,""))</f>
        <v/>
      </c>
    </row>
    <row r="358">
      <c r="A358" s="47">
        <f>IF(B358="","",DATE(YEAR('Debt Inputs'!$E$2),MONTH('Debt Inputs'!$E$2)+3,1))</f>
        <v/>
      </c>
      <c r="B358" s="18">
        <f>IF('Debt Inputs'!A58="","",'Debt Inputs'!A58)</f>
        <v/>
      </c>
      <c r="C358" s="19">
        <f>IF(B358="","",IFERROR(VLOOKUP(B358,'Debt Inputs'!$A$6:$M$105,2,FALSE),""))</f>
        <v/>
      </c>
      <c r="D358" s="48">
        <f>IF(B358="","",K258)</f>
        <v/>
      </c>
      <c r="E358" s="21">
        <f>IF(B358="","",IFERROR(VLOOKUP(B358,'Debt Inputs'!$A$6:$M$105,5,FALSE),0))</f>
        <v/>
      </c>
      <c r="F358" s="48">
        <f>IF(D358="","",IFERROR(D358*E358/12,0))</f>
        <v/>
      </c>
      <c r="G358" s="48">
        <f>IF(D358="","",MIN(IFERROR(VLOOKUP(B358,'Debt Inputs'!$A$6:$M$105,7,FALSE),0),D358+F358))</f>
        <v/>
      </c>
      <c r="H358" s="48">
        <f>IF(D358="","",IF(L358=1,MAX(0,'Debt Inputs'!$B$2-SUM($G$306:$G$405)),0))</f>
        <v/>
      </c>
      <c r="I358" s="48">
        <f>IF(D358="","",MIN(D358+F358,G358+H358))</f>
        <v/>
      </c>
      <c r="J358" s="48">
        <f>IF(D358="","",MIN(D358,MAX(0,I358-F358)))</f>
        <v/>
      </c>
      <c r="K358" s="48">
        <f>IF(D358="","",MAX(0,D358+F358-I358))</f>
        <v/>
      </c>
      <c r="L358" s="18">
        <f>IF(D358="","",IF(D358&lt;=0,"",1+COUNTIFS($D$306:$D$405,"&gt;0",$E$306:$E$405,"&gt;"&amp;E358)))</f>
        <v/>
      </c>
      <c r="M358" s="18">
        <f>IF(D358="","",IF(AND(K358&gt;0,L358=1),"Yes","No"))</f>
        <v/>
      </c>
      <c r="N358" s="48">
        <f>IF(D358="","",N258+F358)</f>
        <v/>
      </c>
      <c r="O358" s="47">
        <f>IF(D358="","",IF(AND(K358=0,K258&gt;0),C358,""))</f>
        <v/>
      </c>
    </row>
    <row r="359">
      <c r="A359" s="49">
        <f>IF(B359="","",DATE(YEAR('Debt Inputs'!$E$2),MONTH('Debt Inputs'!$E$2)+3,1))</f>
        <v/>
      </c>
      <c r="B359" s="23">
        <f>IF('Debt Inputs'!A59="","",'Debt Inputs'!A59)</f>
        <v/>
      </c>
      <c r="C359" s="24">
        <f>IF(B359="","",IFERROR(VLOOKUP(B359,'Debt Inputs'!$A$6:$M$105,2,FALSE),""))</f>
        <v/>
      </c>
      <c r="D359" s="50">
        <f>IF(B359="","",K259)</f>
        <v/>
      </c>
      <c r="E359" s="26">
        <f>IF(B359="","",IFERROR(VLOOKUP(B359,'Debt Inputs'!$A$6:$M$105,5,FALSE),0))</f>
        <v/>
      </c>
      <c r="F359" s="50">
        <f>IF(D359="","",IFERROR(D359*E359/12,0))</f>
        <v/>
      </c>
      <c r="G359" s="50">
        <f>IF(D359="","",MIN(IFERROR(VLOOKUP(B359,'Debt Inputs'!$A$6:$M$105,7,FALSE),0),D359+F359))</f>
        <v/>
      </c>
      <c r="H359" s="50">
        <f>IF(D359="","",IF(L359=1,MAX(0,'Debt Inputs'!$B$2-SUM($G$306:$G$405)),0))</f>
        <v/>
      </c>
      <c r="I359" s="50">
        <f>IF(D359="","",MIN(D359+F359,G359+H359))</f>
        <v/>
      </c>
      <c r="J359" s="50">
        <f>IF(D359="","",MIN(D359,MAX(0,I359-F359)))</f>
        <v/>
      </c>
      <c r="K359" s="50">
        <f>IF(D359="","",MAX(0,D359+F359-I359))</f>
        <v/>
      </c>
      <c r="L359" s="23">
        <f>IF(D359="","",IF(D359&lt;=0,"",1+COUNTIFS($D$306:$D$405,"&gt;0",$E$306:$E$405,"&gt;"&amp;E359)))</f>
        <v/>
      </c>
      <c r="M359" s="23">
        <f>IF(D359="","",IF(AND(K359&gt;0,L359=1),"Yes","No"))</f>
        <v/>
      </c>
      <c r="N359" s="50">
        <f>IF(D359="","",N259+F359)</f>
        <v/>
      </c>
      <c r="O359" s="49">
        <f>IF(D359="","",IF(AND(K359=0,K259&gt;0),C359,""))</f>
        <v/>
      </c>
    </row>
    <row r="360">
      <c r="A360" s="47">
        <f>IF(B360="","",DATE(YEAR('Debt Inputs'!$E$2),MONTH('Debt Inputs'!$E$2)+3,1))</f>
        <v/>
      </c>
      <c r="B360" s="18">
        <f>IF('Debt Inputs'!A60="","",'Debt Inputs'!A60)</f>
        <v/>
      </c>
      <c r="C360" s="19">
        <f>IF(B360="","",IFERROR(VLOOKUP(B360,'Debt Inputs'!$A$6:$M$105,2,FALSE),""))</f>
        <v/>
      </c>
      <c r="D360" s="48">
        <f>IF(B360="","",K260)</f>
        <v/>
      </c>
      <c r="E360" s="21">
        <f>IF(B360="","",IFERROR(VLOOKUP(B360,'Debt Inputs'!$A$6:$M$105,5,FALSE),0))</f>
        <v/>
      </c>
      <c r="F360" s="48">
        <f>IF(D360="","",IFERROR(D360*E360/12,0))</f>
        <v/>
      </c>
      <c r="G360" s="48">
        <f>IF(D360="","",MIN(IFERROR(VLOOKUP(B360,'Debt Inputs'!$A$6:$M$105,7,FALSE),0),D360+F360))</f>
        <v/>
      </c>
      <c r="H360" s="48">
        <f>IF(D360="","",IF(L360=1,MAX(0,'Debt Inputs'!$B$2-SUM($G$306:$G$405)),0))</f>
        <v/>
      </c>
      <c r="I360" s="48">
        <f>IF(D360="","",MIN(D360+F360,G360+H360))</f>
        <v/>
      </c>
      <c r="J360" s="48">
        <f>IF(D360="","",MIN(D360,MAX(0,I360-F360)))</f>
        <v/>
      </c>
      <c r="K360" s="48">
        <f>IF(D360="","",MAX(0,D360+F360-I360))</f>
        <v/>
      </c>
      <c r="L360" s="18">
        <f>IF(D360="","",IF(D360&lt;=0,"",1+COUNTIFS($D$306:$D$405,"&gt;0",$E$306:$E$405,"&gt;"&amp;E360)))</f>
        <v/>
      </c>
      <c r="M360" s="18">
        <f>IF(D360="","",IF(AND(K360&gt;0,L360=1),"Yes","No"))</f>
        <v/>
      </c>
      <c r="N360" s="48">
        <f>IF(D360="","",N260+F360)</f>
        <v/>
      </c>
      <c r="O360" s="47">
        <f>IF(D360="","",IF(AND(K360=0,K260&gt;0),C360,""))</f>
        <v/>
      </c>
    </row>
    <row r="361">
      <c r="A361" s="49">
        <f>IF(B361="","",DATE(YEAR('Debt Inputs'!$E$2),MONTH('Debt Inputs'!$E$2)+3,1))</f>
        <v/>
      </c>
      <c r="B361" s="23">
        <f>IF('Debt Inputs'!A61="","",'Debt Inputs'!A61)</f>
        <v/>
      </c>
      <c r="C361" s="24">
        <f>IF(B361="","",IFERROR(VLOOKUP(B361,'Debt Inputs'!$A$6:$M$105,2,FALSE),""))</f>
        <v/>
      </c>
      <c r="D361" s="50">
        <f>IF(B361="","",K261)</f>
        <v/>
      </c>
      <c r="E361" s="26">
        <f>IF(B361="","",IFERROR(VLOOKUP(B361,'Debt Inputs'!$A$6:$M$105,5,FALSE),0))</f>
        <v/>
      </c>
      <c r="F361" s="50">
        <f>IF(D361="","",IFERROR(D361*E361/12,0))</f>
        <v/>
      </c>
      <c r="G361" s="50">
        <f>IF(D361="","",MIN(IFERROR(VLOOKUP(B361,'Debt Inputs'!$A$6:$M$105,7,FALSE),0),D361+F361))</f>
        <v/>
      </c>
      <c r="H361" s="50">
        <f>IF(D361="","",IF(L361=1,MAX(0,'Debt Inputs'!$B$2-SUM($G$306:$G$405)),0))</f>
        <v/>
      </c>
      <c r="I361" s="50">
        <f>IF(D361="","",MIN(D361+F361,G361+H361))</f>
        <v/>
      </c>
      <c r="J361" s="50">
        <f>IF(D361="","",MIN(D361,MAX(0,I361-F361)))</f>
        <v/>
      </c>
      <c r="K361" s="50">
        <f>IF(D361="","",MAX(0,D361+F361-I361))</f>
        <v/>
      </c>
      <c r="L361" s="23">
        <f>IF(D361="","",IF(D361&lt;=0,"",1+COUNTIFS($D$306:$D$405,"&gt;0",$E$306:$E$405,"&gt;"&amp;E361)))</f>
        <v/>
      </c>
      <c r="M361" s="23">
        <f>IF(D361="","",IF(AND(K361&gt;0,L361=1),"Yes","No"))</f>
        <v/>
      </c>
      <c r="N361" s="50">
        <f>IF(D361="","",N261+F361)</f>
        <v/>
      </c>
      <c r="O361" s="49">
        <f>IF(D361="","",IF(AND(K361=0,K261&gt;0),C361,""))</f>
        <v/>
      </c>
    </row>
    <row r="362">
      <c r="A362" s="47">
        <f>IF(B362="","",DATE(YEAR('Debt Inputs'!$E$2),MONTH('Debt Inputs'!$E$2)+3,1))</f>
        <v/>
      </c>
      <c r="B362" s="18">
        <f>IF('Debt Inputs'!A62="","",'Debt Inputs'!A62)</f>
        <v/>
      </c>
      <c r="C362" s="19">
        <f>IF(B362="","",IFERROR(VLOOKUP(B362,'Debt Inputs'!$A$6:$M$105,2,FALSE),""))</f>
        <v/>
      </c>
      <c r="D362" s="48">
        <f>IF(B362="","",K262)</f>
        <v/>
      </c>
      <c r="E362" s="21">
        <f>IF(B362="","",IFERROR(VLOOKUP(B362,'Debt Inputs'!$A$6:$M$105,5,FALSE),0))</f>
        <v/>
      </c>
      <c r="F362" s="48">
        <f>IF(D362="","",IFERROR(D362*E362/12,0))</f>
        <v/>
      </c>
      <c r="G362" s="48">
        <f>IF(D362="","",MIN(IFERROR(VLOOKUP(B362,'Debt Inputs'!$A$6:$M$105,7,FALSE),0),D362+F362))</f>
        <v/>
      </c>
      <c r="H362" s="48">
        <f>IF(D362="","",IF(L362=1,MAX(0,'Debt Inputs'!$B$2-SUM($G$306:$G$405)),0))</f>
        <v/>
      </c>
      <c r="I362" s="48">
        <f>IF(D362="","",MIN(D362+F362,G362+H362))</f>
        <v/>
      </c>
      <c r="J362" s="48">
        <f>IF(D362="","",MIN(D362,MAX(0,I362-F362)))</f>
        <v/>
      </c>
      <c r="K362" s="48">
        <f>IF(D362="","",MAX(0,D362+F362-I362))</f>
        <v/>
      </c>
      <c r="L362" s="18">
        <f>IF(D362="","",IF(D362&lt;=0,"",1+COUNTIFS($D$306:$D$405,"&gt;0",$E$306:$E$405,"&gt;"&amp;E362)))</f>
        <v/>
      </c>
      <c r="M362" s="18">
        <f>IF(D362="","",IF(AND(K362&gt;0,L362=1),"Yes","No"))</f>
        <v/>
      </c>
      <c r="N362" s="48">
        <f>IF(D362="","",N262+F362)</f>
        <v/>
      </c>
      <c r="O362" s="47">
        <f>IF(D362="","",IF(AND(K362=0,K262&gt;0),C362,""))</f>
        <v/>
      </c>
    </row>
    <row r="363">
      <c r="A363" s="49">
        <f>IF(B363="","",DATE(YEAR('Debt Inputs'!$E$2),MONTH('Debt Inputs'!$E$2)+3,1))</f>
        <v/>
      </c>
      <c r="B363" s="23">
        <f>IF('Debt Inputs'!A63="","",'Debt Inputs'!A63)</f>
        <v/>
      </c>
      <c r="C363" s="24">
        <f>IF(B363="","",IFERROR(VLOOKUP(B363,'Debt Inputs'!$A$6:$M$105,2,FALSE),""))</f>
        <v/>
      </c>
      <c r="D363" s="50">
        <f>IF(B363="","",K263)</f>
        <v/>
      </c>
      <c r="E363" s="26">
        <f>IF(B363="","",IFERROR(VLOOKUP(B363,'Debt Inputs'!$A$6:$M$105,5,FALSE),0))</f>
        <v/>
      </c>
      <c r="F363" s="50">
        <f>IF(D363="","",IFERROR(D363*E363/12,0))</f>
        <v/>
      </c>
      <c r="G363" s="50">
        <f>IF(D363="","",MIN(IFERROR(VLOOKUP(B363,'Debt Inputs'!$A$6:$M$105,7,FALSE),0),D363+F363))</f>
        <v/>
      </c>
      <c r="H363" s="50">
        <f>IF(D363="","",IF(L363=1,MAX(0,'Debt Inputs'!$B$2-SUM($G$306:$G$405)),0))</f>
        <v/>
      </c>
      <c r="I363" s="50">
        <f>IF(D363="","",MIN(D363+F363,G363+H363))</f>
        <v/>
      </c>
      <c r="J363" s="50">
        <f>IF(D363="","",MIN(D363,MAX(0,I363-F363)))</f>
        <v/>
      </c>
      <c r="K363" s="50">
        <f>IF(D363="","",MAX(0,D363+F363-I363))</f>
        <v/>
      </c>
      <c r="L363" s="23">
        <f>IF(D363="","",IF(D363&lt;=0,"",1+COUNTIFS($D$306:$D$405,"&gt;0",$E$306:$E$405,"&gt;"&amp;E363)))</f>
        <v/>
      </c>
      <c r="M363" s="23">
        <f>IF(D363="","",IF(AND(K363&gt;0,L363=1),"Yes","No"))</f>
        <v/>
      </c>
      <c r="N363" s="50">
        <f>IF(D363="","",N263+F363)</f>
        <v/>
      </c>
      <c r="O363" s="49">
        <f>IF(D363="","",IF(AND(K363=0,K263&gt;0),C363,""))</f>
        <v/>
      </c>
    </row>
    <row r="364">
      <c r="A364" s="47">
        <f>IF(B364="","",DATE(YEAR('Debt Inputs'!$E$2),MONTH('Debt Inputs'!$E$2)+3,1))</f>
        <v/>
      </c>
      <c r="B364" s="18">
        <f>IF('Debt Inputs'!A64="","",'Debt Inputs'!A64)</f>
        <v/>
      </c>
      <c r="C364" s="19">
        <f>IF(B364="","",IFERROR(VLOOKUP(B364,'Debt Inputs'!$A$6:$M$105,2,FALSE),""))</f>
        <v/>
      </c>
      <c r="D364" s="48">
        <f>IF(B364="","",K264)</f>
        <v/>
      </c>
      <c r="E364" s="21">
        <f>IF(B364="","",IFERROR(VLOOKUP(B364,'Debt Inputs'!$A$6:$M$105,5,FALSE),0))</f>
        <v/>
      </c>
      <c r="F364" s="48">
        <f>IF(D364="","",IFERROR(D364*E364/12,0))</f>
        <v/>
      </c>
      <c r="G364" s="48">
        <f>IF(D364="","",MIN(IFERROR(VLOOKUP(B364,'Debt Inputs'!$A$6:$M$105,7,FALSE),0),D364+F364))</f>
        <v/>
      </c>
      <c r="H364" s="48">
        <f>IF(D364="","",IF(L364=1,MAX(0,'Debt Inputs'!$B$2-SUM($G$306:$G$405)),0))</f>
        <v/>
      </c>
      <c r="I364" s="48">
        <f>IF(D364="","",MIN(D364+F364,G364+H364))</f>
        <v/>
      </c>
      <c r="J364" s="48">
        <f>IF(D364="","",MIN(D364,MAX(0,I364-F364)))</f>
        <v/>
      </c>
      <c r="K364" s="48">
        <f>IF(D364="","",MAX(0,D364+F364-I364))</f>
        <v/>
      </c>
      <c r="L364" s="18">
        <f>IF(D364="","",IF(D364&lt;=0,"",1+COUNTIFS($D$306:$D$405,"&gt;0",$E$306:$E$405,"&gt;"&amp;E364)))</f>
        <v/>
      </c>
      <c r="M364" s="18">
        <f>IF(D364="","",IF(AND(K364&gt;0,L364=1),"Yes","No"))</f>
        <v/>
      </c>
      <c r="N364" s="48">
        <f>IF(D364="","",N264+F364)</f>
        <v/>
      </c>
      <c r="O364" s="47">
        <f>IF(D364="","",IF(AND(K364=0,K264&gt;0),C364,""))</f>
        <v/>
      </c>
    </row>
    <row r="365">
      <c r="A365" s="49">
        <f>IF(B365="","",DATE(YEAR('Debt Inputs'!$E$2),MONTH('Debt Inputs'!$E$2)+3,1))</f>
        <v/>
      </c>
      <c r="B365" s="23">
        <f>IF('Debt Inputs'!A65="","",'Debt Inputs'!A65)</f>
        <v/>
      </c>
      <c r="C365" s="24">
        <f>IF(B365="","",IFERROR(VLOOKUP(B365,'Debt Inputs'!$A$6:$M$105,2,FALSE),""))</f>
        <v/>
      </c>
      <c r="D365" s="50">
        <f>IF(B365="","",K265)</f>
        <v/>
      </c>
      <c r="E365" s="26">
        <f>IF(B365="","",IFERROR(VLOOKUP(B365,'Debt Inputs'!$A$6:$M$105,5,FALSE),0))</f>
        <v/>
      </c>
      <c r="F365" s="50">
        <f>IF(D365="","",IFERROR(D365*E365/12,0))</f>
        <v/>
      </c>
      <c r="G365" s="50">
        <f>IF(D365="","",MIN(IFERROR(VLOOKUP(B365,'Debt Inputs'!$A$6:$M$105,7,FALSE),0),D365+F365))</f>
        <v/>
      </c>
      <c r="H365" s="50">
        <f>IF(D365="","",IF(L365=1,MAX(0,'Debt Inputs'!$B$2-SUM($G$306:$G$405)),0))</f>
        <v/>
      </c>
      <c r="I365" s="50">
        <f>IF(D365="","",MIN(D365+F365,G365+H365))</f>
        <v/>
      </c>
      <c r="J365" s="50">
        <f>IF(D365="","",MIN(D365,MAX(0,I365-F365)))</f>
        <v/>
      </c>
      <c r="K365" s="50">
        <f>IF(D365="","",MAX(0,D365+F365-I365))</f>
        <v/>
      </c>
      <c r="L365" s="23">
        <f>IF(D365="","",IF(D365&lt;=0,"",1+COUNTIFS($D$306:$D$405,"&gt;0",$E$306:$E$405,"&gt;"&amp;E365)))</f>
        <v/>
      </c>
      <c r="M365" s="23">
        <f>IF(D365="","",IF(AND(K365&gt;0,L365=1),"Yes","No"))</f>
        <v/>
      </c>
      <c r="N365" s="50">
        <f>IF(D365="","",N265+F365)</f>
        <v/>
      </c>
      <c r="O365" s="49">
        <f>IF(D365="","",IF(AND(K365=0,K265&gt;0),C365,""))</f>
        <v/>
      </c>
    </row>
    <row r="366">
      <c r="A366" s="47">
        <f>IF(B366="","",DATE(YEAR('Debt Inputs'!$E$2),MONTH('Debt Inputs'!$E$2)+3,1))</f>
        <v/>
      </c>
      <c r="B366" s="18">
        <f>IF('Debt Inputs'!A66="","",'Debt Inputs'!A66)</f>
        <v/>
      </c>
      <c r="C366" s="19">
        <f>IF(B366="","",IFERROR(VLOOKUP(B366,'Debt Inputs'!$A$6:$M$105,2,FALSE),""))</f>
        <v/>
      </c>
      <c r="D366" s="48">
        <f>IF(B366="","",K266)</f>
        <v/>
      </c>
      <c r="E366" s="21">
        <f>IF(B366="","",IFERROR(VLOOKUP(B366,'Debt Inputs'!$A$6:$M$105,5,FALSE),0))</f>
        <v/>
      </c>
      <c r="F366" s="48">
        <f>IF(D366="","",IFERROR(D366*E366/12,0))</f>
        <v/>
      </c>
      <c r="G366" s="48">
        <f>IF(D366="","",MIN(IFERROR(VLOOKUP(B366,'Debt Inputs'!$A$6:$M$105,7,FALSE),0),D366+F366))</f>
        <v/>
      </c>
      <c r="H366" s="48">
        <f>IF(D366="","",IF(L366=1,MAX(0,'Debt Inputs'!$B$2-SUM($G$306:$G$405)),0))</f>
        <v/>
      </c>
      <c r="I366" s="48">
        <f>IF(D366="","",MIN(D366+F366,G366+H366))</f>
        <v/>
      </c>
      <c r="J366" s="48">
        <f>IF(D366="","",MIN(D366,MAX(0,I366-F366)))</f>
        <v/>
      </c>
      <c r="K366" s="48">
        <f>IF(D366="","",MAX(0,D366+F366-I366))</f>
        <v/>
      </c>
      <c r="L366" s="18">
        <f>IF(D366="","",IF(D366&lt;=0,"",1+COUNTIFS($D$306:$D$405,"&gt;0",$E$306:$E$405,"&gt;"&amp;E366)))</f>
        <v/>
      </c>
      <c r="M366" s="18">
        <f>IF(D366="","",IF(AND(K366&gt;0,L366=1),"Yes","No"))</f>
        <v/>
      </c>
      <c r="N366" s="48">
        <f>IF(D366="","",N266+F366)</f>
        <v/>
      </c>
      <c r="O366" s="47">
        <f>IF(D366="","",IF(AND(K366=0,K266&gt;0),C366,""))</f>
        <v/>
      </c>
    </row>
    <row r="367">
      <c r="A367" s="49">
        <f>IF(B367="","",DATE(YEAR('Debt Inputs'!$E$2),MONTH('Debt Inputs'!$E$2)+3,1))</f>
        <v/>
      </c>
      <c r="B367" s="23">
        <f>IF('Debt Inputs'!A67="","",'Debt Inputs'!A67)</f>
        <v/>
      </c>
      <c r="C367" s="24">
        <f>IF(B367="","",IFERROR(VLOOKUP(B367,'Debt Inputs'!$A$6:$M$105,2,FALSE),""))</f>
        <v/>
      </c>
      <c r="D367" s="50">
        <f>IF(B367="","",K267)</f>
        <v/>
      </c>
      <c r="E367" s="26">
        <f>IF(B367="","",IFERROR(VLOOKUP(B367,'Debt Inputs'!$A$6:$M$105,5,FALSE),0))</f>
        <v/>
      </c>
      <c r="F367" s="50">
        <f>IF(D367="","",IFERROR(D367*E367/12,0))</f>
        <v/>
      </c>
      <c r="G367" s="50">
        <f>IF(D367="","",MIN(IFERROR(VLOOKUP(B367,'Debt Inputs'!$A$6:$M$105,7,FALSE),0),D367+F367))</f>
        <v/>
      </c>
      <c r="H367" s="50">
        <f>IF(D367="","",IF(L367=1,MAX(0,'Debt Inputs'!$B$2-SUM($G$306:$G$405)),0))</f>
        <v/>
      </c>
      <c r="I367" s="50">
        <f>IF(D367="","",MIN(D367+F367,G367+H367))</f>
        <v/>
      </c>
      <c r="J367" s="50">
        <f>IF(D367="","",MIN(D367,MAX(0,I367-F367)))</f>
        <v/>
      </c>
      <c r="K367" s="50">
        <f>IF(D367="","",MAX(0,D367+F367-I367))</f>
        <v/>
      </c>
      <c r="L367" s="23">
        <f>IF(D367="","",IF(D367&lt;=0,"",1+COUNTIFS($D$306:$D$405,"&gt;0",$E$306:$E$405,"&gt;"&amp;E367)))</f>
        <v/>
      </c>
      <c r="M367" s="23">
        <f>IF(D367="","",IF(AND(K367&gt;0,L367=1),"Yes","No"))</f>
        <v/>
      </c>
      <c r="N367" s="50">
        <f>IF(D367="","",N267+F367)</f>
        <v/>
      </c>
      <c r="O367" s="49">
        <f>IF(D367="","",IF(AND(K367=0,K267&gt;0),C367,""))</f>
        <v/>
      </c>
    </row>
    <row r="368">
      <c r="A368" s="47">
        <f>IF(B368="","",DATE(YEAR('Debt Inputs'!$E$2),MONTH('Debt Inputs'!$E$2)+3,1))</f>
        <v/>
      </c>
      <c r="B368" s="18">
        <f>IF('Debt Inputs'!A68="","",'Debt Inputs'!A68)</f>
        <v/>
      </c>
      <c r="C368" s="19">
        <f>IF(B368="","",IFERROR(VLOOKUP(B368,'Debt Inputs'!$A$6:$M$105,2,FALSE),""))</f>
        <v/>
      </c>
      <c r="D368" s="48">
        <f>IF(B368="","",K268)</f>
        <v/>
      </c>
      <c r="E368" s="21">
        <f>IF(B368="","",IFERROR(VLOOKUP(B368,'Debt Inputs'!$A$6:$M$105,5,FALSE),0))</f>
        <v/>
      </c>
      <c r="F368" s="48">
        <f>IF(D368="","",IFERROR(D368*E368/12,0))</f>
        <v/>
      </c>
      <c r="G368" s="48">
        <f>IF(D368="","",MIN(IFERROR(VLOOKUP(B368,'Debt Inputs'!$A$6:$M$105,7,FALSE),0),D368+F368))</f>
        <v/>
      </c>
      <c r="H368" s="48">
        <f>IF(D368="","",IF(L368=1,MAX(0,'Debt Inputs'!$B$2-SUM($G$306:$G$405)),0))</f>
        <v/>
      </c>
      <c r="I368" s="48">
        <f>IF(D368="","",MIN(D368+F368,G368+H368))</f>
        <v/>
      </c>
      <c r="J368" s="48">
        <f>IF(D368="","",MIN(D368,MAX(0,I368-F368)))</f>
        <v/>
      </c>
      <c r="K368" s="48">
        <f>IF(D368="","",MAX(0,D368+F368-I368))</f>
        <v/>
      </c>
      <c r="L368" s="18">
        <f>IF(D368="","",IF(D368&lt;=0,"",1+COUNTIFS($D$306:$D$405,"&gt;0",$E$306:$E$405,"&gt;"&amp;E368)))</f>
        <v/>
      </c>
      <c r="M368" s="18">
        <f>IF(D368="","",IF(AND(K368&gt;0,L368=1),"Yes","No"))</f>
        <v/>
      </c>
      <c r="N368" s="48">
        <f>IF(D368="","",N268+F368)</f>
        <v/>
      </c>
      <c r="O368" s="47">
        <f>IF(D368="","",IF(AND(K368=0,K268&gt;0),C368,""))</f>
        <v/>
      </c>
    </row>
    <row r="369">
      <c r="A369" s="49">
        <f>IF(B369="","",DATE(YEAR('Debt Inputs'!$E$2),MONTH('Debt Inputs'!$E$2)+3,1))</f>
        <v/>
      </c>
      <c r="B369" s="23">
        <f>IF('Debt Inputs'!A69="","",'Debt Inputs'!A69)</f>
        <v/>
      </c>
      <c r="C369" s="24">
        <f>IF(B369="","",IFERROR(VLOOKUP(B369,'Debt Inputs'!$A$6:$M$105,2,FALSE),""))</f>
        <v/>
      </c>
      <c r="D369" s="50">
        <f>IF(B369="","",K269)</f>
        <v/>
      </c>
      <c r="E369" s="26">
        <f>IF(B369="","",IFERROR(VLOOKUP(B369,'Debt Inputs'!$A$6:$M$105,5,FALSE),0))</f>
        <v/>
      </c>
      <c r="F369" s="50">
        <f>IF(D369="","",IFERROR(D369*E369/12,0))</f>
        <v/>
      </c>
      <c r="G369" s="50">
        <f>IF(D369="","",MIN(IFERROR(VLOOKUP(B369,'Debt Inputs'!$A$6:$M$105,7,FALSE),0),D369+F369))</f>
        <v/>
      </c>
      <c r="H369" s="50">
        <f>IF(D369="","",IF(L369=1,MAX(0,'Debt Inputs'!$B$2-SUM($G$306:$G$405)),0))</f>
        <v/>
      </c>
      <c r="I369" s="50">
        <f>IF(D369="","",MIN(D369+F369,G369+H369))</f>
        <v/>
      </c>
      <c r="J369" s="50">
        <f>IF(D369="","",MIN(D369,MAX(0,I369-F369)))</f>
        <v/>
      </c>
      <c r="K369" s="50">
        <f>IF(D369="","",MAX(0,D369+F369-I369))</f>
        <v/>
      </c>
      <c r="L369" s="23">
        <f>IF(D369="","",IF(D369&lt;=0,"",1+COUNTIFS($D$306:$D$405,"&gt;0",$E$306:$E$405,"&gt;"&amp;E369)))</f>
        <v/>
      </c>
      <c r="M369" s="23">
        <f>IF(D369="","",IF(AND(K369&gt;0,L369=1),"Yes","No"))</f>
        <v/>
      </c>
      <c r="N369" s="50">
        <f>IF(D369="","",N269+F369)</f>
        <v/>
      </c>
      <c r="O369" s="49">
        <f>IF(D369="","",IF(AND(K369=0,K269&gt;0),C369,""))</f>
        <v/>
      </c>
    </row>
    <row r="370">
      <c r="A370" s="47">
        <f>IF(B370="","",DATE(YEAR('Debt Inputs'!$E$2),MONTH('Debt Inputs'!$E$2)+3,1))</f>
        <v/>
      </c>
      <c r="B370" s="18">
        <f>IF('Debt Inputs'!A70="","",'Debt Inputs'!A70)</f>
        <v/>
      </c>
      <c r="C370" s="19">
        <f>IF(B370="","",IFERROR(VLOOKUP(B370,'Debt Inputs'!$A$6:$M$105,2,FALSE),""))</f>
        <v/>
      </c>
      <c r="D370" s="48">
        <f>IF(B370="","",K270)</f>
        <v/>
      </c>
      <c r="E370" s="21">
        <f>IF(B370="","",IFERROR(VLOOKUP(B370,'Debt Inputs'!$A$6:$M$105,5,FALSE),0))</f>
        <v/>
      </c>
      <c r="F370" s="48">
        <f>IF(D370="","",IFERROR(D370*E370/12,0))</f>
        <v/>
      </c>
      <c r="G370" s="48">
        <f>IF(D370="","",MIN(IFERROR(VLOOKUP(B370,'Debt Inputs'!$A$6:$M$105,7,FALSE),0),D370+F370))</f>
        <v/>
      </c>
      <c r="H370" s="48">
        <f>IF(D370="","",IF(L370=1,MAX(0,'Debt Inputs'!$B$2-SUM($G$306:$G$405)),0))</f>
        <v/>
      </c>
      <c r="I370" s="48">
        <f>IF(D370="","",MIN(D370+F370,G370+H370))</f>
        <v/>
      </c>
      <c r="J370" s="48">
        <f>IF(D370="","",MIN(D370,MAX(0,I370-F370)))</f>
        <v/>
      </c>
      <c r="K370" s="48">
        <f>IF(D370="","",MAX(0,D370+F370-I370))</f>
        <v/>
      </c>
      <c r="L370" s="18">
        <f>IF(D370="","",IF(D370&lt;=0,"",1+COUNTIFS($D$306:$D$405,"&gt;0",$E$306:$E$405,"&gt;"&amp;E370)))</f>
        <v/>
      </c>
      <c r="M370" s="18">
        <f>IF(D370="","",IF(AND(K370&gt;0,L370=1),"Yes","No"))</f>
        <v/>
      </c>
      <c r="N370" s="48">
        <f>IF(D370="","",N270+F370)</f>
        <v/>
      </c>
      <c r="O370" s="47">
        <f>IF(D370="","",IF(AND(K370=0,K270&gt;0),C370,""))</f>
        <v/>
      </c>
    </row>
    <row r="371">
      <c r="A371" s="49">
        <f>IF(B371="","",DATE(YEAR('Debt Inputs'!$E$2),MONTH('Debt Inputs'!$E$2)+3,1))</f>
        <v/>
      </c>
      <c r="B371" s="23">
        <f>IF('Debt Inputs'!A71="","",'Debt Inputs'!A71)</f>
        <v/>
      </c>
      <c r="C371" s="24">
        <f>IF(B371="","",IFERROR(VLOOKUP(B371,'Debt Inputs'!$A$6:$M$105,2,FALSE),""))</f>
        <v/>
      </c>
      <c r="D371" s="50">
        <f>IF(B371="","",K271)</f>
        <v/>
      </c>
      <c r="E371" s="26">
        <f>IF(B371="","",IFERROR(VLOOKUP(B371,'Debt Inputs'!$A$6:$M$105,5,FALSE),0))</f>
        <v/>
      </c>
      <c r="F371" s="50">
        <f>IF(D371="","",IFERROR(D371*E371/12,0))</f>
        <v/>
      </c>
      <c r="G371" s="50">
        <f>IF(D371="","",MIN(IFERROR(VLOOKUP(B371,'Debt Inputs'!$A$6:$M$105,7,FALSE),0),D371+F371))</f>
        <v/>
      </c>
      <c r="H371" s="50">
        <f>IF(D371="","",IF(L371=1,MAX(0,'Debt Inputs'!$B$2-SUM($G$306:$G$405)),0))</f>
        <v/>
      </c>
      <c r="I371" s="50">
        <f>IF(D371="","",MIN(D371+F371,G371+H371))</f>
        <v/>
      </c>
      <c r="J371" s="50">
        <f>IF(D371="","",MIN(D371,MAX(0,I371-F371)))</f>
        <v/>
      </c>
      <c r="K371" s="50">
        <f>IF(D371="","",MAX(0,D371+F371-I371))</f>
        <v/>
      </c>
      <c r="L371" s="23">
        <f>IF(D371="","",IF(D371&lt;=0,"",1+COUNTIFS($D$306:$D$405,"&gt;0",$E$306:$E$405,"&gt;"&amp;E371)))</f>
        <v/>
      </c>
      <c r="M371" s="23">
        <f>IF(D371="","",IF(AND(K371&gt;0,L371=1),"Yes","No"))</f>
        <v/>
      </c>
      <c r="N371" s="50">
        <f>IF(D371="","",N271+F371)</f>
        <v/>
      </c>
      <c r="O371" s="49">
        <f>IF(D371="","",IF(AND(K371=0,K271&gt;0),C371,""))</f>
        <v/>
      </c>
    </row>
    <row r="372">
      <c r="A372" s="47">
        <f>IF(B372="","",DATE(YEAR('Debt Inputs'!$E$2),MONTH('Debt Inputs'!$E$2)+3,1))</f>
        <v/>
      </c>
      <c r="B372" s="18">
        <f>IF('Debt Inputs'!A72="","",'Debt Inputs'!A72)</f>
        <v/>
      </c>
      <c r="C372" s="19">
        <f>IF(B372="","",IFERROR(VLOOKUP(B372,'Debt Inputs'!$A$6:$M$105,2,FALSE),""))</f>
        <v/>
      </c>
      <c r="D372" s="48">
        <f>IF(B372="","",K272)</f>
        <v/>
      </c>
      <c r="E372" s="21">
        <f>IF(B372="","",IFERROR(VLOOKUP(B372,'Debt Inputs'!$A$6:$M$105,5,FALSE),0))</f>
        <v/>
      </c>
      <c r="F372" s="48">
        <f>IF(D372="","",IFERROR(D372*E372/12,0))</f>
        <v/>
      </c>
      <c r="G372" s="48">
        <f>IF(D372="","",MIN(IFERROR(VLOOKUP(B372,'Debt Inputs'!$A$6:$M$105,7,FALSE),0),D372+F372))</f>
        <v/>
      </c>
      <c r="H372" s="48">
        <f>IF(D372="","",IF(L372=1,MAX(0,'Debt Inputs'!$B$2-SUM($G$306:$G$405)),0))</f>
        <v/>
      </c>
      <c r="I372" s="48">
        <f>IF(D372="","",MIN(D372+F372,G372+H372))</f>
        <v/>
      </c>
      <c r="J372" s="48">
        <f>IF(D372="","",MIN(D372,MAX(0,I372-F372)))</f>
        <v/>
      </c>
      <c r="K372" s="48">
        <f>IF(D372="","",MAX(0,D372+F372-I372))</f>
        <v/>
      </c>
      <c r="L372" s="18">
        <f>IF(D372="","",IF(D372&lt;=0,"",1+COUNTIFS($D$306:$D$405,"&gt;0",$E$306:$E$405,"&gt;"&amp;E372)))</f>
        <v/>
      </c>
      <c r="M372" s="18">
        <f>IF(D372="","",IF(AND(K372&gt;0,L372=1),"Yes","No"))</f>
        <v/>
      </c>
      <c r="N372" s="48">
        <f>IF(D372="","",N272+F372)</f>
        <v/>
      </c>
      <c r="O372" s="47">
        <f>IF(D372="","",IF(AND(K372=0,K272&gt;0),C372,""))</f>
        <v/>
      </c>
    </row>
    <row r="373">
      <c r="A373" s="49">
        <f>IF(B373="","",DATE(YEAR('Debt Inputs'!$E$2),MONTH('Debt Inputs'!$E$2)+3,1))</f>
        <v/>
      </c>
      <c r="B373" s="23">
        <f>IF('Debt Inputs'!A73="","",'Debt Inputs'!A73)</f>
        <v/>
      </c>
      <c r="C373" s="24">
        <f>IF(B373="","",IFERROR(VLOOKUP(B373,'Debt Inputs'!$A$6:$M$105,2,FALSE),""))</f>
        <v/>
      </c>
      <c r="D373" s="50">
        <f>IF(B373="","",K273)</f>
        <v/>
      </c>
      <c r="E373" s="26">
        <f>IF(B373="","",IFERROR(VLOOKUP(B373,'Debt Inputs'!$A$6:$M$105,5,FALSE),0))</f>
        <v/>
      </c>
      <c r="F373" s="50">
        <f>IF(D373="","",IFERROR(D373*E373/12,0))</f>
        <v/>
      </c>
      <c r="G373" s="50">
        <f>IF(D373="","",MIN(IFERROR(VLOOKUP(B373,'Debt Inputs'!$A$6:$M$105,7,FALSE),0),D373+F373))</f>
        <v/>
      </c>
      <c r="H373" s="50">
        <f>IF(D373="","",IF(L373=1,MAX(0,'Debt Inputs'!$B$2-SUM($G$306:$G$405)),0))</f>
        <v/>
      </c>
      <c r="I373" s="50">
        <f>IF(D373="","",MIN(D373+F373,G373+H373))</f>
        <v/>
      </c>
      <c r="J373" s="50">
        <f>IF(D373="","",MIN(D373,MAX(0,I373-F373)))</f>
        <v/>
      </c>
      <c r="K373" s="50">
        <f>IF(D373="","",MAX(0,D373+F373-I373))</f>
        <v/>
      </c>
      <c r="L373" s="23">
        <f>IF(D373="","",IF(D373&lt;=0,"",1+COUNTIFS($D$306:$D$405,"&gt;0",$E$306:$E$405,"&gt;"&amp;E373)))</f>
        <v/>
      </c>
      <c r="M373" s="23">
        <f>IF(D373="","",IF(AND(K373&gt;0,L373=1),"Yes","No"))</f>
        <v/>
      </c>
      <c r="N373" s="50">
        <f>IF(D373="","",N273+F373)</f>
        <v/>
      </c>
      <c r="O373" s="49">
        <f>IF(D373="","",IF(AND(K373=0,K273&gt;0),C373,""))</f>
        <v/>
      </c>
    </row>
    <row r="374">
      <c r="A374" s="47">
        <f>IF(B374="","",DATE(YEAR('Debt Inputs'!$E$2),MONTH('Debt Inputs'!$E$2)+3,1))</f>
        <v/>
      </c>
      <c r="B374" s="18">
        <f>IF('Debt Inputs'!A74="","",'Debt Inputs'!A74)</f>
        <v/>
      </c>
      <c r="C374" s="19">
        <f>IF(B374="","",IFERROR(VLOOKUP(B374,'Debt Inputs'!$A$6:$M$105,2,FALSE),""))</f>
        <v/>
      </c>
      <c r="D374" s="48">
        <f>IF(B374="","",K274)</f>
        <v/>
      </c>
      <c r="E374" s="21">
        <f>IF(B374="","",IFERROR(VLOOKUP(B374,'Debt Inputs'!$A$6:$M$105,5,FALSE),0))</f>
        <v/>
      </c>
      <c r="F374" s="48">
        <f>IF(D374="","",IFERROR(D374*E374/12,0))</f>
        <v/>
      </c>
      <c r="G374" s="48">
        <f>IF(D374="","",MIN(IFERROR(VLOOKUP(B374,'Debt Inputs'!$A$6:$M$105,7,FALSE),0),D374+F374))</f>
        <v/>
      </c>
      <c r="H374" s="48">
        <f>IF(D374="","",IF(L374=1,MAX(0,'Debt Inputs'!$B$2-SUM($G$306:$G$405)),0))</f>
        <v/>
      </c>
      <c r="I374" s="48">
        <f>IF(D374="","",MIN(D374+F374,G374+H374))</f>
        <v/>
      </c>
      <c r="J374" s="48">
        <f>IF(D374="","",MIN(D374,MAX(0,I374-F374)))</f>
        <v/>
      </c>
      <c r="K374" s="48">
        <f>IF(D374="","",MAX(0,D374+F374-I374))</f>
        <v/>
      </c>
      <c r="L374" s="18">
        <f>IF(D374="","",IF(D374&lt;=0,"",1+COUNTIFS($D$306:$D$405,"&gt;0",$E$306:$E$405,"&gt;"&amp;E374)))</f>
        <v/>
      </c>
      <c r="M374" s="18">
        <f>IF(D374="","",IF(AND(K374&gt;0,L374=1),"Yes","No"))</f>
        <v/>
      </c>
      <c r="N374" s="48">
        <f>IF(D374="","",N274+F374)</f>
        <v/>
      </c>
      <c r="O374" s="47">
        <f>IF(D374="","",IF(AND(K374=0,K274&gt;0),C374,""))</f>
        <v/>
      </c>
    </row>
    <row r="375">
      <c r="A375" s="49">
        <f>IF(B375="","",DATE(YEAR('Debt Inputs'!$E$2),MONTH('Debt Inputs'!$E$2)+3,1))</f>
        <v/>
      </c>
      <c r="B375" s="23">
        <f>IF('Debt Inputs'!A75="","",'Debt Inputs'!A75)</f>
        <v/>
      </c>
      <c r="C375" s="24">
        <f>IF(B375="","",IFERROR(VLOOKUP(B375,'Debt Inputs'!$A$6:$M$105,2,FALSE),""))</f>
        <v/>
      </c>
      <c r="D375" s="50">
        <f>IF(B375="","",K275)</f>
        <v/>
      </c>
      <c r="E375" s="26">
        <f>IF(B375="","",IFERROR(VLOOKUP(B375,'Debt Inputs'!$A$6:$M$105,5,FALSE),0))</f>
        <v/>
      </c>
      <c r="F375" s="50">
        <f>IF(D375="","",IFERROR(D375*E375/12,0))</f>
        <v/>
      </c>
      <c r="G375" s="50">
        <f>IF(D375="","",MIN(IFERROR(VLOOKUP(B375,'Debt Inputs'!$A$6:$M$105,7,FALSE),0),D375+F375))</f>
        <v/>
      </c>
      <c r="H375" s="50">
        <f>IF(D375="","",IF(L375=1,MAX(0,'Debt Inputs'!$B$2-SUM($G$306:$G$405)),0))</f>
        <v/>
      </c>
      <c r="I375" s="50">
        <f>IF(D375="","",MIN(D375+F375,G375+H375))</f>
        <v/>
      </c>
      <c r="J375" s="50">
        <f>IF(D375="","",MIN(D375,MAX(0,I375-F375)))</f>
        <v/>
      </c>
      <c r="K375" s="50">
        <f>IF(D375="","",MAX(0,D375+F375-I375))</f>
        <v/>
      </c>
      <c r="L375" s="23">
        <f>IF(D375="","",IF(D375&lt;=0,"",1+COUNTIFS($D$306:$D$405,"&gt;0",$E$306:$E$405,"&gt;"&amp;E375)))</f>
        <v/>
      </c>
      <c r="M375" s="23">
        <f>IF(D375="","",IF(AND(K375&gt;0,L375=1),"Yes","No"))</f>
        <v/>
      </c>
      <c r="N375" s="50">
        <f>IF(D375="","",N275+F375)</f>
        <v/>
      </c>
      <c r="O375" s="49">
        <f>IF(D375="","",IF(AND(K375=0,K275&gt;0),C375,""))</f>
        <v/>
      </c>
    </row>
    <row r="376">
      <c r="A376" s="47">
        <f>IF(B376="","",DATE(YEAR('Debt Inputs'!$E$2),MONTH('Debt Inputs'!$E$2)+3,1))</f>
        <v/>
      </c>
      <c r="B376" s="18">
        <f>IF('Debt Inputs'!A76="","",'Debt Inputs'!A76)</f>
        <v/>
      </c>
      <c r="C376" s="19">
        <f>IF(B376="","",IFERROR(VLOOKUP(B376,'Debt Inputs'!$A$6:$M$105,2,FALSE),""))</f>
        <v/>
      </c>
      <c r="D376" s="48">
        <f>IF(B376="","",K276)</f>
        <v/>
      </c>
      <c r="E376" s="21">
        <f>IF(B376="","",IFERROR(VLOOKUP(B376,'Debt Inputs'!$A$6:$M$105,5,FALSE),0))</f>
        <v/>
      </c>
      <c r="F376" s="48">
        <f>IF(D376="","",IFERROR(D376*E376/12,0))</f>
        <v/>
      </c>
      <c r="G376" s="48">
        <f>IF(D376="","",MIN(IFERROR(VLOOKUP(B376,'Debt Inputs'!$A$6:$M$105,7,FALSE),0),D376+F376))</f>
        <v/>
      </c>
      <c r="H376" s="48">
        <f>IF(D376="","",IF(L376=1,MAX(0,'Debt Inputs'!$B$2-SUM($G$306:$G$405)),0))</f>
        <v/>
      </c>
      <c r="I376" s="48">
        <f>IF(D376="","",MIN(D376+F376,G376+H376))</f>
        <v/>
      </c>
      <c r="J376" s="48">
        <f>IF(D376="","",MIN(D376,MAX(0,I376-F376)))</f>
        <v/>
      </c>
      <c r="K376" s="48">
        <f>IF(D376="","",MAX(0,D376+F376-I376))</f>
        <v/>
      </c>
      <c r="L376" s="18">
        <f>IF(D376="","",IF(D376&lt;=0,"",1+COUNTIFS($D$306:$D$405,"&gt;0",$E$306:$E$405,"&gt;"&amp;E376)))</f>
        <v/>
      </c>
      <c r="M376" s="18">
        <f>IF(D376="","",IF(AND(K376&gt;0,L376=1),"Yes","No"))</f>
        <v/>
      </c>
      <c r="N376" s="48">
        <f>IF(D376="","",N276+F376)</f>
        <v/>
      </c>
      <c r="O376" s="47">
        <f>IF(D376="","",IF(AND(K376=0,K276&gt;0),C376,""))</f>
        <v/>
      </c>
    </row>
    <row r="377">
      <c r="A377" s="49">
        <f>IF(B377="","",DATE(YEAR('Debt Inputs'!$E$2),MONTH('Debt Inputs'!$E$2)+3,1))</f>
        <v/>
      </c>
      <c r="B377" s="23">
        <f>IF('Debt Inputs'!A77="","",'Debt Inputs'!A77)</f>
        <v/>
      </c>
      <c r="C377" s="24">
        <f>IF(B377="","",IFERROR(VLOOKUP(B377,'Debt Inputs'!$A$6:$M$105,2,FALSE),""))</f>
        <v/>
      </c>
      <c r="D377" s="50">
        <f>IF(B377="","",K277)</f>
        <v/>
      </c>
      <c r="E377" s="26">
        <f>IF(B377="","",IFERROR(VLOOKUP(B377,'Debt Inputs'!$A$6:$M$105,5,FALSE),0))</f>
        <v/>
      </c>
      <c r="F377" s="50">
        <f>IF(D377="","",IFERROR(D377*E377/12,0))</f>
        <v/>
      </c>
      <c r="G377" s="50">
        <f>IF(D377="","",MIN(IFERROR(VLOOKUP(B377,'Debt Inputs'!$A$6:$M$105,7,FALSE),0),D377+F377))</f>
        <v/>
      </c>
      <c r="H377" s="50">
        <f>IF(D377="","",IF(L377=1,MAX(0,'Debt Inputs'!$B$2-SUM($G$306:$G$405)),0))</f>
        <v/>
      </c>
      <c r="I377" s="50">
        <f>IF(D377="","",MIN(D377+F377,G377+H377))</f>
        <v/>
      </c>
      <c r="J377" s="50">
        <f>IF(D377="","",MIN(D377,MAX(0,I377-F377)))</f>
        <v/>
      </c>
      <c r="K377" s="50">
        <f>IF(D377="","",MAX(0,D377+F377-I377))</f>
        <v/>
      </c>
      <c r="L377" s="23">
        <f>IF(D377="","",IF(D377&lt;=0,"",1+COUNTIFS($D$306:$D$405,"&gt;0",$E$306:$E$405,"&gt;"&amp;E377)))</f>
        <v/>
      </c>
      <c r="M377" s="23">
        <f>IF(D377="","",IF(AND(K377&gt;0,L377=1),"Yes","No"))</f>
        <v/>
      </c>
      <c r="N377" s="50">
        <f>IF(D377="","",N277+F377)</f>
        <v/>
      </c>
      <c r="O377" s="49">
        <f>IF(D377="","",IF(AND(K377=0,K277&gt;0),C377,""))</f>
        <v/>
      </c>
    </row>
    <row r="378">
      <c r="A378" s="47">
        <f>IF(B378="","",DATE(YEAR('Debt Inputs'!$E$2),MONTH('Debt Inputs'!$E$2)+3,1))</f>
        <v/>
      </c>
      <c r="B378" s="18">
        <f>IF('Debt Inputs'!A78="","",'Debt Inputs'!A78)</f>
        <v/>
      </c>
      <c r="C378" s="19">
        <f>IF(B378="","",IFERROR(VLOOKUP(B378,'Debt Inputs'!$A$6:$M$105,2,FALSE),""))</f>
        <v/>
      </c>
      <c r="D378" s="48">
        <f>IF(B378="","",K278)</f>
        <v/>
      </c>
      <c r="E378" s="21">
        <f>IF(B378="","",IFERROR(VLOOKUP(B378,'Debt Inputs'!$A$6:$M$105,5,FALSE),0))</f>
        <v/>
      </c>
      <c r="F378" s="48">
        <f>IF(D378="","",IFERROR(D378*E378/12,0))</f>
        <v/>
      </c>
      <c r="G378" s="48">
        <f>IF(D378="","",MIN(IFERROR(VLOOKUP(B378,'Debt Inputs'!$A$6:$M$105,7,FALSE),0),D378+F378))</f>
        <v/>
      </c>
      <c r="H378" s="48">
        <f>IF(D378="","",IF(L378=1,MAX(0,'Debt Inputs'!$B$2-SUM($G$306:$G$405)),0))</f>
        <v/>
      </c>
      <c r="I378" s="48">
        <f>IF(D378="","",MIN(D378+F378,G378+H378))</f>
        <v/>
      </c>
      <c r="J378" s="48">
        <f>IF(D378="","",MIN(D378,MAX(0,I378-F378)))</f>
        <v/>
      </c>
      <c r="K378" s="48">
        <f>IF(D378="","",MAX(0,D378+F378-I378))</f>
        <v/>
      </c>
      <c r="L378" s="18">
        <f>IF(D378="","",IF(D378&lt;=0,"",1+COUNTIFS($D$306:$D$405,"&gt;0",$E$306:$E$405,"&gt;"&amp;E378)))</f>
        <v/>
      </c>
      <c r="M378" s="18">
        <f>IF(D378="","",IF(AND(K378&gt;0,L378=1),"Yes","No"))</f>
        <v/>
      </c>
      <c r="N378" s="48">
        <f>IF(D378="","",N278+F378)</f>
        <v/>
      </c>
      <c r="O378" s="47">
        <f>IF(D378="","",IF(AND(K378=0,K278&gt;0),C378,""))</f>
        <v/>
      </c>
    </row>
    <row r="379">
      <c r="A379" s="49">
        <f>IF(B379="","",DATE(YEAR('Debt Inputs'!$E$2),MONTH('Debt Inputs'!$E$2)+3,1))</f>
        <v/>
      </c>
      <c r="B379" s="23">
        <f>IF('Debt Inputs'!A79="","",'Debt Inputs'!A79)</f>
        <v/>
      </c>
      <c r="C379" s="24">
        <f>IF(B379="","",IFERROR(VLOOKUP(B379,'Debt Inputs'!$A$6:$M$105,2,FALSE),""))</f>
        <v/>
      </c>
      <c r="D379" s="50">
        <f>IF(B379="","",K279)</f>
        <v/>
      </c>
      <c r="E379" s="26">
        <f>IF(B379="","",IFERROR(VLOOKUP(B379,'Debt Inputs'!$A$6:$M$105,5,FALSE),0))</f>
        <v/>
      </c>
      <c r="F379" s="50">
        <f>IF(D379="","",IFERROR(D379*E379/12,0))</f>
        <v/>
      </c>
      <c r="G379" s="50">
        <f>IF(D379="","",MIN(IFERROR(VLOOKUP(B379,'Debt Inputs'!$A$6:$M$105,7,FALSE),0),D379+F379))</f>
        <v/>
      </c>
      <c r="H379" s="50">
        <f>IF(D379="","",IF(L379=1,MAX(0,'Debt Inputs'!$B$2-SUM($G$306:$G$405)),0))</f>
        <v/>
      </c>
      <c r="I379" s="50">
        <f>IF(D379="","",MIN(D379+F379,G379+H379))</f>
        <v/>
      </c>
      <c r="J379" s="50">
        <f>IF(D379="","",MIN(D379,MAX(0,I379-F379)))</f>
        <v/>
      </c>
      <c r="K379" s="50">
        <f>IF(D379="","",MAX(0,D379+F379-I379))</f>
        <v/>
      </c>
      <c r="L379" s="23">
        <f>IF(D379="","",IF(D379&lt;=0,"",1+COUNTIFS($D$306:$D$405,"&gt;0",$E$306:$E$405,"&gt;"&amp;E379)))</f>
        <v/>
      </c>
      <c r="M379" s="23">
        <f>IF(D379="","",IF(AND(K379&gt;0,L379=1),"Yes","No"))</f>
        <v/>
      </c>
      <c r="N379" s="50">
        <f>IF(D379="","",N279+F379)</f>
        <v/>
      </c>
      <c r="O379" s="49">
        <f>IF(D379="","",IF(AND(K379=0,K279&gt;0),C379,""))</f>
        <v/>
      </c>
    </row>
    <row r="380">
      <c r="A380" s="47">
        <f>IF(B380="","",DATE(YEAR('Debt Inputs'!$E$2),MONTH('Debt Inputs'!$E$2)+3,1))</f>
        <v/>
      </c>
      <c r="B380" s="18">
        <f>IF('Debt Inputs'!A80="","",'Debt Inputs'!A80)</f>
        <v/>
      </c>
      <c r="C380" s="19">
        <f>IF(B380="","",IFERROR(VLOOKUP(B380,'Debt Inputs'!$A$6:$M$105,2,FALSE),""))</f>
        <v/>
      </c>
      <c r="D380" s="48">
        <f>IF(B380="","",K280)</f>
        <v/>
      </c>
      <c r="E380" s="21">
        <f>IF(B380="","",IFERROR(VLOOKUP(B380,'Debt Inputs'!$A$6:$M$105,5,FALSE),0))</f>
        <v/>
      </c>
      <c r="F380" s="48">
        <f>IF(D380="","",IFERROR(D380*E380/12,0))</f>
        <v/>
      </c>
      <c r="G380" s="48">
        <f>IF(D380="","",MIN(IFERROR(VLOOKUP(B380,'Debt Inputs'!$A$6:$M$105,7,FALSE),0),D380+F380))</f>
        <v/>
      </c>
      <c r="H380" s="48">
        <f>IF(D380="","",IF(L380=1,MAX(0,'Debt Inputs'!$B$2-SUM($G$306:$G$405)),0))</f>
        <v/>
      </c>
      <c r="I380" s="48">
        <f>IF(D380="","",MIN(D380+F380,G380+H380))</f>
        <v/>
      </c>
      <c r="J380" s="48">
        <f>IF(D380="","",MIN(D380,MAX(0,I380-F380)))</f>
        <v/>
      </c>
      <c r="K380" s="48">
        <f>IF(D380="","",MAX(0,D380+F380-I380))</f>
        <v/>
      </c>
      <c r="L380" s="18">
        <f>IF(D380="","",IF(D380&lt;=0,"",1+COUNTIFS($D$306:$D$405,"&gt;0",$E$306:$E$405,"&gt;"&amp;E380)))</f>
        <v/>
      </c>
      <c r="M380" s="18">
        <f>IF(D380="","",IF(AND(K380&gt;0,L380=1),"Yes","No"))</f>
        <v/>
      </c>
      <c r="N380" s="48">
        <f>IF(D380="","",N280+F380)</f>
        <v/>
      </c>
      <c r="O380" s="47">
        <f>IF(D380="","",IF(AND(K380=0,K280&gt;0),C380,""))</f>
        <v/>
      </c>
    </row>
    <row r="381">
      <c r="A381" s="49">
        <f>IF(B381="","",DATE(YEAR('Debt Inputs'!$E$2),MONTH('Debt Inputs'!$E$2)+3,1))</f>
        <v/>
      </c>
      <c r="B381" s="23">
        <f>IF('Debt Inputs'!A81="","",'Debt Inputs'!A81)</f>
        <v/>
      </c>
      <c r="C381" s="24">
        <f>IF(B381="","",IFERROR(VLOOKUP(B381,'Debt Inputs'!$A$6:$M$105,2,FALSE),""))</f>
        <v/>
      </c>
      <c r="D381" s="50">
        <f>IF(B381="","",K281)</f>
        <v/>
      </c>
      <c r="E381" s="26">
        <f>IF(B381="","",IFERROR(VLOOKUP(B381,'Debt Inputs'!$A$6:$M$105,5,FALSE),0))</f>
        <v/>
      </c>
      <c r="F381" s="50">
        <f>IF(D381="","",IFERROR(D381*E381/12,0))</f>
        <v/>
      </c>
      <c r="G381" s="50">
        <f>IF(D381="","",MIN(IFERROR(VLOOKUP(B381,'Debt Inputs'!$A$6:$M$105,7,FALSE),0),D381+F381))</f>
        <v/>
      </c>
      <c r="H381" s="50">
        <f>IF(D381="","",IF(L381=1,MAX(0,'Debt Inputs'!$B$2-SUM($G$306:$G$405)),0))</f>
        <v/>
      </c>
      <c r="I381" s="50">
        <f>IF(D381="","",MIN(D381+F381,G381+H381))</f>
        <v/>
      </c>
      <c r="J381" s="50">
        <f>IF(D381="","",MIN(D381,MAX(0,I381-F381)))</f>
        <v/>
      </c>
      <c r="K381" s="50">
        <f>IF(D381="","",MAX(0,D381+F381-I381))</f>
        <v/>
      </c>
      <c r="L381" s="23">
        <f>IF(D381="","",IF(D381&lt;=0,"",1+COUNTIFS($D$306:$D$405,"&gt;0",$E$306:$E$405,"&gt;"&amp;E381)))</f>
        <v/>
      </c>
      <c r="M381" s="23">
        <f>IF(D381="","",IF(AND(K381&gt;0,L381=1),"Yes","No"))</f>
        <v/>
      </c>
      <c r="N381" s="50">
        <f>IF(D381="","",N281+F381)</f>
        <v/>
      </c>
      <c r="O381" s="49">
        <f>IF(D381="","",IF(AND(K381=0,K281&gt;0),C381,""))</f>
        <v/>
      </c>
    </row>
    <row r="382">
      <c r="A382" s="47">
        <f>IF(B382="","",DATE(YEAR('Debt Inputs'!$E$2),MONTH('Debt Inputs'!$E$2)+3,1))</f>
        <v/>
      </c>
      <c r="B382" s="18">
        <f>IF('Debt Inputs'!A82="","",'Debt Inputs'!A82)</f>
        <v/>
      </c>
      <c r="C382" s="19">
        <f>IF(B382="","",IFERROR(VLOOKUP(B382,'Debt Inputs'!$A$6:$M$105,2,FALSE),""))</f>
        <v/>
      </c>
      <c r="D382" s="48">
        <f>IF(B382="","",K282)</f>
        <v/>
      </c>
      <c r="E382" s="21">
        <f>IF(B382="","",IFERROR(VLOOKUP(B382,'Debt Inputs'!$A$6:$M$105,5,FALSE),0))</f>
        <v/>
      </c>
      <c r="F382" s="48">
        <f>IF(D382="","",IFERROR(D382*E382/12,0))</f>
        <v/>
      </c>
      <c r="G382" s="48">
        <f>IF(D382="","",MIN(IFERROR(VLOOKUP(B382,'Debt Inputs'!$A$6:$M$105,7,FALSE),0),D382+F382))</f>
        <v/>
      </c>
      <c r="H382" s="48">
        <f>IF(D382="","",IF(L382=1,MAX(0,'Debt Inputs'!$B$2-SUM($G$306:$G$405)),0))</f>
        <v/>
      </c>
      <c r="I382" s="48">
        <f>IF(D382="","",MIN(D382+F382,G382+H382))</f>
        <v/>
      </c>
      <c r="J382" s="48">
        <f>IF(D382="","",MIN(D382,MAX(0,I382-F382)))</f>
        <v/>
      </c>
      <c r="K382" s="48">
        <f>IF(D382="","",MAX(0,D382+F382-I382))</f>
        <v/>
      </c>
      <c r="L382" s="18">
        <f>IF(D382="","",IF(D382&lt;=0,"",1+COUNTIFS($D$306:$D$405,"&gt;0",$E$306:$E$405,"&gt;"&amp;E382)))</f>
        <v/>
      </c>
      <c r="M382" s="18">
        <f>IF(D382="","",IF(AND(K382&gt;0,L382=1),"Yes","No"))</f>
        <v/>
      </c>
      <c r="N382" s="48">
        <f>IF(D382="","",N282+F382)</f>
        <v/>
      </c>
      <c r="O382" s="47">
        <f>IF(D382="","",IF(AND(K382=0,K282&gt;0),C382,""))</f>
        <v/>
      </c>
    </row>
    <row r="383">
      <c r="A383" s="49">
        <f>IF(B383="","",DATE(YEAR('Debt Inputs'!$E$2),MONTH('Debt Inputs'!$E$2)+3,1))</f>
        <v/>
      </c>
      <c r="B383" s="23">
        <f>IF('Debt Inputs'!A83="","",'Debt Inputs'!A83)</f>
        <v/>
      </c>
      <c r="C383" s="24">
        <f>IF(B383="","",IFERROR(VLOOKUP(B383,'Debt Inputs'!$A$6:$M$105,2,FALSE),""))</f>
        <v/>
      </c>
      <c r="D383" s="50">
        <f>IF(B383="","",K283)</f>
        <v/>
      </c>
      <c r="E383" s="26">
        <f>IF(B383="","",IFERROR(VLOOKUP(B383,'Debt Inputs'!$A$6:$M$105,5,FALSE),0))</f>
        <v/>
      </c>
      <c r="F383" s="50">
        <f>IF(D383="","",IFERROR(D383*E383/12,0))</f>
        <v/>
      </c>
      <c r="G383" s="50">
        <f>IF(D383="","",MIN(IFERROR(VLOOKUP(B383,'Debt Inputs'!$A$6:$M$105,7,FALSE),0),D383+F383))</f>
        <v/>
      </c>
      <c r="H383" s="50">
        <f>IF(D383="","",IF(L383=1,MAX(0,'Debt Inputs'!$B$2-SUM($G$306:$G$405)),0))</f>
        <v/>
      </c>
      <c r="I383" s="50">
        <f>IF(D383="","",MIN(D383+F383,G383+H383))</f>
        <v/>
      </c>
      <c r="J383" s="50">
        <f>IF(D383="","",MIN(D383,MAX(0,I383-F383)))</f>
        <v/>
      </c>
      <c r="K383" s="50">
        <f>IF(D383="","",MAX(0,D383+F383-I383))</f>
        <v/>
      </c>
      <c r="L383" s="23">
        <f>IF(D383="","",IF(D383&lt;=0,"",1+COUNTIFS($D$306:$D$405,"&gt;0",$E$306:$E$405,"&gt;"&amp;E383)))</f>
        <v/>
      </c>
      <c r="M383" s="23">
        <f>IF(D383="","",IF(AND(K383&gt;0,L383=1),"Yes","No"))</f>
        <v/>
      </c>
      <c r="N383" s="50">
        <f>IF(D383="","",N283+F383)</f>
        <v/>
      </c>
      <c r="O383" s="49">
        <f>IF(D383="","",IF(AND(K383=0,K283&gt;0),C383,""))</f>
        <v/>
      </c>
    </row>
    <row r="384">
      <c r="A384" s="47">
        <f>IF(B384="","",DATE(YEAR('Debt Inputs'!$E$2),MONTH('Debt Inputs'!$E$2)+3,1))</f>
        <v/>
      </c>
      <c r="B384" s="18">
        <f>IF('Debt Inputs'!A84="","",'Debt Inputs'!A84)</f>
        <v/>
      </c>
      <c r="C384" s="19">
        <f>IF(B384="","",IFERROR(VLOOKUP(B384,'Debt Inputs'!$A$6:$M$105,2,FALSE),""))</f>
        <v/>
      </c>
      <c r="D384" s="48">
        <f>IF(B384="","",K284)</f>
        <v/>
      </c>
      <c r="E384" s="21">
        <f>IF(B384="","",IFERROR(VLOOKUP(B384,'Debt Inputs'!$A$6:$M$105,5,FALSE),0))</f>
        <v/>
      </c>
      <c r="F384" s="48">
        <f>IF(D384="","",IFERROR(D384*E384/12,0))</f>
        <v/>
      </c>
      <c r="G384" s="48">
        <f>IF(D384="","",MIN(IFERROR(VLOOKUP(B384,'Debt Inputs'!$A$6:$M$105,7,FALSE),0),D384+F384))</f>
        <v/>
      </c>
      <c r="H384" s="48">
        <f>IF(D384="","",IF(L384=1,MAX(0,'Debt Inputs'!$B$2-SUM($G$306:$G$405)),0))</f>
        <v/>
      </c>
      <c r="I384" s="48">
        <f>IF(D384="","",MIN(D384+F384,G384+H384))</f>
        <v/>
      </c>
      <c r="J384" s="48">
        <f>IF(D384="","",MIN(D384,MAX(0,I384-F384)))</f>
        <v/>
      </c>
      <c r="K384" s="48">
        <f>IF(D384="","",MAX(0,D384+F384-I384))</f>
        <v/>
      </c>
      <c r="L384" s="18">
        <f>IF(D384="","",IF(D384&lt;=0,"",1+COUNTIFS($D$306:$D$405,"&gt;0",$E$306:$E$405,"&gt;"&amp;E384)))</f>
        <v/>
      </c>
      <c r="M384" s="18">
        <f>IF(D384="","",IF(AND(K384&gt;0,L384=1),"Yes","No"))</f>
        <v/>
      </c>
      <c r="N384" s="48">
        <f>IF(D384="","",N284+F384)</f>
        <v/>
      </c>
      <c r="O384" s="47">
        <f>IF(D384="","",IF(AND(K384=0,K284&gt;0),C384,""))</f>
        <v/>
      </c>
    </row>
    <row r="385">
      <c r="A385" s="49">
        <f>IF(B385="","",DATE(YEAR('Debt Inputs'!$E$2),MONTH('Debt Inputs'!$E$2)+3,1))</f>
        <v/>
      </c>
      <c r="B385" s="23">
        <f>IF('Debt Inputs'!A85="","",'Debt Inputs'!A85)</f>
        <v/>
      </c>
      <c r="C385" s="24">
        <f>IF(B385="","",IFERROR(VLOOKUP(B385,'Debt Inputs'!$A$6:$M$105,2,FALSE),""))</f>
        <v/>
      </c>
      <c r="D385" s="50">
        <f>IF(B385="","",K285)</f>
        <v/>
      </c>
      <c r="E385" s="26">
        <f>IF(B385="","",IFERROR(VLOOKUP(B385,'Debt Inputs'!$A$6:$M$105,5,FALSE),0))</f>
        <v/>
      </c>
      <c r="F385" s="50">
        <f>IF(D385="","",IFERROR(D385*E385/12,0))</f>
        <v/>
      </c>
      <c r="G385" s="50">
        <f>IF(D385="","",MIN(IFERROR(VLOOKUP(B385,'Debt Inputs'!$A$6:$M$105,7,FALSE),0),D385+F385))</f>
        <v/>
      </c>
      <c r="H385" s="50">
        <f>IF(D385="","",IF(L385=1,MAX(0,'Debt Inputs'!$B$2-SUM($G$306:$G$405)),0))</f>
        <v/>
      </c>
      <c r="I385" s="50">
        <f>IF(D385="","",MIN(D385+F385,G385+H385))</f>
        <v/>
      </c>
      <c r="J385" s="50">
        <f>IF(D385="","",MIN(D385,MAX(0,I385-F385)))</f>
        <v/>
      </c>
      <c r="K385" s="50">
        <f>IF(D385="","",MAX(0,D385+F385-I385))</f>
        <v/>
      </c>
      <c r="L385" s="23">
        <f>IF(D385="","",IF(D385&lt;=0,"",1+COUNTIFS($D$306:$D$405,"&gt;0",$E$306:$E$405,"&gt;"&amp;E385)))</f>
        <v/>
      </c>
      <c r="M385" s="23">
        <f>IF(D385="","",IF(AND(K385&gt;0,L385=1),"Yes","No"))</f>
        <v/>
      </c>
      <c r="N385" s="50">
        <f>IF(D385="","",N285+F385)</f>
        <v/>
      </c>
      <c r="O385" s="49">
        <f>IF(D385="","",IF(AND(K385=0,K285&gt;0),C385,""))</f>
        <v/>
      </c>
    </row>
    <row r="386">
      <c r="A386" s="47">
        <f>IF(B386="","",DATE(YEAR('Debt Inputs'!$E$2),MONTH('Debt Inputs'!$E$2)+3,1))</f>
        <v/>
      </c>
      <c r="B386" s="18">
        <f>IF('Debt Inputs'!A86="","",'Debt Inputs'!A86)</f>
        <v/>
      </c>
      <c r="C386" s="19">
        <f>IF(B386="","",IFERROR(VLOOKUP(B386,'Debt Inputs'!$A$6:$M$105,2,FALSE),""))</f>
        <v/>
      </c>
      <c r="D386" s="48">
        <f>IF(B386="","",K286)</f>
        <v/>
      </c>
      <c r="E386" s="21">
        <f>IF(B386="","",IFERROR(VLOOKUP(B386,'Debt Inputs'!$A$6:$M$105,5,FALSE),0))</f>
        <v/>
      </c>
      <c r="F386" s="48">
        <f>IF(D386="","",IFERROR(D386*E386/12,0))</f>
        <v/>
      </c>
      <c r="G386" s="48">
        <f>IF(D386="","",MIN(IFERROR(VLOOKUP(B386,'Debt Inputs'!$A$6:$M$105,7,FALSE),0),D386+F386))</f>
        <v/>
      </c>
      <c r="H386" s="48">
        <f>IF(D386="","",IF(L386=1,MAX(0,'Debt Inputs'!$B$2-SUM($G$306:$G$405)),0))</f>
        <v/>
      </c>
      <c r="I386" s="48">
        <f>IF(D386="","",MIN(D386+F386,G386+H386))</f>
        <v/>
      </c>
      <c r="J386" s="48">
        <f>IF(D386="","",MIN(D386,MAX(0,I386-F386)))</f>
        <v/>
      </c>
      <c r="K386" s="48">
        <f>IF(D386="","",MAX(0,D386+F386-I386))</f>
        <v/>
      </c>
      <c r="L386" s="18">
        <f>IF(D386="","",IF(D386&lt;=0,"",1+COUNTIFS($D$306:$D$405,"&gt;0",$E$306:$E$405,"&gt;"&amp;E386)))</f>
        <v/>
      </c>
      <c r="M386" s="18">
        <f>IF(D386="","",IF(AND(K386&gt;0,L386=1),"Yes","No"))</f>
        <v/>
      </c>
      <c r="N386" s="48">
        <f>IF(D386="","",N286+F386)</f>
        <v/>
      </c>
      <c r="O386" s="47">
        <f>IF(D386="","",IF(AND(K386=0,K286&gt;0),C386,""))</f>
        <v/>
      </c>
    </row>
    <row r="387">
      <c r="A387" s="49">
        <f>IF(B387="","",DATE(YEAR('Debt Inputs'!$E$2),MONTH('Debt Inputs'!$E$2)+3,1))</f>
        <v/>
      </c>
      <c r="B387" s="23">
        <f>IF('Debt Inputs'!A87="","",'Debt Inputs'!A87)</f>
        <v/>
      </c>
      <c r="C387" s="24">
        <f>IF(B387="","",IFERROR(VLOOKUP(B387,'Debt Inputs'!$A$6:$M$105,2,FALSE),""))</f>
        <v/>
      </c>
      <c r="D387" s="50">
        <f>IF(B387="","",K287)</f>
        <v/>
      </c>
      <c r="E387" s="26">
        <f>IF(B387="","",IFERROR(VLOOKUP(B387,'Debt Inputs'!$A$6:$M$105,5,FALSE),0))</f>
        <v/>
      </c>
      <c r="F387" s="50">
        <f>IF(D387="","",IFERROR(D387*E387/12,0))</f>
        <v/>
      </c>
      <c r="G387" s="50">
        <f>IF(D387="","",MIN(IFERROR(VLOOKUP(B387,'Debt Inputs'!$A$6:$M$105,7,FALSE),0),D387+F387))</f>
        <v/>
      </c>
      <c r="H387" s="50">
        <f>IF(D387="","",IF(L387=1,MAX(0,'Debt Inputs'!$B$2-SUM($G$306:$G$405)),0))</f>
        <v/>
      </c>
      <c r="I387" s="50">
        <f>IF(D387="","",MIN(D387+F387,G387+H387))</f>
        <v/>
      </c>
      <c r="J387" s="50">
        <f>IF(D387="","",MIN(D387,MAX(0,I387-F387)))</f>
        <v/>
      </c>
      <c r="K387" s="50">
        <f>IF(D387="","",MAX(0,D387+F387-I387))</f>
        <v/>
      </c>
      <c r="L387" s="23">
        <f>IF(D387="","",IF(D387&lt;=0,"",1+COUNTIFS($D$306:$D$405,"&gt;0",$E$306:$E$405,"&gt;"&amp;E387)))</f>
        <v/>
      </c>
      <c r="M387" s="23">
        <f>IF(D387="","",IF(AND(K387&gt;0,L387=1),"Yes","No"))</f>
        <v/>
      </c>
      <c r="N387" s="50">
        <f>IF(D387="","",N287+F387)</f>
        <v/>
      </c>
      <c r="O387" s="49">
        <f>IF(D387="","",IF(AND(K387=0,K287&gt;0),C387,""))</f>
        <v/>
      </c>
    </row>
    <row r="388">
      <c r="A388" s="47">
        <f>IF(B388="","",DATE(YEAR('Debt Inputs'!$E$2),MONTH('Debt Inputs'!$E$2)+3,1))</f>
        <v/>
      </c>
      <c r="B388" s="18">
        <f>IF('Debt Inputs'!A88="","",'Debt Inputs'!A88)</f>
        <v/>
      </c>
      <c r="C388" s="19">
        <f>IF(B388="","",IFERROR(VLOOKUP(B388,'Debt Inputs'!$A$6:$M$105,2,FALSE),""))</f>
        <v/>
      </c>
      <c r="D388" s="48">
        <f>IF(B388="","",K288)</f>
        <v/>
      </c>
      <c r="E388" s="21">
        <f>IF(B388="","",IFERROR(VLOOKUP(B388,'Debt Inputs'!$A$6:$M$105,5,FALSE),0))</f>
        <v/>
      </c>
      <c r="F388" s="48">
        <f>IF(D388="","",IFERROR(D388*E388/12,0))</f>
        <v/>
      </c>
      <c r="G388" s="48">
        <f>IF(D388="","",MIN(IFERROR(VLOOKUP(B388,'Debt Inputs'!$A$6:$M$105,7,FALSE),0),D388+F388))</f>
        <v/>
      </c>
      <c r="H388" s="48">
        <f>IF(D388="","",IF(L388=1,MAX(0,'Debt Inputs'!$B$2-SUM($G$306:$G$405)),0))</f>
        <v/>
      </c>
      <c r="I388" s="48">
        <f>IF(D388="","",MIN(D388+F388,G388+H388))</f>
        <v/>
      </c>
      <c r="J388" s="48">
        <f>IF(D388="","",MIN(D388,MAX(0,I388-F388)))</f>
        <v/>
      </c>
      <c r="K388" s="48">
        <f>IF(D388="","",MAX(0,D388+F388-I388))</f>
        <v/>
      </c>
      <c r="L388" s="18">
        <f>IF(D388="","",IF(D388&lt;=0,"",1+COUNTIFS($D$306:$D$405,"&gt;0",$E$306:$E$405,"&gt;"&amp;E388)))</f>
        <v/>
      </c>
      <c r="M388" s="18">
        <f>IF(D388="","",IF(AND(K388&gt;0,L388=1),"Yes","No"))</f>
        <v/>
      </c>
      <c r="N388" s="48">
        <f>IF(D388="","",N288+F388)</f>
        <v/>
      </c>
      <c r="O388" s="47">
        <f>IF(D388="","",IF(AND(K388=0,K288&gt;0),C388,""))</f>
        <v/>
      </c>
    </row>
    <row r="389">
      <c r="A389" s="49">
        <f>IF(B389="","",DATE(YEAR('Debt Inputs'!$E$2),MONTH('Debt Inputs'!$E$2)+3,1))</f>
        <v/>
      </c>
      <c r="B389" s="23">
        <f>IF('Debt Inputs'!A89="","",'Debt Inputs'!A89)</f>
        <v/>
      </c>
      <c r="C389" s="24">
        <f>IF(B389="","",IFERROR(VLOOKUP(B389,'Debt Inputs'!$A$6:$M$105,2,FALSE),""))</f>
        <v/>
      </c>
      <c r="D389" s="50">
        <f>IF(B389="","",K289)</f>
        <v/>
      </c>
      <c r="E389" s="26">
        <f>IF(B389="","",IFERROR(VLOOKUP(B389,'Debt Inputs'!$A$6:$M$105,5,FALSE),0))</f>
        <v/>
      </c>
      <c r="F389" s="50">
        <f>IF(D389="","",IFERROR(D389*E389/12,0))</f>
        <v/>
      </c>
      <c r="G389" s="50">
        <f>IF(D389="","",MIN(IFERROR(VLOOKUP(B389,'Debt Inputs'!$A$6:$M$105,7,FALSE),0),D389+F389))</f>
        <v/>
      </c>
      <c r="H389" s="50">
        <f>IF(D389="","",IF(L389=1,MAX(0,'Debt Inputs'!$B$2-SUM($G$306:$G$405)),0))</f>
        <v/>
      </c>
      <c r="I389" s="50">
        <f>IF(D389="","",MIN(D389+F389,G389+H389))</f>
        <v/>
      </c>
      <c r="J389" s="50">
        <f>IF(D389="","",MIN(D389,MAX(0,I389-F389)))</f>
        <v/>
      </c>
      <c r="K389" s="50">
        <f>IF(D389="","",MAX(0,D389+F389-I389))</f>
        <v/>
      </c>
      <c r="L389" s="23">
        <f>IF(D389="","",IF(D389&lt;=0,"",1+COUNTIFS($D$306:$D$405,"&gt;0",$E$306:$E$405,"&gt;"&amp;E389)))</f>
        <v/>
      </c>
      <c r="M389" s="23">
        <f>IF(D389="","",IF(AND(K389&gt;0,L389=1),"Yes","No"))</f>
        <v/>
      </c>
      <c r="N389" s="50">
        <f>IF(D389="","",N289+F389)</f>
        <v/>
      </c>
      <c r="O389" s="49">
        <f>IF(D389="","",IF(AND(K389=0,K289&gt;0),C389,""))</f>
        <v/>
      </c>
    </row>
    <row r="390">
      <c r="A390" s="47">
        <f>IF(B390="","",DATE(YEAR('Debt Inputs'!$E$2),MONTH('Debt Inputs'!$E$2)+3,1))</f>
        <v/>
      </c>
      <c r="B390" s="18">
        <f>IF('Debt Inputs'!A90="","",'Debt Inputs'!A90)</f>
        <v/>
      </c>
      <c r="C390" s="19">
        <f>IF(B390="","",IFERROR(VLOOKUP(B390,'Debt Inputs'!$A$6:$M$105,2,FALSE),""))</f>
        <v/>
      </c>
      <c r="D390" s="48">
        <f>IF(B390="","",K290)</f>
        <v/>
      </c>
      <c r="E390" s="21">
        <f>IF(B390="","",IFERROR(VLOOKUP(B390,'Debt Inputs'!$A$6:$M$105,5,FALSE),0))</f>
        <v/>
      </c>
      <c r="F390" s="48">
        <f>IF(D390="","",IFERROR(D390*E390/12,0))</f>
        <v/>
      </c>
      <c r="G390" s="48">
        <f>IF(D390="","",MIN(IFERROR(VLOOKUP(B390,'Debt Inputs'!$A$6:$M$105,7,FALSE),0),D390+F390))</f>
        <v/>
      </c>
      <c r="H390" s="48">
        <f>IF(D390="","",IF(L390=1,MAX(0,'Debt Inputs'!$B$2-SUM($G$306:$G$405)),0))</f>
        <v/>
      </c>
      <c r="I390" s="48">
        <f>IF(D390="","",MIN(D390+F390,G390+H390))</f>
        <v/>
      </c>
      <c r="J390" s="48">
        <f>IF(D390="","",MIN(D390,MAX(0,I390-F390)))</f>
        <v/>
      </c>
      <c r="K390" s="48">
        <f>IF(D390="","",MAX(0,D390+F390-I390))</f>
        <v/>
      </c>
      <c r="L390" s="18">
        <f>IF(D390="","",IF(D390&lt;=0,"",1+COUNTIFS($D$306:$D$405,"&gt;0",$E$306:$E$405,"&gt;"&amp;E390)))</f>
        <v/>
      </c>
      <c r="M390" s="18">
        <f>IF(D390="","",IF(AND(K390&gt;0,L390=1),"Yes","No"))</f>
        <v/>
      </c>
      <c r="N390" s="48">
        <f>IF(D390="","",N290+F390)</f>
        <v/>
      </c>
      <c r="O390" s="47">
        <f>IF(D390="","",IF(AND(K390=0,K290&gt;0),C390,""))</f>
        <v/>
      </c>
    </row>
    <row r="391">
      <c r="A391" s="49">
        <f>IF(B391="","",DATE(YEAR('Debt Inputs'!$E$2),MONTH('Debt Inputs'!$E$2)+3,1))</f>
        <v/>
      </c>
      <c r="B391" s="23">
        <f>IF('Debt Inputs'!A91="","",'Debt Inputs'!A91)</f>
        <v/>
      </c>
      <c r="C391" s="24">
        <f>IF(B391="","",IFERROR(VLOOKUP(B391,'Debt Inputs'!$A$6:$M$105,2,FALSE),""))</f>
        <v/>
      </c>
      <c r="D391" s="50">
        <f>IF(B391="","",K291)</f>
        <v/>
      </c>
      <c r="E391" s="26">
        <f>IF(B391="","",IFERROR(VLOOKUP(B391,'Debt Inputs'!$A$6:$M$105,5,FALSE),0))</f>
        <v/>
      </c>
      <c r="F391" s="50">
        <f>IF(D391="","",IFERROR(D391*E391/12,0))</f>
        <v/>
      </c>
      <c r="G391" s="50">
        <f>IF(D391="","",MIN(IFERROR(VLOOKUP(B391,'Debt Inputs'!$A$6:$M$105,7,FALSE),0),D391+F391))</f>
        <v/>
      </c>
      <c r="H391" s="50">
        <f>IF(D391="","",IF(L391=1,MAX(0,'Debt Inputs'!$B$2-SUM($G$306:$G$405)),0))</f>
        <v/>
      </c>
      <c r="I391" s="50">
        <f>IF(D391="","",MIN(D391+F391,G391+H391))</f>
        <v/>
      </c>
      <c r="J391" s="50">
        <f>IF(D391="","",MIN(D391,MAX(0,I391-F391)))</f>
        <v/>
      </c>
      <c r="K391" s="50">
        <f>IF(D391="","",MAX(0,D391+F391-I391))</f>
        <v/>
      </c>
      <c r="L391" s="23">
        <f>IF(D391="","",IF(D391&lt;=0,"",1+COUNTIFS($D$306:$D$405,"&gt;0",$E$306:$E$405,"&gt;"&amp;E391)))</f>
        <v/>
      </c>
      <c r="M391" s="23">
        <f>IF(D391="","",IF(AND(K391&gt;0,L391=1),"Yes","No"))</f>
        <v/>
      </c>
      <c r="N391" s="50">
        <f>IF(D391="","",N291+F391)</f>
        <v/>
      </c>
      <c r="O391" s="49">
        <f>IF(D391="","",IF(AND(K391=0,K291&gt;0),C391,""))</f>
        <v/>
      </c>
    </row>
    <row r="392">
      <c r="A392" s="47">
        <f>IF(B392="","",DATE(YEAR('Debt Inputs'!$E$2),MONTH('Debt Inputs'!$E$2)+3,1))</f>
        <v/>
      </c>
      <c r="B392" s="18">
        <f>IF('Debt Inputs'!A92="","",'Debt Inputs'!A92)</f>
        <v/>
      </c>
      <c r="C392" s="19">
        <f>IF(B392="","",IFERROR(VLOOKUP(B392,'Debt Inputs'!$A$6:$M$105,2,FALSE),""))</f>
        <v/>
      </c>
      <c r="D392" s="48">
        <f>IF(B392="","",K292)</f>
        <v/>
      </c>
      <c r="E392" s="21">
        <f>IF(B392="","",IFERROR(VLOOKUP(B392,'Debt Inputs'!$A$6:$M$105,5,FALSE),0))</f>
        <v/>
      </c>
      <c r="F392" s="48">
        <f>IF(D392="","",IFERROR(D392*E392/12,0))</f>
        <v/>
      </c>
      <c r="G392" s="48">
        <f>IF(D392="","",MIN(IFERROR(VLOOKUP(B392,'Debt Inputs'!$A$6:$M$105,7,FALSE),0),D392+F392))</f>
        <v/>
      </c>
      <c r="H392" s="48">
        <f>IF(D392="","",IF(L392=1,MAX(0,'Debt Inputs'!$B$2-SUM($G$306:$G$405)),0))</f>
        <v/>
      </c>
      <c r="I392" s="48">
        <f>IF(D392="","",MIN(D392+F392,G392+H392))</f>
        <v/>
      </c>
      <c r="J392" s="48">
        <f>IF(D392="","",MIN(D392,MAX(0,I392-F392)))</f>
        <v/>
      </c>
      <c r="K392" s="48">
        <f>IF(D392="","",MAX(0,D392+F392-I392))</f>
        <v/>
      </c>
      <c r="L392" s="18">
        <f>IF(D392="","",IF(D392&lt;=0,"",1+COUNTIFS($D$306:$D$405,"&gt;0",$E$306:$E$405,"&gt;"&amp;E392)))</f>
        <v/>
      </c>
      <c r="M392" s="18">
        <f>IF(D392="","",IF(AND(K392&gt;0,L392=1),"Yes","No"))</f>
        <v/>
      </c>
      <c r="N392" s="48">
        <f>IF(D392="","",N292+F392)</f>
        <v/>
      </c>
      <c r="O392" s="47">
        <f>IF(D392="","",IF(AND(K392=0,K292&gt;0),C392,""))</f>
        <v/>
      </c>
    </row>
    <row r="393">
      <c r="A393" s="49">
        <f>IF(B393="","",DATE(YEAR('Debt Inputs'!$E$2),MONTH('Debt Inputs'!$E$2)+3,1))</f>
        <v/>
      </c>
      <c r="B393" s="23">
        <f>IF('Debt Inputs'!A93="","",'Debt Inputs'!A93)</f>
        <v/>
      </c>
      <c r="C393" s="24">
        <f>IF(B393="","",IFERROR(VLOOKUP(B393,'Debt Inputs'!$A$6:$M$105,2,FALSE),""))</f>
        <v/>
      </c>
      <c r="D393" s="50">
        <f>IF(B393="","",K293)</f>
        <v/>
      </c>
      <c r="E393" s="26">
        <f>IF(B393="","",IFERROR(VLOOKUP(B393,'Debt Inputs'!$A$6:$M$105,5,FALSE),0))</f>
        <v/>
      </c>
      <c r="F393" s="50">
        <f>IF(D393="","",IFERROR(D393*E393/12,0))</f>
        <v/>
      </c>
      <c r="G393" s="50">
        <f>IF(D393="","",MIN(IFERROR(VLOOKUP(B393,'Debt Inputs'!$A$6:$M$105,7,FALSE),0),D393+F393))</f>
        <v/>
      </c>
      <c r="H393" s="50">
        <f>IF(D393="","",IF(L393=1,MAX(0,'Debt Inputs'!$B$2-SUM($G$306:$G$405)),0))</f>
        <v/>
      </c>
      <c r="I393" s="50">
        <f>IF(D393="","",MIN(D393+F393,G393+H393))</f>
        <v/>
      </c>
      <c r="J393" s="50">
        <f>IF(D393="","",MIN(D393,MAX(0,I393-F393)))</f>
        <v/>
      </c>
      <c r="K393" s="50">
        <f>IF(D393="","",MAX(0,D393+F393-I393))</f>
        <v/>
      </c>
      <c r="L393" s="23">
        <f>IF(D393="","",IF(D393&lt;=0,"",1+COUNTIFS($D$306:$D$405,"&gt;0",$E$306:$E$405,"&gt;"&amp;E393)))</f>
        <v/>
      </c>
      <c r="M393" s="23">
        <f>IF(D393="","",IF(AND(K393&gt;0,L393=1),"Yes","No"))</f>
        <v/>
      </c>
      <c r="N393" s="50">
        <f>IF(D393="","",N293+F393)</f>
        <v/>
      </c>
      <c r="O393" s="49">
        <f>IF(D393="","",IF(AND(K393=0,K293&gt;0),C393,""))</f>
        <v/>
      </c>
    </row>
    <row r="394">
      <c r="A394" s="47">
        <f>IF(B394="","",DATE(YEAR('Debt Inputs'!$E$2),MONTH('Debt Inputs'!$E$2)+3,1))</f>
        <v/>
      </c>
      <c r="B394" s="18">
        <f>IF('Debt Inputs'!A94="","",'Debt Inputs'!A94)</f>
        <v/>
      </c>
      <c r="C394" s="19">
        <f>IF(B394="","",IFERROR(VLOOKUP(B394,'Debt Inputs'!$A$6:$M$105,2,FALSE),""))</f>
        <v/>
      </c>
      <c r="D394" s="48">
        <f>IF(B394="","",K294)</f>
        <v/>
      </c>
      <c r="E394" s="21">
        <f>IF(B394="","",IFERROR(VLOOKUP(B394,'Debt Inputs'!$A$6:$M$105,5,FALSE),0))</f>
        <v/>
      </c>
      <c r="F394" s="48">
        <f>IF(D394="","",IFERROR(D394*E394/12,0))</f>
        <v/>
      </c>
      <c r="G394" s="48">
        <f>IF(D394="","",MIN(IFERROR(VLOOKUP(B394,'Debt Inputs'!$A$6:$M$105,7,FALSE),0),D394+F394))</f>
        <v/>
      </c>
      <c r="H394" s="48">
        <f>IF(D394="","",IF(L394=1,MAX(0,'Debt Inputs'!$B$2-SUM($G$306:$G$405)),0))</f>
        <v/>
      </c>
      <c r="I394" s="48">
        <f>IF(D394="","",MIN(D394+F394,G394+H394))</f>
        <v/>
      </c>
      <c r="J394" s="48">
        <f>IF(D394="","",MIN(D394,MAX(0,I394-F394)))</f>
        <v/>
      </c>
      <c r="K394" s="48">
        <f>IF(D394="","",MAX(0,D394+F394-I394))</f>
        <v/>
      </c>
      <c r="L394" s="18">
        <f>IF(D394="","",IF(D394&lt;=0,"",1+COUNTIFS($D$306:$D$405,"&gt;0",$E$306:$E$405,"&gt;"&amp;E394)))</f>
        <v/>
      </c>
      <c r="M394" s="18">
        <f>IF(D394="","",IF(AND(K394&gt;0,L394=1),"Yes","No"))</f>
        <v/>
      </c>
      <c r="N394" s="48">
        <f>IF(D394="","",N294+F394)</f>
        <v/>
      </c>
      <c r="O394" s="47">
        <f>IF(D394="","",IF(AND(K394=0,K294&gt;0),C394,""))</f>
        <v/>
      </c>
    </row>
    <row r="395">
      <c r="A395" s="49">
        <f>IF(B395="","",DATE(YEAR('Debt Inputs'!$E$2),MONTH('Debt Inputs'!$E$2)+3,1))</f>
        <v/>
      </c>
      <c r="B395" s="23">
        <f>IF('Debt Inputs'!A95="","",'Debt Inputs'!A95)</f>
        <v/>
      </c>
      <c r="C395" s="24">
        <f>IF(B395="","",IFERROR(VLOOKUP(B395,'Debt Inputs'!$A$6:$M$105,2,FALSE),""))</f>
        <v/>
      </c>
      <c r="D395" s="50">
        <f>IF(B395="","",K295)</f>
        <v/>
      </c>
      <c r="E395" s="26">
        <f>IF(B395="","",IFERROR(VLOOKUP(B395,'Debt Inputs'!$A$6:$M$105,5,FALSE),0))</f>
        <v/>
      </c>
      <c r="F395" s="50">
        <f>IF(D395="","",IFERROR(D395*E395/12,0))</f>
        <v/>
      </c>
      <c r="G395" s="50">
        <f>IF(D395="","",MIN(IFERROR(VLOOKUP(B395,'Debt Inputs'!$A$6:$M$105,7,FALSE),0),D395+F395))</f>
        <v/>
      </c>
      <c r="H395" s="50">
        <f>IF(D395="","",IF(L395=1,MAX(0,'Debt Inputs'!$B$2-SUM($G$306:$G$405)),0))</f>
        <v/>
      </c>
      <c r="I395" s="50">
        <f>IF(D395="","",MIN(D395+F395,G395+H395))</f>
        <v/>
      </c>
      <c r="J395" s="50">
        <f>IF(D395="","",MIN(D395,MAX(0,I395-F395)))</f>
        <v/>
      </c>
      <c r="K395" s="50">
        <f>IF(D395="","",MAX(0,D395+F395-I395))</f>
        <v/>
      </c>
      <c r="L395" s="23">
        <f>IF(D395="","",IF(D395&lt;=0,"",1+COUNTIFS($D$306:$D$405,"&gt;0",$E$306:$E$405,"&gt;"&amp;E395)))</f>
        <v/>
      </c>
      <c r="M395" s="23">
        <f>IF(D395="","",IF(AND(K395&gt;0,L395=1),"Yes","No"))</f>
        <v/>
      </c>
      <c r="N395" s="50">
        <f>IF(D395="","",N295+F395)</f>
        <v/>
      </c>
      <c r="O395" s="49">
        <f>IF(D395="","",IF(AND(K395=0,K295&gt;0),C395,""))</f>
        <v/>
      </c>
    </row>
    <row r="396">
      <c r="A396" s="47">
        <f>IF(B396="","",DATE(YEAR('Debt Inputs'!$E$2),MONTH('Debt Inputs'!$E$2)+3,1))</f>
        <v/>
      </c>
      <c r="B396" s="18">
        <f>IF('Debt Inputs'!A96="","",'Debt Inputs'!A96)</f>
        <v/>
      </c>
      <c r="C396" s="19">
        <f>IF(B396="","",IFERROR(VLOOKUP(B396,'Debt Inputs'!$A$6:$M$105,2,FALSE),""))</f>
        <v/>
      </c>
      <c r="D396" s="48">
        <f>IF(B396="","",K296)</f>
        <v/>
      </c>
      <c r="E396" s="21">
        <f>IF(B396="","",IFERROR(VLOOKUP(B396,'Debt Inputs'!$A$6:$M$105,5,FALSE),0))</f>
        <v/>
      </c>
      <c r="F396" s="48">
        <f>IF(D396="","",IFERROR(D396*E396/12,0))</f>
        <v/>
      </c>
      <c r="G396" s="48">
        <f>IF(D396="","",MIN(IFERROR(VLOOKUP(B396,'Debt Inputs'!$A$6:$M$105,7,FALSE),0),D396+F396))</f>
        <v/>
      </c>
      <c r="H396" s="48">
        <f>IF(D396="","",IF(L396=1,MAX(0,'Debt Inputs'!$B$2-SUM($G$306:$G$405)),0))</f>
        <v/>
      </c>
      <c r="I396" s="48">
        <f>IF(D396="","",MIN(D396+F396,G396+H396))</f>
        <v/>
      </c>
      <c r="J396" s="48">
        <f>IF(D396="","",MIN(D396,MAX(0,I396-F396)))</f>
        <v/>
      </c>
      <c r="K396" s="48">
        <f>IF(D396="","",MAX(0,D396+F396-I396))</f>
        <v/>
      </c>
      <c r="L396" s="18">
        <f>IF(D396="","",IF(D396&lt;=0,"",1+COUNTIFS($D$306:$D$405,"&gt;0",$E$306:$E$405,"&gt;"&amp;E396)))</f>
        <v/>
      </c>
      <c r="M396" s="18">
        <f>IF(D396="","",IF(AND(K396&gt;0,L396=1),"Yes","No"))</f>
        <v/>
      </c>
      <c r="N396" s="48">
        <f>IF(D396="","",N296+F396)</f>
        <v/>
      </c>
      <c r="O396" s="47">
        <f>IF(D396="","",IF(AND(K396=0,K296&gt;0),C396,""))</f>
        <v/>
      </c>
    </row>
    <row r="397">
      <c r="A397" s="49">
        <f>IF(B397="","",DATE(YEAR('Debt Inputs'!$E$2),MONTH('Debt Inputs'!$E$2)+3,1))</f>
        <v/>
      </c>
      <c r="B397" s="23">
        <f>IF('Debt Inputs'!A97="","",'Debt Inputs'!A97)</f>
        <v/>
      </c>
      <c r="C397" s="24">
        <f>IF(B397="","",IFERROR(VLOOKUP(B397,'Debt Inputs'!$A$6:$M$105,2,FALSE),""))</f>
        <v/>
      </c>
      <c r="D397" s="50">
        <f>IF(B397="","",K297)</f>
        <v/>
      </c>
      <c r="E397" s="26">
        <f>IF(B397="","",IFERROR(VLOOKUP(B397,'Debt Inputs'!$A$6:$M$105,5,FALSE),0))</f>
        <v/>
      </c>
      <c r="F397" s="50">
        <f>IF(D397="","",IFERROR(D397*E397/12,0))</f>
        <v/>
      </c>
      <c r="G397" s="50">
        <f>IF(D397="","",MIN(IFERROR(VLOOKUP(B397,'Debt Inputs'!$A$6:$M$105,7,FALSE),0),D397+F397))</f>
        <v/>
      </c>
      <c r="H397" s="50">
        <f>IF(D397="","",IF(L397=1,MAX(0,'Debt Inputs'!$B$2-SUM($G$306:$G$405)),0))</f>
        <v/>
      </c>
      <c r="I397" s="50">
        <f>IF(D397="","",MIN(D397+F397,G397+H397))</f>
        <v/>
      </c>
      <c r="J397" s="50">
        <f>IF(D397="","",MIN(D397,MAX(0,I397-F397)))</f>
        <v/>
      </c>
      <c r="K397" s="50">
        <f>IF(D397="","",MAX(0,D397+F397-I397))</f>
        <v/>
      </c>
      <c r="L397" s="23">
        <f>IF(D397="","",IF(D397&lt;=0,"",1+COUNTIFS($D$306:$D$405,"&gt;0",$E$306:$E$405,"&gt;"&amp;E397)))</f>
        <v/>
      </c>
      <c r="M397" s="23">
        <f>IF(D397="","",IF(AND(K397&gt;0,L397=1),"Yes","No"))</f>
        <v/>
      </c>
      <c r="N397" s="50">
        <f>IF(D397="","",N297+F397)</f>
        <v/>
      </c>
      <c r="O397" s="49">
        <f>IF(D397="","",IF(AND(K397=0,K297&gt;0),C397,""))</f>
        <v/>
      </c>
    </row>
    <row r="398">
      <c r="A398" s="47">
        <f>IF(B398="","",DATE(YEAR('Debt Inputs'!$E$2),MONTH('Debt Inputs'!$E$2)+3,1))</f>
        <v/>
      </c>
      <c r="B398" s="18">
        <f>IF('Debt Inputs'!A98="","",'Debt Inputs'!A98)</f>
        <v/>
      </c>
      <c r="C398" s="19">
        <f>IF(B398="","",IFERROR(VLOOKUP(B398,'Debt Inputs'!$A$6:$M$105,2,FALSE),""))</f>
        <v/>
      </c>
      <c r="D398" s="48">
        <f>IF(B398="","",K298)</f>
        <v/>
      </c>
      <c r="E398" s="21">
        <f>IF(B398="","",IFERROR(VLOOKUP(B398,'Debt Inputs'!$A$6:$M$105,5,FALSE),0))</f>
        <v/>
      </c>
      <c r="F398" s="48">
        <f>IF(D398="","",IFERROR(D398*E398/12,0))</f>
        <v/>
      </c>
      <c r="G398" s="48">
        <f>IF(D398="","",MIN(IFERROR(VLOOKUP(B398,'Debt Inputs'!$A$6:$M$105,7,FALSE),0),D398+F398))</f>
        <v/>
      </c>
      <c r="H398" s="48">
        <f>IF(D398="","",IF(L398=1,MAX(0,'Debt Inputs'!$B$2-SUM($G$306:$G$405)),0))</f>
        <v/>
      </c>
      <c r="I398" s="48">
        <f>IF(D398="","",MIN(D398+F398,G398+H398))</f>
        <v/>
      </c>
      <c r="J398" s="48">
        <f>IF(D398="","",MIN(D398,MAX(0,I398-F398)))</f>
        <v/>
      </c>
      <c r="K398" s="48">
        <f>IF(D398="","",MAX(0,D398+F398-I398))</f>
        <v/>
      </c>
      <c r="L398" s="18">
        <f>IF(D398="","",IF(D398&lt;=0,"",1+COUNTIFS($D$306:$D$405,"&gt;0",$E$306:$E$405,"&gt;"&amp;E398)))</f>
        <v/>
      </c>
      <c r="M398" s="18">
        <f>IF(D398="","",IF(AND(K398&gt;0,L398=1),"Yes","No"))</f>
        <v/>
      </c>
      <c r="N398" s="48">
        <f>IF(D398="","",N298+F398)</f>
        <v/>
      </c>
      <c r="O398" s="47">
        <f>IF(D398="","",IF(AND(K398=0,K298&gt;0),C398,""))</f>
        <v/>
      </c>
    </row>
    <row r="399">
      <c r="A399" s="49">
        <f>IF(B399="","",DATE(YEAR('Debt Inputs'!$E$2),MONTH('Debt Inputs'!$E$2)+3,1))</f>
        <v/>
      </c>
      <c r="B399" s="23">
        <f>IF('Debt Inputs'!A99="","",'Debt Inputs'!A99)</f>
        <v/>
      </c>
      <c r="C399" s="24">
        <f>IF(B399="","",IFERROR(VLOOKUP(B399,'Debt Inputs'!$A$6:$M$105,2,FALSE),""))</f>
        <v/>
      </c>
      <c r="D399" s="50">
        <f>IF(B399="","",K299)</f>
        <v/>
      </c>
      <c r="E399" s="26">
        <f>IF(B399="","",IFERROR(VLOOKUP(B399,'Debt Inputs'!$A$6:$M$105,5,FALSE),0))</f>
        <v/>
      </c>
      <c r="F399" s="50">
        <f>IF(D399="","",IFERROR(D399*E399/12,0))</f>
        <v/>
      </c>
      <c r="G399" s="50">
        <f>IF(D399="","",MIN(IFERROR(VLOOKUP(B399,'Debt Inputs'!$A$6:$M$105,7,FALSE),0),D399+F399))</f>
        <v/>
      </c>
      <c r="H399" s="50">
        <f>IF(D399="","",IF(L399=1,MAX(0,'Debt Inputs'!$B$2-SUM($G$306:$G$405)),0))</f>
        <v/>
      </c>
      <c r="I399" s="50">
        <f>IF(D399="","",MIN(D399+F399,G399+H399))</f>
        <v/>
      </c>
      <c r="J399" s="50">
        <f>IF(D399="","",MIN(D399,MAX(0,I399-F399)))</f>
        <v/>
      </c>
      <c r="K399" s="50">
        <f>IF(D399="","",MAX(0,D399+F399-I399))</f>
        <v/>
      </c>
      <c r="L399" s="23">
        <f>IF(D399="","",IF(D399&lt;=0,"",1+COUNTIFS($D$306:$D$405,"&gt;0",$E$306:$E$405,"&gt;"&amp;E399)))</f>
        <v/>
      </c>
      <c r="M399" s="23">
        <f>IF(D399="","",IF(AND(K399&gt;0,L399=1),"Yes","No"))</f>
        <v/>
      </c>
      <c r="N399" s="50">
        <f>IF(D399="","",N299+F399)</f>
        <v/>
      </c>
      <c r="O399" s="49">
        <f>IF(D399="","",IF(AND(K399=0,K299&gt;0),C399,""))</f>
        <v/>
      </c>
    </row>
    <row r="400">
      <c r="A400" s="47">
        <f>IF(B400="","",DATE(YEAR('Debt Inputs'!$E$2),MONTH('Debt Inputs'!$E$2)+3,1))</f>
        <v/>
      </c>
      <c r="B400" s="18">
        <f>IF('Debt Inputs'!A100="","",'Debt Inputs'!A100)</f>
        <v/>
      </c>
      <c r="C400" s="19">
        <f>IF(B400="","",IFERROR(VLOOKUP(B400,'Debt Inputs'!$A$6:$M$105,2,FALSE),""))</f>
        <v/>
      </c>
      <c r="D400" s="48">
        <f>IF(B400="","",K300)</f>
        <v/>
      </c>
      <c r="E400" s="21">
        <f>IF(B400="","",IFERROR(VLOOKUP(B400,'Debt Inputs'!$A$6:$M$105,5,FALSE),0))</f>
        <v/>
      </c>
      <c r="F400" s="48">
        <f>IF(D400="","",IFERROR(D400*E400/12,0))</f>
        <v/>
      </c>
      <c r="G400" s="48">
        <f>IF(D400="","",MIN(IFERROR(VLOOKUP(B400,'Debt Inputs'!$A$6:$M$105,7,FALSE),0),D400+F400))</f>
        <v/>
      </c>
      <c r="H400" s="48">
        <f>IF(D400="","",IF(L400=1,MAX(0,'Debt Inputs'!$B$2-SUM($G$306:$G$405)),0))</f>
        <v/>
      </c>
      <c r="I400" s="48">
        <f>IF(D400="","",MIN(D400+F400,G400+H400))</f>
        <v/>
      </c>
      <c r="J400" s="48">
        <f>IF(D400="","",MIN(D400,MAX(0,I400-F400)))</f>
        <v/>
      </c>
      <c r="K400" s="48">
        <f>IF(D400="","",MAX(0,D400+F400-I400))</f>
        <v/>
      </c>
      <c r="L400" s="18">
        <f>IF(D400="","",IF(D400&lt;=0,"",1+COUNTIFS($D$306:$D$405,"&gt;0",$E$306:$E$405,"&gt;"&amp;E400)))</f>
        <v/>
      </c>
      <c r="M400" s="18">
        <f>IF(D400="","",IF(AND(K400&gt;0,L400=1),"Yes","No"))</f>
        <v/>
      </c>
      <c r="N400" s="48">
        <f>IF(D400="","",N300+F400)</f>
        <v/>
      </c>
      <c r="O400" s="47">
        <f>IF(D400="","",IF(AND(K400=0,K300&gt;0),C400,""))</f>
        <v/>
      </c>
    </row>
    <row r="401">
      <c r="A401" s="49">
        <f>IF(B401="","",DATE(YEAR('Debt Inputs'!$E$2),MONTH('Debt Inputs'!$E$2)+3,1))</f>
        <v/>
      </c>
      <c r="B401" s="23">
        <f>IF('Debt Inputs'!A101="","",'Debt Inputs'!A101)</f>
        <v/>
      </c>
      <c r="C401" s="24">
        <f>IF(B401="","",IFERROR(VLOOKUP(B401,'Debt Inputs'!$A$6:$M$105,2,FALSE),""))</f>
        <v/>
      </c>
      <c r="D401" s="50">
        <f>IF(B401="","",K301)</f>
        <v/>
      </c>
      <c r="E401" s="26">
        <f>IF(B401="","",IFERROR(VLOOKUP(B401,'Debt Inputs'!$A$6:$M$105,5,FALSE),0))</f>
        <v/>
      </c>
      <c r="F401" s="50">
        <f>IF(D401="","",IFERROR(D401*E401/12,0))</f>
        <v/>
      </c>
      <c r="G401" s="50">
        <f>IF(D401="","",MIN(IFERROR(VLOOKUP(B401,'Debt Inputs'!$A$6:$M$105,7,FALSE),0),D401+F401))</f>
        <v/>
      </c>
      <c r="H401" s="50">
        <f>IF(D401="","",IF(L401=1,MAX(0,'Debt Inputs'!$B$2-SUM($G$306:$G$405)),0))</f>
        <v/>
      </c>
      <c r="I401" s="50">
        <f>IF(D401="","",MIN(D401+F401,G401+H401))</f>
        <v/>
      </c>
      <c r="J401" s="50">
        <f>IF(D401="","",MIN(D401,MAX(0,I401-F401)))</f>
        <v/>
      </c>
      <c r="K401" s="50">
        <f>IF(D401="","",MAX(0,D401+F401-I401))</f>
        <v/>
      </c>
      <c r="L401" s="23">
        <f>IF(D401="","",IF(D401&lt;=0,"",1+COUNTIFS($D$306:$D$405,"&gt;0",$E$306:$E$405,"&gt;"&amp;E401)))</f>
        <v/>
      </c>
      <c r="M401" s="23">
        <f>IF(D401="","",IF(AND(K401&gt;0,L401=1),"Yes","No"))</f>
        <v/>
      </c>
      <c r="N401" s="50">
        <f>IF(D401="","",N301+F401)</f>
        <v/>
      </c>
      <c r="O401" s="49">
        <f>IF(D401="","",IF(AND(K401=0,K301&gt;0),C401,""))</f>
        <v/>
      </c>
    </row>
    <row r="402">
      <c r="A402" s="47">
        <f>IF(B402="","",DATE(YEAR('Debt Inputs'!$E$2),MONTH('Debt Inputs'!$E$2)+3,1))</f>
        <v/>
      </c>
      <c r="B402" s="18">
        <f>IF('Debt Inputs'!A102="","",'Debt Inputs'!A102)</f>
        <v/>
      </c>
      <c r="C402" s="19">
        <f>IF(B402="","",IFERROR(VLOOKUP(B402,'Debt Inputs'!$A$6:$M$105,2,FALSE),""))</f>
        <v/>
      </c>
      <c r="D402" s="48">
        <f>IF(B402="","",K302)</f>
        <v/>
      </c>
      <c r="E402" s="21">
        <f>IF(B402="","",IFERROR(VLOOKUP(B402,'Debt Inputs'!$A$6:$M$105,5,FALSE),0))</f>
        <v/>
      </c>
      <c r="F402" s="48">
        <f>IF(D402="","",IFERROR(D402*E402/12,0))</f>
        <v/>
      </c>
      <c r="G402" s="48">
        <f>IF(D402="","",MIN(IFERROR(VLOOKUP(B402,'Debt Inputs'!$A$6:$M$105,7,FALSE),0),D402+F402))</f>
        <v/>
      </c>
      <c r="H402" s="48">
        <f>IF(D402="","",IF(L402=1,MAX(0,'Debt Inputs'!$B$2-SUM($G$306:$G$405)),0))</f>
        <v/>
      </c>
      <c r="I402" s="48">
        <f>IF(D402="","",MIN(D402+F402,G402+H402))</f>
        <v/>
      </c>
      <c r="J402" s="48">
        <f>IF(D402="","",MIN(D402,MAX(0,I402-F402)))</f>
        <v/>
      </c>
      <c r="K402" s="48">
        <f>IF(D402="","",MAX(0,D402+F402-I402))</f>
        <v/>
      </c>
      <c r="L402" s="18">
        <f>IF(D402="","",IF(D402&lt;=0,"",1+COUNTIFS($D$306:$D$405,"&gt;0",$E$306:$E$405,"&gt;"&amp;E402)))</f>
        <v/>
      </c>
      <c r="M402" s="18">
        <f>IF(D402="","",IF(AND(K402&gt;0,L402=1),"Yes","No"))</f>
        <v/>
      </c>
      <c r="N402" s="48">
        <f>IF(D402="","",N302+F402)</f>
        <v/>
      </c>
      <c r="O402" s="47">
        <f>IF(D402="","",IF(AND(K402=0,K302&gt;0),C402,""))</f>
        <v/>
      </c>
    </row>
    <row r="403">
      <c r="A403" s="49">
        <f>IF(B403="","",DATE(YEAR('Debt Inputs'!$E$2),MONTH('Debt Inputs'!$E$2)+3,1))</f>
        <v/>
      </c>
      <c r="B403" s="23">
        <f>IF('Debt Inputs'!A103="","",'Debt Inputs'!A103)</f>
        <v/>
      </c>
      <c r="C403" s="24">
        <f>IF(B403="","",IFERROR(VLOOKUP(B403,'Debt Inputs'!$A$6:$M$105,2,FALSE),""))</f>
        <v/>
      </c>
      <c r="D403" s="50">
        <f>IF(B403="","",K303)</f>
        <v/>
      </c>
      <c r="E403" s="26">
        <f>IF(B403="","",IFERROR(VLOOKUP(B403,'Debt Inputs'!$A$6:$M$105,5,FALSE),0))</f>
        <v/>
      </c>
      <c r="F403" s="50">
        <f>IF(D403="","",IFERROR(D403*E403/12,0))</f>
        <v/>
      </c>
      <c r="G403" s="50">
        <f>IF(D403="","",MIN(IFERROR(VLOOKUP(B403,'Debt Inputs'!$A$6:$M$105,7,FALSE),0),D403+F403))</f>
        <v/>
      </c>
      <c r="H403" s="50">
        <f>IF(D403="","",IF(L403=1,MAX(0,'Debt Inputs'!$B$2-SUM($G$306:$G$405)),0))</f>
        <v/>
      </c>
      <c r="I403" s="50">
        <f>IF(D403="","",MIN(D403+F403,G403+H403))</f>
        <v/>
      </c>
      <c r="J403" s="50">
        <f>IF(D403="","",MIN(D403,MAX(0,I403-F403)))</f>
        <v/>
      </c>
      <c r="K403" s="50">
        <f>IF(D403="","",MAX(0,D403+F403-I403))</f>
        <v/>
      </c>
      <c r="L403" s="23">
        <f>IF(D403="","",IF(D403&lt;=0,"",1+COUNTIFS($D$306:$D$405,"&gt;0",$E$306:$E$405,"&gt;"&amp;E403)))</f>
        <v/>
      </c>
      <c r="M403" s="23">
        <f>IF(D403="","",IF(AND(K403&gt;0,L403=1),"Yes","No"))</f>
        <v/>
      </c>
      <c r="N403" s="50">
        <f>IF(D403="","",N303+F403)</f>
        <v/>
      </c>
      <c r="O403" s="49">
        <f>IF(D403="","",IF(AND(K403=0,K303&gt;0),C403,""))</f>
        <v/>
      </c>
    </row>
    <row r="404">
      <c r="A404" s="47">
        <f>IF(B404="","",DATE(YEAR('Debt Inputs'!$E$2),MONTH('Debt Inputs'!$E$2)+3,1))</f>
        <v/>
      </c>
      <c r="B404" s="18">
        <f>IF('Debt Inputs'!A104="","",'Debt Inputs'!A104)</f>
        <v/>
      </c>
      <c r="C404" s="19">
        <f>IF(B404="","",IFERROR(VLOOKUP(B404,'Debt Inputs'!$A$6:$M$105,2,FALSE),""))</f>
        <v/>
      </c>
      <c r="D404" s="48">
        <f>IF(B404="","",K304)</f>
        <v/>
      </c>
      <c r="E404" s="21">
        <f>IF(B404="","",IFERROR(VLOOKUP(B404,'Debt Inputs'!$A$6:$M$105,5,FALSE),0))</f>
        <v/>
      </c>
      <c r="F404" s="48">
        <f>IF(D404="","",IFERROR(D404*E404/12,0))</f>
        <v/>
      </c>
      <c r="G404" s="48">
        <f>IF(D404="","",MIN(IFERROR(VLOOKUP(B404,'Debt Inputs'!$A$6:$M$105,7,FALSE),0),D404+F404))</f>
        <v/>
      </c>
      <c r="H404" s="48">
        <f>IF(D404="","",IF(L404=1,MAX(0,'Debt Inputs'!$B$2-SUM($G$306:$G$405)),0))</f>
        <v/>
      </c>
      <c r="I404" s="48">
        <f>IF(D404="","",MIN(D404+F404,G404+H404))</f>
        <v/>
      </c>
      <c r="J404" s="48">
        <f>IF(D404="","",MIN(D404,MAX(0,I404-F404)))</f>
        <v/>
      </c>
      <c r="K404" s="48">
        <f>IF(D404="","",MAX(0,D404+F404-I404))</f>
        <v/>
      </c>
      <c r="L404" s="18">
        <f>IF(D404="","",IF(D404&lt;=0,"",1+COUNTIFS($D$306:$D$405,"&gt;0",$E$306:$E$405,"&gt;"&amp;E404)))</f>
        <v/>
      </c>
      <c r="M404" s="18">
        <f>IF(D404="","",IF(AND(K404&gt;0,L404=1),"Yes","No"))</f>
        <v/>
      </c>
      <c r="N404" s="48">
        <f>IF(D404="","",N304+F404)</f>
        <v/>
      </c>
      <c r="O404" s="47">
        <f>IF(D404="","",IF(AND(K404=0,K304&gt;0),C404,""))</f>
        <v/>
      </c>
    </row>
    <row r="405">
      <c r="A405" s="49">
        <f>IF(B405="","",DATE(YEAR('Debt Inputs'!$E$2),MONTH('Debt Inputs'!$E$2)+3,1))</f>
        <v/>
      </c>
      <c r="B405" s="23">
        <f>IF('Debt Inputs'!A105="","",'Debt Inputs'!A105)</f>
        <v/>
      </c>
      <c r="C405" s="24">
        <f>IF(B405="","",IFERROR(VLOOKUP(B405,'Debt Inputs'!$A$6:$M$105,2,FALSE),""))</f>
        <v/>
      </c>
      <c r="D405" s="50">
        <f>IF(B405="","",K305)</f>
        <v/>
      </c>
      <c r="E405" s="26">
        <f>IF(B405="","",IFERROR(VLOOKUP(B405,'Debt Inputs'!$A$6:$M$105,5,FALSE),0))</f>
        <v/>
      </c>
      <c r="F405" s="50">
        <f>IF(D405="","",IFERROR(D405*E405/12,0))</f>
        <v/>
      </c>
      <c r="G405" s="50">
        <f>IF(D405="","",MIN(IFERROR(VLOOKUP(B405,'Debt Inputs'!$A$6:$M$105,7,FALSE),0),D405+F405))</f>
        <v/>
      </c>
      <c r="H405" s="50">
        <f>IF(D405="","",IF(L405=1,MAX(0,'Debt Inputs'!$B$2-SUM($G$306:$G$405)),0))</f>
        <v/>
      </c>
      <c r="I405" s="50">
        <f>IF(D405="","",MIN(D405+F405,G405+H405))</f>
        <v/>
      </c>
      <c r="J405" s="50">
        <f>IF(D405="","",MIN(D405,MAX(0,I405-F405)))</f>
        <v/>
      </c>
      <c r="K405" s="50">
        <f>IF(D405="","",MAX(0,D405+F405-I405))</f>
        <v/>
      </c>
      <c r="L405" s="23">
        <f>IF(D405="","",IF(D405&lt;=0,"",1+COUNTIFS($D$306:$D$405,"&gt;0",$E$306:$E$405,"&gt;"&amp;E405)))</f>
        <v/>
      </c>
      <c r="M405" s="23">
        <f>IF(D405="","",IF(AND(K405&gt;0,L405=1),"Yes","No"))</f>
        <v/>
      </c>
      <c r="N405" s="50">
        <f>IF(D405="","",N305+F405)</f>
        <v/>
      </c>
      <c r="O405" s="49">
        <f>IF(D405="","",IF(AND(K405=0,K305&gt;0),C405,""))</f>
        <v/>
      </c>
    </row>
    <row r="406">
      <c r="A406" s="47">
        <f>IF(B406="","",DATE(YEAR('Debt Inputs'!$E$2),MONTH('Debt Inputs'!$E$2)+4,1))</f>
        <v/>
      </c>
      <c r="B406" s="18">
        <f>IF('Debt Inputs'!A6="","",'Debt Inputs'!A6)</f>
        <v/>
      </c>
      <c r="C406" s="19">
        <f>IF(B406="","",IFERROR(VLOOKUP(B406,'Debt Inputs'!$A$6:$M$105,2,FALSE),""))</f>
        <v/>
      </c>
      <c r="D406" s="48">
        <f>IF(B406="","",K306)</f>
        <v/>
      </c>
      <c r="E406" s="21">
        <f>IF(B406="","",IFERROR(VLOOKUP(B406,'Debt Inputs'!$A$6:$M$105,5,FALSE),0))</f>
        <v/>
      </c>
      <c r="F406" s="48">
        <f>IF(D406="","",IFERROR(D406*E406/12,0))</f>
        <v/>
      </c>
      <c r="G406" s="48">
        <f>IF(D406="","",MIN(IFERROR(VLOOKUP(B406,'Debt Inputs'!$A$6:$M$105,7,FALSE),0),D406+F406))</f>
        <v/>
      </c>
      <c r="H406" s="48">
        <f>IF(D406="","",IF(L406=1,MAX(0,'Debt Inputs'!$B$2-SUM($G$406:$G$505)),0))</f>
        <v/>
      </c>
      <c r="I406" s="48">
        <f>IF(D406="","",MIN(D406+F406,G406+H406))</f>
        <v/>
      </c>
      <c r="J406" s="48">
        <f>IF(D406="","",MIN(D406,MAX(0,I406-F406)))</f>
        <v/>
      </c>
      <c r="K406" s="48">
        <f>IF(D406="","",MAX(0,D406+F406-I406))</f>
        <v/>
      </c>
      <c r="L406" s="18">
        <f>IF(D406="","",IF(D406&lt;=0,"",1+COUNTIFS($D$406:$D$505,"&gt;0",$E$406:$E$505,"&gt;"&amp;E406)))</f>
        <v/>
      </c>
      <c r="M406" s="18">
        <f>IF(D406="","",IF(AND(K406&gt;0,L406=1),"Yes","No"))</f>
        <v/>
      </c>
      <c r="N406" s="48">
        <f>IF(D406="","",N306+F406)</f>
        <v/>
      </c>
      <c r="O406" s="47">
        <f>IF(D406="","",IF(AND(K406=0,K306&gt;0),C406,""))</f>
        <v/>
      </c>
    </row>
    <row r="407">
      <c r="A407" s="49">
        <f>IF(B407="","",DATE(YEAR('Debt Inputs'!$E$2),MONTH('Debt Inputs'!$E$2)+4,1))</f>
        <v/>
      </c>
      <c r="B407" s="23">
        <f>IF('Debt Inputs'!A7="","",'Debt Inputs'!A7)</f>
        <v/>
      </c>
      <c r="C407" s="24">
        <f>IF(B407="","",IFERROR(VLOOKUP(B407,'Debt Inputs'!$A$6:$M$105,2,FALSE),""))</f>
        <v/>
      </c>
      <c r="D407" s="50">
        <f>IF(B407="","",K307)</f>
        <v/>
      </c>
      <c r="E407" s="26">
        <f>IF(B407="","",IFERROR(VLOOKUP(B407,'Debt Inputs'!$A$6:$M$105,5,FALSE),0))</f>
        <v/>
      </c>
      <c r="F407" s="50">
        <f>IF(D407="","",IFERROR(D407*E407/12,0))</f>
        <v/>
      </c>
      <c r="G407" s="50">
        <f>IF(D407="","",MIN(IFERROR(VLOOKUP(B407,'Debt Inputs'!$A$6:$M$105,7,FALSE),0),D407+F407))</f>
        <v/>
      </c>
      <c r="H407" s="50">
        <f>IF(D407="","",IF(L407=1,MAX(0,'Debt Inputs'!$B$2-SUM($G$406:$G$505)),0))</f>
        <v/>
      </c>
      <c r="I407" s="50">
        <f>IF(D407="","",MIN(D407+F407,G407+H407))</f>
        <v/>
      </c>
      <c r="J407" s="50">
        <f>IF(D407="","",MIN(D407,MAX(0,I407-F407)))</f>
        <v/>
      </c>
      <c r="K407" s="50">
        <f>IF(D407="","",MAX(0,D407+F407-I407))</f>
        <v/>
      </c>
      <c r="L407" s="23">
        <f>IF(D407="","",IF(D407&lt;=0,"",1+COUNTIFS($D$406:$D$505,"&gt;0",$E$406:$E$505,"&gt;"&amp;E407)))</f>
        <v/>
      </c>
      <c r="M407" s="23">
        <f>IF(D407="","",IF(AND(K407&gt;0,L407=1),"Yes","No"))</f>
        <v/>
      </c>
      <c r="N407" s="50">
        <f>IF(D407="","",N307+F407)</f>
        <v/>
      </c>
      <c r="O407" s="49">
        <f>IF(D407="","",IF(AND(K407=0,K307&gt;0),C407,""))</f>
        <v/>
      </c>
    </row>
    <row r="408">
      <c r="A408" s="47">
        <f>IF(B408="","",DATE(YEAR('Debt Inputs'!$E$2),MONTH('Debt Inputs'!$E$2)+4,1))</f>
        <v/>
      </c>
      <c r="B408" s="18">
        <f>IF('Debt Inputs'!A8="","",'Debt Inputs'!A8)</f>
        <v/>
      </c>
      <c r="C408" s="19">
        <f>IF(B408="","",IFERROR(VLOOKUP(B408,'Debt Inputs'!$A$6:$M$105,2,FALSE),""))</f>
        <v/>
      </c>
      <c r="D408" s="48">
        <f>IF(B408="","",K308)</f>
        <v/>
      </c>
      <c r="E408" s="21">
        <f>IF(B408="","",IFERROR(VLOOKUP(B408,'Debt Inputs'!$A$6:$M$105,5,FALSE),0))</f>
        <v/>
      </c>
      <c r="F408" s="48">
        <f>IF(D408="","",IFERROR(D408*E408/12,0))</f>
        <v/>
      </c>
      <c r="G408" s="48">
        <f>IF(D408="","",MIN(IFERROR(VLOOKUP(B408,'Debt Inputs'!$A$6:$M$105,7,FALSE),0),D408+F408))</f>
        <v/>
      </c>
      <c r="H408" s="48">
        <f>IF(D408="","",IF(L408=1,MAX(0,'Debt Inputs'!$B$2-SUM($G$406:$G$505)),0))</f>
        <v/>
      </c>
      <c r="I408" s="48">
        <f>IF(D408="","",MIN(D408+F408,G408+H408))</f>
        <v/>
      </c>
      <c r="J408" s="48">
        <f>IF(D408="","",MIN(D408,MAX(0,I408-F408)))</f>
        <v/>
      </c>
      <c r="K408" s="48">
        <f>IF(D408="","",MAX(0,D408+F408-I408))</f>
        <v/>
      </c>
      <c r="L408" s="18">
        <f>IF(D408="","",IF(D408&lt;=0,"",1+COUNTIFS($D$406:$D$505,"&gt;0",$E$406:$E$505,"&gt;"&amp;E408)))</f>
        <v/>
      </c>
      <c r="M408" s="18">
        <f>IF(D408="","",IF(AND(K408&gt;0,L408=1),"Yes","No"))</f>
        <v/>
      </c>
      <c r="N408" s="48">
        <f>IF(D408="","",N308+F408)</f>
        <v/>
      </c>
      <c r="O408" s="47">
        <f>IF(D408="","",IF(AND(K408=0,K308&gt;0),C408,""))</f>
        <v/>
      </c>
    </row>
    <row r="409">
      <c r="A409" s="49">
        <f>IF(B409="","",DATE(YEAR('Debt Inputs'!$E$2),MONTH('Debt Inputs'!$E$2)+4,1))</f>
        <v/>
      </c>
      <c r="B409" s="23">
        <f>IF('Debt Inputs'!A9="","",'Debt Inputs'!A9)</f>
        <v/>
      </c>
      <c r="C409" s="24">
        <f>IF(B409="","",IFERROR(VLOOKUP(B409,'Debt Inputs'!$A$6:$M$105,2,FALSE),""))</f>
        <v/>
      </c>
      <c r="D409" s="50">
        <f>IF(B409="","",K309)</f>
        <v/>
      </c>
      <c r="E409" s="26">
        <f>IF(B409="","",IFERROR(VLOOKUP(B409,'Debt Inputs'!$A$6:$M$105,5,FALSE),0))</f>
        <v/>
      </c>
      <c r="F409" s="50">
        <f>IF(D409="","",IFERROR(D409*E409/12,0))</f>
        <v/>
      </c>
      <c r="G409" s="50">
        <f>IF(D409="","",MIN(IFERROR(VLOOKUP(B409,'Debt Inputs'!$A$6:$M$105,7,FALSE),0),D409+F409))</f>
        <v/>
      </c>
      <c r="H409" s="50">
        <f>IF(D409="","",IF(L409=1,MAX(0,'Debt Inputs'!$B$2-SUM($G$406:$G$505)),0))</f>
        <v/>
      </c>
      <c r="I409" s="50">
        <f>IF(D409="","",MIN(D409+F409,G409+H409))</f>
        <v/>
      </c>
      <c r="J409" s="50">
        <f>IF(D409="","",MIN(D409,MAX(0,I409-F409)))</f>
        <v/>
      </c>
      <c r="K409" s="50">
        <f>IF(D409="","",MAX(0,D409+F409-I409))</f>
        <v/>
      </c>
      <c r="L409" s="23">
        <f>IF(D409="","",IF(D409&lt;=0,"",1+COUNTIFS($D$406:$D$505,"&gt;0",$E$406:$E$505,"&gt;"&amp;E409)))</f>
        <v/>
      </c>
      <c r="M409" s="23">
        <f>IF(D409="","",IF(AND(K409&gt;0,L409=1),"Yes","No"))</f>
        <v/>
      </c>
      <c r="N409" s="50">
        <f>IF(D409="","",N309+F409)</f>
        <v/>
      </c>
      <c r="O409" s="49">
        <f>IF(D409="","",IF(AND(K409=0,K309&gt;0),C409,""))</f>
        <v/>
      </c>
    </row>
    <row r="410">
      <c r="A410" s="47">
        <f>IF(B410="","",DATE(YEAR('Debt Inputs'!$E$2),MONTH('Debt Inputs'!$E$2)+4,1))</f>
        <v/>
      </c>
      <c r="B410" s="18">
        <f>IF('Debt Inputs'!A10="","",'Debt Inputs'!A10)</f>
        <v/>
      </c>
      <c r="C410" s="19">
        <f>IF(B410="","",IFERROR(VLOOKUP(B410,'Debt Inputs'!$A$6:$M$105,2,FALSE),""))</f>
        <v/>
      </c>
      <c r="D410" s="48">
        <f>IF(B410="","",K310)</f>
        <v/>
      </c>
      <c r="E410" s="21">
        <f>IF(B410="","",IFERROR(VLOOKUP(B410,'Debt Inputs'!$A$6:$M$105,5,FALSE),0))</f>
        <v/>
      </c>
      <c r="F410" s="48">
        <f>IF(D410="","",IFERROR(D410*E410/12,0))</f>
        <v/>
      </c>
      <c r="G410" s="48">
        <f>IF(D410="","",MIN(IFERROR(VLOOKUP(B410,'Debt Inputs'!$A$6:$M$105,7,FALSE),0),D410+F410))</f>
        <v/>
      </c>
      <c r="H410" s="48">
        <f>IF(D410="","",IF(L410=1,MAX(0,'Debt Inputs'!$B$2-SUM($G$406:$G$505)),0))</f>
        <v/>
      </c>
      <c r="I410" s="48">
        <f>IF(D410="","",MIN(D410+F410,G410+H410))</f>
        <v/>
      </c>
      <c r="J410" s="48">
        <f>IF(D410="","",MIN(D410,MAX(0,I410-F410)))</f>
        <v/>
      </c>
      <c r="K410" s="48">
        <f>IF(D410="","",MAX(0,D410+F410-I410))</f>
        <v/>
      </c>
      <c r="L410" s="18">
        <f>IF(D410="","",IF(D410&lt;=0,"",1+COUNTIFS($D$406:$D$505,"&gt;0",$E$406:$E$505,"&gt;"&amp;E410)))</f>
        <v/>
      </c>
      <c r="M410" s="18">
        <f>IF(D410="","",IF(AND(K410&gt;0,L410=1),"Yes","No"))</f>
        <v/>
      </c>
      <c r="N410" s="48">
        <f>IF(D410="","",N310+F410)</f>
        <v/>
      </c>
      <c r="O410" s="47">
        <f>IF(D410="","",IF(AND(K410=0,K310&gt;0),C410,""))</f>
        <v/>
      </c>
    </row>
    <row r="411">
      <c r="A411" s="49">
        <f>IF(B411="","",DATE(YEAR('Debt Inputs'!$E$2),MONTH('Debt Inputs'!$E$2)+4,1))</f>
        <v/>
      </c>
      <c r="B411" s="23">
        <f>IF('Debt Inputs'!A11="","",'Debt Inputs'!A11)</f>
        <v/>
      </c>
      <c r="C411" s="24">
        <f>IF(B411="","",IFERROR(VLOOKUP(B411,'Debt Inputs'!$A$6:$M$105,2,FALSE),""))</f>
        <v/>
      </c>
      <c r="D411" s="50">
        <f>IF(B411="","",K311)</f>
        <v/>
      </c>
      <c r="E411" s="26">
        <f>IF(B411="","",IFERROR(VLOOKUP(B411,'Debt Inputs'!$A$6:$M$105,5,FALSE),0))</f>
        <v/>
      </c>
      <c r="F411" s="50">
        <f>IF(D411="","",IFERROR(D411*E411/12,0))</f>
        <v/>
      </c>
      <c r="G411" s="50">
        <f>IF(D411="","",MIN(IFERROR(VLOOKUP(B411,'Debt Inputs'!$A$6:$M$105,7,FALSE),0),D411+F411))</f>
        <v/>
      </c>
      <c r="H411" s="50">
        <f>IF(D411="","",IF(L411=1,MAX(0,'Debt Inputs'!$B$2-SUM($G$406:$G$505)),0))</f>
        <v/>
      </c>
      <c r="I411" s="50">
        <f>IF(D411="","",MIN(D411+F411,G411+H411))</f>
        <v/>
      </c>
      <c r="J411" s="50">
        <f>IF(D411="","",MIN(D411,MAX(0,I411-F411)))</f>
        <v/>
      </c>
      <c r="K411" s="50">
        <f>IF(D411="","",MAX(0,D411+F411-I411))</f>
        <v/>
      </c>
      <c r="L411" s="23">
        <f>IF(D411="","",IF(D411&lt;=0,"",1+COUNTIFS($D$406:$D$505,"&gt;0",$E$406:$E$505,"&gt;"&amp;E411)))</f>
        <v/>
      </c>
      <c r="M411" s="23">
        <f>IF(D411="","",IF(AND(K411&gt;0,L411=1),"Yes","No"))</f>
        <v/>
      </c>
      <c r="N411" s="50">
        <f>IF(D411="","",N311+F411)</f>
        <v/>
      </c>
      <c r="O411" s="49">
        <f>IF(D411="","",IF(AND(K411=0,K311&gt;0),C411,""))</f>
        <v/>
      </c>
    </row>
    <row r="412">
      <c r="A412" s="47">
        <f>IF(B412="","",DATE(YEAR('Debt Inputs'!$E$2),MONTH('Debt Inputs'!$E$2)+4,1))</f>
        <v/>
      </c>
      <c r="B412" s="18">
        <f>IF('Debt Inputs'!A12="","",'Debt Inputs'!A12)</f>
        <v/>
      </c>
      <c r="C412" s="19">
        <f>IF(B412="","",IFERROR(VLOOKUP(B412,'Debt Inputs'!$A$6:$M$105,2,FALSE),""))</f>
        <v/>
      </c>
      <c r="D412" s="48">
        <f>IF(B412="","",K312)</f>
        <v/>
      </c>
      <c r="E412" s="21">
        <f>IF(B412="","",IFERROR(VLOOKUP(B412,'Debt Inputs'!$A$6:$M$105,5,FALSE),0))</f>
        <v/>
      </c>
      <c r="F412" s="48">
        <f>IF(D412="","",IFERROR(D412*E412/12,0))</f>
        <v/>
      </c>
      <c r="G412" s="48">
        <f>IF(D412="","",MIN(IFERROR(VLOOKUP(B412,'Debt Inputs'!$A$6:$M$105,7,FALSE),0),D412+F412))</f>
        <v/>
      </c>
      <c r="H412" s="48">
        <f>IF(D412="","",IF(L412=1,MAX(0,'Debt Inputs'!$B$2-SUM($G$406:$G$505)),0))</f>
        <v/>
      </c>
      <c r="I412" s="48">
        <f>IF(D412="","",MIN(D412+F412,G412+H412))</f>
        <v/>
      </c>
      <c r="J412" s="48">
        <f>IF(D412="","",MIN(D412,MAX(0,I412-F412)))</f>
        <v/>
      </c>
      <c r="K412" s="48">
        <f>IF(D412="","",MAX(0,D412+F412-I412))</f>
        <v/>
      </c>
      <c r="L412" s="18">
        <f>IF(D412="","",IF(D412&lt;=0,"",1+COUNTIFS($D$406:$D$505,"&gt;0",$E$406:$E$505,"&gt;"&amp;E412)))</f>
        <v/>
      </c>
      <c r="M412" s="18">
        <f>IF(D412="","",IF(AND(K412&gt;0,L412=1),"Yes","No"))</f>
        <v/>
      </c>
      <c r="N412" s="48">
        <f>IF(D412="","",N312+F412)</f>
        <v/>
      </c>
      <c r="O412" s="47">
        <f>IF(D412="","",IF(AND(K412=0,K312&gt;0),C412,""))</f>
        <v/>
      </c>
    </row>
    <row r="413">
      <c r="A413" s="49">
        <f>IF(B413="","",DATE(YEAR('Debt Inputs'!$E$2),MONTH('Debt Inputs'!$E$2)+4,1))</f>
        <v/>
      </c>
      <c r="B413" s="23">
        <f>IF('Debt Inputs'!A13="","",'Debt Inputs'!A13)</f>
        <v/>
      </c>
      <c r="C413" s="24">
        <f>IF(B413="","",IFERROR(VLOOKUP(B413,'Debt Inputs'!$A$6:$M$105,2,FALSE),""))</f>
        <v/>
      </c>
      <c r="D413" s="50">
        <f>IF(B413="","",K313)</f>
        <v/>
      </c>
      <c r="E413" s="26">
        <f>IF(B413="","",IFERROR(VLOOKUP(B413,'Debt Inputs'!$A$6:$M$105,5,FALSE),0))</f>
        <v/>
      </c>
      <c r="F413" s="50">
        <f>IF(D413="","",IFERROR(D413*E413/12,0))</f>
        <v/>
      </c>
      <c r="G413" s="50">
        <f>IF(D413="","",MIN(IFERROR(VLOOKUP(B413,'Debt Inputs'!$A$6:$M$105,7,FALSE),0),D413+F413))</f>
        <v/>
      </c>
      <c r="H413" s="50">
        <f>IF(D413="","",IF(L413=1,MAX(0,'Debt Inputs'!$B$2-SUM($G$406:$G$505)),0))</f>
        <v/>
      </c>
      <c r="I413" s="50">
        <f>IF(D413="","",MIN(D413+F413,G413+H413))</f>
        <v/>
      </c>
      <c r="J413" s="50">
        <f>IF(D413="","",MIN(D413,MAX(0,I413-F413)))</f>
        <v/>
      </c>
      <c r="K413" s="50">
        <f>IF(D413="","",MAX(0,D413+F413-I413))</f>
        <v/>
      </c>
      <c r="L413" s="23">
        <f>IF(D413="","",IF(D413&lt;=0,"",1+COUNTIFS($D$406:$D$505,"&gt;0",$E$406:$E$505,"&gt;"&amp;E413)))</f>
        <v/>
      </c>
      <c r="M413" s="23">
        <f>IF(D413="","",IF(AND(K413&gt;0,L413=1),"Yes","No"))</f>
        <v/>
      </c>
      <c r="N413" s="50">
        <f>IF(D413="","",N313+F413)</f>
        <v/>
      </c>
      <c r="O413" s="49">
        <f>IF(D413="","",IF(AND(K413=0,K313&gt;0),C413,""))</f>
        <v/>
      </c>
    </row>
    <row r="414">
      <c r="A414" s="47">
        <f>IF(B414="","",DATE(YEAR('Debt Inputs'!$E$2),MONTH('Debt Inputs'!$E$2)+4,1))</f>
        <v/>
      </c>
      <c r="B414" s="18">
        <f>IF('Debt Inputs'!A14="","",'Debt Inputs'!A14)</f>
        <v/>
      </c>
      <c r="C414" s="19">
        <f>IF(B414="","",IFERROR(VLOOKUP(B414,'Debt Inputs'!$A$6:$M$105,2,FALSE),""))</f>
        <v/>
      </c>
      <c r="D414" s="48">
        <f>IF(B414="","",K314)</f>
        <v/>
      </c>
      <c r="E414" s="21">
        <f>IF(B414="","",IFERROR(VLOOKUP(B414,'Debt Inputs'!$A$6:$M$105,5,FALSE),0))</f>
        <v/>
      </c>
      <c r="F414" s="48">
        <f>IF(D414="","",IFERROR(D414*E414/12,0))</f>
        <v/>
      </c>
      <c r="G414" s="48">
        <f>IF(D414="","",MIN(IFERROR(VLOOKUP(B414,'Debt Inputs'!$A$6:$M$105,7,FALSE),0),D414+F414))</f>
        <v/>
      </c>
      <c r="H414" s="48">
        <f>IF(D414="","",IF(L414=1,MAX(0,'Debt Inputs'!$B$2-SUM($G$406:$G$505)),0))</f>
        <v/>
      </c>
      <c r="I414" s="48">
        <f>IF(D414="","",MIN(D414+F414,G414+H414))</f>
        <v/>
      </c>
      <c r="J414" s="48">
        <f>IF(D414="","",MIN(D414,MAX(0,I414-F414)))</f>
        <v/>
      </c>
      <c r="K414" s="48">
        <f>IF(D414="","",MAX(0,D414+F414-I414))</f>
        <v/>
      </c>
      <c r="L414" s="18">
        <f>IF(D414="","",IF(D414&lt;=0,"",1+COUNTIFS($D$406:$D$505,"&gt;0",$E$406:$E$505,"&gt;"&amp;E414)))</f>
        <v/>
      </c>
      <c r="M414" s="18">
        <f>IF(D414="","",IF(AND(K414&gt;0,L414=1),"Yes","No"))</f>
        <v/>
      </c>
      <c r="N414" s="48">
        <f>IF(D414="","",N314+F414)</f>
        <v/>
      </c>
      <c r="O414" s="47">
        <f>IF(D414="","",IF(AND(K414=0,K314&gt;0),C414,""))</f>
        <v/>
      </c>
    </row>
    <row r="415">
      <c r="A415" s="49">
        <f>IF(B415="","",DATE(YEAR('Debt Inputs'!$E$2),MONTH('Debt Inputs'!$E$2)+4,1))</f>
        <v/>
      </c>
      <c r="B415" s="23">
        <f>IF('Debt Inputs'!A15="","",'Debt Inputs'!A15)</f>
        <v/>
      </c>
      <c r="C415" s="24">
        <f>IF(B415="","",IFERROR(VLOOKUP(B415,'Debt Inputs'!$A$6:$M$105,2,FALSE),""))</f>
        <v/>
      </c>
      <c r="D415" s="50">
        <f>IF(B415="","",K315)</f>
        <v/>
      </c>
      <c r="E415" s="26">
        <f>IF(B415="","",IFERROR(VLOOKUP(B415,'Debt Inputs'!$A$6:$M$105,5,FALSE),0))</f>
        <v/>
      </c>
      <c r="F415" s="50">
        <f>IF(D415="","",IFERROR(D415*E415/12,0))</f>
        <v/>
      </c>
      <c r="G415" s="50">
        <f>IF(D415="","",MIN(IFERROR(VLOOKUP(B415,'Debt Inputs'!$A$6:$M$105,7,FALSE),0),D415+F415))</f>
        <v/>
      </c>
      <c r="H415" s="50">
        <f>IF(D415="","",IF(L415=1,MAX(0,'Debt Inputs'!$B$2-SUM($G$406:$G$505)),0))</f>
        <v/>
      </c>
      <c r="I415" s="50">
        <f>IF(D415="","",MIN(D415+F415,G415+H415))</f>
        <v/>
      </c>
      <c r="J415" s="50">
        <f>IF(D415="","",MIN(D415,MAX(0,I415-F415)))</f>
        <v/>
      </c>
      <c r="K415" s="50">
        <f>IF(D415="","",MAX(0,D415+F415-I415))</f>
        <v/>
      </c>
      <c r="L415" s="23">
        <f>IF(D415="","",IF(D415&lt;=0,"",1+COUNTIFS($D$406:$D$505,"&gt;0",$E$406:$E$505,"&gt;"&amp;E415)))</f>
        <v/>
      </c>
      <c r="M415" s="23">
        <f>IF(D415="","",IF(AND(K415&gt;0,L415=1),"Yes","No"))</f>
        <v/>
      </c>
      <c r="N415" s="50">
        <f>IF(D415="","",N315+F415)</f>
        <v/>
      </c>
      <c r="O415" s="49">
        <f>IF(D415="","",IF(AND(K415=0,K315&gt;0),C415,""))</f>
        <v/>
      </c>
    </row>
    <row r="416">
      <c r="A416" s="47">
        <f>IF(B416="","",DATE(YEAR('Debt Inputs'!$E$2),MONTH('Debt Inputs'!$E$2)+4,1))</f>
        <v/>
      </c>
      <c r="B416" s="18">
        <f>IF('Debt Inputs'!A16="","",'Debt Inputs'!A16)</f>
        <v/>
      </c>
      <c r="C416" s="19">
        <f>IF(B416="","",IFERROR(VLOOKUP(B416,'Debt Inputs'!$A$6:$M$105,2,FALSE),""))</f>
        <v/>
      </c>
      <c r="D416" s="48">
        <f>IF(B416="","",K316)</f>
        <v/>
      </c>
      <c r="E416" s="21">
        <f>IF(B416="","",IFERROR(VLOOKUP(B416,'Debt Inputs'!$A$6:$M$105,5,FALSE),0))</f>
        <v/>
      </c>
      <c r="F416" s="48">
        <f>IF(D416="","",IFERROR(D416*E416/12,0))</f>
        <v/>
      </c>
      <c r="G416" s="48">
        <f>IF(D416="","",MIN(IFERROR(VLOOKUP(B416,'Debt Inputs'!$A$6:$M$105,7,FALSE),0),D416+F416))</f>
        <v/>
      </c>
      <c r="H416" s="48">
        <f>IF(D416="","",IF(L416=1,MAX(0,'Debt Inputs'!$B$2-SUM($G$406:$G$505)),0))</f>
        <v/>
      </c>
      <c r="I416" s="48">
        <f>IF(D416="","",MIN(D416+F416,G416+H416))</f>
        <v/>
      </c>
      <c r="J416" s="48">
        <f>IF(D416="","",MIN(D416,MAX(0,I416-F416)))</f>
        <v/>
      </c>
      <c r="K416" s="48">
        <f>IF(D416="","",MAX(0,D416+F416-I416))</f>
        <v/>
      </c>
      <c r="L416" s="18">
        <f>IF(D416="","",IF(D416&lt;=0,"",1+COUNTIFS($D$406:$D$505,"&gt;0",$E$406:$E$505,"&gt;"&amp;E416)))</f>
        <v/>
      </c>
      <c r="M416" s="18">
        <f>IF(D416="","",IF(AND(K416&gt;0,L416=1),"Yes","No"))</f>
        <v/>
      </c>
      <c r="N416" s="48">
        <f>IF(D416="","",N316+F416)</f>
        <v/>
      </c>
      <c r="O416" s="47">
        <f>IF(D416="","",IF(AND(K416=0,K316&gt;0),C416,""))</f>
        <v/>
      </c>
    </row>
    <row r="417">
      <c r="A417" s="49">
        <f>IF(B417="","",DATE(YEAR('Debt Inputs'!$E$2),MONTH('Debt Inputs'!$E$2)+4,1))</f>
        <v/>
      </c>
      <c r="B417" s="23">
        <f>IF('Debt Inputs'!A17="","",'Debt Inputs'!A17)</f>
        <v/>
      </c>
      <c r="C417" s="24">
        <f>IF(B417="","",IFERROR(VLOOKUP(B417,'Debt Inputs'!$A$6:$M$105,2,FALSE),""))</f>
        <v/>
      </c>
      <c r="D417" s="50">
        <f>IF(B417="","",K317)</f>
        <v/>
      </c>
      <c r="E417" s="26">
        <f>IF(B417="","",IFERROR(VLOOKUP(B417,'Debt Inputs'!$A$6:$M$105,5,FALSE),0))</f>
        <v/>
      </c>
      <c r="F417" s="50">
        <f>IF(D417="","",IFERROR(D417*E417/12,0))</f>
        <v/>
      </c>
      <c r="G417" s="50">
        <f>IF(D417="","",MIN(IFERROR(VLOOKUP(B417,'Debt Inputs'!$A$6:$M$105,7,FALSE),0),D417+F417))</f>
        <v/>
      </c>
      <c r="H417" s="50">
        <f>IF(D417="","",IF(L417=1,MAX(0,'Debt Inputs'!$B$2-SUM($G$406:$G$505)),0))</f>
        <v/>
      </c>
      <c r="I417" s="50">
        <f>IF(D417="","",MIN(D417+F417,G417+H417))</f>
        <v/>
      </c>
      <c r="J417" s="50">
        <f>IF(D417="","",MIN(D417,MAX(0,I417-F417)))</f>
        <v/>
      </c>
      <c r="K417" s="50">
        <f>IF(D417="","",MAX(0,D417+F417-I417))</f>
        <v/>
      </c>
      <c r="L417" s="23">
        <f>IF(D417="","",IF(D417&lt;=0,"",1+COUNTIFS($D$406:$D$505,"&gt;0",$E$406:$E$505,"&gt;"&amp;E417)))</f>
        <v/>
      </c>
      <c r="M417" s="23">
        <f>IF(D417="","",IF(AND(K417&gt;0,L417=1),"Yes","No"))</f>
        <v/>
      </c>
      <c r="N417" s="50">
        <f>IF(D417="","",N317+F417)</f>
        <v/>
      </c>
      <c r="O417" s="49">
        <f>IF(D417="","",IF(AND(K417=0,K317&gt;0),C417,""))</f>
        <v/>
      </c>
    </row>
    <row r="418">
      <c r="A418" s="47">
        <f>IF(B418="","",DATE(YEAR('Debt Inputs'!$E$2),MONTH('Debt Inputs'!$E$2)+4,1))</f>
        <v/>
      </c>
      <c r="B418" s="18">
        <f>IF('Debt Inputs'!A18="","",'Debt Inputs'!A18)</f>
        <v/>
      </c>
      <c r="C418" s="19">
        <f>IF(B418="","",IFERROR(VLOOKUP(B418,'Debt Inputs'!$A$6:$M$105,2,FALSE),""))</f>
        <v/>
      </c>
      <c r="D418" s="48">
        <f>IF(B418="","",K318)</f>
        <v/>
      </c>
      <c r="E418" s="21">
        <f>IF(B418="","",IFERROR(VLOOKUP(B418,'Debt Inputs'!$A$6:$M$105,5,FALSE),0))</f>
        <v/>
      </c>
      <c r="F418" s="48">
        <f>IF(D418="","",IFERROR(D418*E418/12,0))</f>
        <v/>
      </c>
      <c r="G418" s="48">
        <f>IF(D418="","",MIN(IFERROR(VLOOKUP(B418,'Debt Inputs'!$A$6:$M$105,7,FALSE),0),D418+F418))</f>
        <v/>
      </c>
      <c r="H418" s="48">
        <f>IF(D418="","",IF(L418=1,MAX(0,'Debt Inputs'!$B$2-SUM($G$406:$G$505)),0))</f>
        <v/>
      </c>
      <c r="I418" s="48">
        <f>IF(D418="","",MIN(D418+F418,G418+H418))</f>
        <v/>
      </c>
      <c r="J418" s="48">
        <f>IF(D418="","",MIN(D418,MAX(0,I418-F418)))</f>
        <v/>
      </c>
      <c r="K418" s="48">
        <f>IF(D418="","",MAX(0,D418+F418-I418))</f>
        <v/>
      </c>
      <c r="L418" s="18">
        <f>IF(D418="","",IF(D418&lt;=0,"",1+COUNTIFS($D$406:$D$505,"&gt;0",$E$406:$E$505,"&gt;"&amp;E418)))</f>
        <v/>
      </c>
      <c r="M418" s="18">
        <f>IF(D418="","",IF(AND(K418&gt;0,L418=1),"Yes","No"))</f>
        <v/>
      </c>
      <c r="N418" s="48">
        <f>IF(D418="","",N318+F418)</f>
        <v/>
      </c>
      <c r="O418" s="47">
        <f>IF(D418="","",IF(AND(K418=0,K318&gt;0),C418,""))</f>
        <v/>
      </c>
    </row>
    <row r="419">
      <c r="A419" s="49">
        <f>IF(B419="","",DATE(YEAR('Debt Inputs'!$E$2),MONTH('Debt Inputs'!$E$2)+4,1))</f>
        <v/>
      </c>
      <c r="B419" s="23">
        <f>IF('Debt Inputs'!A19="","",'Debt Inputs'!A19)</f>
        <v/>
      </c>
      <c r="C419" s="24">
        <f>IF(B419="","",IFERROR(VLOOKUP(B419,'Debt Inputs'!$A$6:$M$105,2,FALSE),""))</f>
        <v/>
      </c>
      <c r="D419" s="50">
        <f>IF(B419="","",K319)</f>
        <v/>
      </c>
      <c r="E419" s="26">
        <f>IF(B419="","",IFERROR(VLOOKUP(B419,'Debt Inputs'!$A$6:$M$105,5,FALSE),0))</f>
        <v/>
      </c>
      <c r="F419" s="50">
        <f>IF(D419="","",IFERROR(D419*E419/12,0))</f>
        <v/>
      </c>
      <c r="G419" s="50">
        <f>IF(D419="","",MIN(IFERROR(VLOOKUP(B419,'Debt Inputs'!$A$6:$M$105,7,FALSE),0),D419+F419))</f>
        <v/>
      </c>
      <c r="H419" s="50">
        <f>IF(D419="","",IF(L419=1,MAX(0,'Debt Inputs'!$B$2-SUM($G$406:$G$505)),0))</f>
        <v/>
      </c>
      <c r="I419" s="50">
        <f>IF(D419="","",MIN(D419+F419,G419+H419))</f>
        <v/>
      </c>
      <c r="J419" s="50">
        <f>IF(D419="","",MIN(D419,MAX(0,I419-F419)))</f>
        <v/>
      </c>
      <c r="K419" s="50">
        <f>IF(D419="","",MAX(0,D419+F419-I419))</f>
        <v/>
      </c>
      <c r="L419" s="23">
        <f>IF(D419="","",IF(D419&lt;=0,"",1+COUNTIFS($D$406:$D$505,"&gt;0",$E$406:$E$505,"&gt;"&amp;E419)))</f>
        <v/>
      </c>
      <c r="M419" s="23">
        <f>IF(D419="","",IF(AND(K419&gt;0,L419=1),"Yes","No"))</f>
        <v/>
      </c>
      <c r="N419" s="50">
        <f>IF(D419="","",N319+F419)</f>
        <v/>
      </c>
      <c r="O419" s="49">
        <f>IF(D419="","",IF(AND(K419=0,K319&gt;0),C419,""))</f>
        <v/>
      </c>
    </row>
    <row r="420">
      <c r="A420" s="47">
        <f>IF(B420="","",DATE(YEAR('Debt Inputs'!$E$2),MONTH('Debt Inputs'!$E$2)+4,1))</f>
        <v/>
      </c>
      <c r="B420" s="18">
        <f>IF('Debt Inputs'!A20="","",'Debt Inputs'!A20)</f>
        <v/>
      </c>
      <c r="C420" s="19">
        <f>IF(B420="","",IFERROR(VLOOKUP(B420,'Debt Inputs'!$A$6:$M$105,2,FALSE),""))</f>
        <v/>
      </c>
      <c r="D420" s="48">
        <f>IF(B420="","",K320)</f>
        <v/>
      </c>
      <c r="E420" s="21">
        <f>IF(B420="","",IFERROR(VLOOKUP(B420,'Debt Inputs'!$A$6:$M$105,5,FALSE),0))</f>
        <v/>
      </c>
      <c r="F420" s="48">
        <f>IF(D420="","",IFERROR(D420*E420/12,0))</f>
        <v/>
      </c>
      <c r="G420" s="48">
        <f>IF(D420="","",MIN(IFERROR(VLOOKUP(B420,'Debt Inputs'!$A$6:$M$105,7,FALSE),0),D420+F420))</f>
        <v/>
      </c>
      <c r="H420" s="48">
        <f>IF(D420="","",IF(L420=1,MAX(0,'Debt Inputs'!$B$2-SUM($G$406:$G$505)),0))</f>
        <v/>
      </c>
      <c r="I420" s="48">
        <f>IF(D420="","",MIN(D420+F420,G420+H420))</f>
        <v/>
      </c>
      <c r="J420" s="48">
        <f>IF(D420="","",MIN(D420,MAX(0,I420-F420)))</f>
        <v/>
      </c>
      <c r="K420" s="48">
        <f>IF(D420="","",MAX(0,D420+F420-I420))</f>
        <v/>
      </c>
      <c r="L420" s="18">
        <f>IF(D420="","",IF(D420&lt;=0,"",1+COUNTIFS($D$406:$D$505,"&gt;0",$E$406:$E$505,"&gt;"&amp;E420)))</f>
        <v/>
      </c>
      <c r="M420" s="18">
        <f>IF(D420="","",IF(AND(K420&gt;0,L420=1),"Yes","No"))</f>
        <v/>
      </c>
      <c r="N420" s="48">
        <f>IF(D420="","",N320+F420)</f>
        <v/>
      </c>
      <c r="O420" s="47">
        <f>IF(D420="","",IF(AND(K420=0,K320&gt;0),C420,""))</f>
        <v/>
      </c>
    </row>
    <row r="421">
      <c r="A421" s="49">
        <f>IF(B421="","",DATE(YEAR('Debt Inputs'!$E$2),MONTH('Debt Inputs'!$E$2)+4,1))</f>
        <v/>
      </c>
      <c r="B421" s="23">
        <f>IF('Debt Inputs'!A21="","",'Debt Inputs'!A21)</f>
        <v/>
      </c>
      <c r="C421" s="24">
        <f>IF(B421="","",IFERROR(VLOOKUP(B421,'Debt Inputs'!$A$6:$M$105,2,FALSE),""))</f>
        <v/>
      </c>
      <c r="D421" s="50">
        <f>IF(B421="","",K321)</f>
        <v/>
      </c>
      <c r="E421" s="26">
        <f>IF(B421="","",IFERROR(VLOOKUP(B421,'Debt Inputs'!$A$6:$M$105,5,FALSE),0))</f>
        <v/>
      </c>
      <c r="F421" s="50">
        <f>IF(D421="","",IFERROR(D421*E421/12,0))</f>
        <v/>
      </c>
      <c r="G421" s="50">
        <f>IF(D421="","",MIN(IFERROR(VLOOKUP(B421,'Debt Inputs'!$A$6:$M$105,7,FALSE),0),D421+F421))</f>
        <v/>
      </c>
      <c r="H421" s="50">
        <f>IF(D421="","",IF(L421=1,MAX(0,'Debt Inputs'!$B$2-SUM($G$406:$G$505)),0))</f>
        <v/>
      </c>
      <c r="I421" s="50">
        <f>IF(D421="","",MIN(D421+F421,G421+H421))</f>
        <v/>
      </c>
      <c r="J421" s="50">
        <f>IF(D421="","",MIN(D421,MAX(0,I421-F421)))</f>
        <v/>
      </c>
      <c r="K421" s="50">
        <f>IF(D421="","",MAX(0,D421+F421-I421))</f>
        <v/>
      </c>
      <c r="L421" s="23">
        <f>IF(D421="","",IF(D421&lt;=0,"",1+COUNTIFS($D$406:$D$505,"&gt;0",$E$406:$E$505,"&gt;"&amp;E421)))</f>
        <v/>
      </c>
      <c r="M421" s="23">
        <f>IF(D421="","",IF(AND(K421&gt;0,L421=1),"Yes","No"))</f>
        <v/>
      </c>
      <c r="N421" s="50">
        <f>IF(D421="","",N321+F421)</f>
        <v/>
      </c>
      <c r="O421" s="49">
        <f>IF(D421="","",IF(AND(K421=0,K321&gt;0),C421,""))</f>
        <v/>
      </c>
    </row>
    <row r="422">
      <c r="A422" s="47">
        <f>IF(B422="","",DATE(YEAR('Debt Inputs'!$E$2),MONTH('Debt Inputs'!$E$2)+4,1))</f>
        <v/>
      </c>
      <c r="B422" s="18">
        <f>IF('Debt Inputs'!A22="","",'Debt Inputs'!A22)</f>
        <v/>
      </c>
      <c r="C422" s="19">
        <f>IF(B422="","",IFERROR(VLOOKUP(B422,'Debt Inputs'!$A$6:$M$105,2,FALSE),""))</f>
        <v/>
      </c>
      <c r="D422" s="48">
        <f>IF(B422="","",K322)</f>
        <v/>
      </c>
      <c r="E422" s="21">
        <f>IF(B422="","",IFERROR(VLOOKUP(B422,'Debt Inputs'!$A$6:$M$105,5,FALSE),0))</f>
        <v/>
      </c>
      <c r="F422" s="48">
        <f>IF(D422="","",IFERROR(D422*E422/12,0))</f>
        <v/>
      </c>
      <c r="G422" s="48">
        <f>IF(D422="","",MIN(IFERROR(VLOOKUP(B422,'Debt Inputs'!$A$6:$M$105,7,FALSE),0),D422+F422))</f>
        <v/>
      </c>
      <c r="H422" s="48">
        <f>IF(D422="","",IF(L422=1,MAX(0,'Debt Inputs'!$B$2-SUM($G$406:$G$505)),0))</f>
        <v/>
      </c>
      <c r="I422" s="48">
        <f>IF(D422="","",MIN(D422+F422,G422+H422))</f>
        <v/>
      </c>
      <c r="J422" s="48">
        <f>IF(D422="","",MIN(D422,MAX(0,I422-F422)))</f>
        <v/>
      </c>
      <c r="K422" s="48">
        <f>IF(D422="","",MAX(0,D422+F422-I422))</f>
        <v/>
      </c>
      <c r="L422" s="18">
        <f>IF(D422="","",IF(D422&lt;=0,"",1+COUNTIFS($D$406:$D$505,"&gt;0",$E$406:$E$505,"&gt;"&amp;E422)))</f>
        <v/>
      </c>
      <c r="M422" s="18">
        <f>IF(D422="","",IF(AND(K422&gt;0,L422=1),"Yes","No"))</f>
        <v/>
      </c>
      <c r="N422" s="48">
        <f>IF(D422="","",N322+F422)</f>
        <v/>
      </c>
      <c r="O422" s="47">
        <f>IF(D422="","",IF(AND(K422=0,K322&gt;0),C422,""))</f>
        <v/>
      </c>
    </row>
    <row r="423">
      <c r="A423" s="49">
        <f>IF(B423="","",DATE(YEAR('Debt Inputs'!$E$2),MONTH('Debt Inputs'!$E$2)+4,1))</f>
        <v/>
      </c>
      <c r="B423" s="23">
        <f>IF('Debt Inputs'!A23="","",'Debt Inputs'!A23)</f>
        <v/>
      </c>
      <c r="C423" s="24">
        <f>IF(B423="","",IFERROR(VLOOKUP(B423,'Debt Inputs'!$A$6:$M$105,2,FALSE),""))</f>
        <v/>
      </c>
      <c r="D423" s="50">
        <f>IF(B423="","",K323)</f>
        <v/>
      </c>
      <c r="E423" s="26">
        <f>IF(B423="","",IFERROR(VLOOKUP(B423,'Debt Inputs'!$A$6:$M$105,5,FALSE),0))</f>
        <v/>
      </c>
      <c r="F423" s="50">
        <f>IF(D423="","",IFERROR(D423*E423/12,0))</f>
        <v/>
      </c>
      <c r="G423" s="50">
        <f>IF(D423="","",MIN(IFERROR(VLOOKUP(B423,'Debt Inputs'!$A$6:$M$105,7,FALSE),0),D423+F423))</f>
        <v/>
      </c>
      <c r="H423" s="50">
        <f>IF(D423="","",IF(L423=1,MAX(0,'Debt Inputs'!$B$2-SUM($G$406:$G$505)),0))</f>
        <v/>
      </c>
      <c r="I423" s="50">
        <f>IF(D423="","",MIN(D423+F423,G423+H423))</f>
        <v/>
      </c>
      <c r="J423" s="50">
        <f>IF(D423="","",MIN(D423,MAX(0,I423-F423)))</f>
        <v/>
      </c>
      <c r="K423" s="50">
        <f>IF(D423="","",MAX(0,D423+F423-I423))</f>
        <v/>
      </c>
      <c r="L423" s="23">
        <f>IF(D423="","",IF(D423&lt;=0,"",1+COUNTIFS($D$406:$D$505,"&gt;0",$E$406:$E$505,"&gt;"&amp;E423)))</f>
        <v/>
      </c>
      <c r="M423" s="23">
        <f>IF(D423="","",IF(AND(K423&gt;0,L423=1),"Yes","No"))</f>
        <v/>
      </c>
      <c r="N423" s="50">
        <f>IF(D423="","",N323+F423)</f>
        <v/>
      </c>
      <c r="O423" s="49">
        <f>IF(D423="","",IF(AND(K423=0,K323&gt;0),C423,""))</f>
        <v/>
      </c>
    </row>
    <row r="424">
      <c r="A424" s="47">
        <f>IF(B424="","",DATE(YEAR('Debt Inputs'!$E$2),MONTH('Debt Inputs'!$E$2)+4,1))</f>
        <v/>
      </c>
      <c r="B424" s="18">
        <f>IF('Debt Inputs'!A24="","",'Debt Inputs'!A24)</f>
        <v/>
      </c>
      <c r="C424" s="19">
        <f>IF(B424="","",IFERROR(VLOOKUP(B424,'Debt Inputs'!$A$6:$M$105,2,FALSE),""))</f>
        <v/>
      </c>
      <c r="D424" s="48">
        <f>IF(B424="","",K324)</f>
        <v/>
      </c>
      <c r="E424" s="21">
        <f>IF(B424="","",IFERROR(VLOOKUP(B424,'Debt Inputs'!$A$6:$M$105,5,FALSE),0))</f>
        <v/>
      </c>
      <c r="F424" s="48">
        <f>IF(D424="","",IFERROR(D424*E424/12,0))</f>
        <v/>
      </c>
      <c r="G424" s="48">
        <f>IF(D424="","",MIN(IFERROR(VLOOKUP(B424,'Debt Inputs'!$A$6:$M$105,7,FALSE),0),D424+F424))</f>
        <v/>
      </c>
      <c r="H424" s="48">
        <f>IF(D424="","",IF(L424=1,MAX(0,'Debt Inputs'!$B$2-SUM($G$406:$G$505)),0))</f>
        <v/>
      </c>
      <c r="I424" s="48">
        <f>IF(D424="","",MIN(D424+F424,G424+H424))</f>
        <v/>
      </c>
      <c r="J424" s="48">
        <f>IF(D424="","",MIN(D424,MAX(0,I424-F424)))</f>
        <v/>
      </c>
      <c r="K424" s="48">
        <f>IF(D424="","",MAX(0,D424+F424-I424))</f>
        <v/>
      </c>
      <c r="L424" s="18">
        <f>IF(D424="","",IF(D424&lt;=0,"",1+COUNTIFS($D$406:$D$505,"&gt;0",$E$406:$E$505,"&gt;"&amp;E424)))</f>
        <v/>
      </c>
      <c r="M424" s="18">
        <f>IF(D424="","",IF(AND(K424&gt;0,L424=1),"Yes","No"))</f>
        <v/>
      </c>
      <c r="N424" s="48">
        <f>IF(D424="","",N324+F424)</f>
        <v/>
      </c>
      <c r="O424" s="47">
        <f>IF(D424="","",IF(AND(K424=0,K324&gt;0),C424,""))</f>
        <v/>
      </c>
    </row>
    <row r="425">
      <c r="A425" s="49">
        <f>IF(B425="","",DATE(YEAR('Debt Inputs'!$E$2),MONTH('Debt Inputs'!$E$2)+4,1))</f>
        <v/>
      </c>
      <c r="B425" s="23">
        <f>IF('Debt Inputs'!A25="","",'Debt Inputs'!A25)</f>
        <v/>
      </c>
      <c r="C425" s="24">
        <f>IF(B425="","",IFERROR(VLOOKUP(B425,'Debt Inputs'!$A$6:$M$105,2,FALSE),""))</f>
        <v/>
      </c>
      <c r="D425" s="50">
        <f>IF(B425="","",K325)</f>
        <v/>
      </c>
      <c r="E425" s="26">
        <f>IF(B425="","",IFERROR(VLOOKUP(B425,'Debt Inputs'!$A$6:$M$105,5,FALSE),0))</f>
        <v/>
      </c>
      <c r="F425" s="50">
        <f>IF(D425="","",IFERROR(D425*E425/12,0))</f>
        <v/>
      </c>
      <c r="G425" s="50">
        <f>IF(D425="","",MIN(IFERROR(VLOOKUP(B425,'Debt Inputs'!$A$6:$M$105,7,FALSE),0),D425+F425))</f>
        <v/>
      </c>
      <c r="H425" s="50">
        <f>IF(D425="","",IF(L425=1,MAX(0,'Debt Inputs'!$B$2-SUM($G$406:$G$505)),0))</f>
        <v/>
      </c>
      <c r="I425" s="50">
        <f>IF(D425="","",MIN(D425+F425,G425+H425))</f>
        <v/>
      </c>
      <c r="J425" s="50">
        <f>IF(D425="","",MIN(D425,MAX(0,I425-F425)))</f>
        <v/>
      </c>
      <c r="K425" s="50">
        <f>IF(D425="","",MAX(0,D425+F425-I425))</f>
        <v/>
      </c>
      <c r="L425" s="23">
        <f>IF(D425="","",IF(D425&lt;=0,"",1+COUNTIFS($D$406:$D$505,"&gt;0",$E$406:$E$505,"&gt;"&amp;E425)))</f>
        <v/>
      </c>
      <c r="M425" s="23">
        <f>IF(D425="","",IF(AND(K425&gt;0,L425=1),"Yes","No"))</f>
        <v/>
      </c>
      <c r="N425" s="50">
        <f>IF(D425="","",N325+F425)</f>
        <v/>
      </c>
      <c r="O425" s="49">
        <f>IF(D425="","",IF(AND(K425=0,K325&gt;0),C425,""))</f>
        <v/>
      </c>
    </row>
    <row r="426">
      <c r="A426" s="47">
        <f>IF(B426="","",DATE(YEAR('Debt Inputs'!$E$2),MONTH('Debt Inputs'!$E$2)+4,1))</f>
        <v/>
      </c>
      <c r="B426" s="18">
        <f>IF('Debt Inputs'!A26="","",'Debt Inputs'!A26)</f>
        <v/>
      </c>
      <c r="C426" s="19">
        <f>IF(B426="","",IFERROR(VLOOKUP(B426,'Debt Inputs'!$A$6:$M$105,2,FALSE),""))</f>
        <v/>
      </c>
      <c r="D426" s="48">
        <f>IF(B426="","",K326)</f>
        <v/>
      </c>
      <c r="E426" s="21">
        <f>IF(B426="","",IFERROR(VLOOKUP(B426,'Debt Inputs'!$A$6:$M$105,5,FALSE),0))</f>
        <v/>
      </c>
      <c r="F426" s="48">
        <f>IF(D426="","",IFERROR(D426*E426/12,0))</f>
        <v/>
      </c>
      <c r="G426" s="48">
        <f>IF(D426="","",MIN(IFERROR(VLOOKUP(B426,'Debt Inputs'!$A$6:$M$105,7,FALSE),0),D426+F426))</f>
        <v/>
      </c>
      <c r="H426" s="48">
        <f>IF(D426="","",IF(L426=1,MAX(0,'Debt Inputs'!$B$2-SUM($G$406:$G$505)),0))</f>
        <v/>
      </c>
      <c r="I426" s="48">
        <f>IF(D426="","",MIN(D426+F426,G426+H426))</f>
        <v/>
      </c>
      <c r="J426" s="48">
        <f>IF(D426="","",MIN(D426,MAX(0,I426-F426)))</f>
        <v/>
      </c>
      <c r="K426" s="48">
        <f>IF(D426="","",MAX(0,D426+F426-I426))</f>
        <v/>
      </c>
      <c r="L426" s="18">
        <f>IF(D426="","",IF(D426&lt;=0,"",1+COUNTIFS($D$406:$D$505,"&gt;0",$E$406:$E$505,"&gt;"&amp;E426)))</f>
        <v/>
      </c>
      <c r="M426" s="18">
        <f>IF(D426="","",IF(AND(K426&gt;0,L426=1),"Yes","No"))</f>
        <v/>
      </c>
      <c r="N426" s="48">
        <f>IF(D426="","",N326+F426)</f>
        <v/>
      </c>
      <c r="O426" s="47">
        <f>IF(D426="","",IF(AND(K426=0,K326&gt;0),C426,""))</f>
        <v/>
      </c>
    </row>
    <row r="427">
      <c r="A427" s="49">
        <f>IF(B427="","",DATE(YEAR('Debt Inputs'!$E$2),MONTH('Debt Inputs'!$E$2)+4,1))</f>
        <v/>
      </c>
      <c r="B427" s="23">
        <f>IF('Debt Inputs'!A27="","",'Debt Inputs'!A27)</f>
        <v/>
      </c>
      <c r="C427" s="24">
        <f>IF(B427="","",IFERROR(VLOOKUP(B427,'Debt Inputs'!$A$6:$M$105,2,FALSE),""))</f>
        <v/>
      </c>
      <c r="D427" s="50">
        <f>IF(B427="","",K327)</f>
        <v/>
      </c>
      <c r="E427" s="26">
        <f>IF(B427="","",IFERROR(VLOOKUP(B427,'Debt Inputs'!$A$6:$M$105,5,FALSE),0))</f>
        <v/>
      </c>
      <c r="F427" s="50">
        <f>IF(D427="","",IFERROR(D427*E427/12,0))</f>
        <v/>
      </c>
      <c r="G427" s="50">
        <f>IF(D427="","",MIN(IFERROR(VLOOKUP(B427,'Debt Inputs'!$A$6:$M$105,7,FALSE),0),D427+F427))</f>
        <v/>
      </c>
      <c r="H427" s="50">
        <f>IF(D427="","",IF(L427=1,MAX(0,'Debt Inputs'!$B$2-SUM($G$406:$G$505)),0))</f>
        <v/>
      </c>
      <c r="I427" s="50">
        <f>IF(D427="","",MIN(D427+F427,G427+H427))</f>
        <v/>
      </c>
      <c r="J427" s="50">
        <f>IF(D427="","",MIN(D427,MAX(0,I427-F427)))</f>
        <v/>
      </c>
      <c r="K427" s="50">
        <f>IF(D427="","",MAX(0,D427+F427-I427))</f>
        <v/>
      </c>
      <c r="L427" s="23">
        <f>IF(D427="","",IF(D427&lt;=0,"",1+COUNTIFS($D$406:$D$505,"&gt;0",$E$406:$E$505,"&gt;"&amp;E427)))</f>
        <v/>
      </c>
      <c r="M427" s="23">
        <f>IF(D427="","",IF(AND(K427&gt;0,L427=1),"Yes","No"))</f>
        <v/>
      </c>
      <c r="N427" s="50">
        <f>IF(D427="","",N327+F427)</f>
        <v/>
      </c>
      <c r="O427" s="49">
        <f>IF(D427="","",IF(AND(K427=0,K327&gt;0),C427,""))</f>
        <v/>
      </c>
    </row>
    <row r="428">
      <c r="A428" s="47">
        <f>IF(B428="","",DATE(YEAR('Debt Inputs'!$E$2),MONTH('Debt Inputs'!$E$2)+4,1))</f>
        <v/>
      </c>
      <c r="B428" s="18">
        <f>IF('Debt Inputs'!A28="","",'Debt Inputs'!A28)</f>
        <v/>
      </c>
      <c r="C428" s="19">
        <f>IF(B428="","",IFERROR(VLOOKUP(B428,'Debt Inputs'!$A$6:$M$105,2,FALSE),""))</f>
        <v/>
      </c>
      <c r="D428" s="48">
        <f>IF(B428="","",K328)</f>
        <v/>
      </c>
      <c r="E428" s="21">
        <f>IF(B428="","",IFERROR(VLOOKUP(B428,'Debt Inputs'!$A$6:$M$105,5,FALSE),0))</f>
        <v/>
      </c>
      <c r="F428" s="48">
        <f>IF(D428="","",IFERROR(D428*E428/12,0))</f>
        <v/>
      </c>
      <c r="G428" s="48">
        <f>IF(D428="","",MIN(IFERROR(VLOOKUP(B428,'Debt Inputs'!$A$6:$M$105,7,FALSE),0),D428+F428))</f>
        <v/>
      </c>
      <c r="H428" s="48">
        <f>IF(D428="","",IF(L428=1,MAX(0,'Debt Inputs'!$B$2-SUM($G$406:$G$505)),0))</f>
        <v/>
      </c>
      <c r="I428" s="48">
        <f>IF(D428="","",MIN(D428+F428,G428+H428))</f>
        <v/>
      </c>
      <c r="J428" s="48">
        <f>IF(D428="","",MIN(D428,MAX(0,I428-F428)))</f>
        <v/>
      </c>
      <c r="K428" s="48">
        <f>IF(D428="","",MAX(0,D428+F428-I428))</f>
        <v/>
      </c>
      <c r="L428" s="18">
        <f>IF(D428="","",IF(D428&lt;=0,"",1+COUNTIFS($D$406:$D$505,"&gt;0",$E$406:$E$505,"&gt;"&amp;E428)))</f>
        <v/>
      </c>
      <c r="M428" s="18">
        <f>IF(D428="","",IF(AND(K428&gt;0,L428=1),"Yes","No"))</f>
        <v/>
      </c>
      <c r="N428" s="48">
        <f>IF(D428="","",N328+F428)</f>
        <v/>
      </c>
      <c r="O428" s="47">
        <f>IF(D428="","",IF(AND(K428=0,K328&gt;0),C428,""))</f>
        <v/>
      </c>
    </row>
    <row r="429">
      <c r="A429" s="49">
        <f>IF(B429="","",DATE(YEAR('Debt Inputs'!$E$2),MONTH('Debt Inputs'!$E$2)+4,1))</f>
        <v/>
      </c>
      <c r="B429" s="23">
        <f>IF('Debt Inputs'!A29="","",'Debt Inputs'!A29)</f>
        <v/>
      </c>
      <c r="C429" s="24">
        <f>IF(B429="","",IFERROR(VLOOKUP(B429,'Debt Inputs'!$A$6:$M$105,2,FALSE),""))</f>
        <v/>
      </c>
      <c r="D429" s="50">
        <f>IF(B429="","",K329)</f>
        <v/>
      </c>
      <c r="E429" s="26">
        <f>IF(B429="","",IFERROR(VLOOKUP(B429,'Debt Inputs'!$A$6:$M$105,5,FALSE),0))</f>
        <v/>
      </c>
      <c r="F429" s="50">
        <f>IF(D429="","",IFERROR(D429*E429/12,0))</f>
        <v/>
      </c>
      <c r="G429" s="50">
        <f>IF(D429="","",MIN(IFERROR(VLOOKUP(B429,'Debt Inputs'!$A$6:$M$105,7,FALSE),0),D429+F429))</f>
        <v/>
      </c>
      <c r="H429" s="50">
        <f>IF(D429="","",IF(L429=1,MAX(0,'Debt Inputs'!$B$2-SUM($G$406:$G$505)),0))</f>
        <v/>
      </c>
      <c r="I429" s="50">
        <f>IF(D429="","",MIN(D429+F429,G429+H429))</f>
        <v/>
      </c>
      <c r="J429" s="50">
        <f>IF(D429="","",MIN(D429,MAX(0,I429-F429)))</f>
        <v/>
      </c>
      <c r="K429" s="50">
        <f>IF(D429="","",MAX(0,D429+F429-I429))</f>
        <v/>
      </c>
      <c r="L429" s="23">
        <f>IF(D429="","",IF(D429&lt;=0,"",1+COUNTIFS($D$406:$D$505,"&gt;0",$E$406:$E$505,"&gt;"&amp;E429)))</f>
        <v/>
      </c>
      <c r="M429" s="23">
        <f>IF(D429="","",IF(AND(K429&gt;0,L429=1),"Yes","No"))</f>
        <v/>
      </c>
      <c r="N429" s="50">
        <f>IF(D429="","",N329+F429)</f>
        <v/>
      </c>
      <c r="O429" s="49">
        <f>IF(D429="","",IF(AND(K429=0,K329&gt;0),C429,""))</f>
        <v/>
      </c>
    </row>
    <row r="430">
      <c r="A430" s="47">
        <f>IF(B430="","",DATE(YEAR('Debt Inputs'!$E$2),MONTH('Debt Inputs'!$E$2)+4,1))</f>
        <v/>
      </c>
      <c r="B430" s="18">
        <f>IF('Debt Inputs'!A30="","",'Debt Inputs'!A30)</f>
        <v/>
      </c>
      <c r="C430" s="19">
        <f>IF(B430="","",IFERROR(VLOOKUP(B430,'Debt Inputs'!$A$6:$M$105,2,FALSE),""))</f>
        <v/>
      </c>
      <c r="D430" s="48">
        <f>IF(B430="","",K330)</f>
        <v/>
      </c>
      <c r="E430" s="21">
        <f>IF(B430="","",IFERROR(VLOOKUP(B430,'Debt Inputs'!$A$6:$M$105,5,FALSE),0))</f>
        <v/>
      </c>
      <c r="F430" s="48">
        <f>IF(D430="","",IFERROR(D430*E430/12,0))</f>
        <v/>
      </c>
      <c r="G430" s="48">
        <f>IF(D430="","",MIN(IFERROR(VLOOKUP(B430,'Debt Inputs'!$A$6:$M$105,7,FALSE),0),D430+F430))</f>
        <v/>
      </c>
      <c r="H430" s="48">
        <f>IF(D430="","",IF(L430=1,MAX(0,'Debt Inputs'!$B$2-SUM($G$406:$G$505)),0))</f>
        <v/>
      </c>
      <c r="I430" s="48">
        <f>IF(D430="","",MIN(D430+F430,G430+H430))</f>
        <v/>
      </c>
      <c r="J430" s="48">
        <f>IF(D430="","",MIN(D430,MAX(0,I430-F430)))</f>
        <v/>
      </c>
      <c r="K430" s="48">
        <f>IF(D430="","",MAX(0,D430+F430-I430))</f>
        <v/>
      </c>
      <c r="L430" s="18">
        <f>IF(D430="","",IF(D430&lt;=0,"",1+COUNTIFS($D$406:$D$505,"&gt;0",$E$406:$E$505,"&gt;"&amp;E430)))</f>
        <v/>
      </c>
      <c r="M430" s="18">
        <f>IF(D430="","",IF(AND(K430&gt;0,L430=1),"Yes","No"))</f>
        <v/>
      </c>
      <c r="N430" s="48">
        <f>IF(D430="","",N330+F430)</f>
        <v/>
      </c>
      <c r="O430" s="47">
        <f>IF(D430="","",IF(AND(K430=0,K330&gt;0),C430,""))</f>
        <v/>
      </c>
    </row>
    <row r="431">
      <c r="A431" s="49">
        <f>IF(B431="","",DATE(YEAR('Debt Inputs'!$E$2),MONTH('Debt Inputs'!$E$2)+4,1))</f>
        <v/>
      </c>
      <c r="B431" s="23">
        <f>IF('Debt Inputs'!A31="","",'Debt Inputs'!A31)</f>
        <v/>
      </c>
      <c r="C431" s="24">
        <f>IF(B431="","",IFERROR(VLOOKUP(B431,'Debt Inputs'!$A$6:$M$105,2,FALSE),""))</f>
        <v/>
      </c>
      <c r="D431" s="50">
        <f>IF(B431="","",K331)</f>
        <v/>
      </c>
      <c r="E431" s="26">
        <f>IF(B431="","",IFERROR(VLOOKUP(B431,'Debt Inputs'!$A$6:$M$105,5,FALSE),0))</f>
        <v/>
      </c>
      <c r="F431" s="50">
        <f>IF(D431="","",IFERROR(D431*E431/12,0))</f>
        <v/>
      </c>
      <c r="G431" s="50">
        <f>IF(D431="","",MIN(IFERROR(VLOOKUP(B431,'Debt Inputs'!$A$6:$M$105,7,FALSE),0),D431+F431))</f>
        <v/>
      </c>
      <c r="H431" s="50">
        <f>IF(D431="","",IF(L431=1,MAX(0,'Debt Inputs'!$B$2-SUM($G$406:$G$505)),0))</f>
        <v/>
      </c>
      <c r="I431" s="50">
        <f>IF(D431="","",MIN(D431+F431,G431+H431))</f>
        <v/>
      </c>
      <c r="J431" s="50">
        <f>IF(D431="","",MIN(D431,MAX(0,I431-F431)))</f>
        <v/>
      </c>
      <c r="K431" s="50">
        <f>IF(D431="","",MAX(0,D431+F431-I431))</f>
        <v/>
      </c>
      <c r="L431" s="23">
        <f>IF(D431="","",IF(D431&lt;=0,"",1+COUNTIFS($D$406:$D$505,"&gt;0",$E$406:$E$505,"&gt;"&amp;E431)))</f>
        <v/>
      </c>
      <c r="M431" s="23">
        <f>IF(D431="","",IF(AND(K431&gt;0,L431=1),"Yes","No"))</f>
        <v/>
      </c>
      <c r="N431" s="50">
        <f>IF(D431="","",N331+F431)</f>
        <v/>
      </c>
      <c r="O431" s="49">
        <f>IF(D431="","",IF(AND(K431=0,K331&gt;0),C431,""))</f>
        <v/>
      </c>
    </row>
    <row r="432">
      <c r="A432" s="47">
        <f>IF(B432="","",DATE(YEAR('Debt Inputs'!$E$2),MONTH('Debt Inputs'!$E$2)+4,1))</f>
        <v/>
      </c>
      <c r="B432" s="18">
        <f>IF('Debt Inputs'!A32="","",'Debt Inputs'!A32)</f>
        <v/>
      </c>
      <c r="C432" s="19">
        <f>IF(B432="","",IFERROR(VLOOKUP(B432,'Debt Inputs'!$A$6:$M$105,2,FALSE),""))</f>
        <v/>
      </c>
      <c r="D432" s="48">
        <f>IF(B432="","",K332)</f>
        <v/>
      </c>
      <c r="E432" s="21">
        <f>IF(B432="","",IFERROR(VLOOKUP(B432,'Debt Inputs'!$A$6:$M$105,5,FALSE),0))</f>
        <v/>
      </c>
      <c r="F432" s="48">
        <f>IF(D432="","",IFERROR(D432*E432/12,0))</f>
        <v/>
      </c>
      <c r="G432" s="48">
        <f>IF(D432="","",MIN(IFERROR(VLOOKUP(B432,'Debt Inputs'!$A$6:$M$105,7,FALSE),0),D432+F432))</f>
        <v/>
      </c>
      <c r="H432" s="48">
        <f>IF(D432="","",IF(L432=1,MAX(0,'Debt Inputs'!$B$2-SUM($G$406:$G$505)),0))</f>
        <v/>
      </c>
      <c r="I432" s="48">
        <f>IF(D432="","",MIN(D432+F432,G432+H432))</f>
        <v/>
      </c>
      <c r="J432" s="48">
        <f>IF(D432="","",MIN(D432,MAX(0,I432-F432)))</f>
        <v/>
      </c>
      <c r="K432" s="48">
        <f>IF(D432="","",MAX(0,D432+F432-I432))</f>
        <v/>
      </c>
      <c r="L432" s="18">
        <f>IF(D432="","",IF(D432&lt;=0,"",1+COUNTIFS($D$406:$D$505,"&gt;0",$E$406:$E$505,"&gt;"&amp;E432)))</f>
        <v/>
      </c>
      <c r="M432" s="18">
        <f>IF(D432="","",IF(AND(K432&gt;0,L432=1),"Yes","No"))</f>
        <v/>
      </c>
      <c r="N432" s="48">
        <f>IF(D432="","",N332+F432)</f>
        <v/>
      </c>
      <c r="O432" s="47">
        <f>IF(D432="","",IF(AND(K432=0,K332&gt;0),C432,""))</f>
        <v/>
      </c>
    </row>
    <row r="433">
      <c r="A433" s="49">
        <f>IF(B433="","",DATE(YEAR('Debt Inputs'!$E$2),MONTH('Debt Inputs'!$E$2)+4,1))</f>
        <v/>
      </c>
      <c r="B433" s="23">
        <f>IF('Debt Inputs'!A33="","",'Debt Inputs'!A33)</f>
        <v/>
      </c>
      <c r="C433" s="24">
        <f>IF(B433="","",IFERROR(VLOOKUP(B433,'Debt Inputs'!$A$6:$M$105,2,FALSE),""))</f>
        <v/>
      </c>
      <c r="D433" s="50">
        <f>IF(B433="","",K333)</f>
        <v/>
      </c>
      <c r="E433" s="26">
        <f>IF(B433="","",IFERROR(VLOOKUP(B433,'Debt Inputs'!$A$6:$M$105,5,FALSE),0))</f>
        <v/>
      </c>
      <c r="F433" s="50">
        <f>IF(D433="","",IFERROR(D433*E433/12,0))</f>
        <v/>
      </c>
      <c r="G433" s="50">
        <f>IF(D433="","",MIN(IFERROR(VLOOKUP(B433,'Debt Inputs'!$A$6:$M$105,7,FALSE),0),D433+F433))</f>
        <v/>
      </c>
      <c r="H433" s="50">
        <f>IF(D433="","",IF(L433=1,MAX(0,'Debt Inputs'!$B$2-SUM($G$406:$G$505)),0))</f>
        <v/>
      </c>
      <c r="I433" s="50">
        <f>IF(D433="","",MIN(D433+F433,G433+H433))</f>
        <v/>
      </c>
      <c r="J433" s="50">
        <f>IF(D433="","",MIN(D433,MAX(0,I433-F433)))</f>
        <v/>
      </c>
      <c r="K433" s="50">
        <f>IF(D433="","",MAX(0,D433+F433-I433))</f>
        <v/>
      </c>
      <c r="L433" s="23">
        <f>IF(D433="","",IF(D433&lt;=0,"",1+COUNTIFS($D$406:$D$505,"&gt;0",$E$406:$E$505,"&gt;"&amp;E433)))</f>
        <v/>
      </c>
      <c r="M433" s="23">
        <f>IF(D433="","",IF(AND(K433&gt;0,L433=1),"Yes","No"))</f>
        <v/>
      </c>
      <c r="N433" s="50">
        <f>IF(D433="","",N333+F433)</f>
        <v/>
      </c>
      <c r="O433" s="49">
        <f>IF(D433="","",IF(AND(K433=0,K333&gt;0),C433,""))</f>
        <v/>
      </c>
    </row>
    <row r="434">
      <c r="A434" s="47">
        <f>IF(B434="","",DATE(YEAR('Debt Inputs'!$E$2),MONTH('Debt Inputs'!$E$2)+4,1))</f>
        <v/>
      </c>
      <c r="B434" s="18">
        <f>IF('Debt Inputs'!A34="","",'Debt Inputs'!A34)</f>
        <v/>
      </c>
      <c r="C434" s="19">
        <f>IF(B434="","",IFERROR(VLOOKUP(B434,'Debt Inputs'!$A$6:$M$105,2,FALSE),""))</f>
        <v/>
      </c>
      <c r="D434" s="48">
        <f>IF(B434="","",K334)</f>
        <v/>
      </c>
      <c r="E434" s="21">
        <f>IF(B434="","",IFERROR(VLOOKUP(B434,'Debt Inputs'!$A$6:$M$105,5,FALSE),0))</f>
        <v/>
      </c>
      <c r="F434" s="48">
        <f>IF(D434="","",IFERROR(D434*E434/12,0))</f>
        <v/>
      </c>
      <c r="G434" s="48">
        <f>IF(D434="","",MIN(IFERROR(VLOOKUP(B434,'Debt Inputs'!$A$6:$M$105,7,FALSE),0),D434+F434))</f>
        <v/>
      </c>
      <c r="H434" s="48">
        <f>IF(D434="","",IF(L434=1,MAX(0,'Debt Inputs'!$B$2-SUM($G$406:$G$505)),0))</f>
        <v/>
      </c>
      <c r="I434" s="48">
        <f>IF(D434="","",MIN(D434+F434,G434+H434))</f>
        <v/>
      </c>
      <c r="J434" s="48">
        <f>IF(D434="","",MIN(D434,MAX(0,I434-F434)))</f>
        <v/>
      </c>
      <c r="K434" s="48">
        <f>IF(D434="","",MAX(0,D434+F434-I434))</f>
        <v/>
      </c>
      <c r="L434" s="18">
        <f>IF(D434="","",IF(D434&lt;=0,"",1+COUNTIFS($D$406:$D$505,"&gt;0",$E$406:$E$505,"&gt;"&amp;E434)))</f>
        <v/>
      </c>
      <c r="M434" s="18">
        <f>IF(D434="","",IF(AND(K434&gt;0,L434=1),"Yes","No"))</f>
        <v/>
      </c>
      <c r="N434" s="48">
        <f>IF(D434="","",N334+F434)</f>
        <v/>
      </c>
      <c r="O434" s="47">
        <f>IF(D434="","",IF(AND(K434=0,K334&gt;0),C434,""))</f>
        <v/>
      </c>
    </row>
    <row r="435">
      <c r="A435" s="49">
        <f>IF(B435="","",DATE(YEAR('Debt Inputs'!$E$2),MONTH('Debt Inputs'!$E$2)+4,1))</f>
        <v/>
      </c>
      <c r="B435" s="23">
        <f>IF('Debt Inputs'!A35="","",'Debt Inputs'!A35)</f>
        <v/>
      </c>
      <c r="C435" s="24">
        <f>IF(B435="","",IFERROR(VLOOKUP(B435,'Debt Inputs'!$A$6:$M$105,2,FALSE),""))</f>
        <v/>
      </c>
      <c r="D435" s="50">
        <f>IF(B435="","",K335)</f>
        <v/>
      </c>
      <c r="E435" s="26">
        <f>IF(B435="","",IFERROR(VLOOKUP(B435,'Debt Inputs'!$A$6:$M$105,5,FALSE),0))</f>
        <v/>
      </c>
      <c r="F435" s="50">
        <f>IF(D435="","",IFERROR(D435*E435/12,0))</f>
        <v/>
      </c>
      <c r="G435" s="50">
        <f>IF(D435="","",MIN(IFERROR(VLOOKUP(B435,'Debt Inputs'!$A$6:$M$105,7,FALSE),0),D435+F435))</f>
        <v/>
      </c>
      <c r="H435" s="50">
        <f>IF(D435="","",IF(L435=1,MAX(0,'Debt Inputs'!$B$2-SUM($G$406:$G$505)),0))</f>
        <v/>
      </c>
      <c r="I435" s="50">
        <f>IF(D435="","",MIN(D435+F435,G435+H435))</f>
        <v/>
      </c>
      <c r="J435" s="50">
        <f>IF(D435="","",MIN(D435,MAX(0,I435-F435)))</f>
        <v/>
      </c>
      <c r="K435" s="50">
        <f>IF(D435="","",MAX(0,D435+F435-I435))</f>
        <v/>
      </c>
      <c r="L435" s="23">
        <f>IF(D435="","",IF(D435&lt;=0,"",1+COUNTIFS($D$406:$D$505,"&gt;0",$E$406:$E$505,"&gt;"&amp;E435)))</f>
        <v/>
      </c>
      <c r="M435" s="23">
        <f>IF(D435="","",IF(AND(K435&gt;0,L435=1),"Yes","No"))</f>
        <v/>
      </c>
      <c r="N435" s="50">
        <f>IF(D435="","",N335+F435)</f>
        <v/>
      </c>
      <c r="O435" s="49">
        <f>IF(D435="","",IF(AND(K435=0,K335&gt;0),C435,""))</f>
        <v/>
      </c>
    </row>
    <row r="436">
      <c r="A436" s="47">
        <f>IF(B436="","",DATE(YEAR('Debt Inputs'!$E$2),MONTH('Debt Inputs'!$E$2)+4,1))</f>
        <v/>
      </c>
      <c r="B436" s="18">
        <f>IF('Debt Inputs'!A36="","",'Debt Inputs'!A36)</f>
        <v/>
      </c>
      <c r="C436" s="19">
        <f>IF(B436="","",IFERROR(VLOOKUP(B436,'Debt Inputs'!$A$6:$M$105,2,FALSE),""))</f>
        <v/>
      </c>
      <c r="D436" s="48">
        <f>IF(B436="","",K336)</f>
        <v/>
      </c>
      <c r="E436" s="21">
        <f>IF(B436="","",IFERROR(VLOOKUP(B436,'Debt Inputs'!$A$6:$M$105,5,FALSE),0))</f>
        <v/>
      </c>
      <c r="F436" s="48">
        <f>IF(D436="","",IFERROR(D436*E436/12,0))</f>
        <v/>
      </c>
      <c r="G436" s="48">
        <f>IF(D436="","",MIN(IFERROR(VLOOKUP(B436,'Debt Inputs'!$A$6:$M$105,7,FALSE),0),D436+F436))</f>
        <v/>
      </c>
      <c r="H436" s="48">
        <f>IF(D436="","",IF(L436=1,MAX(0,'Debt Inputs'!$B$2-SUM($G$406:$G$505)),0))</f>
        <v/>
      </c>
      <c r="I436" s="48">
        <f>IF(D436="","",MIN(D436+F436,G436+H436))</f>
        <v/>
      </c>
      <c r="J436" s="48">
        <f>IF(D436="","",MIN(D436,MAX(0,I436-F436)))</f>
        <v/>
      </c>
      <c r="K436" s="48">
        <f>IF(D436="","",MAX(0,D436+F436-I436))</f>
        <v/>
      </c>
      <c r="L436" s="18">
        <f>IF(D436="","",IF(D436&lt;=0,"",1+COUNTIFS($D$406:$D$505,"&gt;0",$E$406:$E$505,"&gt;"&amp;E436)))</f>
        <v/>
      </c>
      <c r="M436" s="18">
        <f>IF(D436="","",IF(AND(K436&gt;0,L436=1),"Yes","No"))</f>
        <v/>
      </c>
      <c r="N436" s="48">
        <f>IF(D436="","",N336+F436)</f>
        <v/>
      </c>
      <c r="O436" s="47">
        <f>IF(D436="","",IF(AND(K436=0,K336&gt;0),C436,""))</f>
        <v/>
      </c>
    </row>
    <row r="437">
      <c r="A437" s="49">
        <f>IF(B437="","",DATE(YEAR('Debt Inputs'!$E$2),MONTH('Debt Inputs'!$E$2)+4,1))</f>
        <v/>
      </c>
      <c r="B437" s="23">
        <f>IF('Debt Inputs'!A37="","",'Debt Inputs'!A37)</f>
        <v/>
      </c>
      <c r="C437" s="24">
        <f>IF(B437="","",IFERROR(VLOOKUP(B437,'Debt Inputs'!$A$6:$M$105,2,FALSE),""))</f>
        <v/>
      </c>
      <c r="D437" s="50">
        <f>IF(B437="","",K337)</f>
        <v/>
      </c>
      <c r="E437" s="26">
        <f>IF(B437="","",IFERROR(VLOOKUP(B437,'Debt Inputs'!$A$6:$M$105,5,FALSE),0))</f>
        <v/>
      </c>
      <c r="F437" s="50">
        <f>IF(D437="","",IFERROR(D437*E437/12,0))</f>
        <v/>
      </c>
      <c r="G437" s="50">
        <f>IF(D437="","",MIN(IFERROR(VLOOKUP(B437,'Debt Inputs'!$A$6:$M$105,7,FALSE),0),D437+F437))</f>
        <v/>
      </c>
      <c r="H437" s="50">
        <f>IF(D437="","",IF(L437=1,MAX(0,'Debt Inputs'!$B$2-SUM($G$406:$G$505)),0))</f>
        <v/>
      </c>
      <c r="I437" s="50">
        <f>IF(D437="","",MIN(D437+F437,G437+H437))</f>
        <v/>
      </c>
      <c r="J437" s="50">
        <f>IF(D437="","",MIN(D437,MAX(0,I437-F437)))</f>
        <v/>
      </c>
      <c r="K437" s="50">
        <f>IF(D437="","",MAX(0,D437+F437-I437))</f>
        <v/>
      </c>
      <c r="L437" s="23">
        <f>IF(D437="","",IF(D437&lt;=0,"",1+COUNTIFS($D$406:$D$505,"&gt;0",$E$406:$E$505,"&gt;"&amp;E437)))</f>
        <v/>
      </c>
      <c r="M437" s="23">
        <f>IF(D437="","",IF(AND(K437&gt;0,L437=1),"Yes","No"))</f>
        <v/>
      </c>
      <c r="N437" s="50">
        <f>IF(D437="","",N337+F437)</f>
        <v/>
      </c>
      <c r="O437" s="49">
        <f>IF(D437="","",IF(AND(K437=0,K337&gt;0),C437,""))</f>
        <v/>
      </c>
    </row>
    <row r="438">
      <c r="A438" s="47">
        <f>IF(B438="","",DATE(YEAR('Debt Inputs'!$E$2),MONTH('Debt Inputs'!$E$2)+4,1))</f>
        <v/>
      </c>
      <c r="B438" s="18">
        <f>IF('Debt Inputs'!A38="","",'Debt Inputs'!A38)</f>
        <v/>
      </c>
      <c r="C438" s="19">
        <f>IF(B438="","",IFERROR(VLOOKUP(B438,'Debt Inputs'!$A$6:$M$105,2,FALSE),""))</f>
        <v/>
      </c>
      <c r="D438" s="48">
        <f>IF(B438="","",K338)</f>
        <v/>
      </c>
      <c r="E438" s="21">
        <f>IF(B438="","",IFERROR(VLOOKUP(B438,'Debt Inputs'!$A$6:$M$105,5,FALSE),0))</f>
        <v/>
      </c>
      <c r="F438" s="48">
        <f>IF(D438="","",IFERROR(D438*E438/12,0))</f>
        <v/>
      </c>
      <c r="G438" s="48">
        <f>IF(D438="","",MIN(IFERROR(VLOOKUP(B438,'Debt Inputs'!$A$6:$M$105,7,FALSE),0),D438+F438))</f>
        <v/>
      </c>
      <c r="H438" s="48">
        <f>IF(D438="","",IF(L438=1,MAX(0,'Debt Inputs'!$B$2-SUM($G$406:$G$505)),0))</f>
        <v/>
      </c>
      <c r="I438" s="48">
        <f>IF(D438="","",MIN(D438+F438,G438+H438))</f>
        <v/>
      </c>
      <c r="J438" s="48">
        <f>IF(D438="","",MIN(D438,MAX(0,I438-F438)))</f>
        <v/>
      </c>
      <c r="K438" s="48">
        <f>IF(D438="","",MAX(0,D438+F438-I438))</f>
        <v/>
      </c>
      <c r="L438" s="18">
        <f>IF(D438="","",IF(D438&lt;=0,"",1+COUNTIFS($D$406:$D$505,"&gt;0",$E$406:$E$505,"&gt;"&amp;E438)))</f>
        <v/>
      </c>
      <c r="M438" s="18">
        <f>IF(D438="","",IF(AND(K438&gt;0,L438=1),"Yes","No"))</f>
        <v/>
      </c>
      <c r="N438" s="48">
        <f>IF(D438="","",N338+F438)</f>
        <v/>
      </c>
      <c r="O438" s="47">
        <f>IF(D438="","",IF(AND(K438=0,K338&gt;0),C438,""))</f>
        <v/>
      </c>
    </row>
    <row r="439">
      <c r="A439" s="49">
        <f>IF(B439="","",DATE(YEAR('Debt Inputs'!$E$2),MONTH('Debt Inputs'!$E$2)+4,1))</f>
        <v/>
      </c>
      <c r="B439" s="23">
        <f>IF('Debt Inputs'!A39="","",'Debt Inputs'!A39)</f>
        <v/>
      </c>
      <c r="C439" s="24">
        <f>IF(B439="","",IFERROR(VLOOKUP(B439,'Debt Inputs'!$A$6:$M$105,2,FALSE),""))</f>
        <v/>
      </c>
      <c r="D439" s="50">
        <f>IF(B439="","",K339)</f>
        <v/>
      </c>
      <c r="E439" s="26">
        <f>IF(B439="","",IFERROR(VLOOKUP(B439,'Debt Inputs'!$A$6:$M$105,5,FALSE),0))</f>
        <v/>
      </c>
      <c r="F439" s="50">
        <f>IF(D439="","",IFERROR(D439*E439/12,0))</f>
        <v/>
      </c>
      <c r="G439" s="50">
        <f>IF(D439="","",MIN(IFERROR(VLOOKUP(B439,'Debt Inputs'!$A$6:$M$105,7,FALSE),0),D439+F439))</f>
        <v/>
      </c>
      <c r="H439" s="50">
        <f>IF(D439="","",IF(L439=1,MAX(0,'Debt Inputs'!$B$2-SUM($G$406:$G$505)),0))</f>
        <v/>
      </c>
      <c r="I439" s="50">
        <f>IF(D439="","",MIN(D439+F439,G439+H439))</f>
        <v/>
      </c>
      <c r="J439" s="50">
        <f>IF(D439="","",MIN(D439,MAX(0,I439-F439)))</f>
        <v/>
      </c>
      <c r="K439" s="50">
        <f>IF(D439="","",MAX(0,D439+F439-I439))</f>
        <v/>
      </c>
      <c r="L439" s="23">
        <f>IF(D439="","",IF(D439&lt;=0,"",1+COUNTIFS($D$406:$D$505,"&gt;0",$E$406:$E$505,"&gt;"&amp;E439)))</f>
        <v/>
      </c>
      <c r="M439" s="23">
        <f>IF(D439="","",IF(AND(K439&gt;0,L439=1),"Yes","No"))</f>
        <v/>
      </c>
      <c r="N439" s="50">
        <f>IF(D439="","",N339+F439)</f>
        <v/>
      </c>
      <c r="O439" s="49">
        <f>IF(D439="","",IF(AND(K439=0,K339&gt;0),C439,""))</f>
        <v/>
      </c>
    </row>
    <row r="440">
      <c r="A440" s="47">
        <f>IF(B440="","",DATE(YEAR('Debt Inputs'!$E$2),MONTH('Debt Inputs'!$E$2)+4,1))</f>
        <v/>
      </c>
      <c r="B440" s="18">
        <f>IF('Debt Inputs'!A40="","",'Debt Inputs'!A40)</f>
        <v/>
      </c>
      <c r="C440" s="19">
        <f>IF(B440="","",IFERROR(VLOOKUP(B440,'Debt Inputs'!$A$6:$M$105,2,FALSE),""))</f>
        <v/>
      </c>
      <c r="D440" s="48">
        <f>IF(B440="","",K340)</f>
        <v/>
      </c>
      <c r="E440" s="21">
        <f>IF(B440="","",IFERROR(VLOOKUP(B440,'Debt Inputs'!$A$6:$M$105,5,FALSE),0))</f>
        <v/>
      </c>
      <c r="F440" s="48">
        <f>IF(D440="","",IFERROR(D440*E440/12,0))</f>
        <v/>
      </c>
      <c r="G440" s="48">
        <f>IF(D440="","",MIN(IFERROR(VLOOKUP(B440,'Debt Inputs'!$A$6:$M$105,7,FALSE),0),D440+F440))</f>
        <v/>
      </c>
      <c r="H440" s="48">
        <f>IF(D440="","",IF(L440=1,MAX(0,'Debt Inputs'!$B$2-SUM($G$406:$G$505)),0))</f>
        <v/>
      </c>
      <c r="I440" s="48">
        <f>IF(D440="","",MIN(D440+F440,G440+H440))</f>
        <v/>
      </c>
      <c r="J440" s="48">
        <f>IF(D440="","",MIN(D440,MAX(0,I440-F440)))</f>
        <v/>
      </c>
      <c r="K440" s="48">
        <f>IF(D440="","",MAX(0,D440+F440-I440))</f>
        <v/>
      </c>
      <c r="L440" s="18">
        <f>IF(D440="","",IF(D440&lt;=0,"",1+COUNTIFS($D$406:$D$505,"&gt;0",$E$406:$E$505,"&gt;"&amp;E440)))</f>
        <v/>
      </c>
      <c r="M440" s="18">
        <f>IF(D440="","",IF(AND(K440&gt;0,L440=1),"Yes","No"))</f>
        <v/>
      </c>
      <c r="N440" s="48">
        <f>IF(D440="","",N340+F440)</f>
        <v/>
      </c>
      <c r="O440" s="47">
        <f>IF(D440="","",IF(AND(K440=0,K340&gt;0),C440,""))</f>
        <v/>
      </c>
    </row>
    <row r="441">
      <c r="A441" s="49">
        <f>IF(B441="","",DATE(YEAR('Debt Inputs'!$E$2),MONTH('Debt Inputs'!$E$2)+4,1))</f>
        <v/>
      </c>
      <c r="B441" s="23">
        <f>IF('Debt Inputs'!A41="","",'Debt Inputs'!A41)</f>
        <v/>
      </c>
      <c r="C441" s="24">
        <f>IF(B441="","",IFERROR(VLOOKUP(B441,'Debt Inputs'!$A$6:$M$105,2,FALSE),""))</f>
        <v/>
      </c>
      <c r="D441" s="50">
        <f>IF(B441="","",K341)</f>
        <v/>
      </c>
      <c r="E441" s="26">
        <f>IF(B441="","",IFERROR(VLOOKUP(B441,'Debt Inputs'!$A$6:$M$105,5,FALSE),0))</f>
        <v/>
      </c>
      <c r="F441" s="50">
        <f>IF(D441="","",IFERROR(D441*E441/12,0))</f>
        <v/>
      </c>
      <c r="G441" s="50">
        <f>IF(D441="","",MIN(IFERROR(VLOOKUP(B441,'Debt Inputs'!$A$6:$M$105,7,FALSE),0),D441+F441))</f>
        <v/>
      </c>
      <c r="H441" s="50">
        <f>IF(D441="","",IF(L441=1,MAX(0,'Debt Inputs'!$B$2-SUM($G$406:$G$505)),0))</f>
        <v/>
      </c>
      <c r="I441" s="50">
        <f>IF(D441="","",MIN(D441+F441,G441+H441))</f>
        <v/>
      </c>
      <c r="J441" s="50">
        <f>IF(D441="","",MIN(D441,MAX(0,I441-F441)))</f>
        <v/>
      </c>
      <c r="K441" s="50">
        <f>IF(D441="","",MAX(0,D441+F441-I441))</f>
        <v/>
      </c>
      <c r="L441" s="23">
        <f>IF(D441="","",IF(D441&lt;=0,"",1+COUNTIFS($D$406:$D$505,"&gt;0",$E$406:$E$505,"&gt;"&amp;E441)))</f>
        <v/>
      </c>
      <c r="M441" s="23">
        <f>IF(D441="","",IF(AND(K441&gt;0,L441=1),"Yes","No"))</f>
        <v/>
      </c>
      <c r="N441" s="50">
        <f>IF(D441="","",N341+F441)</f>
        <v/>
      </c>
      <c r="O441" s="49">
        <f>IF(D441="","",IF(AND(K441=0,K341&gt;0),C441,""))</f>
        <v/>
      </c>
    </row>
    <row r="442">
      <c r="A442" s="47">
        <f>IF(B442="","",DATE(YEAR('Debt Inputs'!$E$2),MONTH('Debt Inputs'!$E$2)+4,1))</f>
        <v/>
      </c>
      <c r="B442" s="18">
        <f>IF('Debt Inputs'!A42="","",'Debt Inputs'!A42)</f>
        <v/>
      </c>
      <c r="C442" s="19">
        <f>IF(B442="","",IFERROR(VLOOKUP(B442,'Debt Inputs'!$A$6:$M$105,2,FALSE),""))</f>
        <v/>
      </c>
      <c r="D442" s="48">
        <f>IF(B442="","",K342)</f>
        <v/>
      </c>
      <c r="E442" s="21">
        <f>IF(B442="","",IFERROR(VLOOKUP(B442,'Debt Inputs'!$A$6:$M$105,5,FALSE),0))</f>
        <v/>
      </c>
      <c r="F442" s="48">
        <f>IF(D442="","",IFERROR(D442*E442/12,0))</f>
        <v/>
      </c>
      <c r="G442" s="48">
        <f>IF(D442="","",MIN(IFERROR(VLOOKUP(B442,'Debt Inputs'!$A$6:$M$105,7,FALSE),0),D442+F442))</f>
        <v/>
      </c>
      <c r="H442" s="48">
        <f>IF(D442="","",IF(L442=1,MAX(0,'Debt Inputs'!$B$2-SUM($G$406:$G$505)),0))</f>
        <v/>
      </c>
      <c r="I442" s="48">
        <f>IF(D442="","",MIN(D442+F442,G442+H442))</f>
        <v/>
      </c>
      <c r="J442" s="48">
        <f>IF(D442="","",MIN(D442,MAX(0,I442-F442)))</f>
        <v/>
      </c>
      <c r="K442" s="48">
        <f>IF(D442="","",MAX(0,D442+F442-I442))</f>
        <v/>
      </c>
      <c r="L442" s="18">
        <f>IF(D442="","",IF(D442&lt;=0,"",1+COUNTIFS($D$406:$D$505,"&gt;0",$E$406:$E$505,"&gt;"&amp;E442)))</f>
        <v/>
      </c>
      <c r="M442" s="18">
        <f>IF(D442="","",IF(AND(K442&gt;0,L442=1),"Yes","No"))</f>
        <v/>
      </c>
      <c r="N442" s="48">
        <f>IF(D442="","",N342+F442)</f>
        <v/>
      </c>
      <c r="O442" s="47">
        <f>IF(D442="","",IF(AND(K442=0,K342&gt;0),C442,""))</f>
        <v/>
      </c>
    </row>
    <row r="443">
      <c r="A443" s="49">
        <f>IF(B443="","",DATE(YEAR('Debt Inputs'!$E$2),MONTH('Debt Inputs'!$E$2)+4,1))</f>
        <v/>
      </c>
      <c r="B443" s="23">
        <f>IF('Debt Inputs'!A43="","",'Debt Inputs'!A43)</f>
        <v/>
      </c>
      <c r="C443" s="24">
        <f>IF(B443="","",IFERROR(VLOOKUP(B443,'Debt Inputs'!$A$6:$M$105,2,FALSE),""))</f>
        <v/>
      </c>
      <c r="D443" s="50">
        <f>IF(B443="","",K343)</f>
        <v/>
      </c>
      <c r="E443" s="26">
        <f>IF(B443="","",IFERROR(VLOOKUP(B443,'Debt Inputs'!$A$6:$M$105,5,FALSE),0))</f>
        <v/>
      </c>
      <c r="F443" s="50">
        <f>IF(D443="","",IFERROR(D443*E443/12,0))</f>
        <v/>
      </c>
      <c r="G443" s="50">
        <f>IF(D443="","",MIN(IFERROR(VLOOKUP(B443,'Debt Inputs'!$A$6:$M$105,7,FALSE),0),D443+F443))</f>
        <v/>
      </c>
      <c r="H443" s="50">
        <f>IF(D443="","",IF(L443=1,MAX(0,'Debt Inputs'!$B$2-SUM($G$406:$G$505)),0))</f>
        <v/>
      </c>
      <c r="I443" s="50">
        <f>IF(D443="","",MIN(D443+F443,G443+H443))</f>
        <v/>
      </c>
      <c r="J443" s="50">
        <f>IF(D443="","",MIN(D443,MAX(0,I443-F443)))</f>
        <v/>
      </c>
      <c r="K443" s="50">
        <f>IF(D443="","",MAX(0,D443+F443-I443))</f>
        <v/>
      </c>
      <c r="L443" s="23">
        <f>IF(D443="","",IF(D443&lt;=0,"",1+COUNTIFS($D$406:$D$505,"&gt;0",$E$406:$E$505,"&gt;"&amp;E443)))</f>
        <v/>
      </c>
      <c r="M443" s="23">
        <f>IF(D443="","",IF(AND(K443&gt;0,L443=1),"Yes","No"))</f>
        <v/>
      </c>
      <c r="N443" s="50">
        <f>IF(D443="","",N343+F443)</f>
        <v/>
      </c>
      <c r="O443" s="49">
        <f>IF(D443="","",IF(AND(K443=0,K343&gt;0),C443,""))</f>
        <v/>
      </c>
    </row>
    <row r="444">
      <c r="A444" s="47">
        <f>IF(B444="","",DATE(YEAR('Debt Inputs'!$E$2),MONTH('Debt Inputs'!$E$2)+4,1))</f>
        <v/>
      </c>
      <c r="B444" s="18">
        <f>IF('Debt Inputs'!A44="","",'Debt Inputs'!A44)</f>
        <v/>
      </c>
      <c r="C444" s="19">
        <f>IF(B444="","",IFERROR(VLOOKUP(B444,'Debt Inputs'!$A$6:$M$105,2,FALSE),""))</f>
        <v/>
      </c>
      <c r="D444" s="48">
        <f>IF(B444="","",K344)</f>
        <v/>
      </c>
      <c r="E444" s="21">
        <f>IF(B444="","",IFERROR(VLOOKUP(B444,'Debt Inputs'!$A$6:$M$105,5,FALSE),0))</f>
        <v/>
      </c>
      <c r="F444" s="48">
        <f>IF(D444="","",IFERROR(D444*E444/12,0))</f>
        <v/>
      </c>
      <c r="G444" s="48">
        <f>IF(D444="","",MIN(IFERROR(VLOOKUP(B444,'Debt Inputs'!$A$6:$M$105,7,FALSE),0),D444+F444))</f>
        <v/>
      </c>
      <c r="H444" s="48">
        <f>IF(D444="","",IF(L444=1,MAX(0,'Debt Inputs'!$B$2-SUM($G$406:$G$505)),0))</f>
        <v/>
      </c>
      <c r="I444" s="48">
        <f>IF(D444="","",MIN(D444+F444,G444+H444))</f>
        <v/>
      </c>
      <c r="J444" s="48">
        <f>IF(D444="","",MIN(D444,MAX(0,I444-F444)))</f>
        <v/>
      </c>
      <c r="K444" s="48">
        <f>IF(D444="","",MAX(0,D444+F444-I444))</f>
        <v/>
      </c>
      <c r="L444" s="18">
        <f>IF(D444="","",IF(D444&lt;=0,"",1+COUNTIFS($D$406:$D$505,"&gt;0",$E$406:$E$505,"&gt;"&amp;E444)))</f>
        <v/>
      </c>
      <c r="M444" s="18">
        <f>IF(D444="","",IF(AND(K444&gt;0,L444=1),"Yes","No"))</f>
        <v/>
      </c>
      <c r="N444" s="48">
        <f>IF(D444="","",N344+F444)</f>
        <v/>
      </c>
      <c r="O444" s="47">
        <f>IF(D444="","",IF(AND(K444=0,K344&gt;0),C444,""))</f>
        <v/>
      </c>
    </row>
    <row r="445">
      <c r="A445" s="49">
        <f>IF(B445="","",DATE(YEAR('Debt Inputs'!$E$2),MONTH('Debt Inputs'!$E$2)+4,1))</f>
        <v/>
      </c>
      <c r="B445" s="23">
        <f>IF('Debt Inputs'!A45="","",'Debt Inputs'!A45)</f>
        <v/>
      </c>
      <c r="C445" s="24">
        <f>IF(B445="","",IFERROR(VLOOKUP(B445,'Debt Inputs'!$A$6:$M$105,2,FALSE),""))</f>
        <v/>
      </c>
      <c r="D445" s="50">
        <f>IF(B445="","",K345)</f>
        <v/>
      </c>
      <c r="E445" s="26">
        <f>IF(B445="","",IFERROR(VLOOKUP(B445,'Debt Inputs'!$A$6:$M$105,5,FALSE),0))</f>
        <v/>
      </c>
      <c r="F445" s="50">
        <f>IF(D445="","",IFERROR(D445*E445/12,0))</f>
        <v/>
      </c>
      <c r="G445" s="50">
        <f>IF(D445="","",MIN(IFERROR(VLOOKUP(B445,'Debt Inputs'!$A$6:$M$105,7,FALSE),0),D445+F445))</f>
        <v/>
      </c>
      <c r="H445" s="50">
        <f>IF(D445="","",IF(L445=1,MAX(0,'Debt Inputs'!$B$2-SUM($G$406:$G$505)),0))</f>
        <v/>
      </c>
      <c r="I445" s="50">
        <f>IF(D445="","",MIN(D445+F445,G445+H445))</f>
        <v/>
      </c>
      <c r="J445" s="50">
        <f>IF(D445="","",MIN(D445,MAX(0,I445-F445)))</f>
        <v/>
      </c>
      <c r="K445" s="50">
        <f>IF(D445="","",MAX(0,D445+F445-I445))</f>
        <v/>
      </c>
      <c r="L445" s="23">
        <f>IF(D445="","",IF(D445&lt;=0,"",1+COUNTIFS($D$406:$D$505,"&gt;0",$E$406:$E$505,"&gt;"&amp;E445)))</f>
        <v/>
      </c>
      <c r="M445" s="23">
        <f>IF(D445="","",IF(AND(K445&gt;0,L445=1),"Yes","No"))</f>
        <v/>
      </c>
      <c r="N445" s="50">
        <f>IF(D445="","",N345+F445)</f>
        <v/>
      </c>
      <c r="O445" s="49">
        <f>IF(D445="","",IF(AND(K445=0,K345&gt;0),C445,""))</f>
        <v/>
      </c>
    </row>
    <row r="446">
      <c r="A446" s="47">
        <f>IF(B446="","",DATE(YEAR('Debt Inputs'!$E$2),MONTH('Debt Inputs'!$E$2)+4,1))</f>
        <v/>
      </c>
      <c r="B446" s="18">
        <f>IF('Debt Inputs'!A46="","",'Debt Inputs'!A46)</f>
        <v/>
      </c>
      <c r="C446" s="19">
        <f>IF(B446="","",IFERROR(VLOOKUP(B446,'Debt Inputs'!$A$6:$M$105,2,FALSE),""))</f>
        <v/>
      </c>
      <c r="D446" s="48">
        <f>IF(B446="","",K346)</f>
        <v/>
      </c>
      <c r="E446" s="21">
        <f>IF(B446="","",IFERROR(VLOOKUP(B446,'Debt Inputs'!$A$6:$M$105,5,FALSE),0))</f>
        <v/>
      </c>
      <c r="F446" s="48">
        <f>IF(D446="","",IFERROR(D446*E446/12,0))</f>
        <v/>
      </c>
      <c r="G446" s="48">
        <f>IF(D446="","",MIN(IFERROR(VLOOKUP(B446,'Debt Inputs'!$A$6:$M$105,7,FALSE),0),D446+F446))</f>
        <v/>
      </c>
      <c r="H446" s="48">
        <f>IF(D446="","",IF(L446=1,MAX(0,'Debt Inputs'!$B$2-SUM($G$406:$G$505)),0))</f>
        <v/>
      </c>
      <c r="I446" s="48">
        <f>IF(D446="","",MIN(D446+F446,G446+H446))</f>
        <v/>
      </c>
      <c r="J446" s="48">
        <f>IF(D446="","",MIN(D446,MAX(0,I446-F446)))</f>
        <v/>
      </c>
      <c r="K446" s="48">
        <f>IF(D446="","",MAX(0,D446+F446-I446))</f>
        <v/>
      </c>
      <c r="L446" s="18">
        <f>IF(D446="","",IF(D446&lt;=0,"",1+COUNTIFS($D$406:$D$505,"&gt;0",$E$406:$E$505,"&gt;"&amp;E446)))</f>
        <v/>
      </c>
      <c r="M446" s="18">
        <f>IF(D446="","",IF(AND(K446&gt;0,L446=1),"Yes","No"))</f>
        <v/>
      </c>
      <c r="N446" s="48">
        <f>IF(D446="","",N346+F446)</f>
        <v/>
      </c>
      <c r="O446" s="47">
        <f>IF(D446="","",IF(AND(K446=0,K346&gt;0),C446,""))</f>
        <v/>
      </c>
    </row>
    <row r="447">
      <c r="A447" s="49">
        <f>IF(B447="","",DATE(YEAR('Debt Inputs'!$E$2),MONTH('Debt Inputs'!$E$2)+4,1))</f>
        <v/>
      </c>
      <c r="B447" s="23">
        <f>IF('Debt Inputs'!A47="","",'Debt Inputs'!A47)</f>
        <v/>
      </c>
      <c r="C447" s="24">
        <f>IF(B447="","",IFERROR(VLOOKUP(B447,'Debt Inputs'!$A$6:$M$105,2,FALSE),""))</f>
        <v/>
      </c>
      <c r="D447" s="50">
        <f>IF(B447="","",K347)</f>
        <v/>
      </c>
      <c r="E447" s="26">
        <f>IF(B447="","",IFERROR(VLOOKUP(B447,'Debt Inputs'!$A$6:$M$105,5,FALSE),0))</f>
        <v/>
      </c>
      <c r="F447" s="50">
        <f>IF(D447="","",IFERROR(D447*E447/12,0))</f>
        <v/>
      </c>
      <c r="G447" s="50">
        <f>IF(D447="","",MIN(IFERROR(VLOOKUP(B447,'Debt Inputs'!$A$6:$M$105,7,FALSE),0),D447+F447))</f>
        <v/>
      </c>
      <c r="H447" s="50">
        <f>IF(D447="","",IF(L447=1,MAX(0,'Debt Inputs'!$B$2-SUM($G$406:$G$505)),0))</f>
        <v/>
      </c>
      <c r="I447" s="50">
        <f>IF(D447="","",MIN(D447+F447,G447+H447))</f>
        <v/>
      </c>
      <c r="J447" s="50">
        <f>IF(D447="","",MIN(D447,MAX(0,I447-F447)))</f>
        <v/>
      </c>
      <c r="K447" s="50">
        <f>IF(D447="","",MAX(0,D447+F447-I447))</f>
        <v/>
      </c>
      <c r="L447" s="23">
        <f>IF(D447="","",IF(D447&lt;=0,"",1+COUNTIFS($D$406:$D$505,"&gt;0",$E$406:$E$505,"&gt;"&amp;E447)))</f>
        <v/>
      </c>
      <c r="M447" s="23">
        <f>IF(D447="","",IF(AND(K447&gt;0,L447=1),"Yes","No"))</f>
        <v/>
      </c>
      <c r="N447" s="50">
        <f>IF(D447="","",N347+F447)</f>
        <v/>
      </c>
      <c r="O447" s="49">
        <f>IF(D447="","",IF(AND(K447=0,K347&gt;0),C447,""))</f>
        <v/>
      </c>
    </row>
    <row r="448">
      <c r="A448" s="47">
        <f>IF(B448="","",DATE(YEAR('Debt Inputs'!$E$2),MONTH('Debt Inputs'!$E$2)+4,1))</f>
        <v/>
      </c>
      <c r="B448" s="18">
        <f>IF('Debt Inputs'!A48="","",'Debt Inputs'!A48)</f>
        <v/>
      </c>
      <c r="C448" s="19">
        <f>IF(B448="","",IFERROR(VLOOKUP(B448,'Debt Inputs'!$A$6:$M$105,2,FALSE),""))</f>
        <v/>
      </c>
      <c r="D448" s="48">
        <f>IF(B448="","",K348)</f>
        <v/>
      </c>
      <c r="E448" s="21">
        <f>IF(B448="","",IFERROR(VLOOKUP(B448,'Debt Inputs'!$A$6:$M$105,5,FALSE),0))</f>
        <v/>
      </c>
      <c r="F448" s="48">
        <f>IF(D448="","",IFERROR(D448*E448/12,0))</f>
        <v/>
      </c>
      <c r="G448" s="48">
        <f>IF(D448="","",MIN(IFERROR(VLOOKUP(B448,'Debt Inputs'!$A$6:$M$105,7,FALSE),0),D448+F448))</f>
        <v/>
      </c>
      <c r="H448" s="48">
        <f>IF(D448="","",IF(L448=1,MAX(0,'Debt Inputs'!$B$2-SUM($G$406:$G$505)),0))</f>
        <v/>
      </c>
      <c r="I448" s="48">
        <f>IF(D448="","",MIN(D448+F448,G448+H448))</f>
        <v/>
      </c>
      <c r="J448" s="48">
        <f>IF(D448="","",MIN(D448,MAX(0,I448-F448)))</f>
        <v/>
      </c>
      <c r="K448" s="48">
        <f>IF(D448="","",MAX(0,D448+F448-I448))</f>
        <v/>
      </c>
      <c r="L448" s="18">
        <f>IF(D448="","",IF(D448&lt;=0,"",1+COUNTIFS($D$406:$D$505,"&gt;0",$E$406:$E$505,"&gt;"&amp;E448)))</f>
        <v/>
      </c>
      <c r="M448" s="18">
        <f>IF(D448="","",IF(AND(K448&gt;0,L448=1),"Yes","No"))</f>
        <v/>
      </c>
      <c r="N448" s="48">
        <f>IF(D448="","",N348+F448)</f>
        <v/>
      </c>
      <c r="O448" s="47">
        <f>IF(D448="","",IF(AND(K448=0,K348&gt;0),C448,""))</f>
        <v/>
      </c>
    </row>
    <row r="449">
      <c r="A449" s="49">
        <f>IF(B449="","",DATE(YEAR('Debt Inputs'!$E$2),MONTH('Debt Inputs'!$E$2)+4,1))</f>
        <v/>
      </c>
      <c r="B449" s="23">
        <f>IF('Debt Inputs'!A49="","",'Debt Inputs'!A49)</f>
        <v/>
      </c>
      <c r="C449" s="24">
        <f>IF(B449="","",IFERROR(VLOOKUP(B449,'Debt Inputs'!$A$6:$M$105,2,FALSE),""))</f>
        <v/>
      </c>
      <c r="D449" s="50">
        <f>IF(B449="","",K349)</f>
        <v/>
      </c>
      <c r="E449" s="26">
        <f>IF(B449="","",IFERROR(VLOOKUP(B449,'Debt Inputs'!$A$6:$M$105,5,FALSE),0))</f>
        <v/>
      </c>
      <c r="F449" s="50">
        <f>IF(D449="","",IFERROR(D449*E449/12,0))</f>
        <v/>
      </c>
      <c r="G449" s="50">
        <f>IF(D449="","",MIN(IFERROR(VLOOKUP(B449,'Debt Inputs'!$A$6:$M$105,7,FALSE),0),D449+F449))</f>
        <v/>
      </c>
      <c r="H449" s="50">
        <f>IF(D449="","",IF(L449=1,MAX(0,'Debt Inputs'!$B$2-SUM($G$406:$G$505)),0))</f>
        <v/>
      </c>
      <c r="I449" s="50">
        <f>IF(D449="","",MIN(D449+F449,G449+H449))</f>
        <v/>
      </c>
      <c r="J449" s="50">
        <f>IF(D449="","",MIN(D449,MAX(0,I449-F449)))</f>
        <v/>
      </c>
      <c r="K449" s="50">
        <f>IF(D449="","",MAX(0,D449+F449-I449))</f>
        <v/>
      </c>
      <c r="L449" s="23">
        <f>IF(D449="","",IF(D449&lt;=0,"",1+COUNTIFS($D$406:$D$505,"&gt;0",$E$406:$E$505,"&gt;"&amp;E449)))</f>
        <v/>
      </c>
      <c r="M449" s="23">
        <f>IF(D449="","",IF(AND(K449&gt;0,L449=1),"Yes","No"))</f>
        <v/>
      </c>
      <c r="N449" s="50">
        <f>IF(D449="","",N349+F449)</f>
        <v/>
      </c>
      <c r="O449" s="49">
        <f>IF(D449="","",IF(AND(K449=0,K349&gt;0),C449,""))</f>
        <v/>
      </c>
    </row>
    <row r="450">
      <c r="A450" s="47">
        <f>IF(B450="","",DATE(YEAR('Debt Inputs'!$E$2),MONTH('Debt Inputs'!$E$2)+4,1))</f>
        <v/>
      </c>
      <c r="B450" s="18">
        <f>IF('Debt Inputs'!A50="","",'Debt Inputs'!A50)</f>
        <v/>
      </c>
      <c r="C450" s="19">
        <f>IF(B450="","",IFERROR(VLOOKUP(B450,'Debt Inputs'!$A$6:$M$105,2,FALSE),""))</f>
        <v/>
      </c>
      <c r="D450" s="48">
        <f>IF(B450="","",K350)</f>
        <v/>
      </c>
      <c r="E450" s="21">
        <f>IF(B450="","",IFERROR(VLOOKUP(B450,'Debt Inputs'!$A$6:$M$105,5,FALSE),0))</f>
        <v/>
      </c>
      <c r="F450" s="48">
        <f>IF(D450="","",IFERROR(D450*E450/12,0))</f>
        <v/>
      </c>
      <c r="G450" s="48">
        <f>IF(D450="","",MIN(IFERROR(VLOOKUP(B450,'Debt Inputs'!$A$6:$M$105,7,FALSE),0),D450+F450))</f>
        <v/>
      </c>
      <c r="H450" s="48">
        <f>IF(D450="","",IF(L450=1,MAX(0,'Debt Inputs'!$B$2-SUM($G$406:$G$505)),0))</f>
        <v/>
      </c>
      <c r="I450" s="48">
        <f>IF(D450="","",MIN(D450+F450,G450+H450))</f>
        <v/>
      </c>
      <c r="J450" s="48">
        <f>IF(D450="","",MIN(D450,MAX(0,I450-F450)))</f>
        <v/>
      </c>
      <c r="K450" s="48">
        <f>IF(D450="","",MAX(0,D450+F450-I450))</f>
        <v/>
      </c>
      <c r="L450" s="18">
        <f>IF(D450="","",IF(D450&lt;=0,"",1+COUNTIFS($D$406:$D$505,"&gt;0",$E$406:$E$505,"&gt;"&amp;E450)))</f>
        <v/>
      </c>
      <c r="M450" s="18">
        <f>IF(D450="","",IF(AND(K450&gt;0,L450=1),"Yes","No"))</f>
        <v/>
      </c>
      <c r="N450" s="48">
        <f>IF(D450="","",N350+F450)</f>
        <v/>
      </c>
      <c r="O450" s="47">
        <f>IF(D450="","",IF(AND(K450=0,K350&gt;0),C450,""))</f>
        <v/>
      </c>
    </row>
    <row r="451">
      <c r="A451" s="49">
        <f>IF(B451="","",DATE(YEAR('Debt Inputs'!$E$2),MONTH('Debt Inputs'!$E$2)+4,1))</f>
        <v/>
      </c>
      <c r="B451" s="23">
        <f>IF('Debt Inputs'!A51="","",'Debt Inputs'!A51)</f>
        <v/>
      </c>
      <c r="C451" s="24">
        <f>IF(B451="","",IFERROR(VLOOKUP(B451,'Debt Inputs'!$A$6:$M$105,2,FALSE),""))</f>
        <v/>
      </c>
      <c r="D451" s="50">
        <f>IF(B451="","",K351)</f>
        <v/>
      </c>
      <c r="E451" s="26">
        <f>IF(B451="","",IFERROR(VLOOKUP(B451,'Debt Inputs'!$A$6:$M$105,5,FALSE),0))</f>
        <v/>
      </c>
      <c r="F451" s="50">
        <f>IF(D451="","",IFERROR(D451*E451/12,0))</f>
        <v/>
      </c>
      <c r="G451" s="50">
        <f>IF(D451="","",MIN(IFERROR(VLOOKUP(B451,'Debt Inputs'!$A$6:$M$105,7,FALSE),0),D451+F451))</f>
        <v/>
      </c>
      <c r="H451" s="50">
        <f>IF(D451="","",IF(L451=1,MAX(0,'Debt Inputs'!$B$2-SUM($G$406:$G$505)),0))</f>
        <v/>
      </c>
      <c r="I451" s="50">
        <f>IF(D451="","",MIN(D451+F451,G451+H451))</f>
        <v/>
      </c>
      <c r="J451" s="50">
        <f>IF(D451="","",MIN(D451,MAX(0,I451-F451)))</f>
        <v/>
      </c>
      <c r="K451" s="50">
        <f>IF(D451="","",MAX(0,D451+F451-I451))</f>
        <v/>
      </c>
      <c r="L451" s="23">
        <f>IF(D451="","",IF(D451&lt;=0,"",1+COUNTIFS($D$406:$D$505,"&gt;0",$E$406:$E$505,"&gt;"&amp;E451)))</f>
        <v/>
      </c>
      <c r="M451" s="23">
        <f>IF(D451="","",IF(AND(K451&gt;0,L451=1),"Yes","No"))</f>
        <v/>
      </c>
      <c r="N451" s="50">
        <f>IF(D451="","",N351+F451)</f>
        <v/>
      </c>
      <c r="O451" s="49">
        <f>IF(D451="","",IF(AND(K451=0,K351&gt;0),C451,""))</f>
        <v/>
      </c>
    </row>
    <row r="452">
      <c r="A452" s="47">
        <f>IF(B452="","",DATE(YEAR('Debt Inputs'!$E$2),MONTH('Debt Inputs'!$E$2)+4,1))</f>
        <v/>
      </c>
      <c r="B452" s="18">
        <f>IF('Debt Inputs'!A52="","",'Debt Inputs'!A52)</f>
        <v/>
      </c>
      <c r="C452" s="19">
        <f>IF(B452="","",IFERROR(VLOOKUP(B452,'Debt Inputs'!$A$6:$M$105,2,FALSE),""))</f>
        <v/>
      </c>
      <c r="D452" s="48">
        <f>IF(B452="","",K352)</f>
        <v/>
      </c>
      <c r="E452" s="21">
        <f>IF(B452="","",IFERROR(VLOOKUP(B452,'Debt Inputs'!$A$6:$M$105,5,FALSE),0))</f>
        <v/>
      </c>
      <c r="F452" s="48">
        <f>IF(D452="","",IFERROR(D452*E452/12,0))</f>
        <v/>
      </c>
      <c r="G452" s="48">
        <f>IF(D452="","",MIN(IFERROR(VLOOKUP(B452,'Debt Inputs'!$A$6:$M$105,7,FALSE),0),D452+F452))</f>
        <v/>
      </c>
      <c r="H452" s="48">
        <f>IF(D452="","",IF(L452=1,MAX(0,'Debt Inputs'!$B$2-SUM($G$406:$G$505)),0))</f>
        <v/>
      </c>
      <c r="I452" s="48">
        <f>IF(D452="","",MIN(D452+F452,G452+H452))</f>
        <v/>
      </c>
      <c r="J452" s="48">
        <f>IF(D452="","",MIN(D452,MAX(0,I452-F452)))</f>
        <v/>
      </c>
      <c r="K452" s="48">
        <f>IF(D452="","",MAX(0,D452+F452-I452))</f>
        <v/>
      </c>
      <c r="L452" s="18">
        <f>IF(D452="","",IF(D452&lt;=0,"",1+COUNTIFS($D$406:$D$505,"&gt;0",$E$406:$E$505,"&gt;"&amp;E452)))</f>
        <v/>
      </c>
      <c r="M452" s="18">
        <f>IF(D452="","",IF(AND(K452&gt;0,L452=1),"Yes","No"))</f>
        <v/>
      </c>
      <c r="N452" s="48">
        <f>IF(D452="","",N352+F452)</f>
        <v/>
      </c>
      <c r="O452" s="47">
        <f>IF(D452="","",IF(AND(K452=0,K352&gt;0),C452,""))</f>
        <v/>
      </c>
    </row>
    <row r="453">
      <c r="A453" s="49">
        <f>IF(B453="","",DATE(YEAR('Debt Inputs'!$E$2),MONTH('Debt Inputs'!$E$2)+4,1))</f>
        <v/>
      </c>
      <c r="B453" s="23">
        <f>IF('Debt Inputs'!A53="","",'Debt Inputs'!A53)</f>
        <v/>
      </c>
      <c r="C453" s="24">
        <f>IF(B453="","",IFERROR(VLOOKUP(B453,'Debt Inputs'!$A$6:$M$105,2,FALSE),""))</f>
        <v/>
      </c>
      <c r="D453" s="50">
        <f>IF(B453="","",K353)</f>
        <v/>
      </c>
      <c r="E453" s="26">
        <f>IF(B453="","",IFERROR(VLOOKUP(B453,'Debt Inputs'!$A$6:$M$105,5,FALSE),0))</f>
        <v/>
      </c>
      <c r="F453" s="50">
        <f>IF(D453="","",IFERROR(D453*E453/12,0))</f>
        <v/>
      </c>
      <c r="G453" s="50">
        <f>IF(D453="","",MIN(IFERROR(VLOOKUP(B453,'Debt Inputs'!$A$6:$M$105,7,FALSE),0),D453+F453))</f>
        <v/>
      </c>
      <c r="H453" s="50">
        <f>IF(D453="","",IF(L453=1,MAX(0,'Debt Inputs'!$B$2-SUM($G$406:$G$505)),0))</f>
        <v/>
      </c>
      <c r="I453" s="50">
        <f>IF(D453="","",MIN(D453+F453,G453+H453))</f>
        <v/>
      </c>
      <c r="J453" s="50">
        <f>IF(D453="","",MIN(D453,MAX(0,I453-F453)))</f>
        <v/>
      </c>
      <c r="K453" s="50">
        <f>IF(D453="","",MAX(0,D453+F453-I453))</f>
        <v/>
      </c>
      <c r="L453" s="23">
        <f>IF(D453="","",IF(D453&lt;=0,"",1+COUNTIFS($D$406:$D$505,"&gt;0",$E$406:$E$505,"&gt;"&amp;E453)))</f>
        <v/>
      </c>
      <c r="M453" s="23">
        <f>IF(D453="","",IF(AND(K453&gt;0,L453=1),"Yes","No"))</f>
        <v/>
      </c>
      <c r="N453" s="50">
        <f>IF(D453="","",N353+F453)</f>
        <v/>
      </c>
      <c r="O453" s="49">
        <f>IF(D453="","",IF(AND(K453=0,K353&gt;0),C453,""))</f>
        <v/>
      </c>
    </row>
    <row r="454">
      <c r="A454" s="47">
        <f>IF(B454="","",DATE(YEAR('Debt Inputs'!$E$2),MONTH('Debt Inputs'!$E$2)+4,1))</f>
        <v/>
      </c>
      <c r="B454" s="18">
        <f>IF('Debt Inputs'!A54="","",'Debt Inputs'!A54)</f>
        <v/>
      </c>
      <c r="C454" s="19">
        <f>IF(B454="","",IFERROR(VLOOKUP(B454,'Debt Inputs'!$A$6:$M$105,2,FALSE),""))</f>
        <v/>
      </c>
      <c r="D454" s="48">
        <f>IF(B454="","",K354)</f>
        <v/>
      </c>
      <c r="E454" s="21">
        <f>IF(B454="","",IFERROR(VLOOKUP(B454,'Debt Inputs'!$A$6:$M$105,5,FALSE),0))</f>
        <v/>
      </c>
      <c r="F454" s="48">
        <f>IF(D454="","",IFERROR(D454*E454/12,0))</f>
        <v/>
      </c>
      <c r="G454" s="48">
        <f>IF(D454="","",MIN(IFERROR(VLOOKUP(B454,'Debt Inputs'!$A$6:$M$105,7,FALSE),0),D454+F454))</f>
        <v/>
      </c>
      <c r="H454" s="48">
        <f>IF(D454="","",IF(L454=1,MAX(0,'Debt Inputs'!$B$2-SUM($G$406:$G$505)),0))</f>
        <v/>
      </c>
      <c r="I454" s="48">
        <f>IF(D454="","",MIN(D454+F454,G454+H454))</f>
        <v/>
      </c>
      <c r="J454" s="48">
        <f>IF(D454="","",MIN(D454,MAX(0,I454-F454)))</f>
        <v/>
      </c>
      <c r="K454" s="48">
        <f>IF(D454="","",MAX(0,D454+F454-I454))</f>
        <v/>
      </c>
      <c r="L454" s="18">
        <f>IF(D454="","",IF(D454&lt;=0,"",1+COUNTIFS($D$406:$D$505,"&gt;0",$E$406:$E$505,"&gt;"&amp;E454)))</f>
        <v/>
      </c>
      <c r="M454" s="18">
        <f>IF(D454="","",IF(AND(K454&gt;0,L454=1),"Yes","No"))</f>
        <v/>
      </c>
      <c r="N454" s="48">
        <f>IF(D454="","",N354+F454)</f>
        <v/>
      </c>
      <c r="O454" s="47">
        <f>IF(D454="","",IF(AND(K454=0,K354&gt;0),C454,""))</f>
        <v/>
      </c>
    </row>
    <row r="455">
      <c r="A455" s="49">
        <f>IF(B455="","",DATE(YEAR('Debt Inputs'!$E$2),MONTH('Debt Inputs'!$E$2)+4,1))</f>
        <v/>
      </c>
      <c r="B455" s="23">
        <f>IF('Debt Inputs'!A55="","",'Debt Inputs'!A55)</f>
        <v/>
      </c>
      <c r="C455" s="24">
        <f>IF(B455="","",IFERROR(VLOOKUP(B455,'Debt Inputs'!$A$6:$M$105,2,FALSE),""))</f>
        <v/>
      </c>
      <c r="D455" s="50">
        <f>IF(B455="","",K355)</f>
        <v/>
      </c>
      <c r="E455" s="26">
        <f>IF(B455="","",IFERROR(VLOOKUP(B455,'Debt Inputs'!$A$6:$M$105,5,FALSE),0))</f>
        <v/>
      </c>
      <c r="F455" s="50">
        <f>IF(D455="","",IFERROR(D455*E455/12,0))</f>
        <v/>
      </c>
      <c r="G455" s="50">
        <f>IF(D455="","",MIN(IFERROR(VLOOKUP(B455,'Debt Inputs'!$A$6:$M$105,7,FALSE),0),D455+F455))</f>
        <v/>
      </c>
      <c r="H455" s="50">
        <f>IF(D455="","",IF(L455=1,MAX(0,'Debt Inputs'!$B$2-SUM($G$406:$G$505)),0))</f>
        <v/>
      </c>
      <c r="I455" s="50">
        <f>IF(D455="","",MIN(D455+F455,G455+H455))</f>
        <v/>
      </c>
      <c r="J455" s="50">
        <f>IF(D455="","",MIN(D455,MAX(0,I455-F455)))</f>
        <v/>
      </c>
      <c r="K455" s="50">
        <f>IF(D455="","",MAX(0,D455+F455-I455))</f>
        <v/>
      </c>
      <c r="L455" s="23">
        <f>IF(D455="","",IF(D455&lt;=0,"",1+COUNTIFS($D$406:$D$505,"&gt;0",$E$406:$E$505,"&gt;"&amp;E455)))</f>
        <v/>
      </c>
      <c r="M455" s="23">
        <f>IF(D455="","",IF(AND(K455&gt;0,L455=1),"Yes","No"))</f>
        <v/>
      </c>
      <c r="N455" s="50">
        <f>IF(D455="","",N355+F455)</f>
        <v/>
      </c>
      <c r="O455" s="49">
        <f>IF(D455="","",IF(AND(K455=0,K355&gt;0),C455,""))</f>
        <v/>
      </c>
    </row>
    <row r="456">
      <c r="A456" s="47">
        <f>IF(B456="","",DATE(YEAR('Debt Inputs'!$E$2),MONTH('Debt Inputs'!$E$2)+4,1))</f>
        <v/>
      </c>
      <c r="B456" s="18">
        <f>IF('Debt Inputs'!A56="","",'Debt Inputs'!A56)</f>
        <v/>
      </c>
      <c r="C456" s="19">
        <f>IF(B456="","",IFERROR(VLOOKUP(B456,'Debt Inputs'!$A$6:$M$105,2,FALSE),""))</f>
        <v/>
      </c>
      <c r="D456" s="48">
        <f>IF(B456="","",K356)</f>
        <v/>
      </c>
      <c r="E456" s="21">
        <f>IF(B456="","",IFERROR(VLOOKUP(B456,'Debt Inputs'!$A$6:$M$105,5,FALSE),0))</f>
        <v/>
      </c>
      <c r="F456" s="48">
        <f>IF(D456="","",IFERROR(D456*E456/12,0))</f>
        <v/>
      </c>
      <c r="G456" s="48">
        <f>IF(D456="","",MIN(IFERROR(VLOOKUP(B456,'Debt Inputs'!$A$6:$M$105,7,FALSE),0),D456+F456))</f>
        <v/>
      </c>
      <c r="H456" s="48">
        <f>IF(D456="","",IF(L456=1,MAX(0,'Debt Inputs'!$B$2-SUM($G$406:$G$505)),0))</f>
        <v/>
      </c>
      <c r="I456" s="48">
        <f>IF(D456="","",MIN(D456+F456,G456+H456))</f>
        <v/>
      </c>
      <c r="J456" s="48">
        <f>IF(D456="","",MIN(D456,MAX(0,I456-F456)))</f>
        <v/>
      </c>
      <c r="K456" s="48">
        <f>IF(D456="","",MAX(0,D456+F456-I456))</f>
        <v/>
      </c>
      <c r="L456" s="18">
        <f>IF(D456="","",IF(D456&lt;=0,"",1+COUNTIFS($D$406:$D$505,"&gt;0",$E$406:$E$505,"&gt;"&amp;E456)))</f>
        <v/>
      </c>
      <c r="M456" s="18">
        <f>IF(D456="","",IF(AND(K456&gt;0,L456=1),"Yes","No"))</f>
        <v/>
      </c>
      <c r="N456" s="48">
        <f>IF(D456="","",N356+F456)</f>
        <v/>
      </c>
      <c r="O456" s="47">
        <f>IF(D456="","",IF(AND(K456=0,K356&gt;0),C456,""))</f>
        <v/>
      </c>
    </row>
    <row r="457">
      <c r="A457" s="49">
        <f>IF(B457="","",DATE(YEAR('Debt Inputs'!$E$2),MONTH('Debt Inputs'!$E$2)+4,1))</f>
        <v/>
      </c>
      <c r="B457" s="23">
        <f>IF('Debt Inputs'!A57="","",'Debt Inputs'!A57)</f>
        <v/>
      </c>
      <c r="C457" s="24">
        <f>IF(B457="","",IFERROR(VLOOKUP(B457,'Debt Inputs'!$A$6:$M$105,2,FALSE),""))</f>
        <v/>
      </c>
      <c r="D457" s="50">
        <f>IF(B457="","",K357)</f>
        <v/>
      </c>
      <c r="E457" s="26">
        <f>IF(B457="","",IFERROR(VLOOKUP(B457,'Debt Inputs'!$A$6:$M$105,5,FALSE),0))</f>
        <v/>
      </c>
      <c r="F457" s="50">
        <f>IF(D457="","",IFERROR(D457*E457/12,0))</f>
        <v/>
      </c>
      <c r="G457" s="50">
        <f>IF(D457="","",MIN(IFERROR(VLOOKUP(B457,'Debt Inputs'!$A$6:$M$105,7,FALSE),0),D457+F457))</f>
        <v/>
      </c>
      <c r="H457" s="50">
        <f>IF(D457="","",IF(L457=1,MAX(0,'Debt Inputs'!$B$2-SUM($G$406:$G$505)),0))</f>
        <v/>
      </c>
      <c r="I457" s="50">
        <f>IF(D457="","",MIN(D457+F457,G457+H457))</f>
        <v/>
      </c>
      <c r="J457" s="50">
        <f>IF(D457="","",MIN(D457,MAX(0,I457-F457)))</f>
        <v/>
      </c>
      <c r="K457" s="50">
        <f>IF(D457="","",MAX(0,D457+F457-I457))</f>
        <v/>
      </c>
      <c r="L457" s="23">
        <f>IF(D457="","",IF(D457&lt;=0,"",1+COUNTIFS($D$406:$D$505,"&gt;0",$E$406:$E$505,"&gt;"&amp;E457)))</f>
        <v/>
      </c>
      <c r="M457" s="23">
        <f>IF(D457="","",IF(AND(K457&gt;0,L457=1),"Yes","No"))</f>
        <v/>
      </c>
      <c r="N457" s="50">
        <f>IF(D457="","",N357+F457)</f>
        <v/>
      </c>
      <c r="O457" s="49">
        <f>IF(D457="","",IF(AND(K457=0,K357&gt;0),C457,""))</f>
        <v/>
      </c>
    </row>
    <row r="458">
      <c r="A458" s="47">
        <f>IF(B458="","",DATE(YEAR('Debt Inputs'!$E$2),MONTH('Debt Inputs'!$E$2)+4,1))</f>
        <v/>
      </c>
      <c r="B458" s="18">
        <f>IF('Debt Inputs'!A58="","",'Debt Inputs'!A58)</f>
        <v/>
      </c>
      <c r="C458" s="19">
        <f>IF(B458="","",IFERROR(VLOOKUP(B458,'Debt Inputs'!$A$6:$M$105,2,FALSE),""))</f>
        <v/>
      </c>
      <c r="D458" s="48">
        <f>IF(B458="","",K358)</f>
        <v/>
      </c>
      <c r="E458" s="21">
        <f>IF(B458="","",IFERROR(VLOOKUP(B458,'Debt Inputs'!$A$6:$M$105,5,FALSE),0))</f>
        <v/>
      </c>
      <c r="F458" s="48">
        <f>IF(D458="","",IFERROR(D458*E458/12,0))</f>
        <v/>
      </c>
      <c r="G458" s="48">
        <f>IF(D458="","",MIN(IFERROR(VLOOKUP(B458,'Debt Inputs'!$A$6:$M$105,7,FALSE),0),D458+F458))</f>
        <v/>
      </c>
      <c r="H458" s="48">
        <f>IF(D458="","",IF(L458=1,MAX(0,'Debt Inputs'!$B$2-SUM($G$406:$G$505)),0))</f>
        <v/>
      </c>
      <c r="I458" s="48">
        <f>IF(D458="","",MIN(D458+F458,G458+H458))</f>
        <v/>
      </c>
      <c r="J458" s="48">
        <f>IF(D458="","",MIN(D458,MAX(0,I458-F458)))</f>
        <v/>
      </c>
      <c r="K458" s="48">
        <f>IF(D458="","",MAX(0,D458+F458-I458))</f>
        <v/>
      </c>
      <c r="L458" s="18">
        <f>IF(D458="","",IF(D458&lt;=0,"",1+COUNTIFS($D$406:$D$505,"&gt;0",$E$406:$E$505,"&gt;"&amp;E458)))</f>
        <v/>
      </c>
      <c r="M458" s="18">
        <f>IF(D458="","",IF(AND(K458&gt;0,L458=1),"Yes","No"))</f>
        <v/>
      </c>
      <c r="N458" s="48">
        <f>IF(D458="","",N358+F458)</f>
        <v/>
      </c>
      <c r="O458" s="47">
        <f>IF(D458="","",IF(AND(K458=0,K358&gt;0),C458,""))</f>
        <v/>
      </c>
    </row>
    <row r="459">
      <c r="A459" s="49">
        <f>IF(B459="","",DATE(YEAR('Debt Inputs'!$E$2),MONTH('Debt Inputs'!$E$2)+4,1))</f>
        <v/>
      </c>
      <c r="B459" s="23">
        <f>IF('Debt Inputs'!A59="","",'Debt Inputs'!A59)</f>
        <v/>
      </c>
      <c r="C459" s="24">
        <f>IF(B459="","",IFERROR(VLOOKUP(B459,'Debt Inputs'!$A$6:$M$105,2,FALSE),""))</f>
        <v/>
      </c>
      <c r="D459" s="50">
        <f>IF(B459="","",K359)</f>
        <v/>
      </c>
      <c r="E459" s="26">
        <f>IF(B459="","",IFERROR(VLOOKUP(B459,'Debt Inputs'!$A$6:$M$105,5,FALSE),0))</f>
        <v/>
      </c>
      <c r="F459" s="50">
        <f>IF(D459="","",IFERROR(D459*E459/12,0))</f>
        <v/>
      </c>
      <c r="G459" s="50">
        <f>IF(D459="","",MIN(IFERROR(VLOOKUP(B459,'Debt Inputs'!$A$6:$M$105,7,FALSE),0),D459+F459))</f>
        <v/>
      </c>
      <c r="H459" s="50">
        <f>IF(D459="","",IF(L459=1,MAX(0,'Debt Inputs'!$B$2-SUM($G$406:$G$505)),0))</f>
        <v/>
      </c>
      <c r="I459" s="50">
        <f>IF(D459="","",MIN(D459+F459,G459+H459))</f>
        <v/>
      </c>
      <c r="J459" s="50">
        <f>IF(D459="","",MIN(D459,MAX(0,I459-F459)))</f>
        <v/>
      </c>
      <c r="K459" s="50">
        <f>IF(D459="","",MAX(0,D459+F459-I459))</f>
        <v/>
      </c>
      <c r="L459" s="23">
        <f>IF(D459="","",IF(D459&lt;=0,"",1+COUNTIFS($D$406:$D$505,"&gt;0",$E$406:$E$505,"&gt;"&amp;E459)))</f>
        <v/>
      </c>
      <c r="M459" s="23">
        <f>IF(D459="","",IF(AND(K459&gt;0,L459=1),"Yes","No"))</f>
        <v/>
      </c>
      <c r="N459" s="50">
        <f>IF(D459="","",N359+F459)</f>
        <v/>
      </c>
      <c r="O459" s="49">
        <f>IF(D459="","",IF(AND(K459=0,K359&gt;0),C459,""))</f>
        <v/>
      </c>
    </row>
    <row r="460">
      <c r="A460" s="47">
        <f>IF(B460="","",DATE(YEAR('Debt Inputs'!$E$2),MONTH('Debt Inputs'!$E$2)+4,1))</f>
        <v/>
      </c>
      <c r="B460" s="18">
        <f>IF('Debt Inputs'!A60="","",'Debt Inputs'!A60)</f>
        <v/>
      </c>
      <c r="C460" s="19">
        <f>IF(B460="","",IFERROR(VLOOKUP(B460,'Debt Inputs'!$A$6:$M$105,2,FALSE),""))</f>
        <v/>
      </c>
      <c r="D460" s="48">
        <f>IF(B460="","",K360)</f>
        <v/>
      </c>
      <c r="E460" s="21">
        <f>IF(B460="","",IFERROR(VLOOKUP(B460,'Debt Inputs'!$A$6:$M$105,5,FALSE),0))</f>
        <v/>
      </c>
      <c r="F460" s="48">
        <f>IF(D460="","",IFERROR(D460*E460/12,0))</f>
        <v/>
      </c>
      <c r="G460" s="48">
        <f>IF(D460="","",MIN(IFERROR(VLOOKUP(B460,'Debt Inputs'!$A$6:$M$105,7,FALSE),0),D460+F460))</f>
        <v/>
      </c>
      <c r="H460" s="48">
        <f>IF(D460="","",IF(L460=1,MAX(0,'Debt Inputs'!$B$2-SUM($G$406:$G$505)),0))</f>
        <v/>
      </c>
      <c r="I460" s="48">
        <f>IF(D460="","",MIN(D460+F460,G460+H460))</f>
        <v/>
      </c>
      <c r="J460" s="48">
        <f>IF(D460="","",MIN(D460,MAX(0,I460-F460)))</f>
        <v/>
      </c>
      <c r="K460" s="48">
        <f>IF(D460="","",MAX(0,D460+F460-I460))</f>
        <v/>
      </c>
      <c r="L460" s="18">
        <f>IF(D460="","",IF(D460&lt;=0,"",1+COUNTIFS($D$406:$D$505,"&gt;0",$E$406:$E$505,"&gt;"&amp;E460)))</f>
        <v/>
      </c>
      <c r="M460" s="18">
        <f>IF(D460="","",IF(AND(K460&gt;0,L460=1),"Yes","No"))</f>
        <v/>
      </c>
      <c r="N460" s="48">
        <f>IF(D460="","",N360+F460)</f>
        <v/>
      </c>
      <c r="O460" s="47">
        <f>IF(D460="","",IF(AND(K460=0,K360&gt;0),C460,""))</f>
        <v/>
      </c>
    </row>
    <row r="461">
      <c r="A461" s="49">
        <f>IF(B461="","",DATE(YEAR('Debt Inputs'!$E$2),MONTH('Debt Inputs'!$E$2)+4,1))</f>
        <v/>
      </c>
      <c r="B461" s="23">
        <f>IF('Debt Inputs'!A61="","",'Debt Inputs'!A61)</f>
        <v/>
      </c>
      <c r="C461" s="24">
        <f>IF(B461="","",IFERROR(VLOOKUP(B461,'Debt Inputs'!$A$6:$M$105,2,FALSE),""))</f>
        <v/>
      </c>
      <c r="D461" s="50">
        <f>IF(B461="","",K361)</f>
        <v/>
      </c>
      <c r="E461" s="26">
        <f>IF(B461="","",IFERROR(VLOOKUP(B461,'Debt Inputs'!$A$6:$M$105,5,FALSE),0))</f>
        <v/>
      </c>
      <c r="F461" s="50">
        <f>IF(D461="","",IFERROR(D461*E461/12,0))</f>
        <v/>
      </c>
      <c r="G461" s="50">
        <f>IF(D461="","",MIN(IFERROR(VLOOKUP(B461,'Debt Inputs'!$A$6:$M$105,7,FALSE),0),D461+F461))</f>
        <v/>
      </c>
      <c r="H461" s="50">
        <f>IF(D461="","",IF(L461=1,MAX(0,'Debt Inputs'!$B$2-SUM($G$406:$G$505)),0))</f>
        <v/>
      </c>
      <c r="I461" s="50">
        <f>IF(D461="","",MIN(D461+F461,G461+H461))</f>
        <v/>
      </c>
      <c r="J461" s="50">
        <f>IF(D461="","",MIN(D461,MAX(0,I461-F461)))</f>
        <v/>
      </c>
      <c r="K461" s="50">
        <f>IF(D461="","",MAX(0,D461+F461-I461))</f>
        <v/>
      </c>
      <c r="L461" s="23">
        <f>IF(D461="","",IF(D461&lt;=0,"",1+COUNTIFS($D$406:$D$505,"&gt;0",$E$406:$E$505,"&gt;"&amp;E461)))</f>
        <v/>
      </c>
      <c r="M461" s="23">
        <f>IF(D461="","",IF(AND(K461&gt;0,L461=1),"Yes","No"))</f>
        <v/>
      </c>
      <c r="N461" s="50">
        <f>IF(D461="","",N361+F461)</f>
        <v/>
      </c>
      <c r="O461" s="49">
        <f>IF(D461="","",IF(AND(K461=0,K361&gt;0),C461,""))</f>
        <v/>
      </c>
    </row>
    <row r="462">
      <c r="A462" s="47">
        <f>IF(B462="","",DATE(YEAR('Debt Inputs'!$E$2),MONTH('Debt Inputs'!$E$2)+4,1))</f>
        <v/>
      </c>
      <c r="B462" s="18">
        <f>IF('Debt Inputs'!A62="","",'Debt Inputs'!A62)</f>
        <v/>
      </c>
      <c r="C462" s="19">
        <f>IF(B462="","",IFERROR(VLOOKUP(B462,'Debt Inputs'!$A$6:$M$105,2,FALSE),""))</f>
        <v/>
      </c>
      <c r="D462" s="48">
        <f>IF(B462="","",K362)</f>
        <v/>
      </c>
      <c r="E462" s="21">
        <f>IF(B462="","",IFERROR(VLOOKUP(B462,'Debt Inputs'!$A$6:$M$105,5,FALSE),0))</f>
        <v/>
      </c>
      <c r="F462" s="48">
        <f>IF(D462="","",IFERROR(D462*E462/12,0))</f>
        <v/>
      </c>
      <c r="G462" s="48">
        <f>IF(D462="","",MIN(IFERROR(VLOOKUP(B462,'Debt Inputs'!$A$6:$M$105,7,FALSE),0),D462+F462))</f>
        <v/>
      </c>
      <c r="H462" s="48">
        <f>IF(D462="","",IF(L462=1,MAX(0,'Debt Inputs'!$B$2-SUM($G$406:$G$505)),0))</f>
        <v/>
      </c>
      <c r="I462" s="48">
        <f>IF(D462="","",MIN(D462+F462,G462+H462))</f>
        <v/>
      </c>
      <c r="J462" s="48">
        <f>IF(D462="","",MIN(D462,MAX(0,I462-F462)))</f>
        <v/>
      </c>
      <c r="K462" s="48">
        <f>IF(D462="","",MAX(0,D462+F462-I462))</f>
        <v/>
      </c>
      <c r="L462" s="18">
        <f>IF(D462="","",IF(D462&lt;=0,"",1+COUNTIFS($D$406:$D$505,"&gt;0",$E$406:$E$505,"&gt;"&amp;E462)))</f>
        <v/>
      </c>
      <c r="M462" s="18">
        <f>IF(D462="","",IF(AND(K462&gt;0,L462=1),"Yes","No"))</f>
        <v/>
      </c>
      <c r="N462" s="48">
        <f>IF(D462="","",N362+F462)</f>
        <v/>
      </c>
      <c r="O462" s="47">
        <f>IF(D462="","",IF(AND(K462=0,K362&gt;0),C462,""))</f>
        <v/>
      </c>
    </row>
    <row r="463">
      <c r="A463" s="49">
        <f>IF(B463="","",DATE(YEAR('Debt Inputs'!$E$2),MONTH('Debt Inputs'!$E$2)+4,1))</f>
        <v/>
      </c>
      <c r="B463" s="23">
        <f>IF('Debt Inputs'!A63="","",'Debt Inputs'!A63)</f>
        <v/>
      </c>
      <c r="C463" s="24">
        <f>IF(B463="","",IFERROR(VLOOKUP(B463,'Debt Inputs'!$A$6:$M$105,2,FALSE),""))</f>
        <v/>
      </c>
      <c r="D463" s="50">
        <f>IF(B463="","",K363)</f>
        <v/>
      </c>
      <c r="E463" s="26">
        <f>IF(B463="","",IFERROR(VLOOKUP(B463,'Debt Inputs'!$A$6:$M$105,5,FALSE),0))</f>
        <v/>
      </c>
      <c r="F463" s="50">
        <f>IF(D463="","",IFERROR(D463*E463/12,0))</f>
        <v/>
      </c>
      <c r="G463" s="50">
        <f>IF(D463="","",MIN(IFERROR(VLOOKUP(B463,'Debt Inputs'!$A$6:$M$105,7,FALSE),0),D463+F463))</f>
        <v/>
      </c>
      <c r="H463" s="50">
        <f>IF(D463="","",IF(L463=1,MAX(0,'Debt Inputs'!$B$2-SUM($G$406:$G$505)),0))</f>
        <v/>
      </c>
      <c r="I463" s="50">
        <f>IF(D463="","",MIN(D463+F463,G463+H463))</f>
        <v/>
      </c>
      <c r="J463" s="50">
        <f>IF(D463="","",MIN(D463,MAX(0,I463-F463)))</f>
        <v/>
      </c>
      <c r="K463" s="50">
        <f>IF(D463="","",MAX(0,D463+F463-I463))</f>
        <v/>
      </c>
      <c r="L463" s="23">
        <f>IF(D463="","",IF(D463&lt;=0,"",1+COUNTIFS($D$406:$D$505,"&gt;0",$E$406:$E$505,"&gt;"&amp;E463)))</f>
        <v/>
      </c>
      <c r="M463" s="23">
        <f>IF(D463="","",IF(AND(K463&gt;0,L463=1),"Yes","No"))</f>
        <v/>
      </c>
      <c r="N463" s="50">
        <f>IF(D463="","",N363+F463)</f>
        <v/>
      </c>
      <c r="O463" s="49">
        <f>IF(D463="","",IF(AND(K463=0,K363&gt;0),C463,""))</f>
        <v/>
      </c>
    </row>
    <row r="464">
      <c r="A464" s="47">
        <f>IF(B464="","",DATE(YEAR('Debt Inputs'!$E$2),MONTH('Debt Inputs'!$E$2)+4,1))</f>
        <v/>
      </c>
      <c r="B464" s="18">
        <f>IF('Debt Inputs'!A64="","",'Debt Inputs'!A64)</f>
        <v/>
      </c>
      <c r="C464" s="19">
        <f>IF(B464="","",IFERROR(VLOOKUP(B464,'Debt Inputs'!$A$6:$M$105,2,FALSE),""))</f>
        <v/>
      </c>
      <c r="D464" s="48">
        <f>IF(B464="","",K364)</f>
        <v/>
      </c>
      <c r="E464" s="21">
        <f>IF(B464="","",IFERROR(VLOOKUP(B464,'Debt Inputs'!$A$6:$M$105,5,FALSE),0))</f>
        <v/>
      </c>
      <c r="F464" s="48">
        <f>IF(D464="","",IFERROR(D464*E464/12,0))</f>
        <v/>
      </c>
      <c r="G464" s="48">
        <f>IF(D464="","",MIN(IFERROR(VLOOKUP(B464,'Debt Inputs'!$A$6:$M$105,7,FALSE),0),D464+F464))</f>
        <v/>
      </c>
      <c r="H464" s="48">
        <f>IF(D464="","",IF(L464=1,MAX(0,'Debt Inputs'!$B$2-SUM($G$406:$G$505)),0))</f>
        <v/>
      </c>
      <c r="I464" s="48">
        <f>IF(D464="","",MIN(D464+F464,G464+H464))</f>
        <v/>
      </c>
      <c r="J464" s="48">
        <f>IF(D464="","",MIN(D464,MAX(0,I464-F464)))</f>
        <v/>
      </c>
      <c r="K464" s="48">
        <f>IF(D464="","",MAX(0,D464+F464-I464))</f>
        <v/>
      </c>
      <c r="L464" s="18">
        <f>IF(D464="","",IF(D464&lt;=0,"",1+COUNTIFS($D$406:$D$505,"&gt;0",$E$406:$E$505,"&gt;"&amp;E464)))</f>
        <v/>
      </c>
      <c r="M464" s="18">
        <f>IF(D464="","",IF(AND(K464&gt;0,L464=1),"Yes","No"))</f>
        <v/>
      </c>
      <c r="N464" s="48">
        <f>IF(D464="","",N364+F464)</f>
        <v/>
      </c>
      <c r="O464" s="47">
        <f>IF(D464="","",IF(AND(K464=0,K364&gt;0),C464,""))</f>
        <v/>
      </c>
    </row>
    <row r="465">
      <c r="A465" s="49">
        <f>IF(B465="","",DATE(YEAR('Debt Inputs'!$E$2),MONTH('Debt Inputs'!$E$2)+4,1))</f>
        <v/>
      </c>
      <c r="B465" s="23">
        <f>IF('Debt Inputs'!A65="","",'Debt Inputs'!A65)</f>
        <v/>
      </c>
      <c r="C465" s="24">
        <f>IF(B465="","",IFERROR(VLOOKUP(B465,'Debt Inputs'!$A$6:$M$105,2,FALSE),""))</f>
        <v/>
      </c>
      <c r="D465" s="50">
        <f>IF(B465="","",K365)</f>
        <v/>
      </c>
      <c r="E465" s="26">
        <f>IF(B465="","",IFERROR(VLOOKUP(B465,'Debt Inputs'!$A$6:$M$105,5,FALSE),0))</f>
        <v/>
      </c>
      <c r="F465" s="50">
        <f>IF(D465="","",IFERROR(D465*E465/12,0))</f>
        <v/>
      </c>
      <c r="G465" s="50">
        <f>IF(D465="","",MIN(IFERROR(VLOOKUP(B465,'Debt Inputs'!$A$6:$M$105,7,FALSE),0),D465+F465))</f>
        <v/>
      </c>
      <c r="H465" s="50">
        <f>IF(D465="","",IF(L465=1,MAX(0,'Debt Inputs'!$B$2-SUM($G$406:$G$505)),0))</f>
        <v/>
      </c>
      <c r="I465" s="50">
        <f>IF(D465="","",MIN(D465+F465,G465+H465))</f>
        <v/>
      </c>
      <c r="J465" s="50">
        <f>IF(D465="","",MIN(D465,MAX(0,I465-F465)))</f>
        <v/>
      </c>
      <c r="K465" s="50">
        <f>IF(D465="","",MAX(0,D465+F465-I465))</f>
        <v/>
      </c>
      <c r="L465" s="23">
        <f>IF(D465="","",IF(D465&lt;=0,"",1+COUNTIFS($D$406:$D$505,"&gt;0",$E$406:$E$505,"&gt;"&amp;E465)))</f>
        <v/>
      </c>
      <c r="M465" s="23">
        <f>IF(D465="","",IF(AND(K465&gt;0,L465=1),"Yes","No"))</f>
        <v/>
      </c>
      <c r="N465" s="50">
        <f>IF(D465="","",N365+F465)</f>
        <v/>
      </c>
      <c r="O465" s="49">
        <f>IF(D465="","",IF(AND(K465=0,K365&gt;0),C465,""))</f>
        <v/>
      </c>
    </row>
    <row r="466">
      <c r="A466" s="47">
        <f>IF(B466="","",DATE(YEAR('Debt Inputs'!$E$2),MONTH('Debt Inputs'!$E$2)+4,1))</f>
        <v/>
      </c>
      <c r="B466" s="18">
        <f>IF('Debt Inputs'!A66="","",'Debt Inputs'!A66)</f>
        <v/>
      </c>
      <c r="C466" s="19">
        <f>IF(B466="","",IFERROR(VLOOKUP(B466,'Debt Inputs'!$A$6:$M$105,2,FALSE),""))</f>
        <v/>
      </c>
      <c r="D466" s="48">
        <f>IF(B466="","",K366)</f>
        <v/>
      </c>
      <c r="E466" s="21">
        <f>IF(B466="","",IFERROR(VLOOKUP(B466,'Debt Inputs'!$A$6:$M$105,5,FALSE),0))</f>
        <v/>
      </c>
      <c r="F466" s="48">
        <f>IF(D466="","",IFERROR(D466*E466/12,0))</f>
        <v/>
      </c>
      <c r="G466" s="48">
        <f>IF(D466="","",MIN(IFERROR(VLOOKUP(B466,'Debt Inputs'!$A$6:$M$105,7,FALSE),0),D466+F466))</f>
        <v/>
      </c>
      <c r="H466" s="48">
        <f>IF(D466="","",IF(L466=1,MAX(0,'Debt Inputs'!$B$2-SUM($G$406:$G$505)),0))</f>
        <v/>
      </c>
      <c r="I466" s="48">
        <f>IF(D466="","",MIN(D466+F466,G466+H466))</f>
        <v/>
      </c>
      <c r="J466" s="48">
        <f>IF(D466="","",MIN(D466,MAX(0,I466-F466)))</f>
        <v/>
      </c>
      <c r="K466" s="48">
        <f>IF(D466="","",MAX(0,D466+F466-I466))</f>
        <v/>
      </c>
      <c r="L466" s="18">
        <f>IF(D466="","",IF(D466&lt;=0,"",1+COUNTIFS($D$406:$D$505,"&gt;0",$E$406:$E$505,"&gt;"&amp;E466)))</f>
        <v/>
      </c>
      <c r="M466" s="18">
        <f>IF(D466="","",IF(AND(K466&gt;0,L466=1),"Yes","No"))</f>
        <v/>
      </c>
      <c r="N466" s="48">
        <f>IF(D466="","",N366+F466)</f>
        <v/>
      </c>
      <c r="O466" s="47">
        <f>IF(D466="","",IF(AND(K466=0,K366&gt;0),C466,""))</f>
        <v/>
      </c>
    </row>
    <row r="467">
      <c r="A467" s="49">
        <f>IF(B467="","",DATE(YEAR('Debt Inputs'!$E$2),MONTH('Debt Inputs'!$E$2)+4,1))</f>
        <v/>
      </c>
      <c r="B467" s="23">
        <f>IF('Debt Inputs'!A67="","",'Debt Inputs'!A67)</f>
        <v/>
      </c>
      <c r="C467" s="24">
        <f>IF(B467="","",IFERROR(VLOOKUP(B467,'Debt Inputs'!$A$6:$M$105,2,FALSE),""))</f>
        <v/>
      </c>
      <c r="D467" s="50">
        <f>IF(B467="","",K367)</f>
        <v/>
      </c>
      <c r="E467" s="26">
        <f>IF(B467="","",IFERROR(VLOOKUP(B467,'Debt Inputs'!$A$6:$M$105,5,FALSE),0))</f>
        <v/>
      </c>
      <c r="F467" s="50">
        <f>IF(D467="","",IFERROR(D467*E467/12,0))</f>
        <v/>
      </c>
      <c r="G467" s="50">
        <f>IF(D467="","",MIN(IFERROR(VLOOKUP(B467,'Debt Inputs'!$A$6:$M$105,7,FALSE),0),D467+F467))</f>
        <v/>
      </c>
      <c r="H467" s="50">
        <f>IF(D467="","",IF(L467=1,MAX(0,'Debt Inputs'!$B$2-SUM($G$406:$G$505)),0))</f>
        <v/>
      </c>
      <c r="I467" s="50">
        <f>IF(D467="","",MIN(D467+F467,G467+H467))</f>
        <v/>
      </c>
      <c r="J467" s="50">
        <f>IF(D467="","",MIN(D467,MAX(0,I467-F467)))</f>
        <v/>
      </c>
      <c r="K467" s="50">
        <f>IF(D467="","",MAX(0,D467+F467-I467))</f>
        <v/>
      </c>
      <c r="L467" s="23">
        <f>IF(D467="","",IF(D467&lt;=0,"",1+COUNTIFS($D$406:$D$505,"&gt;0",$E$406:$E$505,"&gt;"&amp;E467)))</f>
        <v/>
      </c>
      <c r="M467" s="23">
        <f>IF(D467="","",IF(AND(K467&gt;0,L467=1),"Yes","No"))</f>
        <v/>
      </c>
      <c r="N467" s="50">
        <f>IF(D467="","",N367+F467)</f>
        <v/>
      </c>
      <c r="O467" s="49">
        <f>IF(D467="","",IF(AND(K467=0,K367&gt;0),C467,""))</f>
        <v/>
      </c>
    </row>
    <row r="468">
      <c r="A468" s="47">
        <f>IF(B468="","",DATE(YEAR('Debt Inputs'!$E$2),MONTH('Debt Inputs'!$E$2)+4,1))</f>
        <v/>
      </c>
      <c r="B468" s="18">
        <f>IF('Debt Inputs'!A68="","",'Debt Inputs'!A68)</f>
        <v/>
      </c>
      <c r="C468" s="19">
        <f>IF(B468="","",IFERROR(VLOOKUP(B468,'Debt Inputs'!$A$6:$M$105,2,FALSE),""))</f>
        <v/>
      </c>
      <c r="D468" s="48">
        <f>IF(B468="","",K368)</f>
        <v/>
      </c>
      <c r="E468" s="21">
        <f>IF(B468="","",IFERROR(VLOOKUP(B468,'Debt Inputs'!$A$6:$M$105,5,FALSE),0))</f>
        <v/>
      </c>
      <c r="F468" s="48">
        <f>IF(D468="","",IFERROR(D468*E468/12,0))</f>
        <v/>
      </c>
      <c r="G468" s="48">
        <f>IF(D468="","",MIN(IFERROR(VLOOKUP(B468,'Debt Inputs'!$A$6:$M$105,7,FALSE),0),D468+F468))</f>
        <v/>
      </c>
      <c r="H468" s="48">
        <f>IF(D468="","",IF(L468=1,MAX(0,'Debt Inputs'!$B$2-SUM($G$406:$G$505)),0))</f>
        <v/>
      </c>
      <c r="I468" s="48">
        <f>IF(D468="","",MIN(D468+F468,G468+H468))</f>
        <v/>
      </c>
      <c r="J468" s="48">
        <f>IF(D468="","",MIN(D468,MAX(0,I468-F468)))</f>
        <v/>
      </c>
      <c r="K468" s="48">
        <f>IF(D468="","",MAX(0,D468+F468-I468))</f>
        <v/>
      </c>
      <c r="L468" s="18">
        <f>IF(D468="","",IF(D468&lt;=0,"",1+COUNTIFS($D$406:$D$505,"&gt;0",$E$406:$E$505,"&gt;"&amp;E468)))</f>
        <v/>
      </c>
      <c r="M468" s="18">
        <f>IF(D468="","",IF(AND(K468&gt;0,L468=1),"Yes","No"))</f>
        <v/>
      </c>
      <c r="N468" s="48">
        <f>IF(D468="","",N368+F468)</f>
        <v/>
      </c>
      <c r="O468" s="47">
        <f>IF(D468="","",IF(AND(K468=0,K368&gt;0),C468,""))</f>
        <v/>
      </c>
    </row>
    <row r="469">
      <c r="A469" s="49">
        <f>IF(B469="","",DATE(YEAR('Debt Inputs'!$E$2),MONTH('Debt Inputs'!$E$2)+4,1))</f>
        <v/>
      </c>
      <c r="B469" s="23">
        <f>IF('Debt Inputs'!A69="","",'Debt Inputs'!A69)</f>
        <v/>
      </c>
      <c r="C469" s="24">
        <f>IF(B469="","",IFERROR(VLOOKUP(B469,'Debt Inputs'!$A$6:$M$105,2,FALSE),""))</f>
        <v/>
      </c>
      <c r="D469" s="50">
        <f>IF(B469="","",K369)</f>
        <v/>
      </c>
      <c r="E469" s="26">
        <f>IF(B469="","",IFERROR(VLOOKUP(B469,'Debt Inputs'!$A$6:$M$105,5,FALSE),0))</f>
        <v/>
      </c>
      <c r="F469" s="50">
        <f>IF(D469="","",IFERROR(D469*E469/12,0))</f>
        <v/>
      </c>
      <c r="G469" s="50">
        <f>IF(D469="","",MIN(IFERROR(VLOOKUP(B469,'Debt Inputs'!$A$6:$M$105,7,FALSE),0),D469+F469))</f>
        <v/>
      </c>
      <c r="H469" s="50">
        <f>IF(D469="","",IF(L469=1,MAX(0,'Debt Inputs'!$B$2-SUM($G$406:$G$505)),0))</f>
        <v/>
      </c>
      <c r="I469" s="50">
        <f>IF(D469="","",MIN(D469+F469,G469+H469))</f>
        <v/>
      </c>
      <c r="J469" s="50">
        <f>IF(D469="","",MIN(D469,MAX(0,I469-F469)))</f>
        <v/>
      </c>
      <c r="K469" s="50">
        <f>IF(D469="","",MAX(0,D469+F469-I469))</f>
        <v/>
      </c>
      <c r="L469" s="23">
        <f>IF(D469="","",IF(D469&lt;=0,"",1+COUNTIFS($D$406:$D$505,"&gt;0",$E$406:$E$505,"&gt;"&amp;E469)))</f>
        <v/>
      </c>
      <c r="M469" s="23">
        <f>IF(D469="","",IF(AND(K469&gt;0,L469=1),"Yes","No"))</f>
        <v/>
      </c>
      <c r="N469" s="50">
        <f>IF(D469="","",N369+F469)</f>
        <v/>
      </c>
      <c r="O469" s="49">
        <f>IF(D469="","",IF(AND(K469=0,K369&gt;0),C469,""))</f>
        <v/>
      </c>
    </row>
    <row r="470">
      <c r="A470" s="47">
        <f>IF(B470="","",DATE(YEAR('Debt Inputs'!$E$2),MONTH('Debt Inputs'!$E$2)+4,1))</f>
        <v/>
      </c>
      <c r="B470" s="18">
        <f>IF('Debt Inputs'!A70="","",'Debt Inputs'!A70)</f>
        <v/>
      </c>
      <c r="C470" s="19">
        <f>IF(B470="","",IFERROR(VLOOKUP(B470,'Debt Inputs'!$A$6:$M$105,2,FALSE),""))</f>
        <v/>
      </c>
      <c r="D470" s="48">
        <f>IF(B470="","",K370)</f>
        <v/>
      </c>
      <c r="E470" s="21">
        <f>IF(B470="","",IFERROR(VLOOKUP(B470,'Debt Inputs'!$A$6:$M$105,5,FALSE),0))</f>
        <v/>
      </c>
      <c r="F470" s="48">
        <f>IF(D470="","",IFERROR(D470*E470/12,0))</f>
        <v/>
      </c>
      <c r="G470" s="48">
        <f>IF(D470="","",MIN(IFERROR(VLOOKUP(B470,'Debt Inputs'!$A$6:$M$105,7,FALSE),0),D470+F470))</f>
        <v/>
      </c>
      <c r="H470" s="48">
        <f>IF(D470="","",IF(L470=1,MAX(0,'Debt Inputs'!$B$2-SUM($G$406:$G$505)),0))</f>
        <v/>
      </c>
      <c r="I470" s="48">
        <f>IF(D470="","",MIN(D470+F470,G470+H470))</f>
        <v/>
      </c>
      <c r="J470" s="48">
        <f>IF(D470="","",MIN(D470,MAX(0,I470-F470)))</f>
        <v/>
      </c>
      <c r="K470" s="48">
        <f>IF(D470="","",MAX(0,D470+F470-I470))</f>
        <v/>
      </c>
      <c r="L470" s="18">
        <f>IF(D470="","",IF(D470&lt;=0,"",1+COUNTIFS($D$406:$D$505,"&gt;0",$E$406:$E$505,"&gt;"&amp;E470)))</f>
        <v/>
      </c>
      <c r="M470" s="18">
        <f>IF(D470="","",IF(AND(K470&gt;0,L470=1),"Yes","No"))</f>
        <v/>
      </c>
      <c r="N470" s="48">
        <f>IF(D470="","",N370+F470)</f>
        <v/>
      </c>
      <c r="O470" s="47">
        <f>IF(D470="","",IF(AND(K470=0,K370&gt;0),C470,""))</f>
        <v/>
      </c>
    </row>
    <row r="471">
      <c r="A471" s="49">
        <f>IF(B471="","",DATE(YEAR('Debt Inputs'!$E$2),MONTH('Debt Inputs'!$E$2)+4,1))</f>
        <v/>
      </c>
      <c r="B471" s="23">
        <f>IF('Debt Inputs'!A71="","",'Debt Inputs'!A71)</f>
        <v/>
      </c>
      <c r="C471" s="24">
        <f>IF(B471="","",IFERROR(VLOOKUP(B471,'Debt Inputs'!$A$6:$M$105,2,FALSE),""))</f>
        <v/>
      </c>
      <c r="D471" s="50">
        <f>IF(B471="","",K371)</f>
        <v/>
      </c>
      <c r="E471" s="26">
        <f>IF(B471="","",IFERROR(VLOOKUP(B471,'Debt Inputs'!$A$6:$M$105,5,FALSE),0))</f>
        <v/>
      </c>
      <c r="F471" s="50">
        <f>IF(D471="","",IFERROR(D471*E471/12,0))</f>
        <v/>
      </c>
      <c r="G471" s="50">
        <f>IF(D471="","",MIN(IFERROR(VLOOKUP(B471,'Debt Inputs'!$A$6:$M$105,7,FALSE),0),D471+F471))</f>
        <v/>
      </c>
      <c r="H471" s="50">
        <f>IF(D471="","",IF(L471=1,MAX(0,'Debt Inputs'!$B$2-SUM($G$406:$G$505)),0))</f>
        <v/>
      </c>
      <c r="I471" s="50">
        <f>IF(D471="","",MIN(D471+F471,G471+H471))</f>
        <v/>
      </c>
      <c r="J471" s="50">
        <f>IF(D471="","",MIN(D471,MAX(0,I471-F471)))</f>
        <v/>
      </c>
      <c r="K471" s="50">
        <f>IF(D471="","",MAX(0,D471+F471-I471))</f>
        <v/>
      </c>
      <c r="L471" s="23">
        <f>IF(D471="","",IF(D471&lt;=0,"",1+COUNTIFS($D$406:$D$505,"&gt;0",$E$406:$E$505,"&gt;"&amp;E471)))</f>
        <v/>
      </c>
      <c r="M471" s="23">
        <f>IF(D471="","",IF(AND(K471&gt;0,L471=1),"Yes","No"))</f>
        <v/>
      </c>
      <c r="N471" s="50">
        <f>IF(D471="","",N371+F471)</f>
        <v/>
      </c>
      <c r="O471" s="49">
        <f>IF(D471="","",IF(AND(K471=0,K371&gt;0),C471,""))</f>
        <v/>
      </c>
    </row>
    <row r="472">
      <c r="A472" s="47">
        <f>IF(B472="","",DATE(YEAR('Debt Inputs'!$E$2),MONTH('Debt Inputs'!$E$2)+4,1))</f>
        <v/>
      </c>
      <c r="B472" s="18">
        <f>IF('Debt Inputs'!A72="","",'Debt Inputs'!A72)</f>
        <v/>
      </c>
      <c r="C472" s="19">
        <f>IF(B472="","",IFERROR(VLOOKUP(B472,'Debt Inputs'!$A$6:$M$105,2,FALSE),""))</f>
        <v/>
      </c>
      <c r="D472" s="48">
        <f>IF(B472="","",K372)</f>
        <v/>
      </c>
      <c r="E472" s="21">
        <f>IF(B472="","",IFERROR(VLOOKUP(B472,'Debt Inputs'!$A$6:$M$105,5,FALSE),0))</f>
        <v/>
      </c>
      <c r="F472" s="48">
        <f>IF(D472="","",IFERROR(D472*E472/12,0))</f>
        <v/>
      </c>
      <c r="G472" s="48">
        <f>IF(D472="","",MIN(IFERROR(VLOOKUP(B472,'Debt Inputs'!$A$6:$M$105,7,FALSE),0),D472+F472))</f>
        <v/>
      </c>
      <c r="H472" s="48">
        <f>IF(D472="","",IF(L472=1,MAX(0,'Debt Inputs'!$B$2-SUM($G$406:$G$505)),0))</f>
        <v/>
      </c>
      <c r="I472" s="48">
        <f>IF(D472="","",MIN(D472+F472,G472+H472))</f>
        <v/>
      </c>
      <c r="J472" s="48">
        <f>IF(D472="","",MIN(D472,MAX(0,I472-F472)))</f>
        <v/>
      </c>
      <c r="K472" s="48">
        <f>IF(D472="","",MAX(0,D472+F472-I472))</f>
        <v/>
      </c>
      <c r="L472" s="18">
        <f>IF(D472="","",IF(D472&lt;=0,"",1+COUNTIFS($D$406:$D$505,"&gt;0",$E$406:$E$505,"&gt;"&amp;E472)))</f>
        <v/>
      </c>
      <c r="M472" s="18">
        <f>IF(D472="","",IF(AND(K472&gt;0,L472=1),"Yes","No"))</f>
        <v/>
      </c>
      <c r="N472" s="48">
        <f>IF(D472="","",N372+F472)</f>
        <v/>
      </c>
      <c r="O472" s="47">
        <f>IF(D472="","",IF(AND(K472=0,K372&gt;0),C472,""))</f>
        <v/>
      </c>
    </row>
    <row r="473">
      <c r="A473" s="49">
        <f>IF(B473="","",DATE(YEAR('Debt Inputs'!$E$2),MONTH('Debt Inputs'!$E$2)+4,1))</f>
        <v/>
      </c>
      <c r="B473" s="23">
        <f>IF('Debt Inputs'!A73="","",'Debt Inputs'!A73)</f>
        <v/>
      </c>
      <c r="C473" s="24">
        <f>IF(B473="","",IFERROR(VLOOKUP(B473,'Debt Inputs'!$A$6:$M$105,2,FALSE),""))</f>
        <v/>
      </c>
      <c r="D473" s="50">
        <f>IF(B473="","",K373)</f>
        <v/>
      </c>
      <c r="E473" s="26">
        <f>IF(B473="","",IFERROR(VLOOKUP(B473,'Debt Inputs'!$A$6:$M$105,5,FALSE),0))</f>
        <v/>
      </c>
      <c r="F473" s="50">
        <f>IF(D473="","",IFERROR(D473*E473/12,0))</f>
        <v/>
      </c>
      <c r="G473" s="50">
        <f>IF(D473="","",MIN(IFERROR(VLOOKUP(B473,'Debt Inputs'!$A$6:$M$105,7,FALSE),0),D473+F473))</f>
        <v/>
      </c>
      <c r="H473" s="50">
        <f>IF(D473="","",IF(L473=1,MAX(0,'Debt Inputs'!$B$2-SUM($G$406:$G$505)),0))</f>
        <v/>
      </c>
      <c r="I473" s="50">
        <f>IF(D473="","",MIN(D473+F473,G473+H473))</f>
        <v/>
      </c>
      <c r="J473" s="50">
        <f>IF(D473="","",MIN(D473,MAX(0,I473-F473)))</f>
        <v/>
      </c>
      <c r="K473" s="50">
        <f>IF(D473="","",MAX(0,D473+F473-I473))</f>
        <v/>
      </c>
      <c r="L473" s="23">
        <f>IF(D473="","",IF(D473&lt;=0,"",1+COUNTIFS($D$406:$D$505,"&gt;0",$E$406:$E$505,"&gt;"&amp;E473)))</f>
        <v/>
      </c>
      <c r="M473" s="23">
        <f>IF(D473="","",IF(AND(K473&gt;0,L473=1),"Yes","No"))</f>
        <v/>
      </c>
      <c r="N473" s="50">
        <f>IF(D473="","",N373+F473)</f>
        <v/>
      </c>
      <c r="O473" s="49">
        <f>IF(D473="","",IF(AND(K473=0,K373&gt;0),C473,""))</f>
        <v/>
      </c>
    </row>
    <row r="474">
      <c r="A474" s="47">
        <f>IF(B474="","",DATE(YEAR('Debt Inputs'!$E$2),MONTH('Debt Inputs'!$E$2)+4,1))</f>
        <v/>
      </c>
      <c r="B474" s="18">
        <f>IF('Debt Inputs'!A74="","",'Debt Inputs'!A74)</f>
        <v/>
      </c>
      <c r="C474" s="19">
        <f>IF(B474="","",IFERROR(VLOOKUP(B474,'Debt Inputs'!$A$6:$M$105,2,FALSE),""))</f>
        <v/>
      </c>
      <c r="D474" s="48">
        <f>IF(B474="","",K374)</f>
        <v/>
      </c>
      <c r="E474" s="21">
        <f>IF(B474="","",IFERROR(VLOOKUP(B474,'Debt Inputs'!$A$6:$M$105,5,FALSE),0))</f>
        <v/>
      </c>
      <c r="F474" s="48">
        <f>IF(D474="","",IFERROR(D474*E474/12,0))</f>
        <v/>
      </c>
      <c r="G474" s="48">
        <f>IF(D474="","",MIN(IFERROR(VLOOKUP(B474,'Debt Inputs'!$A$6:$M$105,7,FALSE),0),D474+F474))</f>
        <v/>
      </c>
      <c r="H474" s="48">
        <f>IF(D474="","",IF(L474=1,MAX(0,'Debt Inputs'!$B$2-SUM($G$406:$G$505)),0))</f>
        <v/>
      </c>
      <c r="I474" s="48">
        <f>IF(D474="","",MIN(D474+F474,G474+H474))</f>
        <v/>
      </c>
      <c r="J474" s="48">
        <f>IF(D474="","",MIN(D474,MAX(0,I474-F474)))</f>
        <v/>
      </c>
      <c r="K474" s="48">
        <f>IF(D474="","",MAX(0,D474+F474-I474))</f>
        <v/>
      </c>
      <c r="L474" s="18">
        <f>IF(D474="","",IF(D474&lt;=0,"",1+COUNTIFS($D$406:$D$505,"&gt;0",$E$406:$E$505,"&gt;"&amp;E474)))</f>
        <v/>
      </c>
      <c r="M474" s="18">
        <f>IF(D474="","",IF(AND(K474&gt;0,L474=1),"Yes","No"))</f>
        <v/>
      </c>
      <c r="N474" s="48">
        <f>IF(D474="","",N374+F474)</f>
        <v/>
      </c>
      <c r="O474" s="47">
        <f>IF(D474="","",IF(AND(K474=0,K374&gt;0),C474,""))</f>
        <v/>
      </c>
    </row>
    <row r="475">
      <c r="A475" s="49">
        <f>IF(B475="","",DATE(YEAR('Debt Inputs'!$E$2),MONTH('Debt Inputs'!$E$2)+4,1))</f>
        <v/>
      </c>
      <c r="B475" s="23">
        <f>IF('Debt Inputs'!A75="","",'Debt Inputs'!A75)</f>
        <v/>
      </c>
      <c r="C475" s="24">
        <f>IF(B475="","",IFERROR(VLOOKUP(B475,'Debt Inputs'!$A$6:$M$105,2,FALSE),""))</f>
        <v/>
      </c>
      <c r="D475" s="50">
        <f>IF(B475="","",K375)</f>
        <v/>
      </c>
      <c r="E475" s="26">
        <f>IF(B475="","",IFERROR(VLOOKUP(B475,'Debt Inputs'!$A$6:$M$105,5,FALSE),0))</f>
        <v/>
      </c>
      <c r="F475" s="50">
        <f>IF(D475="","",IFERROR(D475*E475/12,0))</f>
        <v/>
      </c>
      <c r="G475" s="50">
        <f>IF(D475="","",MIN(IFERROR(VLOOKUP(B475,'Debt Inputs'!$A$6:$M$105,7,FALSE),0),D475+F475))</f>
        <v/>
      </c>
      <c r="H475" s="50">
        <f>IF(D475="","",IF(L475=1,MAX(0,'Debt Inputs'!$B$2-SUM($G$406:$G$505)),0))</f>
        <v/>
      </c>
      <c r="I475" s="50">
        <f>IF(D475="","",MIN(D475+F475,G475+H475))</f>
        <v/>
      </c>
      <c r="J475" s="50">
        <f>IF(D475="","",MIN(D475,MAX(0,I475-F475)))</f>
        <v/>
      </c>
      <c r="K475" s="50">
        <f>IF(D475="","",MAX(0,D475+F475-I475))</f>
        <v/>
      </c>
      <c r="L475" s="23">
        <f>IF(D475="","",IF(D475&lt;=0,"",1+COUNTIFS($D$406:$D$505,"&gt;0",$E$406:$E$505,"&gt;"&amp;E475)))</f>
        <v/>
      </c>
      <c r="M475" s="23">
        <f>IF(D475="","",IF(AND(K475&gt;0,L475=1),"Yes","No"))</f>
        <v/>
      </c>
      <c r="N475" s="50">
        <f>IF(D475="","",N375+F475)</f>
        <v/>
      </c>
      <c r="O475" s="49">
        <f>IF(D475="","",IF(AND(K475=0,K375&gt;0),C475,""))</f>
        <v/>
      </c>
    </row>
    <row r="476">
      <c r="A476" s="47">
        <f>IF(B476="","",DATE(YEAR('Debt Inputs'!$E$2),MONTH('Debt Inputs'!$E$2)+4,1))</f>
        <v/>
      </c>
      <c r="B476" s="18">
        <f>IF('Debt Inputs'!A76="","",'Debt Inputs'!A76)</f>
        <v/>
      </c>
      <c r="C476" s="19">
        <f>IF(B476="","",IFERROR(VLOOKUP(B476,'Debt Inputs'!$A$6:$M$105,2,FALSE),""))</f>
        <v/>
      </c>
      <c r="D476" s="48">
        <f>IF(B476="","",K376)</f>
        <v/>
      </c>
      <c r="E476" s="21">
        <f>IF(B476="","",IFERROR(VLOOKUP(B476,'Debt Inputs'!$A$6:$M$105,5,FALSE),0))</f>
        <v/>
      </c>
      <c r="F476" s="48">
        <f>IF(D476="","",IFERROR(D476*E476/12,0))</f>
        <v/>
      </c>
      <c r="G476" s="48">
        <f>IF(D476="","",MIN(IFERROR(VLOOKUP(B476,'Debt Inputs'!$A$6:$M$105,7,FALSE),0),D476+F476))</f>
        <v/>
      </c>
      <c r="H476" s="48">
        <f>IF(D476="","",IF(L476=1,MAX(0,'Debt Inputs'!$B$2-SUM($G$406:$G$505)),0))</f>
        <v/>
      </c>
      <c r="I476" s="48">
        <f>IF(D476="","",MIN(D476+F476,G476+H476))</f>
        <v/>
      </c>
      <c r="J476" s="48">
        <f>IF(D476="","",MIN(D476,MAX(0,I476-F476)))</f>
        <v/>
      </c>
      <c r="K476" s="48">
        <f>IF(D476="","",MAX(0,D476+F476-I476))</f>
        <v/>
      </c>
      <c r="L476" s="18">
        <f>IF(D476="","",IF(D476&lt;=0,"",1+COUNTIFS($D$406:$D$505,"&gt;0",$E$406:$E$505,"&gt;"&amp;E476)))</f>
        <v/>
      </c>
      <c r="M476" s="18">
        <f>IF(D476="","",IF(AND(K476&gt;0,L476=1),"Yes","No"))</f>
        <v/>
      </c>
      <c r="N476" s="48">
        <f>IF(D476="","",N376+F476)</f>
        <v/>
      </c>
      <c r="O476" s="47">
        <f>IF(D476="","",IF(AND(K476=0,K376&gt;0),C476,""))</f>
        <v/>
      </c>
    </row>
    <row r="477">
      <c r="A477" s="49">
        <f>IF(B477="","",DATE(YEAR('Debt Inputs'!$E$2),MONTH('Debt Inputs'!$E$2)+4,1))</f>
        <v/>
      </c>
      <c r="B477" s="23">
        <f>IF('Debt Inputs'!A77="","",'Debt Inputs'!A77)</f>
        <v/>
      </c>
      <c r="C477" s="24">
        <f>IF(B477="","",IFERROR(VLOOKUP(B477,'Debt Inputs'!$A$6:$M$105,2,FALSE),""))</f>
        <v/>
      </c>
      <c r="D477" s="50">
        <f>IF(B477="","",K377)</f>
        <v/>
      </c>
      <c r="E477" s="26">
        <f>IF(B477="","",IFERROR(VLOOKUP(B477,'Debt Inputs'!$A$6:$M$105,5,FALSE),0))</f>
        <v/>
      </c>
      <c r="F477" s="50">
        <f>IF(D477="","",IFERROR(D477*E477/12,0))</f>
        <v/>
      </c>
      <c r="G477" s="50">
        <f>IF(D477="","",MIN(IFERROR(VLOOKUP(B477,'Debt Inputs'!$A$6:$M$105,7,FALSE),0),D477+F477))</f>
        <v/>
      </c>
      <c r="H477" s="50">
        <f>IF(D477="","",IF(L477=1,MAX(0,'Debt Inputs'!$B$2-SUM($G$406:$G$505)),0))</f>
        <v/>
      </c>
      <c r="I477" s="50">
        <f>IF(D477="","",MIN(D477+F477,G477+H477))</f>
        <v/>
      </c>
      <c r="J477" s="50">
        <f>IF(D477="","",MIN(D477,MAX(0,I477-F477)))</f>
        <v/>
      </c>
      <c r="K477" s="50">
        <f>IF(D477="","",MAX(0,D477+F477-I477))</f>
        <v/>
      </c>
      <c r="L477" s="23">
        <f>IF(D477="","",IF(D477&lt;=0,"",1+COUNTIFS($D$406:$D$505,"&gt;0",$E$406:$E$505,"&gt;"&amp;E477)))</f>
        <v/>
      </c>
      <c r="M477" s="23">
        <f>IF(D477="","",IF(AND(K477&gt;0,L477=1),"Yes","No"))</f>
        <v/>
      </c>
      <c r="N477" s="50">
        <f>IF(D477="","",N377+F477)</f>
        <v/>
      </c>
      <c r="O477" s="49">
        <f>IF(D477="","",IF(AND(K477=0,K377&gt;0),C477,""))</f>
        <v/>
      </c>
    </row>
    <row r="478">
      <c r="A478" s="47">
        <f>IF(B478="","",DATE(YEAR('Debt Inputs'!$E$2),MONTH('Debt Inputs'!$E$2)+4,1))</f>
        <v/>
      </c>
      <c r="B478" s="18">
        <f>IF('Debt Inputs'!A78="","",'Debt Inputs'!A78)</f>
        <v/>
      </c>
      <c r="C478" s="19">
        <f>IF(B478="","",IFERROR(VLOOKUP(B478,'Debt Inputs'!$A$6:$M$105,2,FALSE),""))</f>
        <v/>
      </c>
      <c r="D478" s="48">
        <f>IF(B478="","",K378)</f>
        <v/>
      </c>
      <c r="E478" s="21">
        <f>IF(B478="","",IFERROR(VLOOKUP(B478,'Debt Inputs'!$A$6:$M$105,5,FALSE),0))</f>
        <v/>
      </c>
      <c r="F478" s="48">
        <f>IF(D478="","",IFERROR(D478*E478/12,0))</f>
        <v/>
      </c>
      <c r="G478" s="48">
        <f>IF(D478="","",MIN(IFERROR(VLOOKUP(B478,'Debt Inputs'!$A$6:$M$105,7,FALSE),0),D478+F478))</f>
        <v/>
      </c>
      <c r="H478" s="48">
        <f>IF(D478="","",IF(L478=1,MAX(0,'Debt Inputs'!$B$2-SUM($G$406:$G$505)),0))</f>
        <v/>
      </c>
      <c r="I478" s="48">
        <f>IF(D478="","",MIN(D478+F478,G478+H478))</f>
        <v/>
      </c>
      <c r="J478" s="48">
        <f>IF(D478="","",MIN(D478,MAX(0,I478-F478)))</f>
        <v/>
      </c>
      <c r="K478" s="48">
        <f>IF(D478="","",MAX(0,D478+F478-I478))</f>
        <v/>
      </c>
      <c r="L478" s="18">
        <f>IF(D478="","",IF(D478&lt;=0,"",1+COUNTIFS($D$406:$D$505,"&gt;0",$E$406:$E$505,"&gt;"&amp;E478)))</f>
        <v/>
      </c>
      <c r="M478" s="18">
        <f>IF(D478="","",IF(AND(K478&gt;0,L478=1),"Yes","No"))</f>
        <v/>
      </c>
      <c r="N478" s="48">
        <f>IF(D478="","",N378+F478)</f>
        <v/>
      </c>
      <c r="O478" s="47">
        <f>IF(D478="","",IF(AND(K478=0,K378&gt;0),C478,""))</f>
        <v/>
      </c>
    </row>
    <row r="479">
      <c r="A479" s="49">
        <f>IF(B479="","",DATE(YEAR('Debt Inputs'!$E$2),MONTH('Debt Inputs'!$E$2)+4,1))</f>
        <v/>
      </c>
      <c r="B479" s="23">
        <f>IF('Debt Inputs'!A79="","",'Debt Inputs'!A79)</f>
        <v/>
      </c>
      <c r="C479" s="24">
        <f>IF(B479="","",IFERROR(VLOOKUP(B479,'Debt Inputs'!$A$6:$M$105,2,FALSE),""))</f>
        <v/>
      </c>
      <c r="D479" s="50">
        <f>IF(B479="","",K379)</f>
        <v/>
      </c>
      <c r="E479" s="26">
        <f>IF(B479="","",IFERROR(VLOOKUP(B479,'Debt Inputs'!$A$6:$M$105,5,FALSE),0))</f>
        <v/>
      </c>
      <c r="F479" s="50">
        <f>IF(D479="","",IFERROR(D479*E479/12,0))</f>
        <v/>
      </c>
      <c r="G479" s="50">
        <f>IF(D479="","",MIN(IFERROR(VLOOKUP(B479,'Debt Inputs'!$A$6:$M$105,7,FALSE),0),D479+F479))</f>
        <v/>
      </c>
      <c r="H479" s="50">
        <f>IF(D479="","",IF(L479=1,MAX(0,'Debt Inputs'!$B$2-SUM($G$406:$G$505)),0))</f>
        <v/>
      </c>
      <c r="I479" s="50">
        <f>IF(D479="","",MIN(D479+F479,G479+H479))</f>
        <v/>
      </c>
      <c r="J479" s="50">
        <f>IF(D479="","",MIN(D479,MAX(0,I479-F479)))</f>
        <v/>
      </c>
      <c r="K479" s="50">
        <f>IF(D479="","",MAX(0,D479+F479-I479))</f>
        <v/>
      </c>
      <c r="L479" s="23">
        <f>IF(D479="","",IF(D479&lt;=0,"",1+COUNTIFS($D$406:$D$505,"&gt;0",$E$406:$E$505,"&gt;"&amp;E479)))</f>
        <v/>
      </c>
      <c r="M479" s="23">
        <f>IF(D479="","",IF(AND(K479&gt;0,L479=1),"Yes","No"))</f>
        <v/>
      </c>
      <c r="N479" s="50">
        <f>IF(D479="","",N379+F479)</f>
        <v/>
      </c>
      <c r="O479" s="49">
        <f>IF(D479="","",IF(AND(K479=0,K379&gt;0),C479,""))</f>
        <v/>
      </c>
    </row>
    <row r="480">
      <c r="A480" s="47">
        <f>IF(B480="","",DATE(YEAR('Debt Inputs'!$E$2),MONTH('Debt Inputs'!$E$2)+4,1))</f>
        <v/>
      </c>
      <c r="B480" s="18">
        <f>IF('Debt Inputs'!A80="","",'Debt Inputs'!A80)</f>
        <v/>
      </c>
      <c r="C480" s="19">
        <f>IF(B480="","",IFERROR(VLOOKUP(B480,'Debt Inputs'!$A$6:$M$105,2,FALSE),""))</f>
        <v/>
      </c>
      <c r="D480" s="48">
        <f>IF(B480="","",K380)</f>
        <v/>
      </c>
      <c r="E480" s="21">
        <f>IF(B480="","",IFERROR(VLOOKUP(B480,'Debt Inputs'!$A$6:$M$105,5,FALSE),0))</f>
        <v/>
      </c>
      <c r="F480" s="48">
        <f>IF(D480="","",IFERROR(D480*E480/12,0))</f>
        <v/>
      </c>
      <c r="G480" s="48">
        <f>IF(D480="","",MIN(IFERROR(VLOOKUP(B480,'Debt Inputs'!$A$6:$M$105,7,FALSE),0),D480+F480))</f>
        <v/>
      </c>
      <c r="H480" s="48">
        <f>IF(D480="","",IF(L480=1,MAX(0,'Debt Inputs'!$B$2-SUM($G$406:$G$505)),0))</f>
        <v/>
      </c>
      <c r="I480" s="48">
        <f>IF(D480="","",MIN(D480+F480,G480+H480))</f>
        <v/>
      </c>
      <c r="J480" s="48">
        <f>IF(D480="","",MIN(D480,MAX(0,I480-F480)))</f>
        <v/>
      </c>
      <c r="K480" s="48">
        <f>IF(D480="","",MAX(0,D480+F480-I480))</f>
        <v/>
      </c>
      <c r="L480" s="18">
        <f>IF(D480="","",IF(D480&lt;=0,"",1+COUNTIFS($D$406:$D$505,"&gt;0",$E$406:$E$505,"&gt;"&amp;E480)))</f>
        <v/>
      </c>
      <c r="M480" s="18">
        <f>IF(D480="","",IF(AND(K480&gt;0,L480=1),"Yes","No"))</f>
        <v/>
      </c>
      <c r="N480" s="48">
        <f>IF(D480="","",N380+F480)</f>
        <v/>
      </c>
      <c r="O480" s="47">
        <f>IF(D480="","",IF(AND(K480=0,K380&gt;0),C480,""))</f>
        <v/>
      </c>
    </row>
    <row r="481">
      <c r="A481" s="49">
        <f>IF(B481="","",DATE(YEAR('Debt Inputs'!$E$2),MONTH('Debt Inputs'!$E$2)+4,1))</f>
        <v/>
      </c>
      <c r="B481" s="23">
        <f>IF('Debt Inputs'!A81="","",'Debt Inputs'!A81)</f>
        <v/>
      </c>
      <c r="C481" s="24">
        <f>IF(B481="","",IFERROR(VLOOKUP(B481,'Debt Inputs'!$A$6:$M$105,2,FALSE),""))</f>
        <v/>
      </c>
      <c r="D481" s="50">
        <f>IF(B481="","",K381)</f>
        <v/>
      </c>
      <c r="E481" s="26">
        <f>IF(B481="","",IFERROR(VLOOKUP(B481,'Debt Inputs'!$A$6:$M$105,5,FALSE),0))</f>
        <v/>
      </c>
      <c r="F481" s="50">
        <f>IF(D481="","",IFERROR(D481*E481/12,0))</f>
        <v/>
      </c>
      <c r="G481" s="50">
        <f>IF(D481="","",MIN(IFERROR(VLOOKUP(B481,'Debt Inputs'!$A$6:$M$105,7,FALSE),0),D481+F481))</f>
        <v/>
      </c>
      <c r="H481" s="50">
        <f>IF(D481="","",IF(L481=1,MAX(0,'Debt Inputs'!$B$2-SUM($G$406:$G$505)),0))</f>
        <v/>
      </c>
      <c r="I481" s="50">
        <f>IF(D481="","",MIN(D481+F481,G481+H481))</f>
        <v/>
      </c>
      <c r="J481" s="50">
        <f>IF(D481="","",MIN(D481,MAX(0,I481-F481)))</f>
        <v/>
      </c>
      <c r="K481" s="50">
        <f>IF(D481="","",MAX(0,D481+F481-I481))</f>
        <v/>
      </c>
      <c r="L481" s="23">
        <f>IF(D481="","",IF(D481&lt;=0,"",1+COUNTIFS($D$406:$D$505,"&gt;0",$E$406:$E$505,"&gt;"&amp;E481)))</f>
        <v/>
      </c>
      <c r="M481" s="23">
        <f>IF(D481="","",IF(AND(K481&gt;0,L481=1),"Yes","No"))</f>
        <v/>
      </c>
      <c r="N481" s="50">
        <f>IF(D481="","",N381+F481)</f>
        <v/>
      </c>
      <c r="O481" s="49">
        <f>IF(D481="","",IF(AND(K481=0,K381&gt;0),C481,""))</f>
        <v/>
      </c>
    </row>
    <row r="482">
      <c r="A482" s="47">
        <f>IF(B482="","",DATE(YEAR('Debt Inputs'!$E$2),MONTH('Debt Inputs'!$E$2)+4,1))</f>
        <v/>
      </c>
      <c r="B482" s="18">
        <f>IF('Debt Inputs'!A82="","",'Debt Inputs'!A82)</f>
        <v/>
      </c>
      <c r="C482" s="19">
        <f>IF(B482="","",IFERROR(VLOOKUP(B482,'Debt Inputs'!$A$6:$M$105,2,FALSE),""))</f>
        <v/>
      </c>
      <c r="D482" s="48">
        <f>IF(B482="","",K382)</f>
        <v/>
      </c>
      <c r="E482" s="21">
        <f>IF(B482="","",IFERROR(VLOOKUP(B482,'Debt Inputs'!$A$6:$M$105,5,FALSE),0))</f>
        <v/>
      </c>
      <c r="F482" s="48">
        <f>IF(D482="","",IFERROR(D482*E482/12,0))</f>
        <v/>
      </c>
      <c r="G482" s="48">
        <f>IF(D482="","",MIN(IFERROR(VLOOKUP(B482,'Debt Inputs'!$A$6:$M$105,7,FALSE),0),D482+F482))</f>
        <v/>
      </c>
      <c r="H482" s="48">
        <f>IF(D482="","",IF(L482=1,MAX(0,'Debt Inputs'!$B$2-SUM($G$406:$G$505)),0))</f>
        <v/>
      </c>
      <c r="I482" s="48">
        <f>IF(D482="","",MIN(D482+F482,G482+H482))</f>
        <v/>
      </c>
      <c r="J482" s="48">
        <f>IF(D482="","",MIN(D482,MAX(0,I482-F482)))</f>
        <v/>
      </c>
      <c r="K482" s="48">
        <f>IF(D482="","",MAX(0,D482+F482-I482))</f>
        <v/>
      </c>
      <c r="L482" s="18">
        <f>IF(D482="","",IF(D482&lt;=0,"",1+COUNTIFS($D$406:$D$505,"&gt;0",$E$406:$E$505,"&gt;"&amp;E482)))</f>
        <v/>
      </c>
      <c r="M482" s="18">
        <f>IF(D482="","",IF(AND(K482&gt;0,L482=1),"Yes","No"))</f>
        <v/>
      </c>
      <c r="N482" s="48">
        <f>IF(D482="","",N382+F482)</f>
        <v/>
      </c>
      <c r="O482" s="47">
        <f>IF(D482="","",IF(AND(K482=0,K382&gt;0),C482,""))</f>
        <v/>
      </c>
    </row>
    <row r="483">
      <c r="A483" s="49">
        <f>IF(B483="","",DATE(YEAR('Debt Inputs'!$E$2),MONTH('Debt Inputs'!$E$2)+4,1))</f>
        <v/>
      </c>
      <c r="B483" s="23">
        <f>IF('Debt Inputs'!A83="","",'Debt Inputs'!A83)</f>
        <v/>
      </c>
      <c r="C483" s="24">
        <f>IF(B483="","",IFERROR(VLOOKUP(B483,'Debt Inputs'!$A$6:$M$105,2,FALSE),""))</f>
        <v/>
      </c>
      <c r="D483" s="50">
        <f>IF(B483="","",K383)</f>
        <v/>
      </c>
      <c r="E483" s="26">
        <f>IF(B483="","",IFERROR(VLOOKUP(B483,'Debt Inputs'!$A$6:$M$105,5,FALSE),0))</f>
        <v/>
      </c>
      <c r="F483" s="50">
        <f>IF(D483="","",IFERROR(D483*E483/12,0))</f>
        <v/>
      </c>
      <c r="G483" s="50">
        <f>IF(D483="","",MIN(IFERROR(VLOOKUP(B483,'Debt Inputs'!$A$6:$M$105,7,FALSE),0),D483+F483))</f>
        <v/>
      </c>
      <c r="H483" s="50">
        <f>IF(D483="","",IF(L483=1,MAX(0,'Debt Inputs'!$B$2-SUM($G$406:$G$505)),0))</f>
        <v/>
      </c>
      <c r="I483" s="50">
        <f>IF(D483="","",MIN(D483+F483,G483+H483))</f>
        <v/>
      </c>
      <c r="J483" s="50">
        <f>IF(D483="","",MIN(D483,MAX(0,I483-F483)))</f>
        <v/>
      </c>
      <c r="K483" s="50">
        <f>IF(D483="","",MAX(0,D483+F483-I483))</f>
        <v/>
      </c>
      <c r="L483" s="23">
        <f>IF(D483="","",IF(D483&lt;=0,"",1+COUNTIFS($D$406:$D$505,"&gt;0",$E$406:$E$505,"&gt;"&amp;E483)))</f>
        <v/>
      </c>
      <c r="M483" s="23">
        <f>IF(D483="","",IF(AND(K483&gt;0,L483=1),"Yes","No"))</f>
        <v/>
      </c>
      <c r="N483" s="50">
        <f>IF(D483="","",N383+F483)</f>
        <v/>
      </c>
      <c r="O483" s="49">
        <f>IF(D483="","",IF(AND(K483=0,K383&gt;0),C483,""))</f>
        <v/>
      </c>
    </row>
    <row r="484">
      <c r="A484" s="47">
        <f>IF(B484="","",DATE(YEAR('Debt Inputs'!$E$2),MONTH('Debt Inputs'!$E$2)+4,1))</f>
        <v/>
      </c>
      <c r="B484" s="18">
        <f>IF('Debt Inputs'!A84="","",'Debt Inputs'!A84)</f>
        <v/>
      </c>
      <c r="C484" s="19">
        <f>IF(B484="","",IFERROR(VLOOKUP(B484,'Debt Inputs'!$A$6:$M$105,2,FALSE),""))</f>
        <v/>
      </c>
      <c r="D484" s="48">
        <f>IF(B484="","",K384)</f>
        <v/>
      </c>
      <c r="E484" s="21">
        <f>IF(B484="","",IFERROR(VLOOKUP(B484,'Debt Inputs'!$A$6:$M$105,5,FALSE),0))</f>
        <v/>
      </c>
      <c r="F484" s="48">
        <f>IF(D484="","",IFERROR(D484*E484/12,0))</f>
        <v/>
      </c>
      <c r="G484" s="48">
        <f>IF(D484="","",MIN(IFERROR(VLOOKUP(B484,'Debt Inputs'!$A$6:$M$105,7,FALSE),0),D484+F484))</f>
        <v/>
      </c>
      <c r="H484" s="48">
        <f>IF(D484="","",IF(L484=1,MAX(0,'Debt Inputs'!$B$2-SUM($G$406:$G$505)),0))</f>
        <v/>
      </c>
      <c r="I484" s="48">
        <f>IF(D484="","",MIN(D484+F484,G484+H484))</f>
        <v/>
      </c>
      <c r="J484" s="48">
        <f>IF(D484="","",MIN(D484,MAX(0,I484-F484)))</f>
        <v/>
      </c>
      <c r="K484" s="48">
        <f>IF(D484="","",MAX(0,D484+F484-I484))</f>
        <v/>
      </c>
      <c r="L484" s="18">
        <f>IF(D484="","",IF(D484&lt;=0,"",1+COUNTIFS($D$406:$D$505,"&gt;0",$E$406:$E$505,"&gt;"&amp;E484)))</f>
        <v/>
      </c>
      <c r="M484" s="18">
        <f>IF(D484="","",IF(AND(K484&gt;0,L484=1),"Yes","No"))</f>
        <v/>
      </c>
      <c r="N484" s="48">
        <f>IF(D484="","",N384+F484)</f>
        <v/>
      </c>
      <c r="O484" s="47">
        <f>IF(D484="","",IF(AND(K484=0,K384&gt;0),C484,""))</f>
        <v/>
      </c>
    </row>
    <row r="485">
      <c r="A485" s="49">
        <f>IF(B485="","",DATE(YEAR('Debt Inputs'!$E$2),MONTH('Debt Inputs'!$E$2)+4,1))</f>
        <v/>
      </c>
      <c r="B485" s="23">
        <f>IF('Debt Inputs'!A85="","",'Debt Inputs'!A85)</f>
        <v/>
      </c>
      <c r="C485" s="24">
        <f>IF(B485="","",IFERROR(VLOOKUP(B485,'Debt Inputs'!$A$6:$M$105,2,FALSE),""))</f>
        <v/>
      </c>
      <c r="D485" s="50">
        <f>IF(B485="","",K385)</f>
        <v/>
      </c>
      <c r="E485" s="26">
        <f>IF(B485="","",IFERROR(VLOOKUP(B485,'Debt Inputs'!$A$6:$M$105,5,FALSE),0))</f>
        <v/>
      </c>
      <c r="F485" s="50">
        <f>IF(D485="","",IFERROR(D485*E485/12,0))</f>
        <v/>
      </c>
      <c r="G485" s="50">
        <f>IF(D485="","",MIN(IFERROR(VLOOKUP(B485,'Debt Inputs'!$A$6:$M$105,7,FALSE),0),D485+F485))</f>
        <v/>
      </c>
      <c r="H485" s="50">
        <f>IF(D485="","",IF(L485=1,MAX(0,'Debt Inputs'!$B$2-SUM($G$406:$G$505)),0))</f>
        <v/>
      </c>
      <c r="I485" s="50">
        <f>IF(D485="","",MIN(D485+F485,G485+H485))</f>
        <v/>
      </c>
      <c r="J485" s="50">
        <f>IF(D485="","",MIN(D485,MAX(0,I485-F485)))</f>
        <v/>
      </c>
      <c r="K485" s="50">
        <f>IF(D485="","",MAX(0,D485+F485-I485))</f>
        <v/>
      </c>
      <c r="L485" s="23">
        <f>IF(D485="","",IF(D485&lt;=0,"",1+COUNTIFS($D$406:$D$505,"&gt;0",$E$406:$E$505,"&gt;"&amp;E485)))</f>
        <v/>
      </c>
      <c r="M485" s="23">
        <f>IF(D485="","",IF(AND(K485&gt;0,L485=1),"Yes","No"))</f>
        <v/>
      </c>
      <c r="N485" s="50">
        <f>IF(D485="","",N385+F485)</f>
        <v/>
      </c>
      <c r="O485" s="49">
        <f>IF(D485="","",IF(AND(K485=0,K385&gt;0),C485,""))</f>
        <v/>
      </c>
    </row>
    <row r="486">
      <c r="A486" s="47">
        <f>IF(B486="","",DATE(YEAR('Debt Inputs'!$E$2),MONTH('Debt Inputs'!$E$2)+4,1))</f>
        <v/>
      </c>
      <c r="B486" s="18">
        <f>IF('Debt Inputs'!A86="","",'Debt Inputs'!A86)</f>
        <v/>
      </c>
      <c r="C486" s="19">
        <f>IF(B486="","",IFERROR(VLOOKUP(B486,'Debt Inputs'!$A$6:$M$105,2,FALSE),""))</f>
        <v/>
      </c>
      <c r="D486" s="48">
        <f>IF(B486="","",K386)</f>
        <v/>
      </c>
      <c r="E486" s="21">
        <f>IF(B486="","",IFERROR(VLOOKUP(B486,'Debt Inputs'!$A$6:$M$105,5,FALSE),0))</f>
        <v/>
      </c>
      <c r="F486" s="48">
        <f>IF(D486="","",IFERROR(D486*E486/12,0))</f>
        <v/>
      </c>
      <c r="G486" s="48">
        <f>IF(D486="","",MIN(IFERROR(VLOOKUP(B486,'Debt Inputs'!$A$6:$M$105,7,FALSE),0),D486+F486))</f>
        <v/>
      </c>
      <c r="H486" s="48">
        <f>IF(D486="","",IF(L486=1,MAX(0,'Debt Inputs'!$B$2-SUM($G$406:$G$505)),0))</f>
        <v/>
      </c>
      <c r="I486" s="48">
        <f>IF(D486="","",MIN(D486+F486,G486+H486))</f>
        <v/>
      </c>
      <c r="J486" s="48">
        <f>IF(D486="","",MIN(D486,MAX(0,I486-F486)))</f>
        <v/>
      </c>
      <c r="K486" s="48">
        <f>IF(D486="","",MAX(0,D486+F486-I486))</f>
        <v/>
      </c>
      <c r="L486" s="18">
        <f>IF(D486="","",IF(D486&lt;=0,"",1+COUNTIFS($D$406:$D$505,"&gt;0",$E$406:$E$505,"&gt;"&amp;E486)))</f>
        <v/>
      </c>
      <c r="M486" s="18">
        <f>IF(D486="","",IF(AND(K486&gt;0,L486=1),"Yes","No"))</f>
        <v/>
      </c>
      <c r="N486" s="48">
        <f>IF(D486="","",N386+F486)</f>
        <v/>
      </c>
      <c r="O486" s="47">
        <f>IF(D486="","",IF(AND(K486=0,K386&gt;0),C486,""))</f>
        <v/>
      </c>
    </row>
    <row r="487">
      <c r="A487" s="49">
        <f>IF(B487="","",DATE(YEAR('Debt Inputs'!$E$2),MONTH('Debt Inputs'!$E$2)+4,1))</f>
        <v/>
      </c>
      <c r="B487" s="23">
        <f>IF('Debt Inputs'!A87="","",'Debt Inputs'!A87)</f>
        <v/>
      </c>
      <c r="C487" s="24">
        <f>IF(B487="","",IFERROR(VLOOKUP(B487,'Debt Inputs'!$A$6:$M$105,2,FALSE),""))</f>
        <v/>
      </c>
      <c r="D487" s="50">
        <f>IF(B487="","",K387)</f>
        <v/>
      </c>
      <c r="E487" s="26">
        <f>IF(B487="","",IFERROR(VLOOKUP(B487,'Debt Inputs'!$A$6:$M$105,5,FALSE),0))</f>
        <v/>
      </c>
      <c r="F487" s="50">
        <f>IF(D487="","",IFERROR(D487*E487/12,0))</f>
        <v/>
      </c>
      <c r="G487" s="50">
        <f>IF(D487="","",MIN(IFERROR(VLOOKUP(B487,'Debt Inputs'!$A$6:$M$105,7,FALSE),0),D487+F487))</f>
        <v/>
      </c>
      <c r="H487" s="50">
        <f>IF(D487="","",IF(L487=1,MAX(0,'Debt Inputs'!$B$2-SUM($G$406:$G$505)),0))</f>
        <v/>
      </c>
      <c r="I487" s="50">
        <f>IF(D487="","",MIN(D487+F487,G487+H487))</f>
        <v/>
      </c>
      <c r="J487" s="50">
        <f>IF(D487="","",MIN(D487,MAX(0,I487-F487)))</f>
        <v/>
      </c>
      <c r="K487" s="50">
        <f>IF(D487="","",MAX(0,D487+F487-I487))</f>
        <v/>
      </c>
      <c r="L487" s="23">
        <f>IF(D487="","",IF(D487&lt;=0,"",1+COUNTIFS($D$406:$D$505,"&gt;0",$E$406:$E$505,"&gt;"&amp;E487)))</f>
        <v/>
      </c>
      <c r="M487" s="23">
        <f>IF(D487="","",IF(AND(K487&gt;0,L487=1),"Yes","No"))</f>
        <v/>
      </c>
      <c r="N487" s="50">
        <f>IF(D487="","",N387+F487)</f>
        <v/>
      </c>
      <c r="O487" s="49">
        <f>IF(D487="","",IF(AND(K487=0,K387&gt;0),C487,""))</f>
        <v/>
      </c>
    </row>
    <row r="488">
      <c r="A488" s="47">
        <f>IF(B488="","",DATE(YEAR('Debt Inputs'!$E$2),MONTH('Debt Inputs'!$E$2)+4,1))</f>
        <v/>
      </c>
      <c r="B488" s="18">
        <f>IF('Debt Inputs'!A88="","",'Debt Inputs'!A88)</f>
        <v/>
      </c>
      <c r="C488" s="19">
        <f>IF(B488="","",IFERROR(VLOOKUP(B488,'Debt Inputs'!$A$6:$M$105,2,FALSE),""))</f>
        <v/>
      </c>
      <c r="D488" s="48">
        <f>IF(B488="","",K388)</f>
        <v/>
      </c>
      <c r="E488" s="21">
        <f>IF(B488="","",IFERROR(VLOOKUP(B488,'Debt Inputs'!$A$6:$M$105,5,FALSE),0))</f>
        <v/>
      </c>
      <c r="F488" s="48">
        <f>IF(D488="","",IFERROR(D488*E488/12,0))</f>
        <v/>
      </c>
      <c r="G488" s="48">
        <f>IF(D488="","",MIN(IFERROR(VLOOKUP(B488,'Debt Inputs'!$A$6:$M$105,7,FALSE),0),D488+F488))</f>
        <v/>
      </c>
      <c r="H488" s="48">
        <f>IF(D488="","",IF(L488=1,MAX(0,'Debt Inputs'!$B$2-SUM($G$406:$G$505)),0))</f>
        <v/>
      </c>
      <c r="I488" s="48">
        <f>IF(D488="","",MIN(D488+F488,G488+H488))</f>
        <v/>
      </c>
      <c r="J488" s="48">
        <f>IF(D488="","",MIN(D488,MAX(0,I488-F488)))</f>
        <v/>
      </c>
      <c r="K488" s="48">
        <f>IF(D488="","",MAX(0,D488+F488-I488))</f>
        <v/>
      </c>
      <c r="L488" s="18">
        <f>IF(D488="","",IF(D488&lt;=0,"",1+COUNTIFS($D$406:$D$505,"&gt;0",$E$406:$E$505,"&gt;"&amp;E488)))</f>
        <v/>
      </c>
      <c r="M488" s="18">
        <f>IF(D488="","",IF(AND(K488&gt;0,L488=1),"Yes","No"))</f>
        <v/>
      </c>
      <c r="N488" s="48">
        <f>IF(D488="","",N388+F488)</f>
        <v/>
      </c>
      <c r="O488" s="47">
        <f>IF(D488="","",IF(AND(K488=0,K388&gt;0),C488,""))</f>
        <v/>
      </c>
    </row>
    <row r="489">
      <c r="A489" s="49">
        <f>IF(B489="","",DATE(YEAR('Debt Inputs'!$E$2),MONTH('Debt Inputs'!$E$2)+4,1))</f>
        <v/>
      </c>
      <c r="B489" s="23">
        <f>IF('Debt Inputs'!A89="","",'Debt Inputs'!A89)</f>
        <v/>
      </c>
      <c r="C489" s="24">
        <f>IF(B489="","",IFERROR(VLOOKUP(B489,'Debt Inputs'!$A$6:$M$105,2,FALSE),""))</f>
        <v/>
      </c>
      <c r="D489" s="50">
        <f>IF(B489="","",K389)</f>
        <v/>
      </c>
      <c r="E489" s="26">
        <f>IF(B489="","",IFERROR(VLOOKUP(B489,'Debt Inputs'!$A$6:$M$105,5,FALSE),0))</f>
        <v/>
      </c>
      <c r="F489" s="50">
        <f>IF(D489="","",IFERROR(D489*E489/12,0))</f>
        <v/>
      </c>
      <c r="G489" s="50">
        <f>IF(D489="","",MIN(IFERROR(VLOOKUP(B489,'Debt Inputs'!$A$6:$M$105,7,FALSE),0),D489+F489))</f>
        <v/>
      </c>
      <c r="H489" s="50">
        <f>IF(D489="","",IF(L489=1,MAX(0,'Debt Inputs'!$B$2-SUM($G$406:$G$505)),0))</f>
        <v/>
      </c>
      <c r="I489" s="50">
        <f>IF(D489="","",MIN(D489+F489,G489+H489))</f>
        <v/>
      </c>
      <c r="J489" s="50">
        <f>IF(D489="","",MIN(D489,MAX(0,I489-F489)))</f>
        <v/>
      </c>
      <c r="K489" s="50">
        <f>IF(D489="","",MAX(0,D489+F489-I489))</f>
        <v/>
      </c>
      <c r="L489" s="23">
        <f>IF(D489="","",IF(D489&lt;=0,"",1+COUNTIFS($D$406:$D$505,"&gt;0",$E$406:$E$505,"&gt;"&amp;E489)))</f>
        <v/>
      </c>
      <c r="M489" s="23">
        <f>IF(D489="","",IF(AND(K489&gt;0,L489=1),"Yes","No"))</f>
        <v/>
      </c>
      <c r="N489" s="50">
        <f>IF(D489="","",N389+F489)</f>
        <v/>
      </c>
      <c r="O489" s="49">
        <f>IF(D489="","",IF(AND(K489=0,K389&gt;0),C489,""))</f>
        <v/>
      </c>
    </row>
    <row r="490">
      <c r="A490" s="47">
        <f>IF(B490="","",DATE(YEAR('Debt Inputs'!$E$2),MONTH('Debt Inputs'!$E$2)+4,1))</f>
        <v/>
      </c>
      <c r="B490" s="18">
        <f>IF('Debt Inputs'!A90="","",'Debt Inputs'!A90)</f>
        <v/>
      </c>
      <c r="C490" s="19">
        <f>IF(B490="","",IFERROR(VLOOKUP(B490,'Debt Inputs'!$A$6:$M$105,2,FALSE),""))</f>
        <v/>
      </c>
      <c r="D490" s="48">
        <f>IF(B490="","",K390)</f>
        <v/>
      </c>
      <c r="E490" s="21">
        <f>IF(B490="","",IFERROR(VLOOKUP(B490,'Debt Inputs'!$A$6:$M$105,5,FALSE),0))</f>
        <v/>
      </c>
      <c r="F490" s="48">
        <f>IF(D490="","",IFERROR(D490*E490/12,0))</f>
        <v/>
      </c>
      <c r="G490" s="48">
        <f>IF(D490="","",MIN(IFERROR(VLOOKUP(B490,'Debt Inputs'!$A$6:$M$105,7,FALSE),0),D490+F490))</f>
        <v/>
      </c>
      <c r="H490" s="48">
        <f>IF(D490="","",IF(L490=1,MAX(0,'Debt Inputs'!$B$2-SUM($G$406:$G$505)),0))</f>
        <v/>
      </c>
      <c r="I490" s="48">
        <f>IF(D490="","",MIN(D490+F490,G490+H490))</f>
        <v/>
      </c>
      <c r="J490" s="48">
        <f>IF(D490="","",MIN(D490,MAX(0,I490-F490)))</f>
        <v/>
      </c>
      <c r="K490" s="48">
        <f>IF(D490="","",MAX(0,D490+F490-I490))</f>
        <v/>
      </c>
      <c r="L490" s="18">
        <f>IF(D490="","",IF(D490&lt;=0,"",1+COUNTIFS($D$406:$D$505,"&gt;0",$E$406:$E$505,"&gt;"&amp;E490)))</f>
        <v/>
      </c>
      <c r="M490" s="18">
        <f>IF(D490="","",IF(AND(K490&gt;0,L490=1),"Yes","No"))</f>
        <v/>
      </c>
      <c r="N490" s="48">
        <f>IF(D490="","",N390+F490)</f>
        <v/>
      </c>
      <c r="O490" s="47">
        <f>IF(D490="","",IF(AND(K490=0,K390&gt;0),C490,""))</f>
        <v/>
      </c>
    </row>
    <row r="491">
      <c r="A491" s="49">
        <f>IF(B491="","",DATE(YEAR('Debt Inputs'!$E$2),MONTH('Debt Inputs'!$E$2)+4,1))</f>
        <v/>
      </c>
      <c r="B491" s="23">
        <f>IF('Debt Inputs'!A91="","",'Debt Inputs'!A91)</f>
        <v/>
      </c>
      <c r="C491" s="24">
        <f>IF(B491="","",IFERROR(VLOOKUP(B491,'Debt Inputs'!$A$6:$M$105,2,FALSE),""))</f>
        <v/>
      </c>
      <c r="D491" s="50">
        <f>IF(B491="","",K391)</f>
        <v/>
      </c>
      <c r="E491" s="26">
        <f>IF(B491="","",IFERROR(VLOOKUP(B491,'Debt Inputs'!$A$6:$M$105,5,FALSE),0))</f>
        <v/>
      </c>
      <c r="F491" s="50">
        <f>IF(D491="","",IFERROR(D491*E491/12,0))</f>
        <v/>
      </c>
      <c r="G491" s="50">
        <f>IF(D491="","",MIN(IFERROR(VLOOKUP(B491,'Debt Inputs'!$A$6:$M$105,7,FALSE),0),D491+F491))</f>
        <v/>
      </c>
      <c r="H491" s="50">
        <f>IF(D491="","",IF(L491=1,MAX(0,'Debt Inputs'!$B$2-SUM($G$406:$G$505)),0))</f>
        <v/>
      </c>
      <c r="I491" s="50">
        <f>IF(D491="","",MIN(D491+F491,G491+H491))</f>
        <v/>
      </c>
      <c r="J491" s="50">
        <f>IF(D491="","",MIN(D491,MAX(0,I491-F491)))</f>
        <v/>
      </c>
      <c r="K491" s="50">
        <f>IF(D491="","",MAX(0,D491+F491-I491))</f>
        <v/>
      </c>
      <c r="L491" s="23">
        <f>IF(D491="","",IF(D491&lt;=0,"",1+COUNTIFS($D$406:$D$505,"&gt;0",$E$406:$E$505,"&gt;"&amp;E491)))</f>
        <v/>
      </c>
      <c r="M491" s="23">
        <f>IF(D491="","",IF(AND(K491&gt;0,L491=1),"Yes","No"))</f>
        <v/>
      </c>
      <c r="N491" s="50">
        <f>IF(D491="","",N391+F491)</f>
        <v/>
      </c>
      <c r="O491" s="49">
        <f>IF(D491="","",IF(AND(K491=0,K391&gt;0),C491,""))</f>
        <v/>
      </c>
    </row>
    <row r="492">
      <c r="A492" s="47">
        <f>IF(B492="","",DATE(YEAR('Debt Inputs'!$E$2),MONTH('Debt Inputs'!$E$2)+4,1))</f>
        <v/>
      </c>
      <c r="B492" s="18">
        <f>IF('Debt Inputs'!A92="","",'Debt Inputs'!A92)</f>
        <v/>
      </c>
      <c r="C492" s="19">
        <f>IF(B492="","",IFERROR(VLOOKUP(B492,'Debt Inputs'!$A$6:$M$105,2,FALSE),""))</f>
        <v/>
      </c>
      <c r="D492" s="48">
        <f>IF(B492="","",K392)</f>
        <v/>
      </c>
      <c r="E492" s="21">
        <f>IF(B492="","",IFERROR(VLOOKUP(B492,'Debt Inputs'!$A$6:$M$105,5,FALSE),0))</f>
        <v/>
      </c>
      <c r="F492" s="48">
        <f>IF(D492="","",IFERROR(D492*E492/12,0))</f>
        <v/>
      </c>
      <c r="G492" s="48">
        <f>IF(D492="","",MIN(IFERROR(VLOOKUP(B492,'Debt Inputs'!$A$6:$M$105,7,FALSE),0),D492+F492))</f>
        <v/>
      </c>
      <c r="H492" s="48">
        <f>IF(D492="","",IF(L492=1,MAX(0,'Debt Inputs'!$B$2-SUM($G$406:$G$505)),0))</f>
        <v/>
      </c>
      <c r="I492" s="48">
        <f>IF(D492="","",MIN(D492+F492,G492+H492))</f>
        <v/>
      </c>
      <c r="J492" s="48">
        <f>IF(D492="","",MIN(D492,MAX(0,I492-F492)))</f>
        <v/>
      </c>
      <c r="K492" s="48">
        <f>IF(D492="","",MAX(0,D492+F492-I492))</f>
        <v/>
      </c>
      <c r="L492" s="18">
        <f>IF(D492="","",IF(D492&lt;=0,"",1+COUNTIFS($D$406:$D$505,"&gt;0",$E$406:$E$505,"&gt;"&amp;E492)))</f>
        <v/>
      </c>
      <c r="M492" s="18">
        <f>IF(D492="","",IF(AND(K492&gt;0,L492=1),"Yes","No"))</f>
        <v/>
      </c>
      <c r="N492" s="48">
        <f>IF(D492="","",N392+F492)</f>
        <v/>
      </c>
      <c r="O492" s="47">
        <f>IF(D492="","",IF(AND(K492=0,K392&gt;0),C492,""))</f>
        <v/>
      </c>
    </row>
    <row r="493">
      <c r="A493" s="49">
        <f>IF(B493="","",DATE(YEAR('Debt Inputs'!$E$2),MONTH('Debt Inputs'!$E$2)+4,1))</f>
        <v/>
      </c>
      <c r="B493" s="23">
        <f>IF('Debt Inputs'!A93="","",'Debt Inputs'!A93)</f>
        <v/>
      </c>
      <c r="C493" s="24">
        <f>IF(B493="","",IFERROR(VLOOKUP(B493,'Debt Inputs'!$A$6:$M$105,2,FALSE),""))</f>
        <v/>
      </c>
      <c r="D493" s="50">
        <f>IF(B493="","",K393)</f>
        <v/>
      </c>
      <c r="E493" s="26">
        <f>IF(B493="","",IFERROR(VLOOKUP(B493,'Debt Inputs'!$A$6:$M$105,5,FALSE),0))</f>
        <v/>
      </c>
      <c r="F493" s="50">
        <f>IF(D493="","",IFERROR(D493*E493/12,0))</f>
        <v/>
      </c>
      <c r="G493" s="50">
        <f>IF(D493="","",MIN(IFERROR(VLOOKUP(B493,'Debt Inputs'!$A$6:$M$105,7,FALSE),0),D493+F493))</f>
        <v/>
      </c>
      <c r="H493" s="50">
        <f>IF(D493="","",IF(L493=1,MAX(0,'Debt Inputs'!$B$2-SUM($G$406:$G$505)),0))</f>
        <v/>
      </c>
      <c r="I493" s="50">
        <f>IF(D493="","",MIN(D493+F493,G493+H493))</f>
        <v/>
      </c>
      <c r="J493" s="50">
        <f>IF(D493="","",MIN(D493,MAX(0,I493-F493)))</f>
        <v/>
      </c>
      <c r="K493" s="50">
        <f>IF(D493="","",MAX(0,D493+F493-I493))</f>
        <v/>
      </c>
      <c r="L493" s="23">
        <f>IF(D493="","",IF(D493&lt;=0,"",1+COUNTIFS($D$406:$D$505,"&gt;0",$E$406:$E$505,"&gt;"&amp;E493)))</f>
        <v/>
      </c>
      <c r="M493" s="23">
        <f>IF(D493="","",IF(AND(K493&gt;0,L493=1),"Yes","No"))</f>
        <v/>
      </c>
      <c r="N493" s="50">
        <f>IF(D493="","",N393+F493)</f>
        <v/>
      </c>
      <c r="O493" s="49">
        <f>IF(D493="","",IF(AND(K493=0,K393&gt;0),C493,""))</f>
        <v/>
      </c>
    </row>
    <row r="494">
      <c r="A494" s="47">
        <f>IF(B494="","",DATE(YEAR('Debt Inputs'!$E$2),MONTH('Debt Inputs'!$E$2)+4,1))</f>
        <v/>
      </c>
      <c r="B494" s="18">
        <f>IF('Debt Inputs'!A94="","",'Debt Inputs'!A94)</f>
        <v/>
      </c>
      <c r="C494" s="19">
        <f>IF(B494="","",IFERROR(VLOOKUP(B494,'Debt Inputs'!$A$6:$M$105,2,FALSE),""))</f>
        <v/>
      </c>
      <c r="D494" s="48">
        <f>IF(B494="","",K394)</f>
        <v/>
      </c>
      <c r="E494" s="21">
        <f>IF(B494="","",IFERROR(VLOOKUP(B494,'Debt Inputs'!$A$6:$M$105,5,FALSE),0))</f>
        <v/>
      </c>
      <c r="F494" s="48">
        <f>IF(D494="","",IFERROR(D494*E494/12,0))</f>
        <v/>
      </c>
      <c r="G494" s="48">
        <f>IF(D494="","",MIN(IFERROR(VLOOKUP(B494,'Debt Inputs'!$A$6:$M$105,7,FALSE),0),D494+F494))</f>
        <v/>
      </c>
      <c r="H494" s="48">
        <f>IF(D494="","",IF(L494=1,MAX(0,'Debt Inputs'!$B$2-SUM($G$406:$G$505)),0))</f>
        <v/>
      </c>
      <c r="I494" s="48">
        <f>IF(D494="","",MIN(D494+F494,G494+H494))</f>
        <v/>
      </c>
      <c r="J494" s="48">
        <f>IF(D494="","",MIN(D494,MAX(0,I494-F494)))</f>
        <v/>
      </c>
      <c r="K494" s="48">
        <f>IF(D494="","",MAX(0,D494+F494-I494))</f>
        <v/>
      </c>
      <c r="L494" s="18">
        <f>IF(D494="","",IF(D494&lt;=0,"",1+COUNTIFS($D$406:$D$505,"&gt;0",$E$406:$E$505,"&gt;"&amp;E494)))</f>
        <v/>
      </c>
      <c r="M494" s="18">
        <f>IF(D494="","",IF(AND(K494&gt;0,L494=1),"Yes","No"))</f>
        <v/>
      </c>
      <c r="N494" s="48">
        <f>IF(D494="","",N394+F494)</f>
        <v/>
      </c>
      <c r="O494" s="47">
        <f>IF(D494="","",IF(AND(K494=0,K394&gt;0),C494,""))</f>
        <v/>
      </c>
    </row>
    <row r="495">
      <c r="A495" s="49">
        <f>IF(B495="","",DATE(YEAR('Debt Inputs'!$E$2),MONTH('Debt Inputs'!$E$2)+4,1))</f>
        <v/>
      </c>
      <c r="B495" s="23">
        <f>IF('Debt Inputs'!A95="","",'Debt Inputs'!A95)</f>
        <v/>
      </c>
      <c r="C495" s="24">
        <f>IF(B495="","",IFERROR(VLOOKUP(B495,'Debt Inputs'!$A$6:$M$105,2,FALSE),""))</f>
        <v/>
      </c>
      <c r="D495" s="50">
        <f>IF(B495="","",K395)</f>
        <v/>
      </c>
      <c r="E495" s="26">
        <f>IF(B495="","",IFERROR(VLOOKUP(B495,'Debt Inputs'!$A$6:$M$105,5,FALSE),0))</f>
        <v/>
      </c>
      <c r="F495" s="50">
        <f>IF(D495="","",IFERROR(D495*E495/12,0))</f>
        <v/>
      </c>
      <c r="G495" s="50">
        <f>IF(D495="","",MIN(IFERROR(VLOOKUP(B495,'Debt Inputs'!$A$6:$M$105,7,FALSE),0),D495+F495))</f>
        <v/>
      </c>
      <c r="H495" s="50">
        <f>IF(D495="","",IF(L495=1,MAX(0,'Debt Inputs'!$B$2-SUM($G$406:$G$505)),0))</f>
        <v/>
      </c>
      <c r="I495" s="50">
        <f>IF(D495="","",MIN(D495+F495,G495+H495))</f>
        <v/>
      </c>
      <c r="J495" s="50">
        <f>IF(D495="","",MIN(D495,MAX(0,I495-F495)))</f>
        <v/>
      </c>
      <c r="K495" s="50">
        <f>IF(D495="","",MAX(0,D495+F495-I495))</f>
        <v/>
      </c>
      <c r="L495" s="23">
        <f>IF(D495="","",IF(D495&lt;=0,"",1+COUNTIFS($D$406:$D$505,"&gt;0",$E$406:$E$505,"&gt;"&amp;E495)))</f>
        <v/>
      </c>
      <c r="M495" s="23">
        <f>IF(D495="","",IF(AND(K495&gt;0,L495=1),"Yes","No"))</f>
        <v/>
      </c>
      <c r="N495" s="50">
        <f>IF(D495="","",N395+F495)</f>
        <v/>
      </c>
      <c r="O495" s="49">
        <f>IF(D495="","",IF(AND(K495=0,K395&gt;0),C495,""))</f>
        <v/>
      </c>
    </row>
    <row r="496">
      <c r="A496" s="47">
        <f>IF(B496="","",DATE(YEAR('Debt Inputs'!$E$2),MONTH('Debt Inputs'!$E$2)+4,1))</f>
        <v/>
      </c>
      <c r="B496" s="18">
        <f>IF('Debt Inputs'!A96="","",'Debt Inputs'!A96)</f>
        <v/>
      </c>
      <c r="C496" s="19">
        <f>IF(B496="","",IFERROR(VLOOKUP(B496,'Debt Inputs'!$A$6:$M$105,2,FALSE),""))</f>
        <v/>
      </c>
      <c r="D496" s="48">
        <f>IF(B496="","",K396)</f>
        <v/>
      </c>
      <c r="E496" s="21">
        <f>IF(B496="","",IFERROR(VLOOKUP(B496,'Debt Inputs'!$A$6:$M$105,5,FALSE),0))</f>
        <v/>
      </c>
      <c r="F496" s="48">
        <f>IF(D496="","",IFERROR(D496*E496/12,0))</f>
        <v/>
      </c>
      <c r="G496" s="48">
        <f>IF(D496="","",MIN(IFERROR(VLOOKUP(B496,'Debt Inputs'!$A$6:$M$105,7,FALSE),0),D496+F496))</f>
        <v/>
      </c>
      <c r="H496" s="48">
        <f>IF(D496="","",IF(L496=1,MAX(0,'Debt Inputs'!$B$2-SUM($G$406:$G$505)),0))</f>
        <v/>
      </c>
      <c r="I496" s="48">
        <f>IF(D496="","",MIN(D496+F496,G496+H496))</f>
        <v/>
      </c>
      <c r="J496" s="48">
        <f>IF(D496="","",MIN(D496,MAX(0,I496-F496)))</f>
        <v/>
      </c>
      <c r="K496" s="48">
        <f>IF(D496="","",MAX(0,D496+F496-I496))</f>
        <v/>
      </c>
      <c r="L496" s="18">
        <f>IF(D496="","",IF(D496&lt;=0,"",1+COUNTIFS($D$406:$D$505,"&gt;0",$E$406:$E$505,"&gt;"&amp;E496)))</f>
        <v/>
      </c>
      <c r="M496" s="18">
        <f>IF(D496="","",IF(AND(K496&gt;0,L496=1),"Yes","No"))</f>
        <v/>
      </c>
      <c r="N496" s="48">
        <f>IF(D496="","",N396+F496)</f>
        <v/>
      </c>
      <c r="O496" s="47">
        <f>IF(D496="","",IF(AND(K496=0,K396&gt;0),C496,""))</f>
        <v/>
      </c>
    </row>
    <row r="497">
      <c r="A497" s="49">
        <f>IF(B497="","",DATE(YEAR('Debt Inputs'!$E$2),MONTH('Debt Inputs'!$E$2)+4,1))</f>
        <v/>
      </c>
      <c r="B497" s="23">
        <f>IF('Debt Inputs'!A97="","",'Debt Inputs'!A97)</f>
        <v/>
      </c>
      <c r="C497" s="24">
        <f>IF(B497="","",IFERROR(VLOOKUP(B497,'Debt Inputs'!$A$6:$M$105,2,FALSE),""))</f>
        <v/>
      </c>
      <c r="D497" s="50">
        <f>IF(B497="","",K397)</f>
        <v/>
      </c>
      <c r="E497" s="26">
        <f>IF(B497="","",IFERROR(VLOOKUP(B497,'Debt Inputs'!$A$6:$M$105,5,FALSE),0))</f>
        <v/>
      </c>
      <c r="F497" s="50">
        <f>IF(D497="","",IFERROR(D497*E497/12,0))</f>
        <v/>
      </c>
      <c r="G497" s="50">
        <f>IF(D497="","",MIN(IFERROR(VLOOKUP(B497,'Debt Inputs'!$A$6:$M$105,7,FALSE),0),D497+F497))</f>
        <v/>
      </c>
      <c r="H497" s="50">
        <f>IF(D497="","",IF(L497=1,MAX(0,'Debt Inputs'!$B$2-SUM($G$406:$G$505)),0))</f>
        <v/>
      </c>
      <c r="I497" s="50">
        <f>IF(D497="","",MIN(D497+F497,G497+H497))</f>
        <v/>
      </c>
      <c r="J497" s="50">
        <f>IF(D497="","",MIN(D497,MAX(0,I497-F497)))</f>
        <v/>
      </c>
      <c r="K497" s="50">
        <f>IF(D497="","",MAX(0,D497+F497-I497))</f>
        <v/>
      </c>
      <c r="L497" s="23">
        <f>IF(D497="","",IF(D497&lt;=0,"",1+COUNTIFS($D$406:$D$505,"&gt;0",$E$406:$E$505,"&gt;"&amp;E497)))</f>
        <v/>
      </c>
      <c r="M497" s="23">
        <f>IF(D497="","",IF(AND(K497&gt;0,L497=1),"Yes","No"))</f>
        <v/>
      </c>
      <c r="N497" s="50">
        <f>IF(D497="","",N397+F497)</f>
        <v/>
      </c>
      <c r="O497" s="49">
        <f>IF(D497="","",IF(AND(K497=0,K397&gt;0),C497,""))</f>
        <v/>
      </c>
    </row>
    <row r="498">
      <c r="A498" s="47">
        <f>IF(B498="","",DATE(YEAR('Debt Inputs'!$E$2),MONTH('Debt Inputs'!$E$2)+4,1))</f>
        <v/>
      </c>
      <c r="B498" s="18">
        <f>IF('Debt Inputs'!A98="","",'Debt Inputs'!A98)</f>
        <v/>
      </c>
      <c r="C498" s="19">
        <f>IF(B498="","",IFERROR(VLOOKUP(B498,'Debt Inputs'!$A$6:$M$105,2,FALSE),""))</f>
        <v/>
      </c>
      <c r="D498" s="48">
        <f>IF(B498="","",K398)</f>
        <v/>
      </c>
      <c r="E498" s="21">
        <f>IF(B498="","",IFERROR(VLOOKUP(B498,'Debt Inputs'!$A$6:$M$105,5,FALSE),0))</f>
        <v/>
      </c>
      <c r="F498" s="48">
        <f>IF(D498="","",IFERROR(D498*E498/12,0))</f>
        <v/>
      </c>
      <c r="G498" s="48">
        <f>IF(D498="","",MIN(IFERROR(VLOOKUP(B498,'Debt Inputs'!$A$6:$M$105,7,FALSE),0),D498+F498))</f>
        <v/>
      </c>
      <c r="H498" s="48">
        <f>IF(D498="","",IF(L498=1,MAX(0,'Debt Inputs'!$B$2-SUM($G$406:$G$505)),0))</f>
        <v/>
      </c>
      <c r="I498" s="48">
        <f>IF(D498="","",MIN(D498+F498,G498+H498))</f>
        <v/>
      </c>
      <c r="J498" s="48">
        <f>IF(D498="","",MIN(D498,MAX(0,I498-F498)))</f>
        <v/>
      </c>
      <c r="K498" s="48">
        <f>IF(D498="","",MAX(0,D498+F498-I498))</f>
        <v/>
      </c>
      <c r="L498" s="18">
        <f>IF(D498="","",IF(D498&lt;=0,"",1+COUNTIFS($D$406:$D$505,"&gt;0",$E$406:$E$505,"&gt;"&amp;E498)))</f>
        <v/>
      </c>
      <c r="M498" s="18">
        <f>IF(D498="","",IF(AND(K498&gt;0,L498=1),"Yes","No"))</f>
        <v/>
      </c>
      <c r="N498" s="48">
        <f>IF(D498="","",N398+F498)</f>
        <v/>
      </c>
      <c r="O498" s="47">
        <f>IF(D498="","",IF(AND(K498=0,K398&gt;0),C498,""))</f>
        <v/>
      </c>
    </row>
    <row r="499">
      <c r="A499" s="49">
        <f>IF(B499="","",DATE(YEAR('Debt Inputs'!$E$2),MONTH('Debt Inputs'!$E$2)+4,1))</f>
        <v/>
      </c>
      <c r="B499" s="23">
        <f>IF('Debt Inputs'!A99="","",'Debt Inputs'!A99)</f>
        <v/>
      </c>
      <c r="C499" s="24">
        <f>IF(B499="","",IFERROR(VLOOKUP(B499,'Debt Inputs'!$A$6:$M$105,2,FALSE),""))</f>
        <v/>
      </c>
      <c r="D499" s="50">
        <f>IF(B499="","",K399)</f>
        <v/>
      </c>
      <c r="E499" s="26">
        <f>IF(B499="","",IFERROR(VLOOKUP(B499,'Debt Inputs'!$A$6:$M$105,5,FALSE),0))</f>
        <v/>
      </c>
      <c r="F499" s="50">
        <f>IF(D499="","",IFERROR(D499*E499/12,0))</f>
        <v/>
      </c>
      <c r="G499" s="50">
        <f>IF(D499="","",MIN(IFERROR(VLOOKUP(B499,'Debt Inputs'!$A$6:$M$105,7,FALSE),0),D499+F499))</f>
        <v/>
      </c>
      <c r="H499" s="50">
        <f>IF(D499="","",IF(L499=1,MAX(0,'Debt Inputs'!$B$2-SUM($G$406:$G$505)),0))</f>
        <v/>
      </c>
      <c r="I499" s="50">
        <f>IF(D499="","",MIN(D499+F499,G499+H499))</f>
        <v/>
      </c>
      <c r="J499" s="50">
        <f>IF(D499="","",MIN(D499,MAX(0,I499-F499)))</f>
        <v/>
      </c>
      <c r="K499" s="50">
        <f>IF(D499="","",MAX(0,D499+F499-I499))</f>
        <v/>
      </c>
      <c r="L499" s="23">
        <f>IF(D499="","",IF(D499&lt;=0,"",1+COUNTIFS($D$406:$D$505,"&gt;0",$E$406:$E$505,"&gt;"&amp;E499)))</f>
        <v/>
      </c>
      <c r="M499" s="23">
        <f>IF(D499="","",IF(AND(K499&gt;0,L499=1),"Yes","No"))</f>
        <v/>
      </c>
      <c r="N499" s="50">
        <f>IF(D499="","",N399+F499)</f>
        <v/>
      </c>
      <c r="O499" s="49">
        <f>IF(D499="","",IF(AND(K499=0,K399&gt;0),C499,""))</f>
        <v/>
      </c>
    </row>
    <row r="500">
      <c r="A500" s="47">
        <f>IF(B500="","",DATE(YEAR('Debt Inputs'!$E$2),MONTH('Debt Inputs'!$E$2)+4,1))</f>
        <v/>
      </c>
      <c r="B500" s="18">
        <f>IF('Debt Inputs'!A100="","",'Debt Inputs'!A100)</f>
        <v/>
      </c>
      <c r="C500" s="19">
        <f>IF(B500="","",IFERROR(VLOOKUP(B500,'Debt Inputs'!$A$6:$M$105,2,FALSE),""))</f>
        <v/>
      </c>
      <c r="D500" s="48">
        <f>IF(B500="","",K400)</f>
        <v/>
      </c>
      <c r="E500" s="21">
        <f>IF(B500="","",IFERROR(VLOOKUP(B500,'Debt Inputs'!$A$6:$M$105,5,FALSE),0))</f>
        <v/>
      </c>
      <c r="F500" s="48">
        <f>IF(D500="","",IFERROR(D500*E500/12,0))</f>
        <v/>
      </c>
      <c r="G500" s="48">
        <f>IF(D500="","",MIN(IFERROR(VLOOKUP(B500,'Debt Inputs'!$A$6:$M$105,7,FALSE),0),D500+F500))</f>
        <v/>
      </c>
      <c r="H500" s="48">
        <f>IF(D500="","",IF(L500=1,MAX(0,'Debt Inputs'!$B$2-SUM($G$406:$G$505)),0))</f>
        <v/>
      </c>
      <c r="I500" s="48">
        <f>IF(D500="","",MIN(D500+F500,G500+H500))</f>
        <v/>
      </c>
      <c r="J500" s="48">
        <f>IF(D500="","",MIN(D500,MAX(0,I500-F500)))</f>
        <v/>
      </c>
      <c r="K500" s="48">
        <f>IF(D500="","",MAX(0,D500+F500-I500))</f>
        <v/>
      </c>
      <c r="L500" s="18">
        <f>IF(D500="","",IF(D500&lt;=0,"",1+COUNTIFS($D$406:$D$505,"&gt;0",$E$406:$E$505,"&gt;"&amp;E500)))</f>
        <v/>
      </c>
      <c r="M500" s="18">
        <f>IF(D500="","",IF(AND(K500&gt;0,L500=1),"Yes","No"))</f>
        <v/>
      </c>
      <c r="N500" s="48">
        <f>IF(D500="","",N400+F500)</f>
        <v/>
      </c>
      <c r="O500" s="47">
        <f>IF(D500="","",IF(AND(K500=0,K400&gt;0),C500,""))</f>
        <v/>
      </c>
    </row>
    <row r="501">
      <c r="A501" s="49">
        <f>IF(B501="","",DATE(YEAR('Debt Inputs'!$E$2),MONTH('Debt Inputs'!$E$2)+4,1))</f>
        <v/>
      </c>
      <c r="B501" s="23">
        <f>IF('Debt Inputs'!A101="","",'Debt Inputs'!A101)</f>
        <v/>
      </c>
      <c r="C501" s="24">
        <f>IF(B501="","",IFERROR(VLOOKUP(B501,'Debt Inputs'!$A$6:$M$105,2,FALSE),""))</f>
        <v/>
      </c>
      <c r="D501" s="50">
        <f>IF(B501="","",K401)</f>
        <v/>
      </c>
      <c r="E501" s="26">
        <f>IF(B501="","",IFERROR(VLOOKUP(B501,'Debt Inputs'!$A$6:$M$105,5,FALSE),0))</f>
        <v/>
      </c>
      <c r="F501" s="50">
        <f>IF(D501="","",IFERROR(D501*E501/12,0))</f>
        <v/>
      </c>
      <c r="G501" s="50">
        <f>IF(D501="","",MIN(IFERROR(VLOOKUP(B501,'Debt Inputs'!$A$6:$M$105,7,FALSE),0),D501+F501))</f>
        <v/>
      </c>
      <c r="H501" s="50">
        <f>IF(D501="","",IF(L501=1,MAX(0,'Debt Inputs'!$B$2-SUM($G$406:$G$505)),0))</f>
        <v/>
      </c>
      <c r="I501" s="50">
        <f>IF(D501="","",MIN(D501+F501,G501+H501))</f>
        <v/>
      </c>
      <c r="J501" s="50">
        <f>IF(D501="","",MIN(D501,MAX(0,I501-F501)))</f>
        <v/>
      </c>
      <c r="K501" s="50">
        <f>IF(D501="","",MAX(0,D501+F501-I501))</f>
        <v/>
      </c>
      <c r="L501" s="23">
        <f>IF(D501="","",IF(D501&lt;=0,"",1+COUNTIFS($D$406:$D$505,"&gt;0",$E$406:$E$505,"&gt;"&amp;E501)))</f>
        <v/>
      </c>
      <c r="M501" s="23">
        <f>IF(D501="","",IF(AND(K501&gt;0,L501=1),"Yes","No"))</f>
        <v/>
      </c>
      <c r="N501" s="50">
        <f>IF(D501="","",N401+F501)</f>
        <v/>
      </c>
      <c r="O501" s="49">
        <f>IF(D501="","",IF(AND(K501=0,K401&gt;0),C501,""))</f>
        <v/>
      </c>
    </row>
    <row r="502">
      <c r="A502" s="47">
        <f>IF(B502="","",DATE(YEAR('Debt Inputs'!$E$2),MONTH('Debt Inputs'!$E$2)+4,1))</f>
        <v/>
      </c>
      <c r="B502" s="18">
        <f>IF('Debt Inputs'!A102="","",'Debt Inputs'!A102)</f>
        <v/>
      </c>
      <c r="C502" s="19">
        <f>IF(B502="","",IFERROR(VLOOKUP(B502,'Debt Inputs'!$A$6:$M$105,2,FALSE),""))</f>
        <v/>
      </c>
      <c r="D502" s="48">
        <f>IF(B502="","",K402)</f>
        <v/>
      </c>
      <c r="E502" s="21">
        <f>IF(B502="","",IFERROR(VLOOKUP(B502,'Debt Inputs'!$A$6:$M$105,5,FALSE),0))</f>
        <v/>
      </c>
      <c r="F502" s="48">
        <f>IF(D502="","",IFERROR(D502*E502/12,0))</f>
        <v/>
      </c>
      <c r="G502" s="48">
        <f>IF(D502="","",MIN(IFERROR(VLOOKUP(B502,'Debt Inputs'!$A$6:$M$105,7,FALSE),0),D502+F502))</f>
        <v/>
      </c>
      <c r="H502" s="48">
        <f>IF(D502="","",IF(L502=1,MAX(0,'Debt Inputs'!$B$2-SUM($G$406:$G$505)),0))</f>
        <v/>
      </c>
      <c r="I502" s="48">
        <f>IF(D502="","",MIN(D502+F502,G502+H502))</f>
        <v/>
      </c>
      <c r="J502" s="48">
        <f>IF(D502="","",MIN(D502,MAX(0,I502-F502)))</f>
        <v/>
      </c>
      <c r="K502" s="48">
        <f>IF(D502="","",MAX(0,D502+F502-I502))</f>
        <v/>
      </c>
      <c r="L502" s="18">
        <f>IF(D502="","",IF(D502&lt;=0,"",1+COUNTIFS($D$406:$D$505,"&gt;0",$E$406:$E$505,"&gt;"&amp;E502)))</f>
        <v/>
      </c>
      <c r="M502" s="18">
        <f>IF(D502="","",IF(AND(K502&gt;0,L502=1),"Yes","No"))</f>
        <v/>
      </c>
      <c r="N502" s="48">
        <f>IF(D502="","",N402+F502)</f>
        <v/>
      </c>
      <c r="O502" s="47">
        <f>IF(D502="","",IF(AND(K502=0,K402&gt;0),C502,""))</f>
        <v/>
      </c>
    </row>
    <row r="503">
      <c r="A503" s="49">
        <f>IF(B503="","",DATE(YEAR('Debt Inputs'!$E$2),MONTH('Debt Inputs'!$E$2)+4,1))</f>
        <v/>
      </c>
      <c r="B503" s="23">
        <f>IF('Debt Inputs'!A103="","",'Debt Inputs'!A103)</f>
        <v/>
      </c>
      <c r="C503" s="24">
        <f>IF(B503="","",IFERROR(VLOOKUP(B503,'Debt Inputs'!$A$6:$M$105,2,FALSE),""))</f>
        <v/>
      </c>
      <c r="D503" s="50">
        <f>IF(B503="","",K403)</f>
        <v/>
      </c>
      <c r="E503" s="26">
        <f>IF(B503="","",IFERROR(VLOOKUP(B503,'Debt Inputs'!$A$6:$M$105,5,FALSE),0))</f>
        <v/>
      </c>
      <c r="F503" s="50">
        <f>IF(D503="","",IFERROR(D503*E503/12,0))</f>
        <v/>
      </c>
      <c r="G503" s="50">
        <f>IF(D503="","",MIN(IFERROR(VLOOKUP(B503,'Debt Inputs'!$A$6:$M$105,7,FALSE),0),D503+F503))</f>
        <v/>
      </c>
      <c r="H503" s="50">
        <f>IF(D503="","",IF(L503=1,MAX(0,'Debt Inputs'!$B$2-SUM($G$406:$G$505)),0))</f>
        <v/>
      </c>
      <c r="I503" s="50">
        <f>IF(D503="","",MIN(D503+F503,G503+H503))</f>
        <v/>
      </c>
      <c r="J503" s="50">
        <f>IF(D503="","",MIN(D503,MAX(0,I503-F503)))</f>
        <v/>
      </c>
      <c r="K503" s="50">
        <f>IF(D503="","",MAX(0,D503+F503-I503))</f>
        <v/>
      </c>
      <c r="L503" s="23">
        <f>IF(D503="","",IF(D503&lt;=0,"",1+COUNTIFS($D$406:$D$505,"&gt;0",$E$406:$E$505,"&gt;"&amp;E503)))</f>
        <v/>
      </c>
      <c r="M503" s="23">
        <f>IF(D503="","",IF(AND(K503&gt;0,L503=1),"Yes","No"))</f>
        <v/>
      </c>
      <c r="N503" s="50">
        <f>IF(D503="","",N403+F503)</f>
        <v/>
      </c>
      <c r="O503" s="49">
        <f>IF(D503="","",IF(AND(K503=0,K403&gt;0),C503,""))</f>
        <v/>
      </c>
    </row>
    <row r="504">
      <c r="A504" s="47">
        <f>IF(B504="","",DATE(YEAR('Debt Inputs'!$E$2),MONTH('Debt Inputs'!$E$2)+4,1))</f>
        <v/>
      </c>
      <c r="B504" s="18">
        <f>IF('Debt Inputs'!A104="","",'Debt Inputs'!A104)</f>
        <v/>
      </c>
      <c r="C504" s="19">
        <f>IF(B504="","",IFERROR(VLOOKUP(B504,'Debt Inputs'!$A$6:$M$105,2,FALSE),""))</f>
        <v/>
      </c>
      <c r="D504" s="48">
        <f>IF(B504="","",K404)</f>
        <v/>
      </c>
      <c r="E504" s="21">
        <f>IF(B504="","",IFERROR(VLOOKUP(B504,'Debt Inputs'!$A$6:$M$105,5,FALSE),0))</f>
        <v/>
      </c>
      <c r="F504" s="48">
        <f>IF(D504="","",IFERROR(D504*E504/12,0))</f>
        <v/>
      </c>
      <c r="G504" s="48">
        <f>IF(D504="","",MIN(IFERROR(VLOOKUP(B504,'Debt Inputs'!$A$6:$M$105,7,FALSE),0),D504+F504))</f>
        <v/>
      </c>
      <c r="H504" s="48">
        <f>IF(D504="","",IF(L504=1,MAX(0,'Debt Inputs'!$B$2-SUM($G$406:$G$505)),0))</f>
        <v/>
      </c>
      <c r="I504" s="48">
        <f>IF(D504="","",MIN(D504+F504,G504+H504))</f>
        <v/>
      </c>
      <c r="J504" s="48">
        <f>IF(D504="","",MIN(D504,MAX(0,I504-F504)))</f>
        <v/>
      </c>
      <c r="K504" s="48">
        <f>IF(D504="","",MAX(0,D504+F504-I504))</f>
        <v/>
      </c>
      <c r="L504" s="18">
        <f>IF(D504="","",IF(D504&lt;=0,"",1+COUNTIFS($D$406:$D$505,"&gt;0",$E$406:$E$505,"&gt;"&amp;E504)))</f>
        <v/>
      </c>
      <c r="M504" s="18">
        <f>IF(D504="","",IF(AND(K504&gt;0,L504=1),"Yes","No"))</f>
        <v/>
      </c>
      <c r="N504" s="48">
        <f>IF(D504="","",N404+F504)</f>
        <v/>
      </c>
      <c r="O504" s="47">
        <f>IF(D504="","",IF(AND(K504=0,K404&gt;0),C504,""))</f>
        <v/>
      </c>
    </row>
    <row r="505">
      <c r="A505" s="49">
        <f>IF(B505="","",DATE(YEAR('Debt Inputs'!$E$2),MONTH('Debt Inputs'!$E$2)+4,1))</f>
        <v/>
      </c>
      <c r="B505" s="23">
        <f>IF('Debt Inputs'!A105="","",'Debt Inputs'!A105)</f>
        <v/>
      </c>
      <c r="C505" s="24">
        <f>IF(B505="","",IFERROR(VLOOKUP(B505,'Debt Inputs'!$A$6:$M$105,2,FALSE),""))</f>
        <v/>
      </c>
      <c r="D505" s="50">
        <f>IF(B505="","",K405)</f>
        <v/>
      </c>
      <c r="E505" s="26">
        <f>IF(B505="","",IFERROR(VLOOKUP(B505,'Debt Inputs'!$A$6:$M$105,5,FALSE),0))</f>
        <v/>
      </c>
      <c r="F505" s="50">
        <f>IF(D505="","",IFERROR(D505*E505/12,0))</f>
        <v/>
      </c>
      <c r="G505" s="50">
        <f>IF(D505="","",MIN(IFERROR(VLOOKUP(B505,'Debt Inputs'!$A$6:$M$105,7,FALSE),0),D505+F505))</f>
        <v/>
      </c>
      <c r="H505" s="50">
        <f>IF(D505="","",IF(L505=1,MAX(0,'Debt Inputs'!$B$2-SUM($G$406:$G$505)),0))</f>
        <v/>
      </c>
      <c r="I505" s="50">
        <f>IF(D505="","",MIN(D505+F505,G505+H505))</f>
        <v/>
      </c>
      <c r="J505" s="50">
        <f>IF(D505="","",MIN(D505,MAX(0,I505-F505)))</f>
        <v/>
      </c>
      <c r="K505" s="50">
        <f>IF(D505="","",MAX(0,D505+F505-I505))</f>
        <v/>
      </c>
      <c r="L505" s="23">
        <f>IF(D505="","",IF(D505&lt;=0,"",1+COUNTIFS($D$406:$D$505,"&gt;0",$E$406:$E$505,"&gt;"&amp;E505)))</f>
        <v/>
      </c>
      <c r="M505" s="23">
        <f>IF(D505="","",IF(AND(K505&gt;0,L505=1),"Yes","No"))</f>
        <v/>
      </c>
      <c r="N505" s="50">
        <f>IF(D505="","",N405+F505)</f>
        <v/>
      </c>
      <c r="O505" s="49">
        <f>IF(D505="","",IF(AND(K505=0,K405&gt;0),C505,""))</f>
        <v/>
      </c>
    </row>
    <row r="506">
      <c r="A506" s="47">
        <f>IF(B506="","",DATE(YEAR('Debt Inputs'!$E$2),MONTH('Debt Inputs'!$E$2)+5,1))</f>
        <v/>
      </c>
      <c r="B506" s="18">
        <f>IF('Debt Inputs'!A6="","",'Debt Inputs'!A6)</f>
        <v/>
      </c>
      <c r="C506" s="19">
        <f>IF(B506="","",IFERROR(VLOOKUP(B506,'Debt Inputs'!$A$6:$M$105,2,FALSE),""))</f>
        <v/>
      </c>
      <c r="D506" s="48">
        <f>IF(B506="","",K406)</f>
        <v/>
      </c>
      <c r="E506" s="21">
        <f>IF(B506="","",IFERROR(VLOOKUP(B506,'Debt Inputs'!$A$6:$M$105,5,FALSE),0))</f>
        <v/>
      </c>
      <c r="F506" s="48">
        <f>IF(D506="","",IFERROR(D506*E506/12,0))</f>
        <v/>
      </c>
      <c r="G506" s="48">
        <f>IF(D506="","",MIN(IFERROR(VLOOKUP(B506,'Debt Inputs'!$A$6:$M$105,7,FALSE),0),D506+F506))</f>
        <v/>
      </c>
      <c r="H506" s="48">
        <f>IF(D506="","",IF(L506=1,MAX(0,'Debt Inputs'!$B$2-SUM($G$506:$G$605)),0))</f>
        <v/>
      </c>
      <c r="I506" s="48">
        <f>IF(D506="","",MIN(D506+F506,G506+H506))</f>
        <v/>
      </c>
      <c r="J506" s="48">
        <f>IF(D506="","",MIN(D506,MAX(0,I506-F506)))</f>
        <v/>
      </c>
      <c r="K506" s="48">
        <f>IF(D506="","",MAX(0,D506+F506-I506))</f>
        <v/>
      </c>
      <c r="L506" s="18">
        <f>IF(D506="","",IF(D506&lt;=0,"",1+COUNTIFS($D$506:$D$605,"&gt;0",$E$506:$E$605,"&gt;"&amp;E506)))</f>
        <v/>
      </c>
      <c r="M506" s="18">
        <f>IF(D506="","",IF(AND(K506&gt;0,L506=1),"Yes","No"))</f>
        <v/>
      </c>
      <c r="N506" s="48">
        <f>IF(D506="","",N406+F506)</f>
        <v/>
      </c>
      <c r="O506" s="47">
        <f>IF(D506="","",IF(AND(K506=0,K406&gt;0),C506,""))</f>
        <v/>
      </c>
    </row>
    <row r="507">
      <c r="A507" s="49">
        <f>IF(B507="","",DATE(YEAR('Debt Inputs'!$E$2),MONTH('Debt Inputs'!$E$2)+5,1))</f>
        <v/>
      </c>
      <c r="B507" s="23">
        <f>IF('Debt Inputs'!A7="","",'Debt Inputs'!A7)</f>
        <v/>
      </c>
      <c r="C507" s="24">
        <f>IF(B507="","",IFERROR(VLOOKUP(B507,'Debt Inputs'!$A$6:$M$105,2,FALSE),""))</f>
        <v/>
      </c>
      <c r="D507" s="50">
        <f>IF(B507="","",K407)</f>
        <v/>
      </c>
      <c r="E507" s="26">
        <f>IF(B507="","",IFERROR(VLOOKUP(B507,'Debt Inputs'!$A$6:$M$105,5,FALSE),0))</f>
        <v/>
      </c>
      <c r="F507" s="50">
        <f>IF(D507="","",IFERROR(D507*E507/12,0))</f>
        <v/>
      </c>
      <c r="G507" s="50">
        <f>IF(D507="","",MIN(IFERROR(VLOOKUP(B507,'Debt Inputs'!$A$6:$M$105,7,FALSE),0),D507+F507))</f>
        <v/>
      </c>
      <c r="H507" s="50">
        <f>IF(D507="","",IF(L507=1,MAX(0,'Debt Inputs'!$B$2-SUM($G$506:$G$605)),0))</f>
        <v/>
      </c>
      <c r="I507" s="50">
        <f>IF(D507="","",MIN(D507+F507,G507+H507))</f>
        <v/>
      </c>
      <c r="J507" s="50">
        <f>IF(D507="","",MIN(D507,MAX(0,I507-F507)))</f>
        <v/>
      </c>
      <c r="K507" s="50">
        <f>IF(D507="","",MAX(0,D507+F507-I507))</f>
        <v/>
      </c>
      <c r="L507" s="23">
        <f>IF(D507="","",IF(D507&lt;=0,"",1+COUNTIFS($D$506:$D$605,"&gt;0",$E$506:$E$605,"&gt;"&amp;E507)))</f>
        <v/>
      </c>
      <c r="M507" s="23">
        <f>IF(D507="","",IF(AND(K507&gt;0,L507=1),"Yes","No"))</f>
        <v/>
      </c>
      <c r="N507" s="50">
        <f>IF(D507="","",N407+F507)</f>
        <v/>
      </c>
      <c r="O507" s="49">
        <f>IF(D507="","",IF(AND(K507=0,K407&gt;0),C507,""))</f>
        <v/>
      </c>
    </row>
    <row r="508">
      <c r="A508" s="47">
        <f>IF(B508="","",DATE(YEAR('Debt Inputs'!$E$2),MONTH('Debt Inputs'!$E$2)+5,1))</f>
        <v/>
      </c>
      <c r="B508" s="18">
        <f>IF('Debt Inputs'!A8="","",'Debt Inputs'!A8)</f>
        <v/>
      </c>
      <c r="C508" s="19">
        <f>IF(B508="","",IFERROR(VLOOKUP(B508,'Debt Inputs'!$A$6:$M$105,2,FALSE),""))</f>
        <v/>
      </c>
      <c r="D508" s="48">
        <f>IF(B508="","",K408)</f>
        <v/>
      </c>
      <c r="E508" s="21">
        <f>IF(B508="","",IFERROR(VLOOKUP(B508,'Debt Inputs'!$A$6:$M$105,5,FALSE),0))</f>
        <v/>
      </c>
      <c r="F508" s="48">
        <f>IF(D508="","",IFERROR(D508*E508/12,0))</f>
        <v/>
      </c>
      <c r="G508" s="48">
        <f>IF(D508="","",MIN(IFERROR(VLOOKUP(B508,'Debt Inputs'!$A$6:$M$105,7,FALSE),0),D508+F508))</f>
        <v/>
      </c>
      <c r="H508" s="48">
        <f>IF(D508="","",IF(L508=1,MAX(0,'Debt Inputs'!$B$2-SUM($G$506:$G$605)),0))</f>
        <v/>
      </c>
      <c r="I508" s="48">
        <f>IF(D508="","",MIN(D508+F508,G508+H508))</f>
        <v/>
      </c>
      <c r="J508" s="48">
        <f>IF(D508="","",MIN(D508,MAX(0,I508-F508)))</f>
        <v/>
      </c>
      <c r="K508" s="48">
        <f>IF(D508="","",MAX(0,D508+F508-I508))</f>
        <v/>
      </c>
      <c r="L508" s="18">
        <f>IF(D508="","",IF(D508&lt;=0,"",1+COUNTIFS($D$506:$D$605,"&gt;0",$E$506:$E$605,"&gt;"&amp;E508)))</f>
        <v/>
      </c>
      <c r="M508" s="18">
        <f>IF(D508="","",IF(AND(K508&gt;0,L508=1),"Yes","No"))</f>
        <v/>
      </c>
      <c r="N508" s="48">
        <f>IF(D508="","",N408+F508)</f>
        <v/>
      </c>
      <c r="O508" s="47">
        <f>IF(D508="","",IF(AND(K508=0,K408&gt;0),C508,""))</f>
        <v/>
      </c>
    </row>
    <row r="509">
      <c r="A509" s="49">
        <f>IF(B509="","",DATE(YEAR('Debt Inputs'!$E$2),MONTH('Debt Inputs'!$E$2)+5,1))</f>
        <v/>
      </c>
      <c r="B509" s="23">
        <f>IF('Debt Inputs'!A9="","",'Debt Inputs'!A9)</f>
        <v/>
      </c>
      <c r="C509" s="24">
        <f>IF(B509="","",IFERROR(VLOOKUP(B509,'Debt Inputs'!$A$6:$M$105,2,FALSE),""))</f>
        <v/>
      </c>
      <c r="D509" s="50">
        <f>IF(B509="","",K409)</f>
        <v/>
      </c>
      <c r="E509" s="26">
        <f>IF(B509="","",IFERROR(VLOOKUP(B509,'Debt Inputs'!$A$6:$M$105,5,FALSE),0))</f>
        <v/>
      </c>
      <c r="F509" s="50">
        <f>IF(D509="","",IFERROR(D509*E509/12,0))</f>
        <v/>
      </c>
      <c r="G509" s="50">
        <f>IF(D509="","",MIN(IFERROR(VLOOKUP(B509,'Debt Inputs'!$A$6:$M$105,7,FALSE),0),D509+F509))</f>
        <v/>
      </c>
      <c r="H509" s="50">
        <f>IF(D509="","",IF(L509=1,MAX(0,'Debt Inputs'!$B$2-SUM($G$506:$G$605)),0))</f>
        <v/>
      </c>
      <c r="I509" s="50">
        <f>IF(D509="","",MIN(D509+F509,G509+H509))</f>
        <v/>
      </c>
      <c r="J509" s="50">
        <f>IF(D509="","",MIN(D509,MAX(0,I509-F509)))</f>
        <v/>
      </c>
      <c r="K509" s="50">
        <f>IF(D509="","",MAX(0,D509+F509-I509))</f>
        <v/>
      </c>
      <c r="L509" s="23">
        <f>IF(D509="","",IF(D509&lt;=0,"",1+COUNTIFS($D$506:$D$605,"&gt;0",$E$506:$E$605,"&gt;"&amp;E509)))</f>
        <v/>
      </c>
      <c r="M509" s="23">
        <f>IF(D509="","",IF(AND(K509&gt;0,L509=1),"Yes","No"))</f>
        <v/>
      </c>
      <c r="N509" s="50">
        <f>IF(D509="","",N409+F509)</f>
        <v/>
      </c>
      <c r="O509" s="49">
        <f>IF(D509="","",IF(AND(K509=0,K409&gt;0),C509,""))</f>
        <v/>
      </c>
    </row>
    <row r="510">
      <c r="A510" s="47">
        <f>IF(B510="","",DATE(YEAR('Debt Inputs'!$E$2),MONTH('Debt Inputs'!$E$2)+5,1))</f>
        <v/>
      </c>
      <c r="B510" s="18">
        <f>IF('Debt Inputs'!A10="","",'Debt Inputs'!A10)</f>
        <v/>
      </c>
      <c r="C510" s="19">
        <f>IF(B510="","",IFERROR(VLOOKUP(B510,'Debt Inputs'!$A$6:$M$105,2,FALSE),""))</f>
        <v/>
      </c>
      <c r="D510" s="48">
        <f>IF(B510="","",K410)</f>
        <v/>
      </c>
      <c r="E510" s="21">
        <f>IF(B510="","",IFERROR(VLOOKUP(B510,'Debt Inputs'!$A$6:$M$105,5,FALSE),0))</f>
        <v/>
      </c>
      <c r="F510" s="48">
        <f>IF(D510="","",IFERROR(D510*E510/12,0))</f>
        <v/>
      </c>
      <c r="G510" s="48">
        <f>IF(D510="","",MIN(IFERROR(VLOOKUP(B510,'Debt Inputs'!$A$6:$M$105,7,FALSE),0),D510+F510))</f>
        <v/>
      </c>
      <c r="H510" s="48">
        <f>IF(D510="","",IF(L510=1,MAX(0,'Debt Inputs'!$B$2-SUM($G$506:$G$605)),0))</f>
        <v/>
      </c>
      <c r="I510" s="48">
        <f>IF(D510="","",MIN(D510+F510,G510+H510))</f>
        <v/>
      </c>
      <c r="J510" s="48">
        <f>IF(D510="","",MIN(D510,MAX(0,I510-F510)))</f>
        <v/>
      </c>
      <c r="K510" s="48">
        <f>IF(D510="","",MAX(0,D510+F510-I510))</f>
        <v/>
      </c>
      <c r="L510" s="18">
        <f>IF(D510="","",IF(D510&lt;=0,"",1+COUNTIFS($D$506:$D$605,"&gt;0",$E$506:$E$605,"&gt;"&amp;E510)))</f>
        <v/>
      </c>
      <c r="M510" s="18">
        <f>IF(D510="","",IF(AND(K510&gt;0,L510=1),"Yes","No"))</f>
        <v/>
      </c>
      <c r="N510" s="48">
        <f>IF(D510="","",N410+F510)</f>
        <v/>
      </c>
      <c r="O510" s="47">
        <f>IF(D510="","",IF(AND(K510=0,K410&gt;0),C510,""))</f>
        <v/>
      </c>
    </row>
    <row r="511">
      <c r="A511" s="49">
        <f>IF(B511="","",DATE(YEAR('Debt Inputs'!$E$2),MONTH('Debt Inputs'!$E$2)+5,1))</f>
        <v/>
      </c>
      <c r="B511" s="23">
        <f>IF('Debt Inputs'!A11="","",'Debt Inputs'!A11)</f>
        <v/>
      </c>
      <c r="C511" s="24">
        <f>IF(B511="","",IFERROR(VLOOKUP(B511,'Debt Inputs'!$A$6:$M$105,2,FALSE),""))</f>
        <v/>
      </c>
      <c r="D511" s="50">
        <f>IF(B511="","",K411)</f>
        <v/>
      </c>
      <c r="E511" s="26">
        <f>IF(B511="","",IFERROR(VLOOKUP(B511,'Debt Inputs'!$A$6:$M$105,5,FALSE),0))</f>
        <v/>
      </c>
      <c r="F511" s="50">
        <f>IF(D511="","",IFERROR(D511*E511/12,0))</f>
        <v/>
      </c>
      <c r="G511" s="50">
        <f>IF(D511="","",MIN(IFERROR(VLOOKUP(B511,'Debt Inputs'!$A$6:$M$105,7,FALSE),0),D511+F511))</f>
        <v/>
      </c>
      <c r="H511" s="50">
        <f>IF(D511="","",IF(L511=1,MAX(0,'Debt Inputs'!$B$2-SUM($G$506:$G$605)),0))</f>
        <v/>
      </c>
      <c r="I511" s="50">
        <f>IF(D511="","",MIN(D511+F511,G511+H511))</f>
        <v/>
      </c>
      <c r="J511" s="50">
        <f>IF(D511="","",MIN(D511,MAX(0,I511-F511)))</f>
        <v/>
      </c>
      <c r="K511" s="50">
        <f>IF(D511="","",MAX(0,D511+F511-I511))</f>
        <v/>
      </c>
      <c r="L511" s="23">
        <f>IF(D511="","",IF(D511&lt;=0,"",1+COUNTIFS($D$506:$D$605,"&gt;0",$E$506:$E$605,"&gt;"&amp;E511)))</f>
        <v/>
      </c>
      <c r="M511" s="23">
        <f>IF(D511="","",IF(AND(K511&gt;0,L511=1),"Yes","No"))</f>
        <v/>
      </c>
      <c r="N511" s="50">
        <f>IF(D511="","",N411+F511)</f>
        <v/>
      </c>
      <c r="O511" s="49">
        <f>IF(D511="","",IF(AND(K511=0,K411&gt;0),C511,""))</f>
        <v/>
      </c>
    </row>
    <row r="512">
      <c r="A512" s="47">
        <f>IF(B512="","",DATE(YEAR('Debt Inputs'!$E$2),MONTH('Debt Inputs'!$E$2)+5,1))</f>
        <v/>
      </c>
      <c r="B512" s="18">
        <f>IF('Debt Inputs'!A12="","",'Debt Inputs'!A12)</f>
        <v/>
      </c>
      <c r="C512" s="19">
        <f>IF(B512="","",IFERROR(VLOOKUP(B512,'Debt Inputs'!$A$6:$M$105,2,FALSE),""))</f>
        <v/>
      </c>
      <c r="D512" s="48">
        <f>IF(B512="","",K412)</f>
        <v/>
      </c>
      <c r="E512" s="21">
        <f>IF(B512="","",IFERROR(VLOOKUP(B512,'Debt Inputs'!$A$6:$M$105,5,FALSE),0))</f>
        <v/>
      </c>
      <c r="F512" s="48">
        <f>IF(D512="","",IFERROR(D512*E512/12,0))</f>
        <v/>
      </c>
      <c r="G512" s="48">
        <f>IF(D512="","",MIN(IFERROR(VLOOKUP(B512,'Debt Inputs'!$A$6:$M$105,7,FALSE),0),D512+F512))</f>
        <v/>
      </c>
      <c r="H512" s="48">
        <f>IF(D512="","",IF(L512=1,MAX(0,'Debt Inputs'!$B$2-SUM($G$506:$G$605)),0))</f>
        <v/>
      </c>
      <c r="I512" s="48">
        <f>IF(D512="","",MIN(D512+F512,G512+H512))</f>
        <v/>
      </c>
      <c r="J512" s="48">
        <f>IF(D512="","",MIN(D512,MAX(0,I512-F512)))</f>
        <v/>
      </c>
      <c r="K512" s="48">
        <f>IF(D512="","",MAX(0,D512+F512-I512))</f>
        <v/>
      </c>
      <c r="L512" s="18">
        <f>IF(D512="","",IF(D512&lt;=0,"",1+COUNTIFS($D$506:$D$605,"&gt;0",$E$506:$E$605,"&gt;"&amp;E512)))</f>
        <v/>
      </c>
      <c r="M512" s="18">
        <f>IF(D512="","",IF(AND(K512&gt;0,L512=1),"Yes","No"))</f>
        <v/>
      </c>
      <c r="N512" s="48">
        <f>IF(D512="","",N412+F512)</f>
        <v/>
      </c>
      <c r="O512" s="47">
        <f>IF(D512="","",IF(AND(K512=0,K412&gt;0),C512,""))</f>
        <v/>
      </c>
    </row>
    <row r="513">
      <c r="A513" s="49">
        <f>IF(B513="","",DATE(YEAR('Debt Inputs'!$E$2),MONTH('Debt Inputs'!$E$2)+5,1))</f>
        <v/>
      </c>
      <c r="B513" s="23">
        <f>IF('Debt Inputs'!A13="","",'Debt Inputs'!A13)</f>
        <v/>
      </c>
      <c r="C513" s="24">
        <f>IF(B513="","",IFERROR(VLOOKUP(B513,'Debt Inputs'!$A$6:$M$105,2,FALSE),""))</f>
        <v/>
      </c>
      <c r="D513" s="50">
        <f>IF(B513="","",K413)</f>
        <v/>
      </c>
      <c r="E513" s="26">
        <f>IF(B513="","",IFERROR(VLOOKUP(B513,'Debt Inputs'!$A$6:$M$105,5,FALSE),0))</f>
        <v/>
      </c>
      <c r="F513" s="50">
        <f>IF(D513="","",IFERROR(D513*E513/12,0))</f>
        <v/>
      </c>
      <c r="G513" s="50">
        <f>IF(D513="","",MIN(IFERROR(VLOOKUP(B513,'Debt Inputs'!$A$6:$M$105,7,FALSE),0),D513+F513))</f>
        <v/>
      </c>
      <c r="H513" s="50">
        <f>IF(D513="","",IF(L513=1,MAX(0,'Debt Inputs'!$B$2-SUM($G$506:$G$605)),0))</f>
        <v/>
      </c>
      <c r="I513" s="50">
        <f>IF(D513="","",MIN(D513+F513,G513+H513))</f>
        <v/>
      </c>
      <c r="J513" s="50">
        <f>IF(D513="","",MIN(D513,MAX(0,I513-F513)))</f>
        <v/>
      </c>
      <c r="K513" s="50">
        <f>IF(D513="","",MAX(0,D513+F513-I513))</f>
        <v/>
      </c>
      <c r="L513" s="23">
        <f>IF(D513="","",IF(D513&lt;=0,"",1+COUNTIFS($D$506:$D$605,"&gt;0",$E$506:$E$605,"&gt;"&amp;E513)))</f>
        <v/>
      </c>
      <c r="M513" s="23">
        <f>IF(D513="","",IF(AND(K513&gt;0,L513=1),"Yes","No"))</f>
        <v/>
      </c>
      <c r="N513" s="50">
        <f>IF(D513="","",N413+F513)</f>
        <v/>
      </c>
      <c r="O513" s="49">
        <f>IF(D513="","",IF(AND(K513=0,K413&gt;0),C513,""))</f>
        <v/>
      </c>
    </row>
    <row r="514">
      <c r="A514" s="47">
        <f>IF(B514="","",DATE(YEAR('Debt Inputs'!$E$2),MONTH('Debt Inputs'!$E$2)+5,1))</f>
        <v/>
      </c>
      <c r="B514" s="18">
        <f>IF('Debt Inputs'!A14="","",'Debt Inputs'!A14)</f>
        <v/>
      </c>
      <c r="C514" s="19">
        <f>IF(B514="","",IFERROR(VLOOKUP(B514,'Debt Inputs'!$A$6:$M$105,2,FALSE),""))</f>
        <v/>
      </c>
      <c r="D514" s="48">
        <f>IF(B514="","",K414)</f>
        <v/>
      </c>
      <c r="E514" s="21">
        <f>IF(B514="","",IFERROR(VLOOKUP(B514,'Debt Inputs'!$A$6:$M$105,5,FALSE),0))</f>
        <v/>
      </c>
      <c r="F514" s="48">
        <f>IF(D514="","",IFERROR(D514*E514/12,0))</f>
        <v/>
      </c>
      <c r="G514" s="48">
        <f>IF(D514="","",MIN(IFERROR(VLOOKUP(B514,'Debt Inputs'!$A$6:$M$105,7,FALSE),0),D514+F514))</f>
        <v/>
      </c>
      <c r="H514" s="48">
        <f>IF(D514="","",IF(L514=1,MAX(0,'Debt Inputs'!$B$2-SUM($G$506:$G$605)),0))</f>
        <v/>
      </c>
      <c r="I514" s="48">
        <f>IF(D514="","",MIN(D514+F514,G514+H514))</f>
        <v/>
      </c>
      <c r="J514" s="48">
        <f>IF(D514="","",MIN(D514,MAX(0,I514-F514)))</f>
        <v/>
      </c>
      <c r="K514" s="48">
        <f>IF(D514="","",MAX(0,D514+F514-I514))</f>
        <v/>
      </c>
      <c r="L514" s="18">
        <f>IF(D514="","",IF(D514&lt;=0,"",1+COUNTIFS($D$506:$D$605,"&gt;0",$E$506:$E$605,"&gt;"&amp;E514)))</f>
        <v/>
      </c>
      <c r="M514" s="18">
        <f>IF(D514="","",IF(AND(K514&gt;0,L514=1),"Yes","No"))</f>
        <v/>
      </c>
      <c r="N514" s="48">
        <f>IF(D514="","",N414+F514)</f>
        <v/>
      </c>
      <c r="O514" s="47">
        <f>IF(D514="","",IF(AND(K514=0,K414&gt;0),C514,""))</f>
        <v/>
      </c>
    </row>
    <row r="515">
      <c r="A515" s="49">
        <f>IF(B515="","",DATE(YEAR('Debt Inputs'!$E$2),MONTH('Debt Inputs'!$E$2)+5,1))</f>
        <v/>
      </c>
      <c r="B515" s="23">
        <f>IF('Debt Inputs'!A15="","",'Debt Inputs'!A15)</f>
        <v/>
      </c>
      <c r="C515" s="24">
        <f>IF(B515="","",IFERROR(VLOOKUP(B515,'Debt Inputs'!$A$6:$M$105,2,FALSE),""))</f>
        <v/>
      </c>
      <c r="D515" s="50">
        <f>IF(B515="","",K415)</f>
        <v/>
      </c>
      <c r="E515" s="26">
        <f>IF(B515="","",IFERROR(VLOOKUP(B515,'Debt Inputs'!$A$6:$M$105,5,FALSE),0))</f>
        <v/>
      </c>
      <c r="F515" s="50">
        <f>IF(D515="","",IFERROR(D515*E515/12,0))</f>
        <v/>
      </c>
      <c r="G515" s="50">
        <f>IF(D515="","",MIN(IFERROR(VLOOKUP(B515,'Debt Inputs'!$A$6:$M$105,7,FALSE),0),D515+F515))</f>
        <v/>
      </c>
      <c r="H515" s="50">
        <f>IF(D515="","",IF(L515=1,MAX(0,'Debt Inputs'!$B$2-SUM($G$506:$G$605)),0))</f>
        <v/>
      </c>
      <c r="I515" s="50">
        <f>IF(D515="","",MIN(D515+F515,G515+H515))</f>
        <v/>
      </c>
      <c r="J515" s="50">
        <f>IF(D515="","",MIN(D515,MAX(0,I515-F515)))</f>
        <v/>
      </c>
      <c r="K515" s="50">
        <f>IF(D515="","",MAX(0,D515+F515-I515))</f>
        <v/>
      </c>
      <c r="L515" s="23">
        <f>IF(D515="","",IF(D515&lt;=0,"",1+COUNTIFS($D$506:$D$605,"&gt;0",$E$506:$E$605,"&gt;"&amp;E515)))</f>
        <v/>
      </c>
      <c r="M515" s="23">
        <f>IF(D515="","",IF(AND(K515&gt;0,L515=1),"Yes","No"))</f>
        <v/>
      </c>
      <c r="N515" s="50">
        <f>IF(D515="","",N415+F515)</f>
        <v/>
      </c>
      <c r="O515" s="49">
        <f>IF(D515="","",IF(AND(K515=0,K415&gt;0),C515,""))</f>
        <v/>
      </c>
    </row>
    <row r="516">
      <c r="A516" s="47">
        <f>IF(B516="","",DATE(YEAR('Debt Inputs'!$E$2),MONTH('Debt Inputs'!$E$2)+5,1))</f>
        <v/>
      </c>
      <c r="B516" s="18">
        <f>IF('Debt Inputs'!A16="","",'Debt Inputs'!A16)</f>
        <v/>
      </c>
      <c r="C516" s="19">
        <f>IF(B516="","",IFERROR(VLOOKUP(B516,'Debt Inputs'!$A$6:$M$105,2,FALSE),""))</f>
        <v/>
      </c>
      <c r="D516" s="48">
        <f>IF(B516="","",K416)</f>
        <v/>
      </c>
      <c r="E516" s="21">
        <f>IF(B516="","",IFERROR(VLOOKUP(B516,'Debt Inputs'!$A$6:$M$105,5,FALSE),0))</f>
        <v/>
      </c>
      <c r="F516" s="48">
        <f>IF(D516="","",IFERROR(D516*E516/12,0))</f>
        <v/>
      </c>
      <c r="G516" s="48">
        <f>IF(D516="","",MIN(IFERROR(VLOOKUP(B516,'Debt Inputs'!$A$6:$M$105,7,FALSE),0),D516+F516))</f>
        <v/>
      </c>
      <c r="H516" s="48">
        <f>IF(D516="","",IF(L516=1,MAX(0,'Debt Inputs'!$B$2-SUM($G$506:$G$605)),0))</f>
        <v/>
      </c>
      <c r="I516" s="48">
        <f>IF(D516="","",MIN(D516+F516,G516+H516))</f>
        <v/>
      </c>
      <c r="J516" s="48">
        <f>IF(D516="","",MIN(D516,MAX(0,I516-F516)))</f>
        <v/>
      </c>
      <c r="K516" s="48">
        <f>IF(D516="","",MAX(0,D516+F516-I516))</f>
        <v/>
      </c>
      <c r="L516" s="18">
        <f>IF(D516="","",IF(D516&lt;=0,"",1+COUNTIFS($D$506:$D$605,"&gt;0",$E$506:$E$605,"&gt;"&amp;E516)))</f>
        <v/>
      </c>
      <c r="M516" s="18">
        <f>IF(D516="","",IF(AND(K516&gt;0,L516=1),"Yes","No"))</f>
        <v/>
      </c>
      <c r="N516" s="48">
        <f>IF(D516="","",N416+F516)</f>
        <v/>
      </c>
      <c r="O516" s="47">
        <f>IF(D516="","",IF(AND(K516=0,K416&gt;0),C516,""))</f>
        <v/>
      </c>
    </row>
    <row r="517">
      <c r="A517" s="49">
        <f>IF(B517="","",DATE(YEAR('Debt Inputs'!$E$2),MONTH('Debt Inputs'!$E$2)+5,1))</f>
        <v/>
      </c>
      <c r="B517" s="23">
        <f>IF('Debt Inputs'!A17="","",'Debt Inputs'!A17)</f>
        <v/>
      </c>
      <c r="C517" s="24">
        <f>IF(B517="","",IFERROR(VLOOKUP(B517,'Debt Inputs'!$A$6:$M$105,2,FALSE),""))</f>
        <v/>
      </c>
      <c r="D517" s="50">
        <f>IF(B517="","",K417)</f>
        <v/>
      </c>
      <c r="E517" s="26">
        <f>IF(B517="","",IFERROR(VLOOKUP(B517,'Debt Inputs'!$A$6:$M$105,5,FALSE),0))</f>
        <v/>
      </c>
      <c r="F517" s="50">
        <f>IF(D517="","",IFERROR(D517*E517/12,0))</f>
        <v/>
      </c>
      <c r="G517" s="50">
        <f>IF(D517="","",MIN(IFERROR(VLOOKUP(B517,'Debt Inputs'!$A$6:$M$105,7,FALSE),0),D517+F517))</f>
        <v/>
      </c>
      <c r="H517" s="50">
        <f>IF(D517="","",IF(L517=1,MAX(0,'Debt Inputs'!$B$2-SUM($G$506:$G$605)),0))</f>
        <v/>
      </c>
      <c r="I517" s="50">
        <f>IF(D517="","",MIN(D517+F517,G517+H517))</f>
        <v/>
      </c>
      <c r="J517" s="50">
        <f>IF(D517="","",MIN(D517,MAX(0,I517-F517)))</f>
        <v/>
      </c>
      <c r="K517" s="50">
        <f>IF(D517="","",MAX(0,D517+F517-I517))</f>
        <v/>
      </c>
      <c r="L517" s="23">
        <f>IF(D517="","",IF(D517&lt;=0,"",1+COUNTIFS($D$506:$D$605,"&gt;0",$E$506:$E$605,"&gt;"&amp;E517)))</f>
        <v/>
      </c>
      <c r="M517" s="23">
        <f>IF(D517="","",IF(AND(K517&gt;0,L517=1),"Yes","No"))</f>
        <v/>
      </c>
      <c r="N517" s="50">
        <f>IF(D517="","",N417+F517)</f>
        <v/>
      </c>
      <c r="O517" s="49">
        <f>IF(D517="","",IF(AND(K517=0,K417&gt;0),C517,""))</f>
        <v/>
      </c>
    </row>
    <row r="518">
      <c r="A518" s="47">
        <f>IF(B518="","",DATE(YEAR('Debt Inputs'!$E$2),MONTH('Debt Inputs'!$E$2)+5,1))</f>
        <v/>
      </c>
      <c r="B518" s="18">
        <f>IF('Debt Inputs'!A18="","",'Debt Inputs'!A18)</f>
        <v/>
      </c>
      <c r="C518" s="19">
        <f>IF(B518="","",IFERROR(VLOOKUP(B518,'Debt Inputs'!$A$6:$M$105,2,FALSE),""))</f>
        <v/>
      </c>
      <c r="D518" s="48">
        <f>IF(B518="","",K418)</f>
        <v/>
      </c>
      <c r="E518" s="21">
        <f>IF(B518="","",IFERROR(VLOOKUP(B518,'Debt Inputs'!$A$6:$M$105,5,FALSE),0))</f>
        <v/>
      </c>
      <c r="F518" s="48">
        <f>IF(D518="","",IFERROR(D518*E518/12,0))</f>
        <v/>
      </c>
      <c r="G518" s="48">
        <f>IF(D518="","",MIN(IFERROR(VLOOKUP(B518,'Debt Inputs'!$A$6:$M$105,7,FALSE),0),D518+F518))</f>
        <v/>
      </c>
      <c r="H518" s="48">
        <f>IF(D518="","",IF(L518=1,MAX(0,'Debt Inputs'!$B$2-SUM($G$506:$G$605)),0))</f>
        <v/>
      </c>
      <c r="I518" s="48">
        <f>IF(D518="","",MIN(D518+F518,G518+H518))</f>
        <v/>
      </c>
      <c r="J518" s="48">
        <f>IF(D518="","",MIN(D518,MAX(0,I518-F518)))</f>
        <v/>
      </c>
      <c r="K518" s="48">
        <f>IF(D518="","",MAX(0,D518+F518-I518))</f>
        <v/>
      </c>
      <c r="L518" s="18">
        <f>IF(D518="","",IF(D518&lt;=0,"",1+COUNTIFS($D$506:$D$605,"&gt;0",$E$506:$E$605,"&gt;"&amp;E518)))</f>
        <v/>
      </c>
      <c r="M518" s="18">
        <f>IF(D518="","",IF(AND(K518&gt;0,L518=1),"Yes","No"))</f>
        <v/>
      </c>
      <c r="N518" s="48">
        <f>IF(D518="","",N418+F518)</f>
        <v/>
      </c>
      <c r="O518" s="47">
        <f>IF(D518="","",IF(AND(K518=0,K418&gt;0),C518,""))</f>
        <v/>
      </c>
    </row>
    <row r="519">
      <c r="A519" s="49">
        <f>IF(B519="","",DATE(YEAR('Debt Inputs'!$E$2),MONTH('Debt Inputs'!$E$2)+5,1))</f>
        <v/>
      </c>
      <c r="B519" s="23">
        <f>IF('Debt Inputs'!A19="","",'Debt Inputs'!A19)</f>
        <v/>
      </c>
      <c r="C519" s="24">
        <f>IF(B519="","",IFERROR(VLOOKUP(B519,'Debt Inputs'!$A$6:$M$105,2,FALSE),""))</f>
        <v/>
      </c>
      <c r="D519" s="50">
        <f>IF(B519="","",K419)</f>
        <v/>
      </c>
      <c r="E519" s="26">
        <f>IF(B519="","",IFERROR(VLOOKUP(B519,'Debt Inputs'!$A$6:$M$105,5,FALSE),0))</f>
        <v/>
      </c>
      <c r="F519" s="50">
        <f>IF(D519="","",IFERROR(D519*E519/12,0))</f>
        <v/>
      </c>
      <c r="G519" s="50">
        <f>IF(D519="","",MIN(IFERROR(VLOOKUP(B519,'Debt Inputs'!$A$6:$M$105,7,FALSE),0),D519+F519))</f>
        <v/>
      </c>
      <c r="H519" s="50">
        <f>IF(D519="","",IF(L519=1,MAX(0,'Debt Inputs'!$B$2-SUM($G$506:$G$605)),0))</f>
        <v/>
      </c>
      <c r="I519" s="50">
        <f>IF(D519="","",MIN(D519+F519,G519+H519))</f>
        <v/>
      </c>
      <c r="J519" s="50">
        <f>IF(D519="","",MIN(D519,MAX(0,I519-F519)))</f>
        <v/>
      </c>
      <c r="K519" s="50">
        <f>IF(D519="","",MAX(0,D519+F519-I519))</f>
        <v/>
      </c>
      <c r="L519" s="23">
        <f>IF(D519="","",IF(D519&lt;=0,"",1+COUNTIFS($D$506:$D$605,"&gt;0",$E$506:$E$605,"&gt;"&amp;E519)))</f>
        <v/>
      </c>
      <c r="M519" s="23">
        <f>IF(D519="","",IF(AND(K519&gt;0,L519=1),"Yes","No"))</f>
        <v/>
      </c>
      <c r="N519" s="50">
        <f>IF(D519="","",N419+F519)</f>
        <v/>
      </c>
      <c r="O519" s="49">
        <f>IF(D519="","",IF(AND(K519=0,K419&gt;0),C519,""))</f>
        <v/>
      </c>
    </row>
    <row r="520">
      <c r="A520" s="47">
        <f>IF(B520="","",DATE(YEAR('Debt Inputs'!$E$2),MONTH('Debt Inputs'!$E$2)+5,1))</f>
        <v/>
      </c>
      <c r="B520" s="18">
        <f>IF('Debt Inputs'!A20="","",'Debt Inputs'!A20)</f>
        <v/>
      </c>
      <c r="C520" s="19">
        <f>IF(B520="","",IFERROR(VLOOKUP(B520,'Debt Inputs'!$A$6:$M$105,2,FALSE),""))</f>
        <v/>
      </c>
      <c r="D520" s="48">
        <f>IF(B520="","",K420)</f>
        <v/>
      </c>
      <c r="E520" s="21">
        <f>IF(B520="","",IFERROR(VLOOKUP(B520,'Debt Inputs'!$A$6:$M$105,5,FALSE),0))</f>
        <v/>
      </c>
      <c r="F520" s="48">
        <f>IF(D520="","",IFERROR(D520*E520/12,0))</f>
        <v/>
      </c>
      <c r="G520" s="48">
        <f>IF(D520="","",MIN(IFERROR(VLOOKUP(B520,'Debt Inputs'!$A$6:$M$105,7,FALSE),0),D520+F520))</f>
        <v/>
      </c>
      <c r="H520" s="48">
        <f>IF(D520="","",IF(L520=1,MAX(0,'Debt Inputs'!$B$2-SUM($G$506:$G$605)),0))</f>
        <v/>
      </c>
      <c r="I520" s="48">
        <f>IF(D520="","",MIN(D520+F520,G520+H520))</f>
        <v/>
      </c>
      <c r="J520" s="48">
        <f>IF(D520="","",MIN(D520,MAX(0,I520-F520)))</f>
        <v/>
      </c>
      <c r="K520" s="48">
        <f>IF(D520="","",MAX(0,D520+F520-I520))</f>
        <v/>
      </c>
      <c r="L520" s="18">
        <f>IF(D520="","",IF(D520&lt;=0,"",1+COUNTIFS($D$506:$D$605,"&gt;0",$E$506:$E$605,"&gt;"&amp;E520)))</f>
        <v/>
      </c>
      <c r="M520" s="18">
        <f>IF(D520="","",IF(AND(K520&gt;0,L520=1),"Yes","No"))</f>
        <v/>
      </c>
      <c r="N520" s="48">
        <f>IF(D520="","",N420+F520)</f>
        <v/>
      </c>
      <c r="O520" s="47">
        <f>IF(D520="","",IF(AND(K520=0,K420&gt;0),C520,""))</f>
        <v/>
      </c>
    </row>
    <row r="521">
      <c r="A521" s="49">
        <f>IF(B521="","",DATE(YEAR('Debt Inputs'!$E$2),MONTH('Debt Inputs'!$E$2)+5,1))</f>
        <v/>
      </c>
      <c r="B521" s="23">
        <f>IF('Debt Inputs'!A21="","",'Debt Inputs'!A21)</f>
        <v/>
      </c>
      <c r="C521" s="24">
        <f>IF(B521="","",IFERROR(VLOOKUP(B521,'Debt Inputs'!$A$6:$M$105,2,FALSE),""))</f>
        <v/>
      </c>
      <c r="D521" s="50">
        <f>IF(B521="","",K421)</f>
        <v/>
      </c>
      <c r="E521" s="26">
        <f>IF(B521="","",IFERROR(VLOOKUP(B521,'Debt Inputs'!$A$6:$M$105,5,FALSE),0))</f>
        <v/>
      </c>
      <c r="F521" s="50">
        <f>IF(D521="","",IFERROR(D521*E521/12,0))</f>
        <v/>
      </c>
      <c r="G521" s="50">
        <f>IF(D521="","",MIN(IFERROR(VLOOKUP(B521,'Debt Inputs'!$A$6:$M$105,7,FALSE),0),D521+F521))</f>
        <v/>
      </c>
      <c r="H521" s="50">
        <f>IF(D521="","",IF(L521=1,MAX(0,'Debt Inputs'!$B$2-SUM($G$506:$G$605)),0))</f>
        <v/>
      </c>
      <c r="I521" s="50">
        <f>IF(D521="","",MIN(D521+F521,G521+H521))</f>
        <v/>
      </c>
      <c r="J521" s="50">
        <f>IF(D521="","",MIN(D521,MAX(0,I521-F521)))</f>
        <v/>
      </c>
      <c r="K521" s="50">
        <f>IF(D521="","",MAX(0,D521+F521-I521))</f>
        <v/>
      </c>
      <c r="L521" s="23">
        <f>IF(D521="","",IF(D521&lt;=0,"",1+COUNTIFS($D$506:$D$605,"&gt;0",$E$506:$E$605,"&gt;"&amp;E521)))</f>
        <v/>
      </c>
      <c r="M521" s="23">
        <f>IF(D521="","",IF(AND(K521&gt;0,L521=1),"Yes","No"))</f>
        <v/>
      </c>
      <c r="N521" s="50">
        <f>IF(D521="","",N421+F521)</f>
        <v/>
      </c>
      <c r="O521" s="49">
        <f>IF(D521="","",IF(AND(K521=0,K421&gt;0),C521,""))</f>
        <v/>
      </c>
    </row>
    <row r="522">
      <c r="A522" s="47">
        <f>IF(B522="","",DATE(YEAR('Debt Inputs'!$E$2),MONTH('Debt Inputs'!$E$2)+5,1))</f>
        <v/>
      </c>
      <c r="B522" s="18">
        <f>IF('Debt Inputs'!A22="","",'Debt Inputs'!A22)</f>
        <v/>
      </c>
      <c r="C522" s="19">
        <f>IF(B522="","",IFERROR(VLOOKUP(B522,'Debt Inputs'!$A$6:$M$105,2,FALSE),""))</f>
        <v/>
      </c>
      <c r="D522" s="48">
        <f>IF(B522="","",K422)</f>
        <v/>
      </c>
      <c r="E522" s="21">
        <f>IF(B522="","",IFERROR(VLOOKUP(B522,'Debt Inputs'!$A$6:$M$105,5,FALSE),0))</f>
        <v/>
      </c>
      <c r="F522" s="48">
        <f>IF(D522="","",IFERROR(D522*E522/12,0))</f>
        <v/>
      </c>
      <c r="G522" s="48">
        <f>IF(D522="","",MIN(IFERROR(VLOOKUP(B522,'Debt Inputs'!$A$6:$M$105,7,FALSE),0),D522+F522))</f>
        <v/>
      </c>
      <c r="H522" s="48">
        <f>IF(D522="","",IF(L522=1,MAX(0,'Debt Inputs'!$B$2-SUM($G$506:$G$605)),0))</f>
        <v/>
      </c>
      <c r="I522" s="48">
        <f>IF(D522="","",MIN(D522+F522,G522+H522))</f>
        <v/>
      </c>
      <c r="J522" s="48">
        <f>IF(D522="","",MIN(D522,MAX(0,I522-F522)))</f>
        <v/>
      </c>
      <c r="K522" s="48">
        <f>IF(D522="","",MAX(0,D522+F522-I522))</f>
        <v/>
      </c>
      <c r="L522" s="18">
        <f>IF(D522="","",IF(D522&lt;=0,"",1+COUNTIFS($D$506:$D$605,"&gt;0",$E$506:$E$605,"&gt;"&amp;E522)))</f>
        <v/>
      </c>
      <c r="M522" s="18">
        <f>IF(D522="","",IF(AND(K522&gt;0,L522=1),"Yes","No"))</f>
        <v/>
      </c>
      <c r="N522" s="48">
        <f>IF(D522="","",N422+F522)</f>
        <v/>
      </c>
      <c r="O522" s="47">
        <f>IF(D522="","",IF(AND(K522=0,K422&gt;0),C522,""))</f>
        <v/>
      </c>
    </row>
    <row r="523">
      <c r="A523" s="49">
        <f>IF(B523="","",DATE(YEAR('Debt Inputs'!$E$2),MONTH('Debt Inputs'!$E$2)+5,1))</f>
        <v/>
      </c>
      <c r="B523" s="23">
        <f>IF('Debt Inputs'!A23="","",'Debt Inputs'!A23)</f>
        <v/>
      </c>
      <c r="C523" s="24">
        <f>IF(B523="","",IFERROR(VLOOKUP(B523,'Debt Inputs'!$A$6:$M$105,2,FALSE),""))</f>
        <v/>
      </c>
      <c r="D523" s="50">
        <f>IF(B523="","",K423)</f>
        <v/>
      </c>
      <c r="E523" s="26">
        <f>IF(B523="","",IFERROR(VLOOKUP(B523,'Debt Inputs'!$A$6:$M$105,5,FALSE),0))</f>
        <v/>
      </c>
      <c r="F523" s="50">
        <f>IF(D523="","",IFERROR(D523*E523/12,0))</f>
        <v/>
      </c>
      <c r="G523" s="50">
        <f>IF(D523="","",MIN(IFERROR(VLOOKUP(B523,'Debt Inputs'!$A$6:$M$105,7,FALSE),0),D523+F523))</f>
        <v/>
      </c>
      <c r="H523" s="50">
        <f>IF(D523="","",IF(L523=1,MAX(0,'Debt Inputs'!$B$2-SUM($G$506:$G$605)),0))</f>
        <v/>
      </c>
      <c r="I523" s="50">
        <f>IF(D523="","",MIN(D523+F523,G523+H523))</f>
        <v/>
      </c>
      <c r="J523" s="50">
        <f>IF(D523="","",MIN(D523,MAX(0,I523-F523)))</f>
        <v/>
      </c>
      <c r="K523" s="50">
        <f>IF(D523="","",MAX(0,D523+F523-I523))</f>
        <v/>
      </c>
      <c r="L523" s="23">
        <f>IF(D523="","",IF(D523&lt;=0,"",1+COUNTIFS($D$506:$D$605,"&gt;0",$E$506:$E$605,"&gt;"&amp;E523)))</f>
        <v/>
      </c>
      <c r="M523" s="23">
        <f>IF(D523="","",IF(AND(K523&gt;0,L523=1),"Yes","No"))</f>
        <v/>
      </c>
      <c r="N523" s="50">
        <f>IF(D523="","",N423+F523)</f>
        <v/>
      </c>
      <c r="O523" s="49">
        <f>IF(D523="","",IF(AND(K523=0,K423&gt;0),C523,""))</f>
        <v/>
      </c>
    </row>
    <row r="524">
      <c r="A524" s="47">
        <f>IF(B524="","",DATE(YEAR('Debt Inputs'!$E$2),MONTH('Debt Inputs'!$E$2)+5,1))</f>
        <v/>
      </c>
      <c r="B524" s="18">
        <f>IF('Debt Inputs'!A24="","",'Debt Inputs'!A24)</f>
        <v/>
      </c>
      <c r="C524" s="19">
        <f>IF(B524="","",IFERROR(VLOOKUP(B524,'Debt Inputs'!$A$6:$M$105,2,FALSE),""))</f>
        <v/>
      </c>
      <c r="D524" s="48">
        <f>IF(B524="","",K424)</f>
        <v/>
      </c>
      <c r="E524" s="21">
        <f>IF(B524="","",IFERROR(VLOOKUP(B524,'Debt Inputs'!$A$6:$M$105,5,FALSE),0))</f>
        <v/>
      </c>
      <c r="F524" s="48">
        <f>IF(D524="","",IFERROR(D524*E524/12,0))</f>
        <v/>
      </c>
      <c r="G524" s="48">
        <f>IF(D524="","",MIN(IFERROR(VLOOKUP(B524,'Debt Inputs'!$A$6:$M$105,7,FALSE),0),D524+F524))</f>
        <v/>
      </c>
      <c r="H524" s="48">
        <f>IF(D524="","",IF(L524=1,MAX(0,'Debt Inputs'!$B$2-SUM($G$506:$G$605)),0))</f>
        <v/>
      </c>
      <c r="I524" s="48">
        <f>IF(D524="","",MIN(D524+F524,G524+H524))</f>
        <v/>
      </c>
      <c r="J524" s="48">
        <f>IF(D524="","",MIN(D524,MAX(0,I524-F524)))</f>
        <v/>
      </c>
      <c r="K524" s="48">
        <f>IF(D524="","",MAX(0,D524+F524-I524))</f>
        <v/>
      </c>
      <c r="L524" s="18">
        <f>IF(D524="","",IF(D524&lt;=0,"",1+COUNTIFS($D$506:$D$605,"&gt;0",$E$506:$E$605,"&gt;"&amp;E524)))</f>
        <v/>
      </c>
      <c r="M524" s="18">
        <f>IF(D524="","",IF(AND(K524&gt;0,L524=1),"Yes","No"))</f>
        <v/>
      </c>
      <c r="N524" s="48">
        <f>IF(D524="","",N424+F524)</f>
        <v/>
      </c>
      <c r="O524" s="47">
        <f>IF(D524="","",IF(AND(K524=0,K424&gt;0),C524,""))</f>
        <v/>
      </c>
    </row>
    <row r="525">
      <c r="A525" s="49">
        <f>IF(B525="","",DATE(YEAR('Debt Inputs'!$E$2),MONTH('Debt Inputs'!$E$2)+5,1))</f>
        <v/>
      </c>
      <c r="B525" s="23">
        <f>IF('Debt Inputs'!A25="","",'Debt Inputs'!A25)</f>
        <v/>
      </c>
      <c r="C525" s="24">
        <f>IF(B525="","",IFERROR(VLOOKUP(B525,'Debt Inputs'!$A$6:$M$105,2,FALSE),""))</f>
        <v/>
      </c>
      <c r="D525" s="50">
        <f>IF(B525="","",K425)</f>
        <v/>
      </c>
      <c r="E525" s="26">
        <f>IF(B525="","",IFERROR(VLOOKUP(B525,'Debt Inputs'!$A$6:$M$105,5,FALSE),0))</f>
        <v/>
      </c>
      <c r="F525" s="50">
        <f>IF(D525="","",IFERROR(D525*E525/12,0))</f>
        <v/>
      </c>
      <c r="G525" s="50">
        <f>IF(D525="","",MIN(IFERROR(VLOOKUP(B525,'Debt Inputs'!$A$6:$M$105,7,FALSE),0),D525+F525))</f>
        <v/>
      </c>
      <c r="H525" s="50">
        <f>IF(D525="","",IF(L525=1,MAX(0,'Debt Inputs'!$B$2-SUM($G$506:$G$605)),0))</f>
        <v/>
      </c>
      <c r="I525" s="50">
        <f>IF(D525="","",MIN(D525+F525,G525+H525))</f>
        <v/>
      </c>
      <c r="J525" s="50">
        <f>IF(D525="","",MIN(D525,MAX(0,I525-F525)))</f>
        <v/>
      </c>
      <c r="K525" s="50">
        <f>IF(D525="","",MAX(0,D525+F525-I525))</f>
        <v/>
      </c>
      <c r="L525" s="23">
        <f>IF(D525="","",IF(D525&lt;=0,"",1+COUNTIFS($D$506:$D$605,"&gt;0",$E$506:$E$605,"&gt;"&amp;E525)))</f>
        <v/>
      </c>
      <c r="M525" s="23">
        <f>IF(D525="","",IF(AND(K525&gt;0,L525=1),"Yes","No"))</f>
        <v/>
      </c>
      <c r="N525" s="50">
        <f>IF(D525="","",N425+F525)</f>
        <v/>
      </c>
      <c r="O525" s="49">
        <f>IF(D525="","",IF(AND(K525=0,K425&gt;0),C525,""))</f>
        <v/>
      </c>
    </row>
    <row r="526">
      <c r="A526" s="47">
        <f>IF(B526="","",DATE(YEAR('Debt Inputs'!$E$2),MONTH('Debt Inputs'!$E$2)+5,1))</f>
        <v/>
      </c>
      <c r="B526" s="18">
        <f>IF('Debt Inputs'!A26="","",'Debt Inputs'!A26)</f>
        <v/>
      </c>
      <c r="C526" s="19">
        <f>IF(B526="","",IFERROR(VLOOKUP(B526,'Debt Inputs'!$A$6:$M$105,2,FALSE),""))</f>
        <v/>
      </c>
      <c r="D526" s="48">
        <f>IF(B526="","",K426)</f>
        <v/>
      </c>
      <c r="E526" s="21">
        <f>IF(B526="","",IFERROR(VLOOKUP(B526,'Debt Inputs'!$A$6:$M$105,5,FALSE),0))</f>
        <v/>
      </c>
      <c r="F526" s="48">
        <f>IF(D526="","",IFERROR(D526*E526/12,0))</f>
        <v/>
      </c>
      <c r="G526" s="48">
        <f>IF(D526="","",MIN(IFERROR(VLOOKUP(B526,'Debt Inputs'!$A$6:$M$105,7,FALSE),0),D526+F526))</f>
        <v/>
      </c>
      <c r="H526" s="48">
        <f>IF(D526="","",IF(L526=1,MAX(0,'Debt Inputs'!$B$2-SUM($G$506:$G$605)),0))</f>
        <v/>
      </c>
      <c r="I526" s="48">
        <f>IF(D526="","",MIN(D526+F526,G526+H526))</f>
        <v/>
      </c>
      <c r="J526" s="48">
        <f>IF(D526="","",MIN(D526,MAX(0,I526-F526)))</f>
        <v/>
      </c>
      <c r="K526" s="48">
        <f>IF(D526="","",MAX(0,D526+F526-I526))</f>
        <v/>
      </c>
      <c r="L526" s="18">
        <f>IF(D526="","",IF(D526&lt;=0,"",1+COUNTIFS($D$506:$D$605,"&gt;0",$E$506:$E$605,"&gt;"&amp;E526)))</f>
        <v/>
      </c>
      <c r="M526" s="18">
        <f>IF(D526="","",IF(AND(K526&gt;0,L526=1),"Yes","No"))</f>
        <v/>
      </c>
      <c r="N526" s="48">
        <f>IF(D526="","",N426+F526)</f>
        <v/>
      </c>
      <c r="O526" s="47">
        <f>IF(D526="","",IF(AND(K526=0,K426&gt;0),C526,""))</f>
        <v/>
      </c>
    </row>
    <row r="527">
      <c r="A527" s="49">
        <f>IF(B527="","",DATE(YEAR('Debt Inputs'!$E$2),MONTH('Debt Inputs'!$E$2)+5,1))</f>
        <v/>
      </c>
      <c r="B527" s="23">
        <f>IF('Debt Inputs'!A27="","",'Debt Inputs'!A27)</f>
        <v/>
      </c>
      <c r="C527" s="24">
        <f>IF(B527="","",IFERROR(VLOOKUP(B527,'Debt Inputs'!$A$6:$M$105,2,FALSE),""))</f>
        <v/>
      </c>
      <c r="D527" s="50">
        <f>IF(B527="","",K427)</f>
        <v/>
      </c>
      <c r="E527" s="26">
        <f>IF(B527="","",IFERROR(VLOOKUP(B527,'Debt Inputs'!$A$6:$M$105,5,FALSE),0))</f>
        <v/>
      </c>
      <c r="F527" s="50">
        <f>IF(D527="","",IFERROR(D527*E527/12,0))</f>
        <v/>
      </c>
      <c r="G527" s="50">
        <f>IF(D527="","",MIN(IFERROR(VLOOKUP(B527,'Debt Inputs'!$A$6:$M$105,7,FALSE),0),D527+F527))</f>
        <v/>
      </c>
      <c r="H527" s="50">
        <f>IF(D527="","",IF(L527=1,MAX(0,'Debt Inputs'!$B$2-SUM($G$506:$G$605)),0))</f>
        <v/>
      </c>
      <c r="I527" s="50">
        <f>IF(D527="","",MIN(D527+F527,G527+H527))</f>
        <v/>
      </c>
      <c r="J527" s="50">
        <f>IF(D527="","",MIN(D527,MAX(0,I527-F527)))</f>
        <v/>
      </c>
      <c r="K527" s="50">
        <f>IF(D527="","",MAX(0,D527+F527-I527))</f>
        <v/>
      </c>
      <c r="L527" s="23">
        <f>IF(D527="","",IF(D527&lt;=0,"",1+COUNTIFS($D$506:$D$605,"&gt;0",$E$506:$E$605,"&gt;"&amp;E527)))</f>
        <v/>
      </c>
      <c r="M527" s="23">
        <f>IF(D527="","",IF(AND(K527&gt;0,L527=1),"Yes","No"))</f>
        <v/>
      </c>
      <c r="N527" s="50">
        <f>IF(D527="","",N427+F527)</f>
        <v/>
      </c>
      <c r="O527" s="49">
        <f>IF(D527="","",IF(AND(K527=0,K427&gt;0),C527,""))</f>
        <v/>
      </c>
    </row>
    <row r="528">
      <c r="A528" s="47">
        <f>IF(B528="","",DATE(YEAR('Debt Inputs'!$E$2),MONTH('Debt Inputs'!$E$2)+5,1))</f>
        <v/>
      </c>
      <c r="B528" s="18">
        <f>IF('Debt Inputs'!A28="","",'Debt Inputs'!A28)</f>
        <v/>
      </c>
      <c r="C528" s="19">
        <f>IF(B528="","",IFERROR(VLOOKUP(B528,'Debt Inputs'!$A$6:$M$105,2,FALSE),""))</f>
        <v/>
      </c>
      <c r="D528" s="48">
        <f>IF(B528="","",K428)</f>
        <v/>
      </c>
      <c r="E528" s="21">
        <f>IF(B528="","",IFERROR(VLOOKUP(B528,'Debt Inputs'!$A$6:$M$105,5,FALSE),0))</f>
        <v/>
      </c>
      <c r="F528" s="48">
        <f>IF(D528="","",IFERROR(D528*E528/12,0))</f>
        <v/>
      </c>
      <c r="G528" s="48">
        <f>IF(D528="","",MIN(IFERROR(VLOOKUP(B528,'Debt Inputs'!$A$6:$M$105,7,FALSE),0),D528+F528))</f>
        <v/>
      </c>
      <c r="H528" s="48">
        <f>IF(D528="","",IF(L528=1,MAX(0,'Debt Inputs'!$B$2-SUM($G$506:$G$605)),0))</f>
        <v/>
      </c>
      <c r="I528" s="48">
        <f>IF(D528="","",MIN(D528+F528,G528+H528))</f>
        <v/>
      </c>
      <c r="J528" s="48">
        <f>IF(D528="","",MIN(D528,MAX(0,I528-F528)))</f>
        <v/>
      </c>
      <c r="K528" s="48">
        <f>IF(D528="","",MAX(0,D528+F528-I528))</f>
        <v/>
      </c>
      <c r="L528" s="18">
        <f>IF(D528="","",IF(D528&lt;=0,"",1+COUNTIFS($D$506:$D$605,"&gt;0",$E$506:$E$605,"&gt;"&amp;E528)))</f>
        <v/>
      </c>
      <c r="M528" s="18">
        <f>IF(D528="","",IF(AND(K528&gt;0,L528=1),"Yes","No"))</f>
        <v/>
      </c>
      <c r="N528" s="48">
        <f>IF(D528="","",N428+F528)</f>
        <v/>
      </c>
      <c r="O528" s="47">
        <f>IF(D528="","",IF(AND(K528=0,K428&gt;0),C528,""))</f>
        <v/>
      </c>
    </row>
    <row r="529">
      <c r="A529" s="49">
        <f>IF(B529="","",DATE(YEAR('Debt Inputs'!$E$2),MONTH('Debt Inputs'!$E$2)+5,1))</f>
        <v/>
      </c>
      <c r="B529" s="23">
        <f>IF('Debt Inputs'!A29="","",'Debt Inputs'!A29)</f>
        <v/>
      </c>
      <c r="C529" s="24">
        <f>IF(B529="","",IFERROR(VLOOKUP(B529,'Debt Inputs'!$A$6:$M$105,2,FALSE),""))</f>
        <v/>
      </c>
      <c r="D529" s="50">
        <f>IF(B529="","",K429)</f>
        <v/>
      </c>
      <c r="E529" s="26">
        <f>IF(B529="","",IFERROR(VLOOKUP(B529,'Debt Inputs'!$A$6:$M$105,5,FALSE),0))</f>
        <v/>
      </c>
      <c r="F529" s="50">
        <f>IF(D529="","",IFERROR(D529*E529/12,0))</f>
        <v/>
      </c>
      <c r="G529" s="50">
        <f>IF(D529="","",MIN(IFERROR(VLOOKUP(B529,'Debt Inputs'!$A$6:$M$105,7,FALSE),0),D529+F529))</f>
        <v/>
      </c>
      <c r="H529" s="50">
        <f>IF(D529="","",IF(L529=1,MAX(0,'Debt Inputs'!$B$2-SUM($G$506:$G$605)),0))</f>
        <v/>
      </c>
      <c r="I529" s="50">
        <f>IF(D529="","",MIN(D529+F529,G529+H529))</f>
        <v/>
      </c>
      <c r="J529" s="50">
        <f>IF(D529="","",MIN(D529,MAX(0,I529-F529)))</f>
        <v/>
      </c>
      <c r="K529" s="50">
        <f>IF(D529="","",MAX(0,D529+F529-I529))</f>
        <v/>
      </c>
      <c r="L529" s="23">
        <f>IF(D529="","",IF(D529&lt;=0,"",1+COUNTIFS($D$506:$D$605,"&gt;0",$E$506:$E$605,"&gt;"&amp;E529)))</f>
        <v/>
      </c>
      <c r="M529" s="23">
        <f>IF(D529="","",IF(AND(K529&gt;0,L529=1),"Yes","No"))</f>
        <v/>
      </c>
      <c r="N529" s="50">
        <f>IF(D529="","",N429+F529)</f>
        <v/>
      </c>
      <c r="O529" s="49">
        <f>IF(D529="","",IF(AND(K529=0,K429&gt;0),C529,""))</f>
        <v/>
      </c>
    </row>
    <row r="530">
      <c r="A530" s="47">
        <f>IF(B530="","",DATE(YEAR('Debt Inputs'!$E$2),MONTH('Debt Inputs'!$E$2)+5,1))</f>
        <v/>
      </c>
      <c r="B530" s="18">
        <f>IF('Debt Inputs'!A30="","",'Debt Inputs'!A30)</f>
        <v/>
      </c>
      <c r="C530" s="19">
        <f>IF(B530="","",IFERROR(VLOOKUP(B530,'Debt Inputs'!$A$6:$M$105,2,FALSE),""))</f>
        <v/>
      </c>
      <c r="D530" s="48">
        <f>IF(B530="","",K430)</f>
        <v/>
      </c>
      <c r="E530" s="21">
        <f>IF(B530="","",IFERROR(VLOOKUP(B530,'Debt Inputs'!$A$6:$M$105,5,FALSE),0))</f>
        <v/>
      </c>
      <c r="F530" s="48">
        <f>IF(D530="","",IFERROR(D530*E530/12,0))</f>
        <v/>
      </c>
      <c r="G530" s="48">
        <f>IF(D530="","",MIN(IFERROR(VLOOKUP(B530,'Debt Inputs'!$A$6:$M$105,7,FALSE),0),D530+F530))</f>
        <v/>
      </c>
      <c r="H530" s="48">
        <f>IF(D530="","",IF(L530=1,MAX(0,'Debt Inputs'!$B$2-SUM($G$506:$G$605)),0))</f>
        <v/>
      </c>
      <c r="I530" s="48">
        <f>IF(D530="","",MIN(D530+F530,G530+H530))</f>
        <v/>
      </c>
      <c r="J530" s="48">
        <f>IF(D530="","",MIN(D530,MAX(0,I530-F530)))</f>
        <v/>
      </c>
      <c r="K530" s="48">
        <f>IF(D530="","",MAX(0,D530+F530-I530))</f>
        <v/>
      </c>
      <c r="L530" s="18">
        <f>IF(D530="","",IF(D530&lt;=0,"",1+COUNTIFS($D$506:$D$605,"&gt;0",$E$506:$E$605,"&gt;"&amp;E530)))</f>
        <v/>
      </c>
      <c r="M530" s="18">
        <f>IF(D530="","",IF(AND(K530&gt;0,L530=1),"Yes","No"))</f>
        <v/>
      </c>
      <c r="N530" s="48">
        <f>IF(D530="","",N430+F530)</f>
        <v/>
      </c>
      <c r="O530" s="47">
        <f>IF(D530="","",IF(AND(K530=0,K430&gt;0),C530,""))</f>
        <v/>
      </c>
    </row>
    <row r="531">
      <c r="A531" s="49">
        <f>IF(B531="","",DATE(YEAR('Debt Inputs'!$E$2),MONTH('Debt Inputs'!$E$2)+5,1))</f>
        <v/>
      </c>
      <c r="B531" s="23">
        <f>IF('Debt Inputs'!A31="","",'Debt Inputs'!A31)</f>
        <v/>
      </c>
      <c r="C531" s="24">
        <f>IF(B531="","",IFERROR(VLOOKUP(B531,'Debt Inputs'!$A$6:$M$105,2,FALSE),""))</f>
        <v/>
      </c>
      <c r="D531" s="50">
        <f>IF(B531="","",K431)</f>
        <v/>
      </c>
      <c r="E531" s="26">
        <f>IF(B531="","",IFERROR(VLOOKUP(B531,'Debt Inputs'!$A$6:$M$105,5,FALSE),0))</f>
        <v/>
      </c>
      <c r="F531" s="50">
        <f>IF(D531="","",IFERROR(D531*E531/12,0))</f>
        <v/>
      </c>
      <c r="G531" s="50">
        <f>IF(D531="","",MIN(IFERROR(VLOOKUP(B531,'Debt Inputs'!$A$6:$M$105,7,FALSE),0),D531+F531))</f>
        <v/>
      </c>
      <c r="H531" s="50">
        <f>IF(D531="","",IF(L531=1,MAX(0,'Debt Inputs'!$B$2-SUM($G$506:$G$605)),0))</f>
        <v/>
      </c>
      <c r="I531" s="50">
        <f>IF(D531="","",MIN(D531+F531,G531+H531))</f>
        <v/>
      </c>
      <c r="J531" s="50">
        <f>IF(D531="","",MIN(D531,MAX(0,I531-F531)))</f>
        <v/>
      </c>
      <c r="K531" s="50">
        <f>IF(D531="","",MAX(0,D531+F531-I531))</f>
        <v/>
      </c>
      <c r="L531" s="23">
        <f>IF(D531="","",IF(D531&lt;=0,"",1+COUNTIFS($D$506:$D$605,"&gt;0",$E$506:$E$605,"&gt;"&amp;E531)))</f>
        <v/>
      </c>
      <c r="M531" s="23">
        <f>IF(D531="","",IF(AND(K531&gt;0,L531=1),"Yes","No"))</f>
        <v/>
      </c>
      <c r="N531" s="50">
        <f>IF(D531="","",N431+F531)</f>
        <v/>
      </c>
      <c r="O531" s="49">
        <f>IF(D531="","",IF(AND(K531=0,K431&gt;0),C531,""))</f>
        <v/>
      </c>
    </row>
    <row r="532">
      <c r="A532" s="47">
        <f>IF(B532="","",DATE(YEAR('Debt Inputs'!$E$2),MONTH('Debt Inputs'!$E$2)+5,1))</f>
        <v/>
      </c>
      <c r="B532" s="18">
        <f>IF('Debt Inputs'!A32="","",'Debt Inputs'!A32)</f>
        <v/>
      </c>
      <c r="C532" s="19">
        <f>IF(B532="","",IFERROR(VLOOKUP(B532,'Debt Inputs'!$A$6:$M$105,2,FALSE),""))</f>
        <v/>
      </c>
      <c r="D532" s="48">
        <f>IF(B532="","",K432)</f>
        <v/>
      </c>
      <c r="E532" s="21">
        <f>IF(B532="","",IFERROR(VLOOKUP(B532,'Debt Inputs'!$A$6:$M$105,5,FALSE),0))</f>
        <v/>
      </c>
      <c r="F532" s="48">
        <f>IF(D532="","",IFERROR(D532*E532/12,0))</f>
        <v/>
      </c>
      <c r="G532" s="48">
        <f>IF(D532="","",MIN(IFERROR(VLOOKUP(B532,'Debt Inputs'!$A$6:$M$105,7,FALSE),0),D532+F532))</f>
        <v/>
      </c>
      <c r="H532" s="48">
        <f>IF(D532="","",IF(L532=1,MAX(0,'Debt Inputs'!$B$2-SUM($G$506:$G$605)),0))</f>
        <v/>
      </c>
      <c r="I532" s="48">
        <f>IF(D532="","",MIN(D532+F532,G532+H532))</f>
        <v/>
      </c>
      <c r="J532" s="48">
        <f>IF(D532="","",MIN(D532,MAX(0,I532-F532)))</f>
        <v/>
      </c>
      <c r="K532" s="48">
        <f>IF(D532="","",MAX(0,D532+F532-I532))</f>
        <v/>
      </c>
      <c r="L532" s="18">
        <f>IF(D532="","",IF(D532&lt;=0,"",1+COUNTIFS($D$506:$D$605,"&gt;0",$E$506:$E$605,"&gt;"&amp;E532)))</f>
        <v/>
      </c>
      <c r="M532" s="18">
        <f>IF(D532="","",IF(AND(K532&gt;0,L532=1),"Yes","No"))</f>
        <v/>
      </c>
      <c r="N532" s="48">
        <f>IF(D532="","",N432+F532)</f>
        <v/>
      </c>
      <c r="O532" s="47">
        <f>IF(D532="","",IF(AND(K532=0,K432&gt;0),C532,""))</f>
        <v/>
      </c>
    </row>
    <row r="533">
      <c r="A533" s="49">
        <f>IF(B533="","",DATE(YEAR('Debt Inputs'!$E$2),MONTH('Debt Inputs'!$E$2)+5,1))</f>
        <v/>
      </c>
      <c r="B533" s="23">
        <f>IF('Debt Inputs'!A33="","",'Debt Inputs'!A33)</f>
        <v/>
      </c>
      <c r="C533" s="24">
        <f>IF(B533="","",IFERROR(VLOOKUP(B533,'Debt Inputs'!$A$6:$M$105,2,FALSE),""))</f>
        <v/>
      </c>
      <c r="D533" s="50">
        <f>IF(B533="","",K433)</f>
        <v/>
      </c>
      <c r="E533" s="26">
        <f>IF(B533="","",IFERROR(VLOOKUP(B533,'Debt Inputs'!$A$6:$M$105,5,FALSE),0))</f>
        <v/>
      </c>
      <c r="F533" s="50">
        <f>IF(D533="","",IFERROR(D533*E533/12,0))</f>
        <v/>
      </c>
      <c r="G533" s="50">
        <f>IF(D533="","",MIN(IFERROR(VLOOKUP(B533,'Debt Inputs'!$A$6:$M$105,7,FALSE),0),D533+F533))</f>
        <v/>
      </c>
      <c r="H533" s="50">
        <f>IF(D533="","",IF(L533=1,MAX(0,'Debt Inputs'!$B$2-SUM($G$506:$G$605)),0))</f>
        <v/>
      </c>
      <c r="I533" s="50">
        <f>IF(D533="","",MIN(D533+F533,G533+H533))</f>
        <v/>
      </c>
      <c r="J533" s="50">
        <f>IF(D533="","",MIN(D533,MAX(0,I533-F533)))</f>
        <v/>
      </c>
      <c r="K533" s="50">
        <f>IF(D533="","",MAX(0,D533+F533-I533))</f>
        <v/>
      </c>
      <c r="L533" s="23">
        <f>IF(D533="","",IF(D533&lt;=0,"",1+COUNTIFS($D$506:$D$605,"&gt;0",$E$506:$E$605,"&gt;"&amp;E533)))</f>
        <v/>
      </c>
      <c r="M533" s="23">
        <f>IF(D533="","",IF(AND(K533&gt;0,L533=1),"Yes","No"))</f>
        <v/>
      </c>
      <c r="N533" s="50">
        <f>IF(D533="","",N433+F533)</f>
        <v/>
      </c>
      <c r="O533" s="49">
        <f>IF(D533="","",IF(AND(K533=0,K433&gt;0),C533,""))</f>
        <v/>
      </c>
    </row>
    <row r="534">
      <c r="A534" s="47">
        <f>IF(B534="","",DATE(YEAR('Debt Inputs'!$E$2),MONTH('Debt Inputs'!$E$2)+5,1))</f>
        <v/>
      </c>
      <c r="B534" s="18">
        <f>IF('Debt Inputs'!A34="","",'Debt Inputs'!A34)</f>
        <v/>
      </c>
      <c r="C534" s="19">
        <f>IF(B534="","",IFERROR(VLOOKUP(B534,'Debt Inputs'!$A$6:$M$105,2,FALSE),""))</f>
        <v/>
      </c>
      <c r="D534" s="48">
        <f>IF(B534="","",K434)</f>
        <v/>
      </c>
      <c r="E534" s="21">
        <f>IF(B534="","",IFERROR(VLOOKUP(B534,'Debt Inputs'!$A$6:$M$105,5,FALSE),0))</f>
        <v/>
      </c>
      <c r="F534" s="48">
        <f>IF(D534="","",IFERROR(D534*E534/12,0))</f>
        <v/>
      </c>
      <c r="G534" s="48">
        <f>IF(D534="","",MIN(IFERROR(VLOOKUP(B534,'Debt Inputs'!$A$6:$M$105,7,FALSE),0),D534+F534))</f>
        <v/>
      </c>
      <c r="H534" s="48">
        <f>IF(D534="","",IF(L534=1,MAX(0,'Debt Inputs'!$B$2-SUM($G$506:$G$605)),0))</f>
        <v/>
      </c>
      <c r="I534" s="48">
        <f>IF(D534="","",MIN(D534+F534,G534+H534))</f>
        <v/>
      </c>
      <c r="J534" s="48">
        <f>IF(D534="","",MIN(D534,MAX(0,I534-F534)))</f>
        <v/>
      </c>
      <c r="K534" s="48">
        <f>IF(D534="","",MAX(0,D534+F534-I534))</f>
        <v/>
      </c>
      <c r="L534" s="18">
        <f>IF(D534="","",IF(D534&lt;=0,"",1+COUNTIFS($D$506:$D$605,"&gt;0",$E$506:$E$605,"&gt;"&amp;E534)))</f>
        <v/>
      </c>
      <c r="M534" s="18">
        <f>IF(D534="","",IF(AND(K534&gt;0,L534=1),"Yes","No"))</f>
        <v/>
      </c>
      <c r="N534" s="48">
        <f>IF(D534="","",N434+F534)</f>
        <v/>
      </c>
      <c r="O534" s="47">
        <f>IF(D534="","",IF(AND(K534=0,K434&gt;0),C534,""))</f>
        <v/>
      </c>
    </row>
    <row r="535">
      <c r="A535" s="49">
        <f>IF(B535="","",DATE(YEAR('Debt Inputs'!$E$2),MONTH('Debt Inputs'!$E$2)+5,1))</f>
        <v/>
      </c>
      <c r="B535" s="23">
        <f>IF('Debt Inputs'!A35="","",'Debt Inputs'!A35)</f>
        <v/>
      </c>
      <c r="C535" s="24">
        <f>IF(B535="","",IFERROR(VLOOKUP(B535,'Debt Inputs'!$A$6:$M$105,2,FALSE),""))</f>
        <v/>
      </c>
      <c r="D535" s="50">
        <f>IF(B535="","",K435)</f>
        <v/>
      </c>
      <c r="E535" s="26">
        <f>IF(B535="","",IFERROR(VLOOKUP(B535,'Debt Inputs'!$A$6:$M$105,5,FALSE),0))</f>
        <v/>
      </c>
      <c r="F535" s="50">
        <f>IF(D535="","",IFERROR(D535*E535/12,0))</f>
        <v/>
      </c>
      <c r="G535" s="50">
        <f>IF(D535="","",MIN(IFERROR(VLOOKUP(B535,'Debt Inputs'!$A$6:$M$105,7,FALSE),0),D535+F535))</f>
        <v/>
      </c>
      <c r="H535" s="50">
        <f>IF(D535="","",IF(L535=1,MAX(0,'Debt Inputs'!$B$2-SUM($G$506:$G$605)),0))</f>
        <v/>
      </c>
      <c r="I535" s="50">
        <f>IF(D535="","",MIN(D535+F535,G535+H535))</f>
        <v/>
      </c>
      <c r="J535" s="50">
        <f>IF(D535="","",MIN(D535,MAX(0,I535-F535)))</f>
        <v/>
      </c>
      <c r="K535" s="50">
        <f>IF(D535="","",MAX(0,D535+F535-I535))</f>
        <v/>
      </c>
      <c r="L535" s="23">
        <f>IF(D535="","",IF(D535&lt;=0,"",1+COUNTIFS($D$506:$D$605,"&gt;0",$E$506:$E$605,"&gt;"&amp;E535)))</f>
        <v/>
      </c>
      <c r="M535" s="23">
        <f>IF(D535="","",IF(AND(K535&gt;0,L535=1),"Yes","No"))</f>
        <v/>
      </c>
      <c r="N535" s="50">
        <f>IF(D535="","",N435+F535)</f>
        <v/>
      </c>
      <c r="O535" s="49">
        <f>IF(D535="","",IF(AND(K535=0,K435&gt;0),C535,""))</f>
        <v/>
      </c>
    </row>
    <row r="536">
      <c r="A536" s="47">
        <f>IF(B536="","",DATE(YEAR('Debt Inputs'!$E$2),MONTH('Debt Inputs'!$E$2)+5,1))</f>
        <v/>
      </c>
      <c r="B536" s="18">
        <f>IF('Debt Inputs'!A36="","",'Debt Inputs'!A36)</f>
        <v/>
      </c>
      <c r="C536" s="19">
        <f>IF(B536="","",IFERROR(VLOOKUP(B536,'Debt Inputs'!$A$6:$M$105,2,FALSE),""))</f>
        <v/>
      </c>
      <c r="D536" s="48">
        <f>IF(B536="","",K436)</f>
        <v/>
      </c>
      <c r="E536" s="21">
        <f>IF(B536="","",IFERROR(VLOOKUP(B536,'Debt Inputs'!$A$6:$M$105,5,FALSE),0))</f>
        <v/>
      </c>
      <c r="F536" s="48">
        <f>IF(D536="","",IFERROR(D536*E536/12,0))</f>
        <v/>
      </c>
      <c r="G536" s="48">
        <f>IF(D536="","",MIN(IFERROR(VLOOKUP(B536,'Debt Inputs'!$A$6:$M$105,7,FALSE),0),D536+F536))</f>
        <v/>
      </c>
      <c r="H536" s="48">
        <f>IF(D536="","",IF(L536=1,MAX(0,'Debt Inputs'!$B$2-SUM($G$506:$G$605)),0))</f>
        <v/>
      </c>
      <c r="I536" s="48">
        <f>IF(D536="","",MIN(D536+F536,G536+H536))</f>
        <v/>
      </c>
      <c r="J536" s="48">
        <f>IF(D536="","",MIN(D536,MAX(0,I536-F536)))</f>
        <v/>
      </c>
      <c r="K536" s="48">
        <f>IF(D536="","",MAX(0,D536+F536-I536))</f>
        <v/>
      </c>
      <c r="L536" s="18">
        <f>IF(D536="","",IF(D536&lt;=0,"",1+COUNTIFS($D$506:$D$605,"&gt;0",$E$506:$E$605,"&gt;"&amp;E536)))</f>
        <v/>
      </c>
      <c r="M536" s="18">
        <f>IF(D536="","",IF(AND(K536&gt;0,L536=1),"Yes","No"))</f>
        <v/>
      </c>
      <c r="N536" s="48">
        <f>IF(D536="","",N436+F536)</f>
        <v/>
      </c>
      <c r="O536" s="47">
        <f>IF(D536="","",IF(AND(K536=0,K436&gt;0),C536,""))</f>
        <v/>
      </c>
    </row>
    <row r="537">
      <c r="A537" s="49">
        <f>IF(B537="","",DATE(YEAR('Debt Inputs'!$E$2),MONTH('Debt Inputs'!$E$2)+5,1))</f>
        <v/>
      </c>
      <c r="B537" s="23">
        <f>IF('Debt Inputs'!A37="","",'Debt Inputs'!A37)</f>
        <v/>
      </c>
      <c r="C537" s="24">
        <f>IF(B537="","",IFERROR(VLOOKUP(B537,'Debt Inputs'!$A$6:$M$105,2,FALSE),""))</f>
        <v/>
      </c>
      <c r="D537" s="50">
        <f>IF(B537="","",K437)</f>
        <v/>
      </c>
      <c r="E537" s="26">
        <f>IF(B537="","",IFERROR(VLOOKUP(B537,'Debt Inputs'!$A$6:$M$105,5,FALSE),0))</f>
        <v/>
      </c>
      <c r="F537" s="50">
        <f>IF(D537="","",IFERROR(D537*E537/12,0))</f>
        <v/>
      </c>
      <c r="G537" s="50">
        <f>IF(D537="","",MIN(IFERROR(VLOOKUP(B537,'Debt Inputs'!$A$6:$M$105,7,FALSE),0),D537+F537))</f>
        <v/>
      </c>
      <c r="H537" s="50">
        <f>IF(D537="","",IF(L537=1,MAX(0,'Debt Inputs'!$B$2-SUM($G$506:$G$605)),0))</f>
        <v/>
      </c>
      <c r="I537" s="50">
        <f>IF(D537="","",MIN(D537+F537,G537+H537))</f>
        <v/>
      </c>
      <c r="J537" s="50">
        <f>IF(D537="","",MIN(D537,MAX(0,I537-F537)))</f>
        <v/>
      </c>
      <c r="K537" s="50">
        <f>IF(D537="","",MAX(0,D537+F537-I537))</f>
        <v/>
      </c>
      <c r="L537" s="23">
        <f>IF(D537="","",IF(D537&lt;=0,"",1+COUNTIFS($D$506:$D$605,"&gt;0",$E$506:$E$605,"&gt;"&amp;E537)))</f>
        <v/>
      </c>
      <c r="M537" s="23">
        <f>IF(D537="","",IF(AND(K537&gt;0,L537=1),"Yes","No"))</f>
        <v/>
      </c>
      <c r="N537" s="50">
        <f>IF(D537="","",N437+F537)</f>
        <v/>
      </c>
      <c r="O537" s="49">
        <f>IF(D537="","",IF(AND(K537=0,K437&gt;0),C537,""))</f>
        <v/>
      </c>
    </row>
    <row r="538">
      <c r="A538" s="47">
        <f>IF(B538="","",DATE(YEAR('Debt Inputs'!$E$2),MONTH('Debt Inputs'!$E$2)+5,1))</f>
        <v/>
      </c>
      <c r="B538" s="18">
        <f>IF('Debt Inputs'!A38="","",'Debt Inputs'!A38)</f>
        <v/>
      </c>
      <c r="C538" s="19">
        <f>IF(B538="","",IFERROR(VLOOKUP(B538,'Debt Inputs'!$A$6:$M$105,2,FALSE),""))</f>
        <v/>
      </c>
      <c r="D538" s="48">
        <f>IF(B538="","",K438)</f>
        <v/>
      </c>
      <c r="E538" s="21">
        <f>IF(B538="","",IFERROR(VLOOKUP(B538,'Debt Inputs'!$A$6:$M$105,5,FALSE),0))</f>
        <v/>
      </c>
      <c r="F538" s="48">
        <f>IF(D538="","",IFERROR(D538*E538/12,0))</f>
        <v/>
      </c>
      <c r="G538" s="48">
        <f>IF(D538="","",MIN(IFERROR(VLOOKUP(B538,'Debt Inputs'!$A$6:$M$105,7,FALSE),0),D538+F538))</f>
        <v/>
      </c>
      <c r="H538" s="48">
        <f>IF(D538="","",IF(L538=1,MAX(0,'Debt Inputs'!$B$2-SUM($G$506:$G$605)),0))</f>
        <v/>
      </c>
      <c r="I538" s="48">
        <f>IF(D538="","",MIN(D538+F538,G538+H538))</f>
        <v/>
      </c>
      <c r="J538" s="48">
        <f>IF(D538="","",MIN(D538,MAX(0,I538-F538)))</f>
        <v/>
      </c>
      <c r="K538" s="48">
        <f>IF(D538="","",MAX(0,D538+F538-I538))</f>
        <v/>
      </c>
      <c r="L538" s="18">
        <f>IF(D538="","",IF(D538&lt;=0,"",1+COUNTIFS($D$506:$D$605,"&gt;0",$E$506:$E$605,"&gt;"&amp;E538)))</f>
        <v/>
      </c>
      <c r="M538" s="18">
        <f>IF(D538="","",IF(AND(K538&gt;0,L538=1),"Yes","No"))</f>
        <v/>
      </c>
      <c r="N538" s="48">
        <f>IF(D538="","",N438+F538)</f>
        <v/>
      </c>
      <c r="O538" s="47">
        <f>IF(D538="","",IF(AND(K538=0,K438&gt;0),C538,""))</f>
        <v/>
      </c>
    </row>
    <row r="539">
      <c r="A539" s="49">
        <f>IF(B539="","",DATE(YEAR('Debt Inputs'!$E$2),MONTH('Debt Inputs'!$E$2)+5,1))</f>
        <v/>
      </c>
      <c r="B539" s="23">
        <f>IF('Debt Inputs'!A39="","",'Debt Inputs'!A39)</f>
        <v/>
      </c>
      <c r="C539" s="24">
        <f>IF(B539="","",IFERROR(VLOOKUP(B539,'Debt Inputs'!$A$6:$M$105,2,FALSE),""))</f>
        <v/>
      </c>
      <c r="D539" s="50">
        <f>IF(B539="","",K439)</f>
        <v/>
      </c>
      <c r="E539" s="26">
        <f>IF(B539="","",IFERROR(VLOOKUP(B539,'Debt Inputs'!$A$6:$M$105,5,FALSE),0))</f>
        <v/>
      </c>
      <c r="F539" s="50">
        <f>IF(D539="","",IFERROR(D539*E539/12,0))</f>
        <v/>
      </c>
      <c r="G539" s="50">
        <f>IF(D539="","",MIN(IFERROR(VLOOKUP(B539,'Debt Inputs'!$A$6:$M$105,7,FALSE),0),D539+F539))</f>
        <v/>
      </c>
      <c r="H539" s="50">
        <f>IF(D539="","",IF(L539=1,MAX(0,'Debt Inputs'!$B$2-SUM($G$506:$G$605)),0))</f>
        <v/>
      </c>
      <c r="I539" s="50">
        <f>IF(D539="","",MIN(D539+F539,G539+H539))</f>
        <v/>
      </c>
      <c r="J539" s="50">
        <f>IF(D539="","",MIN(D539,MAX(0,I539-F539)))</f>
        <v/>
      </c>
      <c r="K539" s="50">
        <f>IF(D539="","",MAX(0,D539+F539-I539))</f>
        <v/>
      </c>
      <c r="L539" s="23">
        <f>IF(D539="","",IF(D539&lt;=0,"",1+COUNTIFS($D$506:$D$605,"&gt;0",$E$506:$E$605,"&gt;"&amp;E539)))</f>
        <v/>
      </c>
      <c r="M539" s="23">
        <f>IF(D539="","",IF(AND(K539&gt;0,L539=1),"Yes","No"))</f>
        <v/>
      </c>
      <c r="N539" s="50">
        <f>IF(D539="","",N439+F539)</f>
        <v/>
      </c>
      <c r="O539" s="49">
        <f>IF(D539="","",IF(AND(K539=0,K439&gt;0),C539,""))</f>
        <v/>
      </c>
    </row>
    <row r="540">
      <c r="A540" s="47">
        <f>IF(B540="","",DATE(YEAR('Debt Inputs'!$E$2),MONTH('Debt Inputs'!$E$2)+5,1))</f>
        <v/>
      </c>
      <c r="B540" s="18">
        <f>IF('Debt Inputs'!A40="","",'Debt Inputs'!A40)</f>
        <v/>
      </c>
      <c r="C540" s="19">
        <f>IF(B540="","",IFERROR(VLOOKUP(B540,'Debt Inputs'!$A$6:$M$105,2,FALSE),""))</f>
        <v/>
      </c>
      <c r="D540" s="48">
        <f>IF(B540="","",K440)</f>
        <v/>
      </c>
      <c r="E540" s="21">
        <f>IF(B540="","",IFERROR(VLOOKUP(B540,'Debt Inputs'!$A$6:$M$105,5,FALSE),0))</f>
        <v/>
      </c>
      <c r="F540" s="48">
        <f>IF(D540="","",IFERROR(D540*E540/12,0))</f>
        <v/>
      </c>
      <c r="G540" s="48">
        <f>IF(D540="","",MIN(IFERROR(VLOOKUP(B540,'Debt Inputs'!$A$6:$M$105,7,FALSE),0),D540+F540))</f>
        <v/>
      </c>
      <c r="H540" s="48">
        <f>IF(D540="","",IF(L540=1,MAX(0,'Debt Inputs'!$B$2-SUM($G$506:$G$605)),0))</f>
        <v/>
      </c>
      <c r="I540" s="48">
        <f>IF(D540="","",MIN(D540+F540,G540+H540))</f>
        <v/>
      </c>
      <c r="J540" s="48">
        <f>IF(D540="","",MIN(D540,MAX(0,I540-F540)))</f>
        <v/>
      </c>
      <c r="K540" s="48">
        <f>IF(D540="","",MAX(0,D540+F540-I540))</f>
        <v/>
      </c>
      <c r="L540" s="18">
        <f>IF(D540="","",IF(D540&lt;=0,"",1+COUNTIFS($D$506:$D$605,"&gt;0",$E$506:$E$605,"&gt;"&amp;E540)))</f>
        <v/>
      </c>
      <c r="M540" s="18">
        <f>IF(D540="","",IF(AND(K540&gt;0,L540=1),"Yes","No"))</f>
        <v/>
      </c>
      <c r="N540" s="48">
        <f>IF(D540="","",N440+F540)</f>
        <v/>
      </c>
      <c r="O540" s="47">
        <f>IF(D540="","",IF(AND(K540=0,K440&gt;0),C540,""))</f>
        <v/>
      </c>
    </row>
    <row r="541">
      <c r="A541" s="49">
        <f>IF(B541="","",DATE(YEAR('Debt Inputs'!$E$2),MONTH('Debt Inputs'!$E$2)+5,1))</f>
        <v/>
      </c>
      <c r="B541" s="23">
        <f>IF('Debt Inputs'!A41="","",'Debt Inputs'!A41)</f>
        <v/>
      </c>
      <c r="C541" s="24">
        <f>IF(B541="","",IFERROR(VLOOKUP(B541,'Debt Inputs'!$A$6:$M$105,2,FALSE),""))</f>
        <v/>
      </c>
      <c r="D541" s="50">
        <f>IF(B541="","",K441)</f>
        <v/>
      </c>
      <c r="E541" s="26">
        <f>IF(B541="","",IFERROR(VLOOKUP(B541,'Debt Inputs'!$A$6:$M$105,5,FALSE),0))</f>
        <v/>
      </c>
      <c r="F541" s="50">
        <f>IF(D541="","",IFERROR(D541*E541/12,0))</f>
        <v/>
      </c>
      <c r="G541" s="50">
        <f>IF(D541="","",MIN(IFERROR(VLOOKUP(B541,'Debt Inputs'!$A$6:$M$105,7,FALSE),0),D541+F541))</f>
        <v/>
      </c>
      <c r="H541" s="50">
        <f>IF(D541="","",IF(L541=1,MAX(0,'Debt Inputs'!$B$2-SUM($G$506:$G$605)),0))</f>
        <v/>
      </c>
      <c r="I541" s="50">
        <f>IF(D541="","",MIN(D541+F541,G541+H541))</f>
        <v/>
      </c>
      <c r="J541" s="50">
        <f>IF(D541="","",MIN(D541,MAX(0,I541-F541)))</f>
        <v/>
      </c>
      <c r="K541" s="50">
        <f>IF(D541="","",MAX(0,D541+F541-I541))</f>
        <v/>
      </c>
      <c r="L541" s="23">
        <f>IF(D541="","",IF(D541&lt;=0,"",1+COUNTIFS($D$506:$D$605,"&gt;0",$E$506:$E$605,"&gt;"&amp;E541)))</f>
        <v/>
      </c>
      <c r="M541" s="23">
        <f>IF(D541="","",IF(AND(K541&gt;0,L541=1),"Yes","No"))</f>
        <v/>
      </c>
      <c r="N541" s="50">
        <f>IF(D541="","",N441+F541)</f>
        <v/>
      </c>
      <c r="O541" s="49">
        <f>IF(D541="","",IF(AND(K541=0,K441&gt;0),C541,""))</f>
        <v/>
      </c>
    </row>
    <row r="542">
      <c r="A542" s="47">
        <f>IF(B542="","",DATE(YEAR('Debt Inputs'!$E$2),MONTH('Debt Inputs'!$E$2)+5,1))</f>
        <v/>
      </c>
      <c r="B542" s="18">
        <f>IF('Debt Inputs'!A42="","",'Debt Inputs'!A42)</f>
        <v/>
      </c>
      <c r="C542" s="19">
        <f>IF(B542="","",IFERROR(VLOOKUP(B542,'Debt Inputs'!$A$6:$M$105,2,FALSE),""))</f>
        <v/>
      </c>
      <c r="D542" s="48">
        <f>IF(B542="","",K442)</f>
        <v/>
      </c>
      <c r="E542" s="21">
        <f>IF(B542="","",IFERROR(VLOOKUP(B542,'Debt Inputs'!$A$6:$M$105,5,FALSE),0))</f>
        <v/>
      </c>
      <c r="F542" s="48">
        <f>IF(D542="","",IFERROR(D542*E542/12,0))</f>
        <v/>
      </c>
      <c r="G542" s="48">
        <f>IF(D542="","",MIN(IFERROR(VLOOKUP(B542,'Debt Inputs'!$A$6:$M$105,7,FALSE),0),D542+F542))</f>
        <v/>
      </c>
      <c r="H542" s="48">
        <f>IF(D542="","",IF(L542=1,MAX(0,'Debt Inputs'!$B$2-SUM($G$506:$G$605)),0))</f>
        <v/>
      </c>
      <c r="I542" s="48">
        <f>IF(D542="","",MIN(D542+F542,G542+H542))</f>
        <v/>
      </c>
      <c r="J542" s="48">
        <f>IF(D542="","",MIN(D542,MAX(0,I542-F542)))</f>
        <v/>
      </c>
      <c r="K542" s="48">
        <f>IF(D542="","",MAX(0,D542+F542-I542))</f>
        <v/>
      </c>
      <c r="L542" s="18">
        <f>IF(D542="","",IF(D542&lt;=0,"",1+COUNTIFS($D$506:$D$605,"&gt;0",$E$506:$E$605,"&gt;"&amp;E542)))</f>
        <v/>
      </c>
      <c r="M542" s="18">
        <f>IF(D542="","",IF(AND(K542&gt;0,L542=1),"Yes","No"))</f>
        <v/>
      </c>
      <c r="N542" s="48">
        <f>IF(D542="","",N442+F542)</f>
        <v/>
      </c>
      <c r="O542" s="47">
        <f>IF(D542="","",IF(AND(K542=0,K442&gt;0),C542,""))</f>
        <v/>
      </c>
    </row>
    <row r="543">
      <c r="A543" s="49">
        <f>IF(B543="","",DATE(YEAR('Debt Inputs'!$E$2),MONTH('Debt Inputs'!$E$2)+5,1))</f>
        <v/>
      </c>
      <c r="B543" s="23">
        <f>IF('Debt Inputs'!A43="","",'Debt Inputs'!A43)</f>
        <v/>
      </c>
      <c r="C543" s="24">
        <f>IF(B543="","",IFERROR(VLOOKUP(B543,'Debt Inputs'!$A$6:$M$105,2,FALSE),""))</f>
        <v/>
      </c>
      <c r="D543" s="50">
        <f>IF(B543="","",K443)</f>
        <v/>
      </c>
      <c r="E543" s="26">
        <f>IF(B543="","",IFERROR(VLOOKUP(B543,'Debt Inputs'!$A$6:$M$105,5,FALSE),0))</f>
        <v/>
      </c>
      <c r="F543" s="50">
        <f>IF(D543="","",IFERROR(D543*E543/12,0))</f>
        <v/>
      </c>
      <c r="G543" s="50">
        <f>IF(D543="","",MIN(IFERROR(VLOOKUP(B543,'Debt Inputs'!$A$6:$M$105,7,FALSE),0),D543+F543))</f>
        <v/>
      </c>
      <c r="H543" s="50">
        <f>IF(D543="","",IF(L543=1,MAX(0,'Debt Inputs'!$B$2-SUM($G$506:$G$605)),0))</f>
        <v/>
      </c>
      <c r="I543" s="50">
        <f>IF(D543="","",MIN(D543+F543,G543+H543))</f>
        <v/>
      </c>
      <c r="J543" s="50">
        <f>IF(D543="","",MIN(D543,MAX(0,I543-F543)))</f>
        <v/>
      </c>
      <c r="K543" s="50">
        <f>IF(D543="","",MAX(0,D543+F543-I543))</f>
        <v/>
      </c>
      <c r="L543" s="23">
        <f>IF(D543="","",IF(D543&lt;=0,"",1+COUNTIFS($D$506:$D$605,"&gt;0",$E$506:$E$605,"&gt;"&amp;E543)))</f>
        <v/>
      </c>
      <c r="M543" s="23">
        <f>IF(D543="","",IF(AND(K543&gt;0,L543=1),"Yes","No"))</f>
        <v/>
      </c>
      <c r="N543" s="50">
        <f>IF(D543="","",N443+F543)</f>
        <v/>
      </c>
      <c r="O543" s="49">
        <f>IF(D543="","",IF(AND(K543=0,K443&gt;0),C543,""))</f>
        <v/>
      </c>
    </row>
    <row r="544">
      <c r="A544" s="47">
        <f>IF(B544="","",DATE(YEAR('Debt Inputs'!$E$2),MONTH('Debt Inputs'!$E$2)+5,1))</f>
        <v/>
      </c>
      <c r="B544" s="18">
        <f>IF('Debt Inputs'!A44="","",'Debt Inputs'!A44)</f>
        <v/>
      </c>
      <c r="C544" s="19">
        <f>IF(B544="","",IFERROR(VLOOKUP(B544,'Debt Inputs'!$A$6:$M$105,2,FALSE),""))</f>
        <v/>
      </c>
      <c r="D544" s="48">
        <f>IF(B544="","",K444)</f>
        <v/>
      </c>
      <c r="E544" s="21">
        <f>IF(B544="","",IFERROR(VLOOKUP(B544,'Debt Inputs'!$A$6:$M$105,5,FALSE),0))</f>
        <v/>
      </c>
      <c r="F544" s="48">
        <f>IF(D544="","",IFERROR(D544*E544/12,0))</f>
        <v/>
      </c>
      <c r="G544" s="48">
        <f>IF(D544="","",MIN(IFERROR(VLOOKUP(B544,'Debt Inputs'!$A$6:$M$105,7,FALSE),0),D544+F544))</f>
        <v/>
      </c>
      <c r="H544" s="48">
        <f>IF(D544="","",IF(L544=1,MAX(0,'Debt Inputs'!$B$2-SUM($G$506:$G$605)),0))</f>
        <v/>
      </c>
      <c r="I544" s="48">
        <f>IF(D544="","",MIN(D544+F544,G544+H544))</f>
        <v/>
      </c>
      <c r="J544" s="48">
        <f>IF(D544="","",MIN(D544,MAX(0,I544-F544)))</f>
        <v/>
      </c>
      <c r="K544" s="48">
        <f>IF(D544="","",MAX(0,D544+F544-I544))</f>
        <v/>
      </c>
      <c r="L544" s="18">
        <f>IF(D544="","",IF(D544&lt;=0,"",1+COUNTIFS($D$506:$D$605,"&gt;0",$E$506:$E$605,"&gt;"&amp;E544)))</f>
        <v/>
      </c>
      <c r="M544" s="18">
        <f>IF(D544="","",IF(AND(K544&gt;0,L544=1),"Yes","No"))</f>
        <v/>
      </c>
      <c r="N544" s="48">
        <f>IF(D544="","",N444+F544)</f>
        <v/>
      </c>
      <c r="O544" s="47">
        <f>IF(D544="","",IF(AND(K544=0,K444&gt;0),C544,""))</f>
        <v/>
      </c>
    </row>
    <row r="545">
      <c r="A545" s="49">
        <f>IF(B545="","",DATE(YEAR('Debt Inputs'!$E$2),MONTH('Debt Inputs'!$E$2)+5,1))</f>
        <v/>
      </c>
      <c r="B545" s="23">
        <f>IF('Debt Inputs'!A45="","",'Debt Inputs'!A45)</f>
        <v/>
      </c>
      <c r="C545" s="24">
        <f>IF(B545="","",IFERROR(VLOOKUP(B545,'Debt Inputs'!$A$6:$M$105,2,FALSE),""))</f>
        <v/>
      </c>
      <c r="D545" s="50">
        <f>IF(B545="","",K445)</f>
        <v/>
      </c>
      <c r="E545" s="26">
        <f>IF(B545="","",IFERROR(VLOOKUP(B545,'Debt Inputs'!$A$6:$M$105,5,FALSE),0))</f>
        <v/>
      </c>
      <c r="F545" s="50">
        <f>IF(D545="","",IFERROR(D545*E545/12,0))</f>
        <v/>
      </c>
      <c r="G545" s="50">
        <f>IF(D545="","",MIN(IFERROR(VLOOKUP(B545,'Debt Inputs'!$A$6:$M$105,7,FALSE),0),D545+F545))</f>
        <v/>
      </c>
      <c r="H545" s="50">
        <f>IF(D545="","",IF(L545=1,MAX(0,'Debt Inputs'!$B$2-SUM($G$506:$G$605)),0))</f>
        <v/>
      </c>
      <c r="I545" s="50">
        <f>IF(D545="","",MIN(D545+F545,G545+H545))</f>
        <v/>
      </c>
      <c r="J545" s="50">
        <f>IF(D545="","",MIN(D545,MAX(0,I545-F545)))</f>
        <v/>
      </c>
      <c r="K545" s="50">
        <f>IF(D545="","",MAX(0,D545+F545-I545))</f>
        <v/>
      </c>
      <c r="L545" s="23">
        <f>IF(D545="","",IF(D545&lt;=0,"",1+COUNTIFS($D$506:$D$605,"&gt;0",$E$506:$E$605,"&gt;"&amp;E545)))</f>
        <v/>
      </c>
      <c r="M545" s="23">
        <f>IF(D545="","",IF(AND(K545&gt;0,L545=1),"Yes","No"))</f>
        <v/>
      </c>
      <c r="N545" s="50">
        <f>IF(D545="","",N445+F545)</f>
        <v/>
      </c>
      <c r="O545" s="49">
        <f>IF(D545="","",IF(AND(K545=0,K445&gt;0),C545,""))</f>
        <v/>
      </c>
    </row>
    <row r="546">
      <c r="A546" s="47">
        <f>IF(B546="","",DATE(YEAR('Debt Inputs'!$E$2),MONTH('Debt Inputs'!$E$2)+5,1))</f>
        <v/>
      </c>
      <c r="B546" s="18">
        <f>IF('Debt Inputs'!A46="","",'Debt Inputs'!A46)</f>
        <v/>
      </c>
      <c r="C546" s="19">
        <f>IF(B546="","",IFERROR(VLOOKUP(B546,'Debt Inputs'!$A$6:$M$105,2,FALSE),""))</f>
        <v/>
      </c>
      <c r="D546" s="48">
        <f>IF(B546="","",K446)</f>
        <v/>
      </c>
      <c r="E546" s="21">
        <f>IF(B546="","",IFERROR(VLOOKUP(B546,'Debt Inputs'!$A$6:$M$105,5,FALSE),0))</f>
        <v/>
      </c>
      <c r="F546" s="48">
        <f>IF(D546="","",IFERROR(D546*E546/12,0))</f>
        <v/>
      </c>
      <c r="G546" s="48">
        <f>IF(D546="","",MIN(IFERROR(VLOOKUP(B546,'Debt Inputs'!$A$6:$M$105,7,FALSE),0),D546+F546))</f>
        <v/>
      </c>
      <c r="H546" s="48">
        <f>IF(D546="","",IF(L546=1,MAX(0,'Debt Inputs'!$B$2-SUM($G$506:$G$605)),0))</f>
        <v/>
      </c>
      <c r="I546" s="48">
        <f>IF(D546="","",MIN(D546+F546,G546+H546))</f>
        <v/>
      </c>
      <c r="J546" s="48">
        <f>IF(D546="","",MIN(D546,MAX(0,I546-F546)))</f>
        <v/>
      </c>
      <c r="K546" s="48">
        <f>IF(D546="","",MAX(0,D546+F546-I546))</f>
        <v/>
      </c>
      <c r="L546" s="18">
        <f>IF(D546="","",IF(D546&lt;=0,"",1+COUNTIFS($D$506:$D$605,"&gt;0",$E$506:$E$605,"&gt;"&amp;E546)))</f>
        <v/>
      </c>
      <c r="M546" s="18">
        <f>IF(D546="","",IF(AND(K546&gt;0,L546=1),"Yes","No"))</f>
        <v/>
      </c>
      <c r="N546" s="48">
        <f>IF(D546="","",N446+F546)</f>
        <v/>
      </c>
      <c r="O546" s="47">
        <f>IF(D546="","",IF(AND(K546=0,K446&gt;0),C546,""))</f>
        <v/>
      </c>
    </row>
    <row r="547">
      <c r="A547" s="49">
        <f>IF(B547="","",DATE(YEAR('Debt Inputs'!$E$2),MONTH('Debt Inputs'!$E$2)+5,1))</f>
        <v/>
      </c>
      <c r="B547" s="23">
        <f>IF('Debt Inputs'!A47="","",'Debt Inputs'!A47)</f>
        <v/>
      </c>
      <c r="C547" s="24">
        <f>IF(B547="","",IFERROR(VLOOKUP(B547,'Debt Inputs'!$A$6:$M$105,2,FALSE),""))</f>
        <v/>
      </c>
      <c r="D547" s="50">
        <f>IF(B547="","",K447)</f>
        <v/>
      </c>
      <c r="E547" s="26">
        <f>IF(B547="","",IFERROR(VLOOKUP(B547,'Debt Inputs'!$A$6:$M$105,5,FALSE),0))</f>
        <v/>
      </c>
      <c r="F547" s="50">
        <f>IF(D547="","",IFERROR(D547*E547/12,0))</f>
        <v/>
      </c>
      <c r="G547" s="50">
        <f>IF(D547="","",MIN(IFERROR(VLOOKUP(B547,'Debt Inputs'!$A$6:$M$105,7,FALSE),0),D547+F547))</f>
        <v/>
      </c>
      <c r="H547" s="50">
        <f>IF(D547="","",IF(L547=1,MAX(0,'Debt Inputs'!$B$2-SUM($G$506:$G$605)),0))</f>
        <v/>
      </c>
      <c r="I547" s="50">
        <f>IF(D547="","",MIN(D547+F547,G547+H547))</f>
        <v/>
      </c>
      <c r="J547" s="50">
        <f>IF(D547="","",MIN(D547,MAX(0,I547-F547)))</f>
        <v/>
      </c>
      <c r="K547" s="50">
        <f>IF(D547="","",MAX(0,D547+F547-I547))</f>
        <v/>
      </c>
      <c r="L547" s="23">
        <f>IF(D547="","",IF(D547&lt;=0,"",1+COUNTIFS($D$506:$D$605,"&gt;0",$E$506:$E$605,"&gt;"&amp;E547)))</f>
        <v/>
      </c>
      <c r="M547" s="23">
        <f>IF(D547="","",IF(AND(K547&gt;0,L547=1),"Yes","No"))</f>
        <v/>
      </c>
      <c r="N547" s="50">
        <f>IF(D547="","",N447+F547)</f>
        <v/>
      </c>
      <c r="O547" s="49">
        <f>IF(D547="","",IF(AND(K547=0,K447&gt;0),C547,""))</f>
        <v/>
      </c>
    </row>
    <row r="548">
      <c r="A548" s="47">
        <f>IF(B548="","",DATE(YEAR('Debt Inputs'!$E$2),MONTH('Debt Inputs'!$E$2)+5,1))</f>
        <v/>
      </c>
      <c r="B548" s="18">
        <f>IF('Debt Inputs'!A48="","",'Debt Inputs'!A48)</f>
        <v/>
      </c>
      <c r="C548" s="19">
        <f>IF(B548="","",IFERROR(VLOOKUP(B548,'Debt Inputs'!$A$6:$M$105,2,FALSE),""))</f>
        <v/>
      </c>
      <c r="D548" s="48">
        <f>IF(B548="","",K448)</f>
        <v/>
      </c>
      <c r="E548" s="21">
        <f>IF(B548="","",IFERROR(VLOOKUP(B548,'Debt Inputs'!$A$6:$M$105,5,FALSE),0))</f>
        <v/>
      </c>
      <c r="F548" s="48">
        <f>IF(D548="","",IFERROR(D548*E548/12,0))</f>
        <v/>
      </c>
      <c r="G548" s="48">
        <f>IF(D548="","",MIN(IFERROR(VLOOKUP(B548,'Debt Inputs'!$A$6:$M$105,7,FALSE),0),D548+F548))</f>
        <v/>
      </c>
      <c r="H548" s="48">
        <f>IF(D548="","",IF(L548=1,MAX(0,'Debt Inputs'!$B$2-SUM($G$506:$G$605)),0))</f>
        <v/>
      </c>
      <c r="I548" s="48">
        <f>IF(D548="","",MIN(D548+F548,G548+H548))</f>
        <v/>
      </c>
      <c r="J548" s="48">
        <f>IF(D548="","",MIN(D548,MAX(0,I548-F548)))</f>
        <v/>
      </c>
      <c r="K548" s="48">
        <f>IF(D548="","",MAX(0,D548+F548-I548))</f>
        <v/>
      </c>
      <c r="L548" s="18">
        <f>IF(D548="","",IF(D548&lt;=0,"",1+COUNTIFS($D$506:$D$605,"&gt;0",$E$506:$E$605,"&gt;"&amp;E548)))</f>
        <v/>
      </c>
      <c r="M548" s="18">
        <f>IF(D548="","",IF(AND(K548&gt;0,L548=1),"Yes","No"))</f>
        <v/>
      </c>
      <c r="N548" s="48">
        <f>IF(D548="","",N448+F548)</f>
        <v/>
      </c>
      <c r="O548" s="47">
        <f>IF(D548="","",IF(AND(K548=0,K448&gt;0),C548,""))</f>
        <v/>
      </c>
    </row>
    <row r="549">
      <c r="A549" s="49">
        <f>IF(B549="","",DATE(YEAR('Debt Inputs'!$E$2),MONTH('Debt Inputs'!$E$2)+5,1))</f>
        <v/>
      </c>
      <c r="B549" s="23">
        <f>IF('Debt Inputs'!A49="","",'Debt Inputs'!A49)</f>
        <v/>
      </c>
      <c r="C549" s="24">
        <f>IF(B549="","",IFERROR(VLOOKUP(B549,'Debt Inputs'!$A$6:$M$105,2,FALSE),""))</f>
        <v/>
      </c>
      <c r="D549" s="50">
        <f>IF(B549="","",K449)</f>
        <v/>
      </c>
      <c r="E549" s="26">
        <f>IF(B549="","",IFERROR(VLOOKUP(B549,'Debt Inputs'!$A$6:$M$105,5,FALSE),0))</f>
        <v/>
      </c>
      <c r="F549" s="50">
        <f>IF(D549="","",IFERROR(D549*E549/12,0))</f>
        <v/>
      </c>
      <c r="G549" s="50">
        <f>IF(D549="","",MIN(IFERROR(VLOOKUP(B549,'Debt Inputs'!$A$6:$M$105,7,FALSE),0),D549+F549))</f>
        <v/>
      </c>
      <c r="H549" s="50">
        <f>IF(D549="","",IF(L549=1,MAX(0,'Debt Inputs'!$B$2-SUM($G$506:$G$605)),0))</f>
        <v/>
      </c>
      <c r="I549" s="50">
        <f>IF(D549="","",MIN(D549+F549,G549+H549))</f>
        <v/>
      </c>
      <c r="J549" s="50">
        <f>IF(D549="","",MIN(D549,MAX(0,I549-F549)))</f>
        <v/>
      </c>
      <c r="K549" s="50">
        <f>IF(D549="","",MAX(0,D549+F549-I549))</f>
        <v/>
      </c>
      <c r="L549" s="23">
        <f>IF(D549="","",IF(D549&lt;=0,"",1+COUNTIFS($D$506:$D$605,"&gt;0",$E$506:$E$605,"&gt;"&amp;E549)))</f>
        <v/>
      </c>
      <c r="M549" s="23">
        <f>IF(D549="","",IF(AND(K549&gt;0,L549=1),"Yes","No"))</f>
        <v/>
      </c>
      <c r="N549" s="50">
        <f>IF(D549="","",N449+F549)</f>
        <v/>
      </c>
      <c r="O549" s="49">
        <f>IF(D549="","",IF(AND(K549=0,K449&gt;0),C549,""))</f>
        <v/>
      </c>
    </row>
    <row r="550">
      <c r="A550" s="47">
        <f>IF(B550="","",DATE(YEAR('Debt Inputs'!$E$2),MONTH('Debt Inputs'!$E$2)+5,1))</f>
        <v/>
      </c>
      <c r="B550" s="18">
        <f>IF('Debt Inputs'!A50="","",'Debt Inputs'!A50)</f>
        <v/>
      </c>
      <c r="C550" s="19">
        <f>IF(B550="","",IFERROR(VLOOKUP(B550,'Debt Inputs'!$A$6:$M$105,2,FALSE),""))</f>
        <v/>
      </c>
      <c r="D550" s="48">
        <f>IF(B550="","",K450)</f>
        <v/>
      </c>
      <c r="E550" s="21">
        <f>IF(B550="","",IFERROR(VLOOKUP(B550,'Debt Inputs'!$A$6:$M$105,5,FALSE),0))</f>
        <v/>
      </c>
      <c r="F550" s="48">
        <f>IF(D550="","",IFERROR(D550*E550/12,0))</f>
        <v/>
      </c>
      <c r="G550" s="48">
        <f>IF(D550="","",MIN(IFERROR(VLOOKUP(B550,'Debt Inputs'!$A$6:$M$105,7,FALSE),0),D550+F550))</f>
        <v/>
      </c>
      <c r="H550" s="48">
        <f>IF(D550="","",IF(L550=1,MAX(0,'Debt Inputs'!$B$2-SUM($G$506:$G$605)),0))</f>
        <v/>
      </c>
      <c r="I550" s="48">
        <f>IF(D550="","",MIN(D550+F550,G550+H550))</f>
        <v/>
      </c>
      <c r="J550" s="48">
        <f>IF(D550="","",MIN(D550,MAX(0,I550-F550)))</f>
        <v/>
      </c>
      <c r="K550" s="48">
        <f>IF(D550="","",MAX(0,D550+F550-I550))</f>
        <v/>
      </c>
      <c r="L550" s="18">
        <f>IF(D550="","",IF(D550&lt;=0,"",1+COUNTIFS($D$506:$D$605,"&gt;0",$E$506:$E$605,"&gt;"&amp;E550)))</f>
        <v/>
      </c>
      <c r="M550" s="18">
        <f>IF(D550="","",IF(AND(K550&gt;0,L550=1),"Yes","No"))</f>
        <v/>
      </c>
      <c r="N550" s="48">
        <f>IF(D550="","",N450+F550)</f>
        <v/>
      </c>
      <c r="O550" s="47">
        <f>IF(D550="","",IF(AND(K550=0,K450&gt;0),C550,""))</f>
        <v/>
      </c>
    </row>
    <row r="551">
      <c r="A551" s="49">
        <f>IF(B551="","",DATE(YEAR('Debt Inputs'!$E$2),MONTH('Debt Inputs'!$E$2)+5,1))</f>
        <v/>
      </c>
      <c r="B551" s="23">
        <f>IF('Debt Inputs'!A51="","",'Debt Inputs'!A51)</f>
        <v/>
      </c>
      <c r="C551" s="24">
        <f>IF(B551="","",IFERROR(VLOOKUP(B551,'Debt Inputs'!$A$6:$M$105,2,FALSE),""))</f>
        <v/>
      </c>
      <c r="D551" s="50">
        <f>IF(B551="","",K451)</f>
        <v/>
      </c>
      <c r="E551" s="26">
        <f>IF(B551="","",IFERROR(VLOOKUP(B551,'Debt Inputs'!$A$6:$M$105,5,FALSE),0))</f>
        <v/>
      </c>
      <c r="F551" s="50">
        <f>IF(D551="","",IFERROR(D551*E551/12,0))</f>
        <v/>
      </c>
      <c r="G551" s="50">
        <f>IF(D551="","",MIN(IFERROR(VLOOKUP(B551,'Debt Inputs'!$A$6:$M$105,7,FALSE),0),D551+F551))</f>
        <v/>
      </c>
      <c r="H551" s="50">
        <f>IF(D551="","",IF(L551=1,MAX(0,'Debt Inputs'!$B$2-SUM($G$506:$G$605)),0))</f>
        <v/>
      </c>
      <c r="I551" s="50">
        <f>IF(D551="","",MIN(D551+F551,G551+H551))</f>
        <v/>
      </c>
      <c r="J551" s="50">
        <f>IF(D551="","",MIN(D551,MAX(0,I551-F551)))</f>
        <v/>
      </c>
      <c r="K551" s="50">
        <f>IF(D551="","",MAX(0,D551+F551-I551))</f>
        <v/>
      </c>
      <c r="L551" s="23">
        <f>IF(D551="","",IF(D551&lt;=0,"",1+COUNTIFS($D$506:$D$605,"&gt;0",$E$506:$E$605,"&gt;"&amp;E551)))</f>
        <v/>
      </c>
      <c r="M551" s="23">
        <f>IF(D551="","",IF(AND(K551&gt;0,L551=1),"Yes","No"))</f>
        <v/>
      </c>
      <c r="N551" s="50">
        <f>IF(D551="","",N451+F551)</f>
        <v/>
      </c>
      <c r="O551" s="49">
        <f>IF(D551="","",IF(AND(K551=0,K451&gt;0),C551,""))</f>
        <v/>
      </c>
    </row>
    <row r="552">
      <c r="A552" s="47">
        <f>IF(B552="","",DATE(YEAR('Debt Inputs'!$E$2),MONTH('Debt Inputs'!$E$2)+5,1))</f>
        <v/>
      </c>
      <c r="B552" s="18">
        <f>IF('Debt Inputs'!A52="","",'Debt Inputs'!A52)</f>
        <v/>
      </c>
      <c r="C552" s="19">
        <f>IF(B552="","",IFERROR(VLOOKUP(B552,'Debt Inputs'!$A$6:$M$105,2,FALSE),""))</f>
        <v/>
      </c>
      <c r="D552" s="48">
        <f>IF(B552="","",K452)</f>
        <v/>
      </c>
      <c r="E552" s="21">
        <f>IF(B552="","",IFERROR(VLOOKUP(B552,'Debt Inputs'!$A$6:$M$105,5,FALSE),0))</f>
        <v/>
      </c>
      <c r="F552" s="48">
        <f>IF(D552="","",IFERROR(D552*E552/12,0))</f>
        <v/>
      </c>
      <c r="G552" s="48">
        <f>IF(D552="","",MIN(IFERROR(VLOOKUP(B552,'Debt Inputs'!$A$6:$M$105,7,FALSE),0),D552+F552))</f>
        <v/>
      </c>
      <c r="H552" s="48">
        <f>IF(D552="","",IF(L552=1,MAX(0,'Debt Inputs'!$B$2-SUM($G$506:$G$605)),0))</f>
        <v/>
      </c>
      <c r="I552" s="48">
        <f>IF(D552="","",MIN(D552+F552,G552+H552))</f>
        <v/>
      </c>
      <c r="J552" s="48">
        <f>IF(D552="","",MIN(D552,MAX(0,I552-F552)))</f>
        <v/>
      </c>
      <c r="K552" s="48">
        <f>IF(D552="","",MAX(0,D552+F552-I552))</f>
        <v/>
      </c>
      <c r="L552" s="18">
        <f>IF(D552="","",IF(D552&lt;=0,"",1+COUNTIFS($D$506:$D$605,"&gt;0",$E$506:$E$605,"&gt;"&amp;E552)))</f>
        <v/>
      </c>
      <c r="M552" s="18">
        <f>IF(D552="","",IF(AND(K552&gt;0,L552=1),"Yes","No"))</f>
        <v/>
      </c>
      <c r="N552" s="48">
        <f>IF(D552="","",N452+F552)</f>
        <v/>
      </c>
      <c r="O552" s="47">
        <f>IF(D552="","",IF(AND(K552=0,K452&gt;0),C552,""))</f>
        <v/>
      </c>
    </row>
    <row r="553">
      <c r="A553" s="49">
        <f>IF(B553="","",DATE(YEAR('Debt Inputs'!$E$2),MONTH('Debt Inputs'!$E$2)+5,1))</f>
        <v/>
      </c>
      <c r="B553" s="23">
        <f>IF('Debt Inputs'!A53="","",'Debt Inputs'!A53)</f>
        <v/>
      </c>
      <c r="C553" s="24">
        <f>IF(B553="","",IFERROR(VLOOKUP(B553,'Debt Inputs'!$A$6:$M$105,2,FALSE),""))</f>
        <v/>
      </c>
      <c r="D553" s="50">
        <f>IF(B553="","",K453)</f>
        <v/>
      </c>
      <c r="E553" s="26">
        <f>IF(B553="","",IFERROR(VLOOKUP(B553,'Debt Inputs'!$A$6:$M$105,5,FALSE),0))</f>
        <v/>
      </c>
      <c r="F553" s="50">
        <f>IF(D553="","",IFERROR(D553*E553/12,0))</f>
        <v/>
      </c>
      <c r="G553" s="50">
        <f>IF(D553="","",MIN(IFERROR(VLOOKUP(B553,'Debt Inputs'!$A$6:$M$105,7,FALSE),0),D553+F553))</f>
        <v/>
      </c>
      <c r="H553" s="50">
        <f>IF(D553="","",IF(L553=1,MAX(0,'Debt Inputs'!$B$2-SUM($G$506:$G$605)),0))</f>
        <v/>
      </c>
      <c r="I553" s="50">
        <f>IF(D553="","",MIN(D553+F553,G553+H553))</f>
        <v/>
      </c>
      <c r="J553" s="50">
        <f>IF(D553="","",MIN(D553,MAX(0,I553-F553)))</f>
        <v/>
      </c>
      <c r="K553" s="50">
        <f>IF(D553="","",MAX(0,D553+F553-I553))</f>
        <v/>
      </c>
      <c r="L553" s="23">
        <f>IF(D553="","",IF(D553&lt;=0,"",1+COUNTIFS($D$506:$D$605,"&gt;0",$E$506:$E$605,"&gt;"&amp;E553)))</f>
        <v/>
      </c>
      <c r="M553" s="23">
        <f>IF(D553="","",IF(AND(K553&gt;0,L553=1),"Yes","No"))</f>
        <v/>
      </c>
      <c r="N553" s="50">
        <f>IF(D553="","",N453+F553)</f>
        <v/>
      </c>
      <c r="O553" s="49">
        <f>IF(D553="","",IF(AND(K553=0,K453&gt;0),C553,""))</f>
        <v/>
      </c>
    </row>
    <row r="554">
      <c r="A554" s="47">
        <f>IF(B554="","",DATE(YEAR('Debt Inputs'!$E$2),MONTH('Debt Inputs'!$E$2)+5,1))</f>
        <v/>
      </c>
      <c r="B554" s="18">
        <f>IF('Debt Inputs'!A54="","",'Debt Inputs'!A54)</f>
        <v/>
      </c>
      <c r="C554" s="19">
        <f>IF(B554="","",IFERROR(VLOOKUP(B554,'Debt Inputs'!$A$6:$M$105,2,FALSE),""))</f>
        <v/>
      </c>
      <c r="D554" s="48">
        <f>IF(B554="","",K454)</f>
        <v/>
      </c>
      <c r="E554" s="21">
        <f>IF(B554="","",IFERROR(VLOOKUP(B554,'Debt Inputs'!$A$6:$M$105,5,FALSE),0))</f>
        <v/>
      </c>
      <c r="F554" s="48">
        <f>IF(D554="","",IFERROR(D554*E554/12,0))</f>
        <v/>
      </c>
      <c r="G554" s="48">
        <f>IF(D554="","",MIN(IFERROR(VLOOKUP(B554,'Debt Inputs'!$A$6:$M$105,7,FALSE),0),D554+F554))</f>
        <v/>
      </c>
      <c r="H554" s="48">
        <f>IF(D554="","",IF(L554=1,MAX(0,'Debt Inputs'!$B$2-SUM($G$506:$G$605)),0))</f>
        <v/>
      </c>
      <c r="I554" s="48">
        <f>IF(D554="","",MIN(D554+F554,G554+H554))</f>
        <v/>
      </c>
      <c r="J554" s="48">
        <f>IF(D554="","",MIN(D554,MAX(0,I554-F554)))</f>
        <v/>
      </c>
      <c r="K554" s="48">
        <f>IF(D554="","",MAX(0,D554+F554-I554))</f>
        <v/>
      </c>
      <c r="L554" s="18">
        <f>IF(D554="","",IF(D554&lt;=0,"",1+COUNTIFS($D$506:$D$605,"&gt;0",$E$506:$E$605,"&gt;"&amp;E554)))</f>
        <v/>
      </c>
      <c r="M554" s="18">
        <f>IF(D554="","",IF(AND(K554&gt;0,L554=1),"Yes","No"))</f>
        <v/>
      </c>
      <c r="N554" s="48">
        <f>IF(D554="","",N454+F554)</f>
        <v/>
      </c>
      <c r="O554" s="47">
        <f>IF(D554="","",IF(AND(K554=0,K454&gt;0),C554,""))</f>
        <v/>
      </c>
    </row>
    <row r="555">
      <c r="A555" s="49">
        <f>IF(B555="","",DATE(YEAR('Debt Inputs'!$E$2),MONTH('Debt Inputs'!$E$2)+5,1))</f>
        <v/>
      </c>
      <c r="B555" s="23">
        <f>IF('Debt Inputs'!A55="","",'Debt Inputs'!A55)</f>
        <v/>
      </c>
      <c r="C555" s="24">
        <f>IF(B555="","",IFERROR(VLOOKUP(B555,'Debt Inputs'!$A$6:$M$105,2,FALSE),""))</f>
        <v/>
      </c>
      <c r="D555" s="50">
        <f>IF(B555="","",K455)</f>
        <v/>
      </c>
      <c r="E555" s="26">
        <f>IF(B555="","",IFERROR(VLOOKUP(B555,'Debt Inputs'!$A$6:$M$105,5,FALSE),0))</f>
        <v/>
      </c>
      <c r="F555" s="50">
        <f>IF(D555="","",IFERROR(D555*E555/12,0))</f>
        <v/>
      </c>
      <c r="G555" s="50">
        <f>IF(D555="","",MIN(IFERROR(VLOOKUP(B555,'Debt Inputs'!$A$6:$M$105,7,FALSE),0),D555+F555))</f>
        <v/>
      </c>
      <c r="H555" s="50">
        <f>IF(D555="","",IF(L555=1,MAX(0,'Debt Inputs'!$B$2-SUM($G$506:$G$605)),0))</f>
        <v/>
      </c>
      <c r="I555" s="50">
        <f>IF(D555="","",MIN(D555+F555,G555+H555))</f>
        <v/>
      </c>
      <c r="J555" s="50">
        <f>IF(D555="","",MIN(D555,MAX(0,I555-F555)))</f>
        <v/>
      </c>
      <c r="K555" s="50">
        <f>IF(D555="","",MAX(0,D555+F555-I555))</f>
        <v/>
      </c>
      <c r="L555" s="23">
        <f>IF(D555="","",IF(D555&lt;=0,"",1+COUNTIFS($D$506:$D$605,"&gt;0",$E$506:$E$605,"&gt;"&amp;E555)))</f>
        <v/>
      </c>
      <c r="M555" s="23">
        <f>IF(D555="","",IF(AND(K555&gt;0,L555=1),"Yes","No"))</f>
        <v/>
      </c>
      <c r="N555" s="50">
        <f>IF(D555="","",N455+F555)</f>
        <v/>
      </c>
      <c r="O555" s="49">
        <f>IF(D555="","",IF(AND(K555=0,K455&gt;0),C555,""))</f>
        <v/>
      </c>
    </row>
    <row r="556">
      <c r="A556" s="47">
        <f>IF(B556="","",DATE(YEAR('Debt Inputs'!$E$2),MONTH('Debt Inputs'!$E$2)+5,1))</f>
        <v/>
      </c>
      <c r="B556" s="18">
        <f>IF('Debt Inputs'!A56="","",'Debt Inputs'!A56)</f>
        <v/>
      </c>
      <c r="C556" s="19">
        <f>IF(B556="","",IFERROR(VLOOKUP(B556,'Debt Inputs'!$A$6:$M$105,2,FALSE),""))</f>
        <v/>
      </c>
      <c r="D556" s="48">
        <f>IF(B556="","",K456)</f>
        <v/>
      </c>
      <c r="E556" s="21">
        <f>IF(B556="","",IFERROR(VLOOKUP(B556,'Debt Inputs'!$A$6:$M$105,5,FALSE),0))</f>
        <v/>
      </c>
      <c r="F556" s="48">
        <f>IF(D556="","",IFERROR(D556*E556/12,0))</f>
        <v/>
      </c>
      <c r="G556" s="48">
        <f>IF(D556="","",MIN(IFERROR(VLOOKUP(B556,'Debt Inputs'!$A$6:$M$105,7,FALSE),0),D556+F556))</f>
        <v/>
      </c>
      <c r="H556" s="48">
        <f>IF(D556="","",IF(L556=1,MAX(0,'Debt Inputs'!$B$2-SUM($G$506:$G$605)),0))</f>
        <v/>
      </c>
      <c r="I556" s="48">
        <f>IF(D556="","",MIN(D556+F556,G556+H556))</f>
        <v/>
      </c>
      <c r="J556" s="48">
        <f>IF(D556="","",MIN(D556,MAX(0,I556-F556)))</f>
        <v/>
      </c>
      <c r="K556" s="48">
        <f>IF(D556="","",MAX(0,D556+F556-I556))</f>
        <v/>
      </c>
      <c r="L556" s="18">
        <f>IF(D556="","",IF(D556&lt;=0,"",1+COUNTIFS($D$506:$D$605,"&gt;0",$E$506:$E$605,"&gt;"&amp;E556)))</f>
        <v/>
      </c>
      <c r="M556" s="18">
        <f>IF(D556="","",IF(AND(K556&gt;0,L556=1),"Yes","No"))</f>
        <v/>
      </c>
      <c r="N556" s="48">
        <f>IF(D556="","",N456+F556)</f>
        <v/>
      </c>
      <c r="O556" s="47">
        <f>IF(D556="","",IF(AND(K556=0,K456&gt;0),C556,""))</f>
        <v/>
      </c>
    </row>
    <row r="557">
      <c r="A557" s="49">
        <f>IF(B557="","",DATE(YEAR('Debt Inputs'!$E$2),MONTH('Debt Inputs'!$E$2)+5,1))</f>
        <v/>
      </c>
      <c r="B557" s="23">
        <f>IF('Debt Inputs'!A57="","",'Debt Inputs'!A57)</f>
        <v/>
      </c>
      <c r="C557" s="24">
        <f>IF(B557="","",IFERROR(VLOOKUP(B557,'Debt Inputs'!$A$6:$M$105,2,FALSE),""))</f>
        <v/>
      </c>
      <c r="D557" s="50">
        <f>IF(B557="","",K457)</f>
        <v/>
      </c>
      <c r="E557" s="26">
        <f>IF(B557="","",IFERROR(VLOOKUP(B557,'Debt Inputs'!$A$6:$M$105,5,FALSE),0))</f>
        <v/>
      </c>
      <c r="F557" s="50">
        <f>IF(D557="","",IFERROR(D557*E557/12,0))</f>
        <v/>
      </c>
      <c r="G557" s="50">
        <f>IF(D557="","",MIN(IFERROR(VLOOKUP(B557,'Debt Inputs'!$A$6:$M$105,7,FALSE),0),D557+F557))</f>
        <v/>
      </c>
      <c r="H557" s="50">
        <f>IF(D557="","",IF(L557=1,MAX(0,'Debt Inputs'!$B$2-SUM($G$506:$G$605)),0))</f>
        <v/>
      </c>
      <c r="I557" s="50">
        <f>IF(D557="","",MIN(D557+F557,G557+H557))</f>
        <v/>
      </c>
      <c r="J557" s="50">
        <f>IF(D557="","",MIN(D557,MAX(0,I557-F557)))</f>
        <v/>
      </c>
      <c r="K557" s="50">
        <f>IF(D557="","",MAX(0,D557+F557-I557))</f>
        <v/>
      </c>
      <c r="L557" s="23">
        <f>IF(D557="","",IF(D557&lt;=0,"",1+COUNTIFS($D$506:$D$605,"&gt;0",$E$506:$E$605,"&gt;"&amp;E557)))</f>
        <v/>
      </c>
      <c r="M557" s="23">
        <f>IF(D557="","",IF(AND(K557&gt;0,L557=1),"Yes","No"))</f>
        <v/>
      </c>
      <c r="N557" s="50">
        <f>IF(D557="","",N457+F557)</f>
        <v/>
      </c>
      <c r="O557" s="49">
        <f>IF(D557="","",IF(AND(K557=0,K457&gt;0),C557,""))</f>
        <v/>
      </c>
    </row>
    <row r="558">
      <c r="A558" s="47">
        <f>IF(B558="","",DATE(YEAR('Debt Inputs'!$E$2),MONTH('Debt Inputs'!$E$2)+5,1))</f>
        <v/>
      </c>
      <c r="B558" s="18">
        <f>IF('Debt Inputs'!A58="","",'Debt Inputs'!A58)</f>
        <v/>
      </c>
      <c r="C558" s="19">
        <f>IF(B558="","",IFERROR(VLOOKUP(B558,'Debt Inputs'!$A$6:$M$105,2,FALSE),""))</f>
        <v/>
      </c>
      <c r="D558" s="48">
        <f>IF(B558="","",K458)</f>
        <v/>
      </c>
      <c r="E558" s="21">
        <f>IF(B558="","",IFERROR(VLOOKUP(B558,'Debt Inputs'!$A$6:$M$105,5,FALSE),0))</f>
        <v/>
      </c>
      <c r="F558" s="48">
        <f>IF(D558="","",IFERROR(D558*E558/12,0))</f>
        <v/>
      </c>
      <c r="G558" s="48">
        <f>IF(D558="","",MIN(IFERROR(VLOOKUP(B558,'Debt Inputs'!$A$6:$M$105,7,FALSE),0),D558+F558))</f>
        <v/>
      </c>
      <c r="H558" s="48">
        <f>IF(D558="","",IF(L558=1,MAX(0,'Debt Inputs'!$B$2-SUM($G$506:$G$605)),0))</f>
        <v/>
      </c>
      <c r="I558" s="48">
        <f>IF(D558="","",MIN(D558+F558,G558+H558))</f>
        <v/>
      </c>
      <c r="J558" s="48">
        <f>IF(D558="","",MIN(D558,MAX(0,I558-F558)))</f>
        <v/>
      </c>
      <c r="K558" s="48">
        <f>IF(D558="","",MAX(0,D558+F558-I558))</f>
        <v/>
      </c>
      <c r="L558" s="18">
        <f>IF(D558="","",IF(D558&lt;=0,"",1+COUNTIFS($D$506:$D$605,"&gt;0",$E$506:$E$605,"&gt;"&amp;E558)))</f>
        <v/>
      </c>
      <c r="M558" s="18">
        <f>IF(D558="","",IF(AND(K558&gt;0,L558=1),"Yes","No"))</f>
        <v/>
      </c>
      <c r="N558" s="48">
        <f>IF(D558="","",N458+F558)</f>
        <v/>
      </c>
      <c r="O558" s="47">
        <f>IF(D558="","",IF(AND(K558=0,K458&gt;0),C558,""))</f>
        <v/>
      </c>
    </row>
    <row r="559">
      <c r="A559" s="49">
        <f>IF(B559="","",DATE(YEAR('Debt Inputs'!$E$2),MONTH('Debt Inputs'!$E$2)+5,1))</f>
        <v/>
      </c>
      <c r="B559" s="23">
        <f>IF('Debt Inputs'!A59="","",'Debt Inputs'!A59)</f>
        <v/>
      </c>
      <c r="C559" s="24">
        <f>IF(B559="","",IFERROR(VLOOKUP(B559,'Debt Inputs'!$A$6:$M$105,2,FALSE),""))</f>
        <v/>
      </c>
      <c r="D559" s="50">
        <f>IF(B559="","",K459)</f>
        <v/>
      </c>
      <c r="E559" s="26">
        <f>IF(B559="","",IFERROR(VLOOKUP(B559,'Debt Inputs'!$A$6:$M$105,5,FALSE),0))</f>
        <v/>
      </c>
      <c r="F559" s="50">
        <f>IF(D559="","",IFERROR(D559*E559/12,0))</f>
        <v/>
      </c>
      <c r="G559" s="50">
        <f>IF(D559="","",MIN(IFERROR(VLOOKUP(B559,'Debt Inputs'!$A$6:$M$105,7,FALSE),0),D559+F559))</f>
        <v/>
      </c>
      <c r="H559" s="50">
        <f>IF(D559="","",IF(L559=1,MAX(0,'Debt Inputs'!$B$2-SUM($G$506:$G$605)),0))</f>
        <v/>
      </c>
      <c r="I559" s="50">
        <f>IF(D559="","",MIN(D559+F559,G559+H559))</f>
        <v/>
      </c>
      <c r="J559" s="50">
        <f>IF(D559="","",MIN(D559,MAX(0,I559-F559)))</f>
        <v/>
      </c>
      <c r="K559" s="50">
        <f>IF(D559="","",MAX(0,D559+F559-I559))</f>
        <v/>
      </c>
      <c r="L559" s="23">
        <f>IF(D559="","",IF(D559&lt;=0,"",1+COUNTIFS($D$506:$D$605,"&gt;0",$E$506:$E$605,"&gt;"&amp;E559)))</f>
        <v/>
      </c>
      <c r="M559" s="23">
        <f>IF(D559="","",IF(AND(K559&gt;0,L559=1),"Yes","No"))</f>
        <v/>
      </c>
      <c r="N559" s="50">
        <f>IF(D559="","",N459+F559)</f>
        <v/>
      </c>
      <c r="O559" s="49">
        <f>IF(D559="","",IF(AND(K559=0,K459&gt;0),C559,""))</f>
        <v/>
      </c>
    </row>
    <row r="560">
      <c r="A560" s="47">
        <f>IF(B560="","",DATE(YEAR('Debt Inputs'!$E$2),MONTH('Debt Inputs'!$E$2)+5,1))</f>
        <v/>
      </c>
      <c r="B560" s="18">
        <f>IF('Debt Inputs'!A60="","",'Debt Inputs'!A60)</f>
        <v/>
      </c>
      <c r="C560" s="19">
        <f>IF(B560="","",IFERROR(VLOOKUP(B560,'Debt Inputs'!$A$6:$M$105,2,FALSE),""))</f>
        <v/>
      </c>
      <c r="D560" s="48">
        <f>IF(B560="","",K460)</f>
        <v/>
      </c>
      <c r="E560" s="21">
        <f>IF(B560="","",IFERROR(VLOOKUP(B560,'Debt Inputs'!$A$6:$M$105,5,FALSE),0))</f>
        <v/>
      </c>
      <c r="F560" s="48">
        <f>IF(D560="","",IFERROR(D560*E560/12,0))</f>
        <v/>
      </c>
      <c r="G560" s="48">
        <f>IF(D560="","",MIN(IFERROR(VLOOKUP(B560,'Debt Inputs'!$A$6:$M$105,7,FALSE),0),D560+F560))</f>
        <v/>
      </c>
      <c r="H560" s="48">
        <f>IF(D560="","",IF(L560=1,MAX(0,'Debt Inputs'!$B$2-SUM($G$506:$G$605)),0))</f>
        <v/>
      </c>
      <c r="I560" s="48">
        <f>IF(D560="","",MIN(D560+F560,G560+H560))</f>
        <v/>
      </c>
      <c r="J560" s="48">
        <f>IF(D560="","",MIN(D560,MAX(0,I560-F560)))</f>
        <v/>
      </c>
      <c r="K560" s="48">
        <f>IF(D560="","",MAX(0,D560+F560-I560))</f>
        <v/>
      </c>
      <c r="L560" s="18">
        <f>IF(D560="","",IF(D560&lt;=0,"",1+COUNTIFS($D$506:$D$605,"&gt;0",$E$506:$E$605,"&gt;"&amp;E560)))</f>
        <v/>
      </c>
      <c r="M560" s="18">
        <f>IF(D560="","",IF(AND(K560&gt;0,L560=1),"Yes","No"))</f>
        <v/>
      </c>
      <c r="N560" s="48">
        <f>IF(D560="","",N460+F560)</f>
        <v/>
      </c>
      <c r="O560" s="47">
        <f>IF(D560="","",IF(AND(K560=0,K460&gt;0),C560,""))</f>
        <v/>
      </c>
    </row>
    <row r="561">
      <c r="A561" s="49">
        <f>IF(B561="","",DATE(YEAR('Debt Inputs'!$E$2),MONTH('Debt Inputs'!$E$2)+5,1))</f>
        <v/>
      </c>
      <c r="B561" s="23">
        <f>IF('Debt Inputs'!A61="","",'Debt Inputs'!A61)</f>
        <v/>
      </c>
      <c r="C561" s="24">
        <f>IF(B561="","",IFERROR(VLOOKUP(B561,'Debt Inputs'!$A$6:$M$105,2,FALSE),""))</f>
        <v/>
      </c>
      <c r="D561" s="50">
        <f>IF(B561="","",K461)</f>
        <v/>
      </c>
      <c r="E561" s="26">
        <f>IF(B561="","",IFERROR(VLOOKUP(B561,'Debt Inputs'!$A$6:$M$105,5,FALSE),0))</f>
        <v/>
      </c>
      <c r="F561" s="50">
        <f>IF(D561="","",IFERROR(D561*E561/12,0))</f>
        <v/>
      </c>
      <c r="G561" s="50">
        <f>IF(D561="","",MIN(IFERROR(VLOOKUP(B561,'Debt Inputs'!$A$6:$M$105,7,FALSE),0),D561+F561))</f>
        <v/>
      </c>
      <c r="H561" s="50">
        <f>IF(D561="","",IF(L561=1,MAX(0,'Debt Inputs'!$B$2-SUM($G$506:$G$605)),0))</f>
        <v/>
      </c>
      <c r="I561" s="50">
        <f>IF(D561="","",MIN(D561+F561,G561+H561))</f>
        <v/>
      </c>
      <c r="J561" s="50">
        <f>IF(D561="","",MIN(D561,MAX(0,I561-F561)))</f>
        <v/>
      </c>
      <c r="K561" s="50">
        <f>IF(D561="","",MAX(0,D561+F561-I561))</f>
        <v/>
      </c>
      <c r="L561" s="23">
        <f>IF(D561="","",IF(D561&lt;=0,"",1+COUNTIFS($D$506:$D$605,"&gt;0",$E$506:$E$605,"&gt;"&amp;E561)))</f>
        <v/>
      </c>
      <c r="M561" s="23">
        <f>IF(D561="","",IF(AND(K561&gt;0,L561=1),"Yes","No"))</f>
        <v/>
      </c>
      <c r="N561" s="50">
        <f>IF(D561="","",N461+F561)</f>
        <v/>
      </c>
      <c r="O561" s="49">
        <f>IF(D561="","",IF(AND(K561=0,K461&gt;0),C561,""))</f>
        <v/>
      </c>
    </row>
    <row r="562">
      <c r="A562" s="47">
        <f>IF(B562="","",DATE(YEAR('Debt Inputs'!$E$2),MONTH('Debt Inputs'!$E$2)+5,1))</f>
        <v/>
      </c>
      <c r="B562" s="18">
        <f>IF('Debt Inputs'!A62="","",'Debt Inputs'!A62)</f>
        <v/>
      </c>
      <c r="C562" s="19">
        <f>IF(B562="","",IFERROR(VLOOKUP(B562,'Debt Inputs'!$A$6:$M$105,2,FALSE),""))</f>
        <v/>
      </c>
      <c r="D562" s="48">
        <f>IF(B562="","",K462)</f>
        <v/>
      </c>
      <c r="E562" s="21">
        <f>IF(B562="","",IFERROR(VLOOKUP(B562,'Debt Inputs'!$A$6:$M$105,5,FALSE),0))</f>
        <v/>
      </c>
      <c r="F562" s="48">
        <f>IF(D562="","",IFERROR(D562*E562/12,0))</f>
        <v/>
      </c>
      <c r="G562" s="48">
        <f>IF(D562="","",MIN(IFERROR(VLOOKUP(B562,'Debt Inputs'!$A$6:$M$105,7,FALSE),0),D562+F562))</f>
        <v/>
      </c>
      <c r="H562" s="48">
        <f>IF(D562="","",IF(L562=1,MAX(0,'Debt Inputs'!$B$2-SUM($G$506:$G$605)),0))</f>
        <v/>
      </c>
      <c r="I562" s="48">
        <f>IF(D562="","",MIN(D562+F562,G562+H562))</f>
        <v/>
      </c>
      <c r="J562" s="48">
        <f>IF(D562="","",MIN(D562,MAX(0,I562-F562)))</f>
        <v/>
      </c>
      <c r="K562" s="48">
        <f>IF(D562="","",MAX(0,D562+F562-I562))</f>
        <v/>
      </c>
      <c r="L562" s="18">
        <f>IF(D562="","",IF(D562&lt;=0,"",1+COUNTIFS($D$506:$D$605,"&gt;0",$E$506:$E$605,"&gt;"&amp;E562)))</f>
        <v/>
      </c>
      <c r="M562" s="18">
        <f>IF(D562="","",IF(AND(K562&gt;0,L562=1),"Yes","No"))</f>
        <v/>
      </c>
      <c r="N562" s="48">
        <f>IF(D562="","",N462+F562)</f>
        <v/>
      </c>
      <c r="O562" s="47">
        <f>IF(D562="","",IF(AND(K562=0,K462&gt;0),C562,""))</f>
        <v/>
      </c>
    </row>
    <row r="563">
      <c r="A563" s="49">
        <f>IF(B563="","",DATE(YEAR('Debt Inputs'!$E$2),MONTH('Debt Inputs'!$E$2)+5,1))</f>
        <v/>
      </c>
      <c r="B563" s="23">
        <f>IF('Debt Inputs'!A63="","",'Debt Inputs'!A63)</f>
        <v/>
      </c>
      <c r="C563" s="24">
        <f>IF(B563="","",IFERROR(VLOOKUP(B563,'Debt Inputs'!$A$6:$M$105,2,FALSE),""))</f>
        <v/>
      </c>
      <c r="D563" s="50">
        <f>IF(B563="","",K463)</f>
        <v/>
      </c>
      <c r="E563" s="26">
        <f>IF(B563="","",IFERROR(VLOOKUP(B563,'Debt Inputs'!$A$6:$M$105,5,FALSE),0))</f>
        <v/>
      </c>
      <c r="F563" s="50">
        <f>IF(D563="","",IFERROR(D563*E563/12,0))</f>
        <v/>
      </c>
      <c r="G563" s="50">
        <f>IF(D563="","",MIN(IFERROR(VLOOKUP(B563,'Debt Inputs'!$A$6:$M$105,7,FALSE),0),D563+F563))</f>
        <v/>
      </c>
      <c r="H563" s="50">
        <f>IF(D563="","",IF(L563=1,MAX(0,'Debt Inputs'!$B$2-SUM($G$506:$G$605)),0))</f>
        <v/>
      </c>
      <c r="I563" s="50">
        <f>IF(D563="","",MIN(D563+F563,G563+H563))</f>
        <v/>
      </c>
      <c r="J563" s="50">
        <f>IF(D563="","",MIN(D563,MAX(0,I563-F563)))</f>
        <v/>
      </c>
      <c r="K563" s="50">
        <f>IF(D563="","",MAX(0,D563+F563-I563))</f>
        <v/>
      </c>
      <c r="L563" s="23">
        <f>IF(D563="","",IF(D563&lt;=0,"",1+COUNTIFS($D$506:$D$605,"&gt;0",$E$506:$E$605,"&gt;"&amp;E563)))</f>
        <v/>
      </c>
      <c r="M563" s="23">
        <f>IF(D563="","",IF(AND(K563&gt;0,L563=1),"Yes","No"))</f>
        <v/>
      </c>
      <c r="N563" s="50">
        <f>IF(D563="","",N463+F563)</f>
        <v/>
      </c>
      <c r="O563" s="49">
        <f>IF(D563="","",IF(AND(K563=0,K463&gt;0),C563,""))</f>
        <v/>
      </c>
    </row>
    <row r="564">
      <c r="A564" s="47">
        <f>IF(B564="","",DATE(YEAR('Debt Inputs'!$E$2),MONTH('Debt Inputs'!$E$2)+5,1))</f>
        <v/>
      </c>
      <c r="B564" s="18">
        <f>IF('Debt Inputs'!A64="","",'Debt Inputs'!A64)</f>
        <v/>
      </c>
      <c r="C564" s="19">
        <f>IF(B564="","",IFERROR(VLOOKUP(B564,'Debt Inputs'!$A$6:$M$105,2,FALSE),""))</f>
        <v/>
      </c>
      <c r="D564" s="48">
        <f>IF(B564="","",K464)</f>
        <v/>
      </c>
      <c r="E564" s="21">
        <f>IF(B564="","",IFERROR(VLOOKUP(B564,'Debt Inputs'!$A$6:$M$105,5,FALSE),0))</f>
        <v/>
      </c>
      <c r="F564" s="48">
        <f>IF(D564="","",IFERROR(D564*E564/12,0))</f>
        <v/>
      </c>
      <c r="G564" s="48">
        <f>IF(D564="","",MIN(IFERROR(VLOOKUP(B564,'Debt Inputs'!$A$6:$M$105,7,FALSE),0),D564+F564))</f>
        <v/>
      </c>
      <c r="H564" s="48">
        <f>IF(D564="","",IF(L564=1,MAX(0,'Debt Inputs'!$B$2-SUM($G$506:$G$605)),0))</f>
        <v/>
      </c>
      <c r="I564" s="48">
        <f>IF(D564="","",MIN(D564+F564,G564+H564))</f>
        <v/>
      </c>
      <c r="J564" s="48">
        <f>IF(D564="","",MIN(D564,MAX(0,I564-F564)))</f>
        <v/>
      </c>
      <c r="K564" s="48">
        <f>IF(D564="","",MAX(0,D564+F564-I564))</f>
        <v/>
      </c>
      <c r="L564" s="18">
        <f>IF(D564="","",IF(D564&lt;=0,"",1+COUNTIFS($D$506:$D$605,"&gt;0",$E$506:$E$605,"&gt;"&amp;E564)))</f>
        <v/>
      </c>
      <c r="M564" s="18">
        <f>IF(D564="","",IF(AND(K564&gt;0,L564=1),"Yes","No"))</f>
        <v/>
      </c>
      <c r="N564" s="48">
        <f>IF(D564="","",N464+F564)</f>
        <v/>
      </c>
      <c r="O564" s="47">
        <f>IF(D564="","",IF(AND(K564=0,K464&gt;0),C564,""))</f>
        <v/>
      </c>
    </row>
    <row r="565">
      <c r="A565" s="49">
        <f>IF(B565="","",DATE(YEAR('Debt Inputs'!$E$2),MONTH('Debt Inputs'!$E$2)+5,1))</f>
        <v/>
      </c>
      <c r="B565" s="23">
        <f>IF('Debt Inputs'!A65="","",'Debt Inputs'!A65)</f>
        <v/>
      </c>
      <c r="C565" s="24">
        <f>IF(B565="","",IFERROR(VLOOKUP(B565,'Debt Inputs'!$A$6:$M$105,2,FALSE),""))</f>
        <v/>
      </c>
      <c r="D565" s="50">
        <f>IF(B565="","",K465)</f>
        <v/>
      </c>
      <c r="E565" s="26">
        <f>IF(B565="","",IFERROR(VLOOKUP(B565,'Debt Inputs'!$A$6:$M$105,5,FALSE),0))</f>
        <v/>
      </c>
      <c r="F565" s="50">
        <f>IF(D565="","",IFERROR(D565*E565/12,0))</f>
        <v/>
      </c>
      <c r="G565" s="50">
        <f>IF(D565="","",MIN(IFERROR(VLOOKUP(B565,'Debt Inputs'!$A$6:$M$105,7,FALSE),0),D565+F565))</f>
        <v/>
      </c>
      <c r="H565" s="50">
        <f>IF(D565="","",IF(L565=1,MAX(0,'Debt Inputs'!$B$2-SUM($G$506:$G$605)),0))</f>
        <v/>
      </c>
      <c r="I565" s="50">
        <f>IF(D565="","",MIN(D565+F565,G565+H565))</f>
        <v/>
      </c>
      <c r="J565" s="50">
        <f>IF(D565="","",MIN(D565,MAX(0,I565-F565)))</f>
        <v/>
      </c>
      <c r="K565" s="50">
        <f>IF(D565="","",MAX(0,D565+F565-I565))</f>
        <v/>
      </c>
      <c r="L565" s="23">
        <f>IF(D565="","",IF(D565&lt;=0,"",1+COUNTIFS($D$506:$D$605,"&gt;0",$E$506:$E$605,"&gt;"&amp;E565)))</f>
        <v/>
      </c>
      <c r="M565" s="23">
        <f>IF(D565="","",IF(AND(K565&gt;0,L565=1),"Yes","No"))</f>
        <v/>
      </c>
      <c r="N565" s="50">
        <f>IF(D565="","",N465+F565)</f>
        <v/>
      </c>
      <c r="O565" s="49">
        <f>IF(D565="","",IF(AND(K565=0,K465&gt;0),C565,""))</f>
        <v/>
      </c>
    </row>
    <row r="566">
      <c r="A566" s="47">
        <f>IF(B566="","",DATE(YEAR('Debt Inputs'!$E$2),MONTH('Debt Inputs'!$E$2)+5,1))</f>
        <v/>
      </c>
      <c r="B566" s="18">
        <f>IF('Debt Inputs'!A66="","",'Debt Inputs'!A66)</f>
        <v/>
      </c>
      <c r="C566" s="19">
        <f>IF(B566="","",IFERROR(VLOOKUP(B566,'Debt Inputs'!$A$6:$M$105,2,FALSE),""))</f>
        <v/>
      </c>
      <c r="D566" s="48">
        <f>IF(B566="","",K466)</f>
        <v/>
      </c>
      <c r="E566" s="21">
        <f>IF(B566="","",IFERROR(VLOOKUP(B566,'Debt Inputs'!$A$6:$M$105,5,FALSE),0))</f>
        <v/>
      </c>
      <c r="F566" s="48">
        <f>IF(D566="","",IFERROR(D566*E566/12,0))</f>
        <v/>
      </c>
      <c r="G566" s="48">
        <f>IF(D566="","",MIN(IFERROR(VLOOKUP(B566,'Debt Inputs'!$A$6:$M$105,7,FALSE),0),D566+F566))</f>
        <v/>
      </c>
      <c r="H566" s="48">
        <f>IF(D566="","",IF(L566=1,MAX(0,'Debt Inputs'!$B$2-SUM($G$506:$G$605)),0))</f>
        <v/>
      </c>
      <c r="I566" s="48">
        <f>IF(D566="","",MIN(D566+F566,G566+H566))</f>
        <v/>
      </c>
      <c r="J566" s="48">
        <f>IF(D566="","",MIN(D566,MAX(0,I566-F566)))</f>
        <v/>
      </c>
      <c r="K566" s="48">
        <f>IF(D566="","",MAX(0,D566+F566-I566))</f>
        <v/>
      </c>
      <c r="L566" s="18">
        <f>IF(D566="","",IF(D566&lt;=0,"",1+COUNTIFS($D$506:$D$605,"&gt;0",$E$506:$E$605,"&gt;"&amp;E566)))</f>
        <v/>
      </c>
      <c r="M566" s="18">
        <f>IF(D566="","",IF(AND(K566&gt;0,L566=1),"Yes","No"))</f>
        <v/>
      </c>
      <c r="N566" s="48">
        <f>IF(D566="","",N466+F566)</f>
        <v/>
      </c>
      <c r="O566" s="47">
        <f>IF(D566="","",IF(AND(K566=0,K466&gt;0),C566,""))</f>
        <v/>
      </c>
    </row>
    <row r="567">
      <c r="A567" s="49">
        <f>IF(B567="","",DATE(YEAR('Debt Inputs'!$E$2),MONTH('Debt Inputs'!$E$2)+5,1))</f>
        <v/>
      </c>
      <c r="B567" s="23">
        <f>IF('Debt Inputs'!A67="","",'Debt Inputs'!A67)</f>
        <v/>
      </c>
      <c r="C567" s="24">
        <f>IF(B567="","",IFERROR(VLOOKUP(B567,'Debt Inputs'!$A$6:$M$105,2,FALSE),""))</f>
        <v/>
      </c>
      <c r="D567" s="50">
        <f>IF(B567="","",K467)</f>
        <v/>
      </c>
      <c r="E567" s="26">
        <f>IF(B567="","",IFERROR(VLOOKUP(B567,'Debt Inputs'!$A$6:$M$105,5,FALSE),0))</f>
        <v/>
      </c>
      <c r="F567" s="50">
        <f>IF(D567="","",IFERROR(D567*E567/12,0))</f>
        <v/>
      </c>
      <c r="G567" s="50">
        <f>IF(D567="","",MIN(IFERROR(VLOOKUP(B567,'Debt Inputs'!$A$6:$M$105,7,FALSE),0),D567+F567))</f>
        <v/>
      </c>
      <c r="H567" s="50">
        <f>IF(D567="","",IF(L567=1,MAX(0,'Debt Inputs'!$B$2-SUM($G$506:$G$605)),0))</f>
        <v/>
      </c>
      <c r="I567" s="50">
        <f>IF(D567="","",MIN(D567+F567,G567+H567))</f>
        <v/>
      </c>
      <c r="J567" s="50">
        <f>IF(D567="","",MIN(D567,MAX(0,I567-F567)))</f>
        <v/>
      </c>
      <c r="K567" s="50">
        <f>IF(D567="","",MAX(0,D567+F567-I567))</f>
        <v/>
      </c>
      <c r="L567" s="23">
        <f>IF(D567="","",IF(D567&lt;=0,"",1+COUNTIFS($D$506:$D$605,"&gt;0",$E$506:$E$605,"&gt;"&amp;E567)))</f>
        <v/>
      </c>
      <c r="M567" s="23">
        <f>IF(D567="","",IF(AND(K567&gt;0,L567=1),"Yes","No"))</f>
        <v/>
      </c>
      <c r="N567" s="50">
        <f>IF(D567="","",N467+F567)</f>
        <v/>
      </c>
      <c r="O567" s="49">
        <f>IF(D567="","",IF(AND(K567=0,K467&gt;0),C567,""))</f>
        <v/>
      </c>
    </row>
    <row r="568">
      <c r="A568" s="47">
        <f>IF(B568="","",DATE(YEAR('Debt Inputs'!$E$2),MONTH('Debt Inputs'!$E$2)+5,1))</f>
        <v/>
      </c>
      <c r="B568" s="18">
        <f>IF('Debt Inputs'!A68="","",'Debt Inputs'!A68)</f>
        <v/>
      </c>
      <c r="C568" s="19">
        <f>IF(B568="","",IFERROR(VLOOKUP(B568,'Debt Inputs'!$A$6:$M$105,2,FALSE),""))</f>
        <v/>
      </c>
      <c r="D568" s="48">
        <f>IF(B568="","",K468)</f>
        <v/>
      </c>
      <c r="E568" s="21">
        <f>IF(B568="","",IFERROR(VLOOKUP(B568,'Debt Inputs'!$A$6:$M$105,5,FALSE),0))</f>
        <v/>
      </c>
      <c r="F568" s="48">
        <f>IF(D568="","",IFERROR(D568*E568/12,0))</f>
        <v/>
      </c>
      <c r="G568" s="48">
        <f>IF(D568="","",MIN(IFERROR(VLOOKUP(B568,'Debt Inputs'!$A$6:$M$105,7,FALSE),0),D568+F568))</f>
        <v/>
      </c>
      <c r="H568" s="48">
        <f>IF(D568="","",IF(L568=1,MAX(0,'Debt Inputs'!$B$2-SUM($G$506:$G$605)),0))</f>
        <v/>
      </c>
      <c r="I568" s="48">
        <f>IF(D568="","",MIN(D568+F568,G568+H568))</f>
        <v/>
      </c>
      <c r="J568" s="48">
        <f>IF(D568="","",MIN(D568,MAX(0,I568-F568)))</f>
        <v/>
      </c>
      <c r="K568" s="48">
        <f>IF(D568="","",MAX(0,D568+F568-I568))</f>
        <v/>
      </c>
      <c r="L568" s="18">
        <f>IF(D568="","",IF(D568&lt;=0,"",1+COUNTIFS($D$506:$D$605,"&gt;0",$E$506:$E$605,"&gt;"&amp;E568)))</f>
        <v/>
      </c>
      <c r="M568" s="18">
        <f>IF(D568="","",IF(AND(K568&gt;0,L568=1),"Yes","No"))</f>
        <v/>
      </c>
      <c r="N568" s="48">
        <f>IF(D568="","",N468+F568)</f>
        <v/>
      </c>
      <c r="O568" s="47">
        <f>IF(D568="","",IF(AND(K568=0,K468&gt;0),C568,""))</f>
        <v/>
      </c>
    </row>
    <row r="569">
      <c r="A569" s="49">
        <f>IF(B569="","",DATE(YEAR('Debt Inputs'!$E$2),MONTH('Debt Inputs'!$E$2)+5,1))</f>
        <v/>
      </c>
      <c r="B569" s="23">
        <f>IF('Debt Inputs'!A69="","",'Debt Inputs'!A69)</f>
        <v/>
      </c>
      <c r="C569" s="24">
        <f>IF(B569="","",IFERROR(VLOOKUP(B569,'Debt Inputs'!$A$6:$M$105,2,FALSE),""))</f>
        <v/>
      </c>
      <c r="D569" s="50">
        <f>IF(B569="","",K469)</f>
        <v/>
      </c>
      <c r="E569" s="26">
        <f>IF(B569="","",IFERROR(VLOOKUP(B569,'Debt Inputs'!$A$6:$M$105,5,FALSE),0))</f>
        <v/>
      </c>
      <c r="F569" s="50">
        <f>IF(D569="","",IFERROR(D569*E569/12,0))</f>
        <v/>
      </c>
      <c r="G569" s="50">
        <f>IF(D569="","",MIN(IFERROR(VLOOKUP(B569,'Debt Inputs'!$A$6:$M$105,7,FALSE),0),D569+F569))</f>
        <v/>
      </c>
      <c r="H569" s="50">
        <f>IF(D569="","",IF(L569=1,MAX(0,'Debt Inputs'!$B$2-SUM($G$506:$G$605)),0))</f>
        <v/>
      </c>
      <c r="I569" s="50">
        <f>IF(D569="","",MIN(D569+F569,G569+H569))</f>
        <v/>
      </c>
      <c r="J569" s="50">
        <f>IF(D569="","",MIN(D569,MAX(0,I569-F569)))</f>
        <v/>
      </c>
      <c r="K569" s="50">
        <f>IF(D569="","",MAX(0,D569+F569-I569))</f>
        <v/>
      </c>
      <c r="L569" s="23">
        <f>IF(D569="","",IF(D569&lt;=0,"",1+COUNTIFS($D$506:$D$605,"&gt;0",$E$506:$E$605,"&gt;"&amp;E569)))</f>
        <v/>
      </c>
      <c r="M569" s="23">
        <f>IF(D569="","",IF(AND(K569&gt;0,L569=1),"Yes","No"))</f>
        <v/>
      </c>
      <c r="N569" s="50">
        <f>IF(D569="","",N469+F569)</f>
        <v/>
      </c>
      <c r="O569" s="49">
        <f>IF(D569="","",IF(AND(K569=0,K469&gt;0),C569,""))</f>
        <v/>
      </c>
    </row>
    <row r="570">
      <c r="A570" s="47">
        <f>IF(B570="","",DATE(YEAR('Debt Inputs'!$E$2),MONTH('Debt Inputs'!$E$2)+5,1))</f>
        <v/>
      </c>
      <c r="B570" s="18">
        <f>IF('Debt Inputs'!A70="","",'Debt Inputs'!A70)</f>
        <v/>
      </c>
      <c r="C570" s="19">
        <f>IF(B570="","",IFERROR(VLOOKUP(B570,'Debt Inputs'!$A$6:$M$105,2,FALSE),""))</f>
        <v/>
      </c>
      <c r="D570" s="48">
        <f>IF(B570="","",K470)</f>
        <v/>
      </c>
      <c r="E570" s="21">
        <f>IF(B570="","",IFERROR(VLOOKUP(B570,'Debt Inputs'!$A$6:$M$105,5,FALSE),0))</f>
        <v/>
      </c>
      <c r="F570" s="48">
        <f>IF(D570="","",IFERROR(D570*E570/12,0))</f>
        <v/>
      </c>
      <c r="G570" s="48">
        <f>IF(D570="","",MIN(IFERROR(VLOOKUP(B570,'Debt Inputs'!$A$6:$M$105,7,FALSE),0),D570+F570))</f>
        <v/>
      </c>
      <c r="H570" s="48">
        <f>IF(D570="","",IF(L570=1,MAX(0,'Debt Inputs'!$B$2-SUM($G$506:$G$605)),0))</f>
        <v/>
      </c>
      <c r="I570" s="48">
        <f>IF(D570="","",MIN(D570+F570,G570+H570))</f>
        <v/>
      </c>
      <c r="J570" s="48">
        <f>IF(D570="","",MIN(D570,MAX(0,I570-F570)))</f>
        <v/>
      </c>
      <c r="K570" s="48">
        <f>IF(D570="","",MAX(0,D570+F570-I570))</f>
        <v/>
      </c>
      <c r="L570" s="18">
        <f>IF(D570="","",IF(D570&lt;=0,"",1+COUNTIFS($D$506:$D$605,"&gt;0",$E$506:$E$605,"&gt;"&amp;E570)))</f>
        <v/>
      </c>
      <c r="M570" s="18">
        <f>IF(D570="","",IF(AND(K570&gt;0,L570=1),"Yes","No"))</f>
        <v/>
      </c>
      <c r="N570" s="48">
        <f>IF(D570="","",N470+F570)</f>
        <v/>
      </c>
      <c r="O570" s="47">
        <f>IF(D570="","",IF(AND(K570=0,K470&gt;0),C570,""))</f>
        <v/>
      </c>
    </row>
    <row r="571">
      <c r="A571" s="49">
        <f>IF(B571="","",DATE(YEAR('Debt Inputs'!$E$2),MONTH('Debt Inputs'!$E$2)+5,1))</f>
        <v/>
      </c>
      <c r="B571" s="23">
        <f>IF('Debt Inputs'!A71="","",'Debt Inputs'!A71)</f>
        <v/>
      </c>
      <c r="C571" s="24">
        <f>IF(B571="","",IFERROR(VLOOKUP(B571,'Debt Inputs'!$A$6:$M$105,2,FALSE),""))</f>
        <v/>
      </c>
      <c r="D571" s="50">
        <f>IF(B571="","",K471)</f>
        <v/>
      </c>
      <c r="E571" s="26">
        <f>IF(B571="","",IFERROR(VLOOKUP(B571,'Debt Inputs'!$A$6:$M$105,5,FALSE),0))</f>
        <v/>
      </c>
      <c r="F571" s="50">
        <f>IF(D571="","",IFERROR(D571*E571/12,0))</f>
        <v/>
      </c>
      <c r="G571" s="50">
        <f>IF(D571="","",MIN(IFERROR(VLOOKUP(B571,'Debt Inputs'!$A$6:$M$105,7,FALSE),0),D571+F571))</f>
        <v/>
      </c>
      <c r="H571" s="50">
        <f>IF(D571="","",IF(L571=1,MAX(0,'Debt Inputs'!$B$2-SUM($G$506:$G$605)),0))</f>
        <v/>
      </c>
      <c r="I571" s="50">
        <f>IF(D571="","",MIN(D571+F571,G571+H571))</f>
        <v/>
      </c>
      <c r="J571" s="50">
        <f>IF(D571="","",MIN(D571,MAX(0,I571-F571)))</f>
        <v/>
      </c>
      <c r="K571" s="50">
        <f>IF(D571="","",MAX(0,D571+F571-I571))</f>
        <v/>
      </c>
      <c r="L571" s="23">
        <f>IF(D571="","",IF(D571&lt;=0,"",1+COUNTIFS($D$506:$D$605,"&gt;0",$E$506:$E$605,"&gt;"&amp;E571)))</f>
        <v/>
      </c>
      <c r="M571" s="23">
        <f>IF(D571="","",IF(AND(K571&gt;0,L571=1),"Yes","No"))</f>
        <v/>
      </c>
      <c r="N571" s="50">
        <f>IF(D571="","",N471+F571)</f>
        <v/>
      </c>
      <c r="O571" s="49">
        <f>IF(D571="","",IF(AND(K571=0,K471&gt;0),C571,""))</f>
        <v/>
      </c>
    </row>
    <row r="572">
      <c r="A572" s="47">
        <f>IF(B572="","",DATE(YEAR('Debt Inputs'!$E$2),MONTH('Debt Inputs'!$E$2)+5,1))</f>
        <v/>
      </c>
      <c r="B572" s="18">
        <f>IF('Debt Inputs'!A72="","",'Debt Inputs'!A72)</f>
        <v/>
      </c>
      <c r="C572" s="19">
        <f>IF(B572="","",IFERROR(VLOOKUP(B572,'Debt Inputs'!$A$6:$M$105,2,FALSE),""))</f>
        <v/>
      </c>
      <c r="D572" s="48">
        <f>IF(B572="","",K472)</f>
        <v/>
      </c>
      <c r="E572" s="21">
        <f>IF(B572="","",IFERROR(VLOOKUP(B572,'Debt Inputs'!$A$6:$M$105,5,FALSE),0))</f>
        <v/>
      </c>
      <c r="F572" s="48">
        <f>IF(D572="","",IFERROR(D572*E572/12,0))</f>
        <v/>
      </c>
      <c r="G572" s="48">
        <f>IF(D572="","",MIN(IFERROR(VLOOKUP(B572,'Debt Inputs'!$A$6:$M$105,7,FALSE),0),D572+F572))</f>
        <v/>
      </c>
      <c r="H572" s="48">
        <f>IF(D572="","",IF(L572=1,MAX(0,'Debt Inputs'!$B$2-SUM($G$506:$G$605)),0))</f>
        <v/>
      </c>
      <c r="I572" s="48">
        <f>IF(D572="","",MIN(D572+F572,G572+H572))</f>
        <v/>
      </c>
      <c r="J572" s="48">
        <f>IF(D572="","",MIN(D572,MAX(0,I572-F572)))</f>
        <v/>
      </c>
      <c r="K572" s="48">
        <f>IF(D572="","",MAX(0,D572+F572-I572))</f>
        <v/>
      </c>
      <c r="L572" s="18">
        <f>IF(D572="","",IF(D572&lt;=0,"",1+COUNTIFS($D$506:$D$605,"&gt;0",$E$506:$E$605,"&gt;"&amp;E572)))</f>
        <v/>
      </c>
      <c r="M572" s="18">
        <f>IF(D572="","",IF(AND(K572&gt;0,L572=1),"Yes","No"))</f>
        <v/>
      </c>
      <c r="N572" s="48">
        <f>IF(D572="","",N472+F572)</f>
        <v/>
      </c>
      <c r="O572" s="47">
        <f>IF(D572="","",IF(AND(K572=0,K472&gt;0),C572,""))</f>
        <v/>
      </c>
    </row>
    <row r="573">
      <c r="A573" s="49">
        <f>IF(B573="","",DATE(YEAR('Debt Inputs'!$E$2),MONTH('Debt Inputs'!$E$2)+5,1))</f>
        <v/>
      </c>
      <c r="B573" s="23">
        <f>IF('Debt Inputs'!A73="","",'Debt Inputs'!A73)</f>
        <v/>
      </c>
      <c r="C573" s="24">
        <f>IF(B573="","",IFERROR(VLOOKUP(B573,'Debt Inputs'!$A$6:$M$105,2,FALSE),""))</f>
        <v/>
      </c>
      <c r="D573" s="50">
        <f>IF(B573="","",K473)</f>
        <v/>
      </c>
      <c r="E573" s="26">
        <f>IF(B573="","",IFERROR(VLOOKUP(B573,'Debt Inputs'!$A$6:$M$105,5,FALSE),0))</f>
        <v/>
      </c>
      <c r="F573" s="50">
        <f>IF(D573="","",IFERROR(D573*E573/12,0))</f>
        <v/>
      </c>
      <c r="G573" s="50">
        <f>IF(D573="","",MIN(IFERROR(VLOOKUP(B573,'Debt Inputs'!$A$6:$M$105,7,FALSE),0),D573+F573))</f>
        <v/>
      </c>
      <c r="H573" s="50">
        <f>IF(D573="","",IF(L573=1,MAX(0,'Debt Inputs'!$B$2-SUM($G$506:$G$605)),0))</f>
        <v/>
      </c>
      <c r="I573" s="50">
        <f>IF(D573="","",MIN(D573+F573,G573+H573))</f>
        <v/>
      </c>
      <c r="J573" s="50">
        <f>IF(D573="","",MIN(D573,MAX(0,I573-F573)))</f>
        <v/>
      </c>
      <c r="K573" s="50">
        <f>IF(D573="","",MAX(0,D573+F573-I573))</f>
        <v/>
      </c>
      <c r="L573" s="23">
        <f>IF(D573="","",IF(D573&lt;=0,"",1+COUNTIFS($D$506:$D$605,"&gt;0",$E$506:$E$605,"&gt;"&amp;E573)))</f>
        <v/>
      </c>
      <c r="M573" s="23">
        <f>IF(D573="","",IF(AND(K573&gt;0,L573=1),"Yes","No"))</f>
        <v/>
      </c>
      <c r="N573" s="50">
        <f>IF(D573="","",N473+F573)</f>
        <v/>
      </c>
      <c r="O573" s="49">
        <f>IF(D573="","",IF(AND(K573=0,K473&gt;0),C573,""))</f>
        <v/>
      </c>
    </row>
    <row r="574">
      <c r="A574" s="47">
        <f>IF(B574="","",DATE(YEAR('Debt Inputs'!$E$2),MONTH('Debt Inputs'!$E$2)+5,1))</f>
        <v/>
      </c>
      <c r="B574" s="18">
        <f>IF('Debt Inputs'!A74="","",'Debt Inputs'!A74)</f>
        <v/>
      </c>
      <c r="C574" s="19">
        <f>IF(B574="","",IFERROR(VLOOKUP(B574,'Debt Inputs'!$A$6:$M$105,2,FALSE),""))</f>
        <v/>
      </c>
      <c r="D574" s="48">
        <f>IF(B574="","",K474)</f>
        <v/>
      </c>
      <c r="E574" s="21">
        <f>IF(B574="","",IFERROR(VLOOKUP(B574,'Debt Inputs'!$A$6:$M$105,5,FALSE),0))</f>
        <v/>
      </c>
      <c r="F574" s="48">
        <f>IF(D574="","",IFERROR(D574*E574/12,0))</f>
        <v/>
      </c>
      <c r="G574" s="48">
        <f>IF(D574="","",MIN(IFERROR(VLOOKUP(B574,'Debt Inputs'!$A$6:$M$105,7,FALSE),0),D574+F574))</f>
        <v/>
      </c>
      <c r="H574" s="48">
        <f>IF(D574="","",IF(L574=1,MAX(0,'Debt Inputs'!$B$2-SUM($G$506:$G$605)),0))</f>
        <v/>
      </c>
      <c r="I574" s="48">
        <f>IF(D574="","",MIN(D574+F574,G574+H574))</f>
        <v/>
      </c>
      <c r="J574" s="48">
        <f>IF(D574="","",MIN(D574,MAX(0,I574-F574)))</f>
        <v/>
      </c>
      <c r="K574" s="48">
        <f>IF(D574="","",MAX(0,D574+F574-I574))</f>
        <v/>
      </c>
      <c r="L574" s="18">
        <f>IF(D574="","",IF(D574&lt;=0,"",1+COUNTIFS($D$506:$D$605,"&gt;0",$E$506:$E$605,"&gt;"&amp;E574)))</f>
        <v/>
      </c>
      <c r="M574" s="18">
        <f>IF(D574="","",IF(AND(K574&gt;0,L574=1),"Yes","No"))</f>
        <v/>
      </c>
      <c r="N574" s="48">
        <f>IF(D574="","",N474+F574)</f>
        <v/>
      </c>
      <c r="O574" s="47">
        <f>IF(D574="","",IF(AND(K574=0,K474&gt;0),C574,""))</f>
        <v/>
      </c>
    </row>
    <row r="575">
      <c r="A575" s="49">
        <f>IF(B575="","",DATE(YEAR('Debt Inputs'!$E$2),MONTH('Debt Inputs'!$E$2)+5,1))</f>
        <v/>
      </c>
      <c r="B575" s="23">
        <f>IF('Debt Inputs'!A75="","",'Debt Inputs'!A75)</f>
        <v/>
      </c>
      <c r="C575" s="24">
        <f>IF(B575="","",IFERROR(VLOOKUP(B575,'Debt Inputs'!$A$6:$M$105,2,FALSE),""))</f>
        <v/>
      </c>
      <c r="D575" s="50">
        <f>IF(B575="","",K475)</f>
        <v/>
      </c>
      <c r="E575" s="26">
        <f>IF(B575="","",IFERROR(VLOOKUP(B575,'Debt Inputs'!$A$6:$M$105,5,FALSE),0))</f>
        <v/>
      </c>
      <c r="F575" s="50">
        <f>IF(D575="","",IFERROR(D575*E575/12,0))</f>
        <v/>
      </c>
      <c r="G575" s="50">
        <f>IF(D575="","",MIN(IFERROR(VLOOKUP(B575,'Debt Inputs'!$A$6:$M$105,7,FALSE),0),D575+F575))</f>
        <v/>
      </c>
      <c r="H575" s="50">
        <f>IF(D575="","",IF(L575=1,MAX(0,'Debt Inputs'!$B$2-SUM($G$506:$G$605)),0))</f>
        <v/>
      </c>
      <c r="I575" s="50">
        <f>IF(D575="","",MIN(D575+F575,G575+H575))</f>
        <v/>
      </c>
      <c r="J575" s="50">
        <f>IF(D575="","",MIN(D575,MAX(0,I575-F575)))</f>
        <v/>
      </c>
      <c r="K575" s="50">
        <f>IF(D575="","",MAX(0,D575+F575-I575))</f>
        <v/>
      </c>
      <c r="L575" s="23">
        <f>IF(D575="","",IF(D575&lt;=0,"",1+COUNTIFS($D$506:$D$605,"&gt;0",$E$506:$E$605,"&gt;"&amp;E575)))</f>
        <v/>
      </c>
      <c r="M575" s="23">
        <f>IF(D575="","",IF(AND(K575&gt;0,L575=1),"Yes","No"))</f>
        <v/>
      </c>
      <c r="N575" s="50">
        <f>IF(D575="","",N475+F575)</f>
        <v/>
      </c>
      <c r="O575" s="49">
        <f>IF(D575="","",IF(AND(K575=0,K475&gt;0),C575,""))</f>
        <v/>
      </c>
    </row>
    <row r="576">
      <c r="A576" s="47">
        <f>IF(B576="","",DATE(YEAR('Debt Inputs'!$E$2),MONTH('Debt Inputs'!$E$2)+5,1))</f>
        <v/>
      </c>
      <c r="B576" s="18">
        <f>IF('Debt Inputs'!A76="","",'Debt Inputs'!A76)</f>
        <v/>
      </c>
      <c r="C576" s="19">
        <f>IF(B576="","",IFERROR(VLOOKUP(B576,'Debt Inputs'!$A$6:$M$105,2,FALSE),""))</f>
        <v/>
      </c>
      <c r="D576" s="48">
        <f>IF(B576="","",K476)</f>
        <v/>
      </c>
      <c r="E576" s="21">
        <f>IF(B576="","",IFERROR(VLOOKUP(B576,'Debt Inputs'!$A$6:$M$105,5,FALSE),0))</f>
        <v/>
      </c>
      <c r="F576" s="48">
        <f>IF(D576="","",IFERROR(D576*E576/12,0))</f>
        <v/>
      </c>
      <c r="G576" s="48">
        <f>IF(D576="","",MIN(IFERROR(VLOOKUP(B576,'Debt Inputs'!$A$6:$M$105,7,FALSE),0),D576+F576))</f>
        <v/>
      </c>
      <c r="H576" s="48">
        <f>IF(D576="","",IF(L576=1,MAX(0,'Debt Inputs'!$B$2-SUM($G$506:$G$605)),0))</f>
        <v/>
      </c>
      <c r="I576" s="48">
        <f>IF(D576="","",MIN(D576+F576,G576+H576))</f>
        <v/>
      </c>
      <c r="J576" s="48">
        <f>IF(D576="","",MIN(D576,MAX(0,I576-F576)))</f>
        <v/>
      </c>
      <c r="K576" s="48">
        <f>IF(D576="","",MAX(0,D576+F576-I576))</f>
        <v/>
      </c>
      <c r="L576" s="18">
        <f>IF(D576="","",IF(D576&lt;=0,"",1+COUNTIFS($D$506:$D$605,"&gt;0",$E$506:$E$605,"&gt;"&amp;E576)))</f>
        <v/>
      </c>
      <c r="M576" s="18">
        <f>IF(D576="","",IF(AND(K576&gt;0,L576=1),"Yes","No"))</f>
        <v/>
      </c>
      <c r="N576" s="48">
        <f>IF(D576="","",N476+F576)</f>
        <v/>
      </c>
      <c r="O576" s="47">
        <f>IF(D576="","",IF(AND(K576=0,K476&gt;0),C576,""))</f>
        <v/>
      </c>
    </row>
    <row r="577">
      <c r="A577" s="49">
        <f>IF(B577="","",DATE(YEAR('Debt Inputs'!$E$2),MONTH('Debt Inputs'!$E$2)+5,1))</f>
        <v/>
      </c>
      <c r="B577" s="23">
        <f>IF('Debt Inputs'!A77="","",'Debt Inputs'!A77)</f>
        <v/>
      </c>
      <c r="C577" s="24">
        <f>IF(B577="","",IFERROR(VLOOKUP(B577,'Debt Inputs'!$A$6:$M$105,2,FALSE),""))</f>
        <v/>
      </c>
      <c r="D577" s="50">
        <f>IF(B577="","",K477)</f>
        <v/>
      </c>
      <c r="E577" s="26">
        <f>IF(B577="","",IFERROR(VLOOKUP(B577,'Debt Inputs'!$A$6:$M$105,5,FALSE),0))</f>
        <v/>
      </c>
      <c r="F577" s="50">
        <f>IF(D577="","",IFERROR(D577*E577/12,0))</f>
        <v/>
      </c>
      <c r="G577" s="50">
        <f>IF(D577="","",MIN(IFERROR(VLOOKUP(B577,'Debt Inputs'!$A$6:$M$105,7,FALSE),0),D577+F577))</f>
        <v/>
      </c>
      <c r="H577" s="50">
        <f>IF(D577="","",IF(L577=1,MAX(0,'Debt Inputs'!$B$2-SUM($G$506:$G$605)),0))</f>
        <v/>
      </c>
      <c r="I577" s="50">
        <f>IF(D577="","",MIN(D577+F577,G577+H577))</f>
        <v/>
      </c>
      <c r="J577" s="50">
        <f>IF(D577="","",MIN(D577,MAX(0,I577-F577)))</f>
        <v/>
      </c>
      <c r="K577" s="50">
        <f>IF(D577="","",MAX(0,D577+F577-I577))</f>
        <v/>
      </c>
      <c r="L577" s="23">
        <f>IF(D577="","",IF(D577&lt;=0,"",1+COUNTIFS($D$506:$D$605,"&gt;0",$E$506:$E$605,"&gt;"&amp;E577)))</f>
        <v/>
      </c>
      <c r="M577" s="23">
        <f>IF(D577="","",IF(AND(K577&gt;0,L577=1),"Yes","No"))</f>
        <v/>
      </c>
      <c r="N577" s="50">
        <f>IF(D577="","",N477+F577)</f>
        <v/>
      </c>
      <c r="O577" s="49">
        <f>IF(D577="","",IF(AND(K577=0,K477&gt;0),C577,""))</f>
        <v/>
      </c>
    </row>
    <row r="578">
      <c r="A578" s="47">
        <f>IF(B578="","",DATE(YEAR('Debt Inputs'!$E$2),MONTH('Debt Inputs'!$E$2)+5,1))</f>
        <v/>
      </c>
      <c r="B578" s="18">
        <f>IF('Debt Inputs'!A78="","",'Debt Inputs'!A78)</f>
        <v/>
      </c>
      <c r="C578" s="19">
        <f>IF(B578="","",IFERROR(VLOOKUP(B578,'Debt Inputs'!$A$6:$M$105,2,FALSE),""))</f>
        <v/>
      </c>
      <c r="D578" s="48">
        <f>IF(B578="","",K478)</f>
        <v/>
      </c>
      <c r="E578" s="21">
        <f>IF(B578="","",IFERROR(VLOOKUP(B578,'Debt Inputs'!$A$6:$M$105,5,FALSE),0))</f>
        <v/>
      </c>
      <c r="F578" s="48">
        <f>IF(D578="","",IFERROR(D578*E578/12,0))</f>
        <v/>
      </c>
      <c r="G578" s="48">
        <f>IF(D578="","",MIN(IFERROR(VLOOKUP(B578,'Debt Inputs'!$A$6:$M$105,7,FALSE),0),D578+F578))</f>
        <v/>
      </c>
      <c r="H578" s="48">
        <f>IF(D578="","",IF(L578=1,MAX(0,'Debt Inputs'!$B$2-SUM($G$506:$G$605)),0))</f>
        <v/>
      </c>
      <c r="I578" s="48">
        <f>IF(D578="","",MIN(D578+F578,G578+H578))</f>
        <v/>
      </c>
      <c r="J578" s="48">
        <f>IF(D578="","",MIN(D578,MAX(0,I578-F578)))</f>
        <v/>
      </c>
      <c r="K578" s="48">
        <f>IF(D578="","",MAX(0,D578+F578-I578))</f>
        <v/>
      </c>
      <c r="L578" s="18">
        <f>IF(D578="","",IF(D578&lt;=0,"",1+COUNTIFS($D$506:$D$605,"&gt;0",$E$506:$E$605,"&gt;"&amp;E578)))</f>
        <v/>
      </c>
      <c r="M578" s="18">
        <f>IF(D578="","",IF(AND(K578&gt;0,L578=1),"Yes","No"))</f>
        <v/>
      </c>
      <c r="N578" s="48">
        <f>IF(D578="","",N478+F578)</f>
        <v/>
      </c>
      <c r="O578" s="47">
        <f>IF(D578="","",IF(AND(K578=0,K478&gt;0),C578,""))</f>
        <v/>
      </c>
    </row>
    <row r="579">
      <c r="A579" s="49">
        <f>IF(B579="","",DATE(YEAR('Debt Inputs'!$E$2),MONTH('Debt Inputs'!$E$2)+5,1))</f>
        <v/>
      </c>
      <c r="B579" s="23">
        <f>IF('Debt Inputs'!A79="","",'Debt Inputs'!A79)</f>
        <v/>
      </c>
      <c r="C579" s="24">
        <f>IF(B579="","",IFERROR(VLOOKUP(B579,'Debt Inputs'!$A$6:$M$105,2,FALSE),""))</f>
        <v/>
      </c>
      <c r="D579" s="50">
        <f>IF(B579="","",K479)</f>
        <v/>
      </c>
      <c r="E579" s="26">
        <f>IF(B579="","",IFERROR(VLOOKUP(B579,'Debt Inputs'!$A$6:$M$105,5,FALSE),0))</f>
        <v/>
      </c>
      <c r="F579" s="50">
        <f>IF(D579="","",IFERROR(D579*E579/12,0))</f>
        <v/>
      </c>
      <c r="G579" s="50">
        <f>IF(D579="","",MIN(IFERROR(VLOOKUP(B579,'Debt Inputs'!$A$6:$M$105,7,FALSE),0),D579+F579))</f>
        <v/>
      </c>
      <c r="H579" s="50">
        <f>IF(D579="","",IF(L579=1,MAX(0,'Debt Inputs'!$B$2-SUM($G$506:$G$605)),0))</f>
        <v/>
      </c>
      <c r="I579" s="50">
        <f>IF(D579="","",MIN(D579+F579,G579+H579))</f>
        <v/>
      </c>
      <c r="J579" s="50">
        <f>IF(D579="","",MIN(D579,MAX(0,I579-F579)))</f>
        <v/>
      </c>
      <c r="K579" s="50">
        <f>IF(D579="","",MAX(0,D579+F579-I579))</f>
        <v/>
      </c>
      <c r="L579" s="23">
        <f>IF(D579="","",IF(D579&lt;=0,"",1+COUNTIFS($D$506:$D$605,"&gt;0",$E$506:$E$605,"&gt;"&amp;E579)))</f>
        <v/>
      </c>
      <c r="M579" s="23">
        <f>IF(D579="","",IF(AND(K579&gt;0,L579=1),"Yes","No"))</f>
        <v/>
      </c>
      <c r="N579" s="50">
        <f>IF(D579="","",N479+F579)</f>
        <v/>
      </c>
      <c r="O579" s="49">
        <f>IF(D579="","",IF(AND(K579=0,K479&gt;0),C579,""))</f>
        <v/>
      </c>
    </row>
    <row r="580">
      <c r="A580" s="47">
        <f>IF(B580="","",DATE(YEAR('Debt Inputs'!$E$2),MONTH('Debt Inputs'!$E$2)+5,1))</f>
        <v/>
      </c>
      <c r="B580" s="18">
        <f>IF('Debt Inputs'!A80="","",'Debt Inputs'!A80)</f>
        <v/>
      </c>
      <c r="C580" s="19">
        <f>IF(B580="","",IFERROR(VLOOKUP(B580,'Debt Inputs'!$A$6:$M$105,2,FALSE),""))</f>
        <v/>
      </c>
      <c r="D580" s="48">
        <f>IF(B580="","",K480)</f>
        <v/>
      </c>
      <c r="E580" s="21">
        <f>IF(B580="","",IFERROR(VLOOKUP(B580,'Debt Inputs'!$A$6:$M$105,5,FALSE),0))</f>
        <v/>
      </c>
      <c r="F580" s="48">
        <f>IF(D580="","",IFERROR(D580*E580/12,0))</f>
        <v/>
      </c>
      <c r="G580" s="48">
        <f>IF(D580="","",MIN(IFERROR(VLOOKUP(B580,'Debt Inputs'!$A$6:$M$105,7,FALSE),0),D580+F580))</f>
        <v/>
      </c>
      <c r="H580" s="48">
        <f>IF(D580="","",IF(L580=1,MAX(0,'Debt Inputs'!$B$2-SUM($G$506:$G$605)),0))</f>
        <v/>
      </c>
      <c r="I580" s="48">
        <f>IF(D580="","",MIN(D580+F580,G580+H580))</f>
        <v/>
      </c>
      <c r="J580" s="48">
        <f>IF(D580="","",MIN(D580,MAX(0,I580-F580)))</f>
        <v/>
      </c>
      <c r="K580" s="48">
        <f>IF(D580="","",MAX(0,D580+F580-I580))</f>
        <v/>
      </c>
      <c r="L580" s="18">
        <f>IF(D580="","",IF(D580&lt;=0,"",1+COUNTIFS($D$506:$D$605,"&gt;0",$E$506:$E$605,"&gt;"&amp;E580)))</f>
        <v/>
      </c>
      <c r="M580" s="18">
        <f>IF(D580="","",IF(AND(K580&gt;0,L580=1),"Yes","No"))</f>
        <v/>
      </c>
      <c r="N580" s="48">
        <f>IF(D580="","",N480+F580)</f>
        <v/>
      </c>
      <c r="O580" s="47">
        <f>IF(D580="","",IF(AND(K580=0,K480&gt;0),C580,""))</f>
        <v/>
      </c>
    </row>
    <row r="581">
      <c r="A581" s="49">
        <f>IF(B581="","",DATE(YEAR('Debt Inputs'!$E$2),MONTH('Debt Inputs'!$E$2)+5,1))</f>
        <v/>
      </c>
      <c r="B581" s="23">
        <f>IF('Debt Inputs'!A81="","",'Debt Inputs'!A81)</f>
        <v/>
      </c>
      <c r="C581" s="24">
        <f>IF(B581="","",IFERROR(VLOOKUP(B581,'Debt Inputs'!$A$6:$M$105,2,FALSE),""))</f>
        <v/>
      </c>
      <c r="D581" s="50">
        <f>IF(B581="","",K481)</f>
        <v/>
      </c>
      <c r="E581" s="26">
        <f>IF(B581="","",IFERROR(VLOOKUP(B581,'Debt Inputs'!$A$6:$M$105,5,FALSE),0))</f>
        <v/>
      </c>
      <c r="F581" s="50">
        <f>IF(D581="","",IFERROR(D581*E581/12,0))</f>
        <v/>
      </c>
      <c r="G581" s="50">
        <f>IF(D581="","",MIN(IFERROR(VLOOKUP(B581,'Debt Inputs'!$A$6:$M$105,7,FALSE),0),D581+F581))</f>
        <v/>
      </c>
      <c r="H581" s="50">
        <f>IF(D581="","",IF(L581=1,MAX(0,'Debt Inputs'!$B$2-SUM($G$506:$G$605)),0))</f>
        <v/>
      </c>
      <c r="I581" s="50">
        <f>IF(D581="","",MIN(D581+F581,G581+H581))</f>
        <v/>
      </c>
      <c r="J581" s="50">
        <f>IF(D581="","",MIN(D581,MAX(0,I581-F581)))</f>
        <v/>
      </c>
      <c r="K581" s="50">
        <f>IF(D581="","",MAX(0,D581+F581-I581))</f>
        <v/>
      </c>
      <c r="L581" s="23">
        <f>IF(D581="","",IF(D581&lt;=0,"",1+COUNTIFS($D$506:$D$605,"&gt;0",$E$506:$E$605,"&gt;"&amp;E581)))</f>
        <v/>
      </c>
      <c r="M581" s="23">
        <f>IF(D581="","",IF(AND(K581&gt;0,L581=1),"Yes","No"))</f>
        <v/>
      </c>
      <c r="N581" s="50">
        <f>IF(D581="","",N481+F581)</f>
        <v/>
      </c>
      <c r="O581" s="49">
        <f>IF(D581="","",IF(AND(K581=0,K481&gt;0),C581,""))</f>
        <v/>
      </c>
    </row>
    <row r="582">
      <c r="A582" s="47">
        <f>IF(B582="","",DATE(YEAR('Debt Inputs'!$E$2),MONTH('Debt Inputs'!$E$2)+5,1))</f>
        <v/>
      </c>
      <c r="B582" s="18">
        <f>IF('Debt Inputs'!A82="","",'Debt Inputs'!A82)</f>
        <v/>
      </c>
      <c r="C582" s="19">
        <f>IF(B582="","",IFERROR(VLOOKUP(B582,'Debt Inputs'!$A$6:$M$105,2,FALSE),""))</f>
        <v/>
      </c>
      <c r="D582" s="48">
        <f>IF(B582="","",K482)</f>
        <v/>
      </c>
      <c r="E582" s="21">
        <f>IF(B582="","",IFERROR(VLOOKUP(B582,'Debt Inputs'!$A$6:$M$105,5,FALSE),0))</f>
        <v/>
      </c>
      <c r="F582" s="48">
        <f>IF(D582="","",IFERROR(D582*E582/12,0))</f>
        <v/>
      </c>
      <c r="G582" s="48">
        <f>IF(D582="","",MIN(IFERROR(VLOOKUP(B582,'Debt Inputs'!$A$6:$M$105,7,FALSE),0),D582+F582))</f>
        <v/>
      </c>
      <c r="H582" s="48">
        <f>IF(D582="","",IF(L582=1,MAX(0,'Debt Inputs'!$B$2-SUM($G$506:$G$605)),0))</f>
        <v/>
      </c>
      <c r="I582" s="48">
        <f>IF(D582="","",MIN(D582+F582,G582+H582))</f>
        <v/>
      </c>
      <c r="J582" s="48">
        <f>IF(D582="","",MIN(D582,MAX(0,I582-F582)))</f>
        <v/>
      </c>
      <c r="K582" s="48">
        <f>IF(D582="","",MAX(0,D582+F582-I582))</f>
        <v/>
      </c>
      <c r="L582" s="18">
        <f>IF(D582="","",IF(D582&lt;=0,"",1+COUNTIFS($D$506:$D$605,"&gt;0",$E$506:$E$605,"&gt;"&amp;E582)))</f>
        <v/>
      </c>
      <c r="M582" s="18">
        <f>IF(D582="","",IF(AND(K582&gt;0,L582=1),"Yes","No"))</f>
        <v/>
      </c>
      <c r="N582" s="48">
        <f>IF(D582="","",N482+F582)</f>
        <v/>
      </c>
      <c r="O582" s="47">
        <f>IF(D582="","",IF(AND(K582=0,K482&gt;0),C582,""))</f>
        <v/>
      </c>
    </row>
    <row r="583">
      <c r="A583" s="49">
        <f>IF(B583="","",DATE(YEAR('Debt Inputs'!$E$2),MONTH('Debt Inputs'!$E$2)+5,1))</f>
        <v/>
      </c>
      <c r="B583" s="23">
        <f>IF('Debt Inputs'!A83="","",'Debt Inputs'!A83)</f>
        <v/>
      </c>
      <c r="C583" s="24">
        <f>IF(B583="","",IFERROR(VLOOKUP(B583,'Debt Inputs'!$A$6:$M$105,2,FALSE),""))</f>
        <v/>
      </c>
      <c r="D583" s="50">
        <f>IF(B583="","",K483)</f>
        <v/>
      </c>
      <c r="E583" s="26">
        <f>IF(B583="","",IFERROR(VLOOKUP(B583,'Debt Inputs'!$A$6:$M$105,5,FALSE),0))</f>
        <v/>
      </c>
      <c r="F583" s="50">
        <f>IF(D583="","",IFERROR(D583*E583/12,0))</f>
        <v/>
      </c>
      <c r="G583" s="50">
        <f>IF(D583="","",MIN(IFERROR(VLOOKUP(B583,'Debt Inputs'!$A$6:$M$105,7,FALSE),0),D583+F583))</f>
        <v/>
      </c>
      <c r="H583" s="50">
        <f>IF(D583="","",IF(L583=1,MAX(0,'Debt Inputs'!$B$2-SUM($G$506:$G$605)),0))</f>
        <v/>
      </c>
      <c r="I583" s="50">
        <f>IF(D583="","",MIN(D583+F583,G583+H583))</f>
        <v/>
      </c>
      <c r="J583" s="50">
        <f>IF(D583="","",MIN(D583,MAX(0,I583-F583)))</f>
        <v/>
      </c>
      <c r="K583" s="50">
        <f>IF(D583="","",MAX(0,D583+F583-I583))</f>
        <v/>
      </c>
      <c r="L583" s="23">
        <f>IF(D583="","",IF(D583&lt;=0,"",1+COUNTIFS($D$506:$D$605,"&gt;0",$E$506:$E$605,"&gt;"&amp;E583)))</f>
        <v/>
      </c>
      <c r="M583" s="23">
        <f>IF(D583="","",IF(AND(K583&gt;0,L583=1),"Yes","No"))</f>
        <v/>
      </c>
      <c r="N583" s="50">
        <f>IF(D583="","",N483+F583)</f>
        <v/>
      </c>
      <c r="O583" s="49">
        <f>IF(D583="","",IF(AND(K583=0,K483&gt;0),C583,""))</f>
        <v/>
      </c>
    </row>
    <row r="584">
      <c r="A584" s="47">
        <f>IF(B584="","",DATE(YEAR('Debt Inputs'!$E$2),MONTH('Debt Inputs'!$E$2)+5,1))</f>
        <v/>
      </c>
      <c r="B584" s="18">
        <f>IF('Debt Inputs'!A84="","",'Debt Inputs'!A84)</f>
        <v/>
      </c>
      <c r="C584" s="19">
        <f>IF(B584="","",IFERROR(VLOOKUP(B584,'Debt Inputs'!$A$6:$M$105,2,FALSE),""))</f>
        <v/>
      </c>
      <c r="D584" s="48">
        <f>IF(B584="","",K484)</f>
        <v/>
      </c>
      <c r="E584" s="21">
        <f>IF(B584="","",IFERROR(VLOOKUP(B584,'Debt Inputs'!$A$6:$M$105,5,FALSE),0))</f>
        <v/>
      </c>
      <c r="F584" s="48">
        <f>IF(D584="","",IFERROR(D584*E584/12,0))</f>
        <v/>
      </c>
      <c r="G584" s="48">
        <f>IF(D584="","",MIN(IFERROR(VLOOKUP(B584,'Debt Inputs'!$A$6:$M$105,7,FALSE),0),D584+F584))</f>
        <v/>
      </c>
      <c r="H584" s="48">
        <f>IF(D584="","",IF(L584=1,MAX(0,'Debt Inputs'!$B$2-SUM($G$506:$G$605)),0))</f>
        <v/>
      </c>
      <c r="I584" s="48">
        <f>IF(D584="","",MIN(D584+F584,G584+H584))</f>
        <v/>
      </c>
      <c r="J584" s="48">
        <f>IF(D584="","",MIN(D584,MAX(0,I584-F584)))</f>
        <v/>
      </c>
      <c r="K584" s="48">
        <f>IF(D584="","",MAX(0,D584+F584-I584))</f>
        <v/>
      </c>
      <c r="L584" s="18">
        <f>IF(D584="","",IF(D584&lt;=0,"",1+COUNTIFS($D$506:$D$605,"&gt;0",$E$506:$E$605,"&gt;"&amp;E584)))</f>
        <v/>
      </c>
      <c r="M584" s="18">
        <f>IF(D584="","",IF(AND(K584&gt;0,L584=1),"Yes","No"))</f>
        <v/>
      </c>
      <c r="N584" s="48">
        <f>IF(D584="","",N484+F584)</f>
        <v/>
      </c>
      <c r="O584" s="47">
        <f>IF(D584="","",IF(AND(K584=0,K484&gt;0),C584,""))</f>
        <v/>
      </c>
    </row>
    <row r="585">
      <c r="A585" s="49">
        <f>IF(B585="","",DATE(YEAR('Debt Inputs'!$E$2),MONTH('Debt Inputs'!$E$2)+5,1))</f>
        <v/>
      </c>
      <c r="B585" s="23">
        <f>IF('Debt Inputs'!A85="","",'Debt Inputs'!A85)</f>
        <v/>
      </c>
      <c r="C585" s="24">
        <f>IF(B585="","",IFERROR(VLOOKUP(B585,'Debt Inputs'!$A$6:$M$105,2,FALSE),""))</f>
        <v/>
      </c>
      <c r="D585" s="50">
        <f>IF(B585="","",K485)</f>
        <v/>
      </c>
      <c r="E585" s="26">
        <f>IF(B585="","",IFERROR(VLOOKUP(B585,'Debt Inputs'!$A$6:$M$105,5,FALSE),0))</f>
        <v/>
      </c>
      <c r="F585" s="50">
        <f>IF(D585="","",IFERROR(D585*E585/12,0))</f>
        <v/>
      </c>
      <c r="G585" s="50">
        <f>IF(D585="","",MIN(IFERROR(VLOOKUP(B585,'Debt Inputs'!$A$6:$M$105,7,FALSE),0),D585+F585))</f>
        <v/>
      </c>
      <c r="H585" s="50">
        <f>IF(D585="","",IF(L585=1,MAX(0,'Debt Inputs'!$B$2-SUM($G$506:$G$605)),0))</f>
        <v/>
      </c>
      <c r="I585" s="50">
        <f>IF(D585="","",MIN(D585+F585,G585+H585))</f>
        <v/>
      </c>
      <c r="J585" s="50">
        <f>IF(D585="","",MIN(D585,MAX(0,I585-F585)))</f>
        <v/>
      </c>
      <c r="K585" s="50">
        <f>IF(D585="","",MAX(0,D585+F585-I585))</f>
        <v/>
      </c>
      <c r="L585" s="23">
        <f>IF(D585="","",IF(D585&lt;=0,"",1+COUNTIFS($D$506:$D$605,"&gt;0",$E$506:$E$605,"&gt;"&amp;E585)))</f>
        <v/>
      </c>
      <c r="M585" s="23">
        <f>IF(D585="","",IF(AND(K585&gt;0,L585=1),"Yes","No"))</f>
        <v/>
      </c>
      <c r="N585" s="50">
        <f>IF(D585="","",N485+F585)</f>
        <v/>
      </c>
      <c r="O585" s="49">
        <f>IF(D585="","",IF(AND(K585=0,K485&gt;0),C585,""))</f>
        <v/>
      </c>
    </row>
    <row r="586">
      <c r="A586" s="47">
        <f>IF(B586="","",DATE(YEAR('Debt Inputs'!$E$2),MONTH('Debt Inputs'!$E$2)+5,1))</f>
        <v/>
      </c>
      <c r="B586" s="18">
        <f>IF('Debt Inputs'!A86="","",'Debt Inputs'!A86)</f>
        <v/>
      </c>
      <c r="C586" s="19">
        <f>IF(B586="","",IFERROR(VLOOKUP(B586,'Debt Inputs'!$A$6:$M$105,2,FALSE),""))</f>
        <v/>
      </c>
      <c r="D586" s="48">
        <f>IF(B586="","",K486)</f>
        <v/>
      </c>
      <c r="E586" s="21">
        <f>IF(B586="","",IFERROR(VLOOKUP(B586,'Debt Inputs'!$A$6:$M$105,5,FALSE),0))</f>
        <v/>
      </c>
      <c r="F586" s="48">
        <f>IF(D586="","",IFERROR(D586*E586/12,0))</f>
        <v/>
      </c>
      <c r="G586" s="48">
        <f>IF(D586="","",MIN(IFERROR(VLOOKUP(B586,'Debt Inputs'!$A$6:$M$105,7,FALSE),0),D586+F586))</f>
        <v/>
      </c>
      <c r="H586" s="48">
        <f>IF(D586="","",IF(L586=1,MAX(0,'Debt Inputs'!$B$2-SUM($G$506:$G$605)),0))</f>
        <v/>
      </c>
      <c r="I586" s="48">
        <f>IF(D586="","",MIN(D586+F586,G586+H586))</f>
        <v/>
      </c>
      <c r="J586" s="48">
        <f>IF(D586="","",MIN(D586,MAX(0,I586-F586)))</f>
        <v/>
      </c>
      <c r="K586" s="48">
        <f>IF(D586="","",MAX(0,D586+F586-I586))</f>
        <v/>
      </c>
      <c r="L586" s="18">
        <f>IF(D586="","",IF(D586&lt;=0,"",1+COUNTIFS($D$506:$D$605,"&gt;0",$E$506:$E$605,"&gt;"&amp;E586)))</f>
        <v/>
      </c>
      <c r="M586" s="18">
        <f>IF(D586="","",IF(AND(K586&gt;0,L586=1),"Yes","No"))</f>
        <v/>
      </c>
      <c r="N586" s="48">
        <f>IF(D586="","",N486+F586)</f>
        <v/>
      </c>
      <c r="O586" s="47">
        <f>IF(D586="","",IF(AND(K586=0,K486&gt;0),C586,""))</f>
        <v/>
      </c>
    </row>
    <row r="587">
      <c r="A587" s="49">
        <f>IF(B587="","",DATE(YEAR('Debt Inputs'!$E$2),MONTH('Debt Inputs'!$E$2)+5,1))</f>
        <v/>
      </c>
      <c r="B587" s="23">
        <f>IF('Debt Inputs'!A87="","",'Debt Inputs'!A87)</f>
        <v/>
      </c>
      <c r="C587" s="24">
        <f>IF(B587="","",IFERROR(VLOOKUP(B587,'Debt Inputs'!$A$6:$M$105,2,FALSE),""))</f>
        <v/>
      </c>
      <c r="D587" s="50">
        <f>IF(B587="","",K487)</f>
        <v/>
      </c>
      <c r="E587" s="26">
        <f>IF(B587="","",IFERROR(VLOOKUP(B587,'Debt Inputs'!$A$6:$M$105,5,FALSE),0))</f>
        <v/>
      </c>
      <c r="F587" s="50">
        <f>IF(D587="","",IFERROR(D587*E587/12,0))</f>
        <v/>
      </c>
      <c r="G587" s="50">
        <f>IF(D587="","",MIN(IFERROR(VLOOKUP(B587,'Debt Inputs'!$A$6:$M$105,7,FALSE),0),D587+F587))</f>
        <v/>
      </c>
      <c r="H587" s="50">
        <f>IF(D587="","",IF(L587=1,MAX(0,'Debt Inputs'!$B$2-SUM($G$506:$G$605)),0))</f>
        <v/>
      </c>
      <c r="I587" s="50">
        <f>IF(D587="","",MIN(D587+F587,G587+H587))</f>
        <v/>
      </c>
      <c r="J587" s="50">
        <f>IF(D587="","",MIN(D587,MAX(0,I587-F587)))</f>
        <v/>
      </c>
      <c r="K587" s="50">
        <f>IF(D587="","",MAX(0,D587+F587-I587))</f>
        <v/>
      </c>
      <c r="L587" s="23">
        <f>IF(D587="","",IF(D587&lt;=0,"",1+COUNTIFS($D$506:$D$605,"&gt;0",$E$506:$E$605,"&gt;"&amp;E587)))</f>
        <v/>
      </c>
      <c r="M587" s="23">
        <f>IF(D587="","",IF(AND(K587&gt;0,L587=1),"Yes","No"))</f>
        <v/>
      </c>
      <c r="N587" s="50">
        <f>IF(D587="","",N487+F587)</f>
        <v/>
      </c>
      <c r="O587" s="49">
        <f>IF(D587="","",IF(AND(K587=0,K487&gt;0),C587,""))</f>
        <v/>
      </c>
    </row>
    <row r="588">
      <c r="A588" s="47">
        <f>IF(B588="","",DATE(YEAR('Debt Inputs'!$E$2),MONTH('Debt Inputs'!$E$2)+5,1))</f>
        <v/>
      </c>
      <c r="B588" s="18">
        <f>IF('Debt Inputs'!A88="","",'Debt Inputs'!A88)</f>
        <v/>
      </c>
      <c r="C588" s="19">
        <f>IF(B588="","",IFERROR(VLOOKUP(B588,'Debt Inputs'!$A$6:$M$105,2,FALSE),""))</f>
        <v/>
      </c>
      <c r="D588" s="48">
        <f>IF(B588="","",K488)</f>
        <v/>
      </c>
      <c r="E588" s="21">
        <f>IF(B588="","",IFERROR(VLOOKUP(B588,'Debt Inputs'!$A$6:$M$105,5,FALSE),0))</f>
        <v/>
      </c>
      <c r="F588" s="48">
        <f>IF(D588="","",IFERROR(D588*E588/12,0))</f>
        <v/>
      </c>
      <c r="G588" s="48">
        <f>IF(D588="","",MIN(IFERROR(VLOOKUP(B588,'Debt Inputs'!$A$6:$M$105,7,FALSE),0),D588+F588))</f>
        <v/>
      </c>
      <c r="H588" s="48">
        <f>IF(D588="","",IF(L588=1,MAX(0,'Debt Inputs'!$B$2-SUM($G$506:$G$605)),0))</f>
        <v/>
      </c>
      <c r="I588" s="48">
        <f>IF(D588="","",MIN(D588+F588,G588+H588))</f>
        <v/>
      </c>
      <c r="J588" s="48">
        <f>IF(D588="","",MIN(D588,MAX(0,I588-F588)))</f>
        <v/>
      </c>
      <c r="K588" s="48">
        <f>IF(D588="","",MAX(0,D588+F588-I588))</f>
        <v/>
      </c>
      <c r="L588" s="18">
        <f>IF(D588="","",IF(D588&lt;=0,"",1+COUNTIFS($D$506:$D$605,"&gt;0",$E$506:$E$605,"&gt;"&amp;E588)))</f>
        <v/>
      </c>
      <c r="M588" s="18">
        <f>IF(D588="","",IF(AND(K588&gt;0,L588=1),"Yes","No"))</f>
        <v/>
      </c>
      <c r="N588" s="48">
        <f>IF(D588="","",N488+F588)</f>
        <v/>
      </c>
      <c r="O588" s="47">
        <f>IF(D588="","",IF(AND(K588=0,K488&gt;0),C588,""))</f>
        <v/>
      </c>
    </row>
    <row r="589">
      <c r="A589" s="49">
        <f>IF(B589="","",DATE(YEAR('Debt Inputs'!$E$2),MONTH('Debt Inputs'!$E$2)+5,1))</f>
        <v/>
      </c>
      <c r="B589" s="23">
        <f>IF('Debt Inputs'!A89="","",'Debt Inputs'!A89)</f>
        <v/>
      </c>
      <c r="C589" s="24">
        <f>IF(B589="","",IFERROR(VLOOKUP(B589,'Debt Inputs'!$A$6:$M$105,2,FALSE),""))</f>
        <v/>
      </c>
      <c r="D589" s="50">
        <f>IF(B589="","",K489)</f>
        <v/>
      </c>
      <c r="E589" s="26">
        <f>IF(B589="","",IFERROR(VLOOKUP(B589,'Debt Inputs'!$A$6:$M$105,5,FALSE),0))</f>
        <v/>
      </c>
      <c r="F589" s="50">
        <f>IF(D589="","",IFERROR(D589*E589/12,0))</f>
        <v/>
      </c>
      <c r="G589" s="50">
        <f>IF(D589="","",MIN(IFERROR(VLOOKUP(B589,'Debt Inputs'!$A$6:$M$105,7,FALSE),0),D589+F589))</f>
        <v/>
      </c>
      <c r="H589" s="50">
        <f>IF(D589="","",IF(L589=1,MAX(0,'Debt Inputs'!$B$2-SUM($G$506:$G$605)),0))</f>
        <v/>
      </c>
      <c r="I589" s="50">
        <f>IF(D589="","",MIN(D589+F589,G589+H589))</f>
        <v/>
      </c>
      <c r="J589" s="50">
        <f>IF(D589="","",MIN(D589,MAX(0,I589-F589)))</f>
        <v/>
      </c>
      <c r="K589" s="50">
        <f>IF(D589="","",MAX(0,D589+F589-I589))</f>
        <v/>
      </c>
      <c r="L589" s="23">
        <f>IF(D589="","",IF(D589&lt;=0,"",1+COUNTIFS($D$506:$D$605,"&gt;0",$E$506:$E$605,"&gt;"&amp;E589)))</f>
        <v/>
      </c>
      <c r="M589" s="23">
        <f>IF(D589="","",IF(AND(K589&gt;0,L589=1),"Yes","No"))</f>
        <v/>
      </c>
      <c r="N589" s="50">
        <f>IF(D589="","",N489+F589)</f>
        <v/>
      </c>
      <c r="O589" s="49">
        <f>IF(D589="","",IF(AND(K589=0,K489&gt;0),C589,""))</f>
        <v/>
      </c>
    </row>
    <row r="590">
      <c r="A590" s="47">
        <f>IF(B590="","",DATE(YEAR('Debt Inputs'!$E$2),MONTH('Debt Inputs'!$E$2)+5,1))</f>
        <v/>
      </c>
      <c r="B590" s="18">
        <f>IF('Debt Inputs'!A90="","",'Debt Inputs'!A90)</f>
        <v/>
      </c>
      <c r="C590" s="19">
        <f>IF(B590="","",IFERROR(VLOOKUP(B590,'Debt Inputs'!$A$6:$M$105,2,FALSE),""))</f>
        <v/>
      </c>
      <c r="D590" s="48">
        <f>IF(B590="","",K490)</f>
        <v/>
      </c>
      <c r="E590" s="21">
        <f>IF(B590="","",IFERROR(VLOOKUP(B590,'Debt Inputs'!$A$6:$M$105,5,FALSE),0))</f>
        <v/>
      </c>
      <c r="F590" s="48">
        <f>IF(D590="","",IFERROR(D590*E590/12,0))</f>
        <v/>
      </c>
      <c r="G590" s="48">
        <f>IF(D590="","",MIN(IFERROR(VLOOKUP(B590,'Debt Inputs'!$A$6:$M$105,7,FALSE),0),D590+F590))</f>
        <v/>
      </c>
      <c r="H590" s="48">
        <f>IF(D590="","",IF(L590=1,MAX(0,'Debt Inputs'!$B$2-SUM($G$506:$G$605)),0))</f>
        <v/>
      </c>
      <c r="I590" s="48">
        <f>IF(D590="","",MIN(D590+F590,G590+H590))</f>
        <v/>
      </c>
      <c r="J590" s="48">
        <f>IF(D590="","",MIN(D590,MAX(0,I590-F590)))</f>
        <v/>
      </c>
      <c r="K590" s="48">
        <f>IF(D590="","",MAX(0,D590+F590-I590))</f>
        <v/>
      </c>
      <c r="L590" s="18">
        <f>IF(D590="","",IF(D590&lt;=0,"",1+COUNTIFS($D$506:$D$605,"&gt;0",$E$506:$E$605,"&gt;"&amp;E590)))</f>
        <v/>
      </c>
      <c r="M590" s="18">
        <f>IF(D590="","",IF(AND(K590&gt;0,L590=1),"Yes","No"))</f>
        <v/>
      </c>
      <c r="N590" s="48">
        <f>IF(D590="","",N490+F590)</f>
        <v/>
      </c>
      <c r="O590" s="47">
        <f>IF(D590="","",IF(AND(K590=0,K490&gt;0),C590,""))</f>
        <v/>
      </c>
    </row>
    <row r="591">
      <c r="A591" s="49">
        <f>IF(B591="","",DATE(YEAR('Debt Inputs'!$E$2),MONTH('Debt Inputs'!$E$2)+5,1))</f>
        <v/>
      </c>
      <c r="B591" s="23">
        <f>IF('Debt Inputs'!A91="","",'Debt Inputs'!A91)</f>
        <v/>
      </c>
      <c r="C591" s="24">
        <f>IF(B591="","",IFERROR(VLOOKUP(B591,'Debt Inputs'!$A$6:$M$105,2,FALSE),""))</f>
        <v/>
      </c>
      <c r="D591" s="50">
        <f>IF(B591="","",K491)</f>
        <v/>
      </c>
      <c r="E591" s="26">
        <f>IF(B591="","",IFERROR(VLOOKUP(B591,'Debt Inputs'!$A$6:$M$105,5,FALSE),0))</f>
        <v/>
      </c>
      <c r="F591" s="50">
        <f>IF(D591="","",IFERROR(D591*E591/12,0))</f>
        <v/>
      </c>
      <c r="G591" s="50">
        <f>IF(D591="","",MIN(IFERROR(VLOOKUP(B591,'Debt Inputs'!$A$6:$M$105,7,FALSE),0),D591+F591))</f>
        <v/>
      </c>
      <c r="H591" s="50">
        <f>IF(D591="","",IF(L591=1,MAX(0,'Debt Inputs'!$B$2-SUM($G$506:$G$605)),0))</f>
        <v/>
      </c>
      <c r="I591" s="50">
        <f>IF(D591="","",MIN(D591+F591,G591+H591))</f>
        <v/>
      </c>
      <c r="J591" s="50">
        <f>IF(D591="","",MIN(D591,MAX(0,I591-F591)))</f>
        <v/>
      </c>
      <c r="K591" s="50">
        <f>IF(D591="","",MAX(0,D591+F591-I591))</f>
        <v/>
      </c>
      <c r="L591" s="23">
        <f>IF(D591="","",IF(D591&lt;=0,"",1+COUNTIFS($D$506:$D$605,"&gt;0",$E$506:$E$605,"&gt;"&amp;E591)))</f>
        <v/>
      </c>
      <c r="M591" s="23">
        <f>IF(D591="","",IF(AND(K591&gt;0,L591=1),"Yes","No"))</f>
        <v/>
      </c>
      <c r="N591" s="50">
        <f>IF(D591="","",N491+F591)</f>
        <v/>
      </c>
      <c r="O591" s="49">
        <f>IF(D591="","",IF(AND(K591=0,K491&gt;0),C591,""))</f>
        <v/>
      </c>
    </row>
    <row r="592">
      <c r="A592" s="47">
        <f>IF(B592="","",DATE(YEAR('Debt Inputs'!$E$2),MONTH('Debt Inputs'!$E$2)+5,1))</f>
        <v/>
      </c>
      <c r="B592" s="18">
        <f>IF('Debt Inputs'!A92="","",'Debt Inputs'!A92)</f>
        <v/>
      </c>
      <c r="C592" s="19">
        <f>IF(B592="","",IFERROR(VLOOKUP(B592,'Debt Inputs'!$A$6:$M$105,2,FALSE),""))</f>
        <v/>
      </c>
      <c r="D592" s="48">
        <f>IF(B592="","",K492)</f>
        <v/>
      </c>
      <c r="E592" s="21">
        <f>IF(B592="","",IFERROR(VLOOKUP(B592,'Debt Inputs'!$A$6:$M$105,5,FALSE),0))</f>
        <v/>
      </c>
      <c r="F592" s="48">
        <f>IF(D592="","",IFERROR(D592*E592/12,0))</f>
        <v/>
      </c>
      <c r="G592" s="48">
        <f>IF(D592="","",MIN(IFERROR(VLOOKUP(B592,'Debt Inputs'!$A$6:$M$105,7,FALSE),0),D592+F592))</f>
        <v/>
      </c>
      <c r="H592" s="48">
        <f>IF(D592="","",IF(L592=1,MAX(0,'Debt Inputs'!$B$2-SUM($G$506:$G$605)),0))</f>
        <v/>
      </c>
      <c r="I592" s="48">
        <f>IF(D592="","",MIN(D592+F592,G592+H592))</f>
        <v/>
      </c>
      <c r="J592" s="48">
        <f>IF(D592="","",MIN(D592,MAX(0,I592-F592)))</f>
        <v/>
      </c>
      <c r="K592" s="48">
        <f>IF(D592="","",MAX(0,D592+F592-I592))</f>
        <v/>
      </c>
      <c r="L592" s="18">
        <f>IF(D592="","",IF(D592&lt;=0,"",1+COUNTIFS($D$506:$D$605,"&gt;0",$E$506:$E$605,"&gt;"&amp;E592)))</f>
        <v/>
      </c>
      <c r="M592" s="18">
        <f>IF(D592="","",IF(AND(K592&gt;0,L592=1),"Yes","No"))</f>
        <v/>
      </c>
      <c r="N592" s="48">
        <f>IF(D592="","",N492+F592)</f>
        <v/>
      </c>
      <c r="O592" s="47">
        <f>IF(D592="","",IF(AND(K592=0,K492&gt;0),C592,""))</f>
        <v/>
      </c>
    </row>
    <row r="593">
      <c r="A593" s="49">
        <f>IF(B593="","",DATE(YEAR('Debt Inputs'!$E$2),MONTH('Debt Inputs'!$E$2)+5,1))</f>
        <v/>
      </c>
      <c r="B593" s="23">
        <f>IF('Debt Inputs'!A93="","",'Debt Inputs'!A93)</f>
        <v/>
      </c>
      <c r="C593" s="24">
        <f>IF(B593="","",IFERROR(VLOOKUP(B593,'Debt Inputs'!$A$6:$M$105,2,FALSE),""))</f>
        <v/>
      </c>
      <c r="D593" s="50">
        <f>IF(B593="","",K493)</f>
        <v/>
      </c>
      <c r="E593" s="26">
        <f>IF(B593="","",IFERROR(VLOOKUP(B593,'Debt Inputs'!$A$6:$M$105,5,FALSE),0))</f>
        <v/>
      </c>
      <c r="F593" s="50">
        <f>IF(D593="","",IFERROR(D593*E593/12,0))</f>
        <v/>
      </c>
      <c r="G593" s="50">
        <f>IF(D593="","",MIN(IFERROR(VLOOKUP(B593,'Debt Inputs'!$A$6:$M$105,7,FALSE),0),D593+F593))</f>
        <v/>
      </c>
      <c r="H593" s="50">
        <f>IF(D593="","",IF(L593=1,MAX(0,'Debt Inputs'!$B$2-SUM($G$506:$G$605)),0))</f>
        <v/>
      </c>
      <c r="I593" s="50">
        <f>IF(D593="","",MIN(D593+F593,G593+H593))</f>
        <v/>
      </c>
      <c r="J593" s="50">
        <f>IF(D593="","",MIN(D593,MAX(0,I593-F593)))</f>
        <v/>
      </c>
      <c r="K593" s="50">
        <f>IF(D593="","",MAX(0,D593+F593-I593))</f>
        <v/>
      </c>
      <c r="L593" s="23">
        <f>IF(D593="","",IF(D593&lt;=0,"",1+COUNTIFS($D$506:$D$605,"&gt;0",$E$506:$E$605,"&gt;"&amp;E593)))</f>
        <v/>
      </c>
      <c r="M593" s="23">
        <f>IF(D593="","",IF(AND(K593&gt;0,L593=1),"Yes","No"))</f>
        <v/>
      </c>
      <c r="N593" s="50">
        <f>IF(D593="","",N493+F593)</f>
        <v/>
      </c>
      <c r="O593" s="49">
        <f>IF(D593="","",IF(AND(K593=0,K493&gt;0),C593,""))</f>
        <v/>
      </c>
    </row>
    <row r="594">
      <c r="A594" s="47">
        <f>IF(B594="","",DATE(YEAR('Debt Inputs'!$E$2),MONTH('Debt Inputs'!$E$2)+5,1))</f>
        <v/>
      </c>
      <c r="B594" s="18">
        <f>IF('Debt Inputs'!A94="","",'Debt Inputs'!A94)</f>
        <v/>
      </c>
      <c r="C594" s="19">
        <f>IF(B594="","",IFERROR(VLOOKUP(B594,'Debt Inputs'!$A$6:$M$105,2,FALSE),""))</f>
        <v/>
      </c>
      <c r="D594" s="48">
        <f>IF(B594="","",K494)</f>
        <v/>
      </c>
      <c r="E594" s="21">
        <f>IF(B594="","",IFERROR(VLOOKUP(B594,'Debt Inputs'!$A$6:$M$105,5,FALSE),0))</f>
        <v/>
      </c>
      <c r="F594" s="48">
        <f>IF(D594="","",IFERROR(D594*E594/12,0))</f>
        <v/>
      </c>
      <c r="G594" s="48">
        <f>IF(D594="","",MIN(IFERROR(VLOOKUP(B594,'Debt Inputs'!$A$6:$M$105,7,FALSE),0),D594+F594))</f>
        <v/>
      </c>
      <c r="H594" s="48">
        <f>IF(D594="","",IF(L594=1,MAX(0,'Debt Inputs'!$B$2-SUM($G$506:$G$605)),0))</f>
        <v/>
      </c>
      <c r="I594" s="48">
        <f>IF(D594="","",MIN(D594+F594,G594+H594))</f>
        <v/>
      </c>
      <c r="J594" s="48">
        <f>IF(D594="","",MIN(D594,MAX(0,I594-F594)))</f>
        <v/>
      </c>
      <c r="K594" s="48">
        <f>IF(D594="","",MAX(0,D594+F594-I594))</f>
        <v/>
      </c>
      <c r="L594" s="18">
        <f>IF(D594="","",IF(D594&lt;=0,"",1+COUNTIFS($D$506:$D$605,"&gt;0",$E$506:$E$605,"&gt;"&amp;E594)))</f>
        <v/>
      </c>
      <c r="M594" s="18">
        <f>IF(D594="","",IF(AND(K594&gt;0,L594=1),"Yes","No"))</f>
        <v/>
      </c>
      <c r="N594" s="48">
        <f>IF(D594="","",N494+F594)</f>
        <v/>
      </c>
      <c r="O594" s="47">
        <f>IF(D594="","",IF(AND(K594=0,K494&gt;0),C594,""))</f>
        <v/>
      </c>
    </row>
    <row r="595">
      <c r="A595" s="49">
        <f>IF(B595="","",DATE(YEAR('Debt Inputs'!$E$2),MONTH('Debt Inputs'!$E$2)+5,1))</f>
        <v/>
      </c>
      <c r="B595" s="23">
        <f>IF('Debt Inputs'!A95="","",'Debt Inputs'!A95)</f>
        <v/>
      </c>
      <c r="C595" s="24">
        <f>IF(B595="","",IFERROR(VLOOKUP(B595,'Debt Inputs'!$A$6:$M$105,2,FALSE),""))</f>
        <v/>
      </c>
      <c r="D595" s="50">
        <f>IF(B595="","",K495)</f>
        <v/>
      </c>
      <c r="E595" s="26">
        <f>IF(B595="","",IFERROR(VLOOKUP(B595,'Debt Inputs'!$A$6:$M$105,5,FALSE),0))</f>
        <v/>
      </c>
      <c r="F595" s="50">
        <f>IF(D595="","",IFERROR(D595*E595/12,0))</f>
        <v/>
      </c>
      <c r="G595" s="50">
        <f>IF(D595="","",MIN(IFERROR(VLOOKUP(B595,'Debt Inputs'!$A$6:$M$105,7,FALSE),0),D595+F595))</f>
        <v/>
      </c>
      <c r="H595" s="50">
        <f>IF(D595="","",IF(L595=1,MAX(0,'Debt Inputs'!$B$2-SUM($G$506:$G$605)),0))</f>
        <v/>
      </c>
      <c r="I595" s="50">
        <f>IF(D595="","",MIN(D595+F595,G595+H595))</f>
        <v/>
      </c>
      <c r="J595" s="50">
        <f>IF(D595="","",MIN(D595,MAX(0,I595-F595)))</f>
        <v/>
      </c>
      <c r="K595" s="50">
        <f>IF(D595="","",MAX(0,D595+F595-I595))</f>
        <v/>
      </c>
      <c r="L595" s="23">
        <f>IF(D595="","",IF(D595&lt;=0,"",1+COUNTIFS($D$506:$D$605,"&gt;0",$E$506:$E$605,"&gt;"&amp;E595)))</f>
        <v/>
      </c>
      <c r="M595" s="23">
        <f>IF(D595="","",IF(AND(K595&gt;0,L595=1),"Yes","No"))</f>
        <v/>
      </c>
      <c r="N595" s="50">
        <f>IF(D595="","",N495+F595)</f>
        <v/>
      </c>
      <c r="O595" s="49">
        <f>IF(D595="","",IF(AND(K595=0,K495&gt;0),C595,""))</f>
        <v/>
      </c>
    </row>
    <row r="596">
      <c r="A596" s="47">
        <f>IF(B596="","",DATE(YEAR('Debt Inputs'!$E$2),MONTH('Debt Inputs'!$E$2)+5,1))</f>
        <v/>
      </c>
      <c r="B596" s="18">
        <f>IF('Debt Inputs'!A96="","",'Debt Inputs'!A96)</f>
        <v/>
      </c>
      <c r="C596" s="19">
        <f>IF(B596="","",IFERROR(VLOOKUP(B596,'Debt Inputs'!$A$6:$M$105,2,FALSE),""))</f>
        <v/>
      </c>
      <c r="D596" s="48">
        <f>IF(B596="","",K496)</f>
        <v/>
      </c>
      <c r="E596" s="21">
        <f>IF(B596="","",IFERROR(VLOOKUP(B596,'Debt Inputs'!$A$6:$M$105,5,FALSE),0))</f>
        <v/>
      </c>
      <c r="F596" s="48">
        <f>IF(D596="","",IFERROR(D596*E596/12,0))</f>
        <v/>
      </c>
      <c r="G596" s="48">
        <f>IF(D596="","",MIN(IFERROR(VLOOKUP(B596,'Debt Inputs'!$A$6:$M$105,7,FALSE),0),D596+F596))</f>
        <v/>
      </c>
      <c r="H596" s="48">
        <f>IF(D596="","",IF(L596=1,MAX(0,'Debt Inputs'!$B$2-SUM($G$506:$G$605)),0))</f>
        <v/>
      </c>
      <c r="I596" s="48">
        <f>IF(D596="","",MIN(D596+F596,G596+H596))</f>
        <v/>
      </c>
      <c r="J596" s="48">
        <f>IF(D596="","",MIN(D596,MAX(0,I596-F596)))</f>
        <v/>
      </c>
      <c r="K596" s="48">
        <f>IF(D596="","",MAX(0,D596+F596-I596))</f>
        <v/>
      </c>
      <c r="L596" s="18">
        <f>IF(D596="","",IF(D596&lt;=0,"",1+COUNTIFS($D$506:$D$605,"&gt;0",$E$506:$E$605,"&gt;"&amp;E596)))</f>
        <v/>
      </c>
      <c r="M596" s="18">
        <f>IF(D596="","",IF(AND(K596&gt;0,L596=1),"Yes","No"))</f>
        <v/>
      </c>
      <c r="N596" s="48">
        <f>IF(D596="","",N496+F596)</f>
        <v/>
      </c>
      <c r="O596" s="47">
        <f>IF(D596="","",IF(AND(K596=0,K496&gt;0),C596,""))</f>
        <v/>
      </c>
    </row>
    <row r="597">
      <c r="A597" s="49">
        <f>IF(B597="","",DATE(YEAR('Debt Inputs'!$E$2),MONTH('Debt Inputs'!$E$2)+5,1))</f>
        <v/>
      </c>
      <c r="B597" s="23">
        <f>IF('Debt Inputs'!A97="","",'Debt Inputs'!A97)</f>
        <v/>
      </c>
      <c r="C597" s="24">
        <f>IF(B597="","",IFERROR(VLOOKUP(B597,'Debt Inputs'!$A$6:$M$105,2,FALSE),""))</f>
        <v/>
      </c>
      <c r="D597" s="50">
        <f>IF(B597="","",K497)</f>
        <v/>
      </c>
      <c r="E597" s="26">
        <f>IF(B597="","",IFERROR(VLOOKUP(B597,'Debt Inputs'!$A$6:$M$105,5,FALSE),0))</f>
        <v/>
      </c>
      <c r="F597" s="50">
        <f>IF(D597="","",IFERROR(D597*E597/12,0))</f>
        <v/>
      </c>
      <c r="G597" s="50">
        <f>IF(D597="","",MIN(IFERROR(VLOOKUP(B597,'Debt Inputs'!$A$6:$M$105,7,FALSE),0),D597+F597))</f>
        <v/>
      </c>
      <c r="H597" s="50">
        <f>IF(D597="","",IF(L597=1,MAX(0,'Debt Inputs'!$B$2-SUM($G$506:$G$605)),0))</f>
        <v/>
      </c>
      <c r="I597" s="50">
        <f>IF(D597="","",MIN(D597+F597,G597+H597))</f>
        <v/>
      </c>
      <c r="J597" s="50">
        <f>IF(D597="","",MIN(D597,MAX(0,I597-F597)))</f>
        <v/>
      </c>
      <c r="K597" s="50">
        <f>IF(D597="","",MAX(0,D597+F597-I597))</f>
        <v/>
      </c>
      <c r="L597" s="23">
        <f>IF(D597="","",IF(D597&lt;=0,"",1+COUNTIFS($D$506:$D$605,"&gt;0",$E$506:$E$605,"&gt;"&amp;E597)))</f>
        <v/>
      </c>
      <c r="M597" s="23">
        <f>IF(D597="","",IF(AND(K597&gt;0,L597=1),"Yes","No"))</f>
        <v/>
      </c>
      <c r="N597" s="50">
        <f>IF(D597="","",N497+F597)</f>
        <v/>
      </c>
      <c r="O597" s="49">
        <f>IF(D597="","",IF(AND(K597=0,K497&gt;0),C597,""))</f>
        <v/>
      </c>
    </row>
    <row r="598">
      <c r="A598" s="47">
        <f>IF(B598="","",DATE(YEAR('Debt Inputs'!$E$2),MONTH('Debt Inputs'!$E$2)+5,1))</f>
        <v/>
      </c>
      <c r="B598" s="18">
        <f>IF('Debt Inputs'!A98="","",'Debt Inputs'!A98)</f>
        <v/>
      </c>
      <c r="C598" s="19">
        <f>IF(B598="","",IFERROR(VLOOKUP(B598,'Debt Inputs'!$A$6:$M$105,2,FALSE),""))</f>
        <v/>
      </c>
      <c r="D598" s="48">
        <f>IF(B598="","",K498)</f>
        <v/>
      </c>
      <c r="E598" s="21">
        <f>IF(B598="","",IFERROR(VLOOKUP(B598,'Debt Inputs'!$A$6:$M$105,5,FALSE),0))</f>
        <v/>
      </c>
      <c r="F598" s="48">
        <f>IF(D598="","",IFERROR(D598*E598/12,0))</f>
        <v/>
      </c>
      <c r="G598" s="48">
        <f>IF(D598="","",MIN(IFERROR(VLOOKUP(B598,'Debt Inputs'!$A$6:$M$105,7,FALSE),0),D598+F598))</f>
        <v/>
      </c>
      <c r="H598" s="48">
        <f>IF(D598="","",IF(L598=1,MAX(0,'Debt Inputs'!$B$2-SUM($G$506:$G$605)),0))</f>
        <v/>
      </c>
      <c r="I598" s="48">
        <f>IF(D598="","",MIN(D598+F598,G598+H598))</f>
        <v/>
      </c>
      <c r="J598" s="48">
        <f>IF(D598="","",MIN(D598,MAX(0,I598-F598)))</f>
        <v/>
      </c>
      <c r="K598" s="48">
        <f>IF(D598="","",MAX(0,D598+F598-I598))</f>
        <v/>
      </c>
      <c r="L598" s="18">
        <f>IF(D598="","",IF(D598&lt;=0,"",1+COUNTIFS($D$506:$D$605,"&gt;0",$E$506:$E$605,"&gt;"&amp;E598)))</f>
        <v/>
      </c>
      <c r="M598" s="18">
        <f>IF(D598="","",IF(AND(K598&gt;0,L598=1),"Yes","No"))</f>
        <v/>
      </c>
      <c r="N598" s="48">
        <f>IF(D598="","",N498+F598)</f>
        <v/>
      </c>
      <c r="O598" s="47">
        <f>IF(D598="","",IF(AND(K598=0,K498&gt;0),C598,""))</f>
        <v/>
      </c>
    </row>
    <row r="599">
      <c r="A599" s="49">
        <f>IF(B599="","",DATE(YEAR('Debt Inputs'!$E$2),MONTH('Debt Inputs'!$E$2)+5,1))</f>
        <v/>
      </c>
      <c r="B599" s="23">
        <f>IF('Debt Inputs'!A99="","",'Debt Inputs'!A99)</f>
        <v/>
      </c>
      <c r="C599" s="24">
        <f>IF(B599="","",IFERROR(VLOOKUP(B599,'Debt Inputs'!$A$6:$M$105,2,FALSE),""))</f>
        <v/>
      </c>
      <c r="D599" s="50">
        <f>IF(B599="","",K499)</f>
        <v/>
      </c>
      <c r="E599" s="26">
        <f>IF(B599="","",IFERROR(VLOOKUP(B599,'Debt Inputs'!$A$6:$M$105,5,FALSE),0))</f>
        <v/>
      </c>
      <c r="F599" s="50">
        <f>IF(D599="","",IFERROR(D599*E599/12,0))</f>
        <v/>
      </c>
      <c r="G599" s="50">
        <f>IF(D599="","",MIN(IFERROR(VLOOKUP(B599,'Debt Inputs'!$A$6:$M$105,7,FALSE),0),D599+F599))</f>
        <v/>
      </c>
      <c r="H599" s="50">
        <f>IF(D599="","",IF(L599=1,MAX(0,'Debt Inputs'!$B$2-SUM($G$506:$G$605)),0))</f>
        <v/>
      </c>
      <c r="I599" s="50">
        <f>IF(D599="","",MIN(D599+F599,G599+H599))</f>
        <v/>
      </c>
      <c r="J599" s="50">
        <f>IF(D599="","",MIN(D599,MAX(0,I599-F599)))</f>
        <v/>
      </c>
      <c r="K599" s="50">
        <f>IF(D599="","",MAX(0,D599+F599-I599))</f>
        <v/>
      </c>
      <c r="L599" s="23">
        <f>IF(D599="","",IF(D599&lt;=0,"",1+COUNTIFS($D$506:$D$605,"&gt;0",$E$506:$E$605,"&gt;"&amp;E599)))</f>
        <v/>
      </c>
      <c r="M599" s="23">
        <f>IF(D599="","",IF(AND(K599&gt;0,L599=1),"Yes","No"))</f>
        <v/>
      </c>
      <c r="N599" s="50">
        <f>IF(D599="","",N499+F599)</f>
        <v/>
      </c>
      <c r="O599" s="49">
        <f>IF(D599="","",IF(AND(K599=0,K499&gt;0),C599,""))</f>
        <v/>
      </c>
    </row>
    <row r="600">
      <c r="A600" s="47">
        <f>IF(B600="","",DATE(YEAR('Debt Inputs'!$E$2),MONTH('Debt Inputs'!$E$2)+5,1))</f>
        <v/>
      </c>
      <c r="B600" s="18">
        <f>IF('Debt Inputs'!A100="","",'Debt Inputs'!A100)</f>
        <v/>
      </c>
      <c r="C600" s="19">
        <f>IF(B600="","",IFERROR(VLOOKUP(B600,'Debt Inputs'!$A$6:$M$105,2,FALSE),""))</f>
        <v/>
      </c>
      <c r="D600" s="48">
        <f>IF(B600="","",K500)</f>
        <v/>
      </c>
      <c r="E600" s="21">
        <f>IF(B600="","",IFERROR(VLOOKUP(B600,'Debt Inputs'!$A$6:$M$105,5,FALSE),0))</f>
        <v/>
      </c>
      <c r="F600" s="48">
        <f>IF(D600="","",IFERROR(D600*E600/12,0))</f>
        <v/>
      </c>
      <c r="G600" s="48">
        <f>IF(D600="","",MIN(IFERROR(VLOOKUP(B600,'Debt Inputs'!$A$6:$M$105,7,FALSE),0),D600+F600))</f>
        <v/>
      </c>
      <c r="H600" s="48">
        <f>IF(D600="","",IF(L600=1,MAX(0,'Debt Inputs'!$B$2-SUM($G$506:$G$605)),0))</f>
        <v/>
      </c>
      <c r="I600" s="48">
        <f>IF(D600="","",MIN(D600+F600,G600+H600))</f>
        <v/>
      </c>
      <c r="J600" s="48">
        <f>IF(D600="","",MIN(D600,MAX(0,I600-F600)))</f>
        <v/>
      </c>
      <c r="K600" s="48">
        <f>IF(D600="","",MAX(0,D600+F600-I600))</f>
        <v/>
      </c>
      <c r="L600" s="18">
        <f>IF(D600="","",IF(D600&lt;=0,"",1+COUNTIFS($D$506:$D$605,"&gt;0",$E$506:$E$605,"&gt;"&amp;E600)))</f>
        <v/>
      </c>
      <c r="M600" s="18">
        <f>IF(D600="","",IF(AND(K600&gt;0,L600=1),"Yes","No"))</f>
        <v/>
      </c>
      <c r="N600" s="48">
        <f>IF(D600="","",N500+F600)</f>
        <v/>
      </c>
      <c r="O600" s="47">
        <f>IF(D600="","",IF(AND(K600=0,K500&gt;0),C600,""))</f>
        <v/>
      </c>
    </row>
    <row r="601">
      <c r="A601" s="49">
        <f>IF(B601="","",DATE(YEAR('Debt Inputs'!$E$2),MONTH('Debt Inputs'!$E$2)+5,1))</f>
        <v/>
      </c>
      <c r="B601" s="23">
        <f>IF('Debt Inputs'!A101="","",'Debt Inputs'!A101)</f>
        <v/>
      </c>
      <c r="C601" s="24">
        <f>IF(B601="","",IFERROR(VLOOKUP(B601,'Debt Inputs'!$A$6:$M$105,2,FALSE),""))</f>
        <v/>
      </c>
      <c r="D601" s="50">
        <f>IF(B601="","",K501)</f>
        <v/>
      </c>
      <c r="E601" s="26">
        <f>IF(B601="","",IFERROR(VLOOKUP(B601,'Debt Inputs'!$A$6:$M$105,5,FALSE),0))</f>
        <v/>
      </c>
      <c r="F601" s="50">
        <f>IF(D601="","",IFERROR(D601*E601/12,0))</f>
        <v/>
      </c>
      <c r="G601" s="50">
        <f>IF(D601="","",MIN(IFERROR(VLOOKUP(B601,'Debt Inputs'!$A$6:$M$105,7,FALSE),0),D601+F601))</f>
        <v/>
      </c>
      <c r="H601" s="50">
        <f>IF(D601="","",IF(L601=1,MAX(0,'Debt Inputs'!$B$2-SUM($G$506:$G$605)),0))</f>
        <v/>
      </c>
      <c r="I601" s="50">
        <f>IF(D601="","",MIN(D601+F601,G601+H601))</f>
        <v/>
      </c>
      <c r="J601" s="50">
        <f>IF(D601="","",MIN(D601,MAX(0,I601-F601)))</f>
        <v/>
      </c>
      <c r="K601" s="50">
        <f>IF(D601="","",MAX(0,D601+F601-I601))</f>
        <v/>
      </c>
      <c r="L601" s="23">
        <f>IF(D601="","",IF(D601&lt;=0,"",1+COUNTIFS($D$506:$D$605,"&gt;0",$E$506:$E$605,"&gt;"&amp;E601)))</f>
        <v/>
      </c>
      <c r="M601" s="23">
        <f>IF(D601="","",IF(AND(K601&gt;0,L601=1),"Yes","No"))</f>
        <v/>
      </c>
      <c r="N601" s="50">
        <f>IF(D601="","",N501+F601)</f>
        <v/>
      </c>
      <c r="O601" s="49">
        <f>IF(D601="","",IF(AND(K601=0,K501&gt;0),C601,""))</f>
        <v/>
      </c>
    </row>
    <row r="602">
      <c r="A602" s="47">
        <f>IF(B602="","",DATE(YEAR('Debt Inputs'!$E$2),MONTH('Debt Inputs'!$E$2)+5,1))</f>
        <v/>
      </c>
      <c r="B602" s="18">
        <f>IF('Debt Inputs'!A102="","",'Debt Inputs'!A102)</f>
        <v/>
      </c>
      <c r="C602" s="19">
        <f>IF(B602="","",IFERROR(VLOOKUP(B602,'Debt Inputs'!$A$6:$M$105,2,FALSE),""))</f>
        <v/>
      </c>
      <c r="D602" s="48">
        <f>IF(B602="","",K502)</f>
        <v/>
      </c>
      <c r="E602" s="21">
        <f>IF(B602="","",IFERROR(VLOOKUP(B602,'Debt Inputs'!$A$6:$M$105,5,FALSE),0))</f>
        <v/>
      </c>
      <c r="F602" s="48">
        <f>IF(D602="","",IFERROR(D602*E602/12,0))</f>
        <v/>
      </c>
      <c r="G602" s="48">
        <f>IF(D602="","",MIN(IFERROR(VLOOKUP(B602,'Debt Inputs'!$A$6:$M$105,7,FALSE),0),D602+F602))</f>
        <v/>
      </c>
      <c r="H602" s="48">
        <f>IF(D602="","",IF(L602=1,MAX(0,'Debt Inputs'!$B$2-SUM($G$506:$G$605)),0))</f>
        <v/>
      </c>
      <c r="I602" s="48">
        <f>IF(D602="","",MIN(D602+F602,G602+H602))</f>
        <v/>
      </c>
      <c r="J602" s="48">
        <f>IF(D602="","",MIN(D602,MAX(0,I602-F602)))</f>
        <v/>
      </c>
      <c r="K602" s="48">
        <f>IF(D602="","",MAX(0,D602+F602-I602))</f>
        <v/>
      </c>
      <c r="L602" s="18">
        <f>IF(D602="","",IF(D602&lt;=0,"",1+COUNTIFS($D$506:$D$605,"&gt;0",$E$506:$E$605,"&gt;"&amp;E602)))</f>
        <v/>
      </c>
      <c r="M602" s="18">
        <f>IF(D602="","",IF(AND(K602&gt;0,L602=1),"Yes","No"))</f>
        <v/>
      </c>
      <c r="N602" s="48">
        <f>IF(D602="","",N502+F602)</f>
        <v/>
      </c>
      <c r="O602" s="47">
        <f>IF(D602="","",IF(AND(K602=0,K502&gt;0),C602,""))</f>
        <v/>
      </c>
    </row>
    <row r="603">
      <c r="A603" s="49">
        <f>IF(B603="","",DATE(YEAR('Debt Inputs'!$E$2),MONTH('Debt Inputs'!$E$2)+5,1))</f>
        <v/>
      </c>
      <c r="B603" s="23">
        <f>IF('Debt Inputs'!A103="","",'Debt Inputs'!A103)</f>
        <v/>
      </c>
      <c r="C603" s="24">
        <f>IF(B603="","",IFERROR(VLOOKUP(B603,'Debt Inputs'!$A$6:$M$105,2,FALSE),""))</f>
        <v/>
      </c>
      <c r="D603" s="50">
        <f>IF(B603="","",K503)</f>
        <v/>
      </c>
      <c r="E603" s="26">
        <f>IF(B603="","",IFERROR(VLOOKUP(B603,'Debt Inputs'!$A$6:$M$105,5,FALSE),0))</f>
        <v/>
      </c>
      <c r="F603" s="50">
        <f>IF(D603="","",IFERROR(D603*E603/12,0))</f>
        <v/>
      </c>
      <c r="G603" s="50">
        <f>IF(D603="","",MIN(IFERROR(VLOOKUP(B603,'Debt Inputs'!$A$6:$M$105,7,FALSE),0),D603+F603))</f>
        <v/>
      </c>
      <c r="H603" s="50">
        <f>IF(D603="","",IF(L603=1,MAX(0,'Debt Inputs'!$B$2-SUM($G$506:$G$605)),0))</f>
        <v/>
      </c>
      <c r="I603" s="50">
        <f>IF(D603="","",MIN(D603+F603,G603+H603))</f>
        <v/>
      </c>
      <c r="J603" s="50">
        <f>IF(D603="","",MIN(D603,MAX(0,I603-F603)))</f>
        <v/>
      </c>
      <c r="K603" s="50">
        <f>IF(D603="","",MAX(0,D603+F603-I603))</f>
        <v/>
      </c>
      <c r="L603" s="23">
        <f>IF(D603="","",IF(D603&lt;=0,"",1+COUNTIFS($D$506:$D$605,"&gt;0",$E$506:$E$605,"&gt;"&amp;E603)))</f>
        <v/>
      </c>
      <c r="M603" s="23">
        <f>IF(D603="","",IF(AND(K603&gt;0,L603=1),"Yes","No"))</f>
        <v/>
      </c>
      <c r="N603" s="50">
        <f>IF(D603="","",N503+F603)</f>
        <v/>
      </c>
      <c r="O603" s="49">
        <f>IF(D603="","",IF(AND(K603=0,K503&gt;0),C603,""))</f>
        <v/>
      </c>
    </row>
    <row r="604">
      <c r="A604" s="47">
        <f>IF(B604="","",DATE(YEAR('Debt Inputs'!$E$2),MONTH('Debt Inputs'!$E$2)+5,1))</f>
        <v/>
      </c>
      <c r="B604" s="18">
        <f>IF('Debt Inputs'!A104="","",'Debt Inputs'!A104)</f>
        <v/>
      </c>
      <c r="C604" s="19">
        <f>IF(B604="","",IFERROR(VLOOKUP(B604,'Debt Inputs'!$A$6:$M$105,2,FALSE),""))</f>
        <v/>
      </c>
      <c r="D604" s="48">
        <f>IF(B604="","",K504)</f>
        <v/>
      </c>
      <c r="E604" s="21">
        <f>IF(B604="","",IFERROR(VLOOKUP(B604,'Debt Inputs'!$A$6:$M$105,5,FALSE),0))</f>
        <v/>
      </c>
      <c r="F604" s="48">
        <f>IF(D604="","",IFERROR(D604*E604/12,0))</f>
        <v/>
      </c>
      <c r="G604" s="48">
        <f>IF(D604="","",MIN(IFERROR(VLOOKUP(B604,'Debt Inputs'!$A$6:$M$105,7,FALSE),0),D604+F604))</f>
        <v/>
      </c>
      <c r="H604" s="48">
        <f>IF(D604="","",IF(L604=1,MAX(0,'Debt Inputs'!$B$2-SUM($G$506:$G$605)),0))</f>
        <v/>
      </c>
      <c r="I604" s="48">
        <f>IF(D604="","",MIN(D604+F604,G604+H604))</f>
        <v/>
      </c>
      <c r="J604" s="48">
        <f>IF(D604="","",MIN(D604,MAX(0,I604-F604)))</f>
        <v/>
      </c>
      <c r="K604" s="48">
        <f>IF(D604="","",MAX(0,D604+F604-I604))</f>
        <v/>
      </c>
      <c r="L604" s="18">
        <f>IF(D604="","",IF(D604&lt;=0,"",1+COUNTIFS($D$506:$D$605,"&gt;0",$E$506:$E$605,"&gt;"&amp;E604)))</f>
        <v/>
      </c>
      <c r="M604" s="18">
        <f>IF(D604="","",IF(AND(K604&gt;0,L604=1),"Yes","No"))</f>
        <v/>
      </c>
      <c r="N604" s="48">
        <f>IF(D604="","",N504+F604)</f>
        <v/>
      </c>
      <c r="O604" s="47">
        <f>IF(D604="","",IF(AND(K604=0,K504&gt;0),C604,""))</f>
        <v/>
      </c>
    </row>
    <row r="605">
      <c r="A605" s="49">
        <f>IF(B605="","",DATE(YEAR('Debt Inputs'!$E$2),MONTH('Debt Inputs'!$E$2)+5,1))</f>
        <v/>
      </c>
      <c r="B605" s="23">
        <f>IF('Debt Inputs'!A105="","",'Debt Inputs'!A105)</f>
        <v/>
      </c>
      <c r="C605" s="24">
        <f>IF(B605="","",IFERROR(VLOOKUP(B605,'Debt Inputs'!$A$6:$M$105,2,FALSE),""))</f>
        <v/>
      </c>
      <c r="D605" s="50">
        <f>IF(B605="","",K505)</f>
        <v/>
      </c>
      <c r="E605" s="26">
        <f>IF(B605="","",IFERROR(VLOOKUP(B605,'Debt Inputs'!$A$6:$M$105,5,FALSE),0))</f>
        <v/>
      </c>
      <c r="F605" s="50">
        <f>IF(D605="","",IFERROR(D605*E605/12,0))</f>
        <v/>
      </c>
      <c r="G605" s="50">
        <f>IF(D605="","",MIN(IFERROR(VLOOKUP(B605,'Debt Inputs'!$A$6:$M$105,7,FALSE),0),D605+F605))</f>
        <v/>
      </c>
      <c r="H605" s="50">
        <f>IF(D605="","",IF(L605=1,MAX(0,'Debt Inputs'!$B$2-SUM($G$506:$G$605)),0))</f>
        <v/>
      </c>
      <c r="I605" s="50">
        <f>IF(D605="","",MIN(D605+F605,G605+H605))</f>
        <v/>
      </c>
      <c r="J605" s="50">
        <f>IF(D605="","",MIN(D605,MAX(0,I605-F605)))</f>
        <v/>
      </c>
      <c r="K605" s="50">
        <f>IF(D605="","",MAX(0,D605+F605-I605))</f>
        <v/>
      </c>
      <c r="L605" s="23">
        <f>IF(D605="","",IF(D605&lt;=0,"",1+COUNTIFS($D$506:$D$605,"&gt;0",$E$506:$E$605,"&gt;"&amp;E605)))</f>
        <v/>
      </c>
      <c r="M605" s="23">
        <f>IF(D605="","",IF(AND(K605&gt;0,L605=1),"Yes","No"))</f>
        <v/>
      </c>
      <c r="N605" s="50">
        <f>IF(D605="","",N505+F605)</f>
        <v/>
      </c>
      <c r="O605" s="49">
        <f>IF(D605="","",IF(AND(K605=0,K505&gt;0),C605,""))</f>
        <v/>
      </c>
    </row>
    <row r="606">
      <c r="A606" s="47">
        <f>IF(B606="","",DATE(YEAR('Debt Inputs'!$E$2),MONTH('Debt Inputs'!$E$2)+6,1))</f>
        <v/>
      </c>
      <c r="B606" s="18">
        <f>IF('Debt Inputs'!A6="","",'Debt Inputs'!A6)</f>
        <v/>
      </c>
      <c r="C606" s="19">
        <f>IF(B606="","",IFERROR(VLOOKUP(B606,'Debt Inputs'!$A$6:$M$105,2,FALSE),""))</f>
        <v/>
      </c>
      <c r="D606" s="48">
        <f>IF(B606="","",K506)</f>
        <v/>
      </c>
      <c r="E606" s="21">
        <f>IF(B606="","",IFERROR(VLOOKUP(B606,'Debt Inputs'!$A$6:$M$105,5,FALSE),0))</f>
        <v/>
      </c>
      <c r="F606" s="48">
        <f>IF(D606="","",IFERROR(D606*E606/12,0))</f>
        <v/>
      </c>
      <c r="G606" s="48">
        <f>IF(D606="","",MIN(IFERROR(VLOOKUP(B606,'Debt Inputs'!$A$6:$M$105,7,FALSE),0),D606+F606))</f>
        <v/>
      </c>
      <c r="H606" s="48">
        <f>IF(D606="","",IF(L606=1,MAX(0,'Debt Inputs'!$B$2-SUM($G$606:$G$705)),0))</f>
        <v/>
      </c>
      <c r="I606" s="48">
        <f>IF(D606="","",MIN(D606+F606,G606+H606))</f>
        <v/>
      </c>
      <c r="J606" s="48">
        <f>IF(D606="","",MIN(D606,MAX(0,I606-F606)))</f>
        <v/>
      </c>
      <c r="K606" s="48">
        <f>IF(D606="","",MAX(0,D606+F606-I606))</f>
        <v/>
      </c>
      <c r="L606" s="18">
        <f>IF(D606="","",IF(D606&lt;=0,"",1+COUNTIFS($D$606:$D$705,"&gt;0",$E$606:$E$705,"&gt;"&amp;E606)))</f>
        <v/>
      </c>
      <c r="M606" s="18">
        <f>IF(D606="","",IF(AND(K606&gt;0,L606=1),"Yes","No"))</f>
        <v/>
      </c>
      <c r="N606" s="48">
        <f>IF(D606="","",N506+F606)</f>
        <v/>
      </c>
      <c r="O606" s="47">
        <f>IF(D606="","",IF(AND(K606=0,K506&gt;0),C606,""))</f>
        <v/>
      </c>
    </row>
    <row r="607">
      <c r="A607" s="49">
        <f>IF(B607="","",DATE(YEAR('Debt Inputs'!$E$2),MONTH('Debt Inputs'!$E$2)+6,1))</f>
        <v/>
      </c>
      <c r="B607" s="23">
        <f>IF('Debt Inputs'!A7="","",'Debt Inputs'!A7)</f>
        <v/>
      </c>
      <c r="C607" s="24">
        <f>IF(B607="","",IFERROR(VLOOKUP(B607,'Debt Inputs'!$A$6:$M$105,2,FALSE),""))</f>
        <v/>
      </c>
      <c r="D607" s="50">
        <f>IF(B607="","",K507)</f>
        <v/>
      </c>
      <c r="E607" s="26">
        <f>IF(B607="","",IFERROR(VLOOKUP(B607,'Debt Inputs'!$A$6:$M$105,5,FALSE),0))</f>
        <v/>
      </c>
      <c r="F607" s="50">
        <f>IF(D607="","",IFERROR(D607*E607/12,0))</f>
        <v/>
      </c>
      <c r="G607" s="50">
        <f>IF(D607="","",MIN(IFERROR(VLOOKUP(B607,'Debt Inputs'!$A$6:$M$105,7,FALSE),0),D607+F607))</f>
        <v/>
      </c>
      <c r="H607" s="50">
        <f>IF(D607="","",IF(L607=1,MAX(0,'Debt Inputs'!$B$2-SUM($G$606:$G$705)),0))</f>
        <v/>
      </c>
      <c r="I607" s="50">
        <f>IF(D607="","",MIN(D607+F607,G607+H607))</f>
        <v/>
      </c>
      <c r="J607" s="50">
        <f>IF(D607="","",MIN(D607,MAX(0,I607-F607)))</f>
        <v/>
      </c>
      <c r="K607" s="50">
        <f>IF(D607="","",MAX(0,D607+F607-I607))</f>
        <v/>
      </c>
      <c r="L607" s="23">
        <f>IF(D607="","",IF(D607&lt;=0,"",1+COUNTIFS($D$606:$D$705,"&gt;0",$E$606:$E$705,"&gt;"&amp;E607)))</f>
        <v/>
      </c>
      <c r="M607" s="23">
        <f>IF(D607="","",IF(AND(K607&gt;0,L607=1),"Yes","No"))</f>
        <v/>
      </c>
      <c r="N607" s="50">
        <f>IF(D607="","",N507+F607)</f>
        <v/>
      </c>
      <c r="O607" s="49">
        <f>IF(D607="","",IF(AND(K607=0,K507&gt;0),C607,""))</f>
        <v/>
      </c>
    </row>
    <row r="608">
      <c r="A608" s="47">
        <f>IF(B608="","",DATE(YEAR('Debt Inputs'!$E$2),MONTH('Debt Inputs'!$E$2)+6,1))</f>
        <v/>
      </c>
      <c r="B608" s="18">
        <f>IF('Debt Inputs'!A8="","",'Debt Inputs'!A8)</f>
        <v/>
      </c>
      <c r="C608" s="19">
        <f>IF(B608="","",IFERROR(VLOOKUP(B608,'Debt Inputs'!$A$6:$M$105,2,FALSE),""))</f>
        <v/>
      </c>
      <c r="D608" s="48">
        <f>IF(B608="","",K508)</f>
        <v/>
      </c>
      <c r="E608" s="21">
        <f>IF(B608="","",IFERROR(VLOOKUP(B608,'Debt Inputs'!$A$6:$M$105,5,FALSE),0))</f>
        <v/>
      </c>
      <c r="F608" s="48">
        <f>IF(D608="","",IFERROR(D608*E608/12,0))</f>
        <v/>
      </c>
      <c r="G608" s="48">
        <f>IF(D608="","",MIN(IFERROR(VLOOKUP(B608,'Debt Inputs'!$A$6:$M$105,7,FALSE),0),D608+F608))</f>
        <v/>
      </c>
      <c r="H608" s="48">
        <f>IF(D608="","",IF(L608=1,MAX(0,'Debt Inputs'!$B$2-SUM($G$606:$G$705)),0))</f>
        <v/>
      </c>
      <c r="I608" s="48">
        <f>IF(D608="","",MIN(D608+F608,G608+H608))</f>
        <v/>
      </c>
      <c r="J608" s="48">
        <f>IF(D608="","",MIN(D608,MAX(0,I608-F608)))</f>
        <v/>
      </c>
      <c r="K608" s="48">
        <f>IF(D608="","",MAX(0,D608+F608-I608))</f>
        <v/>
      </c>
      <c r="L608" s="18">
        <f>IF(D608="","",IF(D608&lt;=0,"",1+COUNTIFS($D$606:$D$705,"&gt;0",$E$606:$E$705,"&gt;"&amp;E608)))</f>
        <v/>
      </c>
      <c r="M608" s="18">
        <f>IF(D608="","",IF(AND(K608&gt;0,L608=1),"Yes","No"))</f>
        <v/>
      </c>
      <c r="N608" s="48">
        <f>IF(D608="","",N508+F608)</f>
        <v/>
      </c>
      <c r="O608" s="47">
        <f>IF(D608="","",IF(AND(K608=0,K508&gt;0),C608,""))</f>
        <v/>
      </c>
    </row>
    <row r="609">
      <c r="A609" s="49">
        <f>IF(B609="","",DATE(YEAR('Debt Inputs'!$E$2),MONTH('Debt Inputs'!$E$2)+6,1))</f>
        <v/>
      </c>
      <c r="B609" s="23">
        <f>IF('Debt Inputs'!A9="","",'Debt Inputs'!A9)</f>
        <v/>
      </c>
      <c r="C609" s="24">
        <f>IF(B609="","",IFERROR(VLOOKUP(B609,'Debt Inputs'!$A$6:$M$105,2,FALSE),""))</f>
        <v/>
      </c>
      <c r="D609" s="50">
        <f>IF(B609="","",K509)</f>
        <v/>
      </c>
      <c r="E609" s="26">
        <f>IF(B609="","",IFERROR(VLOOKUP(B609,'Debt Inputs'!$A$6:$M$105,5,FALSE),0))</f>
        <v/>
      </c>
      <c r="F609" s="50">
        <f>IF(D609="","",IFERROR(D609*E609/12,0))</f>
        <v/>
      </c>
      <c r="G609" s="50">
        <f>IF(D609="","",MIN(IFERROR(VLOOKUP(B609,'Debt Inputs'!$A$6:$M$105,7,FALSE),0),D609+F609))</f>
        <v/>
      </c>
      <c r="H609" s="50">
        <f>IF(D609="","",IF(L609=1,MAX(0,'Debt Inputs'!$B$2-SUM($G$606:$G$705)),0))</f>
        <v/>
      </c>
      <c r="I609" s="50">
        <f>IF(D609="","",MIN(D609+F609,G609+H609))</f>
        <v/>
      </c>
      <c r="J609" s="50">
        <f>IF(D609="","",MIN(D609,MAX(0,I609-F609)))</f>
        <v/>
      </c>
      <c r="K609" s="50">
        <f>IF(D609="","",MAX(0,D609+F609-I609))</f>
        <v/>
      </c>
      <c r="L609" s="23">
        <f>IF(D609="","",IF(D609&lt;=0,"",1+COUNTIFS($D$606:$D$705,"&gt;0",$E$606:$E$705,"&gt;"&amp;E609)))</f>
        <v/>
      </c>
      <c r="M609" s="23">
        <f>IF(D609="","",IF(AND(K609&gt;0,L609=1),"Yes","No"))</f>
        <v/>
      </c>
      <c r="N609" s="50">
        <f>IF(D609="","",N509+F609)</f>
        <v/>
      </c>
      <c r="O609" s="49">
        <f>IF(D609="","",IF(AND(K609=0,K509&gt;0),C609,""))</f>
        <v/>
      </c>
    </row>
    <row r="610">
      <c r="A610" s="47">
        <f>IF(B610="","",DATE(YEAR('Debt Inputs'!$E$2),MONTH('Debt Inputs'!$E$2)+6,1))</f>
        <v/>
      </c>
      <c r="B610" s="18">
        <f>IF('Debt Inputs'!A10="","",'Debt Inputs'!A10)</f>
        <v/>
      </c>
      <c r="C610" s="19">
        <f>IF(B610="","",IFERROR(VLOOKUP(B610,'Debt Inputs'!$A$6:$M$105,2,FALSE),""))</f>
        <v/>
      </c>
      <c r="D610" s="48">
        <f>IF(B610="","",K510)</f>
        <v/>
      </c>
      <c r="E610" s="21">
        <f>IF(B610="","",IFERROR(VLOOKUP(B610,'Debt Inputs'!$A$6:$M$105,5,FALSE),0))</f>
        <v/>
      </c>
      <c r="F610" s="48">
        <f>IF(D610="","",IFERROR(D610*E610/12,0))</f>
        <v/>
      </c>
      <c r="G610" s="48">
        <f>IF(D610="","",MIN(IFERROR(VLOOKUP(B610,'Debt Inputs'!$A$6:$M$105,7,FALSE),0),D610+F610))</f>
        <v/>
      </c>
      <c r="H610" s="48">
        <f>IF(D610="","",IF(L610=1,MAX(0,'Debt Inputs'!$B$2-SUM($G$606:$G$705)),0))</f>
        <v/>
      </c>
      <c r="I610" s="48">
        <f>IF(D610="","",MIN(D610+F610,G610+H610))</f>
        <v/>
      </c>
      <c r="J610" s="48">
        <f>IF(D610="","",MIN(D610,MAX(0,I610-F610)))</f>
        <v/>
      </c>
      <c r="K610" s="48">
        <f>IF(D610="","",MAX(0,D610+F610-I610))</f>
        <v/>
      </c>
      <c r="L610" s="18">
        <f>IF(D610="","",IF(D610&lt;=0,"",1+COUNTIFS($D$606:$D$705,"&gt;0",$E$606:$E$705,"&gt;"&amp;E610)))</f>
        <v/>
      </c>
      <c r="M610" s="18">
        <f>IF(D610="","",IF(AND(K610&gt;0,L610=1),"Yes","No"))</f>
        <v/>
      </c>
      <c r="N610" s="48">
        <f>IF(D610="","",N510+F610)</f>
        <v/>
      </c>
      <c r="O610" s="47">
        <f>IF(D610="","",IF(AND(K610=0,K510&gt;0),C610,""))</f>
        <v/>
      </c>
    </row>
    <row r="611">
      <c r="A611" s="49">
        <f>IF(B611="","",DATE(YEAR('Debt Inputs'!$E$2),MONTH('Debt Inputs'!$E$2)+6,1))</f>
        <v/>
      </c>
      <c r="B611" s="23">
        <f>IF('Debt Inputs'!A11="","",'Debt Inputs'!A11)</f>
        <v/>
      </c>
      <c r="C611" s="24">
        <f>IF(B611="","",IFERROR(VLOOKUP(B611,'Debt Inputs'!$A$6:$M$105,2,FALSE),""))</f>
        <v/>
      </c>
      <c r="D611" s="50">
        <f>IF(B611="","",K511)</f>
        <v/>
      </c>
      <c r="E611" s="26">
        <f>IF(B611="","",IFERROR(VLOOKUP(B611,'Debt Inputs'!$A$6:$M$105,5,FALSE),0))</f>
        <v/>
      </c>
      <c r="F611" s="50">
        <f>IF(D611="","",IFERROR(D611*E611/12,0))</f>
        <v/>
      </c>
      <c r="G611" s="50">
        <f>IF(D611="","",MIN(IFERROR(VLOOKUP(B611,'Debt Inputs'!$A$6:$M$105,7,FALSE),0),D611+F611))</f>
        <v/>
      </c>
      <c r="H611" s="50">
        <f>IF(D611="","",IF(L611=1,MAX(0,'Debt Inputs'!$B$2-SUM($G$606:$G$705)),0))</f>
        <v/>
      </c>
      <c r="I611" s="50">
        <f>IF(D611="","",MIN(D611+F611,G611+H611))</f>
        <v/>
      </c>
      <c r="J611" s="50">
        <f>IF(D611="","",MIN(D611,MAX(0,I611-F611)))</f>
        <v/>
      </c>
      <c r="K611" s="50">
        <f>IF(D611="","",MAX(0,D611+F611-I611))</f>
        <v/>
      </c>
      <c r="L611" s="23">
        <f>IF(D611="","",IF(D611&lt;=0,"",1+COUNTIFS($D$606:$D$705,"&gt;0",$E$606:$E$705,"&gt;"&amp;E611)))</f>
        <v/>
      </c>
      <c r="M611" s="23">
        <f>IF(D611="","",IF(AND(K611&gt;0,L611=1),"Yes","No"))</f>
        <v/>
      </c>
      <c r="N611" s="50">
        <f>IF(D611="","",N511+F611)</f>
        <v/>
      </c>
      <c r="O611" s="49">
        <f>IF(D611="","",IF(AND(K611=0,K511&gt;0),C611,""))</f>
        <v/>
      </c>
    </row>
    <row r="612">
      <c r="A612" s="47">
        <f>IF(B612="","",DATE(YEAR('Debt Inputs'!$E$2),MONTH('Debt Inputs'!$E$2)+6,1))</f>
        <v/>
      </c>
      <c r="B612" s="18">
        <f>IF('Debt Inputs'!A12="","",'Debt Inputs'!A12)</f>
        <v/>
      </c>
      <c r="C612" s="19">
        <f>IF(B612="","",IFERROR(VLOOKUP(B612,'Debt Inputs'!$A$6:$M$105,2,FALSE),""))</f>
        <v/>
      </c>
      <c r="D612" s="48">
        <f>IF(B612="","",K512)</f>
        <v/>
      </c>
      <c r="E612" s="21">
        <f>IF(B612="","",IFERROR(VLOOKUP(B612,'Debt Inputs'!$A$6:$M$105,5,FALSE),0))</f>
        <v/>
      </c>
      <c r="F612" s="48">
        <f>IF(D612="","",IFERROR(D612*E612/12,0))</f>
        <v/>
      </c>
      <c r="G612" s="48">
        <f>IF(D612="","",MIN(IFERROR(VLOOKUP(B612,'Debt Inputs'!$A$6:$M$105,7,FALSE),0),D612+F612))</f>
        <v/>
      </c>
      <c r="H612" s="48">
        <f>IF(D612="","",IF(L612=1,MAX(0,'Debt Inputs'!$B$2-SUM($G$606:$G$705)),0))</f>
        <v/>
      </c>
      <c r="I612" s="48">
        <f>IF(D612="","",MIN(D612+F612,G612+H612))</f>
        <v/>
      </c>
      <c r="J612" s="48">
        <f>IF(D612="","",MIN(D612,MAX(0,I612-F612)))</f>
        <v/>
      </c>
      <c r="K612" s="48">
        <f>IF(D612="","",MAX(0,D612+F612-I612))</f>
        <v/>
      </c>
      <c r="L612" s="18">
        <f>IF(D612="","",IF(D612&lt;=0,"",1+COUNTIFS($D$606:$D$705,"&gt;0",$E$606:$E$705,"&gt;"&amp;E612)))</f>
        <v/>
      </c>
      <c r="M612" s="18">
        <f>IF(D612="","",IF(AND(K612&gt;0,L612=1),"Yes","No"))</f>
        <v/>
      </c>
      <c r="N612" s="48">
        <f>IF(D612="","",N512+F612)</f>
        <v/>
      </c>
      <c r="O612" s="47">
        <f>IF(D612="","",IF(AND(K612=0,K512&gt;0),C612,""))</f>
        <v/>
      </c>
    </row>
    <row r="613">
      <c r="A613" s="49">
        <f>IF(B613="","",DATE(YEAR('Debt Inputs'!$E$2),MONTH('Debt Inputs'!$E$2)+6,1))</f>
        <v/>
      </c>
      <c r="B613" s="23">
        <f>IF('Debt Inputs'!A13="","",'Debt Inputs'!A13)</f>
        <v/>
      </c>
      <c r="C613" s="24">
        <f>IF(B613="","",IFERROR(VLOOKUP(B613,'Debt Inputs'!$A$6:$M$105,2,FALSE),""))</f>
        <v/>
      </c>
      <c r="D613" s="50">
        <f>IF(B613="","",K513)</f>
        <v/>
      </c>
      <c r="E613" s="26">
        <f>IF(B613="","",IFERROR(VLOOKUP(B613,'Debt Inputs'!$A$6:$M$105,5,FALSE),0))</f>
        <v/>
      </c>
      <c r="F613" s="50">
        <f>IF(D613="","",IFERROR(D613*E613/12,0))</f>
        <v/>
      </c>
      <c r="G613" s="50">
        <f>IF(D613="","",MIN(IFERROR(VLOOKUP(B613,'Debt Inputs'!$A$6:$M$105,7,FALSE),0),D613+F613))</f>
        <v/>
      </c>
      <c r="H613" s="50">
        <f>IF(D613="","",IF(L613=1,MAX(0,'Debt Inputs'!$B$2-SUM($G$606:$G$705)),0))</f>
        <v/>
      </c>
      <c r="I613" s="50">
        <f>IF(D613="","",MIN(D613+F613,G613+H613))</f>
        <v/>
      </c>
      <c r="J613" s="50">
        <f>IF(D613="","",MIN(D613,MAX(0,I613-F613)))</f>
        <v/>
      </c>
      <c r="K613" s="50">
        <f>IF(D613="","",MAX(0,D613+F613-I613))</f>
        <v/>
      </c>
      <c r="L613" s="23">
        <f>IF(D613="","",IF(D613&lt;=0,"",1+COUNTIFS($D$606:$D$705,"&gt;0",$E$606:$E$705,"&gt;"&amp;E613)))</f>
        <v/>
      </c>
      <c r="M613" s="23">
        <f>IF(D613="","",IF(AND(K613&gt;0,L613=1),"Yes","No"))</f>
        <v/>
      </c>
      <c r="N613" s="50">
        <f>IF(D613="","",N513+F613)</f>
        <v/>
      </c>
      <c r="O613" s="49">
        <f>IF(D613="","",IF(AND(K613=0,K513&gt;0),C613,""))</f>
        <v/>
      </c>
    </row>
    <row r="614">
      <c r="A614" s="47">
        <f>IF(B614="","",DATE(YEAR('Debt Inputs'!$E$2),MONTH('Debt Inputs'!$E$2)+6,1))</f>
        <v/>
      </c>
      <c r="B614" s="18">
        <f>IF('Debt Inputs'!A14="","",'Debt Inputs'!A14)</f>
        <v/>
      </c>
      <c r="C614" s="19">
        <f>IF(B614="","",IFERROR(VLOOKUP(B614,'Debt Inputs'!$A$6:$M$105,2,FALSE),""))</f>
        <v/>
      </c>
      <c r="D614" s="48">
        <f>IF(B614="","",K514)</f>
        <v/>
      </c>
      <c r="E614" s="21">
        <f>IF(B614="","",IFERROR(VLOOKUP(B614,'Debt Inputs'!$A$6:$M$105,5,FALSE),0))</f>
        <v/>
      </c>
      <c r="F614" s="48">
        <f>IF(D614="","",IFERROR(D614*E614/12,0))</f>
        <v/>
      </c>
      <c r="G614" s="48">
        <f>IF(D614="","",MIN(IFERROR(VLOOKUP(B614,'Debt Inputs'!$A$6:$M$105,7,FALSE),0),D614+F614))</f>
        <v/>
      </c>
      <c r="H614" s="48">
        <f>IF(D614="","",IF(L614=1,MAX(0,'Debt Inputs'!$B$2-SUM($G$606:$G$705)),0))</f>
        <v/>
      </c>
      <c r="I614" s="48">
        <f>IF(D614="","",MIN(D614+F614,G614+H614))</f>
        <v/>
      </c>
      <c r="J614" s="48">
        <f>IF(D614="","",MIN(D614,MAX(0,I614-F614)))</f>
        <v/>
      </c>
      <c r="K614" s="48">
        <f>IF(D614="","",MAX(0,D614+F614-I614))</f>
        <v/>
      </c>
      <c r="L614" s="18">
        <f>IF(D614="","",IF(D614&lt;=0,"",1+COUNTIFS($D$606:$D$705,"&gt;0",$E$606:$E$705,"&gt;"&amp;E614)))</f>
        <v/>
      </c>
      <c r="M614" s="18">
        <f>IF(D614="","",IF(AND(K614&gt;0,L614=1),"Yes","No"))</f>
        <v/>
      </c>
      <c r="N614" s="48">
        <f>IF(D614="","",N514+F614)</f>
        <v/>
      </c>
      <c r="O614" s="47">
        <f>IF(D614="","",IF(AND(K614=0,K514&gt;0),C614,""))</f>
        <v/>
      </c>
    </row>
    <row r="615">
      <c r="A615" s="49">
        <f>IF(B615="","",DATE(YEAR('Debt Inputs'!$E$2),MONTH('Debt Inputs'!$E$2)+6,1))</f>
        <v/>
      </c>
      <c r="B615" s="23">
        <f>IF('Debt Inputs'!A15="","",'Debt Inputs'!A15)</f>
        <v/>
      </c>
      <c r="C615" s="24">
        <f>IF(B615="","",IFERROR(VLOOKUP(B615,'Debt Inputs'!$A$6:$M$105,2,FALSE),""))</f>
        <v/>
      </c>
      <c r="D615" s="50">
        <f>IF(B615="","",K515)</f>
        <v/>
      </c>
      <c r="E615" s="26">
        <f>IF(B615="","",IFERROR(VLOOKUP(B615,'Debt Inputs'!$A$6:$M$105,5,FALSE),0))</f>
        <v/>
      </c>
      <c r="F615" s="50">
        <f>IF(D615="","",IFERROR(D615*E615/12,0))</f>
        <v/>
      </c>
      <c r="G615" s="50">
        <f>IF(D615="","",MIN(IFERROR(VLOOKUP(B615,'Debt Inputs'!$A$6:$M$105,7,FALSE),0),D615+F615))</f>
        <v/>
      </c>
      <c r="H615" s="50">
        <f>IF(D615="","",IF(L615=1,MAX(0,'Debt Inputs'!$B$2-SUM($G$606:$G$705)),0))</f>
        <v/>
      </c>
      <c r="I615" s="50">
        <f>IF(D615="","",MIN(D615+F615,G615+H615))</f>
        <v/>
      </c>
      <c r="J615" s="50">
        <f>IF(D615="","",MIN(D615,MAX(0,I615-F615)))</f>
        <v/>
      </c>
      <c r="K615" s="50">
        <f>IF(D615="","",MAX(0,D615+F615-I615))</f>
        <v/>
      </c>
      <c r="L615" s="23">
        <f>IF(D615="","",IF(D615&lt;=0,"",1+COUNTIFS($D$606:$D$705,"&gt;0",$E$606:$E$705,"&gt;"&amp;E615)))</f>
        <v/>
      </c>
      <c r="M615" s="23">
        <f>IF(D615="","",IF(AND(K615&gt;0,L615=1),"Yes","No"))</f>
        <v/>
      </c>
      <c r="N615" s="50">
        <f>IF(D615="","",N515+F615)</f>
        <v/>
      </c>
      <c r="O615" s="49">
        <f>IF(D615="","",IF(AND(K615=0,K515&gt;0),C615,""))</f>
        <v/>
      </c>
    </row>
    <row r="616">
      <c r="A616" s="47">
        <f>IF(B616="","",DATE(YEAR('Debt Inputs'!$E$2),MONTH('Debt Inputs'!$E$2)+6,1))</f>
        <v/>
      </c>
      <c r="B616" s="18">
        <f>IF('Debt Inputs'!A16="","",'Debt Inputs'!A16)</f>
        <v/>
      </c>
      <c r="C616" s="19">
        <f>IF(B616="","",IFERROR(VLOOKUP(B616,'Debt Inputs'!$A$6:$M$105,2,FALSE),""))</f>
        <v/>
      </c>
      <c r="D616" s="48">
        <f>IF(B616="","",K516)</f>
        <v/>
      </c>
      <c r="E616" s="21">
        <f>IF(B616="","",IFERROR(VLOOKUP(B616,'Debt Inputs'!$A$6:$M$105,5,FALSE),0))</f>
        <v/>
      </c>
      <c r="F616" s="48">
        <f>IF(D616="","",IFERROR(D616*E616/12,0))</f>
        <v/>
      </c>
      <c r="G616" s="48">
        <f>IF(D616="","",MIN(IFERROR(VLOOKUP(B616,'Debt Inputs'!$A$6:$M$105,7,FALSE),0),D616+F616))</f>
        <v/>
      </c>
      <c r="H616" s="48">
        <f>IF(D616="","",IF(L616=1,MAX(0,'Debt Inputs'!$B$2-SUM($G$606:$G$705)),0))</f>
        <v/>
      </c>
      <c r="I616" s="48">
        <f>IF(D616="","",MIN(D616+F616,G616+H616))</f>
        <v/>
      </c>
      <c r="J616" s="48">
        <f>IF(D616="","",MIN(D616,MAX(0,I616-F616)))</f>
        <v/>
      </c>
      <c r="K616" s="48">
        <f>IF(D616="","",MAX(0,D616+F616-I616))</f>
        <v/>
      </c>
      <c r="L616" s="18">
        <f>IF(D616="","",IF(D616&lt;=0,"",1+COUNTIFS($D$606:$D$705,"&gt;0",$E$606:$E$705,"&gt;"&amp;E616)))</f>
        <v/>
      </c>
      <c r="M616" s="18">
        <f>IF(D616="","",IF(AND(K616&gt;0,L616=1),"Yes","No"))</f>
        <v/>
      </c>
      <c r="N616" s="48">
        <f>IF(D616="","",N516+F616)</f>
        <v/>
      </c>
      <c r="O616" s="47">
        <f>IF(D616="","",IF(AND(K616=0,K516&gt;0),C616,""))</f>
        <v/>
      </c>
    </row>
    <row r="617">
      <c r="A617" s="49">
        <f>IF(B617="","",DATE(YEAR('Debt Inputs'!$E$2),MONTH('Debt Inputs'!$E$2)+6,1))</f>
        <v/>
      </c>
      <c r="B617" s="23">
        <f>IF('Debt Inputs'!A17="","",'Debt Inputs'!A17)</f>
        <v/>
      </c>
      <c r="C617" s="24">
        <f>IF(B617="","",IFERROR(VLOOKUP(B617,'Debt Inputs'!$A$6:$M$105,2,FALSE),""))</f>
        <v/>
      </c>
      <c r="D617" s="50">
        <f>IF(B617="","",K517)</f>
        <v/>
      </c>
      <c r="E617" s="26">
        <f>IF(B617="","",IFERROR(VLOOKUP(B617,'Debt Inputs'!$A$6:$M$105,5,FALSE),0))</f>
        <v/>
      </c>
      <c r="F617" s="50">
        <f>IF(D617="","",IFERROR(D617*E617/12,0))</f>
        <v/>
      </c>
      <c r="G617" s="50">
        <f>IF(D617="","",MIN(IFERROR(VLOOKUP(B617,'Debt Inputs'!$A$6:$M$105,7,FALSE),0),D617+F617))</f>
        <v/>
      </c>
      <c r="H617" s="50">
        <f>IF(D617="","",IF(L617=1,MAX(0,'Debt Inputs'!$B$2-SUM($G$606:$G$705)),0))</f>
        <v/>
      </c>
      <c r="I617" s="50">
        <f>IF(D617="","",MIN(D617+F617,G617+H617))</f>
        <v/>
      </c>
      <c r="J617" s="50">
        <f>IF(D617="","",MIN(D617,MAX(0,I617-F617)))</f>
        <v/>
      </c>
      <c r="K617" s="50">
        <f>IF(D617="","",MAX(0,D617+F617-I617))</f>
        <v/>
      </c>
      <c r="L617" s="23">
        <f>IF(D617="","",IF(D617&lt;=0,"",1+COUNTIFS($D$606:$D$705,"&gt;0",$E$606:$E$705,"&gt;"&amp;E617)))</f>
        <v/>
      </c>
      <c r="M617" s="23">
        <f>IF(D617="","",IF(AND(K617&gt;0,L617=1),"Yes","No"))</f>
        <v/>
      </c>
      <c r="N617" s="50">
        <f>IF(D617="","",N517+F617)</f>
        <v/>
      </c>
      <c r="O617" s="49">
        <f>IF(D617="","",IF(AND(K617=0,K517&gt;0),C617,""))</f>
        <v/>
      </c>
    </row>
    <row r="618">
      <c r="A618" s="47">
        <f>IF(B618="","",DATE(YEAR('Debt Inputs'!$E$2),MONTH('Debt Inputs'!$E$2)+6,1))</f>
        <v/>
      </c>
      <c r="B618" s="18">
        <f>IF('Debt Inputs'!A18="","",'Debt Inputs'!A18)</f>
        <v/>
      </c>
      <c r="C618" s="19">
        <f>IF(B618="","",IFERROR(VLOOKUP(B618,'Debt Inputs'!$A$6:$M$105,2,FALSE),""))</f>
        <v/>
      </c>
      <c r="D618" s="48">
        <f>IF(B618="","",K518)</f>
        <v/>
      </c>
      <c r="E618" s="21">
        <f>IF(B618="","",IFERROR(VLOOKUP(B618,'Debt Inputs'!$A$6:$M$105,5,FALSE),0))</f>
        <v/>
      </c>
      <c r="F618" s="48">
        <f>IF(D618="","",IFERROR(D618*E618/12,0))</f>
        <v/>
      </c>
      <c r="G618" s="48">
        <f>IF(D618="","",MIN(IFERROR(VLOOKUP(B618,'Debt Inputs'!$A$6:$M$105,7,FALSE),0),D618+F618))</f>
        <v/>
      </c>
      <c r="H618" s="48">
        <f>IF(D618="","",IF(L618=1,MAX(0,'Debt Inputs'!$B$2-SUM($G$606:$G$705)),0))</f>
        <v/>
      </c>
      <c r="I618" s="48">
        <f>IF(D618="","",MIN(D618+F618,G618+H618))</f>
        <v/>
      </c>
      <c r="J618" s="48">
        <f>IF(D618="","",MIN(D618,MAX(0,I618-F618)))</f>
        <v/>
      </c>
      <c r="K618" s="48">
        <f>IF(D618="","",MAX(0,D618+F618-I618))</f>
        <v/>
      </c>
      <c r="L618" s="18">
        <f>IF(D618="","",IF(D618&lt;=0,"",1+COUNTIFS($D$606:$D$705,"&gt;0",$E$606:$E$705,"&gt;"&amp;E618)))</f>
        <v/>
      </c>
      <c r="M618" s="18">
        <f>IF(D618="","",IF(AND(K618&gt;0,L618=1),"Yes","No"))</f>
        <v/>
      </c>
      <c r="N618" s="48">
        <f>IF(D618="","",N518+F618)</f>
        <v/>
      </c>
      <c r="O618" s="47">
        <f>IF(D618="","",IF(AND(K618=0,K518&gt;0),C618,""))</f>
        <v/>
      </c>
    </row>
    <row r="619">
      <c r="A619" s="49">
        <f>IF(B619="","",DATE(YEAR('Debt Inputs'!$E$2),MONTH('Debt Inputs'!$E$2)+6,1))</f>
        <v/>
      </c>
      <c r="B619" s="23">
        <f>IF('Debt Inputs'!A19="","",'Debt Inputs'!A19)</f>
        <v/>
      </c>
      <c r="C619" s="24">
        <f>IF(B619="","",IFERROR(VLOOKUP(B619,'Debt Inputs'!$A$6:$M$105,2,FALSE),""))</f>
        <v/>
      </c>
      <c r="D619" s="50">
        <f>IF(B619="","",K519)</f>
        <v/>
      </c>
      <c r="E619" s="26">
        <f>IF(B619="","",IFERROR(VLOOKUP(B619,'Debt Inputs'!$A$6:$M$105,5,FALSE),0))</f>
        <v/>
      </c>
      <c r="F619" s="50">
        <f>IF(D619="","",IFERROR(D619*E619/12,0))</f>
        <v/>
      </c>
      <c r="G619" s="50">
        <f>IF(D619="","",MIN(IFERROR(VLOOKUP(B619,'Debt Inputs'!$A$6:$M$105,7,FALSE),0),D619+F619))</f>
        <v/>
      </c>
      <c r="H619" s="50">
        <f>IF(D619="","",IF(L619=1,MAX(0,'Debt Inputs'!$B$2-SUM($G$606:$G$705)),0))</f>
        <v/>
      </c>
      <c r="I619" s="50">
        <f>IF(D619="","",MIN(D619+F619,G619+H619))</f>
        <v/>
      </c>
      <c r="J619" s="50">
        <f>IF(D619="","",MIN(D619,MAX(0,I619-F619)))</f>
        <v/>
      </c>
      <c r="K619" s="50">
        <f>IF(D619="","",MAX(0,D619+F619-I619))</f>
        <v/>
      </c>
      <c r="L619" s="23">
        <f>IF(D619="","",IF(D619&lt;=0,"",1+COUNTIFS($D$606:$D$705,"&gt;0",$E$606:$E$705,"&gt;"&amp;E619)))</f>
        <v/>
      </c>
      <c r="M619" s="23">
        <f>IF(D619="","",IF(AND(K619&gt;0,L619=1),"Yes","No"))</f>
        <v/>
      </c>
      <c r="N619" s="50">
        <f>IF(D619="","",N519+F619)</f>
        <v/>
      </c>
      <c r="O619" s="49">
        <f>IF(D619="","",IF(AND(K619=0,K519&gt;0),C619,""))</f>
        <v/>
      </c>
    </row>
    <row r="620">
      <c r="A620" s="47">
        <f>IF(B620="","",DATE(YEAR('Debt Inputs'!$E$2),MONTH('Debt Inputs'!$E$2)+6,1))</f>
        <v/>
      </c>
      <c r="B620" s="18">
        <f>IF('Debt Inputs'!A20="","",'Debt Inputs'!A20)</f>
        <v/>
      </c>
      <c r="C620" s="19">
        <f>IF(B620="","",IFERROR(VLOOKUP(B620,'Debt Inputs'!$A$6:$M$105,2,FALSE),""))</f>
        <v/>
      </c>
      <c r="D620" s="48">
        <f>IF(B620="","",K520)</f>
        <v/>
      </c>
      <c r="E620" s="21">
        <f>IF(B620="","",IFERROR(VLOOKUP(B620,'Debt Inputs'!$A$6:$M$105,5,FALSE),0))</f>
        <v/>
      </c>
      <c r="F620" s="48">
        <f>IF(D620="","",IFERROR(D620*E620/12,0))</f>
        <v/>
      </c>
      <c r="G620" s="48">
        <f>IF(D620="","",MIN(IFERROR(VLOOKUP(B620,'Debt Inputs'!$A$6:$M$105,7,FALSE),0),D620+F620))</f>
        <v/>
      </c>
      <c r="H620" s="48">
        <f>IF(D620="","",IF(L620=1,MAX(0,'Debt Inputs'!$B$2-SUM($G$606:$G$705)),0))</f>
        <v/>
      </c>
      <c r="I620" s="48">
        <f>IF(D620="","",MIN(D620+F620,G620+H620))</f>
        <v/>
      </c>
      <c r="J620" s="48">
        <f>IF(D620="","",MIN(D620,MAX(0,I620-F620)))</f>
        <v/>
      </c>
      <c r="K620" s="48">
        <f>IF(D620="","",MAX(0,D620+F620-I620))</f>
        <v/>
      </c>
      <c r="L620" s="18">
        <f>IF(D620="","",IF(D620&lt;=0,"",1+COUNTIFS($D$606:$D$705,"&gt;0",$E$606:$E$705,"&gt;"&amp;E620)))</f>
        <v/>
      </c>
      <c r="M620" s="18">
        <f>IF(D620="","",IF(AND(K620&gt;0,L620=1),"Yes","No"))</f>
        <v/>
      </c>
      <c r="N620" s="48">
        <f>IF(D620="","",N520+F620)</f>
        <v/>
      </c>
      <c r="O620" s="47">
        <f>IF(D620="","",IF(AND(K620=0,K520&gt;0),C620,""))</f>
        <v/>
      </c>
    </row>
    <row r="621">
      <c r="A621" s="49">
        <f>IF(B621="","",DATE(YEAR('Debt Inputs'!$E$2),MONTH('Debt Inputs'!$E$2)+6,1))</f>
        <v/>
      </c>
      <c r="B621" s="23">
        <f>IF('Debt Inputs'!A21="","",'Debt Inputs'!A21)</f>
        <v/>
      </c>
      <c r="C621" s="24">
        <f>IF(B621="","",IFERROR(VLOOKUP(B621,'Debt Inputs'!$A$6:$M$105,2,FALSE),""))</f>
        <v/>
      </c>
      <c r="D621" s="50">
        <f>IF(B621="","",K521)</f>
        <v/>
      </c>
      <c r="E621" s="26">
        <f>IF(B621="","",IFERROR(VLOOKUP(B621,'Debt Inputs'!$A$6:$M$105,5,FALSE),0))</f>
        <v/>
      </c>
      <c r="F621" s="50">
        <f>IF(D621="","",IFERROR(D621*E621/12,0))</f>
        <v/>
      </c>
      <c r="G621" s="50">
        <f>IF(D621="","",MIN(IFERROR(VLOOKUP(B621,'Debt Inputs'!$A$6:$M$105,7,FALSE),0),D621+F621))</f>
        <v/>
      </c>
      <c r="H621" s="50">
        <f>IF(D621="","",IF(L621=1,MAX(0,'Debt Inputs'!$B$2-SUM($G$606:$G$705)),0))</f>
        <v/>
      </c>
      <c r="I621" s="50">
        <f>IF(D621="","",MIN(D621+F621,G621+H621))</f>
        <v/>
      </c>
      <c r="J621" s="50">
        <f>IF(D621="","",MIN(D621,MAX(0,I621-F621)))</f>
        <v/>
      </c>
      <c r="K621" s="50">
        <f>IF(D621="","",MAX(0,D621+F621-I621))</f>
        <v/>
      </c>
      <c r="L621" s="23">
        <f>IF(D621="","",IF(D621&lt;=0,"",1+COUNTIFS($D$606:$D$705,"&gt;0",$E$606:$E$705,"&gt;"&amp;E621)))</f>
        <v/>
      </c>
      <c r="M621" s="23">
        <f>IF(D621="","",IF(AND(K621&gt;0,L621=1),"Yes","No"))</f>
        <v/>
      </c>
      <c r="N621" s="50">
        <f>IF(D621="","",N521+F621)</f>
        <v/>
      </c>
      <c r="O621" s="49">
        <f>IF(D621="","",IF(AND(K621=0,K521&gt;0),C621,""))</f>
        <v/>
      </c>
    </row>
    <row r="622">
      <c r="A622" s="47">
        <f>IF(B622="","",DATE(YEAR('Debt Inputs'!$E$2),MONTH('Debt Inputs'!$E$2)+6,1))</f>
        <v/>
      </c>
      <c r="B622" s="18">
        <f>IF('Debt Inputs'!A22="","",'Debt Inputs'!A22)</f>
        <v/>
      </c>
      <c r="C622" s="19">
        <f>IF(B622="","",IFERROR(VLOOKUP(B622,'Debt Inputs'!$A$6:$M$105,2,FALSE),""))</f>
        <v/>
      </c>
      <c r="D622" s="48">
        <f>IF(B622="","",K522)</f>
        <v/>
      </c>
      <c r="E622" s="21">
        <f>IF(B622="","",IFERROR(VLOOKUP(B622,'Debt Inputs'!$A$6:$M$105,5,FALSE),0))</f>
        <v/>
      </c>
      <c r="F622" s="48">
        <f>IF(D622="","",IFERROR(D622*E622/12,0))</f>
        <v/>
      </c>
      <c r="G622" s="48">
        <f>IF(D622="","",MIN(IFERROR(VLOOKUP(B622,'Debt Inputs'!$A$6:$M$105,7,FALSE),0),D622+F622))</f>
        <v/>
      </c>
      <c r="H622" s="48">
        <f>IF(D622="","",IF(L622=1,MAX(0,'Debt Inputs'!$B$2-SUM($G$606:$G$705)),0))</f>
        <v/>
      </c>
      <c r="I622" s="48">
        <f>IF(D622="","",MIN(D622+F622,G622+H622))</f>
        <v/>
      </c>
      <c r="J622" s="48">
        <f>IF(D622="","",MIN(D622,MAX(0,I622-F622)))</f>
        <v/>
      </c>
      <c r="K622" s="48">
        <f>IF(D622="","",MAX(0,D622+F622-I622))</f>
        <v/>
      </c>
      <c r="L622" s="18">
        <f>IF(D622="","",IF(D622&lt;=0,"",1+COUNTIFS($D$606:$D$705,"&gt;0",$E$606:$E$705,"&gt;"&amp;E622)))</f>
        <v/>
      </c>
      <c r="M622" s="18">
        <f>IF(D622="","",IF(AND(K622&gt;0,L622=1),"Yes","No"))</f>
        <v/>
      </c>
      <c r="N622" s="48">
        <f>IF(D622="","",N522+F622)</f>
        <v/>
      </c>
      <c r="O622" s="47">
        <f>IF(D622="","",IF(AND(K622=0,K522&gt;0),C622,""))</f>
        <v/>
      </c>
    </row>
    <row r="623">
      <c r="A623" s="49">
        <f>IF(B623="","",DATE(YEAR('Debt Inputs'!$E$2),MONTH('Debt Inputs'!$E$2)+6,1))</f>
        <v/>
      </c>
      <c r="B623" s="23">
        <f>IF('Debt Inputs'!A23="","",'Debt Inputs'!A23)</f>
        <v/>
      </c>
      <c r="C623" s="24">
        <f>IF(B623="","",IFERROR(VLOOKUP(B623,'Debt Inputs'!$A$6:$M$105,2,FALSE),""))</f>
        <v/>
      </c>
      <c r="D623" s="50">
        <f>IF(B623="","",K523)</f>
        <v/>
      </c>
      <c r="E623" s="26">
        <f>IF(B623="","",IFERROR(VLOOKUP(B623,'Debt Inputs'!$A$6:$M$105,5,FALSE),0))</f>
        <v/>
      </c>
      <c r="F623" s="50">
        <f>IF(D623="","",IFERROR(D623*E623/12,0))</f>
        <v/>
      </c>
      <c r="G623" s="50">
        <f>IF(D623="","",MIN(IFERROR(VLOOKUP(B623,'Debt Inputs'!$A$6:$M$105,7,FALSE),0),D623+F623))</f>
        <v/>
      </c>
      <c r="H623" s="50">
        <f>IF(D623="","",IF(L623=1,MAX(0,'Debt Inputs'!$B$2-SUM($G$606:$G$705)),0))</f>
        <v/>
      </c>
      <c r="I623" s="50">
        <f>IF(D623="","",MIN(D623+F623,G623+H623))</f>
        <v/>
      </c>
      <c r="J623" s="50">
        <f>IF(D623="","",MIN(D623,MAX(0,I623-F623)))</f>
        <v/>
      </c>
      <c r="K623" s="50">
        <f>IF(D623="","",MAX(0,D623+F623-I623))</f>
        <v/>
      </c>
      <c r="L623" s="23">
        <f>IF(D623="","",IF(D623&lt;=0,"",1+COUNTIFS($D$606:$D$705,"&gt;0",$E$606:$E$705,"&gt;"&amp;E623)))</f>
        <v/>
      </c>
      <c r="M623" s="23">
        <f>IF(D623="","",IF(AND(K623&gt;0,L623=1),"Yes","No"))</f>
        <v/>
      </c>
      <c r="N623" s="50">
        <f>IF(D623="","",N523+F623)</f>
        <v/>
      </c>
      <c r="O623" s="49">
        <f>IF(D623="","",IF(AND(K623=0,K523&gt;0),C623,""))</f>
        <v/>
      </c>
    </row>
    <row r="624">
      <c r="A624" s="47">
        <f>IF(B624="","",DATE(YEAR('Debt Inputs'!$E$2),MONTH('Debt Inputs'!$E$2)+6,1))</f>
        <v/>
      </c>
      <c r="B624" s="18">
        <f>IF('Debt Inputs'!A24="","",'Debt Inputs'!A24)</f>
        <v/>
      </c>
      <c r="C624" s="19">
        <f>IF(B624="","",IFERROR(VLOOKUP(B624,'Debt Inputs'!$A$6:$M$105,2,FALSE),""))</f>
        <v/>
      </c>
      <c r="D624" s="48">
        <f>IF(B624="","",K524)</f>
        <v/>
      </c>
      <c r="E624" s="21">
        <f>IF(B624="","",IFERROR(VLOOKUP(B624,'Debt Inputs'!$A$6:$M$105,5,FALSE),0))</f>
        <v/>
      </c>
      <c r="F624" s="48">
        <f>IF(D624="","",IFERROR(D624*E624/12,0))</f>
        <v/>
      </c>
      <c r="G624" s="48">
        <f>IF(D624="","",MIN(IFERROR(VLOOKUP(B624,'Debt Inputs'!$A$6:$M$105,7,FALSE),0),D624+F624))</f>
        <v/>
      </c>
      <c r="H624" s="48">
        <f>IF(D624="","",IF(L624=1,MAX(0,'Debt Inputs'!$B$2-SUM($G$606:$G$705)),0))</f>
        <v/>
      </c>
      <c r="I624" s="48">
        <f>IF(D624="","",MIN(D624+F624,G624+H624))</f>
        <v/>
      </c>
      <c r="J624" s="48">
        <f>IF(D624="","",MIN(D624,MAX(0,I624-F624)))</f>
        <v/>
      </c>
      <c r="K624" s="48">
        <f>IF(D624="","",MAX(0,D624+F624-I624))</f>
        <v/>
      </c>
      <c r="L624" s="18">
        <f>IF(D624="","",IF(D624&lt;=0,"",1+COUNTIFS($D$606:$D$705,"&gt;0",$E$606:$E$705,"&gt;"&amp;E624)))</f>
        <v/>
      </c>
      <c r="M624" s="18">
        <f>IF(D624="","",IF(AND(K624&gt;0,L624=1),"Yes","No"))</f>
        <v/>
      </c>
      <c r="N624" s="48">
        <f>IF(D624="","",N524+F624)</f>
        <v/>
      </c>
      <c r="O624" s="47">
        <f>IF(D624="","",IF(AND(K624=0,K524&gt;0),C624,""))</f>
        <v/>
      </c>
    </row>
    <row r="625">
      <c r="A625" s="49">
        <f>IF(B625="","",DATE(YEAR('Debt Inputs'!$E$2),MONTH('Debt Inputs'!$E$2)+6,1))</f>
        <v/>
      </c>
      <c r="B625" s="23">
        <f>IF('Debt Inputs'!A25="","",'Debt Inputs'!A25)</f>
        <v/>
      </c>
      <c r="C625" s="24">
        <f>IF(B625="","",IFERROR(VLOOKUP(B625,'Debt Inputs'!$A$6:$M$105,2,FALSE),""))</f>
        <v/>
      </c>
      <c r="D625" s="50">
        <f>IF(B625="","",K525)</f>
        <v/>
      </c>
      <c r="E625" s="26">
        <f>IF(B625="","",IFERROR(VLOOKUP(B625,'Debt Inputs'!$A$6:$M$105,5,FALSE),0))</f>
        <v/>
      </c>
      <c r="F625" s="50">
        <f>IF(D625="","",IFERROR(D625*E625/12,0))</f>
        <v/>
      </c>
      <c r="G625" s="50">
        <f>IF(D625="","",MIN(IFERROR(VLOOKUP(B625,'Debt Inputs'!$A$6:$M$105,7,FALSE),0),D625+F625))</f>
        <v/>
      </c>
      <c r="H625" s="50">
        <f>IF(D625="","",IF(L625=1,MAX(0,'Debt Inputs'!$B$2-SUM($G$606:$G$705)),0))</f>
        <v/>
      </c>
      <c r="I625" s="50">
        <f>IF(D625="","",MIN(D625+F625,G625+H625))</f>
        <v/>
      </c>
      <c r="J625" s="50">
        <f>IF(D625="","",MIN(D625,MAX(0,I625-F625)))</f>
        <v/>
      </c>
      <c r="K625" s="50">
        <f>IF(D625="","",MAX(0,D625+F625-I625))</f>
        <v/>
      </c>
      <c r="L625" s="23">
        <f>IF(D625="","",IF(D625&lt;=0,"",1+COUNTIFS($D$606:$D$705,"&gt;0",$E$606:$E$705,"&gt;"&amp;E625)))</f>
        <v/>
      </c>
      <c r="M625" s="23">
        <f>IF(D625="","",IF(AND(K625&gt;0,L625=1),"Yes","No"))</f>
        <v/>
      </c>
      <c r="N625" s="50">
        <f>IF(D625="","",N525+F625)</f>
        <v/>
      </c>
      <c r="O625" s="49">
        <f>IF(D625="","",IF(AND(K625=0,K525&gt;0),C625,""))</f>
        <v/>
      </c>
    </row>
    <row r="626">
      <c r="A626" s="47">
        <f>IF(B626="","",DATE(YEAR('Debt Inputs'!$E$2),MONTH('Debt Inputs'!$E$2)+6,1))</f>
        <v/>
      </c>
      <c r="B626" s="18">
        <f>IF('Debt Inputs'!A26="","",'Debt Inputs'!A26)</f>
        <v/>
      </c>
      <c r="C626" s="19">
        <f>IF(B626="","",IFERROR(VLOOKUP(B626,'Debt Inputs'!$A$6:$M$105,2,FALSE),""))</f>
        <v/>
      </c>
      <c r="D626" s="48">
        <f>IF(B626="","",K526)</f>
        <v/>
      </c>
      <c r="E626" s="21">
        <f>IF(B626="","",IFERROR(VLOOKUP(B626,'Debt Inputs'!$A$6:$M$105,5,FALSE),0))</f>
        <v/>
      </c>
      <c r="F626" s="48">
        <f>IF(D626="","",IFERROR(D626*E626/12,0))</f>
        <v/>
      </c>
      <c r="G626" s="48">
        <f>IF(D626="","",MIN(IFERROR(VLOOKUP(B626,'Debt Inputs'!$A$6:$M$105,7,FALSE),0),D626+F626))</f>
        <v/>
      </c>
      <c r="H626" s="48">
        <f>IF(D626="","",IF(L626=1,MAX(0,'Debt Inputs'!$B$2-SUM($G$606:$G$705)),0))</f>
        <v/>
      </c>
      <c r="I626" s="48">
        <f>IF(D626="","",MIN(D626+F626,G626+H626))</f>
        <v/>
      </c>
      <c r="J626" s="48">
        <f>IF(D626="","",MIN(D626,MAX(0,I626-F626)))</f>
        <v/>
      </c>
      <c r="K626" s="48">
        <f>IF(D626="","",MAX(0,D626+F626-I626))</f>
        <v/>
      </c>
      <c r="L626" s="18">
        <f>IF(D626="","",IF(D626&lt;=0,"",1+COUNTIFS($D$606:$D$705,"&gt;0",$E$606:$E$705,"&gt;"&amp;E626)))</f>
        <v/>
      </c>
      <c r="M626" s="18">
        <f>IF(D626="","",IF(AND(K626&gt;0,L626=1),"Yes","No"))</f>
        <v/>
      </c>
      <c r="N626" s="48">
        <f>IF(D626="","",N526+F626)</f>
        <v/>
      </c>
      <c r="O626" s="47">
        <f>IF(D626="","",IF(AND(K626=0,K526&gt;0),C626,""))</f>
        <v/>
      </c>
    </row>
    <row r="627">
      <c r="A627" s="49">
        <f>IF(B627="","",DATE(YEAR('Debt Inputs'!$E$2),MONTH('Debt Inputs'!$E$2)+6,1))</f>
        <v/>
      </c>
      <c r="B627" s="23">
        <f>IF('Debt Inputs'!A27="","",'Debt Inputs'!A27)</f>
        <v/>
      </c>
      <c r="C627" s="24">
        <f>IF(B627="","",IFERROR(VLOOKUP(B627,'Debt Inputs'!$A$6:$M$105,2,FALSE),""))</f>
        <v/>
      </c>
      <c r="D627" s="50">
        <f>IF(B627="","",K527)</f>
        <v/>
      </c>
      <c r="E627" s="26">
        <f>IF(B627="","",IFERROR(VLOOKUP(B627,'Debt Inputs'!$A$6:$M$105,5,FALSE),0))</f>
        <v/>
      </c>
      <c r="F627" s="50">
        <f>IF(D627="","",IFERROR(D627*E627/12,0))</f>
        <v/>
      </c>
      <c r="G627" s="50">
        <f>IF(D627="","",MIN(IFERROR(VLOOKUP(B627,'Debt Inputs'!$A$6:$M$105,7,FALSE),0),D627+F627))</f>
        <v/>
      </c>
      <c r="H627" s="50">
        <f>IF(D627="","",IF(L627=1,MAX(0,'Debt Inputs'!$B$2-SUM($G$606:$G$705)),0))</f>
        <v/>
      </c>
      <c r="I627" s="50">
        <f>IF(D627="","",MIN(D627+F627,G627+H627))</f>
        <v/>
      </c>
      <c r="J627" s="50">
        <f>IF(D627="","",MIN(D627,MAX(0,I627-F627)))</f>
        <v/>
      </c>
      <c r="K627" s="50">
        <f>IF(D627="","",MAX(0,D627+F627-I627))</f>
        <v/>
      </c>
      <c r="L627" s="23">
        <f>IF(D627="","",IF(D627&lt;=0,"",1+COUNTIFS($D$606:$D$705,"&gt;0",$E$606:$E$705,"&gt;"&amp;E627)))</f>
        <v/>
      </c>
      <c r="M627" s="23">
        <f>IF(D627="","",IF(AND(K627&gt;0,L627=1),"Yes","No"))</f>
        <v/>
      </c>
      <c r="N627" s="50">
        <f>IF(D627="","",N527+F627)</f>
        <v/>
      </c>
      <c r="O627" s="49">
        <f>IF(D627="","",IF(AND(K627=0,K527&gt;0),C627,""))</f>
        <v/>
      </c>
    </row>
    <row r="628">
      <c r="A628" s="47">
        <f>IF(B628="","",DATE(YEAR('Debt Inputs'!$E$2),MONTH('Debt Inputs'!$E$2)+6,1))</f>
        <v/>
      </c>
      <c r="B628" s="18">
        <f>IF('Debt Inputs'!A28="","",'Debt Inputs'!A28)</f>
        <v/>
      </c>
      <c r="C628" s="19">
        <f>IF(B628="","",IFERROR(VLOOKUP(B628,'Debt Inputs'!$A$6:$M$105,2,FALSE),""))</f>
        <v/>
      </c>
      <c r="D628" s="48">
        <f>IF(B628="","",K528)</f>
        <v/>
      </c>
      <c r="E628" s="21">
        <f>IF(B628="","",IFERROR(VLOOKUP(B628,'Debt Inputs'!$A$6:$M$105,5,FALSE),0))</f>
        <v/>
      </c>
      <c r="F628" s="48">
        <f>IF(D628="","",IFERROR(D628*E628/12,0))</f>
        <v/>
      </c>
      <c r="G628" s="48">
        <f>IF(D628="","",MIN(IFERROR(VLOOKUP(B628,'Debt Inputs'!$A$6:$M$105,7,FALSE),0),D628+F628))</f>
        <v/>
      </c>
      <c r="H628" s="48">
        <f>IF(D628="","",IF(L628=1,MAX(0,'Debt Inputs'!$B$2-SUM($G$606:$G$705)),0))</f>
        <v/>
      </c>
      <c r="I628" s="48">
        <f>IF(D628="","",MIN(D628+F628,G628+H628))</f>
        <v/>
      </c>
      <c r="J628" s="48">
        <f>IF(D628="","",MIN(D628,MAX(0,I628-F628)))</f>
        <v/>
      </c>
      <c r="K628" s="48">
        <f>IF(D628="","",MAX(0,D628+F628-I628))</f>
        <v/>
      </c>
      <c r="L628" s="18">
        <f>IF(D628="","",IF(D628&lt;=0,"",1+COUNTIFS($D$606:$D$705,"&gt;0",$E$606:$E$705,"&gt;"&amp;E628)))</f>
        <v/>
      </c>
      <c r="M628" s="18">
        <f>IF(D628="","",IF(AND(K628&gt;0,L628=1),"Yes","No"))</f>
        <v/>
      </c>
      <c r="N628" s="48">
        <f>IF(D628="","",N528+F628)</f>
        <v/>
      </c>
      <c r="O628" s="47">
        <f>IF(D628="","",IF(AND(K628=0,K528&gt;0),C628,""))</f>
        <v/>
      </c>
    </row>
    <row r="629">
      <c r="A629" s="49">
        <f>IF(B629="","",DATE(YEAR('Debt Inputs'!$E$2),MONTH('Debt Inputs'!$E$2)+6,1))</f>
        <v/>
      </c>
      <c r="B629" s="23">
        <f>IF('Debt Inputs'!A29="","",'Debt Inputs'!A29)</f>
        <v/>
      </c>
      <c r="C629" s="24">
        <f>IF(B629="","",IFERROR(VLOOKUP(B629,'Debt Inputs'!$A$6:$M$105,2,FALSE),""))</f>
        <v/>
      </c>
      <c r="D629" s="50">
        <f>IF(B629="","",K529)</f>
        <v/>
      </c>
      <c r="E629" s="26">
        <f>IF(B629="","",IFERROR(VLOOKUP(B629,'Debt Inputs'!$A$6:$M$105,5,FALSE),0))</f>
        <v/>
      </c>
      <c r="F629" s="50">
        <f>IF(D629="","",IFERROR(D629*E629/12,0))</f>
        <v/>
      </c>
      <c r="G629" s="50">
        <f>IF(D629="","",MIN(IFERROR(VLOOKUP(B629,'Debt Inputs'!$A$6:$M$105,7,FALSE),0),D629+F629))</f>
        <v/>
      </c>
      <c r="H629" s="50">
        <f>IF(D629="","",IF(L629=1,MAX(0,'Debt Inputs'!$B$2-SUM($G$606:$G$705)),0))</f>
        <v/>
      </c>
      <c r="I629" s="50">
        <f>IF(D629="","",MIN(D629+F629,G629+H629))</f>
        <v/>
      </c>
      <c r="J629" s="50">
        <f>IF(D629="","",MIN(D629,MAX(0,I629-F629)))</f>
        <v/>
      </c>
      <c r="K629" s="50">
        <f>IF(D629="","",MAX(0,D629+F629-I629))</f>
        <v/>
      </c>
      <c r="L629" s="23">
        <f>IF(D629="","",IF(D629&lt;=0,"",1+COUNTIFS($D$606:$D$705,"&gt;0",$E$606:$E$705,"&gt;"&amp;E629)))</f>
        <v/>
      </c>
      <c r="M629" s="23">
        <f>IF(D629="","",IF(AND(K629&gt;0,L629=1),"Yes","No"))</f>
        <v/>
      </c>
      <c r="N629" s="50">
        <f>IF(D629="","",N529+F629)</f>
        <v/>
      </c>
      <c r="O629" s="49">
        <f>IF(D629="","",IF(AND(K629=0,K529&gt;0),C629,""))</f>
        <v/>
      </c>
    </row>
    <row r="630">
      <c r="A630" s="47">
        <f>IF(B630="","",DATE(YEAR('Debt Inputs'!$E$2),MONTH('Debt Inputs'!$E$2)+6,1))</f>
        <v/>
      </c>
      <c r="B630" s="18">
        <f>IF('Debt Inputs'!A30="","",'Debt Inputs'!A30)</f>
        <v/>
      </c>
      <c r="C630" s="19">
        <f>IF(B630="","",IFERROR(VLOOKUP(B630,'Debt Inputs'!$A$6:$M$105,2,FALSE),""))</f>
        <v/>
      </c>
      <c r="D630" s="48">
        <f>IF(B630="","",K530)</f>
        <v/>
      </c>
      <c r="E630" s="21">
        <f>IF(B630="","",IFERROR(VLOOKUP(B630,'Debt Inputs'!$A$6:$M$105,5,FALSE),0))</f>
        <v/>
      </c>
      <c r="F630" s="48">
        <f>IF(D630="","",IFERROR(D630*E630/12,0))</f>
        <v/>
      </c>
      <c r="G630" s="48">
        <f>IF(D630="","",MIN(IFERROR(VLOOKUP(B630,'Debt Inputs'!$A$6:$M$105,7,FALSE),0),D630+F630))</f>
        <v/>
      </c>
      <c r="H630" s="48">
        <f>IF(D630="","",IF(L630=1,MAX(0,'Debt Inputs'!$B$2-SUM($G$606:$G$705)),0))</f>
        <v/>
      </c>
      <c r="I630" s="48">
        <f>IF(D630="","",MIN(D630+F630,G630+H630))</f>
        <v/>
      </c>
      <c r="J630" s="48">
        <f>IF(D630="","",MIN(D630,MAX(0,I630-F630)))</f>
        <v/>
      </c>
      <c r="K630" s="48">
        <f>IF(D630="","",MAX(0,D630+F630-I630))</f>
        <v/>
      </c>
      <c r="L630" s="18">
        <f>IF(D630="","",IF(D630&lt;=0,"",1+COUNTIFS($D$606:$D$705,"&gt;0",$E$606:$E$705,"&gt;"&amp;E630)))</f>
        <v/>
      </c>
      <c r="M630" s="18">
        <f>IF(D630="","",IF(AND(K630&gt;0,L630=1),"Yes","No"))</f>
        <v/>
      </c>
      <c r="N630" s="48">
        <f>IF(D630="","",N530+F630)</f>
        <v/>
      </c>
      <c r="O630" s="47">
        <f>IF(D630="","",IF(AND(K630=0,K530&gt;0),C630,""))</f>
        <v/>
      </c>
    </row>
    <row r="631">
      <c r="A631" s="49">
        <f>IF(B631="","",DATE(YEAR('Debt Inputs'!$E$2),MONTH('Debt Inputs'!$E$2)+6,1))</f>
        <v/>
      </c>
      <c r="B631" s="23">
        <f>IF('Debt Inputs'!A31="","",'Debt Inputs'!A31)</f>
        <v/>
      </c>
      <c r="C631" s="24">
        <f>IF(B631="","",IFERROR(VLOOKUP(B631,'Debt Inputs'!$A$6:$M$105,2,FALSE),""))</f>
        <v/>
      </c>
      <c r="D631" s="50">
        <f>IF(B631="","",K531)</f>
        <v/>
      </c>
      <c r="E631" s="26">
        <f>IF(B631="","",IFERROR(VLOOKUP(B631,'Debt Inputs'!$A$6:$M$105,5,FALSE),0))</f>
        <v/>
      </c>
      <c r="F631" s="50">
        <f>IF(D631="","",IFERROR(D631*E631/12,0))</f>
        <v/>
      </c>
      <c r="G631" s="50">
        <f>IF(D631="","",MIN(IFERROR(VLOOKUP(B631,'Debt Inputs'!$A$6:$M$105,7,FALSE),0),D631+F631))</f>
        <v/>
      </c>
      <c r="H631" s="50">
        <f>IF(D631="","",IF(L631=1,MAX(0,'Debt Inputs'!$B$2-SUM($G$606:$G$705)),0))</f>
        <v/>
      </c>
      <c r="I631" s="50">
        <f>IF(D631="","",MIN(D631+F631,G631+H631))</f>
        <v/>
      </c>
      <c r="J631" s="50">
        <f>IF(D631="","",MIN(D631,MAX(0,I631-F631)))</f>
        <v/>
      </c>
      <c r="K631" s="50">
        <f>IF(D631="","",MAX(0,D631+F631-I631))</f>
        <v/>
      </c>
      <c r="L631" s="23">
        <f>IF(D631="","",IF(D631&lt;=0,"",1+COUNTIFS($D$606:$D$705,"&gt;0",$E$606:$E$705,"&gt;"&amp;E631)))</f>
        <v/>
      </c>
      <c r="M631" s="23">
        <f>IF(D631="","",IF(AND(K631&gt;0,L631=1),"Yes","No"))</f>
        <v/>
      </c>
      <c r="N631" s="50">
        <f>IF(D631="","",N531+F631)</f>
        <v/>
      </c>
      <c r="O631" s="49">
        <f>IF(D631="","",IF(AND(K631=0,K531&gt;0),C631,""))</f>
        <v/>
      </c>
    </row>
    <row r="632">
      <c r="A632" s="47">
        <f>IF(B632="","",DATE(YEAR('Debt Inputs'!$E$2),MONTH('Debt Inputs'!$E$2)+6,1))</f>
        <v/>
      </c>
      <c r="B632" s="18">
        <f>IF('Debt Inputs'!A32="","",'Debt Inputs'!A32)</f>
        <v/>
      </c>
      <c r="C632" s="19">
        <f>IF(B632="","",IFERROR(VLOOKUP(B632,'Debt Inputs'!$A$6:$M$105,2,FALSE),""))</f>
        <v/>
      </c>
      <c r="D632" s="48">
        <f>IF(B632="","",K532)</f>
        <v/>
      </c>
      <c r="E632" s="21">
        <f>IF(B632="","",IFERROR(VLOOKUP(B632,'Debt Inputs'!$A$6:$M$105,5,FALSE),0))</f>
        <v/>
      </c>
      <c r="F632" s="48">
        <f>IF(D632="","",IFERROR(D632*E632/12,0))</f>
        <v/>
      </c>
      <c r="G632" s="48">
        <f>IF(D632="","",MIN(IFERROR(VLOOKUP(B632,'Debt Inputs'!$A$6:$M$105,7,FALSE),0),D632+F632))</f>
        <v/>
      </c>
      <c r="H632" s="48">
        <f>IF(D632="","",IF(L632=1,MAX(0,'Debt Inputs'!$B$2-SUM($G$606:$G$705)),0))</f>
        <v/>
      </c>
      <c r="I632" s="48">
        <f>IF(D632="","",MIN(D632+F632,G632+H632))</f>
        <v/>
      </c>
      <c r="J632" s="48">
        <f>IF(D632="","",MIN(D632,MAX(0,I632-F632)))</f>
        <v/>
      </c>
      <c r="K632" s="48">
        <f>IF(D632="","",MAX(0,D632+F632-I632))</f>
        <v/>
      </c>
      <c r="L632" s="18">
        <f>IF(D632="","",IF(D632&lt;=0,"",1+COUNTIFS($D$606:$D$705,"&gt;0",$E$606:$E$705,"&gt;"&amp;E632)))</f>
        <v/>
      </c>
      <c r="M632" s="18">
        <f>IF(D632="","",IF(AND(K632&gt;0,L632=1),"Yes","No"))</f>
        <v/>
      </c>
      <c r="N632" s="48">
        <f>IF(D632="","",N532+F632)</f>
        <v/>
      </c>
      <c r="O632" s="47">
        <f>IF(D632="","",IF(AND(K632=0,K532&gt;0),C632,""))</f>
        <v/>
      </c>
    </row>
    <row r="633">
      <c r="A633" s="49">
        <f>IF(B633="","",DATE(YEAR('Debt Inputs'!$E$2),MONTH('Debt Inputs'!$E$2)+6,1))</f>
        <v/>
      </c>
      <c r="B633" s="23">
        <f>IF('Debt Inputs'!A33="","",'Debt Inputs'!A33)</f>
        <v/>
      </c>
      <c r="C633" s="24">
        <f>IF(B633="","",IFERROR(VLOOKUP(B633,'Debt Inputs'!$A$6:$M$105,2,FALSE),""))</f>
        <v/>
      </c>
      <c r="D633" s="50">
        <f>IF(B633="","",K533)</f>
        <v/>
      </c>
      <c r="E633" s="26">
        <f>IF(B633="","",IFERROR(VLOOKUP(B633,'Debt Inputs'!$A$6:$M$105,5,FALSE),0))</f>
        <v/>
      </c>
      <c r="F633" s="50">
        <f>IF(D633="","",IFERROR(D633*E633/12,0))</f>
        <v/>
      </c>
      <c r="G633" s="50">
        <f>IF(D633="","",MIN(IFERROR(VLOOKUP(B633,'Debt Inputs'!$A$6:$M$105,7,FALSE),0),D633+F633))</f>
        <v/>
      </c>
      <c r="H633" s="50">
        <f>IF(D633="","",IF(L633=1,MAX(0,'Debt Inputs'!$B$2-SUM($G$606:$G$705)),0))</f>
        <v/>
      </c>
      <c r="I633" s="50">
        <f>IF(D633="","",MIN(D633+F633,G633+H633))</f>
        <v/>
      </c>
      <c r="J633" s="50">
        <f>IF(D633="","",MIN(D633,MAX(0,I633-F633)))</f>
        <v/>
      </c>
      <c r="K633" s="50">
        <f>IF(D633="","",MAX(0,D633+F633-I633))</f>
        <v/>
      </c>
      <c r="L633" s="23">
        <f>IF(D633="","",IF(D633&lt;=0,"",1+COUNTIFS($D$606:$D$705,"&gt;0",$E$606:$E$705,"&gt;"&amp;E633)))</f>
        <v/>
      </c>
      <c r="M633" s="23">
        <f>IF(D633="","",IF(AND(K633&gt;0,L633=1),"Yes","No"))</f>
        <v/>
      </c>
      <c r="N633" s="50">
        <f>IF(D633="","",N533+F633)</f>
        <v/>
      </c>
      <c r="O633" s="49">
        <f>IF(D633="","",IF(AND(K633=0,K533&gt;0),C633,""))</f>
        <v/>
      </c>
    </row>
    <row r="634">
      <c r="A634" s="47">
        <f>IF(B634="","",DATE(YEAR('Debt Inputs'!$E$2),MONTH('Debt Inputs'!$E$2)+6,1))</f>
        <v/>
      </c>
      <c r="B634" s="18">
        <f>IF('Debt Inputs'!A34="","",'Debt Inputs'!A34)</f>
        <v/>
      </c>
      <c r="C634" s="19">
        <f>IF(B634="","",IFERROR(VLOOKUP(B634,'Debt Inputs'!$A$6:$M$105,2,FALSE),""))</f>
        <v/>
      </c>
      <c r="D634" s="48">
        <f>IF(B634="","",K534)</f>
        <v/>
      </c>
      <c r="E634" s="21">
        <f>IF(B634="","",IFERROR(VLOOKUP(B634,'Debt Inputs'!$A$6:$M$105,5,FALSE),0))</f>
        <v/>
      </c>
      <c r="F634" s="48">
        <f>IF(D634="","",IFERROR(D634*E634/12,0))</f>
        <v/>
      </c>
      <c r="G634" s="48">
        <f>IF(D634="","",MIN(IFERROR(VLOOKUP(B634,'Debt Inputs'!$A$6:$M$105,7,FALSE),0),D634+F634))</f>
        <v/>
      </c>
      <c r="H634" s="48">
        <f>IF(D634="","",IF(L634=1,MAX(0,'Debt Inputs'!$B$2-SUM($G$606:$G$705)),0))</f>
        <v/>
      </c>
      <c r="I634" s="48">
        <f>IF(D634="","",MIN(D634+F634,G634+H634))</f>
        <v/>
      </c>
      <c r="J634" s="48">
        <f>IF(D634="","",MIN(D634,MAX(0,I634-F634)))</f>
        <v/>
      </c>
      <c r="K634" s="48">
        <f>IF(D634="","",MAX(0,D634+F634-I634))</f>
        <v/>
      </c>
      <c r="L634" s="18">
        <f>IF(D634="","",IF(D634&lt;=0,"",1+COUNTIFS($D$606:$D$705,"&gt;0",$E$606:$E$705,"&gt;"&amp;E634)))</f>
        <v/>
      </c>
      <c r="M634" s="18">
        <f>IF(D634="","",IF(AND(K634&gt;0,L634=1),"Yes","No"))</f>
        <v/>
      </c>
      <c r="N634" s="48">
        <f>IF(D634="","",N534+F634)</f>
        <v/>
      </c>
      <c r="O634" s="47">
        <f>IF(D634="","",IF(AND(K634=0,K534&gt;0),C634,""))</f>
        <v/>
      </c>
    </row>
    <row r="635">
      <c r="A635" s="49">
        <f>IF(B635="","",DATE(YEAR('Debt Inputs'!$E$2),MONTH('Debt Inputs'!$E$2)+6,1))</f>
        <v/>
      </c>
      <c r="B635" s="23">
        <f>IF('Debt Inputs'!A35="","",'Debt Inputs'!A35)</f>
        <v/>
      </c>
      <c r="C635" s="24">
        <f>IF(B635="","",IFERROR(VLOOKUP(B635,'Debt Inputs'!$A$6:$M$105,2,FALSE),""))</f>
        <v/>
      </c>
      <c r="D635" s="50">
        <f>IF(B635="","",K535)</f>
        <v/>
      </c>
      <c r="E635" s="26">
        <f>IF(B635="","",IFERROR(VLOOKUP(B635,'Debt Inputs'!$A$6:$M$105,5,FALSE),0))</f>
        <v/>
      </c>
      <c r="F635" s="50">
        <f>IF(D635="","",IFERROR(D635*E635/12,0))</f>
        <v/>
      </c>
      <c r="G635" s="50">
        <f>IF(D635="","",MIN(IFERROR(VLOOKUP(B635,'Debt Inputs'!$A$6:$M$105,7,FALSE),0),D635+F635))</f>
        <v/>
      </c>
      <c r="H635" s="50">
        <f>IF(D635="","",IF(L635=1,MAX(0,'Debt Inputs'!$B$2-SUM($G$606:$G$705)),0))</f>
        <v/>
      </c>
      <c r="I635" s="50">
        <f>IF(D635="","",MIN(D635+F635,G635+H635))</f>
        <v/>
      </c>
      <c r="J635" s="50">
        <f>IF(D635="","",MIN(D635,MAX(0,I635-F635)))</f>
        <v/>
      </c>
      <c r="K635" s="50">
        <f>IF(D635="","",MAX(0,D635+F635-I635))</f>
        <v/>
      </c>
      <c r="L635" s="23">
        <f>IF(D635="","",IF(D635&lt;=0,"",1+COUNTIFS($D$606:$D$705,"&gt;0",$E$606:$E$705,"&gt;"&amp;E635)))</f>
        <v/>
      </c>
      <c r="M635" s="23">
        <f>IF(D635="","",IF(AND(K635&gt;0,L635=1),"Yes","No"))</f>
        <v/>
      </c>
      <c r="N635" s="50">
        <f>IF(D635="","",N535+F635)</f>
        <v/>
      </c>
      <c r="O635" s="49">
        <f>IF(D635="","",IF(AND(K635=0,K535&gt;0),C635,""))</f>
        <v/>
      </c>
    </row>
    <row r="636">
      <c r="A636" s="47">
        <f>IF(B636="","",DATE(YEAR('Debt Inputs'!$E$2),MONTH('Debt Inputs'!$E$2)+6,1))</f>
        <v/>
      </c>
      <c r="B636" s="18">
        <f>IF('Debt Inputs'!A36="","",'Debt Inputs'!A36)</f>
        <v/>
      </c>
      <c r="C636" s="19">
        <f>IF(B636="","",IFERROR(VLOOKUP(B636,'Debt Inputs'!$A$6:$M$105,2,FALSE),""))</f>
        <v/>
      </c>
      <c r="D636" s="48">
        <f>IF(B636="","",K536)</f>
        <v/>
      </c>
      <c r="E636" s="21">
        <f>IF(B636="","",IFERROR(VLOOKUP(B636,'Debt Inputs'!$A$6:$M$105,5,FALSE),0))</f>
        <v/>
      </c>
      <c r="F636" s="48">
        <f>IF(D636="","",IFERROR(D636*E636/12,0))</f>
        <v/>
      </c>
      <c r="G636" s="48">
        <f>IF(D636="","",MIN(IFERROR(VLOOKUP(B636,'Debt Inputs'!$A$6:$M$105,7,FALSE),0),D636+F636))</f>
        <v/>
      </c>
      <c r="H636" s="48">
        <f>IF(D636="","",IF(L636=1,MAX(0,'Debt Inputs'!$B$2-SUM($G$606:$G$705)),0))</f>
        <v/>
      </c>
      <c r="I636" s="48">
        <f>IF(D636="","",MIN(D636+F636,G636+H636))</f>
        <v/>
      </c>
      <c r="J636" s="48">
        <f>IF(D636="","",MIN(D636,MAX(0,I636-F636)))</f>
        <v/>
      </c>
      <c r="K636" s="48">
        <f>IF(D636="","",MAX(0,D636+F636-I636))</f>
        <v/>
      </c>
      <c r="L636" s="18">
        <f>IF(D636="","",IF(D636&lt;=0,"",1+COUNTIFS($D$606:$D$705,"&gt;0",$E$606:$E$705,"&gt;"&amp;E636)))</f>
        <v/>
      </c>
      <c r="M636" s="18">
        <f>IF(D636="","",IF(AND(K636&gt;0,L636=1),"Yes","No"))</f>
        <v/>
      </c>
      <c r="N636" s="48">
        <f>IF(D636="","",N536+F636)</f>
        <v/>
      </c>
      <c r="O636" s="47">
        <f>IF(D636="","",IF(AND(K636=0,K536&gt;0),C636,""))</f>
        <v/>
      </c>
    </row>
    <row r="637">
      <c r="A637" s="49">
        <f>IF(B637="","",DATE(YEAR('Debt Inputs'!$E$2),MONTH('Debt Inputs'!$E$2)+6,1))</f>
        <v/>
      </c>
      <c r="B637" s="23">
        <f>IF('Debt Inputs'!A37="","",'Debt Inputs'!A37)</f>
        <v/>
      </c>
      <c r="C637" s="24">
        <f>IF(B637="","",IFERROR(VLOOKUP(B637,'Debt Inputs'!$A$6:$M$105,2,FALSE),""))</f>
        <v/>
      </c>
      <c r="D637" s="50">
        <f>IF(B637="","",K537)</f>
        <v/>
      </c>
      <c r="E637" s="26">
        <f>IF(B637="","",IFERROR(VLOOKUP(B637,'Debt Inputs'!$A$6:$M$105,5,FALSE),0))</f>
        <v/>
      </c>
      <c r="F637" s="50">
        <f>IF(D637="","",IFERROR(D637*E637/12,0))</f>
        <v/>
      </c>
      <c r="G637" s="50">
        <f>IF(D637="","",MIN(IFERROR(VLOOKUP(B637,'Debt Inputs'!$A$6:$M$105,7,FALSE),0),D637+F637))</f>
        <v/>
      </c>
      <c r="H637" s="50">
        <f>IF(D637="","",IF(L637=1,MAX(0,'Debt Inputs'!$B$2-SUM($G$606:$G$705)),0))</f>
        <v/>
      </c>
      <c r="I637" s="50">
        <f>IF(D637="","",MIN(D637+F637,G637+H637))</f>
        <v/>
      </c>
      <c r="J637" s="50">
        <f>IF(D637="","",MIN(D637,MAX(0,I637-F637)))</f>
        <v/>
      </c>
      <c r="K637" s="50">
        <f>IF(D637="","",MAX(0,D637+F637-I637))</f>
        <v/>
      </c>
      <c r="L637" s="23">
        <f>IF(D637="","",IF(D637&lt;=0,"",1+COUNTIFS($D$606:$D$705,"&gt;0",$E$606:$E$705,"&gt;"&amp;E637)))</f>
        <v/>
      </c>
      <c r="M637" s="23">
        <f>IF(D637="","",IF(AND(K637&gt;0,L637=1),"Yes","No"))</f>
        <v/>
      </c>
      <c r="N637" s="50">
        <f>IF(D637="","",N537+F637)</f>
        <v/>
      </c>
      <c r="O637" s="49">
        <f>IF(D637="","",IF(AND(K637=0,K537&gt;0),C637,""))</f>
        <v/>
      </c>
    </row>
    <row r="638">
      <c r="A638" s="47">
        <f>IF(B638="","",DATE(YEAR('Debt Inputs'!$E$2),MONTH('Debt Inputs'!$E$2)+6,1))</f>
        <v/>
      </c>
      <c r="B638" s="18">
        <f>IF('Debt Inputs'!A38="","",'Debt Inputs'!A38)</f>
        <v/>
      </c>
      <c r="C638" s="19">
        <f>IF(B638="","",IFERROR(VLOOKUP(B638,'Debt Inputs'!$A$6:$M$105,2,FALSE),""))</f>
        <v/>
      </c>
      <c r="D638" s="48">
        <f>IF(B638="","",K538)</f>
        <v/>
      </c>
      <c r="E638" s="21">
        <f>IF(B638="","",IFERROR(VLOOKUP(B638,'Debt Inputs'!$A$6:$M$105,5,FALSE),0))</f>
        <v/>
      </c>
      <c r="F638" s="48">
        <f>IF(D638="","",IFERROR(D638*E638/12,0))</f>
        <v/>
      </c>
      <c r="G638" s="48">
        <f>IF(D638="","",MIN(IFERROR(VLOOKUP(B638,'Debt Inputs'!$A$6:$M$105,7,FALSE),0),D638+F638))</f>
        <v/>
      </c>
      <c r="H638" s="48">
        <f>IF(D638="","",IF(L638=1,MAX(0,'Debt Inputs'!$B$2-SUM($G$606:$G$705)),0))</f>
        <v/>
      </c>
      <c r="I638" s="48">
        <f>IF(D638="","",MIN(D638+F638,G638+H638))</f>
        <v/>
      </c>
      <c r="J638" s="48">
        <f>IF(D638="","",MIN(D638,MAX(0,I638-F638)))</f>
        <v/>
      </c>
      <c r="K638" s="48">
        <f>IF(D638="","",MAX(0,D638+F638-I638))</f>
        <v/>
      </c>
      <c r="L638" s="18">
        <f>IF(D638="","",IF(D638&lt;=0,"",1+COUNTIFS($D$606:$D$705,"&gt;0",$E$606:$E$705,"&gt;"&amp;E638)))</f>
        <v/>
      </c>
      <c r="M638" s="18">
        <f>IF(D638="","",IF(AND(K638&gt;0,L638=1),"Yes","No"))</f>
        <v/>
      </c>
      <c r="N638" s="48">
        <f>IF(D638="","",N538+F638)</f>
        <v/>
      </c>
      <c r="O638" s="47">
        <f>IF(D638="","",IF(AND(K638=0,K538&gt;0),C638,""))</f>
        <v/>
      </c>
    </row>
    <row r="639">
      <c r="A639" s="49">
        <f>IF(B639="","",DATE(YEAR('Debt Inputs'!$E$2),MONTH('Debt Inputs'!$E$2)+6,1))</f>
        <v/>
      </c>
      <c r="B639" s="23">
        <f>IF('Debt Inputs'!A39="","",'Debt Inputs'!A39)</f>
        <v/>
      </c>
      <c r="C639" s="24">
        <f>IF(B639="","",IFERROR(VLOOKUP(B639,'Debt Inputs'!$A$6:$M$105,2,FALSE),""))</f>
        <v/>
      </c>
      <c r="D639" s="50">
        <f>IF(B639="","",K539)</f>
        <v/>
      </c>
      <c r="E639" s="26">
        <f>IF(B639="","",IFERROR(VLOOKUP(B639,'Debt Inputs'!$A$6:$M$105,5,FALSE),0))</f>
        <v/>
      </c>
      <c r="F639" s="50">
        <f>IF(D639="","",IFERROR(D639*E639/12,0))</f>
        <v/>
      </c>
      <c r="G639" s="50">
        <f>IF(D639="","",MIN(IFERROR(VLOOKUP(B639,'Debt Inputs'!$A$6:$M$105,7,FALSE),0),D639+F639))</f>
        <v/>
      </c>
      <c r="H639" s="50">
        <f>IF(D639="","",IF(L639=1,MAX(0,'Debt Inputs'!$B$2-SUM($G$606:$G$705)),0))</f>
        <v/>
      </c>
      <c r="I639" s="50">
        <f>IF(D639="","",MIN(D639+F639,G639+H639))</f>
        <v/>
      </c>
      <c r="J639" s="50">
        <f>IF(D639="","",MIN(D639,MAX(0,I639-F639)))</f>
        <v/>
      </c>
      <c r="K639" s="50">
        <f>IF(D639="","",MAX(0,D639+F639-I639))</f>
        <v/>
      </c>
      <c r="L639" s="23">
        <f>IF(D639="","",IF(D639&lt;=0,"",1+COUNTIFS($D$606:$D$705,"&gt;0",$E$606:$E$705,"&gt;"&amp;E639)))</f>
        <v/>
      </c>
      <c r="M639" s="23">
        <f>IF(D639="","",IF(AND(K639&gt;0,L639=1),"Yes","No"))</f>
        <v/>
      </c>
      <c r="N639" s="50">
        <f>IF(D639="","",N539+F639)</f>
        <v/>
      </c>
      <c r="O639" s="49">
        <f>IF(D639="","",IF(AND(K639=0,K539&gt;0),C639,""))</f>
        <v/>
      </c>
    </row>
    <row r="640">
      <c r="A640" s="47">
        <f>IF(B640="","",DATE(YEAR('Debt Inputs'!$E$2),MONTH('Debt Inputs'!$E$2)+6,1))</f>
        <v/>
      </c>
      <c r="B640" s="18">
        <f>IF('Debt Inputs'!A40="","",'Debt Inputs'!A40)</f>
        <v/>
      </c>
      <c r="C640" s="19">
        <f>IF(B640="","",IFERROR(VLOOKUP(B640,'Debt Inputs'!$A$6:$M$105,2,FALSE),""))</f>
        <v/>
      </c>
      <c r="D640" s="48">
        <f>IF(B640="","",K540)</f>
        <v/>
      </c>
      <c r="E640" s="21">
        <f>IF(B640="","",IFERROR(VLOOKUP(B640,'Debt Inputs'!$A$6:$M$105,5,FALSE),0))</f>
        <v/>
      </c>
      <c r="F640" s="48">
        <f>IF(D640="","",IFERROR(D640*E640/12,0))</f>
        <v/>
      </c>
      <c r="G640" s="48">
        <f>IF(D640="","",MIN(IFERROR(VLOOKUP(B640,'Debt Inputs'!$A$6:$M$105,7,FALSE),0),D640+F640))</f>
        <v/>
      </c>
      <c r="H640" s="48">
        <f>IF(D640="","",IF(L640=1,MAX(0,'Debt Inputs'!$B$2-SUM($G$606:$G$705)),0))</f>
        <v/>
      </c>
      <c r="I640" s="48">
        <f>IF(D640="","",MIN(D640+F640,G640+H640))</f>
        <v/>
      </c>
      <c r="J640" s="48">
        <f>IF(D640="","",MIN(D640,MAX(0,I640-F640)))</f>
        <v/>
      </c>
      <c r="K640" s="48">
        <f>IF(D640="","",MAX(0,D640+F640-I640))</f>
        <v/>
      </c>
      <c r="L640" s="18">
        <f>IF(D640="","",IF(D640&lt;=0,"",1+COUNTIFS($D$606:$D$705,"&gt;0",$E$606:$E$705,"&gt;"&amp;E640)))</f>
        <v/>
      </c>
      <c r="M640" s="18">
        <f>IF(D640="","",IF(AND(K640&gt;0,L640=1),"Yes","No"))</f>
        <v/>
      </c>
      <c r="N640" s="48">
        <f>IF(D640="","",N540+F640)</f>
        <v/>
      </c>
      <c r="O640" s="47">
        <f>IF(D640="","",IF(AND(K640=0,K540&gt;0),C640,""))</f>
        <v/>
      </c>
    </row>
    <row r="641">
      <c r="A641" s="49">
        <f>IF(B641="","",DATE(YEAR('Debt Inputs'!$E$2),MONTH('Debt Inputs'!$E$2)+6,1))</f>
        <v/>
      </c>
      <c r="B641" s="23">
        <f>IF('Debt Inputs'!A41="","",'Debt Inputs'!A41)</f>
        <v/>
      </c>
      <c r="C641" s="24">
        <f>IF(B641="","",IFERROR(VLOOKUP(B641,'Debt Inputs'!$A$6:$M$105,2,FALSE),""))</f>
        <v/>
      </c>
      <c r="D641" s="50">
        <f>IF(B641="","",K541)</f>
        <v/>
      </c>
      <c r="E641" s="26">
        <f>IF(B641="","",IFERROR(VLOOKUP(B641,'Debt Inputs'!$A$6:$M$105,5,FALSE),0))</f>
        <v/>
      </c>
      <c r="F641" s="50">
        <f>IF(D641="","",IFERROR(D641*E641/12,0))</f>
        <v/>
      </c>
      <c r="G641" s="50">
        <f>IF(D641="","",MIN(IFERROR(VLOOKUP(B641,'Debt Inputs'!$A$6:$M$105,7,FALSE),0),D641+F641))</f>
        <v/>
      </c>
      <c r="H641" s="50">
        <f>IF(D641="","",IF(L641=1,MAX(0,'Debt Inputs'!$B$2-SUM($G$606:$G$705)),0))</f>
        <v/>
      </c>
      <c r="I641" s="50">
        <f>IF(D641="","",MIN(D641+F641,G641+H641))</f>
        <v/>
      </c>
      <c r="J641" s="50">
        <f>IF(D641="","",MIN(D641,MAX(0,I641-F641)))</f>
        <v/>
      </c>
      <c r="K641" s="50">
        <f>IF(D641="","",MAX(0,D641+F641-I641))</f>
        <v/>
      </c>
      <c r="L641" s="23">
        <f>IF(D641="","",IF(D641&lt;=0,"",1+COUNTIFS($D$606:$D$705,"&gt;0",$E$606:$E$705,"&gt;"&amp;E641)))</f>
        <v/>
      </c>
      <c r="M641" s="23">
        <f>IF(D641="","",IF(AND(K641&gt;0,L641=1),"Yes","No"))</f>
        <v/>
      </c>
      <c r="N641" s="50">
        <f>IF(D641="","",N541+F641)</f>
        <v/>
      </c>
      <c r="O641" s="49">
        <f>IF(D641="","",IF(AND(K641=0,K541&gt;0),C641,""))</f>
        <v/>
      </c>
    </row>
    <row r="642">
      <c r="A642" s="47">
        <f>IF(B642="","",DATE(YEAR('Debt Inputs'!$E$2),MONTH('Debt Inputs'!$E$2)+6,1))</f>
        <v/>
      </c>
      <c r="B642" s="18">
        <f>IF('Debt Inputs'!A42="","",'Debt Inputs'!A42)</f>
        <v/>
      </c>
      <c r="C642" s="19">
        <f>IF(B642="","",IFERROR(VLOOKUP(B642,'Debt Inputs'!$A$6:$M$105,2,FALSE),""))</f>
        <v/>
      </c>
      <c r="D642" s="48">
        <f>IF(B642="","",K542)</f>
        <v/>
      </c>
      <c r="E642" s="21">
        <f>IF(B642="","",IFERROR(VLOOKUP(B642,'Debt Inputs'!$A$6:$M$105,5,FALSE),0))</f>
        <v/>
      </c>
      <c r="F642" s="48">
        <f>IF(D642="","",IFERROR(D642*E642/12,0))</f>
        <v/>
      </c>
      <c r="G642" s="48">
        <f>IF(D642="","",MIN(IFERROR(VLOOKUP(B642,'Debt Inputs'!$A$6:$M$105,7,FALSE),0),D642+F642))</f>
        <v/>
      </c>
      <c r="H642" s="48">
        <f>IF(D642="","",IF(L642=1,MAX(0,'Debt Inputs'!$B$2-SUM($G$606:$G$705)),0))</f>
        <v/>
      </c>
      <c r="I642" s="48">
        <f>IF(D642="","",MIN(D642+F642,G642+H642))</f>
        <v/>
      </c>
      <c r="J642" s="48">
        <f>IF(D642="","",MIN(D642,MAX(0,I642-F642)))</f>
        <v/>
      </c>
      <c r="K642" s="48">
        <f>IF(D642="","",MAX(0,D642+F642-I642))</f>
        <v/>
      </c>
      <c r="L642" s="18">
        <f>IF(D642="","",IF(D642&lt;=0,"",1+COUNTIFS($D$606:$D$705,"&gt;0",$E$606:$E$705,"&gt;"&amp;E642)))</f>
        <v/>
      </c>
      <c r="M642" s="18">
        <f>IF(D642="","",IF(AND(K642&gt;0,L642=1),"Yes","No"))</f>
        <v/>
      </c>
      <c r="N642" s="48">
        <f>IF(D642="","",N542+F642)</f>
        <v/>
      </c>
      <c r="O642" s="47">
        <f>IF(D642="","",IF(AND(K642=0,K542&gt;0),C642,""))</f>
        <v/>
      </c>
    </row>
    <row r="643">
      <c r="A643" s="49">
        <f>IF(B643="","",DATE(YEAR('Debt Inputs'!$E$2),MONTH('Debt Inputs'!$E$2)+6,1))</f>
        <v/>
      </c>
      <c r="B643" s="23">
        <f>IF('Debt Inputs'!A43="","",'Debt Inputs'!A43)</f>
        <v/>
      </c>
      <c r="C643" s="24">
        <f>IF(B643="","",IFERROR(VLOOKUP(B643,'Debt Inputs'!$A$6:$M$105,2,FALSE),""))</f>
        <v/>
      </c>
      <c r="D643" s="50">
        <f>IF(B643="","",K543)</f>
        <v/>
      </c>
      <c r="E643" s="26">
        <f>IF(B643="","",IFERROR(VLOOKUP(B643,'Debt Inputs'!$A$6:$M$105,5,FALSE),0))</f>
        <v/>
      </c>
      <c r="F643" s="50">
        <f>IF(D643="","",IFERROR(D643*E643/12,0))</f>
        <v/>
      </c>
      <c r="G643" s="50">
        <f>IF(D643="","",MIN(IFERROR(VLOOKUP(B643,'Debt Inputs'!$A$6:$M$105,7,FALSE),0),D643+F643))</f>
        <v/>
      </c>
      <c r="H643" s="50">
        <f>IF(D643="","",IF(L643=1,MAX(0,'Debt Inputs'!$B$2-SUM($G$606:$G$705)),0))</f>
        <v/>
      </c>
      <c r="I643" s="50">
        <f>IF(D643="","",MIN(D643+F643,G643+H643))</f>
        <v/>
      </c>
      <c r="J643" s="50">
        <f>IF(D643="","",MIN(D643,MAX(0,I643-F643)))</f>
        <v/>
      </c>
      <c r="K643" s="50">
        <f>IF(D643="","",MAX(0,D643+F643-I643))</f>
        <v/>
      </c>
      <c r="L643" s="23">
        <f>IF(D643="","",IF(D643&lt;=0,"",1+COUNTIFS($D$606:$D$705,"&gt;0",$E$606:$E$705,"&gt;"&amp;E643)))</f>
        <v/>
      </c>
      <c r="M643" s="23">
        <f>IF(D643="","",IF(AND(K643&gt;0,L643=1),"Yes","No"))</f>
        <v/>
      </c>
      <c r="N643" s="50">
        <f>IF(D643="","",N543+F643)</f>
        <v/>
      </c>
      <c r="O643" s="49">
        <f>IF(D643="","",IF(AND(K643=0,K543&gt;0),C643,""))</f>
        <v/>
      </c>
    </row>
    <row r="644">
      <c r="A644" s="47">
        <f>IF(B644="","",DATE(YEAR('Debt Inputs'!$E$2),MONTH('Debt Inputs'!$E$2)+6,1))</f>
        <v/>
      </c>
      <c r="B644" s="18">
        <f>IF('Debt Inputs'!A44="","",'Debt Inputs'!A44)</f>
        <v/>
      </c>
      <c r="C644" s="19">
        <f>IF(B644="","",IFERROR(VLOOKUP(B644,'Debt Inputs'!$A$6:$M$105,2,FALSE),""))</f>
        <v/>
      </c>
      <c r="D644" s="48">
        <f>IF(B644="","",K544)</f>
        <v/>
      </c>
      <c r="E644" s="21">
        <f>IF(B644="","",IFERROR(VLOOKUP(B644,'Debt Inputs'!$A$6:$M$105,5,FALSE),0))</f>
        <v/>
      </c>
      <c r="F644" s="48">
        <f>IF(D644="","",IFERROR(D644*E644/12,0))</f>
        <v/>
      </c>
      <c r="G644" s="48">
        <f>IF(D644="","",MIN(IFERROR(VLOOKUP(B644,'Debt Inputs'!$A$6:$M$105,7,FALSE),0),D644+F644))</f>
        <v/>
      </c>
      <c r="H644" s="48">
        <f>IF(D644="","",IF(L644=1,MAX(0,'Debt Inputs'!$B$2-SUM($G$606:$G$705)),0))</f>
        <v/>
      </c>
      <c r="I644" s="48">
        <f>IF(D644="","",MIN(D644+F644,G644+H644))</f>
        <v/>
      </c>
      <c r="J644" s="48">
        <f>IF(D644="","",MIN(D644,MAX(0,I644-F644)))</f>
        <v/>
      </c>
      <c r="K644" s="48">
        <f>IF(D644="","",MAX(0,D644+F644-I644))</f>
        <v/>
      </c>
      <c r="L644" s="18">
        <f>IF(D644="","",IF(D644&lt;=0,"",1+COUNTIFS($D$606:$D$705,"&gt;0",$E$606:$E$705,"&gt;"&amp;E644)))</f>
        <v/>
      </c>
      <c r="M644" s="18">
        <f>IF(D644="","",IF(AND(K644&gt;0,L644=1),"Yes","No"))</f>
        <v/>
      </c>
      <c r="N644" s="48">
        <f>IF(D644="","",N544+F644)</f>
        <v/>
      </c>
      <c r="O644" s="47">
        <f>IF(D644="","",IF(AND(K644=0,K544&gt;0),C644,""))</f>
        <v/>
      </c>
    </row>
    <row r="645">
      <c r="A645" s="49">
        <f>IF(B645="","",DATE(YEAR('Debt Inputs'!$E$2),MONTH('Debt Inputs'!$E$2)+6,1))</f>
        <v/>
      </c>
      <c r="B645" s="23">
        <f>IF('Debt Inputs'!A45="","",'Debt Inputs'!A45)</f>
        <v/>
      </c>
      <c r="C645" s="24">
        <f>IF(B645="","",IFERROR(VLOOKUP(B645,'Debt Inputs'!$A$6:$M$105,2,FALSE),""))</f>
        <v/>
      </c>
      <c r="D645" s="50">
        <f>IF(B645="","",K545)</f>
        <v/>
      </c>
      <c r="E645" s="26">
        <f>IF(B645="","",IFERROR(VLOOKUP(B645,'Debt Inputs'!$A$6:$M$105,5,FALSE),0))</f>
        <v/>
      </c>
      <c r="F645" s="50">
        <f>IF(D645="","",IFERROR(D645*E645/12,0))</f>
        <v/>
      </c>
      <c r="G645" s="50">
        <f>IF(D645="","",MIN(IFERROR(VLOOKUP(B645,'Debt Inputs'!$A$6:$M$105,7,FALSE),0),D645+F645))</f>
        <v/>
      </c>
      <c r="H645" s="50">
        <f>IF(D645="","",IF(L645=1,MAX(0,'Debt Inputs'!$B$2-SUM($G$606:$G$705)),0))</f>
        <v/>
      </c>
      <c r="I645" s="50">
        <f>IF(D645="","",MIN(D645+F645,G645+H645))</f>
        <v/>
      </c>
      <c r="J645" s="50">
        <f>IF(D645="","",MIN(D645,MAX(0,I645-F645)))</f>
        <v/>
      </c>
      <c r="K645" s="50">
        <f>IF(D645="","",MAX(0,D645+F645-I645))</f>
        <v/>
      </c>
      <c r="L645" s="23">
        <f>IF(D645="","",IF(D645&lt;=0,"",1+COUNTIFS($D$606:$D$705,"&gt;0",$E$606:$E$705,"&gt;"&amp;E645)))</f>
        <v/>
      </c>
      <c r="M645" s="23">
        <f>IF(D645="","",IF(AND(K645&gt;0,L645=1),"Yes","No"))</f>
        <v/>
      </c>
      <c r="N645" s="50">
        <f>IF(D645="","",N545+F645)</f>
        <v/>
      </c>
      <c r="O645" s="49">
        <f>IF(D645="","",IF(AND(K645=0,K545&gt;0),C645,""))</f>
        <v/>
      </c>
    </row>
    <row r="646">
      <c r="A646" s="47">
        <f>IF(B646="","",DATE(YEAR('Debt Inputs'!$E$2),MONTH('Debt Inputs'!$E$2)+6,1))</f>
        <v/>
      </c>
      <c r="B646" s="18">
        <f>IF('Debt Inputs'!A46="","",'Debt Inputs'!A46)</f>
        <v/>
      </c>
      <c r="C646" s="19">
        <f>IF(B646="","",IFERROR(VLOOKUP(B646,'Debt Inputs'!$A$6:$M$105,2,FALSE),""))</f>
        <v/>
      </c>
      <c r="D646" s="48">
        <f>IF(B646="","",K546)</f>
        <v/>
      </c>
      <c r="E646" s="21">
        <f>IF(B646="","",IFERROR(VLOOKUP(B646,'Debt Inputs'!$A$6:$M$105,5,FALSE),0))</f>
        <v/>
      </c>
      <c r="F646" s="48">
        <f>IF(D646="","",IFERROR(D646*E646/12,0))</f>
        <v/>
      </c>
      <c r="G646" s="48">
        <f>IF(D646="","",MIN(IFERROR(VLOOKUP(B646,'Debt Inputs'!$A$6:$M$105,7,FALSE),0),D646+F646))</f>
        <v/>
      </c>
      <c r="H646" s="48">
        <f>IF(D646="","",IF(L646=1,MAX(0,'Debt Inputs'!$B$2-SUM($G$606:$G$705)),0))</f>
        <v/>
      </c>
      <c r="I646" s="48">
        <f>IF(D646="","",MIN(D646+F646,G646+H646))</f>
        <v/>
      </c>
      <c r="J646" s="48">
        <f>IF(D646="","",MIN(D646,MAX(0,I646-F646)))</f>
        <v/>
      </c>
      <c r="K646" s="48">
        <f>IF(D646="","",MAX(0,D646+F646-I646))</f>
        <v/>
      </c>
      <c r="L646" s="18">
        <f>IF(D646="","",IF(D646&lt;=0,"",1+COUNTIFS($D$606:$D$705,"&gt;0",$E$606:$E$705,"&gt;"&amp;E646)))</f>
        <v/>
      </c>
      <c r="M646" s="18">
        <f>IF(D646="","",IF(AND(K646&gt;0,L646=1),"Yes","No"))</f>
        <v/>
      </c>
      <c r="N646" s="48">
        <f>IF(D646="","",N546+F646)</f>
        <v/>
      </c>
      <c r="O646" s="47">
        <f>IF(D646="","",IF(AND(K646=0,K546&gt;0),C646,""))</f>
        <v/>
      </c>
    </row>
    <row r="647">
      <c r="A647" s="49">
        <f>IF(B647="","",DATE(YEAR('Debt Inputs'!$E$2),MONTH('Debt Inputs'!$E$2)+6,1))</f>
        <v/>
      </c>
      <c r="B647" s="23">
        <f>IF('Debt Inputs'!A47="","",'Debt Inputs'!A47)</f>
        <v/>
      </c>
      <c r="C647" s="24">
        <f>IF(B647="","",IFERROR(VLOOKUP(B647,'Debt Inputs'!$A$6:$M$105,2,FALSE),""))</f>
        <v/>
      </c>
      <c r="D647" s="50">
        <f>IF(B647="","",K547)</f>
        <v/>
      </c>
      <c r="E647" s="26">
        <f>IF(B647="","",IFERROR(VLOOKUP(B647,'Debt Inputs'!$A$6:$M$105,5,FALSE),0))</f>
        <v/>
      </c>
      <c r="F647" s="50">
        <f>IF(D647="","",IFERROR(D647*E647/12,0))</f>
        <v/>
      </c>
      <c r="G647" s="50">
        <f>IF(D647="","",MIN(IFERROR(VLOOKUP(B647,'Debt Inputs'!$A$6:$M$105,7,FALSE),0),D647+F647))</f>
        <v/>
      </c>
      <c r="H647" s="50">
        <f>IF(D647="","",IF(L647=1,MAX(0,'Debt Inputs'!$B$2-SUM($G$606:$G$705)),0))</f>
        <v/>
      </c>
      <c r="I647" s="50">
        <f>IF(D647="","",MIN(D647+F647,G647+H647))</f>
        <v/>
      </c>
      <c r="J647" s="50">
        <f>IF(D647="","",MIN(D647,MAX(0,I647-F647)))</f>
        <v/>
      </c>
      <c r="K647" s="50">
        <f>IF(D647="","",MAX(0,D647+F647-I647))</f>
        <v/>
      </c>
      <c r="L647" s="23">
        <f>IF(D647="","",IF(D647&lt;=0,"",1+COUNTIFS($D$606:$D$705,"&gt;0",$E$606:$E$705,"&gt;"&amp;E647)))</f>
        <v/>
      </c>
      <c r="M647" s="23">
        <f>IF(D647="","",IF(AND(K647&gt;0,L647=1),"Yes","No"))</f>
        <v/>
      </c>
      <c r="N647" s="50">
        <f>IF(D647="","",N547+F647)</f>
        <v/>
      </c>
      <c r="O647" s="49">
        <f>IF(D647="","",IF(AND(K647=0,K547&gt;0),C647,""))</f>
        <v/>
      </c>
    </row>
    <row r="648">
      <c r="A648" s="47">
        <f>IF(B648="","",DATE(YEAR('Debt Inputs'!$E$2),MONTH('Debt Inputs'!$E$2)+6,1))</f>
        <v/>
      </c>
      <c r="B648" s="18">
        <f>IF('Debt Inputs'!A48="","",'Debt Inputs'!A48)</f>
        <v/>
      </c>
      <c r="C648" s="19">
        <f>IF(B648="","",IFERROR(VLOOKUP(B648,'Debt Inputs'!$A$6:$M$105,2,FALSE),""))</f>
        <v/>
      </c>
      <c r="D648" s="48">
        <f>IF(B648="","",K548)</f>
        <v/>
      </c>
      <c r="E648" s="21">
        <f>IF(B648="","",IFERROR(VLOOKUP(B648,'Debt Inputs'!$A$6:$M$105,5,FALSE),0))</f>
        <v/>
      </c>
      <c r="F648" s="48">
        <f>IF(D648="","",IFERROR(D648*E648/12,0))</f>
        <v/>
      </c>
      <c r="G648" s="48">
        <f>IF(D648="","",MIN(IFERROR(VLOOKUP(B648,'Debt Inputs'!$A$6:$M$105,7,FALSE),0),D648+F648))</f>
        <v/>
      </c>
      <c r="H648" s="48">
        <f>IF(D648="","",IF(L648=1,MAX(0,'Debt Inputs'!$B$2-SUM($G$606:$G$705)),0))</f>
        <v/>
      </c>
      <c r="I648" s="48">
        <f>IF(D648="","",MIN(D648+F648,G648+H648))</f>
        <v/>
      </c>
      <c r="J648" s="48">
        <f>IF(D648="","",MIN(D648,MAX(0,I648-F648)))</f>
        <v/>
      </c>
      <c r="K648" s="48">
        <f>IF(D648="","",MAX(0,D648+F648-I648))</f>
        <v/>
      </c>
      <c r="L648" s="18">
        <f>IF(D648="","",IF(D648&lt;=0,"",1+COUNTIFS($D$606:$D$705,"&gt;0",$E$606:$E$705,"&gt;"&amp;E648)))</f>
        <v/>
      </c>
      <c r="M648" s="18">
        <f>IF(D648="","",IF(AND(K648&gt;0,L648=1),"Yes","No"))</f>
        <v/>
      </c>
      <c r="N648" s="48">
        <f>IF(D648="","",N548+F648)</f>
        <v/>
      </c>
      <c r="O648" s="47">
        <f>IF(D648="","",IF(AND(K648=0,K548&gt;0),C648,""))</f>
        <v/>
      </c>
    </row>
    <row r="649">
      <c r="A649" s="49">
        <f>IF(B649="","",DATE(YEAR('Debt Inputs'!$E$2),MONTH('Debt Inputs'!$E$2)+6,1))</f>
        <v/>
      </c>
      <c r="B649" s="23">
        <f>IF('Debt Inputs'!A49="","",'Debt Inputs'!A49)</f>
        <v/>
      </c>
      <c r="C649" s="24">
        <f>IF(B649="","",IFERROR(VLOOKUP(B649,'Debt Inputs'!$A$6:$M$105,2,FALSE),""))</f>
        <v/>
      </c>
      <c r="D649" s="50">
        <f>IF(B649="","",K549)</f>
        <v/>
      </c>
      <c r="E649" s="26">
        <f>IF(B649="","",IFERROR(VLOOKUP(B649,'Debt Inputs'!$A$6:$M$105,5,FALSE),0))</f>
        <v/>
      </c>
      <c r="F649" s="50">
        <f>IF(D649="","",IFERROR(D649*E649/12,0))</f>
        <v/>
      </c>
      <c r="G649" s="50">
        <f>IF(D649="","",MIN(IFERROR(VLOOKUP(B649,'Debt Inputs'!$A$6:$M$105,7,FALSE),0),D649+F649))</f>
        <v/>
      </c>
      <c r="H649" s="50">
        <f>IF(D649="","",IF(L649=1,MAX(0,'Debt Inputs'!$B$2-SUM($G$606:$G$705)),0))</f>
        <v/>
      </c>
      <c r="I649" s="50">
        <f>IF(D649="","",MIN(D649+F649,G649+H649))</f>
        <v/>
      </c>
      <c r="J649" s="50">
        <f>IF(D649="","",MIN(D649,MAX(0,I649-F649)))</f>
        <v/>
      </c>
      <c r="K649" s="50">
        <f>IF(D649="","",MAX(0,D649+F649-I649))</f>
        <v/>
      </c>
      <c r="L649" s="23">
        <f>IF(D649="","",IF(D649&lt;=0,"",1+COUNTIFS($D$606:$D$705,"&gt;0",$E$606:$E$705,"&gt;"&amp;E649)))</f>
        <v/>
      </c>
      <c r="M649" s="23">
        <f>IF(D649="","",IF(AND(K649&gt;0,L649=1),"Yes","No"))</f>
        <v/>
      </c>
      <c r="N649" s="50">
        <f>IF(D649="","",N549+F649)</f>
        <v/>
      </c>
      <c r="O649" s="49">
        <f>IF(D649="","",IF(AND(K649=0,K549&gt;0),C649,""))</f>
        <v/>
      </c>
    </row>
    <row r="650">
      <c r="A650" s="47">
        <f>IF(B650="","",DATE(YEAR('Debt Inputs'!$E$2),MONTH('Debt Inputs'!$E$2)+6,1))</f>
        <v/>
      </c>
      <c r="B650" s="18">
        <f>IF('Debt Inputs'!A50="","",'Debt Inputs'!A50)</f>
        <v/>
      </c>
      <c r="C650" s="19">
        <f>IF(B650="","",IFERROR(VLOOKUP(B650,'Debt Inputs'!$A$6:$M$105,2,FALSE),""))</f>
        <v/>
      </c>
      <c r="D650" s="48">
        <f>IF(B650="","",K550)</f>
        <v/>
      </c>
      <c r="E650" s="21">
        <f>IF(B650="","",IFERROR(VLOOKUP(B650,'Debt Inputs'!$A$6:$M$105,5,FALSE),0))</f>
        <v/>
      </c>
      <c r="F650" s="48">
        <f>IF(D650="","",IFERROR(D650*E650/12,0))</f>
        <v/>
      </c>
      <c r="G650" s="48">
        <f>IF(D650="","",MIN(IFERROR(VLOOKUP(B650,'Debt Inputs'!$A$6:$M$105,7,FALSE),0),D650+F650))</f>
        <v/>
      </c>
      <c r="H650" s="48">
        <f>IF(D650="","",IF(L650=1,MAX(0,'Debt Inputs'!$B$2-SUM($G$606:$G$705)),0))</f>
        <v/>
      </c>
      <c r="I650" s="48">
        <f>IF(D650="","",MIN(D650+F650,G650+H650))</f>
        <v/>
      </c>
      <c r="J650" s="48">
        <f>IF(D650="","",MIN(D650,MAX(0,I650-F650)))</f>
        <v/>
      </c>
      <c r="K650" s="48">
        <f>IF(D650="","",MAX(0,D650+F650-I650))</f>
        <v/>
      </c>
      <c r="L650" s="18">
        <f>IF(D650="","",IF(D650&lt;=0,"",1+COUNTIFS($D$606:$D$705,"&gt;0",$E$606:$E$705,"&gt;"&amp;E650)))</f>
        <v/>
      </c>
      <c r="M650" s="18">
        <f>IF(D650="","",IF(AND(K650&gt;0,L650=1),"Yes","No"))</f>
        <v/>
      </c>
      <c r="N650" s="48">
        <f>IF(D650="","",N550+F650)</f>
        <v/>
      </c>
      <c r="O650" s="47">
        <f>IF(D650="","",IF(AND(K650=0,K550&gt;0),C650,""))</f>
        <v/>
      </c>
    </row>
    <row r="651">
      <c r="A651" s="49">
        <f>IF(B651="","",DATE(YEAR('Debt Inputs'!$E$2),MONTH('Debt Inputs'!$E$2)+6,1))</f>
        <v/>
      </c>
      <c r="B651" s="23">
        <f>IF('Debt Inputs'!A51="","",'Debt Inputs'!A51)</f>
        <v/>
      </c>
      <c r="C651" s="24">
        <f>IF(B651="","",IFERROR(VLOOKUP(B651,'Debt Inputs'!$A$6:$M$105,2,FALSE),""))</f>
        <v/>
      </c>
      <c r="D651" s="50">
        <f>IF(B651="","",K551)</f>
        <v/>
      </c>
      <c r="E651" s="26">
        <f>IF(B651="","",IFERROR(VLOOKUP(B651,'Debt Inputs'!$A$6:$M$105,5,FALSE),0))</f>
        <v/>
      </c>
      <c r="F651" s="50">
        <f>IF(D651="","",IFERROR(D651*E651/12,0))</f>
        <v/>
      </c>
      <c r="G651" s="50">
        <f>IF(D651="","",MIN(IFERROR(VLOOKUP(B651,'Debt Inputs'!$A$6:$M$105,7,FALSE),0),D651+F651))</f>
        <v/>
      </c>
      <c r="H651" s="50">
        <f>IF(D651="","",IF(L651=1,MAX(0,'Debt Inputs'!$B$2-SUM($G$606:$G$705)),0))</f>
        <v/>
      </c>
      <c r="I651" s="50">
        <f>IF(D651="","",MIN(D651+F651,G651+H651))</f>
        <v/>
      </c>
      <c r="J651" s="50">
        <f>IF(D651="","",MIN(D651,MAX(0,I651-F651)))</f>
        <v/>
      </c>
      <c r="K651" s="50">
        <f>IF(D651="","",MAX(0,D651+F651-I651))</f>
        <v/>
      </c>
      <c r="L651" s="23">
        <f>IF(D651="","",IF(D651&lt;=0,"",1+COUNTIFS($D$606:$D$705,"&gt;0",$E$606:$E$705,"&gt;"&amp;E651)))</f>
        <v/>
      </c>
      <c r="M651" s="23">
        <f>IF(D651="","",IF(AND(K651&gt;0,L651=1),"Yes","No"))</f>
        <v/>
      </c>
      <c r="N651" s="50">
        <f>IF(D651="","",N551+F651)</f>
        <v/>
      </c>
      <c r="O651" s="49">
        <f>IF(D651="","",IF(AND(K651=0,K551&gt;0),C651,""))</f>
        <v/>
      </c>
    </row>
    <row r="652">
      <c r="A652" s="47">
        <f>IF(B652="","",DATE(YEAR('Debt Inputs'!$E$2),MONTH('Debt Inputs'!$E$2)+6,1))</f>
        <v/>
      </c>
      <c r="B652" s="18">
        <f>IF('Debt Inputs'!A52="","",'Debt Inputs'!A52)</f>
        <v/>
      </c>
      <c r="C652" s="19">
        <f>IF(B652="","",IFERROR(VLOOKUP(B652,'Debt Inputs'!$A$6:$M$105,2,FALSE),""))</f>
        <v/>
      </c>
      <c r="D652" s="48">
        <f>IF(B652="","",K552)</f>
        <v/>
      </c>
      <c r="E652" s="21">
        <f>IF(B652="","",IFERROR(VLOOKUP(B652,'Debt Inputs'!$A$6:$M$105,5,FALSE),0))</f>
        <v/>
      </c>
      <c r="F652" s="48">
        <f>IF(D652="","",IFERROR(D652*E652/12,0))</f>
        <v/>
      </c>
      <c r="G652" s="48">
        <f>IF(D652="","",MIN(IFERROR(VLOOKUP(B652,'Debt Inputs'!$A$6:$M$105,7,FALSE),0),D652+F652))</f>
        <v/>
      </c>
      <c r="H652" s="48">
        <f>IF(D652="","",IF(L652=1,MAX(0,'Debt Inputs'!$B$2-SUM($G$606:$G$705)),0))</f>
        <v/>
      </c>
      <c r="I652" s="48">
        <f>IF(D652="","",MIN(D652+F652,G652+H652))</f>
        <v/>
      </c>
      <c r="J652" s="48">
        <f>IF(D652="","",MIN(D652,MAX(0,I652-F652)))</f>
        <v/>
      </c>
      <c r="K652" s="48">
        <f>IF(D652="","",MAX(0,D652+F652-I652))</f>
        <v/>
      </c>
      <c r="L652" s="18">
        <f>IF(D652="","",IF(D652&lt;=0,"",1+COUNTIFS($D$606:$D$705,"&gt;0",$E$606:$E$705,"&gt;"&amp;E652)))</f>
        <v/>
      </c>
      <c r="M652" s="18">
        <f>IF(D652="","",IF(AND(K652&gt;0,L652=1),"Yes","No"))</f>
        <v/>
      </c>
      <c r="N652" s="48">
        <f>IF(D652="","",N552+F652)</f>
        <v/>
      </c>
      <c r="O652" s="47">
        <f>IF(D652="","",IF(AND(K652=0,K552&gt;0),C652,""))</f>
        <v/>
      </c>
    </row>
    <row r="653">
      <c r="A653" s="49">
        <f>IF(B653="","",DATE(YEAR('Debt Inputs'!$E$2),MONTH('Debt Inputs'!$E$2)+6,1))</f>
        <v/>
      </c>
      <c r="B653" s="23">
        <f>IF('Debt Inputs'!A53="","",'Debt Inputs'!A53)</f>
        <v/>
      </c>
      <c r="C653" s="24">
        <f>IF(B653="","",IFERROR(VLOOKUP(B653,'Debt Inputs'!$A$6:$M$105,2,FALSE),""))</f>
        <v/>
      </c>
      <c r="D653" s="50">
        <f>IF(B653="","",K553)</f>
        <v/>
      </c>
      <c r="E653" s="26">
        <f>IF(B653="","",IFERROR(VLOOKUP(B653,'Debt Inputs'!$A$6:$M$105,5,FALSE),0))</f>
        <v/>
      </c>
      <c r="F653" s="50">
        <f>IF(D653="","",IFERROR(D653*E653/12,0))</f>
        <v/>
      </c>
      <c r="G653" s="50">
        <f>IF(D653="","",MIN(IFERROR(VLOOKUP(B653,'Debt Inputs'!$A$6:$M$105,7,FALSE),0),D653+F653))</f>
        <v/>
      </c>
      <c r="H653" s="50">
        <f>IF(D653="","",IF(L653=1,MAX(0,'Debt Inputs'!$B$2-SUM($G$606:$G$705)),0))</f>
        <v/>
      </c>
      <c r="I653" s="50">
        <f>IF(D653="","",MIN(D653+F653,G653+H653))</f>
        <v/>
      </c>
      <c r="J653" s="50">
        <f>IF(D653="","",MIN(D653,MAX(0,I653-F653)))</f>
        <v/>
      </c>
      <c r="K653" s="50">
        <f>IF(D653="","",MAX(0,D653+F653-I653))</f>
        <v/>
      </c>
      <c r="L653" s="23">
        <f>IF(D653="","",IF(D653&lt;=0,"",1+COUNTIFS($D$606:$D$705,"&gt;0",$E$606:$E$705,"&gt;"&amp;E653)))</f>
        <v/>
      </c>
      <c r="M653" s="23">
        <f>IF(D653="","",IF(AND(K653&gt;0,L653=1),"Yes","No"))</f>
        <v/>
      </c>
      <c r="N653" s="50">
        <f>IF(D653="","",N553+F653)</f>
        <v/>
      </c>
      <c r="O653" s="49">
        <f>IF(D653="","",IF(AND(K653=0,K553&gt;0),C653,""))</f>
        <v/>
      </c>
    </row>
    <row r="654">
      <c r="A654" s="47">
        <f>IF(B654="","",DATE(YEAR('Debt Inputs'!$E$2),MONTH('Debt Inputs'!$E$2)+6,1))</f>
        <v/>
      </c>
      <c r="B654" s="18">
        <f>IF('Debt Inputs'!A54="","",'Debt Inputs'!A54)</f>
        <v/>
      </c>
      <c r="C654" s="19">
        <f>IF(B654="","",IFERROR(VLOOKUP(B654,'Debt Inputs'!$A$6:$M$105,2,FALSE),""))</f>
        <v/>
      </c>
      <c r="D654" s="48">
        <f>IF(B654="","",K554)</f>
        <v/>
      </c>
      <c r="E654" s="21">
        <f>IF(B654="","",IFERROR(VLOOKUP(B654,'Debt Inputs'!$A$6:$M$105,5,FALSE),0))</f>
        <v/>
      </c>
      <c r="F654" s="48">
        <f>IF(D654="","",IFERROR(D654*E654/12,0))</f>
        <v/>
      </c>
      <c r="G654" s="48">
        <f>IF(D654="","",MIN(IFERROR(VLOOKUP(B654,'Debt Inputs'!$A$6:$M$105,7,FALSE),0),D654+F654))</f>
        <v/>
      </c>
      <c r="H654" s="48">
        <f>IF(D654="","",IF(L654=1,MAX(0,'Debt Inputs'!$B$2-SUM($G$606:$G$705)),0))</f>
        <v/>
      </c>
      <c r="I654" s="48">
        <f>IF(D654="","",MIN(D654+F654,G654+H654))</f>
        <v/>
      </c>
      <c r="J654" s="48">
        <f>IF(D654="","",MIN(D654,MAX(0,I654-F654)))</f>
        <v/>
      </c>
      <c r="K654" s="48">
        <f>IF(D654="","",MAX(0,D654+F654-I654))</f>
        <v/>
      </c>
      <c r="L654" s="18">
        <f>IF(D654="","",IF(D654&lt;=0,"",1+COUNTIFS($D$606:$D$705,"&gt;0",$E$606:$E$705,"&gt;"&amp;E654)))</f>
        <v/>
      </c>
      <c r="M654" s="18">
        <f>IF(D654="","",IF(AND(K654&gt;0,L654=1),"Yes","No"))</f>
        <v/>
      </c>
      <c r="N654" s="48">
        <f>IF(D654="","",N554+F654)</f>
        <v/>
      </c>
      <c r="O654" s="47">
        <f>IF(D654="","",IF(AND(K654=0,K554&gt;0),C654,""))</f>
        <v/>
      </c>
    </row>
    <row r="655">
      <c r="A655" s="49">
        <f>IF(B655="","",DATE(YEAR('Debt Inputs'!$E$2),MONTH('Debt Inputs'!$E$2)+6,1))</f>
        <v/>
      </c>
      <c r="B655" s="23">
        <f>IF('Debt Inputs'!A55="","",'Debt Inputs'!A55)</f>
        <v/>
      </c>
      <c r="C655" s="24">
        <f>IF(B655="","",IFERROR(VLOOKUP(B655,'Debt Inputs'!$A$6:$M$105,2,FALSE),""))</f>
        <v/>
      </c>
      <c r="D655" s="50">
        <f>IF(B655="","",K555)</f>
        <v/>
      </c>
      <c r="E655" s="26">
        <f>IF(B655="","",IFERROR(VLOOKUP(B655,'Debt Inputs'!$A$6:$M$105,5,FALSE),0))</f>
        <v/>
      </c>
      <c r="F655" s="50">
        <f>IF(D655="","",IFERROR(D655*E655/12,0))</f>
        <v/>
      </c>
      <c r="G655" s="50">
        <f>IF(D655="","",MIN(IFERROR(VLOOKUP(B655,'Debt Inputs'!$A$6:$M$105,7,FALSE),0),D655+F655))</f>
        <v/>
      </c>
      <c r="H655" s="50">
        <f>IF(D655="","",IF(L655=1,MAX(0,'Debt Inputs'!$B$2-SUM($G$606:$G$705)),0))</f>
        <v/>
      </c>
      <c r="I655" s="50">
        <f>IF(D655="","",MIN(D655+F655,G655+H655))</f>
        <v/>
      </c>
      <c r="J655" s="50">
        <f>IF(D655="","",MIN(D655,MAX(0,I655-F655)))</f>
        <v/>
      </c>
      <c r="K655" s="50">
        <f>IF(D655="","",MAX(0,D655+F655-I655))</f>
        <v/>
      </c>
      <c r="L655" s="23">
        <f>IF(D655="","",IF(D655&lt;=0,"",1+COUNTIFS($D$606:$D$705,"&gt;0",$E$606:$E$705,"&gt;"&amp;E655)))</f>
        <v/>
      </c>
      <c r="M655" s="23">
        <f>IF(D655="","",IF(AND(K655&gt;0,L655=1),"Yes","No"))</f>
        <v/>
      </c>
      <c r="N655" s="50">
        <f>IF(D655="","",N555+F655)</f>
        <v/>
      </c>
      <c r="O655" s="49">
        <f>IF(D655="","",IF(AND(K655=0,K555&gt;0),C655,""))</f>
        <v/>
      </c>
    </row>
    <row r="656">
      <c r="A656" s="47">
        <f>IF(B656="","",DATE(YEAR('Debt Inputs'!$E$2),MONTH('Debt Inputs'!$E$2)+6,1))</f>
        <v/>
      </c>
      <c r="B656" s="18">
        <f>IF('Debt Inputs'!A56="","",'Debt Inputs'!A56)</f>
        <v/>
      </c>
      <c r="C656" s="19">
        <f>IF(B656="","",IFERROR(VLOOKUP(B656,'Debt Inputs'!$A$6:$M$105,2,FALSE),""))</f>
        <v/>
      </c>
      <c r="D656" s="48">
        <f>IF(B656="","",K556)</f>
        <v/>
      </c>
      <c r="E656" s="21">
        <f>IF(B656="","",IFERROR(VLOOKUP(B656,'Debt Inputs'!$A$6:$M$105,5,FALSE),0))</f>
        <v/>
      </c>
      <c r="F656" s="48">
        <f>IF(D656="","",IFERROR(D656*E656/12,0))</f>
        <v/>
      </c>
      <c r="G656" s="48">
        <f>IF(D656="","",MIN(IFERROR(VLOOKUP(B656,'Debt Inputs'!$A$6:$M$105,7,FALSE),0),D656+F656))</f>
        <v/>
      </c>
      <c r="H656" s="48">
        <f>IF(D656="","",IF(L656=1,MAX(0,'Debt Inputs'!$B$2-SUM($G$606:$G$705)),0))</f>
        <v/>
      </c>
      <c r="I656" s="48">
        <f>IF(D656="","",MIN(D656+F656,G656+H656))</f>
        <v/>
      </c>
      <c r="J656" s="48">
        <f>IF(D656="","",MIN(D656,MAX(0,I656-F656)))</f>
        <v/>
      </c>
      <c r="K656" s="48">
        <f>IF(D656="","",MAX(0,D656+F656-I656))</f>
        <v/>
      </c>
      <c r="L656" s="18">
        <f>IF(D656="","",IF(D656&lt;=0,"",1+COUNTIFS($D$606:$D$705,"&gt;0",$E$606:$E$705,"&gt;"&amp;E656)))</f>
        <v/>
      </c>
      <c r="M656" s="18">
        <f>IF(D656="","",IF(AND(K656&gt;0,L656=1),"Yes","No"))</f>
        <v/>
      </c>
      <c r="N656" s="48">
        <f>IF(D656="","",N556+F656)</f>
        <v/>
      </c>
      <c r="O656" s="47">
        <f>IF(D656="","",IF(AND(K656=0,K556&gt;0),C656,""))</f>
        <v/>
      </c>
    </row>
    <row r="657">
      <c r="A657" s="49">
        <f>IF(B657="","",DATE(YEAR('Debt Inputs'!$E$2),MONTH('Debt Inputs'!$E$2)+6,1))</f>
        <v/>
      </c>
      <c r="B657" s="23">
        <f>IF('Debt Inputs'!A57="","",'Debt Inputs'!A57)</f>
        <v/>
      </c>
      <c r="C657" s="24">
        <f>IF(B657="","",IFERROR(VLOOKUP(B657,'Debt Inputs'!$A$6:$M$105,2,FALSE),""))</f>
        <v/>
      </c>
      <c r="D657" s="50">
        <f>IF(B657="","",K557)</f>
        <v/>
      </c>
      <c r="E657" s="26">
        <f>IF(B657="","",IFERROR(VLOOKUP(B657,'Debt Inputs'!$A$6:$M$105,5,FALSE),0))</f>
        <v/>
      </c>
      <c r="F657" s="50">
        <f>IF(D657="","",IFERROR(D657*E657/12,0))</f>
        <v/>
      </c>
      <c r="G657" s="50">
        <f>IF(D657="","",MIN(IFERROR(VLOOKUP(B657,'Debt Inputs'!$A$6:$M$105,7,FALSE),0),D657+F657))</f>
        <v/>
      </c>
      <c r="H657" s="50">
        <f>IF(D657="","",IF(L657=1,MAX(0,'Debt Inputs'!$B$2-SUM($G$606:$G$705)),0))</f>
        <v/>
      </c>
      <c r="I657" s="50">
        <f>IF(D657="","",MIN(D657+F657,G657+H657))</f>
        <v/>
      </c>
      <c r="J657" s="50">
        <f>IF(D657="","",MIN(D657,MAX(0,I657-F657)))</f>
        <v/>
      </c>
      <c r="K657" s="50">
        <f>IF(D657="","",MAX(0,D657+F657-I657))</f>
        <v/>
      </c>
      <c r="L657" s="23">
        <f>IF(D657="","",IF(D657&lt;=0,"",1+COUNTIFS($D$606:$D$705,"&gt;0",$E$606:$E$705,"&gt;"&amp;E657)))</f>
        <v/>
      </c>
      <c r="M657" s="23">
        <f>IF(D657="","",IF(AND(K657&gt;0,L657=1),"Yes","No"))</f>
        <v/>
      </c>
      <c r="N657" s="50">
        <f>IF(D657="","",N557+F657)</f>
        <v/>
      </c>
      <c r="O657" s="49">
        <f>IF(D657="","",IF(AND(K657=0,K557&gt;0),C657,""))</f>
        <v/>
      </c>
    </row>
    <row r="658">
      <c r="A658" s="47">
        <f>IF(B658="","",DATE(YEAR('Debt Inputs'!$E$2),MONTH('Debt Inputs'!$E$2)+6,1))</f>
        <v/>
      </c>
      <c r="B658" s="18">
        <f>IF('Debt Inputs'!A58="","",'Debt Inputs'!A58)</f>
        <v/>
      </c>
      <c r="C658" s="19">
        <f>IF(B658="","",IFERROR(VLOOKUP(B658,'Debt Inputs'!$A$6:$M$105,2,FALSE),""))</f>
        <v/>
      </c>
      <c r="D658" s="48">
        <f>IF(B658="","",K558)</f>
        <v/>
      </c>
      <c r="E658" s="21">
        <f>IF(B658="","",IFERROR(VLOOKUP(B658,'Debt Inputs'!$A$6:$M$105,5,FALSE),0))</f>
        <v/>
      </c>
      <c r="F658" s="48">
        <f>IF(D658="","",IFERROR(D658*E658/12,0))</f>
        <v/>
      </c>
      <c r="G658" s="48">
        <f>IF(D658="","",MIN(IFERROR(VLOOKUP(B658,'Debt Inputs'!$A$6:$M$105,7,FALSE),0),D658+F658))</f>
        <v/>
      </c>
      <c r="H658" s="48">
        <f>IF(D658="","",IF(L658=1,MAX(0,'Debt Inputs'!$B$2-SUM($G$606:$G$705)),0))</f>
        <v/>
      </c>
      <c r="I658" s="48">
        <f>IF(D658="","",MIN(D658+F658,G658+H658))</f>
        <v/>
      </c>
      <c r="J658" s="48">
        <f>IF(D658="","",MIN(D658,MAX(0,I658-F658)))</f>
        <v/>
      </c>
      <c r="K658" s="48">
        <f>IF(D658="","",MAX(0,D658+F658-I658))</f>
        <v/>
      </c>
      <c r="L658" s="18">
        <f>IF(D658="","",IF(D658&lt;=0,"",1+COUNTIFS($D$606:$D$705,"&gt;0",$E$606:$E$705,"&gt;"&amp;E658)))</f>
        <v/>
      </c>
      <c r="M658" s="18">
        <f>IF(D658="","",IF(AND(K658&gt;0,L658=1),"Yes","No"))</f>
        <v/>
      </c>
      <c r="N658" s="48">
        <f>IF(D658="","",N558+F658)</f>
        <v/>
      </c>
      <c r="O658" s="47">
        <f>IF(D658="","",IF(AND(K658=0,K558&gt;0),C658,""))</f>
        <v/>
      </c>
    </row>
    <row r="659">
      <c r="A659" s="49">
        <f>IF(B659="","",DATE(YEAR('Debt Inputs'!$E$2),MONTH('Debt Inputs'!$E$2)+6,1))</f>
        <v/>
      </c>
      <c r="B659" s="23">
        <f>IF('Debt Inputs'!A59="","",'Debt Inputs'!A59)</f>
        <v/>
      </c>
      <c r="C659" s="24">
        <f>IF(B659="","",IFERROR(VLOOKUP(B659,'Debt Inputs'!$A$6:$M$105,2,FALSE),""))</f>
        <v/>
      </c>
      <c r="D659" s="50">
        <f>IF(B659="","",K559)</f>
        <v/>
      </c>
      <c r="E659" s="26">
        <f>IF(B659="","",IFERROR(VLOOKUP(B659,'Debt Inputs'!$A$6:$M$105,5,FALSE),0))</f>
        <v/>
      </c>
      <c r="F659" s="50">
        <f>IF(D659="","",IFERROR(D659*E659/12,0))</f>
        <v/>
      </c>
      <c r="G659" s="50">
        <f>IF(D659="","",MIN(IFERROR(VLOOKUP(B659,'Debt Inputs'!$A$6:$M$105,7,FALSE),0),D659+F659))</f>
        <v/>
      </c>
      <c r="H659" s="50">
        <f>IF(D659="","",IF(L659=1,MAX(0,'Debt Inputs'!$B$2-SUM($G$606:$G$705)),0))</f>
        <v/>
      </c>
      <c r="I659" s="50">
        <f>IF(D659="","",MIN(D659+F659,G659+H659))</f>
        <v/>
      </c>
      <c r="J659" s="50">
        <f>IF(D659="","",MIN(D659,MAX(0,I659-F659)))</f>
        <v/>
      </c>
      <c r="K659" s="50">
        <f>IF(D659="","",MAX(0,D659+F659-I659))</f>
        <v/>
      </c>
      <c r="L659" s="23">
        <f>IF(D659="","",IF(D659&lt;=0,"",1+COUNTIFS($D$606:$D$705,"&gt;0",$E$606:$E$705,"&gt;"&amp;E659)))</f>
        <v/>
      </c>
      <c r="M659" s="23">
        <f>IF(D659="","",IF(AND(K659&gt;0,L659=1),"Yes","No"))</f>
        <v/>
      </c>
      <c r="N659" s="50">
        <f>IF(D659="","",N559+F659)</f>
        <v/>
      </c>
      <c r="O659" s="49">
        <f>IF(D659="","",IF(AND(K659=0,K559&gt;0),C659,""))</f>
        <v/>
      </c>
    </row>
    <row r="660">
      <c r="A660" s="47">
        <f>IF(B660="","",DATE(YEAR('Debt Inputs'!$E$2),MONTH('Debt Inputs'!$E$2)+6,1))</f>
        <v/>
      </c>
      <c r="B660" s="18">
        <f>IF('Debt Inputs'!A60="","",'Debt Inputs'!A60)</f>
        <v/>
      </c>
      <c r="C660" s="19">
        <f>IF(B660="","",IFERROR(VLOOKUP(B660,'Debt Inputs'!$A$6:$M$105,2,FALSE),""))</f>
        <v/>
      </c>
      <c r="D660" s="48">
        <f>IF(B660="","",K560)</f>
        <v/>
      </c>
      <c r="E660" s="21">
        <f>IF(B660="","",IFERROR(VLOOKUP(B660,'Debt Inputs'!$A$6:$M$105,5,FALSE),0))</f>
        <v/>
      </c>
      <c r="F660" s="48">
        <f>IF(D660="","",IFERROR(D660*E660/12,0))</f>
        <v/>
      </c>
      <c r="G660" s="48">
        <f>IF(D660="","",MIN(IFERROR(VLOOKUP(B660,'Debt Inputs'!$A$6:$M$105,7,FALSE),0),D660+F660))</f>
        <v/>
      </c>
      <c r="H660" s="48">
        <f>IF(D660="","",IF(L660=1,MAX(0,'Debt Inputs'!$B$2-SUM($G$606:$G$705)),0))</f>
        <v/>
      </c>
      <c r="I660" s="48">
        <f>IF(D660="","",MIN(D660+F660,G660+H660))</f>
        <v/>
      </c>
      <c r="J660" s="48">
        <f>IF(D660="","",MIN(D660,MAX(0,I660-F660)))</f>
        <v/>
      </c>
      <c r="K660" s="48">
        <f>IF(D660="","",MAX(0,D660+F660-I660))</f>
        <v/>
      </c>
      <c r="L660" s="18">
        <f>IF(D660="","",IF(D660&lt;=0,"",1+COUNTIFS($D$606:$D$705,"&gt;0",$E$606:$E$705,"&gt;"&amp;E660)))</f>
        <v/>
      </c>
      <c r="M660" s="18">
        <f>IF(D660="","",IF(AND(K660&gt;0,L660=1),"Yes","No"))</f>
        <v/>
      </c>
      <c r="N660" s="48">
        <f>IF(D660="","",N560+F660)</f>
        <v/>
      </c>
      <c r="O660" s="47">
        <f>IF(D660="","",IF(AND(K660=0,K560&gt;0),C660,""))</f>
        <v/>
      </c>
    </row>
    <row r="661">
      <c r="A661" s="49">
        <f>IF(B661="","",DATE(YEAR('Debt Inputs'!$E$2),MONTH('Debt Inputs'!$E$2)+6,1))</f>
        <v/>
      </c>
      <c r="B661" s="23">
        <f>IF('Debt Inputs'!A61="","",'Debt Inputs'!A61)</f>
        <v/>
      </c>
      <c r="C661" s="24">
        <f>IF(B661="","",IFERROR(VLOOKUP(B661,'Debt Inputs'!$A$6:$M$105,2,FALSE),""))</f>
        <v/>
      </c>
      <c r="D661" s="50">
        <f>IF(B661="","",K561)</f>
        <v/>
      </c>
      <c r="E661" s="26">
        <f>IF(B661="","",IFERROR(VLOOKUP(B661,'Debt Inputs'!$A$6:$M$105,5,FALSE),0))</f>
        <v/>
      </c>
      <c r="F661" s="50">
        <f>IF(D661="","",IFERROR(D661*E661/12,0))</f>
        <v/>
      </c>
      <c r="G661" s="50">
        <f>IF(D661="","",MIN(IFERROR(VLOOKUP(B661,'Debt Inputs'!$A$6:$M$105,7,FALSE),0),D661+F661))</f>
        <v/>
      </c>
      <c r="H661" s="50">
        <f>IF(D661="","",IF(L661=1,MAX(0,'Debt Inputs'!$B$2-SUM($G$606:$G$705)),0))</f>
        <v/>
      </c>
      <c r="I661" s="50">
        <f>IF(D661="","",MIN(D661+F661,G661+H661))</f>
        <v/>
      </c>
      <c r="J661" s="50">
        <f>IF(D661="","",MIN(D661,MAX(0,I661-F661)))</f>
        <v/>
      </c>
      <c r="K661" s="50">
        <f>IF(D661="","",MAX(0,D661+F661-I661))</f>
        <v/>
      </c>
      <c r="L661" s="23">
        <f>IF(D661="","",IF(D661&lt;=0,"",1+COUNTIFS($D$606:$D$705,"&gt;0",$E$606:$E$705,"&gt;"&amp;E661)))</f>
        <v/>
      </c>
      <c r="M661" s="23">
        <f>IF(D661="","",IF(AND(K661&gt;0,L661=1),"Yes","No"))</f>
        <v/>
      </c>
      <c r="N661" s="50">
        <f>IF(D661="","",N561+F661)</f>
        <v/>
      </c>
      <c r="O661" s="49">
        <f>IF(D661="","",IF(AND(K661=0,K561&gt;0),C661,""))</f>
        <v/>
      </c>
    </row>
    <row r="662">
      <c r="A662" s="47">
        <f>IF(B662="","",DATE(YEAR('Debt Inputs'!$E$2),MONTH('Debt Inputs'!$E$2)+6,1))</f>
        <v/>
      </c>
      <c r="B662" s="18">
        <f>IF('Debt Inputs'!A62="","",'Debt Inputs'!A62)</f>
        <v/>
      </c>
      <c r="C662" s="19">
        <f>IF(B662="","",IFERROR(VLOOKUP(B662,'Debt Inputs'!$A$6:$M$105,2,FALSE),""))</f>
        <v/>
      </c>
      <c r="D662" s="48">
        <f>IF(B662="","",K562)</f>
        <v/>
      </c>
      <c r="E662" s="21">
        <f>IF(B662="","",IFERROR(VLOOKUP(B662,'Debt Inputs'!$A$6:$M$105,5,FALSE),0))</f>
        <v/>
      </c>
      <c r="F662" s="48">
        <f>IF(D662="","",IFERROR(D662*E662/12,0))</f>
        <v/>
      </c>
      <c r="G662" s="48">
        <f>IF(D662="","",MIN(IFERROR(VLOOKUP(B662,'Debt Inputs'!$A$6:$M$105,7,FALSE),0),D662+F662))</f>
        <v/>
      </c>
      <c r="H662" s="48">
        <f>IF(D662="","",IF(L662=1,MAX(0,'Debt Inputs'!$B$2-SUM($G$606:$G$705)),0))</f>
        <v/>
      </c>
      <c r="I662" s="48">
        <f>IF(D662="","",MIN(D662+F662,G662+H662))</f>
        <v/>
      </c>
      <c r="J662" s="48">
        <f>IF(D662="","",MIN(D662,MAX(0,I662-F662)))</f>
        <v/>
      </c>
      <c r="K662" s="48">
        <f>IF(D662="","",MAX(0,D662+F662-I662))</f>
        <v/>
      </c>
      <c r="L662" s="18">
        <f>IF(D662="","",IF(D662&lt;=0,"",1+COUNTIFS($D$606:$D$705,"&gt;0",$E$606:$E$705,"&gt;"&amp;E662)))</f>
        <v/>
      </c>
      <c r="M662" s="18">
        <f>IF(D662="","",IF(AND(K662&gt;0,L662=1),"Yes","No"))</f>
        <v/>
      </c>
      <c r="N662" s="48">
        <f>IF(D662="","",N562+F662)</f>
        <v/>
      </c>
      <c r="O662" s="47">
        <f>IF(D662="","",IF(AND(K662=0,K562&gt;0),C662,""))</f>
        <v/>
      </c>
    </row>
    <row r="663">
      <c r="A663" s="49">
        <f>IF(B663="","",DATE(YEAR('Debt Inputs'!$E$2),MONTH('Debt Inputs'!$E$2)+6,1))</f>
        <v/>
      </c>
      <c r="B663" s="23">
        <f>IF('Debt Inputs'!A63="","",'Debt Inputs'!A63)</f>
        <v/>
      </c>
      <c r="C663" s="24">
        <f>IF(B663="","",IFERROR(VLOOKUP(B663,'Debt Inputs'!$A$6:$M$105,2,FALSE),""))</f>
        <v/>
      </c>
      <c r="D663" s="50">
        <f>IF(B663="","",K563)</f>
        <v/>
      </c>
      <c r="E663" s="26">
        <f>IF(B663="","",IFERROR(VLOOKUP(B663,'Debt Inputs'!$A$6:$M$105,5,FALSE),0))</f>
        <v/>
      </c>
      <c r="F663" s="50">
        <f>IF(D663="","",IFERROR(D663*E663/12,0))</f>
        <v/>
      </c>
      <c r="G663" s="50">
        <f>IF(D663="","",MIN(IFERROR(VLOOKUP(B663,'Debt Inputs'!$A$6:$M$105,7,FALSE),0),D663+F663))</f>
        <v/>
      </c>
      <c r="H663" s="50">
        <f>IF(D663="","",IF(L663=1,MAX(0,'Debt Inputs'!$B$2-SUM($G$606:$G$705)),0))</f>
        <v/>
      </c>
      <c r="I663" s="50">
        <f>IF(D663="","",MIN(D663+F663,G663+H663))</f>
        <v/>
      </c>
      <c r="J663" s="50">
        <f>IF(D663="","",MIN(D663,MAX(0,I663-F663)))</f>
        <v/>
      </c>
      <c r="K663" s="50">
        <f>IF(D663="","",MAX(0,D663+F663-I663))</f>
        <v/>
      </c>
      <c r="L663" s="23">
        <f>IF(D663="","",IF(D663&lt;=0,"",1+COUNTIFS($D$606:$D$705,"&gt;0",$E$606:$E$705,"&gt;"&amp;E663)))</f>
        <v/>
      </c>
      <c r="M663" s="23">
        <f>IF(D663="","",IF(AND(K663&gt;0,L663=1),"Yes","No"))</f>
        <v/>
      </c>
      <c r="N663" s="50">
        <f>IF(D663="","",N563+F663)</f>
        <v/>
      </c>
      <c r="O663" s="49">
        <f>IF(D663="","",IF(AND(K663=0,K563&gt;0),C663,""))</f>
        <v/>
      </c>
    </row>
    <row r="664">
      <c r="A664" s="47">
        <f>IF(B664="","",DATE(YEAR('Debt Inputs'!$E$2),MONTH('Debt Inputs'!$E$2)+6,1))</f>
        <v/>
      </c>
      <c r="B664" s="18">
        <f>IF('Debt Inputs'!A64="","",'Debt Inputs'!A64)</f>
        <v/>
      </c>
      <c r="C664" s="19">
        <f>IF(B664="","",IFERROR(VLOOKUP(B664,'Debt Inputs'!$A$6:$M$105,2,FALSE),""))</f>
        <v/>
      </c>
      <c r="D664" s="48">
        <f>IF(B664="","",K564)</f>
        <v/>
      </c>
      <c r="E664" s="21">
        <f>IF(B664="","",IFERROR(VLOOKUP(B664,'Debt Inputs'!$A$6:$M$105,5,FALSE),0))</f>
        <v/>
      </c>
      <c r="F664" s="48">
        <f>IF(D664="","",IFERROR(D664*E664/12,0))</f>
        <v/>
      </c>
      <c r="G664" s="48">
        <f>IF(D664="","",MIN(IFERROR(VLOOKUP(B664,'Debt Inputs'!$A$6:$M$105,7,FALSE),0),D664+F664))</f>
        <v/>
      </c>
      <c r="H664" s="48">
        <f>IF(D664="","",IF(L664=1,MAX(0,'Debt Inputs'!$B$2-SUM($G$606:$G$705)),0))</f>
        <v/>
      </c>
      <c r="I664" s="48">
        <f>IF(D664="","",MIN(D664+F664,G664+H664))</f>
        <v/>
      </c>
      <c r="J664" s="48">
        <f>IF(D664="","",MIN(D664,MAX(0,I664-F664)))</f>
        <v/>
      </c>
      <c r="K664" s="48">
        <f>IF(D664="","",MAX(0,D664+F664-I664))</f>
        <v/>
      </c>
      <c r="L664" s="18">
        <f>IF(D664="","",IF(D664&lt;=0,"",1+COUNTIFS($D$606:$D$705,"&gt;0",$E$606:$E$705,"&gt;"&amp;E664)))</f>
        <v/>
      </c>
      <c r="M664" s="18">
        <f>IF(D664="","",IF(AND(K664&gt;0,L664=1),"Yes","No"))</f>
        <v/>
      </c>
      <c r="N664" s="48">
        <f>IF(D664="","",N564+F664)</f>
        <v/>
      </c>
      <c r="O664" s="47">
        <f>IF(D664="","",IF(AND(K664=0,K564&gt;0),C664,""))</f>
        <v/>
      </c>
    </row>
    <row r="665">
      <c r="A665" s="49">
        <f>IF(B665="","",DATE(YEAR('Debt Inputs'!$E$2),MONTH('Debt Inputs'!$E$2)+6,1))</f>
        <v/>
      </c>
      <c r="B665" s="23">
        <f>IF('Debt Inputs'!A65="","",'Debt Inputs'!A65)</f>
        <v/>
      </c>
      <c r="C665" s="24">
        <f>IF(B665="","",IFERROR(VLOOKUP(B665,'Debt Inputs'!$A$6:$M$105,2,FALSE),""))</f>
        <v/>
      </c>
      <c r="D665" s="50">
        <f>IF(B665="","",K565)</f>
        <v/>
      </c>
      <c r="E665" s="26">
        <f>IF(B665="","",IFERROR(VLOOKUP(B665,'Debt Inputs'!$A$6:$M$105,5,FALSE),0))</f>
        <v/>
      </c>
      <c r="F665" s="50">
        <f>IF(D665="","",IFERROR(D665*E665/12,0))</f>
        <v/>
      </c>
      <c r="G665" s="50">
        <f>IF(D665="","",MIN(IFERROR(VLOOKUP(B665,'Debt Inputs'!$A$6:$M$105,7,FALSE),0),D665+F665))</f>
        <v/>
      </c>
      <c r="H665" s="50">
        <f>IF(D665="","",IF(L665=1,MAX(0,'Debt Inputs'!$B$2-SUM($G$606:$G$705)),0))</f>
        <v/>
      </c>
      <c r="I665" s="50">
        <f>IF(D665="","",MIN(D665+F665,G665+H665))</f>
        <v/>
      </c>
      <c r="J665" s="50">
        <f>IF(D665="","",MIN(D665,MAX(0,I665-F665)))</f>
        <v/>
      </c>
      <c r="K665" s="50">
        <f>IF(D665="","",MAX(0,D665+F665-I665))</f>
        <v/>
      </c>
      <c r="L665" s="23">
        <f>IF(D665="","",IF(D665&lt;=0,"",1+COUNTIFS($D$606:$D$705,"&gt;0",$E$606:$E$705,"&gt;"&amp;E665)))</f>
        <v/>
      </c>
      <c r="M665" s="23">
        <f>IF(D665="","",IF(AND(K665&gt;0,L665=1),"Yes","No"))</f>
        <v/>
      </c>
      <c r="N665" s="50">
        <f>IF(D665="","",N565+F665)</f>
        <v/>
      </c>
      <c r="O665" s="49">
        <f>IF(D665="","",IF(AND(K665=0,K565&gt;0),C665,""))</f>
        <v/>
      </c>
    </row>
    <row r="666">
      <c r="A666" s="47">
        <f>IF(B666="","",DATE(YEAR('Debt Inputs'!$E$2),MONTH('Debt Inputs'!$E$2)+6,1))</f>
        <v/>
      </c>
      <c r="B666" s="18">
        <f>IF('Debt Inputs'!A66="","",'Debt Inputs'!A66)</f>
        <v/>
      </c>
      <c r="C666" s="19">
        <f>IF(B666="","",IFERROR(VLOOKUP(B666,'Debt Inputs'!$A$6:$M$105,2,FALSE),""))</f>
        <v/>
      </c>
      <c r="D666" s="48">
        <f>IF(B666="","",K566)</f>
        <v/>
      </c>
      <c r="E666" s="21">
        <f>IF(B666="","",IFERROR(VLOOKUP(B666,'Debt Inputs'!$A$6:$M$105,5,FALSE),0))</f>
        <v/>
      </c>
      <c r="F666" s="48">
        <f>IF(D666="","",IFERROR(D666*E666/12,0))</f>
        <v/>
      </c>
      <c r="G666" s="48">
        <f>IF(D666="","",MIN(IFERROR(VLOOKUP(B666,'Debt Inputs'!$A$6:$M$105,7,FALSE),0),D666+F666))</f>
        <v/>
      </c>
      <c r="H666" s="48">
        <f>IF(D666="","",IF(L666=1,MAX(0,'Debt Inputs'!$B$2-SUM($G$606:$G$705)),0))</f>
        <v/>
      </c>
      <c r="I666" s="48">
        <f>IF(D666="","",MIN(D666+F666,G666+H666))</f>
        <v/>
      </c>
      <c r="J666" s="48">
        <f>IF(D666="","",MIN(D666,MAX(0,I666-F666)))</f>
        <v/>
      </c>
      <c r="K666" s="48">
        <f>IF(D666="","",MAX(0,D666+F666-I666))</f>
        <v/>
      </c>
      <c r="L666" s="18">
        <f>IF(D666="","",IF(D666&lt;=0,"",1+COUNTIFS($D$606:$D$705,"&gt;0",$E$606:$E$705,"&gt;"&amp;E666)))</f>
        <v/>
      </c>
      <c r="M666" s="18">
        <f>IF(D666="","",IF(AND(K666&gt;0,L666=1),"Yes","No"))</f>
        <v/>
      </c>
      <c r="N666" s="48">
        <f>IF(D666="","",N566+F666)</f>
        <v/>
      </c>
      <c r="O666" s="47">
        <f>IF(D666="","",IF(AND(K666=0,K566&gt;0),C666,""))</f>
        <v/>
      </c>
    </row>
    <row r="667">
      <c r="A667" s="49">
        <f>IF(B667="","",DATE(YEAR('Debt Inputs'!$E$2),MONTH('Debt Inputs'!$E$2)+6,1))</f>
        <v/>
      </c>
      <c r="B667" s="23">
        <f>IF('Debt Inputs'!A67="","",'Debt Inputs'!A67)</f>
        <v/>
      </c>
      <c r="C667" s="24">
        <f>IF(B667="","",IFERROR(VLOOKUP(B667,'Debt Inputs'!$A$6:$M$105,2,FALSE),""))</f>
        <v/>
      </c>
      <c r="D667" s="50">
        <f>IF(B667="","",K567)</f>
        <v/>
      </c>
      <c r="E667" s="26">
        <f>IF(B667="","",IFERROR(VLOOKUP(B667,'Debt Inputs'!$A$6:$M$105,5,FALSE),0))</f>
        <v/>
      </c>
      <c r="F667" s="50">
        <f>IF(D667="","",IFERROR(D667*E667/12,0))</f>
        <v/>
      </c>
      <c r="G667" s="50">
        <f>IF(D667="","",MIN(IFERROR(VLOOKUP(B667,'Debt Inputs'!$A$6:$M$105,7,FALSE),0),D667+F667))</f>
        <v/>
      </c>
      <c r="H667" s="50">
        <f>IF(D667="","",IF(L667=1,MAX(0,'Debt Inputs'!$B$2-SUM($G$606:$G$705)),0))</f>
        <v/>
      </c>
      <c r="I667" s="50">
        <f>IF(D667="","",MIN(D667+F667,G667+H667))</f>
        <v/>
      </c>
      <c r="J667" s="50">
        <f>IF(D667="","",MIN(D667,MAX(0,I667-F667)))</f>
        <v/>
      </c>
      <c r="K667" s="50">
        <f>IF(D667="","",MAX(0,D667+F667-I667))</f>
        <v/>
      </c>
      <c r="L667" s="23">
        <f>IF(D667="","",IF(D667&lt;=0,"",1+COUNTIFS($D$606:$D$705,"&gt;0",$E$606:$E$705,"&gt;"&amp;E667)))</f>
        <v/>
      </c>
      <c r="M667" s="23">
        <f>IF(D667="","",IF(AND(K667&gt;0,L667=1),"Yes","No"))</f>
        <v/>
      </c>
      <c r="N667" s="50">
        <f>IF(D667="","",N567+F667)</f>
        <v/>
      </c>
      <c r="O667" s="49">
        <f>IF(D667="","",IF(AND(K667=0,K567&gt;0),C667,""))</f>
        <v/>
      </c>
    </row>
    <row r="668">
      <c r="A668" s="47">
        <f>IF(B668="","",DATE(YEAR('Debt Inputs'!$E$2),MONTH('Debt Inputs'!$E$2)+6,1))</f>
        <v/>
      </c>
      <c r="B668" s="18">
        <f>IF('Debt Inputs'!A68="","",'Debt Inputs'!A68)</f>
        <v/>
      </c>
      <c r="C668" s="19">
        <f>IF(B668="","",IFERROR(VLOOKUP(B668,'Debt Inputs'!$A$6:$M$105,2,FALSE),""))</f>
        <v/>
      </c>
      <c r="D668" s="48">
        <f>IF(B668="","",K568)</f>
        <v/>
      </c>
      <c r="E668" s="21">
        <f>IF(B668="","",IFERROR(VLOOKUP(B668,'Debt Inputs'!$A$6:$M$105,5,FALSE),0))</f>
        <v/>
      </c>
      <c r="F668" s="48">
        <f>IF(D668="","",IFERROR(D668*E668/12,0))</f>
        <v/>
      </c>
      <c r="G668" s="48">
        <f>IF(D668="","",MIN(IFERROR(VLOOKUP(B668,'Debt Inputs'!$A$6:$M$105,7,FALSE),0),D668+F668))</f>
        <v/>
      </c>
      <c r="H668" s="48">
        <f>IF(D668="","",IF(L668=1,MAX(0,'Debt Inputs'!$B$2-SUM($G$606:$G$705)),0))</f>
        <v/>
      </c>
      <c r="I668" s="48">
        <f>IF(D668="","",MIN(D668+F668,G668+H668))</f>
        <v/>
      </c>
      <c r="J668" s="48">
        <f>IF(D668="","",MIN(D668,MAX(0,I668-F668)))</f>
        <v/>
      </c>
      <c r="K668" s="48">
        <f>IF(D668="","",MAX(0,D668+F668-I668))</f>
        <v/>
      </c>
      <c r="L668" s="18">
        <f>IF(D668="","",IF(D668&lt;=0,"",1+COUNTIFS($D$606:$D$705,"&gt;0",$E$606:$E$705,"&gt;"&amp;E668)))</f>
        <v/>
      </c>
      <c r="M668" s="18">
        <f>IF(D668="","",IF(AND(K668&gt;0,L668=1),"Yes","No"))</f>
        <v/>
      </c>
      <c r="N668" s="48">
        <f>IF(D668="","",N568+F668)</f>
        <v/>
      </c>
      <c r="O668" s="47">
        <f>IF(D668="","",IF(AND(K668=0,K568&gt;0),C668,""))</f>
        <v/>
      </c>
    </row>
    <row r="669">
      <c r="A669" s="49">
        <f>IF(B669="","",DATE(YEAR('Debt Inputs'!$E$2),MONTH('Debt Inputs'!$E$2)+6,1))</f>
        <v/>
      </c>
      <c r="B669" s="23">
        <f>IF('Debt Inputs'!A69="","",'Debt Inputs'!A69)</f>
        <v/>
      </c>
      <c r="C669" s="24">
        <f>IF(B669="","",IFERROR(VLOOKUP(B669,'Debt Inputs'!$A$6:$M$105,2,FALSE),""))</f>
        <v/>
      </c>
      <c r="D669" s="50">
        <f>IF(B669="","",K569)</f>
        <v/>
      </c>
      <c r="E669" s="26">
        <f>IF(B669="","",IFERROR(VLOOKUP(B669,'Debt Inputs'!$A$6:$M$105,5,FALSE),0))</f>
        <v/>
      </c>
      <c r="F669" s="50">
        <f>IF(D669="","",IFERROR(D669*E669/12,0))</f>
        <v/>
      </c>
      <c r="G669" s="50">
        <f>IF(D669="","",MIN(IFERROR(VLOOKUP(B669,'Debt Inputs'!$A$6:$M$105,7,FALSE),0),D669+F669))</f>
        <v/>
      </c>
      <c r="H669" s="50">
        <f>IF(D669="","",IF(L669=1,MAX(0,'Debt Inputs'!$B$2-SUM($G$606:$G$705)),0))</f>
        <v/>
      </c>
      <c r="I669" s="50">
        <f>IF(D669="","",MIN(D669+F669,G669+H669))</f>
        <v/>
      </c>
      <c r="J669" s="50">
        <f>IF(D669="","",MIN(D669,MAX(0,I669-F669)))</f>
        <v/>
      </c>
      <c r="K669" s="50">
        <f>IF(D669="","",MAX(0,D669+F669-I669))</f>
        <v/>
      </c>
      <c r="L669" s="23">
        <f>IF(D669="","",IF(D669&lt;=0,"",1+COUNTIFS($D$606:$D$705,"&gt;0",$E$606:$E$705,"&gt;"&amp;E669)))</f>
        <v/>
      </c>
      <c r="M669" s="23">
        <f>IF(D669="","",IF(AND(K669&gt;0,L669=1),"Yes","No"))</f>
        <v/>
      </c>
      <c r="N669" s="50">
        <f>IF(D669="","",N569+F669)</f>
        <v/>
      </c>
      <c r="O669" s="49">
        <f>IF(D669="","",IF(AND(K669=0,K569&gt;0),C669,""))</f>
        <v/>
      </c>
    </row>
    <row r="670">
      <c r="A670" s="47">
        <f>IF(B670="","",DATE(YEAR('Debt Inputs'!$E$2),MONTH('Debt Inputs'!$E$2)+6,1))</f>
        <v/>
      </c>
      <c r="B670" s="18">
        <f>IF('Debt Inputs'!A70="","",'Debt Inputs'!A70)</f>
        <v/>
      </c>
      <c r="C670" s="19">
        <f>IF(B670="","",IFERROR(VLOOKUP(B670,'Debt Inputs'!$A$6:$M$105,2,FALSE),""))</f>
        <v/>
      </c>
      <c r="D670" s="48">
        <f>IF(B670="","",K570)</f>
        <v/>
      </c>
      <c r="E670" s="21">
        <f>IF(B670="","",IFERROR(VLOOKUP(B670,'Debt Inputs'!$A$6:$M$105,5,FALSE),0))</f>
        <v/>
      </c>
      <c r="F670" s="48">
        <f>IF(D670="","",IFERROR(D670*E670/12,0))</f>
        <v/>
      </c>
      <c r="G670" s="48">
        <f>IF(D670="","",MIN(IFERROR(VLOOKUP(B670,'Debt Inputs'!$A$6:$M$105,7,FALSE),0),D670+F670))</f>
        <v/>
      </c>
      <c r="H670" s="48">
        <f>IF(D670="","",IF(L670=1,MAX(0,'Debt Inputs'!$B$2-SUM($G$606:$G$705)),0))</f>
        <v/>
      </c>
      <c r="I670" s="48">
        <f>IF(D670="","",MIN(D670+F670,G670+H670))</f>
        <v/>
      </c>
      <c r="J670" s="48">
        <f>IF(D670="","",MIN(D670,MAX(0,I670-F670)))</f>
        <v/>
      </c>
      <c r="K670" s="48">
        <f>IF(D670="","",MAX(0,D670+F670-I670))</f>
        <v/>
      </c>
      <c r="L670" s="18">
        <f>IF(D670="","",IF(D670&lt;=0,"",1+COUNTIFS($D$606:$D$705,"&gt;0",$E$606:$E$705,"&gt;"&amp;E670)))</f>
        <v/>
      </c>
      <c r="M670" s="18">
        <f>IF(D670="","",IF(AND(K670&gt;0,L670=1),"Yes","No"))</f>
        <v/>
      </c>
      <c r="N670" s="48">
        <f>IF(D670="","",N570+F670)</f>
        <v/>
      </c>
      <c r="O670" s="47">
        <f>IF(D670="","",IF(AND(K670=0,K570&gt;0),C670,""))</f>
        <v/>
      </c>
    </row>
    <row r="671">
      <c r="A671" s="49">
        <f>IF(B671="","",DATE(YEAR('Debt Inputs'!$E$2),MONTH('Debt Inputs'!$E$2)+6,1))</f>
        <v/>
      </c>
      <c r="B671" s="23">
        <f>IF('Debt Inputs'!A71="","",'Debt Inputs'!A71)</f>
        <v/>
      </c>
      <c r="C671" s="24">
        <f>IF(B671="","",IFERROR(VLOOKUP(B671,'Debt Inputs'!$A$6:$M$105,2,FALSE),""))</f>
        <v/>
      </c>
      <c r="D671" s="50">
        <f>IF(B671="","",K571)</f>
        <v/>
      </c>
      <c r="E671" s="26">
        <f>IF(B671="","",IFERROR(VLOOKUP(B671,'Debt Inputs'!$A$6:$M$105,5,FALSE),0))</f>
        <v/>
      </c>
      <c r="F671" s="50">
        <f>IF(D671="","",IFERROR(D671*E671/12,0))</f>
        <v/>
      </c>
      <c r="G671" s="50">
        <f>IF(D671="","",MIN(IFERROR(VLOOKUP(B671,'Debt Inputs'!$A$6:$M$105,7,FALSE),0),D671+F671))</f>
        <v/>
      </c>
      <c r="H671" s="50">
        <f>IF(D671="","",IF(L671=1,MAX(0,'Debt Inputs'!$B$2-SUM($G$606:$G$705)),0))</f>
        <v/>
      </c>
      <c r="I671" s="50">
        <f>IF(D671="","",MIN(D671+F671,G671+H671))</f>
        <v/>
      </c>
      <c r="J671" s="50">
        <f>IF(D671="","",MIN(D671,MAX(0,I671-F671)))</f>
        <v/>
      </c>
      <c r="K671" s="50">
        <f>IF(D671="","",MAX(0,D671+F671-I671))</f>
        <v/>
      </c>
      <c r="L671" s="23">
        <f>IF(D671="","",IF(D671&lt;=0,"",1+COUNTIFS($D$606:$D$705,"&gt;0",$E$606:$E$705,"&gt;"&amp;E671)))</f>
        <v/>
      </c>
      <c r="M671" s="23">
        <f>IF(D671="","",IF(AND(K671&gt;0,L671=1),"Yes","No"))</f>
        <v/>
      </c>
      <c r="N671" s="50">
        <f>IF(D671="","",N571+F671)</f>
        <v/>
      </c>
      <c r="O671" s="49">
        <f>IF(D671="","",IF(AND(K671=0,K571&gt;0),C671,""))</f>
        <v/>
      </c>
    </row>
    <row r="672">
      <c r="A672" s="47">
        <f>IF(B672="","",DATE(YEAR('Debt Inputs'!$E$2),MONTH('Debt Inputs'!$E$2)+6,1))</f>
        <v/>
      </c>
      <c r="B672" s="18">
        <f>IF('Debt Inputs'!A72="","",'Debt Inputs'!A72)</f>
        <v/>
      </c>
      <c r="C672" s="19">
        <f>IF(B672="","",IFERROR(VLOOKUP(B672,'Debt Inputs'!$A$6:$M$105,2,FALSE),""))</f>
        <v/>
      </c>
      <c r="D672" s="48">
        <f>IF(B672="","",K572)</f>
        <v/>
      </c>
      <c r="E672" s="21">
        <f>IF(B672="","",IFERROR(VLOOKUP(B672,'Debt Inputs'!$A$6:$M$105,5,FALSE),0))</f>
        <v/>
      </c>
      <c r="F672" s="48">
        <f>IF(D672="","",IFERROR(D672*E672/12,0))</f>
        <v/>
      </c>
      <c r="G672" s="48">
        <f>IF(D672="","",MIN(IFERROR(VLOOKUP(B672,'Debt Inputs'!$A$6:$M$105,7,FALSE),0),D672+F672))</f>
        <v/>
      </c>
      <c r="H672" s="48">
        <f>IF(D672="","",IF(L672=1,MAX(0,'Debt Inputs'!$B$2-SUM($G$606:$G$705)),0))</f>
        <v/>
      </c>
      <c r="I672" s="48">
        <f>IF(D672="","",MIN(D672+F672,G672+H672))</f>
        <v/>
      </c>
      <c r="J672" s="48">
        <f>IF(D672="","",MIN(D672,MAX(0,I672-F672)))</f>
        <v/>
      </c>
      <c r="K672" s="48">
        <f>IF(D672="","",MAX(0,D672+F672-I672))</f>
        <v/>
      </c>
      <c r="L672" s="18">
        <f>IF(D672="","",IF(D672&lt;=0,"",1+COUNTIFS($D$606:$D$705,"&gt;0",$E$606:$E$705,"&gt;"&amp;E672)))</f>
        <v/>
      </c>
      <c r="M672" s="18">
        <f>IF(D672="","",IF(AND(K672&gt;0,L672=1),"Yes","No"))</f>
        <v/>
      </c>
      <c r="N672" s="48">
        <f>IF(D672="","",N572+F672)</f>
        <v/>
      </c>
      <c r="O672" s="47">
        <f>IF(D672="","",IF(AND(K672=0,K572&gt;0),C672,""))</f>
        <v/>
      </c>
    </row>
    <row r="673">
      <c r="A673" s="49">
        <f>IF(B673="","",DATE(YEAR('Debt Inputs'!$E$2),MONTH('Debt Inputs'!$E$2)+6,1))</f>
        <v/>
      </c>
      <c r="B673" s="23">
        <f>IF('Debt Inputs'!A73="","",'Debt Inputs'!A73)</f>
        <v/>
      </c>
      <c r="C673" s="24">
        <f>IF(B673="","",IFERROR(VLOOKUP(B673,'Debt Inputs'!$A$6:$M$105,2,FALSE),""))</f>
        <v/>
      </c>
      <c r="D673" s="50">
        <f>IF(B673="","",K573)</f>
        <v/>
      </c>
      <c r="E673" s="26">
        <f>IF(B673="","",IFERROR(VLOOKUP(B673,'Debt Inputs'!$A$6:$M$105,5,FALSE),0))</f>
        <v/>
      </c>
      <c r="F673" s="50">
        <f>IF(D673="","",IFERROR(D673*E673/12,0))</f>
        <v/>
      </c>
      <c r="G673" s="50">
        <f>IF(D673="","",MIN(IFERROR(VLOOKUP(B673,'Debt Inputs'!$A$6:$M$105,7,FALSE),0),D673+F673))</f>
        <v/>
      </c>
      <c r="H673" s="50">
        <f>IF(D673="","",IF(L673=1,MAX(0,'Debt Inputs'!$B$2-SUM($G$606:$G$705)),0))</f>
        <v/>
      </c>
      <c r="I673" s="50">
        <f>IF(D673="","",MIN(D673+F673,G673+H673))</f>
        <v/>
      </c>
      <c r="J673" s="50">
        <f>IF(D673="","",MIN(D673,MAX(0,I673-F673)))</f>
        <v/>
      </c>
      <c r="K673" s="50">
        <f>IF(D673="","",MAX(0,D673+F673-I673))</f>
        <v/>
      </c>
      <c r="L673" s="23">
        <f>IF(D673="","",IF(D673&lt;=0,"",1+COUNTIFS($D$606:$D$705,"&gt;0",$E$606:$E$705,"&gt;"&amp;E673)))</f>
        <v/>
      </c>
      <c r="M673" s="23">
        <f>IF(D673="","",IF(AND(K673&gt;0,L673=1),"Yes","No"))</f>
        <v/>
      </c>
      <c r="N673" s="50">
        <f>IF(D673="","",N573+F673)</f>
        <v/>
      </c>
      <c r="O673" s="49">
        <f>IF(D673="","",IF(AND(K673=0,K573&gt;0),C673,""))</f>
        <v/>
      </c>
    </row>
    <row r="674">
      <c r="A674" s="47">
        <f>IF(B674="","",DATE(YEAR('Debt Inputs'!$E$2),MONTH('Debt Inputs'!$E$2)+6,1))</f>
        <v/>
      </c>
      <c r="B674" s="18">
        <f>IF('Debt Inputs'!A74="","",'Debt Inputs'!A74)</f>
        <v/>
      </c>
      <c r="C674" s="19">
        <f>IF(B674="","",IFERROR(VLOOKUP(B674,'Debt Inputs'!$A$6:$M$105,2,FALSE),""))</f>
        <v/>
      </c>
      <c r="D674" s="48">
        <f>IF(B674="","",K574)</f>
        <v/>
      </c>
      <c r="E674" s="21">
        <f>IF(B674="","",IFERROR(VLOOKUP(B674,'Debt Inputs'!$A$6:$M$105,5,FALSE),0))</f>
        <v/>
      </c>
      <c r="F674" s="48">
        <f>IF(D674="","",IFERROR(D674*E674/12,0))</f>
        <v/>
      </c>
      <c r="G674" s="48">
        <f>IF(D674="","",MIN(IFERROR(VLOOKUP(B674,'Debt Inputs'!$A$6:$M$105,7,FALSE),0),D674+F674))</f>
        <v/>
      </c>
      <c r="H674" s="48">
        <f>IF(D674="","",IF(L674=1,MAX(0,'Debt Inputs'!$B$2-SUM($G$606:$G$705)),0))</f>
        <v/>
      </c>
      <c r="I674" s="48">
        <f>IF(D674="","",MIN(D674+F674,G674+H674))</f>
        <v/>
      </c>
      <c r="J674" s="48">
        <f>IF(D674="","",MIN(D674,MAX(0,I674-F674)))</f>
        <v/>
      </c>
      <c r="K674" s="48">
        <f>IF(D674="","",MAX(0,D674+F674-I674))</f>
        <v/>
      </c>
      <c r="L674" s="18">
        <f>IF(D674="","",IF(D674&lt;=0,"",1+COUNTIFS($D$606:$D$705,"&gt;0",$E$606:$E$705,"&gt;"&amp;E674)))</f>
        <v/>
      </c>
      <c r="M674" s="18">
        <f>IF(D674="","",IF(AND(K674&gt;0,L674=1),"Yes","No"))</f>
        <v/>
      </c>
      <c r="N674" s="48">
        <f>IF(D674="","",N574+F674)</f>
        <v/>
      </c>
      <c r="O674" s="47">
        <f>IF(D674="","",IF(AND(K674=0,K574&gt;0),C674,""))</f>
        <v/>
      </c>
    </row>
    <row r="675">
      <c r="A675" s="49">
        <f>IF(B675="","",DATE(YEAR('Debt Inputs'!$E$2),MONTH('Debt Inputs'!$E$2)+6,1))</f>
        <v/>
      </c>
      <c r="B675" s="23">
        <f>IF('Debt Inputs'!A75="","",'Debt Inputs'!A75)</f>
        <v/>
      </c>
      <c r="C675" s="24">
        <f>IF(B675="","",IFERROR(VLOOKUP(B675,'Debt Inputs'!$A$6:$M$105,2,FALSE),""))</f>
        <v/>
      </c>
      <c r="D675" s="50">
        <f>IF(B675="","",K575)</f>
        <v/>
      </c>
      <c r="E675" s="26">
        <f>IF(B675="","",IFERROR(VLOOKUP(B675,'Debt Inputs'!$A$6:$M$105,5,FALSE),0))</f>
        <v/>
      </c>
      <c r="F675" s="50">
        <f>IF(D675="","",IFERROR(D675*E675/12,0))</f>
        <v/>
      </c>
      <c r="G675" s="50">
        <f>IF(D675="","",MIN(IFERROR(VLOOKUP(B675,'Debt Inputs'!$A$6:$M$105,7,FALSE),0),D675+F675))</f>
        <v/>
      </c>
      <c r="H675" s="50">
        <f>IF(D675="","",IF(L675=1,MAX(0,'Debt Inputs'!$B$2-SUM($G$606:$G$705)),0))</f>
        <v/>
      </c>
      <c r="I675" s="50">
        <f>IF(D675="","",MIN(D675+F675,G675+H675))</f>
        <v/>
      </c>
      <c r="J675" s="50">
        <f>IF(D675="","",MIN(D675,MAX(0,I675-F675)))</f>
        <v/>
      </c>
      <c r="K675" s="50">
        <f>IF(D675="","",MAX(0,D675+F675-I675))</f>
        <v/>
      </c>
      <c r="L675" s="23">
        <f>IF(D675="","",IF(D675&lt;=0,"",1+COUNTIFS($D$606:$D$705,"&gt;0",$E$606:$E$705,"&gt;"&amp;E675)))</f>
        <v/>
      </c>
      <c r="M675" s="23">
        <f>IF(D675="","",IF(AND(K675&gt;0,L675=1),"Yes","No"))</f>
        <v/>
      </c>
      <c r="N675" s="50">
        <f>IF(D675="","",N575+F675)</f>
        <v/>
      </c>
      <c r="O675" s="49">
        <f>IF(D675="","",IF(AND(K675=0,K575&gt;0),C675,""))</f>
        <v/>
      </c>
    </row>
    <row r="676">
      <c r="A676" s="47">
        <f>IF(B676="","",DATE(YEAR('Debt Inputs'!$E$2),MONTH('Debt Inputs'!$E$2)+6,1))</f>
        <v/>
      </c>
      <c r="B676" s="18">
        <f>IF('Debt Inputs'!A76="","",'Debt Inputs'!A76)</f>
        <v/>
      </c>
      <c r="C676" s="19">
        <f>IF(B676="","",IFERROR(VLOOKUP(B676,'Debt Inputs'!$A$6:$M$105,2,FALSE),""))</f>
        <v/>
      </c>
      <c r="D676" s="48">
        <f>IF(B676="","",K576)</f>
        <v/>
      </c>
      <c r="E676" s="21">
        <f>IF(B676="","",IFERROR(VLOOKUP(B676,'Debt Inputs'!$A$6:$M$105,5,FALSE),0))</f>
        <v/>
      </c>
      <c r="F676" s="48">
        <f>IF(D676="","",IFERROR(D676*E676/12,0))</f>
        <v/>
      </c>
      <c r="G676" s="48">
        <f>IF(D676="","",MIN(IFERROR(VLOOKUP(B676,'Debt Inputs'!$A$6:$M$105,7,FALSE),0),D676+F676))</f>
        <v/>
      </c>
      <c r="H676" s="48">
        <f>IF(D676="","",IF(L676=1,MAX(0,'Debt Inputs'!$B$2-SUM($G$606:$G$705)),0))</f>
        <v/>
      </c>
      <c r="I676" s="48">
        <f>IF(D676="","",MIN(D676+F676,G676+H676))</f>
        <v/>
      </c>
      <c r="J676" s="48">
        <f>IF(D676="","",MIN(D676,MAX(0,I676-F676)))</f>
        <v/>
      </c>
      <c r="K676" s="48">
        <f>IF(D676="","",MAX(0,D676+F676-I676))</f>
        <v/>
      </c>
      <c r="L676" s="18">
        <f>IF(D676="","",IF(D676&lt;=0,"",1+COUNTIFS($D$606:$D$705,"&gt;0",$E$606:$E$705,"&gt;"&amp;E676)))</f>
        <v/>
      </c>
      <c r="M676" s="18">
        <f>IF(D676="","",IF(AND(K676&gt;0,L676=1),"Yes","No"))</f>
        <v/>
      </c>
      <c r="N676" s="48">
        <f>IF(D676="","",N576+F676)</f>
        <v/>
      </c>
      <c r="O676" s="47">
        <f>IF(D676="","",IF(AND(K676=0,K576&gt;0),C676,""))</f>
        <v/>
      </c>
    </row>
    <row r="677">
      <c r="A677" s="49">
        <f>IF(B677="","",DATE(YEAR('Debt Inputs'!$E$2),MONTH('Debt Inputs'!$E$2)+6,1))</f>
        <v/>
      </c>
      <c r="B677" s="23">
        <f>IF('Debt Inputs'!A77="","",'Debt Inputs'!A77)</f>
        <v/>
      </c>
      <c r="C677" s="24">
        <f>IF(B677="","",IFERROR(VLOOKUP(B677,'Debt Inputs'!$A$6:$M$105,2,FALSE),""))</f>
        <v/>
      </c>
      <c r="D677" s="50">
        <f>IF(B677="","",K577)</f>
        <v/>
      </c>
      <c r="E677" s="26">
        <f>IF(B677="","",IFERROR(VLOOKUP(B677,'Debt Inputs'!$A$6:$M$105,5,FALSE),0))</f>
        <v/>
      </c>
      <c r="F677" s="50">
        <f>IF(D677="","",IFERROR(D677*E677/12,0))</f>
        <v/>
      </c>
      <c r="G677" s="50">
        <f>IF(D677="","",MIN(IFERROR(VLOOKUP(B677,'Debt Inputs'!$A$6:$M$105,7,FALSE),0),D677+F677))</f>
        <v/>
      </c>
      <c r="H677" s="50">
        <f>IF(D677="","",IF(L677=1,MAX(0,'Debt Inputs'!$B$2-SUM($G$606:$G$705)),0))</f>
        <v/>
      </c>
      <c r="I677" s="50">
        <f>IF(D677="","",MIN(D677+F677,G677+H677))</f>
        <v/>
      </c>
      <c r="J677" s="50">
        <f>IF(D677="","",MIN(D677,MAX(0,I677-F677)))</f>
        <v/>
      </c>
      <c r="K677" s="50">
        <f>IF(D677="","",MAX(0,D677+F677-I677))</f>
        <v/>
      </c>
      <c r="L677" s="23">
        <f>IF(D677="","",IF(D677&lt;=0,"",1+COUNTIFS($D$606:$D$705,"&gt;0",$E$606:$E$705,"&gt;"&amp;E677)))</f>
        <v/>
      </c>
      <c r="M677" s="23">
        <f>IF(D677="","",IF(AND(K677&gt;0,L677=1),"Yes","No"))</f>
        <v/>
      </c>
      <c r="N677" s="50">
        <f>IF(D677="","",N577+F677)</f>
        <v/>
      </c>
      <c r="O677" s="49">
        <f>IF(D677="","",IF(AND(K677=0,K577&gt;0),C677,""))</f>
        <v/>
      </c>
    </row>
    <row r="678">
      <c r="A678" s="47">
        <f>IF(B678="","",DATE(YEAR('Debt Inputs'!$E$2),MONTH('Debt Inputs'!$E$2)+6,1))</f>
        <v/>
      </c>
      <c r="B678" s="18">
        <f>IF('Debt Inputs'!A78="","",'Debt Inputs'!A78)</f>
        <v/>
      </c>
      <c r="C678" s="19">
        <f>IF(B678="","",IFERROR(VLOOKUP(B678,'Debt Inputs'!$A$6:$M$105,2,FALSE),""))</f>
        <v/>
      </c>
      <c r="D678" s="48">
        <f>IF(B678="","",K578)</f>
        <v/>
      </c>
      <c r="E678" s="21">
        <f>IF(B678="","",IFERROR(VLOOKUP(B678,'Debt Inputs'!$A$6:$M$105,5,FALSE),0))</f>
        <v/>
      </c>
      <c r="F678" s="48">
        <f>IF(D678="","",IFERROR(D678*E678/12,0))</f>
        <v/>
      </c>
      <c r="G678" s="48">
        <f>IF(D678="","",MIN(IFERROR(VLOOKUP(B678,'Debt Inputs'!$A$6:$M$105,7,FALSE),0),D678+F678))</f>
        <v/>
      </c>
      <c r="H678" s="48">
        <f>IF(D678="","",IF(L678=1,MAX(0,'Debt Inputs'!$B$2-SUM($G$606:$G$705)),0))</f>
        <v/>
      </c>
      <c r="I678" s="48">
        <f>IF(D678="","",MIN(D678+F678,G678+H678))</f>
        <v/>
      </c>
      <c r="J678" s="48">
        <f>IF(D678="","",MIN(D678,MAX(0,I678-F678)))</f>
        <v/>
      </c>
      <c r="K678" s="48">
        <f>IF(D678="","",MAX(0,D678+F678-I678))</f>
        <v/>
      </c>
      <c r="L678" s="18">
        <f>IF(D678="","",IF(D678&lt;=0,"",1+COUNTIFS($D$606:$D$705,"&gt;0",$E$606:$E$705,"&gt;"&amp;E678)))</f>
        <v/>
      </c>
      <c r="M678" s="18">
        <f>IF(D678="","",IF(AND(K678&gt;0,L678=1),"Yes","No"))</f>
        <v/>
      </c>
      <c r="N678" s="48">
        <f>IF(D678="","",N578+F678)</f>
        <v/>
      </c>
      <c r="O678" s="47">
        <f>IF(D678="","",IF(AND(K678=0,K578&gt;0),C678,""))</f>
        <v/>
      </c>
    </row>
    <row r="679">
      <c r="A679" s="49">
        <f>IF(B679="","",DATE(YEAR('Debt Inputs'!$E$2),MONTH('Debt Inputs'!$E$2)+6,1))</f>
        <v/>
      </c>
      <c r="B679" s="23">
        <f>IF('Debt Inputs'!A79="","",'Debt Inputs'!A79)</f>
        <v/>
      </c>
      <c r="C679" s="24">
        <f>IF(B679="","",IFERROR(VLOOKUP(B679,'Debt Inputs'!$A$6:$M$105,2,FALSE),""))</f>
        <v/>
      </c>
      <c r="D679" s="50">
        <f>IF(B679="","",K579)</f>
        <v/>
      </c>
      <c r="E679" s="26">
        <f>IF(B679="","",IFERROR(VLOOKUP(B679,'Debt Inputs'!$A$6:$M$105,5,FALSE),0))</f>
        <v/>
      </c>
      <c r="F679" s="50">
        <f>IF(D679="","",IFERROR(D679*E679/12,0))</f>
        <v/>
      </c>
      <c r="G679" s="50">
        <f>IF(D679="","",MIN(IFERROR(VLOOKUP(B679,'Debt Inputs'!$A$6:$M$105,7,FALSE),0),D679+F679))</f>
        <v/>
      </c>
      <c r="H679" s="50">
        <f>IF(D679="","",IF(L679=1,MAX(0,'Debt Inputs'!$B$2-SUM($G$606:$G$705)),0))</f>
        <v/>
      </c>
      <c r="I679" s="50">
        <f>IF(D679="","",MIN(D679+F679,G679+H679))</f>
        <v/>
      </c>
      <c r="J679" s="50">
        <f>IF(D679="","",MIN(D679,MAX(0,I679-F679)))</f>
        <v/>
      </c>
      <c r="K679" s="50">
        <f>IF(D679="","",MAX(0,D679+F679-I679))</f>
        <v/>
      </c>
      <c r="L679" s="23">
        <f>IF(D679="","",IF(D679&lt;=0,"",1+COUNTIFS($D$606:$D$705,"&gt;0",$E$606:$E$705,"&gt;"&amp;E679)))</f>
        <v/>
      </c>
      <c r="M679" s="23">
        <f>IF(D679="","",IF(AND(K679&gt;0,L679=1),"Yes","No"))</f>
        <v/>
      </c>
      <c r="N679" s="50">
        <f>IF(D679="","",N579+F679)</f>
        <v/>
      </c>
      <c r="O679" s="49">
        <f>IF(D679="","",IF(AND(K679=0,K579&gt;0),C679,""))</f>
        <v/>
      </c>
    </row>
    <row r="680">
      <c r="A680" s="47">
        <f>IF(B680="","",DATE(YEAR('Debt Inputs'!$E$2),MONTH('Debt Inputs'!$E$2)+6,1))</f>
        <v/>
      </c>
      <c r="B680" s="18">
        <f>IF('Debt Inputs'!A80="","",'Debt Inputs'!A80)</f>
        <v/>
      </c>
      <c r="C680" s="19">
        <f>IF(B680="","",IFERROR(VLOOKUP(B680,'Debt Inputs'!$A$6:$M$105,2,FALSE),""))</f>
        <v/>
      </c>
      <c r="D680" s="48">
        <f>IF(B680="","",K580)</f>
        <v/>
      </c>
      <c r="E680" s="21">
        <f>IF(B680="","",IFERROR(VLOOKUP(B680,'Debt Inputs'!$A$6:$M$105,5,FALSE),0))</f>
        <v/>
      </c>
      <c r="F680" s="48">
        <f>IF(D680="","",IFERROR(D680*E680/12,0))</f>
        <v/>
      </c>
      <c r="G680" s="48">
        <f>IF(D680="","",MIN(IFERROR(VLOOKUP(B680,'Debt Inputs'!$A$6:$M$105,7,FALSE),0),D680+F680))</f>
        <v/>
      </c>
      <c r="H680" s="48">
        <f>IF(D680="","",IF(L680=1,MAX(0,'Debt Inputs'!$B$2-SUM($G$606:$G$705)),0))</f>
        <v/>
      </c>
      <c r="I680" s="48">
        <f>IF(D680="","",MIN(D680+F680,G680+H680))</f>
        <v/>
      </c>
      <c r="J680" s="48">
        <f>IF(D680="","",MIN(D680,MAX(0,I680-F680)))</f>
        <v/>
      </c>
      <c r="K680" s="48">
        <f>IF(D680="","",MAX(0,D680+F680-I680))</f>
        <v/>
      </c>
      <c r="L680" s="18">
        <f>IF(D680="","",IF(D680&lt;=0,"",1+COUNTIFS($D$606:$D$705,"&gt;0",$E$606:$E$705,"&gt;"&amp;E680)))</f>
        <v/>
      </c>
      <c r="M680" s="18">
        <f>IF(D680="","",IF(AND(K680&gt;0,L680=1),"Yes","No"))</f>
        <v/>
      </c>
      <c r="N680" s="48">
        <f>IF(D680="","",N580+F680)</f>
        <v/>
      </c>
      <c r="O680" s="47">
        <f>IF(D680="","",IF(AND(K680=0,K580&gt;0),C680,""))</f>
        <v/>
      </c>
    </row>
    <row r="681">
      <c r="A681" s="49">
        <f>IF(B681="","",DATE(YEAR('Debt Inputs'!$E$2),MONTH('Debt Inputs'!$E$2)+6,1))</f>
        <v/>
      </c>
      <c r="B681" s="23">
        <f>IF('Debt Inputs'!A81="","",'Debt Inputs'!A81)</f>
        <v/>
      </c>
      <c r="C681" s="24">
        <f>IF(B681="","",IFERROR(VLOOKUP(B681,'Debt Inputs'!$A$6:$M$105,2,FALSE),""))</f>
        <v/>
      </c>
      <c r="D681" s="50">
        <f>IF(B681="","",K581)</f>
        <v/>
      </c>
      <c r="E681" s="26">
        <f>IF(B681="","",IFERROR(VLOOKUP(B681,'Debt Inputs'!$A$6:$M$105,5,FALSE),0))</f>
        <v/>
      </c>
      <c r="F681" s="50">
        <f>IF(D681="","",IFERROR(D681*E681/12,0))</f>
        <v/>
      </c>
      <c r="G681" s="50">
        <f>IF(D681="","",MIN(IFERROR(VLOOKUP(B681,'Debt Inputs'!$A$6:$M$105,7,FALSE),0),D681+F681))</f>
        <v/>
      </c>
      <c r="H681" s="50">
        <f>IF(D681="","",IF(L681=1,MAX(0,'Debt Inputs'!$B$2-SUM($G$606:$G$705)),0))</f>
        <v/>
      </c>
      <c r="I681" s="50">
        <f>IF(D681="","",MIN(D681+F681,G681+H681))</f>
        <v/>
      </c>
      <c r="J681" s="50">
        <f>IF(D681="","",MIN(D681,MAX(0,I681-F681)))</f>
        <v/>
      </c>
      <c r="K681" s="50">
        <f>IF(D681="","",MAX(0,D681+F681-I681))</f>
        <v/>
      </c>
      <c r="L681" s="23">
        <f>IF(D681="","",IF(D681&lt;=0,"",1+COUNTIFS($D$606:$D$705,"&gt;0",$E$606:$E$705,"&gt;"&amp;E681)))</f>
        <v/>
      </c>
      <c r="M681" s="23">
        <f>IF(D681="","",IF(AND(K681&gt;0,L681=1),"Yes","No"))</f>
        <v/>
      </c>
      <c r="N681" s="50">
        <f>IF(D681="","",N581+F681)</f>
        <v/>
      </c>
      <c r="O681" s="49">
        <f>IF(D681="","",IF(AND(K681=0,K581&gt;0),C681,""))</f>
        <v/>
      </c>
    </row>
    <row r="682">
      <c r="A682" s="47">
        <f>IF(B682="","",DATE(YEAR('Debt Inputs'!$E$2),MONTH('Debt Inputs'!$E$2)+6,1))</f>
        <v/>
      </c>
      <c r="B682" s="18">
        <f>IF('Debt Inputs'!A82="","",'Debt Inputs'!A82)</f>
        <v/>
      </c>
      <c r="C682" s="19">
        <f>IF(B682="","",IFERROR(VLOOKUP(B682,'Debt Inputs'!$A$6:$M$105,2,FALSE),""))</f>
        <v/>
      </c>
      <c r="D682" s="48">
        <f>IF(B682="","",K582)</f>
        <v/>
      </c>
      <c r="E682" s="21">
        <f>IF(B682="","",IFERROR(VLOOKUP(B682,'Debt Inputs'!$A$6:$M$105,5,FALSE),0))</f>
        <v/>
      </c>
      <c r="F682" s="48">
        <f>IF(D682="","",IFERROR(D682*E682/12,0))</f>
        <v/>
      </c>
      <c r="G682" s="48">
        <f>IF(D682="","",MIN(IFERROR(VLOOKUP(B682,'Debt Inputs'!$A$6:$M$105,7,FALSE),0),D682+F682))</f>
        <v/>
      </c>
      <c r="H682" s="48">
        <f>IF(D682="","",IF(L682=1,MAX(0,'Debt Inputs'!$B$2-SUM($G$606:$G$705)),0))</f>
        <v/>
      </c>
      <c r="I682" s="48">
        <f>IF(D682="","",MIN(D682+F682,G682+H682))</f>
        <v/>
      </c>
      <c r="J682" s="48">
        <f>IF(D682="","",MIN(D682,MAX(0,I682-F682)))</f>
        <v/>
      </c>
      <c r="K682" s="48">
        <f>IF(D682="","",MAX(0,D682+F682-I682))</f>
        <v/>
      </c>
      <c r="L682" s="18">
        <f>IF(D682="","",IF(D682&lt;=0,"",1+COUNTIFS($D$606:$D$705,"&gt;0",$E$606:$E$705,"&gt;"&amp;E682)))</f>
        <v/>
      </c>
      <c r="M682" s="18">
        <f>IF(D682="","",IF(AND(K682&gt;0,L682=1),"Yes","No"))</f>
        <v/>
      </c>
      <c r="N682" s="48">
        <f>IF(D682="","",N582+F682)</f>
        <v/>
      </c>
      <c r="O682" s="47">
        <f>IF(D682="","",IF(AND(K682=0,K582&gt;0),C682,""))</f>
        <v/>
      </c>
    </row>
    <row r="683">
      <c r="A683" s="49">
        <f>IF(B683="","",DATE(YEAR('Debt Inputs'!$E$2),MONTH('Debt Inputs'!$E$2)+6,1))</f>
        <v/>
      </c>
      <c r="B683" s="23">
        <f>IF('Debt Inputs'!A83="","",'Debt Inputs'!A83)</f>
        <v/>
      </c>
      <c r="C683" s="24">
        <f>IF(B683="","",IFERROR(VLOOKUP(B683,'Debt Inputs'!$A$6:$M$105,2,FALSE),""))</f>
        <v/>
      </c>
      <c r="D683" s="50">
        <f>IF(B683="","",K583)</f>
        <v/>
      </c>
      <c r="E683" s="26">
        <f>IF(B683="","",IFERROR(VLOOKUP(B683,'Debt Inputs'!$A$6:$M$105,5,FALSE),0))</f>
        <v/>
      </c>
      <c r="F683" s="50">
        <f>IF(D683="","",IFERROR(D683*E683/12,0))</f>
        <v/>
      </c>
      <c r="G683" s="50">
        <f>IF(D683="","",MIN(IFERROR(VLOOKUP(B683,'Debt Inputs'!$A$6:$M$105,7,FALSE),0),D683+F683))</f>
        <v/>
      </c>
      <c r="H683" s="50">
        <f>IF(D683="","",IF(L683=1,MAX(0,'Debt Inputs'!$B$2-SUM($G$606:$G$705)),0))</f>
        <v/>
      </c>
      <c r="I683" s="50">
        <f>IF(D683="","",MIN(D683+F683,G683+H683))</f>
        <v/>
      </c>
      <c r="J683" s="50">
        <f>IF(D683="","",MIN(D683,MAX(0,I683-F683)))</f>
        <v/>
      </c>
      <c r="K683" s="50">
        <f>IF(D683="","",MAX(0,D683+F683-I683))</f>
        <v/>
      </c>
      <c r="L683" s="23">
        <f>IF(D683="","",IF(D683&lt;=0,"",1+COUNTIFS($D$606:$D$705,"&gt;0",$E$606:$E$705,"&gt;"&amp;E683)))</f>
        <v/>
      </c>
      <c r="M683" s="23">
        <f>IF(D683="","",IF(AND(K683&gt;0,L683=1),"Yes","No"))</f>
        <v/>
      </c>
      <c r="N683" s="50">
        <f>IF(D683="","",N583+F683)</f>
        <v/>
      </c>
      <c r="O683" s="49">
        <f>IF(D683="","",IF(AND(K683=0,K583&gt;0),C683,""))</f>
        <v/>
      </c>
    </row>
    <row r="684">
      <c r="A684" s="47">
        <f>IF(B684="","",DATE(YEAR('Debt Inputs'!$E$2),MONTH('Debt Inputs'!$E$2)+6,1))</f>
        <v/>
      </c>
      <c r="B684" s="18">
        <f>IF('Debt Inputs'!A84="","",'Debt Inputs'!A84)</f>
        <v/>
      </c>
      <c r="C684" s="19">
        <f>IF(B684="","",IFERROR(VLOOKUP(B684,'Debt Inputs'!$A$6:$M$105,2,FALSE),""))</f>
        <v/>
      </c>
      <c r="D684" s="48">
        <f>IF(B684="","",K584)</f>
        <v/>
      </c>
      <c r="E684" s="21">
        <f>IF(B684="","",IFERROR(VLOOKUP(B684,'Debt Inputs'!$A$6:$M$105,5,FALSE),0))</f>
        <v/>
      </c>
      <c r="F684" s="48">
        <f>IF(D684="","",IFERROR(D684*E684/12,0))</f>
        <v/>
      </c>
      <c r="G684" s="48">
        <f>IF(D684="","",MIN(IFERROR(VLOOKUP(B684,'Debt Inputs'!$A$6:$M$105,7,FALSE),0),D684+F684))</f>
        <v/>
      </c>
      <c r="H684" s="48">
        <f>IF(D684="","",IF(L684=1,MAX(0,'Debt Inputs'!$B$2-SUM($G$606:$G$705)),0))</f>
        <v/>
      </c>
      <c r="I684" s="48">
        <f>IF(D684="","",MIN(D684+F684,G684+H684))</f>
        <v/>
      </c>
      <c r="J684" s="48">
        <f>IF(D684="","",MIN(D684,MAX(0,I684-F684)))</f>
        <v/>
      </c>
      <c r="K684" s="48">
        <f>IF(D684="","",MAX(0,D684+F684-I684))</f>
        <v/>
      </c>
      <c r="L684" s="18">
        <f>IF(D684="","",IF(D684&lt;=0,"",1+COUNTIFS($D$606:$D$705,"&gt;0",$E$606:$E$705,"&gt;"&amp;E684)))</f>
        <v/>
      </c>
      <c r="M684" s="18">
        <f>IF(D684="","",IF(AND(K684&gt;0,L684=1),"Yes","No"))</f>
        <v/>
      </c>
      <c r="N684" s="48">
        <f>IF(D684="","",N584+F684)</f>
        <v/>
      </c>
      <c r="O684" s="47">
        <f>IF(D684="","",IF(AND(K684=0,K584&gt;0),C684,""))</f>
        <v/>
      </c>
    </row>
    <row r="685">
      <c r="A685" s="49">
        <f>IF(B685="","",DATE(YEAR('Debt Inputs'!$E$2),MONTH('Debt Inputs'!$E$2)+6,1))</f>
        <v/>
      </c>
      <c r="B685" s="23">
        <f>IF('Debt Inputs'!A85="","",'Debt Inputs'!A85)</f>
        <v/>
      </c>
      <c r="C685" s="24">
        <f>IF(B685="","",IFERROR(VLOOKUP(B685,'Debt Inputs'!$A$6:$M$105,2,FALSE),""))</f>
        <v/>
      </c>
      <c r="D685" s="50">
        <f>IF(B685="","",K585)</f>
        <v/>
      </c>
      <c r="E685" s="26">
        <f>IF(B685="","",IFERROR(VLOOKUP(B685,'Debt Inputs'!$A$6:$M$105,5,FALSE),0))</f>
        <v/>
      </c>
      <c r="F685" s="50">
        <f>IF(D685="","",IFERROR(D685*E685/12,0))</f>
        <v/>
      </c>
      <c r="G685" s="50">
        <f>IF(D685="","",MIN(IFERROR(VLOOKUP(B685,'Debt Inputs'!$A$6:$M$105,7,FALSE),0),D685+F685))</f>
        <v/>
      </c>
      <c r="H685" s="50">
        <f>IF(D685="","",IF(L685=1,MAX(0,'Debt Inputs'!$B$2-SUM($G$606:$G$705)),0))</f>
        <v/>
      </c>
      <c r="I685" s="50">
        <f>IF(D685="","",MIN(D685+F685,G685+H685))</f>
        <v/>
      </c>
      <c r="J685" s="50">
        <f>IF(D685="","",MIN(D685,MAX(0,I685-F685)))</f>
        <v/>
      </c>
      <c r="K685" s="50">
        <f>IF(D685="","",MAX(0,D685+F685-I685))</f>
        <v/>
      </c>
      <c r="L685" s="23">
        <f>IF(D685="","",IF(D685&lt;=0,"",1+COUNTIFS($D$606:$D$705,"&gt;0",$E$606:$E$705,"&gt;"&amp;E685)))</f>
        <v/>
      </c>
      <c r="M685" s="23">
        <f>IF(D685="","",IF(AND(K685&gt;0,L685=1),"Yes","No"))</f>
        <v/>
      </c>
      <c r="N685" s="50">
        <f>IF(D685="","",N585+F685)</f>
        <v/>
      </c>
      <c r="O685" s="49">
        <f>IF(D685="","",IF(AND(K685=0,K585&gt;0),C685,""))</f>
        <v/>
      </c>
    </row>
    <row r="686">
      <c r="A686" s="47">
        <f>IF(B686="","",DATE(YEAR('Debt Inputs'!$E$2),MONTH('Debt Inputs'!$E$2)+6,1))</f>
        <v/>
      </c>
      <c r="B686" s="18">
        <f>IF('Debt Inputs'!A86="","",'Debt Inputs'!A86)</f>
        <v/>
      </c>
      <c r="C686" s="19">
        <f>IF(B686="","",IFERROR(VLOOKUP(B686,'Debt Inputs'!$A$6:$M$105,2,FALSE),""))</f>
        <v/>
      </c>
      <c r="D686" s="48">
        <f>IF(B686="","",K586)</f>
        <v/>
      </c>
      <c r="E686" s="21">
        <f>IF(B686="","",IFERROR(VLOOKUP(B686,'Debt Inputs'!$A$6:$M$105,5,FALSE),0))</f>
        <v/>
      </c>
      <c r="F686" s="48">
        <f>IF(D686="","",IFERROR(D686*E686/12,0))</f>
        <v/>
      </c>
      <c r="G686" s="48">
        <f>IF(D686="","",MIN(IFERROR(VLOOKUP(B686,'Debt Inputs'!$A$6:$M$105,7,FALSE),0),D686+F686))</f>
        <v/>
      </c>
      <c r="H686" s="48">
        <f>IF(D686="","",IF(L686=1,MAX(0,'Debt Inputs'!$B$2-SUM($G$606:$G$705)),0))</f>
        <v/>
      </c>
      <c r="I686" s="48">
        <f>IF(D686="","",MIN(D686+F686,G686+H686))</f>
        <v/>
      </c>
      <c r="J686" s="48">
        <f>IF(D686="","",MIN(D686,MAX(0,I686-F686)))</f>
        <v/>
      </c>
      <c r="K686" s="48">
        <f>IF(D686="","",MAX(0,D686+F686-I686))</f>
        <v/>
      </c>
      <c r="L686" s="18">
        <f>IF(D686="","",IF(D686&lt;=0,"",1+COUNTIFS($D$606:$D$705,"&gt;0",$E$606:$E$705,"&gt;"&amp;E686)))</f>
        <v/>
      </c>
      <c r="M686" s="18">
        <f>IF(D686="","",IF(AND(K686&gt;0,L686=1),"Yes","No"))</f>
        <v/>
      </c>
      <c r="N686" s="48">
        <f>IF(D686="","",N586+F686)</f>
        <v/>
      </c>
      <c r="O686" s="47">
        <f>IF(D686="","",IF(AND(K686=0,K586&gt;0),C686,""))</f>
        <v/>
      </c>
    </row>
    <row r="687">
      <c r="A687" s="49">
        <f>IF(B687="","",DATE(YEAR('Debt Inputs'!$E$2),MONTH('Debt Inputs'!$E$2)+6,1))</f>
        <v/>
      </c>
      <c r="B687" s="23">
        <f>IF('Debt Inputs'!A87="","",'Debt Inputs'!A87)</f>
        <v/>
      </c>
      <c r="C687" s="24">
        <f>IF(B687="","",IFERROR(VLOOKUP(B687,'Debt Inputs'!$A$6:$M$105,2,FALSE),""))</f>
        <v/>
      </c>
      <c r="D687" s="50">
        <f>IF(B687="","",K587)</f>
        <v/>
      </c>
      <c r="E687" s="26">
        <f>IF(B687="","",IFERROR(VLOOKUP(B687,'Debt Inputs'!$A$6:$M$105,5,FALSE),0))</f>
        <v/>
      </c>
      <c r="F687" s="50">
        <f>IF(D687="","",IFERROR(D687*E687/12,0))</f>
        <v/>
      </c>
      <c r="G687" s="50">
        <f>IF(D687="","",MIN(IFERROR(VLOOKUP(B687,'Debt Inputs'!$A$6:$M$105,7,FALSE),0),D687+F687))</f>
        <v/>
      </c>
      <c r="H687" s="50">
        <f>IF(D687="","",IF(L687=1,MAX(0,'Debt Inputs'!$B$2-SUM($G$606:$G$705)),0))</f>
        <v/>
      </c>
      <c r="I687" s="50">
        <f>IF(D687="","",MIN(D687+F687,G687+H687))</f>
        <v/>
      </c>
      <c r="J687" s="50">
        <f>IF(D687="","",MIN(D687,MAX(0,I687-F687)))</f>
        <v/>
      </c>
      <c r="K687" s="50">
        <f>IF(D687="","",MAX(0,D687+F687-I687))</f>
        <v/>
      </c>
      <c r="L687" s="23">
        <f>IF(D687="","",IF(D687&lt;=0,"",1+COUNTIFS($D$606:$D$705,"&gt;0",$E$606:$E$705,"&gt;"&amp;E687)))</f>
        <v/>
      </c>
      <c r="M687" s="23">
        <f>IF(D687="","",IF(AND(K687&gt;0,L687=1),"Yes","No"))</f>
        <v/>
      </c>
      <c r="N687" s="50">
        <f>IF(D687="","",N587+F687)</f>
        <v/>
      </c>
      <c r="O687" s="49">
        <f>IF(D687="","",IF(AND(K687=0,K587&gt;0),C687,""))</f>
        <v/>
      </c>
    </row>
    <row r="688">
      <c r="A688" s="47">
        <f>IF(B688="","",DATE(YEAR('Debt Inputs'!$E$2),MONTH('Debt Inputs'!$E$2)+6,1))</f>
        <v/>
      </c>
      <c r="B688" s="18">
        <f>IF('Debt Inputs'!A88="","",'Debt Inputs'!A88)</f>
        <v/>
      </c>
      <c r="C688" s="19">
        <f>IF(B688="","",IFERROR(VLOOKUP(B688,'Debt Inputs'!$A$6:$M$105,2,FALSE),""))</f>
        <v/>
      </c>
      <c r="D688" s="48">
        <f>IF(B688="","",K588)</f>
        <v/>
      </c>
      <c r="E688" s="21">
        <f>IF(B688="","",IFERROR(VLOOKUP(B688,'Debt Inputs'!$A$6:$M$105,5,FALSE),0))</f>
        <v/>
      </c>
      <c r="F688" s="48">
        <f>IF(D688="","",IFERROR(D688*E688/12,0))</f>
        <v/>
      </c>
      <c r="G688" s="48">
        <f>IF(D688="","",MIN(IFERROR(VLOOKUP(B688,'Debt Inputs'!$A$6:$M$105,7,FALSE),0),D688+F688))</f>
        <v/>
      </c>
      <c r="H688" s="48">
        <f>IF(D688="","",IF(L688=1,MAX(0,'Debt Inputs'!$B$2-SUM($G$606:$G$705)),0))</f>
        <v/>
      </c>
      <c r="I688" s="48">
        <f>IF(D688="","",MIN(D688+F688,G688+H688))</f>
        <v/>
      </c>
      <c r="J688" s="48">
        <f>IF(D688="","",MIN(D688,MAX(0,I688-F688)))</f>
        <v/>
      </c>
      <c r="K688" s="48">
        <f>IF(D688="","",MAX(0,D688+F688-I688))</f>
        <v/>
      </c>
      <c r="L688" s="18">
        <f>IF(D688="","",IF(D688&lt;=0,"",1+COUNTIFS($D$606:$D$705,"&gt;0",$E$606:$E$705,"&gt;"&amp;E688)))</f>
        <v/>
      </c>
      <c r="M688" s="18">
        <f>IF(D688="","",IF(AND(K688&gt;0,L688=1),"Yes","No"))</f>
        <v/>
      </c>
      <c r="N688" s="48">
        <f>IF(D688="","",N588+F688)</f>
        <v/>
      </c>
      <c r="O688" s="47">
        <f>IF(D688="","",IF(AND(K688=0,K588&gt;0),C688,""))</f>
        <v/>
      </c>
    </row>
    <row r="689">
      <c r="A689" s="49">
        <f>IF(B689="","",DATE(YEAR('Debt Inputs'!$E$2),MONTH('Debt Inputs'!$E$2)+6,1))</f>
        <v/>
      </c>
      <c r="B689" s="23">
        <f>IF('Debt Inputs'!A89="","",'Debt Inputs'!A89)</f>
        <v/>
      </c>
      <c r="C689" s="24">
        <f>IF(B689="","",IFERROR(VLOOKUP(B689,'Debt Inputs'!$A$6:$M$105,2,FALSE),""))</f>
        <v/>
      </c>
      <c r="D689" s="50">
        <f>IF(B689="","",K589)</f>
        <v/>
      </c>
      <c r="E689" s="26">
        <f>IF(B689="","",IFERROR(VLOOKUP(B689,'Debt Inputs'!$A$6:$M$105,5,FALSE),0))</f>
        <v/>
      </c>
      <c r="F689" s="50">
        <f>IF(D689="","",IFERROR(D689*E689/12,0))</f>
        <v/>
      </c>
      <c r="G689" s="50">
        <f>IF(D689="","",MIN(IFERROR(VLOOKUP(B689,'Debt Inputs'!$A$6:$M$105,7,FALSE),0),D689+F689))</f>
        <v/>
      </c>
      <c r="H689" s="50">
        <f>IF(D689="","",IF(L689=1,MAX(0,'Debt Inputs'!$B$2-SUM($G$606:$G$705)),0))</f>
        <v/>
      </c>
      <c r="I689" s="50">
        <f>IF(D689="","",MIN(D689+F689,G689+H689))</f>
        <v/>
      </c>
      <c r="J689" s="50">
        <f>IF(D689="","",MIN(D689,MAX(0,I689-F689)))</f>
        <v/>
      </c>
      <c r="K689" s="50">
        <f>IF(D689="","",MAX(0,D689+F689-I689))</f>
        <v/>
      </c>
      <c r="L689" s="23">
        <f>IF(D689="","",IF(D689&lt;=0,"",1+COUNTIFS($D$606:$D$705,"&gt;0",$E$606:$E$705,"&gt;"&amp;E689)))</f>
        <v/>
      </c>
      <c r="M689" s="23">
        <f>IF(D689="","",IF(AND(K689&gt;0,L689=1),"Yes","No"))</f>
        <v/>
      </c>
      <c r="N689" s="50">
        <f>IF(D689="","",N589+F689)</f>
        <v/>
      </c>
      <c r="O689" s="49">
        <f>IF(D689="","",IF(AND(K689=0,K589&gt;0),C689,""))</f>
        <v/>
      </c>
    </row>
    <row r="690">
      <c r="A690" s="47">
        <f>IF(B690="","",DATE(YEAR('Debt Inputs'!$E$2),MONTH('Debt Inputs'!$E$2)+6,1))</f>
        <v/>
      </c>
      <c r="B690" s="18">
        <f>IF('Debt Inputs'!A90="","",'Debt Inputs'!A90)</f>
        <v/>
      </c>
      <c r="C690" s="19">
        <f>IF(B690="","",IFERROR(VLOOKUP(B690,'Debt Inputs'!$A$6:$M$105,2,FALSE),""))</f>
        <v/>
      </c>
      <c r="D690" s="48">
        <f>IF(B690="","",K590)</f>
        <v/>
      </c>
      <c r="E690" s="21">
        <f>IF(B690="","",IFERROR(VLOOKUP(B690,'Debt Inputs'!$A$6:$M$105,5,FALSE),0))</f>
        <v/>
      </c>
      <c r="F690" s="48">
        <f>IF(D690="","",IFERROR(D690*E690/12,0))</f>
        <v/>
      </c>
      <c r="G690" s="48">
        <f>IF(D690="","",MIN(IFERROR(VLOOKUP(B690,'Debt Inputs'!$A$6:$M$105,7,FALSE),0),D690+F690))</f>
        <v/>
      </c>
      <c r="H690" s="48">
        <f>IF(D690="","",IF(L690=1,MAX(0,'Debt Inputs'!$B$2-SUM($G$606:$G$705)),0))</f>
        <v/>
      </c>
      <c r="I690" s="48">
        <f>IF(D690="","",MIN(D690+F690,G690+H690))</f>
        <v/>
      </c>
      <c r="J690" s="48">
        <f>IF(D690="","",MIN(D690,MAX(0,I690-F690)))</f>
        <v/>
      </c>
      <c r="K690" s="48">
        <f>IF(D690="","",MAX(0,D690+F690-I690))</f>
        <v/>
      </c>
      <c r="L690" s="18">
        <f>IF(D690="","",IF(D690&lt;=0,"",1+COUNTIFS($D$606:$D$705,"&gt;0",$E$606:$E$705,"&gt;"&amp;E690)))</f>
        <v/>
      </c>
      <c r="M690" s="18">
        <f>IF(D690="","",IF(AND(K690&gt;0,L690=1),"Yes","No"))</f>
        <v/>
      </c>
      <c r="N690" s="48">
        <f>IF(D690="","",N590+F690)</f>
        <v/>
      </c>
      <c r="O690" s="47">
        <f>IF(D690="","",IF(AND(K690=0,K590&gt;0),C690,""))</f>
        <v/>
      </c>
    </row>
    <row r="691">
      <c r="A691" s="49">
        <f>IF(B691="","",DATE(YEAR('Debt Inputs'!$E$2),MONTH('Debt Inputs'!$E$2)+6,1))</f>
        <v/>
      </c>
      <c r="B691" s="23">
        <f>IF('Debt Inputs'!A91="","",'Debt Inputs'!A91)</f>
        <v/>
      </c>
      <c r="C691" s="24">
        <f>IF(B691="","",IFERROR(VLOOKUP(B691,'Debt Inputs'!$A$6:$M$105,2,FALSE),""))</f>
        <v/>
      </c>
      <c r="D691" s="50">
        <f>IF(B691="","",K591)</f>
        <v/>
      </c>
      <c r="E691" s="26">
        <f>IF(B691="","",IFERROR(VLOOKUP(B691,'Debt Inputs'!$A$6:$M$105,5,FALSE),0))</f>
        <v/>
      </c>
      <c r="F691" s="50">
        <f>IF(D691="","",IFERROR(D691*E691/12,0))</f>
        <v/>
      </c>
      <c r="G691" s="50">
        <f>IF(D691="","",MIN(IFERROR(VLOOKUP(B691,'Debt Inputs'!$A$6:$M$105,7,FALSE),0),D691+F691))</f>
        <v/>
      </c>
      <c r="H691" s="50">
        <f>IF(D691="","",IF(L691=1,MAX(0,'Debt Inputs'!$B$2-SUM($G$606:$G$705)),0))</f>
        <v/>
      </c>
      <c r="I691" s="50">
        <f>IF(D691="","",MIN(D691+F691,G691+H691))</f>
        <v/>
      </c>
      <c r="J691" s="50">
        <f>IF(D691="","",MIN(D691,MAX(0,I691-F691)))</f>
        <v/>
      </c>
      <c r="K691" s="50">
        <f>IF(D691="","",MAX(0,D691+F691-I691))</f>
        <v/>
      </c>
      <c r="L691" s="23">
        <f>IF(D691="","",IF(D691&lt;=0,"",1+COUNTIFS($D$606:$D$705,"&gt;0",$E$606:$E$705,"&gt;"&amp;E691)))</f>
        <v/>
      </c>
      <c r="M691" s="23">
        <f>IF(D691="","",IF(AND(K691&gt;0,L691=1),"Yes","No"))</f>
        <v/>
      </c>
      <c r="N691" s="50">
        <f>IF(D691="","",N591+F691)</f>
        <v/>
      </c>
      <c r="O691" s="49">
        <f>IF(D691="","",IF(AND(K691=0,K591&gt;0),C691,""))</f>
        <v/>
      </c>
    </row>
    <row r="692">
      <c r="A692" s="47">
        <f>IF(B692="","",DATE(YEAR('Debt Inputs'!$E$2),MONTH('Debt Inputs'!$E$2)+6,1))</f>
        <v/>
      </c>
      <c r="B692" s="18">
        <f>IF('Debt Inputs'!A92="","",'Debt Inputs'!A92)</f>
        <v/>
      </c>
      <c r="C692" s="19">
        <f>IF(B692="","",IFERROR(VLOOKUP(B692,'Debt Inputs'!$A$6:$M$105,2,FALSE),""))</f>
        <v/>
      </c>
      <c r="D692" s="48">
        <f>IF(B692="","",K592)</f>
        <v/>
      </c>
      <c r="E692" s="21">
        <f>IF(B692="","",IFERROR(VLOOKUP(B692,'Debt Inputs'!$A$6:$M$105,5,FALSE),0))</f>
        <v/>
      </c>
      <c r="F692" s="48">
        <f>IF(D692="","",IFERROR(D692*E692/12,0))</f>
        <v/>
      </c>
      <c r="G692" s="48">
        <f>IF(D692="","",MIN(IFERROR(VLOOKUP(B692,'Debt Inputs'!$A$6:$M$105,7,FALSE),0),D692+F692))</f>
        <v/>
      </c>
      <c r="H692" s="48">
        <f>IF(D692="","",IF(L692=1,MAX(0,'Debt Inputs'!$B$2-SUM($G$606:$G$705)),0))</f>
        <v/>
      </c>
      <c r="I692" s="48">
        <f>IF(D692="","",MIN(D692+F692,G692+H692))</f>
        <v/>
      </c>
      <c r="J692" s="48">
        <f>IF(D692="","",MIN(D692,MAX(0,I692-F692)))</f>
        <v/>
      </c>
      <c r="K692" s="48">
        <f>IF(D692="","",MAX(0,D692+F692-I692))</f>
        <v/>
      </c>
      <c r="L692" s="18">
        <f>IF(D692="","",IF(D692&lt;=0,"",1+COUNTIFS($D$606:$D$705,"&gt;0",$E$606:$E$705,"&gt;"&amp;E692)))</f>
        <v/>
      </c>
      <c r="M692" s="18">
        <f>IF(D692="","",IF(AND(K692&gt;0,L692=1),"Yes","No"))</f>
        <v/>
      </c>
      <c r="N692" s="48">
        <f>IF(D692="","",N592+F692)</f>
        <v/>
      </c>
      <c r="O692" s="47">
        <f>IF(D692="","",IF(AND(K692=0,K592&gt;0),C692,""))</f>
        <v/>
      </c>
    </row>
    <row r="693">
      <c r="A693" s="49">
        <f>IF(B693="","",DATE(YEAR('Debt Inputs'!$E$2),MONTH('Debt Inputs'!$E$2)+6,1))</f>
        <v/>
      </c>
      <c r="B693" s="23">
        <f>IF('Debt Inputs'!A93="","",'Debt Inputs'!A93)</f>
        <v/>
      </c>
      <c r="C693" s="24">
        <f>IF(B693="","",IFERROR(VLOOKUP(B693,'Debt Inputs'!$A$6:$M$105,2,FALSE),""))</f>
        <v/>
      </c>
      <c r="D693" s="50">
        <f>IF(B693="","",K593)</f>
        <v/>
      </c>
      <c r="E693" s="26">
        <f>IF(B693="","",IFERROR(VLOOKUP(B693,'Debt Inputs'!$A$6:$M$105,5,FALSE),0))</f>
        <v/>
      </c>
      <c r="F693" s="50">
        <f>IF(D693="","",IFERROR(D693*E693/12,0))</f>
        <v/>
      </c>
      <c r="G693" s="50">
        <f>IF(D693="","",MIN(IFERROR(VLOOKUP(B693,'Debt Inputs'!$A$6:$M$105,7,FALSE),0),D693+F693))</f>
        <v/>
      </c>
      <c r="H693" s="50">
        <f>IF(D693="","",IF(L693=1,MAX(0,'Debt Inputs'!$B$2-SUM($G$606:$G$705)),0))</f>
        <v/>
      </c>
      <c r="I693" s="50">
        <f>IF(D693="","",MIN(D693+F693,G693+H693))</f>
        <v/>
      </c>
      <c r="J693" s="50">
        <f>IF(D693="","",MIN(D693,MAX(0,I693-F693)))</f>
        <v/>
      </c>
      <c r="K693" s="50">
        <f>IF(D693="","",MAX(0,D693+F693-I693))</f>
        <v/>
      </c>
      <c r="L693" s="23">
        <f>IF(D693="","",IF(D693&lt;=0,"",1+COUNTIFS($D$606:$D$705,"&gt;0",$E$606:$E$705,"&gt;"&amp;E693)))</f>
        <v/>
      </c>
      <c r="M693" s="23">
        <f>IF(D693="","",IF(AND(K693&gt;0,L693=1),"Yes","No"))</f>
        <v/>
      </c>
      <c r="N693" s="50">
        <f>IF(D693="","",N593+F693)</f>
        <v/>
      </c>
      <c r="O693" s="49">
        <f>IF(D693="","",IF(AND(K693=0,K593&gt;0),C693,""))</f>
        <v/>
      </c>
    </row>
    <row r="694">
      <c r="A694" s="47">
        <f>IF(B694="","",DATE(YEAR('Debt Inputs'!$E$2),MONTH('Debt Inputs'!$E$2)+6,1))</f>
        <v/>
      </c>
      <c r="B694" s="18">
        <f>IF('Debt Inputs'!A94="","",'Debt Inputs'!A94)</f>
        <v/>
      </c>
      <c r="C694" s="19">
        <f>IF(B694="","",IFERROR(VLOOKUP(B694,'Debt Inputs'!$A$6:$M$105,2,FALSE),""))</f>
        <v/>
      </c>
      <c r="D694" s="48">
        <f>IF(B694="","",K594)</f>
        <v/>
      </c>
      <c r="E694" s="21">
        <f>IF(B694="","",IFERROR(VLOOKUP(B694,'Debt Inputs'!$A$6:$M$105,5,FALSE),0))</f>
        <v/>
      </c>
      <c r="F694" s="48">
        <f>IF(D694="","",IFERROR(D694*E694/12,0))</f>
        <v/>
      </c>
      <c r="G694" s="48">
        <f>IF(D694="","",MIN(IFERROR(VLOOKUP(B694,'Debt Inputs'!$A$6:$M$105,7,FALSE),0),D694+F694))</f>
        <v/>
      </c>
      <c r="H694" s="48">
        <f>IF(D694="","",IF(L694=1,MAX(0,'Debt Inputs'!$B$2-SUM($G$606:$G$705)),0))</f>
        <v/>
      </c>
      <c r="I694" s="48">
        <f>IF(D694="","",MIN(D694+F694,G694+H694))</f>
        <v/>
      </c>
      <c r="J694" s="48">
        <f>IF(D694="","",MIN(D694,MAX(0,I694-F694)))</f>
        <v/>
      </c>
      <c r="K694" s="48">
        <f>IF(D694="","",MAX(0,D694+F694-I694))</f>
        <v/>
      </c>
      <c r="L694" s="18">
        <f>IF(D694="","",IF(D694&lt;=0,"",1+COUNTIFS($D$606:$D$705,"&gt;0",$E$606:$E$705,"&gt;"&amp;E694)))</f>
        <v/>
      </c>
      <c r="M694" s="18">
        <f>IF(D694="","",IF(AND(K694&gt;0,L694=1),"Yes","No"))</f>
        <v/>
      </c>
      <c r="N694" s="48">
        <f>IF(D694="","",N594+F694)</f>
        <v/>
      </c>
      <c r="O694" s="47">
        <f>IF(D694="","",IF(AND(K694=0,K594&gt;0),C694,""))</f>
        <v/>
      </c>
    </row>
    <row r="695">
      <c r="A695" s="49">
        <f>IF(B695="","",DATE(YEAR('Debt Inputs'!$E$2),MONTH('Debt Inputs'!$E$2)+6,1))</f>
        <v/>
      </c>
      <c r="B695" s="23">
        <f>IF('Debt Inputs'!A95="","",'Debt Inputs'!A95)</f>
        <v/>
      </c>
      <c r="C695" s="24">
        <f>IF(B695="","",IFERROR(VLOOKUP(B695,'Debt Inputs'!$A$6:$M$105,2,FALSE),""))</f>
        <v/>
      </c>
      <c r="D695" s="50">
        <f>IF(B695="","",K595)</f>
        <v/>
      </c>
      <c r="E695" s="26">
        <f>IF(B695="","",IFERROR(VLOOKUP(B695,'Debt Inputs'!$A$6:$M$105,5,FALSE),0))</f>
        <v/>
      </c>
      <c r="F695" s="50">
        <f>IF(D695="","",IFERROR(D695*E695/12,0))</f>
        <v/>
      </c>
      <c r="G695" s="50">
        <f>IF(D695="","",MIN(IFERROR(VLOOKUP(B695,'Debt Inputs'!$A$6:$M$105,7,FALSE),0),D695+F695))</f>
        <v/>
      </c>
      <c r="H695" s="50">
        <f>IF(D695="","",IF(L695=1,MAX(0,'Debt Inputs'!$B$2-SUM($G$606:$G$705)),0))</f>
        <v/>
      </c>
      <c r="I695" s="50">
        <f>IF(D695="","",MIN(D695+F695,G695+H695))</f>
        <v/>
      </c>
      <c r="J695" s="50">
        <f>IF(D695="","",MIN(D695,MAX(0,I695-F695)))</f>
        <v/>
      </c>
      <c r="K695" s="50">
        <f>IF(D695="","",MAX(0,D695+F695-I695))</f>
        <v/>
      </c>
      <c r="L695" s="23">
        <f>IF(D695="","",IF(D695&lt;=0,"",1+COUNTIFS($D$606:$D$705,"&gt;0",$E$606:$E$705,"&gt;"&amp;E695)))</f>
        <v/>
      </c>
      <c r="M695" s="23">
        <f>IF(D695="","",IF(AND(K695&gt;0,L695=1),"Yes","No"))</f>
        <v/>
      </c>
      <c r="N695" s="50">
        <f>IF(D695="","",N595+F695)</f>
        <v/>
      </c>
      <c r="O695" s="49">
        <f>IF(D695="","",IF(AND(K695=0,K595&gt;0),C695,""))</f>
        <v/>
      </c>
    </row>
    <row r="696">
      <c r="A696" s="47">
        <f>IF(B696="","",DATE(YEAR('Debt Inputs'!$E$2),MONTH('Debt Inputs'!$E$2)+6,1))</f>
        <v/>
      </c>
      <c r="B696" s="18">
        <f>IF('Debt Inputs'!A96="","",'Debt Inputs'!A96)</f>
        <v/>
      </c>
      <c r="C696" s="19">
        <f>IF(B696="","",IFERROR(VLOOKUP(B696,'Debt Inputs'!$A$6:$M$105,2,FALSE),""))</f>
        <v/>
      </c>
      <c r="D696" s="48">
        <f>IF(B696="","",K596)</f>
        <v/>
      </c>
      <c r="E696" s="21">
        <f>IF(B696="","",IFERROR(VLOOKUP(B696,'Debt Inputs'!$A$6:$M$105,5,FALSE),0))</f>
        <v/>
      </c>
      <c r="F696" s="48">
        <f>IF(D696="","",IFERROR(D696*E696/12,0))</f>
        <v/>
      </c>
      <c r="G696" s="48">
        <f>IF(D696="","",MIN(IFERROR(VLOOKUP(B696,'Debt Inputs'!$A$6:$M$105,7,FALSE),0),D696+F696))</f>
        <v/>
      </c>
      <c r="H696" s="48">
        <f>IF(D696="","",IF(L696=1,MAX(0,'Debt Inputs'!$B$2-SUM($G$606:$G$705)),0))</f>
        <v/>
      </c>
      <c r="I696" s="48">
        <f>IF(D696="","",MIN(D696+F696,G696+H696))</f>
        <v/>
      </c>
      <c r="J696" s="48">
        <f>IF(D696="","",MIN(D696,MAX(0,I696-F696)))</f>
        <v/>
      </c>
      <c r="K696" s="48">
        <f>IF(D696="","",MAX(0,D696+F696-I696))</f>
        <v/>
      </c>
      <c r="L696" s="18">
        <f>IF(D696="","",IF(D696&lt;=0,"",1+COUNTIFS($D$606:$D$705,"&gt;0",$E$606:$E$705,"&gt;"&amp;E696)))</f>
        <v/>
      </c>
      <c r="M696" s="18">
        <f>IF(D696="","",IF(AND(K696&gt;0,L696=1),"Yes","No"))</f>
        <v/>
      </c>
      <c r="N696" s="48">
        <f>IF(D696="","",N596+F696)</f>
        <v/>
      </c>
      <c r="O696" s="47">
        <f>IF(D696="","",IF(AND(K696=0,K596&gt;0),C696,""))</f>
        <v/>
      </c>
    </row>
    <row r="697">
      <c r="A697" s="49">
        <f>IF(B697="","",DATE(YEAR('Debt Inputs'!$E$2),MONTH('Debt Inputs'!$E$2)+6,1))</f>
        <v/>
      </c>
      <c r="B697" s="23">
        <f>IF('Debt Inputs'!A97="","",'Debt Inputs'!A97)</f>
        <v/>
      </c>
      <c r="C697" s="24">
        <f>IF(B697="","",IFERROR(VLOOKUP(B697,'Debt Inputs'!$A$6:$M$105,2,FALSE),""))</f>
        <v/>
      </c>
      <c r="D697" s="50">
        <f>IF(B697="","",K597)</f>
        <v/>
      </c>
      <c r="E697" s="26">
        <f>IF(B697="","",IFERROR(VLOOKUP(B697,'Debt Inputs'!$A$6:$M$105,5,FALSE),0))</f>
        <v/>
      </c>
      <c r="F697" s="50">
        <f>IF(D697="","",IFERROR(D697*E697/12,0))</f>
        <v/>
      </c>
      <c r="G697" s="50">
        <f>IF(D697="","",MIN(IFERROR(VLOOKUP(B697,'Debt Inputs'!$A$6:$M$105,7,FALSE),0),D697+F697))</f>
        <v/>
      </c>
      <c r="H697" s="50">
        <f>IF(D697="","",IF(L697=1,MAX(0,'Debt Inputs'!$B$2-SUM($G$606:$G$705)),0))</f>
        <v/>
      </c>
      <c r="I697" s="50">
        <f>IF(D697="","",MIN(D697+F697,G697+H697))</f>
        <v/>
      </c>
      <c r="J697" s="50">
        <f>IF(D697="","",MIN(D697,MAX(0,I697-F697)))</f>
        <v/>
      </c>
      <c r="K697" s="50">
        <f>IF(D697="","",MAX(0,D697+F697-I697))</f>
        <v/>
      </c>
      <c r="L697" s="23">
        <f>IF(D697="","",IF(D697&lt;=0,"",1+COUNTIFS($D$606:$D$705,"&gt;0",$E$606:$E$705,"&gt;"&amp;E697)))</f>
        <v/>
      </c>
      <c r="M697" s="23">
        <f>IF(D697="","",IF(AND(K697&gt;0,L697=1),"Yes","No"))</f>
        <v/>
      </c>
      <c r="N697" s="50">
        <f>IF(D697="","",N597+F697)</f>
        <v/>
      </c>
      <c r="O697" s="49">
        <f>IF(D697="","",IF(AND(K697=0,K597&gt;0),C697,""))</f>
        <v/>
      </c>
    </row>
    <row r="698">
      <c r="A698" s="47">
        <f>IF(B698="","",DATE(YEAR('Debt Inputs'!$E$2),MONTH('Debt Inputs'!$E$2)+6,1))</f>
        <v/>
      </c>
      <c r="B698" s="18">
        <f>IF('Debt Inputs'!A98="","",'Debt Inputs'!A98)</f>
        <v/>
      </c>
      <c r="C698" s="19">
        <f>IF(B698="","",IFERROR(VLOOKUP(B698,'Debt Inputs'!$A$6:$M$105,2,FALSE),""))</f>
        <v/>
      </c>
      <c r="D698" s="48">
        <f>IF(B698="","",K598)</f>
        <v/>
      </c>
      <c r="E698" s="21">
        <f>IF(B698="","",IFERROR(VLOOKUP(B698,'Debt Inputs'!$A$6:$M$105,5,FALSE),0))</f>
        <v/>
      </c>
      <c r="F698" s="48">
        <f>IF(D698="","",IFERROR(D698*E698/12,0))</f>
        <v/>
      </c>
      <c r="G698" s="48">
        <f>IF(D698="","",MIN(IFERROR(VLOOKUP(B698,'Debt Inputs'!$A$6:$M$105,7,FALSE),0),D698+F698))</f>
        <v/>
      </c>
      <c r="H698" s="48">
        <f>IF(D698="","",IF(L698=1,MAX(0,'Debt Inputs'!$B$2-SUM($G$606:$G$705)),0))</f>
        <v/>
      </c>
      <c r="I698" s="48">
        <f>IF(D698="","",MIN(D698+F698,G698+H698))</f>
        <v/>
      </c>
      <c r="J698" s="48">
        <f>IF(D698="","",MIN(D698,MAX(0,I698-F698)))</f>
        <v/>
      </c>
      <c r="K698" s="48">
        <f>IF(D698="","",MAX(0,D698+F698-I698))</f>
        <v/>
      </c>
      <c r="L698" s="18">
        <f>IF(D698="","",IF(D698&lt;=0,"",1+COUNTIFS($D$606:$D$705,"&gt;0",$E$606:$E$705,"&gt;"&amp;E698)))</f>
        <v/>
      </c>
      <c r="M698" s="18">
        <f>IF(D698="","",IF(AND(K698&gt;0,L698=1),"Yes","No"))</f>
        <v/>
      </c>
      <c r="N698" s="48">
        <f>IF(D698="","",N598+F698)</f>
        <v/>
      </c>
      <c r="O698" s="47">
        <f>IF(D698="","",IF(AND(K698=0,K598&gt;0),C698,""))</f>
        <v/>
      </c>
    </row>
    <row r="699">
      <c r="A699" s="49">
        <f>IF(B699="","",DATE(YEAR('Debt Inputs'!$E$2),MONTH('Debt Inputs'!$E$2)+6,1))</f>
        <v/>
      </c>
      <c r="B699" s="23">
        <f>IF('Debt Inputs'!A99="","",'Debt Inputs'!A99)</f>
        <v/>
      </c>
      <c r="C699" s="24">
        <f>IF(B699="","",IFERROR(VLOOKUP(B699,'Debt Inputs'!$A$6:$M$105,2,FALSE),""))</f>
        <v/>
      </c>
      <c r="D699" s="50">
        <f>IF(B699="","",K599)</f>
        <v/>
      </c>
      <c r="E699" s="26">
        <f>IF(B699="","",IFERROR(VLOOKUP(B699,'Debt Inputs'!$A$6:$M$105,5,FALSE),0))</f>
        <v/>
      </c>
      <c r="F699" s="50">
        <f>IF(D699="","",IFERROR(D699*E699/12,0))</f>
        <v/>
      </c>
      <c r="G699" s="50">
        <f>IF(D699="","",MIN(IFERROR(VLOOKUP(B699,'Debt Inputs'!$A$6:$M$105,7,FALSE),0),D699+F699))</f>
        <v/>
      </c>
      <c r="H699" s="50">
        <f>IF(D699="","",IF(L699=1,MAX(0,'Debt Inputs'!$B$2-SUM($G$606:$G$705)),0))</f>
        <v/>
      </c>
      <c r="I699" s="50">
        <f>IF(D699="","",MIN(D699+F699,G699+H699))</f>
        <v/>
      </c>
      <c r="J699" s="50">
        <f>IF(D699="","",MIN(D699,MAX(0,I699-F699)))</f>
        <v/>
      </c>
      <c r="K699" s="50">
        <f>IF(D699="","",MAX(0,D699+F699-I699))</f>
        <v/>
      </c>
      <c r="L699" s="23">
        <f>IF(D699="","",IF(D699&lt;=0,"",1+COUNTIFS($D$606:$D$705,"&gt;0",$E$606:$E$705,"&gt;"&amp;E699)))</f>
        <v/>
      </c>
      <c r="M699" s="23">
        <f>IF(D699="","",IF(AND(K699&gt;0,L699=1),"Yes","No"))</f>
        <v/>
      </c>
      <c r="N699" s="50">
        <f>IF(D699="","",N599+F699)</f>
        <v/>
      </c>
      <c r="O699" s="49">
        <f>IF(D699="","",IF(AND(K699=0,K599&gt;0),C699,""))</f>
        <v/>
      </c>
    </row>
    <row r="700">
      <c r="A700" s="47">
        <f>IF(B700="","",DATE(YEAR('Debt Inputs'!$E$2),MONTH('Debt Inputs'!$E$2)+6,1))</f>
        <v/>
      </c>
      <c r="B700" s="18">
        <f>IF('Debt Inputs'!A100="","",'Debt Inputs'!A100)</f>
        <v/>
      </c>
      <c r="C700" s="19">
        <f>IF(B700="","",IFERROR(VLOOKUP(B700,'Debt Inputs'!$A$6:$M$105,2,FALSE),""))</f>
        <v/>
      </c>
      <c r="D700" s="48">
        <f>IF(B700="","",K600)</f>
        <v/>
      </c>
      <c r="E700" s="21">
        <f>IF(B700="","",IFERROR(VLOOKUP(B700,'Debt Inputs'!$A$6:$M$105,5,FALSE),0))</f>
        <v/>
      </c>
      <c r="F700" s="48">
        <f>IF(D700="","",IFERROR(D700*E700/12,0))</f>
        <v/>
      </c>
      <c r="G700" s="48">
        <f>IF(D700="","",MIN(IFERROR(VLOOKUP(B700,'Debt Inputs'!$A$6:$M$105,7,FALSE),0),D700+F700))</f>
        <v/>
      </c>
      <c r="H700" s="48">
        <f>IF(D700="","",IF(L700=1,MAX(0,'Debt Inputs'!$B$2-SUM($G$606:$G$705)),0))</f>
        <v/>
      </c>
      <c r="I700" s="48">
        <f>IF(D700="","",MIN(D700+F700,G700+H700))</f>
        <v/>
      </c>
      <c r="J700" s="48">
        <f>IF(D700="","",MIN(D700,MAX(0,I700-F700)))</f>
        <v/>
      </c>
      <c r="K700" s="48">
        <f>IF(D700="","",MAX(0,D700+F700-I700))</f>
        <v/>
      </c>
      <c r="L700" s="18">
        <f>IF(D700="","",IF(D700&lt;=0,"",1+COUNTIFS($D$606:$D$705,"&gt;0",$E$606:$E$705,"&gt;"&amp;E700)))</f>
        <v/>
      </c>
      <c r="M700" s="18">
        <f>IF(D700="","",IF(AND(K700&gt;0,L700=1),"Yes","No"))</f>
        <v/>
      </c>
      <c r="N700" s="48">
        <f>IF(D700="","",N600+F700)</f>
        <v/>
      </c>
      <c r="O700" s="47">
        <f>IF(D700="","",IF(AND(K700=0,K600&gt;0),C700,""))</f>
        <v/>
      </c>
    </row>
    <row r="701">
      <c r="A701" s="49">
        <f>IF(B701="","",DATE(YEAR('Debt Inputs'!$E$2),MONTH('Debt Inputs'!$E$2)+6,1))</f>
        <v/>
      </c>
      <c r="B701" s="23">
        <f>IF('Debt Inputs'!A101="","",'Debt Inputs'!A101)</f>
        <v/>
      </c>
      <c r="C701" s="24">
        <f>IF(B701="","",IFERROR(VLOOKUP(B701,'Debt Inputs'!$A$6:$M$105,2,FALSE),""))</f>
        <v/>
      </c>
      <c r="D701" s="50">
        <f>IF(B701="","",K601)</f>
        <v/>
      </c>
      <c r="E701" s="26">
        <f>IF(B701="","",IFERROR(VLOOKUP(B701,'Debt Inputs'!$A$6:$M$105,5,FALSE),0))</f>
        <v/>
      </c>
      <c r="F701" s="50">
        <f>IF(D701="","",IFERROR(D701*E701/12,0))</f>
        <v/>
      </c>
      <c r="G701" s="50">
        <f>IF(D701="","",MIN(IFERROR(VLOOKUP(B701,'Debt Inputs'!$A$6:$M$105,7,FALSE),0),D701+F701))</f>
        <v/>
      </c>
      <c r="H701" s="50">
        <f>IF(D701="","",IF(L701=1,MAX(0,'Debt Inputs'!$B$2-SUM($G$606:$G$705)),0))</f>
        <v/>
      </c>
      <c r="I701" s="50">
        <f>IF(D701="","",MIN(D701+F701,G701+H701))</f>
        <v/>
      </c>
      <c r="J701" s="50">
        <f>IF(D701="","",MIN(D701,MAX(0,I701-F701)))</f>
        <v/>
      </c>
      <c r="K701" s="50">
        <f>IF(D701="","",MAX(0,D701+F701-I701))</f>
        <v/>
      </c>
      <c r="L701" s="23">
        <f>IF(D701="","",IF(D701&lt;=0,"",1+COUNTIFS($D$606:$D$705,"&gt;0",$E$606:$E$705,"&gt;"&amp;E701)))</f>
        <v/>
      </c>
      <c r="M701" s="23">
        <f>IF(D701="","",IF(AND(K701&gt;0,L701=1),"Yes","No"))</f>
        <v/>
      </c>
      <c r="N701" s="50">
        <f>IF(D701="","",N601+F701)</f>
        <v/>
      </c>
      <c r="O701" s="49">
        <f>IF(D701="","",IF(AND(K701=0,K601&gt;0),C701,""))</f>
        <v/>
      </c>
    </row>
    <row r="702">
      <c r="A702" s="47">
        <f>IF(B702="","",DATE(YEAR('Debt Inputs'!$E$2),MONTH('Debt Inputs'!$E$2)+6,1))</f>
        <v/>
      </c>
      <c r="B702" s="18">
        <f>IF('Debt Inputs'!A102="","",'Debt Inputs'!A102)</f>
        <v/>
      </c>
      <c r="C702" s="19">
        <f>IF(B702="","",IFERROR(VLOOKUP(B702,'Debt Inputs'!$A$6:$M$105,2,FALSE),""))</f>
        <v/>
      </c>
      <c r="D702" s="48">
        <f>IF(B702="","",K602)</f>
        <v/>
      </c>
      <c r="E702" s="21">
        <f>IF(B702="","",IFERROR(VLOOKUP(B702,'Debt Inputs'!$A$6:$M$105,5,FALSE),0))</f>
        <v/>
      </c>
      <c r="F702" s="48">
        <f>IF(D702="","",IFERROR(D702*E702/12,0))</f>
        <v/>
      </c>
      <c r="G702" s="48">
        <f>IF(D702="","",MIN(IFERROR(VLOOKUP(B702,'Debt Inputs'!$A$6:$M$105,7,FALSE),0),D702+F702))</f>
        <v/>
      </c>
      <c r="H702" s="48">
        <f>IF(D702="","",IF(L702=1,MAX(0,'Debt Inputs'!$B$2-SUM($G$606:$G$705)),0))</f>
        <v/>
      </c>
      <c r="I702" s="48">
        <f>IF(D702="","",MIN(D702+F702,G702+H702))</f>
        <v/>
      </c>
      <c r="J702" s="48">
        <f>IF(D702="","",MIN(D702,MAX(0,I702-F702)))</f>
        <v/>
      </c>
      <c r="K702" s="48">
        <f>IF(D702="","",MAX(0,D702+F702-I702))</f>
        <v/>
      </c>
      <c r="L702" s="18">
        <f>IF(D702="","",IF(D702&lt;=0,"",1+COUNTIFS($D$606:$D$705,"&gt;0",$E$606:$E$705,"&gt;"&amp;E702)))</f>
        <v/>
      </c>
      <c r="M702" s="18">
        <f>IF(D702="","",IF(AND(K702&gt;0,L702=1),"Yes","No"))</f>
        <v/>
      </c>
      <c r="N702" s="48">
        <f>IF(D702="","",N602+F702)</f>
        <v/>
      </c>
      <c r="O702" s="47">
        <f>IF(D702="","",IF(AND(K702=0,K602&gt;0),C702,""))</f>
        <v/>
      </c>
    </row>
    <row r="703">
      <c r="A703" s="49">
        <f>IF(B703="","",DATE(YEAR('Debt Inputs'!$E$2),MONTH('Debt Inputs'!$E$2)+6,1))</f>
        <v/>
      </c>
      <c r="B703" s="23">
        <f>IF('Debt Inputs'!A103="","",'Debt Inputs'!A103)</f>
        <v/>
      </c>
      <c r="C703" s="24">
        <f>IF(B703="","",IFERROR(VLOOKUP(B703,'Debt Inputs'!$A$6:$M$105,2,FALSE),""))</f>
        <v/>
      </c>
      <c r="D703" s="50">
        <f>IF(B703="","",K603)</f>
        <v/>
      </c>
      <c r="E703" s="26">
        <f>IF(B703="","",IFERROR(VLOOKUP(B703,'Debt Inputs'!$A$6:$M$105,5,FALSE),0))</f>
        <v/>
      </c>
      <c r="F703" s="50">
        <f>IF(D703="","",IFERROR(D703*E703/12,0))</f>
        <v/>
      </c>
      <c r="G703" s="50">
        <f>IF(D703="","",MIN(IFERROR(VLOOKUP(B703,'Debt Inputs'!$A$6:$M$105,7,FALSE),0),D703+F703))</f>
        <v/>
      </c>
      <c r="H703" s="50">
        <f>IF(D703="","",IF(L703=1,MAX(0,'Debt Inputs'!$B$2-SUM($G$606:$G$705)),0))</f>
        <v/>
      </c>
      <c r="I703" s="50">
        <f>IF(D703="","",MIN(D703+F703,G703+H703))</f>
        <v/>
      </c>
      <c r="J703" s="50">
        <f>IF(D703="","",MIN(D703,MAX(0,I703-F703)))</f>
        <v/>
      </c>
      <c r="K703" s="50">
        <f>IF(D703="","",MAX(0,D703+F703-I703))</f>
        <v/>
      </c>
      <c r="L703" s="23">
        <f>IF(D703="","",IF(D703&lt;=0,"",1+COUNTIFS($D$606:$D$705,"&gt;0",$E$606:$E$705,"&gt;"&amp;E703)))</f>
        <v/>
      </c>
      <c r="M703" s="23">
        <f>IF(D703="","",IF(AND(K703&gt;0,L703=1),"Yes","No"))</f>
        <v/>
      </c>
      <c r="N703" s="50">
        <f>IF(D703="","",N603+F703)</f>
        <v/>
      </c>
      <c r="O703" s="49">
        <f>IF(D703="","",IF(AND(K703=0,K603&gt;0),C703,""))</f>
        <v/>
      </c>
    </row>
    <row r="704">
      <c r="A704" s="47">
        <f>IF(B704="","",DATE(YEAR('Debt Inputs'!$E$2),MONTH('Debt Inputs'!$E$2)+6,1))</f>
        <v/>
      </c>
      <c r="B704" s="18">
        <f>IF('Debt Inputs'!A104="","",'Debt Inputs'!A104)</f>
        <v/>
      </c>
      <c r="C704" s="19">
        <f>IF(B704="","",IFERROR(VLOOKUP(B704,'Debt Inputs'!$A$6:$M$105,2,FALSE),""))</f>
        <v/>
      </c>
      <c r="D704" s="48">
        <f>IF(B704="","",K604)</f>
        <v/>
      </c>
      <c r="E704" s="21">
        <f>IF(B704="","",IFERROR(VLOOKUP(B704,'Debt Inputs'!$A$6:$M$105,5,FALSE),0))</f>
        <v/>
      </c>
      <c r="F704" s="48">
        <f>IF(D704="","",IFERROR(D704*E704/12,0))</f>
        <v/>
      </c>
      <c r="G704" s="48">
        <f>IF(D704="","",MIN(IFERROR(VLOOKUP(B704,'Debt Inputs'!$A$6:$M$105,7,FALSE),0),D704+F704))</f>
        <v/>
      </c>
      <c r="H704" s="48">
        <f>IF(D704="","",IF(L704=1,MAX(0,'Debt Inputs'!$B$2-SUM($G$606:$G$705)),0))</f>
        <v/>
      </c>
      <c r="I704" s="48">
        <f>IF(D704="","",MIN(D704+F704,G704+H704))</f>
        <v/>
      </c>
      <c r="J704" s="48">
        <f>IF(D704="","",MIN(D704,MAX(0,I704-F704)))</f>
        <v/>
      </c>
      <c r="K704" s="48">
        <f>IF(D704="","",MAX(0,D704+F704-I704))</f>
        <v/>
      </c>
      <c r="L704" s="18">
        <f>IF(D704="","",IF(D704&lt;=0,"",1+COUNTIFS($D$606:$D$705,"&gt;0",$E$606:$E$705,"&gt;"&amp;E704)))</f>
        <v/>
      </c>
      <c r="M704" s="18">
        <f>IF(D704="","",IF(AND(K704&gt;0,L704=1),"Yes","No"))</f>
        <v/>
      </c>
      <c r="N704" s="48">
        <f>IF(D704="","",N604+F704)</f>
        <v/>
      </c>
      <c r="O704" s="47">
        <f>IF(D704="","",IF(AND(K704=0,K604&gt;0),C704,""))</f>
        <v/>
      </c>
    </row>
    <row r="705">
      <c r="A705" s="49">
        <f>IF(B705="","",DATE(YEAR('Debt Inputs'!$E$2),MONTH('Debt Inputs'!$E$2)+6,1))</f>
        <v/>
      </c>
      <c r="B705" s="23">
        <f>IF('Debt Inputs'!A105="","",'Debt Inputs'!A105)</f>
        <v/>
      </c>
      <c r="C705" s="24">
        <f>IF(B705="","",IFERROR(VLOOKUP(B705,'Debt Inputs'!$A$6:$M$105,2,FALSE),""))</f>
        <v/>
      </c>
      <c r="D705" s="50">
        <f>IF(B705="","",K605)</f>
        <v/>
      </c>
      <c r="E705" s="26">
        <f>IF(B705="","",IFERROR(VLOOKUP(B705,'Debt Inputs'!$A$6:$M$105,5,FALSE),0))</f>
        <v/>
      </c>
      <c r="F705" s="50">
        <f>IF(D705="","",IFERROR(D705*E705/12,0))</f>
        <v/>
      </c>
      <c r="G705" s="50">
        <f>IF(D705="","",MIN(IFERROR(VLOOKUP(B705,'Debt Inputs'!$A$6:$M$105,7,FALSE),0),D705+F705))</f>
        <v/>
      </c>
      <c r="H705" s="50">
        <f>IF(D705="","",IF(L705=1,MAX(0,'Debt Inputs'!$B$2-SUM($G$606:$G$705)),0))</f>
        <v/>
      </c>
      <c r="I705" s="50">
        <f>IF(D705="","",MIN(D705+F705,G705+H705))</f>
        <v/>
      </c>
      <c r="J705" s="50">
        <f>IF(D705="","",MIN(D705,MAX(0,I705-F705)))</f>
        <v/>
      </c>
      <c r="K705" s="50">
        <f>IF(D705="","",MAX(0,D705+F705-I705))</f>
        <v/>
      </c>
      <c r="L705" s="23">
        <f>IF(D705="","",IF(D705&lt;=0,"",1+COUNTIFS($D$606:$D$705,"&gt;0",$E$606:$E$705,"&gt;"&amp;E705)))</f>
        <v/>
      </c>
      <c r="M705" s="23">
        <f>IF(D705="","",IF(AND(K705&gt;0,L705=1),"Yes","No"))</f>
        <v/>
      </c>
      <c r="N705" s="50">
        <f>IF(D705="","",N605+F705)</f>
        <v/>
      </c>
      <c r="O705" s="49">
        <f>IF(D705="","",IF(AND(K705=0,K605&gt;0),C705,""))</f>
        <v/>
      </c>
    </row>
    <row r="706">
      <c r="A706" s="47">
        <f>IF(B706="","",DATE(YEAR('Debt Inputs'!$E$2),MONTH('Debt Inputs'!$E$2)+7,1))</f>
        <v/>
      </c>
      <c r="B706" s="18">
        <f>IF('Debt Inputs'!A6="","",'Debt Inputs'!A6)</f>
        <v/>
      </c>
      <c r="C706" s="19">
        <f>IF(B706="","",IFERROR(VLOOKUP(B706,'Debt Inputs'!$A$6:$M$105,2,FALSE),""))</f>
        <v/>
      </c>
      <c r="D706" s="48">
        <f>IF(B706="","",K606)</f>
        <v/>
      </c>
      <c r="E706" s="21">
        <f>IF(B706="","",IFERROR(VLOOKUP(B706,'Debt Inputs'!$A$6:$M$105,5,FALSE),0))</f>
        <v/>
      </c>
      <c r="F706" s="48">
        <f>IF(D706="","",IFERROR(D706*E706/12,0))</f>
        <v/>
      </c>
      <c r="G706" s="48">
        <f>IF(D706="","",MIN(IFERROR(VLOOKUP(B706,'Debt Inputs'!$A$6:$M$105,7,FALSE),0),D706+F706))</f>
        <v/>
      </c>
      <c r="H706" s="48">
        <f>IF(D706="","",IF(L706=1,MAX(0,'Debt Inputs'!$B$2-SUM($G$706:$G$805)),0))</f>
        <v/>
      </c>
      <c r="I706" s="48">
        <f>IF(D706="","",MIN(D706+F706,G706+H706))</f>
        <v/>
      </c>
      <c r="J706" s="48">
        <f>IF(D706="","",MIN(D706,MAX(0,I706-F706)))</f>
        <v/>
      </c>
      <c r="K706" s="48">
        <f>IF(D706="","",MAX(0,D706+F706-I706))</f>
        <v/>
      </c>
      <c r="L706" s="18">
        <f>IF(D706="","",IF(D706&lt;=0,"",1+COUNTIFS($D$706:$D$805,"&gt;0",$E$706:$E$805,"&gt;"&amp;E706)))</f>
        <v/>
      </c>
      <c r="M706" s="18">
        <f>IF(D706="","",IF(AND(K706&gt;0,L706=1),"Yes","No"))</f>
        <v/>
      </c>
      <c r="N706" s="48">
        <f>IF(D706="","",N606+F706)</f>
        <v/>
      </c>
      <c r="O706" s="47">
        <f>IF(D706="","",IF(AND(K706=0,K606&gt;0),C706,""))</f>
        <v/>
      </c>
    </row>
    <row r="707">
      <c r="A707" s="49">
        <f>IF(B707="","",DATE(YEAR('Debt Inputs'!$E$2),MONTH('Debt Inputs'!$E$2)+7,1))</f>
        <v/>
      </c>
      <c r="B707" s="23">
        <f>IF('Debt Inputs'!A7="","",'Debt Inputs'!A7)</f>
        <v/>
      </c>
      <c r="C707" s="24">
        <f>IF(B707="","",IFERROR(VLOOKUP(B707,'Debt Inputs'!$A$6:$M$105,2,FALSE),""))</f>
        <v/>
      </c>
      <c r="D707" s="50">
        <f>IF(B707="","",K607)</f>
        <v/>
      </c>
      <c r="E707" s="26">
        <f>IF(B707="","",IFERROR(VLOOKUP(B707,'Debt Inputs'!$A$6:$M$105,5,FALSE),0))</f>
        <v/>
      </c>
      <c r="F707" s="50">
        <f>IF(D707="","",IFERROR(D707*E707/12,0))</f>
        <v/>
      </c>
      <c r="G707" s="50">
        <f>IF(D707="","",MIN(IFERROR(VLOOKUP(B707,'Debt Inputs'!$A$6:$M$105,7,FALSE),0),D707+F707))</f>
        <v/>
      </c>
      <c r="H707" s="50">
        <f>IF(D707="","",IF(L707=1,MAX(0,'Debt Inputs'!$B$2-SUM($G$706:$G$805)),0))</f>
        <v/>
      </c>
      <c r="I707" s="50">
        <f>IF(D707="","",MIN(D707+F707,G707+H707))</f>
        <v/>
      </c>
      <c r="J707" s="50">
        <f>IF(D707="","",MIN(D707,MAX(0,I707-F707)))</f>
        <v/>
      </c>
      <c r="K707" s="50">
        <f>IF(D707="","",MAX(0,D707+F707-I707))</f>
        <v/>
      </c>
      <c r="L707" s="23">
        <f>IF(D707="","",IF(D707&lt;=0,"",1+COUNTIFS($D$706:$D$805,"&gt;0",$E$706:$E$805,"&gt;"&amp;E707)))</f>
        <v/>
      </c>
      <c r="M707" s="23">
        <f>IF(D707="","",IF(AND(K707&gt;0,L707=1),"Yes","No"))</f>
        <v/>
      </c>
      <c r="N707" s="50">
        <f>IF(D707="","",N607+F707)</f>
        <v/>
      </c>
      <c r="O707" s="49">
        <f>IF(D707="","",IF(AND(K707=0,K607&gt;0),C707,""))</f>
        <v/>
      </c>
    </row>
    <row r="708">
      <c r="A708" s="47">
        <f>IF(B708="","",DATE(YEAR('Debt Inputs'!$E$2),MONTH('Debt Inputs'!$E$2)+7,1))</f>
        <v/>
      </c>
      <c r="B708" s="18">
        <f>IF('Debt Inputs'!A8="","",'Debt Inputs'!A8)</f>
        <v/>
      </c>
      <c r="C708" s="19">
        <f>IF(B708="","",IFERROR(VLOOKUP(B708,'Debt Inputs'!$A$6:$M$105,2,FALSE),""))</f>
        <v/>
      </c>
      <c r="D708" s="48">
        <f>IF(B708="","",K608)</f>
        <v/>
      </c>
      <c r="E708" s="21">
        <f>IF(B708="","",IFERROR(VLOOKUP(B708,'Debt Inputs'!$A$6:$M$105,5,FALSE),0))</f>
        <v/>
      </c>
      <c r="F708" s="48">
        <f>IF(D708="","",IFERROR(D708*E708/12,0))</f>
        <v/>
      </c>
      <c r="G708" s="48">
        <f>IF(D708="","",MIN(IFERROR(VLOOKUP(B708,'Debt Inputs'!$A$6:$M$105,7,FALSE),0),D708+F708))</f>
        <v/>
      </c>
      <c r="H708" s="48">
        <f>IF(D708="","",IF(L708=1,MAX(0,'Debt Inputs'!$B$2-SUM($G$706:$G$805)),0))</f>
        <v/>
      </c>
      <c r="I708" s="48">
        <f>IF(D708="","",MIN(D708+F708,G708+H708))</f>
        <v/>
      </c>
      <c r="J708" s="48">
        <f>IF(D708="","",MIN(D708,MAX(0,I708-F708)))</f>
        <v/>
      </c>
      <c r="K708" s="48">
        <f>IF(D708="","",MAX(0,D708+F708-I708))</f>
        <v/>
      </c>
      <c r="L708" s="18">
        <f>IF(D708="","",IF(D708&lt;=0,"",1+COUNTIFS($D$706:$D$805,"&gt;0",$E$706:$E$805,"&gt;"&amp;E708)))</f>
        <v/>
      </c>
      <c r="M708" s="18">
        <f>IF(D708="","",IF(AND(K708&gt;0,L708=1),"Yes","No"))</f>
        <v/>
      </c>
      <c r="N708" s="48">
        <f>IF(D708="","",N608+F708)</f>
        <v/>
      </c>
      <c r="O708" s="47">
        <f>IF(D708="","",IF(AND(K708=0,K608&gt;0),C708,""))</f>
        <v/>
      </c>
    </row>
    <row r="709">
      <c r="A709" s="49">
        <f>IF(B709="","",DATE(YEAR('Debt Inputs'!$E$2),MONTH('Debt Inputs'!$E$2)+7,1))</f>
        <v/>
      </c>
      <c r="B709" s="23">
        <f>IF('Debt Inputs'!A9="","",'Debt Inputs'!A9)</f>
        <v/>
      </c>
      <c r="C709" s="24">
        <f>IF(B709="","",IFERROR(VLOOKUP(B709,'Debt Inputs'!$A$6:$M$105,2,FALSE),""))</f>
        <v/>
      </c>
      <c r="D709" s="50">
        <f>IF(B709="","",K609)</f>
        <v/>
      </c>
      <c r="E709" s="26">
        <f>IF(B709="","",IFERROR(VLOOKUP(B709,'Debt Inputs'!$A$6:$M$105,5,FALSE),0))</f>
        <v/>
      </c>
      <c r="F709" s="50">
        <f>IF(D709="","",IFERROR(D709*E709/12,0))</f>
        <v/>
      </c>
      <c r="G709" s="50">
        <f>IF(D709="","",MIN(IFERROR(VLOOKUP(B709,'Debt Inputs'!$A$6:$M$105,7,FALSE),0),D709+F709))</f>
        <v/>
      </c>
      <c r="H709" s="50">
        <f>IF(D709="","",IF(L709=1,MAX(0,'Debt Inputs'!$B$2-SUM($G$706:$G$805)),0))</f>
        <v/>
      </c>
      <c r="I709" s="50">
        <f>IF(D709="","",MIN(D709+F709,G709+H709))</f>
        <v/>
      </c>
      <c r="J709" s="50">
        <f>IF(D709="","",MIN(D709,MAX(0,I709-F709)))</f>
        <v/>
      </c>
      <c r="K709" s="50">
        <f>IF(D709="","",MAX(0,D709+F709-I709))</f>
        <v/>
      </c>
      <c r="L709" s="23">
        <f>IF(D709="","",IF(D709&lt;=0,"",1+COUNTIFS($D$706:$D$805,"&gt;0",$E$706:$E$805,"&gt;"&amp;E709)))</f>
        <v/>
      </c>
      <c r="M709" s="23">
        <f>IF(D709="","",IF(AND(K709&gt;0,L709=1),"Yes","No"))</f>
        <v/>
      </c>
      <c r="N709" s="50">
        <f>IF(D709="","",N609+F709)</f>
        <v/>
      </c>
      <c r="O709" s="49">
        <f>IF(D709="","",IF(AND(K709=0,K609&gt;0),C709,""))</f>
        <v/>
      </c>
    </row>
    <row r="710">
      <c r="A710" s="47">
        <f>IF(B710="","",DATE(YEAR('Debt Inputs'!$E$2),MONTH('Debt Inputs'!$E$2)+7,1))</f>
        <v/>
      </c>
      <c r="B710" s="18">
        <f>IF('Debt Inputs'!A10="","",'Debt Inputs'!A10)</f>
        <v/>
      </c>
      <c r="C710" s="19">
        <f>IF(B710="","",IFERROR(VLOOKUP(B710,'Debt Inputs'!$A$6:$M$105,2,FALSE),""))</f>
        <v/>
      </c>
      <c r="D710" s="48">
        <f>IF(B710="","",K610)</f>
        <v/>
      </c>
      <c r="E710" s="21">
        <f>IF(B710="","",IFERROR(VLOOKUP(B710,'Debt Inputs'!$A$6:$M$105,5,FALSE),0))</f>
        <v/>
      </c>
      <c r="F710" s="48">
        <f>IF(D710="","",IFERROR(D710*E710/12,0))</f>
        <v/>
      </c>
      <c r="G710" s="48">
        <f>IF(D710="","",MIN(IFERROR(VLOOKUP(B710,'Debt Inputs'!$A$6:$M$105,7,FALSE),0),D710+F710))</f>
        <v/>
      </c>
      <c r="H710" s="48">
        <f>IF(D710="","",IF(L710=1,MAX(0,'Debt Inputs'!$B$2-SUM($G$706:$G$805)),0))</f>
        <v/>
      </c>
      <c r="I710" s="48">
        <f>IF(D710="","",MIN(D710+F710,G710+H710))</f>
        <v/>
      </c>
      <c r="J710" s="48">
        <f>IF(D710="","",MIN(D710,MAX(0,I710-F710)))</f>
        <v/>
      </c>
      <c r="K710" s="48">
        <f>IF(D710="","",MAX(0,D710+F710-I710))</f>
        <v/>
      </c>
      <c r="L710" s="18">
        <f>IF(D710="","",IF(D710&lt;=0,"",1+COUNTIFS($D$706:$D$805,"&gt;0",$E$706:$E$805,"&gt;"&amp;E710)))</f>
        <v/>
      </c>
      <c r="M710" s="18">
        <f>IF(D710="","",IF(AND(K710&gt;0,L710=1),"Yes","No"))</f>
        <v/>
      </c>
      <c r="N710" s="48">
        <f>IF(D710="","",N610+F710)</f>
        <v/>
      </c>
      <c r="O710" s="47">
        <f>IF(D710="","",IF(AND(K710=0,K610&gt;0),C710,""))</f>
        <v/>
      </c>
    </row>
    <row r="711">
      <c r="A711" s="49">
        <f>IF(B711="","",DATE(YEAR('Debt Inputs'!$E$2),MONTH('Debt Inputs'!$E$2)+7,1))</f>
        <v/>
      </c>
      <c r="B711" s="23">
        <f>IF('Debt Inputs'!A11="","",'Debt Inputs'!A11)</f>
        <v/>
      </c>
      <c r="C711" s="24">
        <f>IF(B711="","",IFERROR(VLOOKUP(B711,'Debt Inputs'!$A$6:$M$105,2,FALSE),""))</f>
        <v/>
      </c>
      <c r="D711" s="50">
        <f>IF(B711="","",K611)</f>
        <v/>
      </c>
      <c r="E711" s="26">
        <f>IF(B711="","",IFERROR(VLOOKUP(B711,'Debt Inputs'!$A$6:$M$105,5,FALSE),0))</f>
        <v/>
      </c>
      <c r="F711" s="50">
        <f>IF(D711="","",IFERROR(D711*E711/12,0))</f>
        <v/>
      </c>
      <c r="G711" s="50">
        <f>IF(D711="","",MIN(IFERROR(VLOOKUP(B711,'Debt Inputs'!$A$6:$M$105,7,FALSE),0),D711+F711))</f>
        <v/>
      </c>
      <c r="H711" s="50">
        <f>IF(D711="","",IF(L711=1,MAX(0,'Debt Inputs'!$B$2-SUM($G$706:$G$805)),0))</f>
        <v/>
      </c>
      <c r="I711" s="50">
        <f>IF(D711="","",MIN(D711+F711,G711+H711))</f>
        <v/>
      </c>
      <c r="J711" s="50">
        <f>IF(D711="","",MIN(D711,MAX(0,I711-F711)))</f>
        <v/>
      </c>
      <c r="K711" s="50">
        <f>IF(D711="","",MAX(0,D711+F711-I711))</f>
        <v/>
      </c>
      <c r="L711" s="23">
        <f>IF(D711="","",IF(D711&lt;=0,"",1+COUNTIFS($D$706:$D$805,"&gt;0",$E$706:$E$805,"&gt;"&amp;E711)))</f>
        <v/>
      </c>
      <c r="M711" s="23">
        <f>IF(D711="","",IF(AND(K711&gt;0,L711=1),"Yes","No"))</f>
        <v/>
      </c>
      <c r="N711" s="50">
        <f>IF(D711="","",N611+F711)</f>
        <v/>
      </c>
      <c r="O711" s="49">
        <f>IF(D711="","",IF(AND(K711=0,K611&gt;0),C711,""))</f>
        <v/>
      </c>
    </row>
    <row r="712">
      <c r="A712" s="47">
        <f>IF(B712="","",DATE(YEAR('Debt Inputs'!$E$2),MONTH('Debt Inputs'!$E$2)+7,1))</f>
        <v/>
      </c>
      <c r="B712" s="18">
        <f>IF('Debt Inputs'!A12="","",'Debt Inputs'!A12)</f>
        <v/>
      </c>
      <c r="C712" s="19">
        <f>IF(B712="","",IFERROR(VLOOKUP(B712,'Debt Inputs'!$A$6:$M$105,2,FALSE),""))</f>
        <v/>
      </c>
      <c r="D712" s="48">
        <f>IF(B712="","",K612)</f>
        <v/>
      </c>
      <c r="E712" s="21">
        <f>IF(B712="","",IFERROR(VLOOKUP(B712,'Debt Inputs'!$A$6:$M$105,5,FALSE),0))</f>
        <v/>
      </c>
      <c r="F712" s="48">
        <f>IF(D712="","",IFERROR(D712*E712/12,0))</f>
        <v/>
      </c>
      <c r="G712" s="48">
        <f>IF(D712="","",MIN(IFERROR(VLOOKUP(B712,'Debt Inputs'!$A$6:$M$105,7,FALSE),0),D712+F712))</f>
        <v/>
      </c>
      <c r="H712" s="48">
        <f>IF(D712="","",IF(L712=1,MAX(0,'Debt Inputs'!$B$2-SUM($G$706:$G$805)),0))</f>
        <v/>
      </c>
      <c r="I712" s="48">
        <f>IF(D712="","",MIN(D712+F712,G712+H712))</f>
        <v/>
      </c>
      <c r="J712" s="48">
        <f>IF(D712="","",MIN(D712,MAX(0,I712-F712)))</f>
        <v/>
      </c>
      <c r="K712" s="48">
        <f>IF(D712="","",MAX(0,D712+F712-I712))</f>
        <v/>
      </c>
      <c r="L712" s="18">
        <f>IF(D712="","",IF(D712&lt;=0,"",1+COUNTIFS($D$706:$D$805,"&gt;0",$E$706:$E$805,"&gt;"&amp;E712)))</f>
        <v/>
      </c>
      <c r="M712" s="18">
        <f>IF(D712="","",IF(AND(K712&gt;0,L712=1),"Yes","No"))</f>
        <v/>
      </c>
      <c r="N712" s="48">
        <f>IF(D712="","",N612+F712)</f>
        <v/>
      </c>
      <c r="O712" s="47">
        <f>IF(D712="","",IF(AND(K712=0,K612&gt;0),C712,""))</f>
        <v/>
      </c>
    </row>
    <row r="713">
      <c r="A713" s="49">
        <f>IF(B713="","",DATE(YEAR('Debt Inputs'!$E$2),MONTH('Debt Inputs'!$E$2)+7,1))</f>
        <v/>
      </c>
      <c r="B713" s="23">
        <f>IF('Debt Inputs'!A13="","",'Debt Inputs'!A13)</f>
        <v/>
      </c>
      <c r="C713" s="24">
        <f>IF(B713="","",IFERROR(VLOOKUP(B713,'Debt Inputs'!$A$6:$M$105,2,FALSE),""))</f>
        <v/>
      </c>
      <c r="D713" s="50">
        <f>IF(B713="","",K613)</f>
        <v/>
      </c>
      <c r="E713" s="26">
        <f>IF(B713="","",IFERROR(VLOOKUP(B713,'Debt Inputs'!$A$6:$M$105,5,FALSE),0))</f>
        <v/>
      </c>
      <c r="F713" s="50">
        <f>IF(D713="","",IFERROR(D713*E713/12,0))</f>
        <v/>
      </c>
      <c r="G713" s="50">
        <f>IF(D713="","",MIN(IFERROR(VLOOKUP(B713,'Debt Inputs'!$A$6:$M$105,7,FALSE),0),D713+F713))</f>
        <v/>
      </c>
      <c r="H713" s="50">
        <f>IF(D713="","",IF(L713=1,MAX(0,'Debt Inputs'!$B$2-SUM($G$706:$G$805)),0))</f>
        <v/>
      </c>
      <c r="I713" s="50">
        <f>IF(D713="","",MIN(D713+F713,G713+H713))</f>
        <v/>
      </c>
      <c r="J713" s="50">
        <f>IF(D713="","",MIN(D713,MAX(0,I713-F713)))</f>
        <v/>
      </c>
      <c r="K713" s="50">
        <f>IF(D713="","",MAX(0,D713+F713-I713))</f>
        <v/>
      </c>
      <c r="L713" s="23">
        <f>IF(D713="","",IF(D713&lt;=0,"",1+COUNTIFS($D$706:$D$805,"&gt;0",$E$706:$E$805,"&gt;"&amp;E713)))</f>
        <v/>
      </c>
      <c r="M713" s="23">
        <f>IF(D713="","",IF(AND(K713&gt;0,L713=1),"Yes","No"))</f>
        <v/>
      </c>
      <c r="N713" s="50">
        <f>IF(D713="","",N613+F713)</f>
        <v/>
      </c>
      <c r="O713" s="49">
        <f>IF(D713="","",IF(AND(K713=0,K613&gt;0),C713,""))</f>
        <v/>
      </c>
    </row>
    <row r="714">
      <c r="A714" s="47">
        <f>IF(B714="","",DATE(YEAR('Debt Inputs'!$E$2),MONTH('Debt Inputs'!$E$2)+7,1))</f>
        <v/>
      </c>
      <c r="B714" s="18">
        <f>IF('Debt Inputs'!A14="","",'Debt Inputs'!A14)</f>
        <v/>
      </c>
      <c r="C714" s="19">
        <f>IF(B714="","",IFERROR(VLOOKUP(B714,'Debt Inputs'!$A$6:$M$105,2,FALSE),""))</f>
        <v/>
      </c>
      <c r="D714" s="48">
        <f>IF(B714="","",K614)</f>
        <v/>
      </c>
      <c r="E714" s="21">
        <f>IF(B714="","",IFERROR(VLOOKUP(B714,'Debt Inputs'!$A$6:$M$105,5,FALSE),0))</f>
        <v/>
      </c>
      <c r="F714" s="48">
        <f>IF(D714="","",IFERROR(D714*E714/12,0))</f>
        <v/>
      </c>
      <c r="G714" s="48">
        <f>IF(D714="","",MIN(IFERROR(VLOOKUP(B714,'Debt Inputs'!$A$6:$M$105,7,FALSE),0),D714+F714))</f>
        <v/>
      </c>
      <c r="H714" s="48">
        <f>IF(D714="","",IF(L714=1,MAX(0,'Debt Inputs'!$B$2-SUM($G$706:$G$805)),0))</f>
        <v/>
      </c>
      <c r="I714" s="48">
        <f>IF(D714="","",MIN(D714+F714,G714+H714))</f>
        <v/>
      </c>
      <c r="J714" s="48">
        <f>IF(D714="","",MIN(D714,MAX(0,I714-F714)))</f>
        <v/>
      </c>
      <c r="K714" s="48">
        <f>IF(D714="","",MAX(0,D714+F714-I714))</f>
        <v/>
      </c>
      <c r="L714" s="18">
        <f>IF(D714="","",IF(D714&lt;=0,"",1+COUNTIFS($D$706:$D$805,"&gt;0",$E$706:$E$805,"&gt;"&amp;E714)))</f>
        <v/>
      </c>
      <c r="M714" s="18">
        <f>IF(D714="","",IF(AND(K714&gt;0,L714=1),"Yes","No"))</f>
        <v/>
      </c>
      <c r="N714" s="48">
        <f>IF(D714="","",N614+F714)</f>
        <v/>
      </c>
      <c r="O714" s="47">
        <f>IF(D714="","",IF(AND(K714=0,K614&gt;0),C714,""))</f>
        <v/>
      </c>
    </row>
    <row r="715">
      <c r="A715" s="49">
        <f>IF(B715="","",DATE(YEAR('Debt Inputs'!$E$2),MONTH('Debt Inputs'!$E$2)+7,1))</f>
        <v/>
      </c>
      <c r="B715" s="23">
        <f>IF('Debt Inputs'!A15="","",'Debt Inputs'!A15)</f>
        <v/>
      </c>
      <c r="C715" s="24">
        <f>IF(B715="","",IFERROR(VLOOKUP(B715,'Debt Inputs'!$A$6:$M$105,2,FALSE),""))</f>
        <v/>
      </c>
      <c r="D715" s="50">
        <f>IF(B715="","",K615)</f>
        <v/>
      </c>
      <c r="E715" s="26">
        <f>IF(B715="","",IFERROR(VLOOKUP(B715,'Debt Inputs'!$A$6:$M$105,5,FALSE),0))</f>
        <v/>
      </c>
      <c r="F715" s="50">
        <f>IF(D715="","",IFERROR(D715*E715/12,0))</f>
        <v/>
      </c>
      <c r="G715" s="50">
        <f>IF(D715="","",MIN(IFERROR(VLOOKUP(B715,'Debt Inputs'!$A$6:$M$105,7,FALSE),0),D715+F715))</f>
        <v/>
      </c>
      <c r="H715" s="50">
        <f>IF(D715="","",IF(L715=1,MAX(0,'Debt Inputs'!$B$2-SUM($G$706:$G$805)),0))</f>
        <v/>
      </c>
      <c r="I715" s="50">
        <f>IF(D715="","",MIN(D715+F715,G715+H715))</f>
        <v/>
      </c>
      <c r="J715" s="50">
        <f>IF(D715="","",MIN(D715,MAX(0,I715-F715)))</f>
        <v/>
      </c>
      <c r="K715" s="50">
        <f>IF(D715="","",MAX(0,D715+F715-I715))</f>
        <v/>
      </c>
      <c r="L715" s="23">
        <f>IF(D715="","",IF(D715&lt;=0,"",1+COUNTIFS($D$706:$D$805,"&gt;0",$E$706:$E$805,"&gt;"&amp;E715)))</f>
        <v/>
      </c>
      <c r="M715" s="23">
        <f>IF(D715="","",IF(AND(K715&gt;0,L715=1),"Yes","No"))</f>
        <v/>
      </c>
      <c r="N715" s="50">
        <f>IF(D715="","",N615+F715)</f>
        <v/>
      </c>
      <c r="O715" s="49">
        <f>IF(D715="","",IF(AND(K715=0,K615&gt;0),C715,""))</f>
        <v/>
      </c>
    </row>
    <row r="716">
      <c r="A716" s="47">
        <f>IF(B716="","",DATE(YEAR('Debt Inputs'!$E$2),MONTH('Debt Inputs'!$E$2)+7,1))</f>
        <v/>
      </c>
      <c r="B716" s="18">
        <f>IF('Debt Inputs'!A16="","",'Debt Inputs'!A16)</f>
        <v/>
      </c>
      <c r="C716" s="19">
        <f>IF(B716="","",IFERROR(VLOOKUP(B716,'Debt Inputs'!$A$6:$M$105,2,FALSE),""))</f>
        <v/>
      </c>
      <c r="D716" s="48">
        <f>IF(B716="","",K616)</f>
        <v/>
      </c>
      <c r="E716" s="21">
        <f>IF(B716="","",IFERROR(VLOOKUP(B716,'Debt Inputs'!$A$6:$M$105,5,FALSE),0))</f>
        <v/>
      </c>
      <c r="F716" s="48">
        <f>IF(D716="","",IFERROR(D716*E716/12,0))</f>
        <v/>
      </c>
      <c r="G716" s="48">
        <f>IF(D716="","",MIN(IFERROR(VLOOKUP(B716,'Debt Inputs'!$A$6:$M$105,7,FALSE),0),D716+F716))</f>
        <v/>
      </c>
      <c r="H716" s="48">
        <f>IF(D716="","",IF(L716=1,MAX(0,'Debt Inputs'!$B$2-SUM($G$706:$G$805)),0))</f>
        <v/>
      </c>
      <c r="I716" s="48">
        <f>IF(D716="","",MIN(D716+F716,G716+H716))</f>
        <v/>
      </c>
      <c r="J716" s="48">
        <f>IF(D716="","",MIN(D716,MAX(0,I716-F716)))</f>
        <v/>
      </c>
      <c r="K716" s="48">
        <f>IF(D716="","",MAX(0,D716+F716-I716))</f>
        <v/>
      </c>
      <c r="L716" s="18">
        <f>IF(D716="","",IF(D716&lt;=0,"",1+COUNTIFS($D$706:$D$805,"&gt;0",$E$706:$E$805,"&gt;"&amp;E716)))</f>
        <v/>
      </c>
      <c r="M716" s="18">
        <f>IF(D716="","",IF(AND(K716&gt;0,L716=1),"Yes","No"))</f>
        <v/>
      </c>
      <c r="N716" s="48">
        <f>IF(D716="","",N616+F716)</f>
        <v/>
      </c>
      <c r="O716" s="47">
        <f>IF(D716="","",IF(AND(K716=0,K616&gt;0),C716,""))</f>
        <v/>
      </c>
    </row>
    <row r="717">
      <c r="A717" s="49">
        <f>IF(B717="","",DATE(YEAR('Debt Inputs'!$E$2),MONTH('Debt Inputs'!$E$2)+7,1))</f>
        <v/>
      </c>
      <c r="B717" s="23">
        <f>IF('Debt Inputs'!A17="","",'Debt Inputs'!A17)</f>
        <v/>
      </c>
      <c r="C717" s="24">
        <f>IF(B717="","",IFERROR(VLOOKUP(B717,'Debt Inputs'!$A$6:$M$105,2,FALSE),""))</f>
        <v/>
      </c>
      <c r="D717" s="50">
        <f>IF(B717="","",K617)</f>
        <v/>
      </c>
      <c r="E717" s="26">
        <f>IF(B717="","",IFERROR(VLOOKUP(B717,'Debt Inputs'!$A$6:$M$105,5,FALSE),0))</f>
        <v/>
      </c>
      <c r="F717" s="50">
        <f>IF(D717="","",IFERROR(D717*E717/12,0))</f>
        <v/>
      </c>
      <c r="G717" s="50">
        <f>IF(D717="","",MIN(IFERROR(VLOOKUP(B717,'Debt Inputs'!$A$6:$M$105,7,FALSE),0),D717+F717))</f>
        <v/>
      </c>
      <c r="H717" s="50">
        <f>IF(D717="","",IF(L717=1,MAX(0,'Debt Inputs'!$B$2-SUM($G$706:$G$805)),0))</f>
        <v/>
      </c>
      <c r="I717" s="50">
        <f>IF(D717="","",MIN(D717+F717,G717+H717))</f>
        <v/>
      </c>
      <c r="J717" s="50">
        <f>IF(D717="","",MIN(D717,MAX(0,I717-F717)))</f>
        <v/>
      </c>
      <c r="K717" s="50">
        <f>IF(D717="","",MAX(0,D717+F717-I717))</f>
        <v/>
      </c>
      <c r="L717" s="23">
        <f>IF(D717="","",IF(D717&lt;=0,"",1+COUNTIFS($D$706:$D$805,"&gt;0",$E$706:$E$805,"&gt;"&amp;E717)))</f>
        <v/>
      </c>
      <c r="M717" s="23">
        <f>IF(D717="","",IF(AND(K717&gt;0,L717=1),"Yes","No"))</f>
        <v/>
      </c>
      <c r="N717" s="50">
        <f>IF(D717="","",N617+F717)</f>
        <v/>
      </c>
      <c r="O717" s="49">
        <f>IF(D717="","",IF(AND(K717=0,K617&gt;0),C717,""))</f>
        <v/>
      </c>
    </row>
    <row r="718">
      <c r="A718" s="47">
        <f>IF(B718="","",DATE(YEAR('Debt Inputs'!$E$2),MONTH('Debt Inputs'!$E$2)+7,1))</f>
        <v/>
      </c>
      <c r="B718" s="18">
        <f>IF('Debt Inputs'!A18="","",'Debt Inputs'!A18)</f>
        <v/>
      </c>
      <c r="C718" s="19">
        <f>IF(B718="","",IFERROR(VLOOKUP(B718,'Debt Inputs'!$A$6:$M$105,2,FALSE),""))</f>
        <v/>
      </c>
      <c r="D718" s="48">
        <f>IF(B718="","",K618)</f>
        <v/>
      </c>
      <c r="E718" s="21">
        <f>IF(B718="","",IFERROR(VLOOKUP(B718,'Debt Inputs'!$A$6:$M$105,5,FALSE),0))</f>
        <v/>
      </c>
      <c r="F718" s="48">
        <f>IF(D718="","",IFERROR(D718*E718/12,0))</f>
        <v/>
      </c>
      <c r="G718" s="48">
        <f>IF(D718="","",MIN(IFERROR(VLOOKUP(B718,'Debt Inputs'!$A$6:$M$105,7,FALSE),0),D718+F718))</f>
        <v/>
      </c>
      <c r="H718" s="48">
        <f>IF(D718="","",IF(L718=1,MAX(0,'Debt Inputs'!$B$2-SUM($G$706:$G$805)),0))</f>
        <v/>
      </c>
      <c r="I718" s="48">
        <f>IF(D718="","",MIN(D718+F718,G718+H718))</f>
        <v/>
      </c>
      <c r="J718" s="48">
        <f>IF(D718="","",MIN(D718,MAX(0,I718-F718)))</f>
        <v/>
      </c>
      <c r="K718" s="48">
        <f>IF(D718="","",MAX(0,D718+F718-I718))</f>
        <v/>
      </c>
      <c r="L718" s="18">
        <f>IF(D718="","",IF(D718&lt;=0,"",1+COUNTIFS($D$706:$D$805,"&gt;0",$E$706:$E$805,"&gt;"&amp;E718)))</f>
        <v/>
      </c>
      <c r="M718" s="18">
        <f>IF(D718="","",IF(AND(K718&gt;0,L718=1),"Yes","No"))</f>
        <v/>
      </c>
      <c r="N718" s="48">
        <f>IF(D718="","",N618+F718)</f>
        <v/>
      </c>
      <c r="O718" s="47">
        <f>IF(D718="","",IF(AND(K718=0,K618&gt;0),C718,""))</f>
        <v/>
      </c>
    </row>
    <row r="719">
      <c r="A719" s="49">
        <f>IF(B719="","",DATE(YEAR('Debt Inputs'!$E$2),MONTH('Debt Inputs'!$E$2)+7,1))</f>
        <v/>
      </c>
      <c r="B719" s="23">
        <f>IF('Debt Inputs'!A19="","",'Debt Inputs'!A19)</f>
        <v/>
      </c>
      <c r="C719" s="24">
        <f>IF(B719="","",IFERROR(VLOOKUP(B719,'Debt Inputs'!$A$6:$M$105,2,FALSE),""))</f>
        <v/>
      </c>
      <c r="D719" s="50">
        <f>IF(B719="","",K619)</f>
        <v/>
      </c>
      <c r="E719" s="26">
        <f>IF(B719="","",IFERROR(VLOOKUP(B719,'Debt Inputs'!$A$6:$M$105,5,FALSE),0))</f>
        <v/>
      </c>
      <c r="F719" s="50">
        <f>IF(D719="","",IFERROR(D719*E719/12,0))</f>
        <v/>
      </c>
      <c r="G719" s="50">
        <f>IF(D719="","",MIN(IFERROR(VLOOKUP(B719,'Debt Inputs'!$A$6:$M$105,7,FALSE),0),D719+F719))</f>
        <v/>
      </c>
      <c r="H719" s="50">
        <f>IF(D719="","",IF(L719=1,MAX(0,'Debt Inputs'!$B$2-SUM($G$706:$G$805)),0))</f>
        <v/>
      </c>
      <c r="I719" s="50">
        <f>IF(D719="","",MIN(D719+F719,G719+H719))</f>
        <v/>
      </c>
      <c r="J719" s="50">
        <f>IF(D719="","",MIN(D719,MAX(0,I719-F719)))</f>
        <v/>
      </c>
      <c r="K719" s="50">
        <f>IF(D719="","",MAX(0,D719+F719-I719))</f>
        <v/>
      </c>
      <c r="L719" s="23">
        <f>IF(D719="","",IF(D719&lt;=0,"",1+COUNTIFS($D$706:$D$805,"&gt;0",$E$706:$E$805,"&gt;"&amp;E719)))</f>
        <v/>
      </c>
      <c r="M719" s="23">
        <f>IF(D719="","",IF(AND(K719&gt;0,L719=1),"Yes","No"))</f>
        <v/>
      </c>
      <c r="N719" s="50">
        <f>IF(D719="","",N619+F719)</f>
        <v/>
      </c>
      <c r="O719" s="49">
        <f>IF(D719="","",IF(AND(K719=0,K619&gt;0),C719,""))</f>
        <v/>
      </c>
    </row>
    <row r="720">
      <c r="A720" s="47">
        <f>IF(B720="","",DATE(YEAR('Debt Inputs'!$E$2),MONTH('Debt Inputs'!$E$2)+7,1))</f>
        <v/>
      </c>
      <c r="B720" s="18">
        <f>IF('Debt Inputs'!A20="","",'Debt Inputs'!A20)</f>
        <v/>
      </c>
      <c r="C720" s="19">
        <f>IF(B720="","",IFERROR(VLOOKUP(B720,'Debt Inputs'!$A$6:$M$105,2,FALSE),""))</f>
        <v/>
      </c>
      <c r="D720" s="48">
        <f>IF(B720="","",K620)</f>
        <v/>
      </c>
      <c r="E720" s="21">
        <f>IF(B720="","",IFERROR(VLOOKUP(B720,'Debt Inputs'!$A$6:$M$105,5,FALSE),0))</f>
        <v/>
      </c>
      <c r="F720" s="48">
        <f>IF(D720="","",IFERROR(D720*E720/12,0))</f>
        <v/>
      </c>
      <c r="G720" s="48">
        <f>IF(D720="","",MIN(IFERROR(VLOOKUP(B720,'Debt Inputs'!$A$6:$M$105,7,FALSE),0),D720+F720))</f>
        <v/>
      </c>
      <c r="H720" s="48">
        <f>IF(D720="","",IF(L720=1,MAX(0,'Debt Inputs'!$B$2-SUM($G$706:$G$805)),0))</f>
        <v/>
      </c>
      <c r="I720" s="48">
        <f>IF(D720="","",MIN(D720+F720,G720+H720))</f>
        <v/>
      </c>
      <c r="J720" s="48">
        <f>IF(D720="","",MIN(D720,MAX(0,I720-F720)))</f>
        <v/>
      </c>
      <c r="K720" s="48">
        <f>IF(D720="","",MAX(0,D720+F720-I720))</f>
        <v/>
      </c>
      <c r="L720" s="18">
        <f>IF(D720="","",IF(D720&lt;=0,"",1+COUNTIFS($D$706:$D$805,"&gt;0",$E$706:$E$805,"&gt;"&amp;E720)))</f>
        <v/>
      </c>
      <c r="M720" s="18">
        <f>IF(D720="","",IF(AND(K720&gt;0,L720=1),"Yes","No"))</f>
        <v/>
      </c>
      <c r="N720" s="48">
        <f>IF(D720="","",N620+F720)</f>
        <v/>
      </c>
      <c r="O720" s="47">
        <f>IF(D720="","",IF(AND(K720=0,K620&gt;0),C720,""))</f>
        <v/>
      </c>
    </row>
    <row r="721">
      <c r="A721" s="49">
        <f>IF(B721="","",DATE(YEAR('Debt Inputs'!$E$2),MONTH('Debt Inputs'!$E$2)+7,1))</f>
        <v/>
      </c>
      <c r="B721" s="23">
        <f>IF('Debt Inputs'!A21="","",'Debt Inputs'!A21)</f>
        <v/>
      </c>
      <c r="C721" s="24">
        <f>IF(B721="","",IFERROR(VLOOKUP(B721,'Debt Inputs'!$A$6:$M$105,2,FALSE),""))</f>
        <v/>
      </c>
      <c r="D721" s="50">
        <f>IF(B721="","",K621)</f>
        <v/>
      </c>
      <c r="E721" s="26">
        <f>IF(B721="","",IFERROR(VLOOKUP(B721,'Debt Inputs'!$A$6:$M$105,5,FALSE),0))</f>
        <v/>
      </c>
      <c r="F721" s="50">
        <f>IF(D721="","",IFERROR(D721*E721/12,0))</f>
        <v/>
      </c>
      <c r="G721" s="50">
        <f>IF(D721="","",MIN(IFERROR(VLOOKUP(B721,'Debt Inputs'!$A$6:$M$105,7,FALSE),0),D721+F721))</f>
        <v/>
      </c>
      <c r="H721" s="50">
        <f>IF(D721="","",IF(L721=1,MAX(0,'Debt Inputs'!$B$2-SUM($G$706:$G$805)),0))</f>
        <v/>
      </c>
      <c r="I721" s="50">
        <f>IF(D721="","",MIN(D721+F721,G721+H721))</f>
        <v/>
      </c>
      <c r="J721" s="50">
        <f>IF(D721="","",MIN(D721,MAX(0,I721-F721)))</f>
        <v/>
      </c>
      <c r="K721" s="50">
        <f>IF(D721="","",MAX(0,D721+F721-I721))</f>
        <v/>
      </c>
      <c r="L721" s="23">
        <f>IF(D721="","",IF(D721&lt;=0,"",1+COUNTIFS($D$706:$D$805,"&gt;0",$E$706:$E$805,"&gt;"&amp;E721)))</f>
        <v/>
      </c>
      <c r="M721" s="23">
        <f>IF(D721="","",IF(AND(K721&gt;0,L721=1),"Yes","No"))</f>
        <v/>
      </c>
      <c r="N721" s="50">
        <f>IF(D721="","",N621+F721)</f>
        <v/>
      </c>
      <c r="O721" s="49">
        <f>IF(D721="","",IF(AND(K721=0,K621&gt;0),C721,""))</f>
        <v/>
      </c>
    </row>
    <row r="722">
      <c r="A722" s="47">
        <f>IF(B722="","",DATE(YEAR('Debt Inputs'!$E$2),MONTH('Debt Inputs'!$E$2)+7,1))</f>
        <v/>
      </c>
      <c r="B722" s="18">
        <f>IF('Debt Inputs'!A22="","",'Debt Inputs'!A22)</f>
        <v/>
      </c>
      <c r="C722" s="19">
        <f>IF(B722="","",IFERROR(VLOOKUP(B722,'Debt Inputs'!$A$6:$M$105,2,FALSE),""))</f>
        <v/>
      </c>
      <c r="D722" s="48">
        <f>IF(B722="","",K622)</f>
        <v/>
      </c>
      <c r="E722" s="21">
        <f>IF(B722="","",IFERROR(VLOOKUP(B722,'Debt Inputs'!$A$6:$M$105,5,FALSE),0))</f>
        <v/>
      </c>
      <c r="F722" s="48">
        <f>IF(D722="","",IFERROR(D722*E722/12,0))</f>
        <v/>
      </c>
      <c r="G722" s="48">
        <f>IF(D722="","",MIN(IFERROR(VLOOKUP(B722,'Debt Inputs'!$A$6:$M$105,7,FALSE),0),D722+F722))</f>
        <v/>
      </c>
      <c r="H722" s="48">
        <f>IF(D722="","",IF(L722=1,MAX(0,'Debt Inputs'!$B$2-SUM($G$706:$G$805)),0))</f>
        <v/>
      </c>
      <c r="I722" s="48">
        <f>IF(D722="","",MIN(D722+F722,G722+H722))</f>
        <v/>
      </c>
      <c r="J722" s="48">
        <f>IF(D722="","",MIN(D722,MAX(0,I722-F722)))</f>
        <v/>
      </c>
      <c r="K722" s="48">
        <f>IF(D722="","",MAX(0,D722+F722-I722))</f>
        <v/>
      </c>
      <c r="L722" s="18">
        <f>IF(D722="","",IF(D722&lt;=0,"",1+COUNTIFS($D$706:$D$805,"&gt;0",$E$706:$E$805,"&gt;"&amp;E722)))</f>
        <v/>
      </c>
      <c r="M722" s="18">
        <f>IF(D722="","",IF(AND(K722&gt;0,L722=1),"Yes","No"))</f>
        <v/>
      </c>
      <c r="N722" s="48">
        <f>IF(D722="","",N622+F722)</f>
        <v/>
      </c>
      <c r="O722" s="47">
        <f>IF(D722="","",IF(AND(K722=0,K622&gt;0),C722,""))</f>
        <v/>
      </c>
    </row>
    <row r="723">
      <c r="A723" s="49">
        <f>IF(B723="","",DATE(YEAR('Debt Inputs'!$E$2),MONTH('Debt Inputs'!$E$2)+7,1))</f>
        <v/>
      </c>
      <c r="B723" s="23">
        <f>IF('Debt Inputs'!A23="","",'Debt Inputs'!A23)</f>
        <v/>
      </c>
      <c r="C723" s="24">
        <f>IF(B723="","",IFERROR(VLOOKUP(B723,'Debt Inputs'!$A$6:$M$105,2,FALSE),""))</f>
        <v/>
      </c>
      <c r="D723" s="50">
        <f>IF(B723="","",K623)</f>
        <v/>
      </c>
      <c r="E723" s="26">
        <f>IF(B723="","",IFERROR(VLOOKUP(B723,'Debt Inputs'!$A$6:$M$105,5,FALSE),0))</f>
        <v/>
      </c>
      <c r="F723" s="50">
        <f>IF(D723="","",IFERROR(D723*E723/12,0))</f>
        <v/>
      </c>
      <c r="G723" s="50">
        <f>IF(D723="","",MIN(IFERROR(VLOOKUP(B723,'Debt Inputs'!$A$6:$M$105,7,FALSE),0),D723+F723))</f>
        <v/>
      </c>
      <c r="H723" s="50">
        <f>IF(D723="","",IF(L723=1,MAX(0,'Debt Inputs'!$B$2-SUM($G$706:$G$805)),0))</f>
        <v/>
      </c>
      <c r="I723" s="50">
        <f>IF(D723="","",MIN(D723+F723,G723+H723))</f>
        <v/>
      </c>
      <c r="J723" s="50">
        <f>IF(D723="","",MIN(D723,MAX(0,I723-F723)))</f>
        <v/>
      </c>
      <c r="K723" s="50">
        <f>IF(D723="","",MAX(0,D723+F723-I723))</f>
        <v/>
      </c>
      <c r="L723" s="23">
        <f>IF(D723="","",IF(D723&lt;=0,"",1+COUNTIFS($D$706:$D$805,"&gt;0",$E$706:$E$805,"&gt;"&amp;E723)))</f>
        <v/>
      </c>
      <c r="M723" s="23">
        <f>IF(D723="","",IF(AND(K723&gt;0,L723=1),"Yes","No"))</f>
        <v/>
      </c>
      <c r="N723" s="50">
        <f>IF(D723="","",N623+F723)</f>
        <v/>
      </c>
      <c r="O723" s="49">
        <f>IF(D723="","",IF(AND(K723=0,K623&gt;0),C723,""))</f>
        <v/>
      </c>
    </row>
    <row r="724">
      <c r="A724" s="47">
        <f>IF(B724="","",DATE(YEAR('Debt Inputs'!$E$2),MONTH('Debt Inputs'!$E$2)+7,1))</f>
        <v/>
      </c>
      <c r="B724" s="18">
        <f>IF('Debt Inputs'!A24="","",'Debt Inputs'!A24)</f>
        <v/>
      </c>
      <c r="C724" s="19">
        <f>IF(B724="","",IFERROR(VLOOKUP(B724,'Debt Inputs'!$A$6:$M$105,2,FALSE),""))</f>
        <v/>
      </c>
      <c r="D724" s="48">
        <f>IF(B724="","",K624)</f>
        <v/>
      </c>
      <c r="E724" s="21">
        <f>IF(B724="","",IFERROR(VLOOKUP(B724,'Debt Inputs'!$A$6:$M$105,5,FALSE),0))</f>
        <v/>
      </c>
      <c r="F724" s="48">
        <f>IF(D724="","",IFERROR(D724*E724/12,0))</f>
        <v/>
      </c>
      <c r="G724" s="48">
        <f>IF(D724="","",MIN(IFERROR(VLOOKUP(B724,'Debt Inputs'!$A$6:$M$105,7,FALSE),0),D724+F724))</f>
        <v/>
      </c>
      <c r="H724" s="48">
        <f>IF(D724="","",IF(L724=1,MAX(0,'Debt Inputs'!$B$2-SUM($G$706:$G$805)),0))</f>
        <v/>
      </c>
      <c r="I724" s="48">
        <f>IF(D724="","",MIN(D724+F724,G724+H724))</f>
        <v/>
      </c>
      <c r="J724" s="48">
        <f>IF(D724="","",MIN(D724,MAX(0,I724-F724)))</f>
        <v/>
      </c>
      <c r="K724" s="48">
        <f>IF(D724="","",MAX(0,D724+F724-I724))</f>
        <v/>
      </c>
      <c r="L724" s="18">
        <f>IF(D724="","",IF(D724&lt;=0,"",1+COUNTIFS($D$706:$D$805,"&gt;0",$E$706:$E$805,"&gt;"&amp;E724)))</f>
        <v/>
      </c>
      <c r="M724" s="18">
        <f>IF(D724="","",IF(AND(K724&gt;0,L724=1),"Yes","No"))</f>
        <v/>
      </c>
      <c r="N724" s="48">
        <f>IF(D724="","",N624+F724)</f>
        <v/>
      </c>
      <c r="O724" s="47">
        <f>IF(D724="","",IF(AND(K724=0,K624&gt;0),C724,""))</f>
        <v/>
      </c>
    </row>
    <row r="725">
      <c r="A725" s="49">
        <f>IF(B725="","",DATE(YEAR('Debt Inputs'!$E$2),MONTH('Debt Inputs'!$E$2)+7,1))</f>
        <v/>
      </c>
      <c r="B725" s="23">
        <f>IF('Debt Inputs'!A25="","",'Debt Inputs'!A25)</f>
        <v/>
      </c>
      <c r="C725" s="24">
        <f>IF(B725="","",IFERROR(VLOOKUP(B725,'Debt Inputs'!$A$6:$M$105,2,FALSE),""))</f>
        <v/>
      </c>
      <c r="D725" s="50">
        <f>IF(B725="","",K625)</f>
        <v/>
      </c>
      <c r="E725" s="26">
        <f>IF(B725="","",IFERROR(VLOOKUP(B725,'Debt Inputs'!$A$6:$M$105,5,FALSE),0))</f>
        <v/>
      </c>
      <c r="F725" s="50">
        <f>IF(D725="","",IFERROR(D725*E725/12,0))</f>
        <v/>
      </c>
      <c r="G725" s="50">
        <f>IF(D725="","",MIN(IFERROR(VLOOKUP(B725,'Debt Inputs'!$A$6:$M$105,7,FALSE),0),D725+F725))</f>
        <v/>
      </c>
      <c r="H725" s="50">
        <f>IF(D725="","",IF(L725=1,MAX(0,'Debt Inputs'!$B$2-SUM($G$706:$G$805)),0))</f>
        <v/>
      </c>
      <c r="I725" s="50">
        <f>IF(D725="","",MIN(D725+F725,G725+H725))</f>
        <v/>
      </c>
      <c r="J725" s="50">
        <f>IF(D725="","",MIN(D725,MAX(0,I725-F725)))</f>
        <v/>
      </c>
      <c r="K725" s="50">
        <f>IF(D725="","",MAX(0,D725+F725-I725))</f>
        <v/>
      </c>
      <c r="L725" s="23">
        <f>IF(D725="","",IF(D725&lt;=0,"",1+COUNTIFS($D$706:$D$805,"&gt;0",$E$706:$E$805,"&gt;"&amp;E725)))</f>
        <v/>
      </c>
      <c r="M725" s="23">
        <f>IF(D725="","",IF(AND(K725&gt;0,L725=1),"Yes","No"))</f>
        <v/>
      </c>
      <c r="N725" s="50">
        <f>IF(D725="","",N625+F725)</f>
        <v/>
      </c>
      <c r="O725" s="49">
        <f>IF(D725="","",IF(AND(K725=0,K625&gt;0),C725,""))</f>
        <v/>
      </c>
    </row>
    <row r="726">
      <c r="A726" s="47">
        <f>IF(B726="","",DATE(YEAR('Debt Inputs'!$E$2),MONTH('Debt Inputs'!$E$2)+7,1))</f>
        <v/>
      </c>
      <c r="B726" s="18">
        <f>IF('Debt Inputs'!A26="","",'Debt Inputs'!A26)</f>
        <v/>
      </c>
      <c r="C726" s="19">
        <f>IF(B726="","",IFERROR(VLOOKUP(B726,'Debt Inputs'!$A$6:$M$105,2,FALSE),""))</f>
        <v/>
      </c>
      <c r="D726" s="48">
        <f>IF(B726="","",K626)</f>
        <v/>
      </c>
      <c r="E726" s="21">
        <f>IF(B726="","",IFERROR(VLOOKUP(B726,'Debt Inputs'!$A$6:$M$105,5,FALSE),0))</f>
        <v/>
      </c>
      <c r="F726" s="48">
        <f>IF(D726="","",IFERROR(D726*E726/12,0))</f>
        <v/>
      </c>
      <c r="G726" s="48">
        <f>IF(D726="","",MIN(IFERROR(VLOOKUP(B726,'Debt Inputs'!$A$6:$M$105,7,FALSE),0),D726+F726))</f>
        <v/>
      </c>
      <c r="H726" s="48">
        <f>IF(D726="","",IF(L726=1,MAX(0,'Debt Inputs'!$B$2-SUM($G$706:$G$805)),0))</f>
        <v/>
      </c>
      <c r="I726" s="48">
        <f>IF(D726="","",MIN(D726+F726,G726+H726))</f>
        <v/>
      </c>
      <c r="J726" s="48">
        <f>IF(D726="","",MIN(D726,MAX(0,I726-F726)))</f>
        <v/>
      </c>
      <c r="K726" s="48">
        <f>IF(D726="","",MAX(0,D726+F726-I726))</f>
        <v/>
      </c>
      <c r="L726" s="18">
        <f>IF(D726="","",IF(D726&lt;=0,"",1+COUNTIFS($D$706:$D$805,"&gt;0",$E$706:$E$805,"&gt;"&amp;E726)))</f>
        <v/>
      </c>
      <c r="M726" s="18">
        <f>IF(D726="","",IF(AND(K726&gt;0,L726=1),"Yes","No"))</f>
        <v/>
      </c>
      <c r="N726" s="48">
        <f>IF(D726="","",N626+F726)</f>
        <v/>
      </c>
      <c r="O726" s="47">
        <f>IF(D726="","",IF(AND(K726=0,K626&gt;0),C726,""))</f>
        <v/>
      </c>
    </row>
    <row r="727">
      <c r="A727" s="49">
        <f>IF(B727="","",DATE(YEAR('Debt Inputs'!$E$2),MONTH('Debt Inputs'!$E$2)+7,1))</f>
        <v/>
      </c>
      <c r="B727" s="23">
        <f>IF('Debt Inputs'!A27="","",'Debt Inputs'!A27)</f>
        <v/>
      </c>
      <c r="C727" s="24">
        <f>IF(B727="","",IFERROR(VLOOKUP(B727,'Debt Inputs'!$A$6:$M$105,2,FALSE),""))</f>
        <v/>
      </c>
      <c r="D727" s="50">
        <f>IF(B727="","",K627)</f>
        <v/>
      </c>
      <c r="E727" s="26">
        <f>IF(B727="","",IFERROR(VLOOKUP(B727,'Debt Inputs'!$A$6:$M$105,5,FALSE),0))</f>
        <v/>
      </c>
      <c r="F727" s="50">
        <f>IF(D727="","",IFERROR(D727*E727/12,0))</f>
        <v/>
      </c>
      <c r="G727" s="50">
        <f>IF(D727="","",MIN(IFERROR(VLOOKUP(B727,'Debt Inputs'!$A$6:$M$105,7,FALSE),0),D727+F727))</f>
        <v/>
      </c>
      <c r="H727" s="50">
        <f>IF(D727="","",IF(L727=1,MAX(0,'Debt Inputs'!$B$2-SUM($G$706:$G$805)),0))</f>
        <v/>
      </c>
      <c r="I727" s="50">
        <f>IF(D727="","",MIN(D727+F727,G727+H727))</f>
        <v/>
      </c>
      <c r="J727" s="50">
        <f>IF(D727="","",MIN(D727,MAX(0,I727-F727)))</f>
        <v/>
      </c>
      <c r="K727" s="50">
        <f>IF(D727="","",MAX(0,D727+F727-I727))</f>
        <v/>
      </c>
      <c r="L727" s="23">
        <f>IF(D727="","",IF(D727&lt;=0,"",1+COUNTIFS($D$706:$D$805,"&gt;0",$E$706:$E$805,"&gt;"&amp;E727)))</f>
        <v/>
      </c>
      <c r="M727" s="23">
        <f>IF(D727="","",IF(AND(K727&gt;0,L727=1),"Yes","No"))</f>
        <v/>
      </c>
      <c r="N727" s="50">
        <f>IF(D727="","",N627+F727)</f>
        <v/>
      </c>
      <c r="O727" s="49">
        <f>IF(D727="","",IF(AND(K727=0,K627&gt;0),C727,""))</f>
        <v/>
      </c>
    </row>
    <row r="728">
      <c r="A728" s="47">
        <f>IF(B728="","",DATE(YEAR('Debt Inputs'!$E$2),MONTH('Debt Inputs'!$E$2)+7,1))</f>
        <v/>
      </c>
      <c r="B728" s="18">
        <f>IF('Debt Inputs'!A28="","",'Debt Inputs'!A28)</f>
        <v/>
      </c>
      <c r="C728" s="19">
        <f>IF(B728="","",IFERROR(VLOOKUP(B728,'Debt Inputs'!$A$6:$M$105,2,FALSE),""))</f>
        <v/>
      </c>
      <c r="D728" s="48">
        <f>IF(B728="","",K628)</f>
        <v/>
      </c>
      <c r="E728" s="21">
        <f>IF(B728="","",IFERROR(VLOOKUP(B728,'Debt Inputs'!$A$6:$M$105,5,FALSE),0))</f>
        <v/>
      </c>
      <c r="F728" s="48">
        <f>IF(D728="","",IFERROR(D728*E728/12,0))</f>
        <v/>
      </c>
      <c r="G728" s="48">
        <f>IF(D728="","",MIN(IFERROR(VLOOKUP(B728,'Debt Inputs'!$A$6:$M$105,7,FALSE),0),D728+F728))</f>
        <v/>
      </c>
      <c r="H728" s="48">
        <f>IF(D728="","",IF(L728=1,MAX(0,'Debt Inputs'!$B$2-SUM($G$706:$G$805)),0))</f>
        <v/>
      </c>
      <c r="I728" s="48">
        <f>IF(D728="","",MIN(D728+F728,G728+H728))</f>
        <v/>
      </c>
      <c r="J728" s="48">
        <f>IF(D728="","",MIN(D728,MAX(0,I728-F728)))</f>
        <v/>
      </c>
      <c r="K728" s="48">
        <f>IF(D728="","",MAX(0,D728+F728-I728))</f>
        <v/>
      </c>
      <c r="L728" s="18">
        <f>IF(D728="","",IF(D728&lt;=0,"",1+COUNTIFS($D$706:$D$805,"&gt;0",$E$706:$E$805,"&gt;"&amp;E728)))</f>
        <v/>
      </c>
      <c r="M728" s="18">
        <f>IF(D728="","",IF(AND(K728&gt;0,L728=1),"Yes","No"))</f>
        <v/>
      </c>
      <c r="N728" s="48">
        <f>IF(D728="","",N628+F728)</f>
        <v/>
      </c>
      <c r="O728" s="47">
        <f>IF(D728="","",IF(AND(K728=0,K628&gt;0),C728,""))</f>
        <v/>
      </c>
    </row>
    <row r="729">
      <c r="A729" s="49">
        <f>IF(B729="","",DATE(YEAR('Debt Inputs'!$E$2),MONTH('Debt Inputs'!$E$2)+7,1))</f>
        <v/>
      </c>
      <c r="B729" s="23">
        <f>IF('Debt Inputs'!A29="","",'Debt Inputs'!A29)</f>
        <v/>
      </c>
      <c r="C729" s="24">
        <f>IF(B729="","",IFERROR(VLOOKUP(B729,'Debt Inputs'!$A$6:$M$105,2,FALSE),""))</f>
        <v/>
      </c>
      <c r="D729" s="50">
        <f>IF(B729="","",K629)</f>
        <v/>
      </c>
      <c r="E729" s="26">
        <f>IF(B729="","",IFERROR(VLOOKUP(B729,'Debt Inputs'!$A$6:$M$105,5,FALSE),0))</f>
        <v/>
      </c>
      <c r="F729" s="50">
        <f>IF(D729="","",IFERROR(D729*E729/12,0))</f>
        <v/>
      </c>
      <c r="G729" s="50">
        <f>IF(D729="","",MIN(IFERROR(VLOOKUP(B729,'Debt Inputs'!$A$6:$M$105,7,FALSE),0),D729+F729))</f>
        <v/>
      </c>
      <c r="H729" s="50">
        <f>IF(D729="","",IF(L729=1,MAX(0,'Debt Inputs'!$B$2-SUM($G$706:$G$805)),0))</f>
        <v/>
      </c>
      <c r="I729" s="50">
        <f>IF(D729="","",MIN(D729+F729,G729+H729))</f>
        <v/>
      </c>
      <c r="J729" s="50">
        <f>IF(D729="","",MIN(D729,MAX(0,I729-F729)))</f>
        <v/>
      </c>
      <c r="K729" s="50">
        <f>IF(D729="","",MAX(0,D729+F729-I729))</f>
        <v/>
      </c>
      <c r="L729" s="23">
        <f>IF(D729="","",IF(D729&lt;=0,"",1+COUNTIFS($D$706:$D$805,"&gt;0",$E$706:$E$805,"&gt;"&amp;E729)))</f>
        <v/>
      </c>
      <c r="M729" s="23">
        <f>IF(D729="","",IF(AND(K729&gt;0,L729=1),"Yes","No"))</f>
        <v/>
      </c>
      <c r="N729" s="50">
        <f>IF(D729="","",N629+F729)</f>
        <v/>
      </c>
      <c r="O729" s="49">
        <f>IF(D729="","",IF(AND(K729=0,K629&gt;0),C729,""))</f>
        <v/>
      </c>
    </row>
    <row r="730">
      <c r="A730" s="47">
        <f>IF(B730="","",DATE(YEAR('Debt Inputs'!$E$2),MONTH('Debt Inputs'!$E$2)+7,1))</f>
        <v/>
      </c>
      <c r="B730" s="18">
        <f>IF('Debt Inputs'!A30="","",'Debt Inputs'!A30)</f>
        <v/>
      </c>
      <c r="C730" s="19">
        <f>IF(B730="","",IFERROR(VLOOKUP(B730,'Debt Inputs'!$A$6:$M$105,2,FALSE),""))</f>
        <v/>
      </c>
      <c r="D730" s="48">
        <f>IF(B730="","",K630)</f>
        <v/>
      </c>
      <c r="E730" s="21">
        <f>IF(B730="","",IFERROR(VLOOKUP(B730,'Debt Inputs'!$A$6:$M$105,5,FALSE),0))</f>
        <v/>
      </c>
      <c r="F730" s="48">
        <f>IF(D730="","",IFERROR(D730*E730/12,0))</f>
        <v/>
      </c>
      <c r="G730" s="48">
        <f>IF(D730="","",MIN(IFERROR(VLOOKUP(B730,'Debt Inputs'!$A$6:$M$105,7,FALSE),0),D730+F730))</f>
        <v/>
      </c>
      <c r="H730" s="48">
        <f>IF(D730="","",IF(L730=1,MAX(0,'Debt Inputs'!$B$2-SUM($G$706:$G$805)),0))</f>
        <v/>
      </c>
      <c r="I730" s="48">
        <f>IF(D730="","",MIN(D730+F730,G730+H730))</f>
        <v/>
      </c>
      <c r="J730" s="48">
        <f>IF(D730="","",MIN(D730,MAX(0,I730-F730)))</f>
        <v/>
      </c>
      <c r="K730" s="48">
        <f>IF(D730="","",MAX(0,D730+F730-I730))</f>
        <v/>
      </c>
      <c r="L730" s="18">
        <f>IF(D730="","",IF(D730&lt;=0,"",1+COUNTIFS($D$706:$D$805,"&gt;0",$E$706:$E$805,"&gt;"&amp;E730)))</f>
        <v/>
      </c>
      <c r="M730" s="18">
        <f>IF(D730="","",IF(AND(K730&gt;0,L730=1),"Yes","No"))</f>
        <v/>
      </c>
      <c r="N730" s="48">
        <f>IF(D730="","",N630+F730)</f>
        <v/>
      </c>
      <c r="O730" s="47">
        <f>IF(D730="","",IF(AND(K730=0,K630&gt;0),C730,""))</f>
        <v/>
      </c>
    </row>
    <row r="731">
      <c r="A731" s="49">
        <f>IF(B731="","",DATE(YEAR('Debt Inputs'!$E$2),MONTH('Debt Inputs'!$E$2)+7,1))</f>
        <v/>
      </c>
      <c r="B731" s="23">
        <f>IF('Debt Inputs'!A31="","",'Debt Inputs'!A31)</f>
        <v/>
      </c>
      <c r="C731" s="24">
        <f>IF(B731="","",IFERROR(VLOOKUP(B731,'Debt Inputs'!$A$6:$M$105,2,FALSE),""))</f>
        <v/>
      </c>
      <c r="D731" s="50">
        <f>IF(B731="","",K631)</f>
        <v/>
      </c>
      <c r="E731" s="26">
        <f>IF(B731="","",IFERROR(VLOOKUP(B731,'Debt Inputs'!$A$6:$M$105,5,FALSE),0))</f>
        <v/>
      </c>
      <c r="F731" s="50">
        <f>IF(D731="","",IFERROR(D731*E731/12,0))</f>
        <v/>
      </c>
      <c r="G731" s="50">
        <f>IF(D731="","",MIN(IFERROR(VLOOKUP(B731,'Debt Inputs'!$A$6:$M$105,7,FALSE),0),D731+F731))</f>
        <v/>
      </c>
      <c r="H731" s="50">
        <f>IF(D731="","",IF(L731=1,MAX(0,'Debt Inputs'!$B$2-SUM($G$706:$G$805)),0))</f>
        <v/>
      </c>
      <c r="I731" s="50">
        <f>IF(D731="","",MIN(D731+F731,G731+H731))</f>
        <v/>
      </c>
      <c r="J731" s="50">
        <f>IF(D731="","",MIN(D731,MAX(0,I731-F731)))</f>
        <v/>
      </c>
      <c r="K731" s="50">
        <f>IF(D731="","",MAX(0,D731+F731-I731))</f>
        <v/>
      </c>
      <c r="L731" s="23">
        <f>IF(D731="","",IF(D731&lt;=0,"",1+COUNTIFS($D$706:$D$805,"&gt;0",$E$706:$E$805,"&gt;"&amp;E731)))</f>
        <v/>
      </c>
      <c r="M731" s="23">
        <f>IF(D731="","",IF(AND(K731&gt;0,L731=1),"Yes","No"))</f>
        <v/>
      </c>
      <c r="N731" s="50">
        <f>IF(D731="","",N631+F731)</f>
        <v/>
      </c>
      <c r="O731" s="49">
        <f>IF(D731="","",IF(AND(K731=0,K631&gt;0),C731,""))</f>
        <v/>
      </c>
    </row>
    <row r="732">
      <c r="A732" s="47">
        <f>IF(B732="","",DATE(YEAR('Debt Inputs'!$E$2),MONTH('Debt Inputs'!$E$2)+7,1))</f>
        <v/>
      </c>
      <c r="B732" s="18">
        <f>IF('Debt Inputs'!A32="","",'Debt Inputs'!A32)</f>
        <v/>
      </c>
      <c r="C732" s="19">
        <f>IF(B732="","",IFERROR(VLOOKUP(B732,'Debt Inputs'!$A$6:$M$105,2,FALSE),""))</f>
        <v/>
      </c>
      <c r="D732" s="48">
        <f>IF(B732="","",K632)</f>
        <v/>
      </c>
      <c r="E732" s="21">
        <f>IF(B732="","",IFERROR(VLOOKUP(B732,'Debt Inputs'!$A$6:$M$105,5,FALSE),0))</f>
        <v/>
      </c>
      <c r="F732" s="48">
        <f>IF(D732="","",IFERROR(D732*E732/12,0))</f>
        <v/>
      </c>
      <c r="G732" s="48">
        <f>IF(D732="","",MIN(IFERROR(VLOOKUP(B732,'Debt Inputs'!$A$6:$M$105,7,FALSE),0),D732+F732))</f>
        <v/>
      </c>
      <c r="H732" s="48">
        <f>IF(D732="","",IF(L732=1,MAX(0,'Debt Inputs'!$B$2-SUM($G$706:$G$805)),0))</f>
        <v/>
      </c>
      <c r="I732" s="48">
        <f>IF(D732="","",MIN(D732+F732,G732+H732))</f>
        <v/>
      </c>
      <c r="J732" s="48">
        <f>IF(D732="","",MIN(D732,MAX(0,I732-F732)))</f>
        <v/>
      </c>
      <c r="K732" s="48">
        <f>IF(D732="","",MAX(0,D732+F732-I732))</f>
        <v/>
      </c>
      <c r="L732" s="18">
        <f>IF(D732="","",IF(D732&lt;=0,"",1+COUNTIFS($D$706:$D$805,"&gt;0",$E$706:$E$805,"&gt;"&amp;E732)))</f>
        <v/>
      </c>
      <c r="M732" s="18">
        <f>IF(D732="","",IF(AND(K732&gt;0,L732=1),"Yes","No"))</f>
        <v/>
      </c>
      <c r="N732" s="48">
        <f>IF(D732="","",N632+F732)</f>
        <v/>
      </c>
      <c r="O732" s="47">
        <f>IF(D732="","",IF(AND(K732=0,K632&gt;0),C732,""))</f>
        <v/>
      </c>
    </row>
    <row r="733">
      <c r="A733" s="49">
        <f>IF(B733="","",DATE(YEAR('Debt Inputs'!$E$2),MONTH('Debt Inputs'!$E$2)+7,1))</f>
        <v/>
      </c>
      <c r="B733" s="23">
        <f>IF('Debt Inputs'!A33="","",'Debt Inputs'!A33)</f>
        <v/>
      </c>
      <c r="C733" s="24">
        <f>IF(B733="","",IFERROR(VLOOKUP(B733,'Debt Inputs'!$A$6:$M$105,2,FALSE),""))</f>
        <v/>
      </c>
      <c r="D733" s="50">
        <f>IF(B733="","",K633)</f>
        <v/>
      </c>
      <c r="E733" s="26">
        <f>IF(B733="","",IFERROR(VLOOKUP(B733,'Debt Inputs'!$A$6:$M$105,5,FALSE),0))</f>
        <v/>
      </c>
      <c r="F733" s="50">
        <f>IF(D733="","",IFERROR(D733*E733/12,0))</f>
        <v/>
      </c>
      <c r="G733" s="50">
        <f>IF(D733="","",MIN(IFERROR(VLOOKUP(B733,'Debt Inputs'!$A$6:$M$105,7,FALSE),0),D733+F733))</f>
        <v/>
      </c>
      <c r="H733" s="50">
        <f>IF(D733="","",IF(L733=1,MAX(0,'Debt Inputs'!$B$2-SUM($G$706:$G$805)),0))</f>
        <v/>
      </c>
      <c r="I733" s="50">
        <f>IF(D733="","",MIN(D733+F733,G733+H733))</f>
        <v/>
      </c>
      <c r="J733" s="50">
        <f>IF(D733="","",MIN(D733,MAX(0,I733-F733)))</f>
        <v/>
      </c>
      <c r="K733" s="50">
        <f>IF(D733="","",MAX(0,D733+F733-I733))</f>
        <v/>
      </c>
      <c r="L733" s="23">
        <f>IF(D733="","",IF(D733&lt;=0,"",1+COUNTIFS($D$706:$D$805,"&gt;0",$E$706:$E$805,"&gt;"&amp;E733)))</f>
        <v/>
      </c>
      <c r="M733" s="23">
        <f>IF(D733="","",IF(AND(K733&gt;0,L733=1),"Yes","No"))</f>
        <v/>
      </c>
      <c r="N733" s="50">
        <f>IF(D733="","",N633+F733)</f>
        <v/>
      </c>
      <c r="O733" s="49">
        <f>IF(D733="","",IF(AND(K733=0,K633&gt;0),C733,""))</f>
        <v/>
      </c>
    </row>
    <row r="734">
      <c r="A734" s="47">
        <f>IF(B734="","",DATE(YEAR('Debt Inputs'!$E$2),MONTH('Debt Inputs'!$E$2)+7,1))</f>
        <v/>
      </c>
      <c r="B734" s="18">
        <f>IF('Debt Inputs'!A34="","",'Debt Inputs'!A34)</f>
        <v/>
      </c>
      <c r="C734" s="19">
        <f>IF(B734="","",IFERROR(VLOOKUP(B734,'Debt Inputs'!$A$6:$M$105,2,FALSE),""))</f>
        <v/>
      </c>
      <c r="D734" s="48">
        <f>IF(B734="","",K634)</f>
        <v/>
      </c>
      <c r="E734" s="21">
        <f>IF(B734="","",IFERROR(VLOOKUP(B734,'Debt Inputs'!$A$6:$M$105,5,FALSE),0))</f>
        <v/>
      </c>
      <c r="F734" s="48">
        <f>IF(D734="","",IFERROR(D734*E734/12,0))</f>
        <v/>
      </c>
      <c r="G734" s="48">
        <f>IF(D734="","",MIN(IFERROR(VLOOKUP(B734,'Debt Inputs'!$A$6:$M$105,7,FALSE),0),D734+F734))</f>
        <v/>
      </c>
      <c r="H734" s="48">
        <f>IF(D734="","",IF(L734=1,MAX(0,'Debt Inputs'!$B$2-SUM($G$706:$G$805)),0))</f>
        <v/>
      </c>
      <c r="I734" s="48">
        <f>IF(D734="","",MIN(D734+F734,G734+H734))</f>
        <v/>
      </c>
      <c r="J734" s="48">
        <f>IF(D734="","",MIN(D734,MAX(0,I734-F734)))</f>
        <v/>
      </c>
      <c r="K734" s="48">
        <f>IF(D734="","",MAX(0,D734+F734-I734))</f>
        <v/>
      </c>
      <c r="L734" s="18">
        <f>IF(D734="","",IF(D734&lt;=0,"",1+COUNTIFS($D$706:$D$805,"&gt;0",$E$706:$E$805,"&gt;"&amp;E734)))</f>
        <v/>
      </c>
      <c r="M734" s="18">
        <f>IF(D734="","",IF(AND(K734&gt;0,L734=1),"Yes","No"))</f>
        <v/>
      </c>
      <c r="N734" s="48">
        <f>IF(D734="","",N634+F734)</f>
        <v/>
      </c>
      <c r="O734" s="47">
        <f>IF(D734="","",IF(AND(K734=0,K634&gt;0),C734,""))</f>
        <v/>
      </c>
    </row>
    <row r="735">
      <c r="A735" s="49">
        <f>IF(B735="","",DATE(YEAR('Debt Inputs'!$E$2),MONTH('Debt Inputs'!$E$2)+7,1))</f>
        <v/>
      </c>
      <c r="B735" s="23">
        <f>IF('Debt Inputs'!A35="","",'Debt Inputs'!A35)</f>
        <v/>
      </c>
      <c r="C735" s="24">
        <f>IF(B735="","",IFERROR(VLOOKUP(B735,'Debt Inputs'!$A$6:$M$105,2,FALSE),""))</f>
        <v/>
      </c>
      <c r="D735" s="50">
        <f>IF(B735="","",K635)</f>
        <v/>
      </c>
      <c r="E735" s="26">
        <f>IF(B735="","",IFERROR(VLOOKUP(B735,'Debt Inputs'!$A$6:$M$105,5,FALSE),0))</f>
        <v/>
      </c>
      <c r="F735" s="50">
        <f>IF(D735="","",IFERROR(D735*E735/12,0))</f>
        <v/>
      </c>
      <c r="G735" s="50">
        <f>IF(D735="","",MIN(IFERROR(VLOOKUP(B735,'Debt Inputs'!$A$6:$M$105,7,FALSE),0),D735+F735))</f>
        <v/>
      </c>
      <c r="H735" s="50">
        <f>IF(D735="","",IF(L735=1,MAX(0,'Debt Inputs'!$B$2-SUM($G$706:$G$805)),0))</f>
        <v/>
      </c>
      <c r="I735" s="50">
        <f>IF(D735="","",MIN(D735+F735,G735+H735))</f>
        <v/>
      </c>
      <c r="J735" s="50">
        <f>IF(D735="","",MIN(D735,MAX(0,I735-F735)))</f>
        <v/>
      </c>
      <c r="K735" s="50">
        <f>IF(D735="","",MAX(0,D735+F735-I735))</f>
        <v/>
      </c>
      <c r="L735" s="23">
        <f>IF(D735="","",IF(D735&lt;=0,"",1+COUNTIFS($D$706:$D$805,"&gt;0",$E$706:$E$805,"&gt;"&amp;E735)))</f>
        <v/>
      </c>
      <c r="M735" s="23">
        <f>IF(D735="","",IF(AND(K735&gt;0,L735=1),"Yes","No"))</f>
        <v/>
      </c>
      <c r="N735" s="50">
        <f>IF(D735="","",N635+F735)</f>
        <v/>
      </c>
      <c r="O735" s="49">
        <f>IF(D735="","",IF(AND(K735=0,K635&gt;0),C735,""))</f>
        <v/>
      </c>
    </row>
    <row r="736">
      <c r="A736" s="47">
        <f>IF(B736="","",DATE(YEAR('Debt Inputs'!$E$2),MONTH('Debt Inputs'!$E$2)+7,1))</f>
        <v/>
      </c>
      <c r="B736" s="18">
        <f>IF('Debt Inputs'!A36="","",'Debt Inputs'!A36)</f>
        <v/>
      </c>
      <c r="C736" s="19">
        <f>IF(B736="","",IFERROR(VLOOKUP(B736,'Debt Inputs'!$A$6:$M$105,2,FALSE),""))</f>
        <v/>
      </c>
      <c r="D736" s="48">
        <f>IF(B736="","",K636)</f>
        <v/>
      </c>
      <c r="E736" s="21">
        <f>IF(B736="","",IFERROR(VLOOKUP(B736,'Debt Inputs'!$A$6:$M$105,5,FALSE),0))</f>
        <v/>
      </c>
      <c r="F736" s="48">
        <f>IF(D736="","",IFERROR(D736*E736/12,0))</f>
        <v/>
      </c>
      <c r="G736" s="48">
        <f>IF(D736="","",MIN(IFERROR(VLOOKUP(B736,'Debt Inputs'!$A$6:$M$105,7,FALSE),0),D736+F736))</f>
        <v/>
      </c>
      <c r="H736" s="48">
        <f>IF(D736="","",IF(L736=1,MAX(0,'Debt Inputs'!$B$2-SUM($G$706:$G$805)),0))</f>
        <v/>
      </c>
      <c r="I736" s="48">
        <f>IF(D736="","",MIN(D736+F736,G736+H736))</f>
        <v/>
      </c>
      <c r="J736" s="48">
        <f>IF(D736="","",MIN(D736,MAX(0,I736-F736)))</f>
        <v/>
      </c>
      <c r="K736" s="48">
        <f>IF(D736="","",MAX(0,D736+F736-I736))</f>
        <v/>
      </c>
      <c r="L736" s="18">
        <f>IF(D736="","",IF(D736&lt;=0,"",1+COUNTIFS($D$706:$D$805,"&gt;0",$E$706:$E$805,"&gt;"&amp;E736)))</f>
        <v/>
      </c>
      <c r="M736" s="18">
        <f>IF(D736="","",IF(AND(K736&gt;0,L736=1),"Yes","No"))</f>
        <v/>
      </c>
      <c r="N736" s="48">
        <f>IF(D736="","",N636+F736)</f>
        <v/>
      </c>
      <c r="O736" s="47">
        <f>IF(D736="","",IF(AND(K736=0,K636&gt;0),C736,""))</f>
        <v/>
      </c>
    </row>
    <row r="737">
      <c r="A737" s="49">
        <f>IF(B737="","",DATE(YEAR('Debt Inputs'!$E$2),MONTH('Debt Inputs'!$E$2)+7,1))</f>
        <v/>
      </c>
      <c r="B737" s="23">
        <f>IF('Debt Inputs'!A37="","",'Debt Inputs'!A37)</f>
        <v/>
      </c>
      <c r="C737" s="24">
        <f>IF(B737="","",IFERROR(VLOOKUP(B737,'Debt Inputs'!$A$6:$M$105,2,FALSE),""))</f>
        <v/>
      </c>
      <c r="D737" s="50">
        <f>IF(B737="","",K637)</f>
        <v/>
      </c>
      <c r="E737" s="26">
        <f>IF(B737="","",IFERROR(VLOOKUP(B737,'Debt Inputs'!$A$6:$M$105,5,FALSE),0))</f>
        <v/>
      </c>
      <c r="F737" s="50">
        <f>IF(D737="","",IFERROR(D737*E737/12,0))</f>
        <v/>
      </c>
      <c r="G737" s="50">
        <f>IF(D737="","",MIN(IFERROR(VLOOKUP(B737,'Debt Inputs'!$A$6:$M$105,7,FALSE),0),D737+F737))</f>
        <v/>
      </c>
      <c r="H737" s="50">
        <f>IF(D737="","",IF(L737=1,MAX(0,'Debt Inputs'!$B$2-SUM($G$706:$G$805)),0))</f>
        <v/>
      </c>
      <c r="I737" s="50">
        <f>IF(D737="","",MIN(D737+F737,G737+H737))</f>
        <v/>
      </c>
      <c r="J737" s="50">
        <f>IF(D737="","",MIN(D737,MAX(0,I737-F737)))</f>
        <v/>
      </c>
      <c r="K737" s="50">
        <f>IF(D737="","",MAX(0,D737+F737-I737))</f>
        <v/>
      </c>
      <c r="L737" s="23">
        <f>IF(D737="","",IF(D737&lt;=0,"",1+COUNTIFS($D$706:$D$805,"&gt;0",$E$706:$E$805,"&gt;"&amp;E737)))</f>
        <v/>
      </c>
      <c r="M737" s="23">
        <f>IF(D737="","",IF(AND(K737&gt;0,L737=1),"Yes","No"))</f>
        <v/>
      </c>
      <c r="N737" s="50">
        <f>IF(D737="","",N637+F737)</f>
        <v/>
      </c>
      <c r="O737" s="49">
        <f>IF(D737="","",IF(AND(K737=0,K637&gt;0),C737,""))</f>
        <v/>
      </c>
    </row>
    <row r="738">
      <c r="A738" s="47">
        <f>IF(B738="","",DATE(YEAR('Debt Inputs'!$E$2),MONTH('Debt Inputs'!$E$2)+7,1))</f>
        <v/>
      </c>
      <c r="B738" s="18">
        <f>IF('Debt Inputs'!A38="","",'Debt Inputs'!A38)</f>
        <v/>
      </c>
      <c r="C738" s="19">
        <f>IF(B738="","",IFERROR(VLOOKUP(B738,'Debt Inputs'!$A$6:$M$105,2,FALSE),""))</f>
        <v/>
      </c>
      <c r="D738" s="48">
        <f>IF(B738="","",K638)</f>
        <v/>
      </c>
      <c r="E738" s="21">
        <f>IF(B738="","",IFERROR(VLOOKUP(B738,'Debt Inputs'!$A$6:$M$105,5,FALSE),0))</f>
        <v/>
      </c>
      <c r="F738" s="48">
        <f>IF(D738="","",IFERROR(D738*E738/12,0))</f>
        <v/>
      </c>
      <c r="G738" s="48">
        <f>IF(D738="","",MIN(IFERROR(VLOOKUP(B738,'Debt Inputs'!$A$6:$M$105,7,FALSE),0),D738+F738))</f>
        <v/>
      </c>
      <c r="H738" s="48">
        <f>IF(D738="","",IF(L738=1,MAX(0,'Debt Inputs'!$B$2-SUM($G$706:$G$805)),0))</f>
        <v/>
      </c>
      <c r="I738" s="48">
        <f>IF(D738="","",MIN(D738+F738,G738+H738))</f>
        <v/>
      </c>
      <c r="J738" s="48">
        <f>IF(D738="","",MIN(D738,MAX(0,I738-F738)))</f>
        <v/>
      </c>
      <c r="K738" s="48">
        <f>IF(D738="","",MAX(0,D738+F738-I738))</f>
        <v/>
      </c>
      <c r="L738" s="18">
        <f>IF(D738="","",IF(D738&lt;=0,"",1+COUNTIFS($D$706:$D$805,"&gt;0",$E$706:$E$805,"&gt;"&amp;E738)))</f>
        <v/>
      </c>
      <c r="M738" s="18">
        <f>IF(D738="","",IF(AND(K738&gt;0,L738=1),"Yes","No"))</f>
        <v/>
      </c>
      <c r="N738" s="48">
        <f>IF(D738="","",N638+F738)</f>
        <v/>
      </c>
      <c r="O738" s="47">
        <f>IF(D738="","",IF(AND(K738=0,K638&gt;0),C738,""))</f>
        <v/>
      </c>
    </row>
    <row r="739">
      <c r="A739" s="49">
        <f>IF(B739="","",DATE(YEAR('Debt Inputs'!$E$2),MONTH('Debt Inputs'!$E$2)+7,1))</f>
        <v/>
      </c>
      <c r="B739" s="23">
        <f>IF('Debt Inputs'!A39="","",'Debt Inputs'!A39)</f>
        <v/>
      </c>
      <c r="C739" s="24">
        <f>IF(B739="","",IFERROR(VLOOKUP(B739,'Debt Inputs'!$A$6:$M$105,2,FALSE),""))</f>
        <v/>
      </c>
      <c r="D739" s="50">
        <f>IF(B739="","",K639)</f>
        <v/>
      </c>
      <c r="E739" s="26">
        <f>IF(B739="","",IFERROR(VLOOKUP(B739,'Debt Inputs'!$A$6:$M$105,5,FALSE),0))</f>
        <v/>
      </c>
      <c r="F739" s="50">
        <f>IF(D739="","",IFERROR(D739*E739/12,0))</f>
        <v/>
      </c>
      <c r="G739" s="50">
        <f>IF(D739="","",MIN(IFERROR(VLOOKUP(B739,'Debt Inputs'!$A$6:$M$105,7,FALSE),0),D739+F739))</f>
        <v/>
      </c>
      <c r="H739" s="50">
        <f>IF(D739="","",IF(L739=1,MAX(0,'Debt Inputs'!$B$2-SUM($G$706:$G$805)),0))</f>
        <v/>
      </c>
      <c r="I739" s="50">
        <f>IF(D739="","",MIN(D739+F739,G739+H739))</f>
        <v/>
      </c>
      <c r="J739" s="50">
        <f>IF(D739="","",MIN(D739,MAX(0,I739-F739)))</f>
        <v/>
      </c>
      <c r="K739" s="50">
        <f>IF(D739="","",MAX(0,D739+F739-I739))</f>
        <v/>
      </c>
      <c r="L739" s="23">
        <f>IF(D739="","",IF(D739&lt;=0,"",1+COUNTIFS($D$706:$D$805,"&gt;0",$E$706:$E$805,"&gt;"&amp;E739)))</f>
        <v/>
      </c>
      <c r="M739" s="23">
        <f>IF(D739="","",IF(AND(K739&gt;0,L739=1),"Yes","No"))</f>
        <v/>
      </c>
      <c r="N739" s="50">
        <f>IF(D739="","",N639+F739)</f>
        <v/>
      </c>
      <c r="O739" s="49">
        <f>IF(D739="","",IF(AND(K739=0,K639&gt;0),C739,""))</f>
        <v/>
      </c>
    </row>
    <row r="740">
      <c r="A740" s="47">
        <f>IF(B740="","",DATE(YEAR('Debt Inputs'!$E$2),MONTH('Debt Inputs'!$E$2)+7,1))</f>
        <v/>
      </c>
      <c r="B740" s="18">
        <f>IF('Debt Inputs'!A40="","",'Debt Inputs'!A40)</f>
        <v/>
      </c>
      <c r="C740" s="19">
        <f>IF(B740="","",IFERROR(VLOOKUP(B740,'Debt Inputs'!$A$6:$M$105,2,FALSE),""))</f>
        <v/>
      </c>
      <c r="D740" s="48">
        <f>IF(B740="","",K640)</f>
        <v/>
      </c>
      <c r="E740" s="21">
        <f>IF(B740="","",IFERROR(VLOOKUP(B740,'Debt Inputs'!$A$6:$M$105,5,FALSE),0))</f>
        <v/>
      </c>
      <c r="F740" s="48">
        <f>IF(D740="","",IFERROR(D740*E740/12,0))</f>
        <v/>
      </c>
      <c r="G740" s="48">
        <f>IF(D740="","",MIN(IFERROR(VLOOKUP(B740,'Debt Inputs'!$A$6:$M$105,7,FALSE),0),D740+F740))</f>
        <v/>
      </c>
      <c r="H740" s="48">
        <f>IF(D740="","",IF(L740=1,MAX(0,'Debt Inputs'!$B$2-SUM($G$706:$G$805)),0))</f>
        <v/>
      </c>
      <c r="I740" s="48">
        <f>IF(D740="","",MIN(D740+F740,G740+H740))</f>
        <v/>
      </c>
      <c r="J740" s="48">
        <f>IF(D740="","",MIN(D740,MAX(0,I740-F740)))</f>
        <v/>
      </c>
      <c r="K740" s="48">
        <f>IF(D740="","",MAX(0,D740+F740-I740))</f>
        <v/>
      </c>
      <c r="L740" s="18">
        <f>IF(D740="","",IF(D740&lt;=0,"",1+COUNTIFS($D$706:$D$805,"&gt;0",$E$706:$E$805,"&gt;"&amp;E740)))</f>
        <v/>
      </c>
      <c r="M740" s="18">
        <f>IF(D740="","",IF(AND(K740&gt;0,L740=1),"Yes","No"))</f>
        <v/>
      </c>
      <c r="N740" s="48">
        <f>IF(D740="","",N640+F740)</f>
        <v/>
      </c>
      <c r="O740" s="47">
        <f>IF(D740="","",IF(AND(K740=0,K640&gt;0),C740,""))</f>
        <v/>
      </c>
    </row>
    <row r="741">
      <c r="A741" s="49">
        <f>IF(B741="","",DATE(YEAR('Debt Inputs'!$E$2),MONTH('Debt Inputs'!$E$2)+7,1))</f>
        <v/>
      </c>
      <c r="B741" s="23">
        <f>IF('Debt Inputs'!A41="","",'Debt Inputs'!A41)</f>
        <v/>
      </c>
      <c r="C741" s="24">
        <f>IF(B741="","",IFERROR(VLOOKUP(B741,'Debt Inputs'!$A$6:$M$105,2,FALSE),""))</f>
        <v/>
      </c>
      <c r="D741" s="50">
        <f>IF(B741="","",K641)</f>
        <v/>
      </c>
      <c r="E741" s="26">
        <f>IF(B741="","",IFERROR(VLOOKUP(B741,'Debt Inputs'!$A$6:$M$105,5,FALSE),0))</f>
        <v/>
      </c>
      <c r="F741" s="50">
        <f>IF(D741="","",IFERROR(D741*E741/12,0))</f>
        <v/>
      </c>
      <c r="G741" s="50">
        <f>IF(D741="","",MIN(IFERROR(VLOOKUP(B741,'Debt Inputs'!$A$6:$M$105,7,FALSE),0),D741+F741))</f>
        <v/>
      </c>
      <c r="H741" s="50">
        <f>IF(D741="","",IF(L741=1,MAX(0,'Debt Inputs'!$B$2-SUM($G$706:$G$805)),0))</f>
        <v/>
      </c>
      <c r="I741" s="50">
        <f>IF(D741="","",MIN(D741+F741,G741+H741))</f>
        <v/>
      </c>
      <c r="J741" s="50">
        <f>IF(D741="","",MIN(D741,MAX(0,I741-F741)))</f>
        <v/>
      </c>
      <c r="K741" s="50">
        <f>IF(D741="","",MAX(0,D741+F741-I741))</f>
        <v/>
      </c>
      <c r="L741" s="23">
        <f>IF(D741="","",IF(D741&lt;=0,"",1+COUNTIFS($D$706:$D$805,"&gt;0",$E$706:$E$805,"&gt;"&amp;E741)))</f>
        <v/>
      </c>
      <c r="M741" s="23">
        <f>IF(D741="","",IF(AND(K741&gt;0,L741=1),"Yes","No"))</f>
        <v/>
      </c>
      <c r="N741" s="50">
        <f>IF(D741="","",N641+F741)</f>
        <v/>
      </c>
      <c r="O741" s="49">
        <f>IF(D741="","",IF(AND(K741=0,K641&gt;0),C741,""))</f>
        <v/>
      </c>
    </row>
    <row r="742">
      <c r="A742" s="47">
        <f>IF(B742="","",DATE(YEAR('Debt Inputs'!$E$2),MONTH('Debt Inputs'!$E$2)+7,1))</f>
        <v/>
      </c>
      <c r="B742" s="18">
        <f>IF('Debt Inputs'!A42="","",'Debt Inputs'!A42)</f>
        <v/>
      </c>
      <c r="C742" s="19">
        <f>IF(B742="","",IFERROR(VLOOKUP(B742,'Debt Inputs'!$A$6:$M$105,2,FALSE),""))</f>
        <v/>
      </c>
      <c r="D742" s="48">
        <f>IF(B742="","",K642)</f>
        <v/>
      </c>
      <c r="E742" s="21">
        <f>IF(B742="","",IFERROR(VLOOKUP(B742,'Debt Inputs'!$A$6:$M$105,5,FALSE),0))</f>
        <v/>
      </c>
      <c r="F742" s="48">
        <f>IF(D742="","",IFERROR(D742*E742/12,0))</f>
        <v/>
      </c>
      <c r="G742" s="48">
        <f>IF(D742="","",MIN(IFERROR(VLOOKUP(B742,'Debt Inputs'!$A$6:$M$105,7,FALSE),0),D742+F742))</f>
        <v/>
      </c>
      <c r="H742" s="48">
        <f>IF(D742="","",IF(L742=1,MAX(0,'Debt Inputs'!$B$2-SUM($G$706:$G$805)),0))</f>
        <v/>
      </c>
      <c r="I742" s="48">
        <f>IF(D742="","",MIN(D742+F742,G742+H742))</f>
        <v/>
      </c>
      <c r="J742" s="48">
        <f>IF(D742="","",MIN(D742,MAX(0,I742-F742)))</f>
        <v/>
      </c>
      <c r="K742" s="48">
        <f>IF(D742="","",MAX(0,D742+F742-I742))</f>
        <v/>
      </c>
      <c r="L742" s="18">
        <f>IF(D742="","",IF(D742&lt;=0,"",1+COUNTIFS($D$706:$D$805,"&gt;0",$E$706:$E$805,"&gt;"&amp;E742)))</f>
        <v/>
      </c>
      <c r="M742" s="18">
        <f>IF(D742="","",IF(AND(K742&gt;0,L742=1),"Yes","No"))</f>
        <v/>
      </c>
      <c r="N742" s="48">
        <f>IF(D742="","",N642+F742)</f>
        <v/>
      </c>
      <c r="O742" s="47">
        <f>IF(D742="","",IF(AND(K742=0,K642&gt;0),C742,""))</f>
        <v/>
      </c>
    </row>
    <row r="743">
      <c r="A743" s="49">
        <f>IF(B743="","",DATE(YEAR('Debt Inputs'!$E$2),MONTH('Debt Inputs'!$E$2)+7,1))</f>
        <v/>
      </c>
      <c r="B743" s="23">
        <f>IF('Debt Inputs'!A43="","",'Debt Inputs'!A43)</f>
        <v/>
      </c>
      <c r="C743" s="24">
        <f>IF(B743="","",IFERROR(VLOOKUP(B743,'Debt Inputs'!$A$6:$M$105,2,FALSE),""))</f>
        <v/>
      </c>
      <c r="D743" s="50">
        <f>IF(B743="","",K643)</f>
        <v/>
      </c>
      <c r="E743" s="26">
        <f>IF(B743="","",IFERROR(VLOOKUP(B743,'Debt Inputs'!$A$6:$M$105,5,FALSE),0))</f>
        <v/>
      </c>
      <c r="F743" s="50">
        <f>IF(D743="","",IFERROR(D743*E743/12,0))</f>
        <v/>
      </c>
      <c r="G743" s="50">
        <f>IF(D743="","",MIN(IFERROR(VLOOKUP(B743,'Debt Inputs'!$A$6:$M$105,7,FALSE),0),D743+F743))</f>
        <v/>
      </c>
      <c r="H743" s="50">
        <f>IF(D743="","",IF(L743=1,MAX(0,'Debt Inputs'!$B$2-SUM($G$706:$G$805)),0))</f>
        <v/>
      </c>
      <c r="I743" s="50">
        <f>IF(D743="","",MIN(D743+F743,G743+H743))</f>
        <v/>
      </c>
      <c r="J743" s="50">
        <f>IF(D743="","",MIN(D743,MAX(0,I743-F743)))</f>
        <v/>
      </c>
      <c r="K743" s="50">
        <f>IF(D743="","",MAX(0,D743+F743-I743))</f>
        <v/>
      </c>
      <c r="L743" s="23">
        <f>IF(D743="","",IF(D743&lt;=0,"",1+COUNTIFS($D$706:$D$805,"&gt;0",$E$706:$E$805,"&gt;"&amp;E743)))</f>
        <v/>
      </c>
      <c r="M743" s="23">
        <f>IF(D743="","",IF(AND(K743&gt;0,L743=1),"Yes","No"))</f>
        <v/>
      </c>
      <c r="N743" s="50">
        <f>IF(D743="","",N643+F743)</f>
        <v/>
      </c>
      <c r="O743" s="49">
        <f>IF(D743="","",IF(AND(K743=0,K643&gt;0),C743,""))</f>
        <v/>
      </c>
    </row>
    <row r="744">
      <c r="A744" s="47">
        <f>IF(B744="","",DATE(YEAR('Debt Inputs'!$E$2),MONTH('Debt Inputs'!$E$2)+7,1))</f>
        <v/>
      </c>
      <c r="B744" s="18">
        <f>IF('Debt Inputs'!A44="","",'Debt Inputs'!A44)</f>
        <v/>
      </c>
      <c r="C744" s="19">
        <f>IF(B744="","",IFERROR(VLOOKUP(B744,'Debt Inputs'!$A$6:$M$105,2,FALSE),""))</f>
        <v/>
      </c>
      <c r="D744" s="48">
        <f>IF(B744="","",K644)</f>
        <v/>
      </c>
      <c r="E744" s="21">
        <f>IF(B744="","",IFERROR(VLOOKUP(B744,'Debt Inputs'!$A$6:$M$105,5,FALSE),0))</f>
        <v/>
      </c>
      <c r="F744" s="48">
        <f>IF(D744="","",IFERROR(D744*E744/12,0))</f>
        <v/>
      </c>
      <c r="G744" s="48">
        <f>IF(D744="","",MIN(IFERROR(VLOOKUP(B744,'Debt Inputs'!$A$6:$M$105,7,FALSE),0),D744+F744))</f>
        <v/>
      </c>
      <c r="H744" s="48">
        <f>IF(D744="","",IF(L744=1,MAX(0,'Debt Inputs'!$B$2-SUM($G$706:$G$805)),0))</f>
        <v/>
      </c>
      <c r="I744" s="48">
        <f>IF(D744="","",MIN(D744+F744,G744+H744))</f>
        <v/>
      </c>
      <c r="J744" s="48">
        <f>IF(D744="","",MIN(D744,MAX(0,I744-F744)))</f>
        <v/>
      </c>
      <c r="K744" s="48">
        <f>IF(D744="","",MAX(0,D744+F744-I744))</f>
        <v/>
      </c>
      <c r="L744" s="18">
        <f>IF(D744="","",IF(D744&lt;=0,"",1+COUNTIFS($D$706:$D$805,"&gt;0",$E$706:$E$805,"&gt;"&amp;E744)))</f>
        <v/>
      </c>
      <c r="M744" s="18">
        <f>IF(D744="","",IF(AND(K744&gt;0,L744=1),"Yes","No"))</f>
        <v/>
      </c>
      <c r="N744" s="48">
        <f>IF(D744="","",N644+F744)</f>
        <v/>
      </c>
      <c r="O744" s="47">
        <f>IF(D744="","",IF(AND(K744=0,K644&gt;0),C744,""))</f>
        <v/>
      </c>
    </row>
    <row r="745">
      <c r="A745" s="49">
        <f>IF(B745="","",DATE(YEAR('Debt Inputs'!$E$2),MONTH('Debt Inputs'!$E$2)+7,1))</f>
        <v/>
      </c>
      <c r="B745" s="23">
        <f>IF('Debt Inputs'!A45="","",'Debt Inputs'!A45)</f>
        <v/>
      </c>
      <c r="C745" s="24">
        <f>IF(B745="","",IFERROR(VLOOKUP(B745,'Debt Inputs'!$A$6:$M$105,2,FALSE),""))</f>
        <v/>
      </c>
      <c r="D745" s="50">
        <f>IF(B745="","",K645)</f>
        <v/>
      </c>
      <c r="E745" s="26">
        <f>IF(B745="","",IFERROR(VLOOKUP(B745,'Debt Inputs'!$A$6:$M$105,5,FALSE),0))</f>
        <v/>
      </c>
      <c r="F745" s="50">
        <f>IF(D745="","",IFERROR(D745*E745/12,0))</f>
        <v/>
      </c>
      <c r="G745" s="50">
        <f>IF(D745="","",MIN(IFERROR(VLOOKUP(B745,'Debt Inputs'!$A$6:$M$105,7,FALSE),0),D745+F745))</f>
        <v/>
      </c>
      <c r="H745" s="50">
        <f>IF(D745="","",IF(L745=1,MAX(0,'Debt Inputs'!$B$2-SUM($G$706:$G$805)),0))</f>
        <v/>
      </c>
      <c r="I745" s="50">
        <f>IF(D745="","",MIN(D745+F745,G745+H745))</f>
        <v/>
      </c>
      <c r="J745" s="50">
        <f>IF(D745="","",MIN(D745,MAX(0,I745-F745)))</f>
        <v/>
      </c>
      <c r="K745" s="50">
        <f>IF(D745="","",MAX(0,D745+F745-I745))</f>
        <v/>
      </c>
      <c r="L745" s="23">
        <f>IF(D745="","",IF(D745&lt;=0,"",1+COUNTIFS($D$706:$D$805,"&gt;0",$E$706:$E$805,"&gt;"&amp;E745)))</f>
        <v/>
      </c>
      <c r="M745" s="23">
        <f>IF(D745="","",IF(AND(K745&gt;0,L745=1),"Yes","No"))</f>
        <v/>
      </c>
      <c r="N745" s="50">
        <f>IF(D745="","",N645+F745)</f>
        <v/>
      </c>
      <c r="O745" s="49">
        <f>IF(D745="","",IF(AND(K745=0,K645&gt;0),C745,""))</f>
        <v/>
      </c>
    </row>
    <row r="746">
      <c r="A746" s="47">
        <f>IF(B746="","",DATE(YEAR('Debt Inputs'!$E$2),MONTH('Debt Inputs'!$E$2)+7,1))</f>
        <v/>
      </c>
      <c r="B746" s="18">
        <f>IF('Debt Inputs'!A46="","",'Debt Inputs'!A46)</f>
        <v/>
      </c>
      <c r="C746" s="19">
        <f>IF(B746="","",IFERROR(VLOOKUP(B746,'Debt Inputs'!$A$6:$M$105,2,FALSE),""))</f>
        <v/>
      </c>
      <c r="D746" s="48">
        <f>IF(B746="","",K646)</f>
        <v/>
      </c>
      <c r="E746" s="21">
        <f>IF(B746="","",IFERROR(VLOOKUP(B746,'Debt Inputs'!$A$6:$M$105,5,FALSE),0))</f>
        <v/>
      </c>
      <c r="F746" s="48">
        <f>IF(D746="","",IFERROR(D746*E746/12,0))</f>
        <v/>
      </c>
      <c r="G746" s="48">
        <f>IF(D746="","",MIN(IFERROR(VLOOKUP(B746,'Debt Inputs'!$A$6:$M$105,7,FALSE),0),D746+F746))</f>
        <v/>
      </c>
      <c r="H746" s="48">
        <f>IF(D746="","",IF(L746=1,MAX(0,'Debt Inputs'!$B$2-SUM($G$706:$G$805)),0))</f>
        <v/>
      </c>
      <c r="I746" s="48">
        <f>IF(D746="","",MIN(D746+F746,G746+H746))</f>
        <v/>
      </c>
      <c r="J746" s="48">
        <f>IF(D746="","",MIN(D746,MAX(0,I746-F746)))</f>
        <v/>
      </c>
      <c r="K746" s="48">
        <f>IF(D746="","",MAX(0,D746+F746-I746))</f>
        <v/>
      </c>
      <c r="L746" s="18">
        <f>IF(D746="","",IF(D746&lt;=0,"",1+COUNTIFS($D$706:$D$805,"&gt;0",$E$706:$E$805,"&gt;"&amp;E746)))</f>
        <v/>
      </c>
      <c r="M746" s="18">
        <f>IF(D746="","",IF(AND(K746&gt;0,L746=1),"Yes","No"))</f>
        <v/>
      </c>
      <c r="N746" s="48">
        <f>IF(D746="","",N646+F746)</f>
        <v/>
      </c>
      <c r="O746" s="47">
        <f>IF(D746="","",IF(AND(K746=0,K646&gt;0),C746,""))</f>
        <v/>
      </c>
    </row>
    <row r="747">
      <c r="A747" s="49">
        <f>IF(B747="","",DATE(YEAR('Debt Inputs'!$E$2),MONTH('Debt Inputs'!$E$2)+7,1))</f>
        <v/>
      </c>
      <c r="B747" s="23">
        <f>IF('Debt Inputs'!A47="","",'Debt Inputs'!A47)</f>
        <v/>
      </c>
      <c r="C747" s="24">
        <f>IF(B747="","",IFERROR(VLOOKUP(B747,'Debt Inputs'!$A$6:$M$105,2,FALSE),""))</f>
        <v/>
      </c>
      <c r="D747" s="50">
        <f>IF(B747="","",K647)</f>
        <v/>
      </c>
      <c r="E747" s="26">
        <f>IF(B747="","",IFERROR(VLOOKUP(B747,'Debt Inputs'!$A$6:$M$105,5,FALSE),0))</f>
        <v/>
      </c>
      <c r="F747" s="50">
        <f>IF(D747="","",IFERROR(D747*E747/12,0))</f>
        <v/>
      </c>
      <c r="G747" s="50">
        <f>IF(D747="","",MIN(IFERROR(VLOOKUP(B747,'Debt Inputs'!$A$6:$M$105,7,FALSE),0),D747+F747))</f>
        <v/>
      </c>
      <c r="H747" s="50">
        <f>IF(D747="","",IF(L747=1,MAX(0,'Debt Inputs'!$B$2-SUM($G$706:$G$805)),0))</f>
        <v/>
      </c>
      <c r="I747" s="50">
        <f>IF(D747="","",MIN(D747+F747,G747+H747))</f>
        <v/>
      </c>
      <c r="J747" s="50">
        <f>IF(D747="","",MIN(D747,MAX(0,I747-F747)))</f>
        <v/>
      </c>
      <c r="K747" s="50">
        <f>IF(D747="","",MAX(0,D747+F747-I747))</f>
        <v/>
      </c>
      <c r="L747" s="23">
        <f>IF(D747="","",IF(D747&lt;=0,"",1+COUNTIFS($D$706:$D$805,"&gt;0",$E$706:$E$805,"&gt;"&amp;E747)))</f>
        <v/>
      </c>
      <c r="M747" s="23">
        <f>IF(D747="","",IF(AND(K747&gt;0,L747=1),"Yes","No"))</f>
        <v/>
      </c>
      <c r="N747" s="50">
        <f>IF(D747="","",N647+F747)</f>
        <v/>
      </c>
      <c r="O747" s="49">
        <f>IF(D747="","",IF(AND(K747=0,K647&gt;0),C747,""))</f>
        <v/>
      </c>
    </row>
    <row r="748">
      <c r="A748" s="47">
        <f>IF(B748="","",DATE(YEAR('Debt Inputs'!$E$2),MONTH('Debt Inputs'!$E$2)+7,1))</f>
        <v/>
      </c>
      <c r="B748" s="18">
        <f>IF('Debt Inputs'!A48="","",'Debt Inputs'!A48)</f>
        <v/>
      </c>
      <c r="C748" s="19">
        <f>IF(B748="","",IFERROR(VLOOKUP(B748,'Debt Inputs'!$A$6:$M$105,2,FALSE),""))</f>
        <v/>
      </c>
      <c r="D748" s="48">
        <f>IF(B748="","",K648)</f>
        <v/>
      </c>
      <c r="E748" s="21">
        <f>IF(B748="","",IFERROR(VLOOKUP(B748,'Debt Inputs'!$A$6:$M$105,5,FALSE),0))</f>
        <v/>
      </c>
      <c r="F748" s="48">
        <f>IF(D748="","",IFERROR(D748*E748/12,0))</f>
        <v/>
      </c>
      <c r="G748" s="48">
        <f>IF(D748="","",MIN(IFERROR(VLOOKUP(B748,'Debt Inputs'!$A$6:$M$105,7,FALSE),0),D748+F748))</f>
        <v/>
      </c>
      <c r="H748" s="48">
        <f>IF(D748="","",IF(L748=1,MAX(0,'Debt Inputs'!$B$2-SUM($G$706:$G$805)),0))</f>
        <v/>
      </c>
      <c r="I748" s="48">
        <f>IF(D748="","",MIN(D748+F748,G748+H748))</f>
        <v/>
      </c>
      <c r="J748" s="48">
        <f>IF(D748="","",MIN(D748,MAX(0,I748-F748)))</f>
        <v/>
      </c>
      <c r="K748" s="48">
        <f>IF(D748="","",MAX(0,D748+F748-I748))</f>
        <v/>
      </c>
      <c r="L748" s="18">
        <f>IF(D748="","",IF(D748&lt;=0,"",1+COUNTIFS($D$706:$D$805,"&gt;0",$E$706:$E$805,"&gt;"&amp;E748)))</f>
        <v/>
      </c>
      <c r="M748" s="18">
        <f>IF(D748="","",IF(AND(K748&gt;0,L748=1),"Yes","No"))</f>
        <v/>
      </c>
      <c r="N748" s="48">
        <f>IF(D748="","",N648+F748)</f>
        <v/>
      </c>
      <c r="O748" s="47">
        <f>IF(D748="","",IF(AND(K748=0,K648&gt;0),C748,""))</f>
        <v/>
      </c>
    </row>
    <row r="749">
      <c r="A749" s="49">
        <f>IF(B749="","",DATE(YEAR('Debt Inputs'!$E$2),MONTH('Debt Inputs'!$E$2)+7,1))</f>
        <v/>
      </c>
      <c r="B749" s="23">
        <f>IF('Debt Inputs'!A49="","",'Debt Inputs'!A49)</f>
        <v/>
      </c>
      <c r="C749" s="24">
        <f>IF(B749="","",IFERROR(VLOOKUP(B749,'Debt Inputs'!$A$6:$M$105,2,FALSE),""))</f>
        <v/>
      </c>
      <c r="D749" s="50">
        <f>IF(B749="","",K649)</f>
        <v/>
      </c>
      <c r="E749" s="26">
        <f>IF(B749="","",IFERROR(VLOOKUP(B749,'Debt Inputs'!$A$6:$M$105,5,FALSE),0))</f>
        <v/>
      </c>
      <c r="F749" s="50">
        <f>IF(D749="","",IFERROR(D749*E749/12,0))</f>
        <v/>
      </c>
      <c r="G749" s="50">
        <f>IF(D749="","",MIN(IFERROR(VLOOKUP(B749,'Debt Inputs'!$A$6:$M$105,7,FALSE),0),D749+F749))</f>
        <v/>
      </c>
      <c r="H749" s="50">
        <f>IF(D749="","",IF(L749=1,MAX(0,'Debt Inputs'!$B$2-SUM($G$706:$G$805)),0))</f>
        <v/>
      </c>
      <c r="I749" s="50">
        <f>IF(D749="","",MIN(D749+F749,G749+H749))</f>
        <v/>
      </c>
      <c r="J749" s="50">
        <f>IF(D749="","",MIN(D749,MAX(0,I749-F749)))</f>
        <v/>
      </c>
      <c r="K749" s="50">
        <f>IF(D749="","",MAX(0,D749+F749-I749))</f>
        <v/>
      </c>
      <c r="L749" s="23">
        <f>IF(D749="","",IF(D749&lt;=0,"",1+COUNTIFS($D$706:$D$805,"&gt;0",$E$706:$E$805,"&gt;"&amp;E749)))</f>
        <v/>
      </c>
      <c r="M749" s="23">
        <f>IF(D749="","",IF(AND(K749&gt;0,L749=1),"Yes","No"))</f>
        <v/>
      </c>
      <c r="N749" s="50">
        <f>IF(D749="","",N649+F749)</f>
        <v/>
      </c>
      <c r="O749" s="49">
        <f>IF(D749="","",IF(AND(K749=0,K649&gt;0),C749,""))</f>
        <v/>
      </c>
    </row>
    <row r="750">
      <c r="A750" s="47">
        <f>IF(B750="","",DATE(YEAR('Debt Inputs'!$E$2),MONTH('Debt Inputs'!$E$2)+7,1))</f>
        <v/>
      </c>
      <c r="B750" s="18">
        <f>IF('Debt Inputs'!A50="","",'Debt Inputs'!A50)</f>
        <v/>
      </c>
      <c r="C750" s="19">
        <f>IF(B750="","",IFERROR(VLOOKUP(B750,'Debt Inputs'!$A$6:$M$105,2,FALSE),""))</f>
        <v/>
      </c>
      <c r="D750" s="48">
        <f>IF(B750="","",K650)</f>
        <v/>
      </c>
      <c r="E750" s="21">
        <f>IF(B750="","",IFERROR(VLOOKUP(B750,'Debt Inputs'!$A$6:$M$105,5,FALSE),0))</f>
        <v/>
      </c>
      <c r="F750" s="48">
        <f>IF(D750="","",IFERROR(D750*E750/12,0))</f>
        <v/>
      </c>
      <c r="G750" s="48">
        <f>IF(D750="","",MIN(IFERROR(VLOOKUP(B750,'Debt Inputs'!$A$6:$M$105,7,FALSE),0),D750+F750))</f>
        <v/>
      </c>
      <c r="H750" s="48">
        <f>IF(D750="","",IF(L750=1,MAX(0,'Debt Inputs'!$B$2-SUM($G$706:$G$805)),0))</f>
        <v/>
      </c>
      <c r="I750" s="48">
        <f>IF(D750="","",MIN(D750+F750,G750+H750))</f>
        <v/>
      </c>
      <c r="J750" s="48">
        <f>IF(D750="","",MIN(D750,MAX(0,I750-F750)))</f>
        <v/>
      </c>
      <c r="K750" s="48">
        <f>IF(D750="","",MAX(0,D750+F750-I750))</f>
        <v/>
      </c>
      <c r="L750" s="18">
        <f>IF(D750="","",IF(D750&lt;=0,"",1+COUNTIFS($D$706:$D$805,"&gt;0",$E$706:$E$805,"&gt;"&amp;E750)))</f>
        <v/>
      </c>
      <c r="M750" s="18">
        <f>IF(D750="","",IF(AND(K750&gt;0,L750=1),"Yes","No"))</f>
        <v/>
      </c>
      <c r="N750" s="48">
        <f>IF(D750="","",N650+F750)</f>
        <v/>
      </c>
      <c r="O750" s="47">
        <f>IF(D750="","",IF(AND(K750=0,K650&gt;0),C750,""))</f>
        <v/>
      </c>
    </row>
    <row r="751">
      <c r="A751" s="49">
        <f>IF(B751="","",DATE(YEAR('Debt Inputs'!$E$2),MONTH('Debt Inputs'!$E$2)+7,1))</f>
        <v/>
      </c>
      <c r="B751" s="23">
        <f>IF('Debt Inputs'!A51="","",'Debt Inputs'!A51)</f>
        <v/>
      </c>
      <c r="C751" s="24">
        <f>IF(B751="","",IFERROR(VLOOKUP(B751,'Debt Inputs'!$A$6:$M$105,2,FALSE),""))</f>
        <v/>
      </c>
      <c r="D751" s="50">
        <f>IF(B751="","",K651)</f>
        <v/>
      </c>
      <c r="E751" s="26">
        <f>IF(B751="","",IFERROR(VLOOKUP(B751,'Debt Inputs'!$A$6:$M$105,5,FALSE),0))</f>
        <v/>
      </c>
      <c r="F751" s="50">
        <f>IF(D751="","",IFERROR(D751*E751/12,0))</f>
        <v/>
      </c>
      <c r="G751" s="50">
        <f>IF(D751="","",MIN(IFERROR(VLOOKUP(B751,'Debt Inputs'!$A$6:$M$105,7,FALSE),0),D751+F751))</f>
        <v/>
      </c>
      <c r="H751" s="50">
        <f>IF(D751="","",IF(L751=1,MAX(0,'Debt Inputs'!$B$2-SUM($G$706:$G$805)),0))</f>
        <v/>
      </c>
      <c r="I751" s="50">
        <f>IF(D751="","",MIN(D751+F751,G751+H751))</f>
        <v/>
      </c>
      <c r="J751" s="50">
        <f>IF(D751="","",MIN(D751,MAX(0,I751-F751)))</f>
        <v/>
      </c>
      <c r="K751" s="50">
        <f>IF(D751="","",MAX(0,D751+F751-I751))</f>
        <v/>
      </c>
      <c r="L751" s="23">
        <f>IF(D751="","",IF(D751&lt;=0,"",1+COUNTIFS($D$706:$D$805,"&gt;0",$E$706:$E$805,"&gt;"&amp;E751)))</f>
        <v/>
      </c>
      <c r="M751" s="23">
        <f>IF(D751="","",IF(AND(K751&gt;0,L751=1),"Yes","No"))</f>
        <v/>
      </c>
      <c r="N751" s="50">
        <f>IF(D751="","",N651+F751)</f>
        <v/>
      </c>
      <c r="O751" s="49">
        <f>IF(D751="","",IF(AND(K751=0,K651&gt;0),C751,""))</f>
        <v/>
      </c>
    </row>
    <row r="752">
      <c r="A752" s="47">
        <f>IF(B752="","",DATE(YEAR('Debt Inputs'!$E$2),MONTH('Debt Inputs'!$E$2)+7,1))</f>
        <v/>
      </c>
      <c r="B752" s="18">
        <f>IF('Debt Inputs'!A52="","",'Debt Inputs'!A52)</f>
        <v/>
      </c>
      <c r="C752" s="19">
        <f>IF(B752="","",IFERROR(VLOOKUP(B752,'Debt Inputs'!$A$6:$M$105,2,FALSE),""))</f>
        <v/>
      </c>
      <c r="D752" s="48">
        <f>IF(B752="","",K652)</f>
        <v/>
      </c>
      <c r="E752" s="21">
        <f>IF(B752="","",IFERROR(VLOOKUP(B752,'Debt Inputs'!$A$6:$M$105,5,FALSE),0))</f>
        <v/>
      </c>
      <c r="F752" s="48">
        <f>IF(D752="","",IFERROR(D752*E752/12,0))</f>
        <v/>
      </c>
      <c r="G752" s="48">
        <f>IF(D752="","",MIN(IFERROR(VLOOKUP(B752,'Debt Inputs'!$A$6:$M$105,7,FALSE),0),D752+F752))</f>
        <v/>
      </c>
      <c r="H752" s="48">
        <f>IF(D752="","",IF(L752=1,MAX(0,'Debt Inputs'!$B$2-SUM($G$706:$G$805)),0))</f>
        <v/>
      </c>
      <c r="I752" s="48">
        <f>IF(D752="","",MIN(D752+F752,G752+H752))</f>
        <v/>
      </c>
      <c r="J752" s="48">
        <f>IF(D752="","",MIN(D752,MAX(0,I752-F752)))</f>
        <v/>
      </c>
      <c r="K752" s="48">
        <f>IF(D752="","",MAX(0,D752+F752-I752))</f>
        <v/>
      </c>
      <c r="L752" s="18">
        <f>IF(D752="","",IF(D752&lt;=0,"",1+COUNTIFS($D$706:$D$805,"&gt;0",$E$706:$E$805,"&gt;"&amp;E752)))</f>
        <v/>
      </c>
      <c r="M752" s="18">
        <f>IF(D752="","",IF(AND(K752&gt;0,L752=1),"Yes","No"))</f>
        <v/>
      </c>
      <c r="N752" s="48">
        <f>IF(D752="","",N652+F752)</f>
        <v/>
      </c>
      <c r="O752" s="47">
        <f>IF(D752="","",IF(AND(K752=0,K652&gt;0),C752,""))</f>
        <v/>
      </c>
    </row>
    <row r="753">
      <c r="A753" s="49">
        <f>IF(B753="","",DATE(YEAR('Debt Inputs'!$E$2),MONTH('Debt Inputs'!$E$2)+7,1))</f>
        <v/>
      </c>
      <c r="B753" s="23">
        <f>IF('Debt Inputs'!A53="","",'Debt Inputs'!A53)</f>
        <v/>
      </c>
      <c r="C753" s="24">
        <f>IF(B753="","",IFERROR(VLOOKUP(B753,'Debt Inputs'!$A$6:$M$105,2,FALSE),""))</f>
        <v/>
      </c>
      <c r="D753" s="50">
        <f>IF(B753="","",K653)</f>
        <v/>
      </c>
      <c r="E753" s="26">
        <f>IF(B753="","",IFERROR(VLOOKUP(B753,'Debt Inputs'!$A$6:$M$105,5,FALSE),0))</f>
        <v/>
      </c>
      <c r="F753" s="50">
        <f>IF(D753="","",IFERROR(D753*E753/12,0))</f>
        <v/>
      </c>
      <c r="G753" s="50">
        <f>IF(D753="","",MIN(IFERROR(VLOOKUP(B753,'Debt Inputs'!$A$6:$M$105,7,FALSE),0),D753+F753))</f>
        <v/>
      </c>
      <c r="H753" s="50">
        <f>IF(D753="","",IF(L753=1,MAX(0,'Debt Inputs'!$B$2-SUM($G$706:$G$805)),0))</f>
        <v/>
      </c>
      <c r="I753" s="50">
        <f>IF(D753="","",MIN(D753+F753,G753+H753))</f>
        <v/>
      </c>
      <c r="J753" s="50">
        <f>IF(D753="","",MIN(D753,MAX(0,I753-F753)))</f>
        <v/>
      </c>
      <c r="K753" s="50">
        <f>IF(D753="","",MAX(0,D753+F753-I753))</f>
        <v/>
      </c>
      <c r="L753" s="23">
        <f>IF(D753="","",IF(D753&lt;=0,"",1+COUNTIFS($D$706:$D$805,"&gt;0",$E$706:$E$805,"&gt;"&amp;E753)))</f>
        <v/>
      </c>
      <c r="M753" s="23">
        <f>IF(D753="","",IF(AND(K753&gt;0,L753=1),"Yes","No"))</f>
        <v/>
      </c>
      <c r="N753" s="50">
        <f>IF(D753="","",N653+F753)</f>
        <v/>
      </c>
      <c r="O753" s="49">
        <f>IF(D753="","",IF(AND(K753=0,K653&gt;0),C753,""))</f>
        <v/>
      </c>
    </row>
    <row r="754">
      <c r="A754" s="47">
        <f>IF(B754="","",DATE(YEAR('Debt Inputs'!$E$2),MONTH('Debt Inputs'!$E$2)+7,1))</f>
        <v/>
      </c>
      <c r="B754" s="18">
        <f>IF('Debt Inputs'!A54="","",'Debt Inputs'!A54)</f>
        <v/>
      </c>
      <c r="C754" s="19">
        <f>IF(B754="","",IFERROR(VLOOKUP(B754,'Debt Inputs'!$A$6:$M$105,2,FALSE),""))</f>
        <v/>
      </c>
      <c r="D754" s="48">
        <f>IF(B754="","",K654)</f>
        <v/>
      </c>
      <c r="E754" s="21">
        <f>IF(B754="","",IFERROR(VLOOKUP(B754,'Debt Inputs'!$A$6:$M$105,5,FALSE),0))</f>
        <v/>
      </c>
      <c r="F754" s="48">
        <f>IF(D754="","",IFERROR(D754*E754/12,0))</f>
        <v/>
      </c>
      <c r="G754" s="48">
        <f>IF(D754="","",MIN(IFERROR(VLOOKUP(B754,'Debt Inputs'!$A$6:$M$105,7,FALSE),0),D754+F754))</f>
        <v/>
      </c>
      <c r="H754" s="48">
        <f>IF(D754="","",IF(L754=1,MAX(0,'Debt Inputs'!$B$2-SUM($G$706:$G$805)),0))</f>
        <v/>
      </c>
      <c r="I754" s="48">
        <f>IF(D754="","",MIN(D754+F754,G754+H754))</f>
        <v/>
      </c>
      <c r="J754" s="48">
        <f>IF(D754="","",MIN(D754,MAX(0,I754-F754)))</f>
        <v/>
      </c>
      <c r="K754" s="48">
        <f>IF(D754="","",MAX(0,D754+F754-I754))</f>
        <v/>
      </c>
      <c r="L754" s="18">
        <f>IF(D754="","",IF(D754&lt;=0,"",1+COUNTIFS($D$706:$D$805,"&gt;0",$E$706:$E$805,"&gt;"&amp;E754)))</f>
        <v/>
      </c>
      <c r="M754" s="18">
        <f>IF(D754="","",IF(AND(K754&gt;0,L754=1),"Yes","No"))</f>
        <v/>
      </c>
      <c r="N754" s="48">
        <f>IF(D754="","",N654+F754)</f>
        <v/>
      </c>
      <c r="O754" s="47">
        <f>IF(D754="","",IF(AND(K754=0,K654&gt;0),C754,""))</f>
        <v/>
      </c>
    </row>
    <row r="755">
      <c r="A755" s="49">
        <f>IF(B755="","",DATE(YEAR('Debt Inputs'!$E$2),MONTH('Debt Inputs'!$E$2)+7,1))</f>
        <v/>
      </c>
      <c r="B755" s="23">
        <f>IF('Debt Inputs'!A55="","",'Debt Inputs'!A55)</f>
        <v/>
      </c>
      <c r="C755" s="24">
        <f>IF(B755="","",IFERROR(VLOOKUP(B755,'Debt Inputs'!$A$6:$M$105,2,FALSE),""))</f>
        <v/>
      </c>
      <c r="D755" s="50">
        <f>IF(B755="","",K655)</f>
        <v/>
      </c>
      <c r="E755" s="26">
        <f>IF(B755="","",IFERROR(VLOOKUP(B755,'Debt Inputs'!$A$6:$M$105,5,FALSE),0))</f>
        <v/>
      </c>
      <c r="F755" s="50">
        <f>IF(D755="","",IFERROR(D755*E755/12,0))</f>
        <v/>
      </c>
      <c r="G755" s="50">
        <f>IF(D755="","",MIN(IFERROR(VLOOKUP(B755,'Debt Inputs'!$A$6:$M$105,7,FALSE),0),D755+F755))</f>
        <v/>
      </c>
      <c r="H755" s="50">
        <f>IF(D755="","",IF(L755=1,MAX(0,'Debt Inputs'!$B$2-SUM($G$706:$G$805)),0))</f>
        <v/>
      </c>
      <c r="I755" s="50">
        <f>IF(D755="","",MIN(D755+F755,G755+H755))</f>
        <v/>
      </c>
      <c r="J755" s="50">
        <f>IF(D755="","",MIN(D755,MAX(0,I755-F755)))</f>
        <v/>
      </c>
      <c r="K755" s="50">
        <f>IF(D755="","",MAX(0,D755+F755-I755))</f>
        <v/>
      </c>
      <c r="L755" s="23">
        <f>IF(D755="","",IF(D755&lt;=0,"",1+COUNTIFS($D$706:$D$805,"&gt;0",$E$706:$E$805,"&gt;"&amp;E755)))</f>
        <v/>
      </c>
      <c r="M755" s="23">
        <f>IF(D755="","",IF(AND(K755&gt;0,L755=1),"Yes","No"))</f>
        <v/>
      </c>
      <c r="N755" s="50">
        <f>IF(D755="","",N655+F755)</f>
        <v/>
      </c>
      <c r="O755" s="49">
        <f>IF(D755="","",IF(AND(K755=0,K655&gt;0),C755,""))</f>
        <v/>
      </c>
    </row>
    <row r="756">
      <c r="A756" s="47">
        <f>IF(B756="","",DATE(YEAR('Debt Inputs'!$E$2),MONTH('Debt Inputs'!$E$2)+7,1))</f>
        <v/>
      </c>
      <c r="B756" s="18">
        <f>IF('Debt Inputs'!A56="","",'Debt Inputs'!A56)</f>
        <v/>
      </c>
      <c r="C756" s="19">
        <f>IF(B756="","",IFERROR(VLOOKUP(B756,'Debt Inputs'!$A$6:$M$105,2,FALSE),""))</f>
        <v/>
      </c>
      <c r="D756" s="48">
        <f>IF(B756="","",K656)</f>
        <v/>
      </c>
      <c r="E756" s="21">
        <f>IF(B756="","",IFERROR(VLOOKUP(B756,'Debt Inputs'!$A$6:$M$105,5,FALSE),0))</f>
        <v/>
      </c>
      <c r="F756" s="48">
        <f>IF(D756="","",IFERROR(D756*E756/12,0))</f>
        <v/>
      </c>
      <c r="G756" s="48">
        <f>IF(D756="","",MIN(IFERROR(VLOOKUP(B756,'Debt Inputs'!$A$6:$M$105,7,FALSE),0),D756+F756))</f>
        <v/>
      </c>
      <c r="H756" s="48">
        <f>IF(D756="","",IF(L756=1,MAX(0,'Debt Inputs'!$B$2-SUM($G$706:$G$805)),0))</f>
        <v/>
      </c>
      <c r="I756" s="48">
        <f>IF(D756="","",MIN(D756+F756,G756+H756))</f>
        <v/>
      </c>
      <c r="J756" s="48">
        <f>IF(D756="","",MIN(D756,MAX(0,I756-F756)))</f>
        <v/>
      </c>
      <c r="K756" s="48">
        <f>IF(D756="","",MAX(0,D756+F756-I756))</f>
        <v/>
      </c>
      <c r="L756" s="18">
        <f>IF(D756="","",IF(D756&lt;=0,"",1+COUNTIFS($D$706:$D$805,"&gt;0",$E$706:$E$805,"&gt;"&amp;E756)))</f>
        <v/>
      </c>
      <c r="M756" s="18">
        <f>IF(D756="","",IF(AND(K756&gt;0,L756=1),"Yes","No"))</f>
        <v/>
      </c>
      <c r="N756" s="48">
        <f>IF(D756="","",N656+F756)</f>
        <v/>
      </c>
      <c r="O756" s="47">
        <f>IF(D756="","",IF(AND(K756=0,K656&gt;0),C756,""))</f>
        <v/>
      </c>
    </row>
    <row r="757">
      <c r="A757" s="49">
        <f>IF(B757="","",DATE(YEAR('Debt Inputs'!$E$2),MONTH('Debt Inputs'!$E$2)+7,1))</f>
        <v/>
      </c>
      <c r="B757" s="23">
        <f>IF('Debt Inputs'!A57="","",'Debt Inputs'!A57)</f>
        <v/>
      </c>
      <c r="C757" s="24">
        <f>IF(B757="","",IFERROR(VLOOKUP(B757,'Debt Inputs'!$A$6:$M$105,2,FALSE),""))</f>
        <v/>
      </c>
      <c r="D757" s="50">
        <f>IF(B757="","",K657)</f>
        <v/>
      </c>
      <c r="E757" s="26">
        <f>IF(B757="","",IFERROR(VLOOKUP(B757,'Debt Inputs'!$A$6:$M$105,5,FALSE),0))</f>
        <v/>
      </c>
      <c r="F757" s="50">
        <f>IF(D757="","",IFERROR(D757*E757/12,0))</f>
        <v/>
      </c>
      <c r="G757" s="50">
        <f>IF(D757="","",MIN(IFERROR(VLOOKUP(B757,'Debt Inputs'!$A$6:$M$105,7,FALSE),0),D757+F757))</f>
        <v/>
      </c>
      <c r="H757" s="50">
        <f>IF(D757="","",IF(L757=1,MAX(0,'Debt Inputs'!$B$2-SUM($G$706:$G$805)),0))</f>
        <v/>
      </c>
      <c r="I757" s="50">
        <f>IF(D757="","",MIN(D757+F757,G757+H757))</f>
        <v/>
      </c>
      <c r="J757" s="50">
        <f>IF(D757="","",MIN(D757,MAX(0,I757-F757)))</f>
        <v/>
      </c>
      <c r="K757" s="50">
        <f>IF(D757="","",MAX(0,D757+F757-I757))</f>
        <v/>
      </c>
      <c r="L757" s="23">
        <f>IF(D757="","",IF(D757&lt;=0,"",1+COUNTIFS($D$706:$D$805,"&gt;0",$E$706:$E$805,"&gt;"&amp;E757)))</f>
        <v/>
      </c>
      <c r="M757" s="23">
        <f>IF(D757="","",IF(AND(K757&gt;0,L757=1),"Yes","No"))</f>
        <v/>
      </c>
      <c r="N757" s="50">
        <f>IF(D757="","",N657+F757)</f>
        <v/>
      </c>
      <c r="O757" s="49">
        <f>IF(D757="","",IF(AND(K757=0,K657&gt;0),C757,""))</f>
        <v/>
      </c>
    </row>
    <row r="758">
      <c r="A758" s="47">
        <f>IF(B758="","",DATE(YEAR('Debt Inputs'!$E$2),MONTH('Debt Inputs'!$E$2)+7,1))</f>
        <v/>
      </c>
      <c r="B758" s="18">
        <f>IF('Debt Inputs'!A58="","",'Debt Inputs'!A58)</f>
        <v/>
      </c>
      <c r="C758" s="19">
        <f>IF(B758="","",IFERROR(VLOOKUP(B758,'Debt Inputs'!$A$6:$M$105,2,FALSE),""))</f>
        <v/>
      </c>
      <c r="D758" s="48">
        <f>IF(B758="","",K658)</f>
        <v/>
      </c>
      <c r="E758" s="21">
        <f>IF(B758="","",IFERROR(VLOOKUP(B758,'Debt Inputs'!$A$6:$M$105,5,FALSE),0))</f>
        <v/>
      </c>
      <c r="F758" s="48">
        <f>IF(D758="","",IFERROR(D758*E758/12,0))</f>
        <v/>
      </c>
      <c r="G758" s="48">
        <f>IF(D758="","",MIN(IFERROR(VLOOKUP(B758,'Debt Inputs'!$A$6:$M$105,7,FALSE),0),D758+F758))</f>
        <v/>
      </c>
      <c r="H758" s="48">
        <f>IF(D758="","",IF(L758=1,MAX(0,'Debt Inputs'!$B$2-SUM($G$706:$G$805)),0))</f>
        <v/>
      </c>
      <c r="I758" s="48">
        <f>IF(D758="","",MIN(D758+F758,G758+H758))</f>
        <v/>
      </c>
      <c r="J758" s="48">
        <f>IF(D758="","",MIN(D758,MAX(0,I758-F758)))</f>
        <v/>
      </c>
      <c r="K758" s="48">
        <f>IF(D758="","",MAX(0,D758+F758-I758))</f>
        <v/>
      </c>
      <c r="L758" s="18">
        <f>IF(D758="","",IF(D758&lt;=0,"",1+COUNTIFS($D$706:$D$805,"&gt;0",$E$706:$E$805,"&gt;"&amp;E758)))</f>
        <v/>
      </c>
      <c r="M758" s="18">
        <f>IF(D758="","",IF(AND(K758&gt;0,L758=1),"Yes","No"))</f>
        <v/>
      </c>
      <c r="N758" s="48">
        <f>IF(D758="","",N658+F758)</f>
        <v/>
      </c>
      <c r="O758" s="47">
        <f>IF(D758="","",IF(AND(K758=0,K658&gt;0),C758,""))</f>
        <v/>
      </c>
    </row>
    <row r="759">
      <c r="A759" s="49">
        <f>IF(B759="","",DATE(YEAR('Debt Inputs'!$E$2),MONTH('Debt Inputs'!$E$2)+7,1))</f>
        <v/>
      </c>
      <c r="B759" s="23">
        <f>IF('Debt Inputs'!A59="","",'Debt Inputs'!A59)</f>
        <v/>
      </c>
      <c r="C759" s="24">
        <f>IF(B759="","",IFERROR(VLOOKUP(B759,'Debt Inputs'!$A$6:$M$105,2,FALSE),""))</f>
        <v/>
      </c>
      <c r="D759" s="50">
        <f>IF(B759="","",K659)</f>
        <v/>
      </c>
      <c r="E759" s="26">
        <f>IF(B759="","",IFERROR(VLOOKUP(B759,'Debt Inputs'!$A$6:$M$105,5,FALSE),0))</f>
        <v/>
      </c>
      <c r="F759" s="50">
        <f>IF(D759="","",IFERROR(D759*E759/12,0))</f>
        <v/>
      </c>
      <c r="G759" s="50">
        <f>IF(D759="","",MIN(IFERROR(VLOOKUP(B759,'Debt Inputs'!$A$6:$M$105,7,FALSE),0),D759+F759))</f>
        <v/>
      </c>
      <c r="H759" s="50">
        <f>IF(D759="","",IF(L759=1,MAX(0,'Debt Inputs'!$B$2-SUM($G$706:$G$805)),0))</f>
        <v/>
      </c>
      <c r="I759" s="50">
        <f>IF(D759="","",MIN(D759+F759,G759+H759))</f>
        <v/>
      </c>
      <c r="J759" s="50">
        <f>IF(D759="","",MIN(D759,MAX(0,I759-F759)))</f>
        <v/>
      </c>
      <c r="K759" s="50">
        <f>IF(D759="","",MAX(0,D759+F759-I759))</f>
        <v/>
      </c>
      <c r="L759" s="23">
        <f>IF(D759="","",IF(D759&lt;=0,"",1+COUNTIFS($D$706:$D$805,"&gt;0",$E$706:$E$805,"&gt;"&amp;E759)))</f>
        <v/>
      </c>
      <c r="M759" s="23">
        <f>IF(D759="","",IF(AND(K759&gt;0,L759=1),"Yes","No"))</f>
        <v/>
      </c>
      <c r="N759" s="50">
        <f>IF(D759="","",N659+F759)</f>
        <v/>
      </c>
      <c r="O759" s="49">
        <f>IF(D759="","",IF(AND(K759=0,K659&gt;0),C759,""))</f>
        <v/>
      </c>
    </row>
    <row r="760">
      <c r="A760" s="47">
        <f>IF(B760="","",DATE(YEAR('Debt Inputs'!$E$2),MONTH('Debt Inputs'!$E$2)+7,1))</f>
        <v/>
      </c>
      <c r="B760" s="18">
        <f>IF('Debt Inputs'!A60="","",'Debt Inputs'!A60)</f>
        <v/>
      </c>
      <c r="C760" s="19">
        <f>IF(B760="","",IFERROR(VLOOKUP(B760,'Debt Inputs'!$A$6:$M$105,2,FALSE),""))</f>
        <v/>
      </c>
      <c r="D760" s="48">
        <f>IF(B760="","",K660)</f>
        <v/>
      </c>
      <c r="E760" s="21">
        <f>IF(B760="","",IFERROR(VLOOKUP(B760,'Debt Inputs'!$A$6:$M$105,5,FALSE),0))</f>
        <v/>
      </c>
      <c r="F760" s="48">
        <f>IF(D760="","",IFERROR(D760*E760/12,0))</f>
        <v/>
      </c>
      <c r="G760" s="48">
        <f>IF(D760="","",MIN(IFERROR(VLOOKUP(B760,'Debt Inputs'!$A$6:$M$105,7,FALSE),0),D760+F760))</f>
        <v/>
      </c>
      <c r="H760" s="48">
        <f>IF(D760="","",IF(L760=1,MAX(0,'Debt Inputs'!$B$2-SUM($G$706:$G$805)),0))</f>
        <v/>
      </c>
      <c r="I760" s="48">
        <f>IF(D760="","",MIN(D760+F760,G760+H760))</f>
        <v/>
      </c>
      <c r="J760" s="48">
        <f>IF(D760="","",MIN(D760,MAX(0,I760-F760)))</f>
        <v/>
      </c>
      <c r="K760" s="48">
        <f>IF(D760="","",MAX(0,D760+F760-I760))</f>
        <v/>
      </c>
      <c r="L760" s="18">
        <f>IF(D760="","",IF(D760&lt;=0,"",1+COUNTIFS($D$706:$D$805,"&gt;0",$E$706:$E$805,"&gt;"&amp;E760)))</f>
        <v/>
      </c>
      <c r="M760" s="18">
        <f>IF(D760="","",IF(AND(K760&gt;0,L760=1),"Yes","No"))</f>
        <v/>
      </c>
      <c r="N760" s="48">
        <f>IF(D760="","",N660+F760)</f>
        <v/>
      </c>
      <c r="O760" s="47">
        <f>IF(D760="","",IF(AND(K760=0,K660&gt;0),C760,""))</f>
        <v/>
      </c>
    </row>
    <row r="761">
      <c r="A761" s="49">
        <f>IF(B761="","",DATE(YEAR('Debt Inputs'!$E$2),MONTH('Debt Inputs'!$E$2)+7,1))</f>
        <v/>
      </c>
      <c r="B761" s="23">
        <f>IF('Debt Inputs'!A61="","",'Debt Inputs'!A61)</f>
        <v/>
      </c>
      <c r="C761" s="24">
        <f>IF(B761="","",IFERROR(VLOOKUP(B761,'Debt Inputs'!$A$6:$M$105,2,FALSE),""))</f>
        <v/>
      </c>
      <c r="D761" s="50">
        <f>IF(B761="","",K661)</f>
        <v/>
      </c>
      <c r="E761" s="26">
        <f>IF(B761="","",IFERROR(VLOOKUP(B761,'Debt Inputs'!$A$6:$M$105,5,FALSE),0))</f>
        <v/>
      </c>
      <c r="F761" s="50">
        <f>IF(D761="","",IFERROR(D761*E761/12,0))</f>
        <v/>
      </c>
      <c r="G761" s="50">
        <f>IF(D761="","",MIN(IFERROR(VLOOKUP(B761,'Debt Inputs'!$A$6:$M$105,7,FALSE),0),D761+F761))</f>
        <v/>
      </c>
      <c r="H761" s="50">
        <f>IF(D761="","",IF(L761=1,MAX(0,'Debt Inputs'!$B$2-SUM($G$706:$G$805)),0))</f>
        <v/>
      </c>
      <c r="I761" s="50">
        <f>IF(D761="","",MIN(D761+F761,G761+H761))</f>
        <v/>
      </c>
      <c r="J761" s="50">
        <f>IF(D761="","",MIN(D761,MAX(0,I761-F761)))</f>
        <v/>
      </c>
      <c r="K761" s="50">
        <f>IF(D761="","",MAX(0,D761+F761-I761))</f>
        <v/>
      </c>
      <c r="L761" s="23">
        <f>IF(D761="","",IF(D761&lt;=0,"",1+COUNTIFS($D$706:$D$805,"&gt;0",$E$706:$E$805,"&gt;"&amp;E761)))</f>
        <v/>
      </c>
      <c r="M761" s="23">
        <f>IF(D761="","",IF(AND(K761&gt;0,L761=1),"Yes","No"))</f>
        <v/>
      </c>
      <c r="N761" s="50">
        <f>IF(D761="","",N661+F761)</f>
        <v/>
      </c>
      <c r="O761" s="49">
        <f>IF(D761="","",IF(AND(K761=0,K661&gt;0),C761,""))</f>
        <v/>
      </c>
    </row>
    <row r="762">
      <c r="A762" s="47">
        <f>IF(B762="","",DATE(YEAR('Debt Inputs'!$E$2),MONTH('Debt Inputs'!$E$2)+7,1))</f>
        <v/>
      </c>
      <c r="B762" s="18">
        <f>IF('Debt Inputs'!A62="","",'Debt Inputs'!A62)</f>
        <v/>
      </c>
      <c r="C762" s="19">
        <f>IF(B762="","",IFERROR(VLOOKUP(B762,'Debt Inputs'!$A$6:$M$105,2,FALSE),""))</f>
        <v/>
      </c>
      <c r="D762" s="48">
        <f>IF(B762="","",K662)</f>
        <v/>
      </c>
      <c r="E762" s="21">
        <f>IF(B762="","",IFERROR(VLOOKUP(B762,'Debt Inputs'!$A$6:$M$105,5,FALSE),0))</f>
        <v/>
      </c>
      <c r="F762" s="48">
        <f>IF(D762="","",IFERROR(D762*E762/12,0))</f>
        <v/>
      </c>
      <c r="G762" s="48">
        <f>IF(D762="","",MIN(IFERROR(VLOOKUP(B762,'Debt Inputs'!$A$6:$M$105,7,FALSE),0),D762+F762))</f>
        <v/>
      </c>
      <c r="H762" s="48">
        <f>IF(D762="","",IF(L762=1,MAX(0,'Debt Inputs'!$B$2-SUM($G$706:$G$805)),0))</f>
        <v/>
      </c>
      <c r="I762" s="48">
        <f>IF(D762="","",MIN(D762+F762,G762+H762))</f>
        <v/>
      </c>
      <c r="J762" s="48">
        <f>IF(D762="","",MIN(D762,MAX(0,I762-F762)))</f>
        <v/>
      </c>
      <c r="K762" s="48">
        <f>IF(D762="","",MAX(0,D762+F762-I762))</f>
        <v/>
      </c>
      <c r="L762" s="18">
        <f>IF(D762="","",IF(D762&lt;=0,"",1+COUNTIFS($D$706:$D$805,"&gt;0",$E$706:$E$805,"&gt;"&amp;E762)))</f>
        <v/>
      </c>
      <c r="M762" s="18">
        <f>IF(D762="","",IF(AND(K762&gt;0,L762=1),"Yes","No"))</f>
        <v/>
      </c>
      <c r="N762" s="48">
        <f>IF(D762="","",N662+F762)</f>
        <v/>
      </c>
      <c r="O762" s="47">
        <f>IF(D762="","",IF(AND(K762=0,K662&gt;0),C762,""))</f>
        <v/>
      </c>
    </row>
    <row r="763">
      <c r="A763" s="49">
        <f>IF(B763="","",DATE(YEAR('Debt Inputs'!$E$2),MONTH('Debt Inputs'!$E$2)+7,1))</f>
        <v/>
      </c>
      <c r="B763" s="23">
        <f>IF('Debt Inputs'!A63="","",'Debt Inputs'!A63)</f>
        <v/>
      </c>
      <c r="C763" s="24">
        <f>IF(B763="","",IFERROR(VLOOKUP(B763,'Debt Inputs'!$A$6:$M$105,2,FALSE),""))</f>
        <v/>
      </c>
      <c r="D763" s="50">
        <f>IF(B763="","",K663)</f>
        <v/>
      </c>
      <c r="E763" s="26">
        <f>IF(B763="","",IFERROR(VLOOKUP(B763,'Debt Inputs'!$A$6:$M$105,5,FALSE),0))</f>
        <v/>
      </c>
      <c r="F763" s="50">
        <f>IF(D763="","",IFERROR(D763*E763/12,0))</f>
        <v/>
      </c>
      <c r="G763" s="50">
        <f>IF(D763="","",MIN(IFERROR(VLOOKUP(B763,'Debt Inputs'!$A$6:$M$105,7,FALSE),0),D763+F763))</f>
        <v/>
      </c>
      <c r="H763" s="50">
        <f>IF(D763="","",IF(L763=1,MAX(0,'Debt Inputs'!$B$2-SUM($G$706:$G$805)),0))</f>
        <v/>
      </c>
      <c r="I763" s="50">
        <f>IF(D763="","",MIN(D763+F763,G763+H763))</f>
        <v/>
      </c>
      <c r="J763" s="50">
        <f>IF(D763="","",MIN(D763,MAX(0,I763-F763)))</f>
        <v/>
      </c>
      <c r="K763" s="50">
        <f>IF(D763="","",MAX(0,D763+F763-I763))</f>
        <v/>
      </c>
      <c r="L763" s="23">
        <f>IF(D763="","",IF(D763&lt;=0,"",1+COUNTIFS($D$706:$D$805,"&gt;0",$E$706:$E$805,"&gt;"&amp;E763)))</f>
        <v/>
      </c>
      <c r="M763" s="23">
        <f>IF(D763="","",IF(AND(K763&gt;0,L763=1),"Yes","No"))</f>
        <v/>
      </c>
      <c r="N763" s="50">
        <f>IF(D763="","",N663+F763)</f>
        <v/>
      </c>
      <c r="O763" s="49">
        <f>IF(D763="","",IF(AND(K763=0,K663&gt;0),C763,""))</f>
        <v/>
      </c>
    </row>
    <row r="764">
      <c r="A764" s="47">
        <f>IF(B764="","",DATE(YEAR('Debt Inputs'!$E$2),MONTH('Debt Inputs'!$E$2)+7,1))</f>
        <v/>
      </c>
      <c r="B764" s="18">
        <f>IF('Debt Inputs'!A64="","",'Debt Inputs'!A64)</f>
        <v/>
      </c>
      <c r="C764" s="19">
        <f>IF(B764="","",IFERROR(VLOOKUP(B764,'Debt Inputs'!$A$6:$M$105,2,FALSE),""))</f>
        <v/>
      </c>
      <c r="D764" s="48">
        <f>IF(B764="","",K664)</f>
        <v/>
      </c>
      <c r="E764" s="21">
        <f>IF(B764="","",IFERROR(VLOOKUP(B764,'Debt Inputs'!$A$6:$M$105,5,FALSE),0))</f>
        <v/>
      </c>
      <c r="F764" s="48">
        <f>IF(D764="","",IFERROR(D764*E764/12,0))</f>
        <v/>
      </c>
      <c r="G764" s="48">
        <f>IF(D764="","",MIN(IFERROR(VLOOKUP(B764,'Debt Inputs'!$A$6:$M$105,7,FALSE),0),D764+F764))</f>
        <v/>
      </c>
      <c r="H764" s="48">
        <f>IF(D764="","",IF(L764=1,MAX(0,'Debt Inputs'!$B$2-SUM($G$706:$G$805)),0))</f>
        <v/>
      </c>
      <c r="I764" s="48">
        <f>IF(D764="","",MIN(D764+F764,G764+H764))</f>
        <v/>
      </c>
      <c r="J764" s="48">
        <f>IF(D764="","",MIN(D764,MAX(0,I764-F764)))</f>
        <v/>
      </c>
      <c r="K764" s="48">
        <f>IF(D764="","",MAX(0,D764+F764-I764))</f>
        <v/>
      </c>
      <c r="L764" s="18">
        <f>IF(D764="","",IF(D764&lt;=0,"",1+COUNTIFS($D$706:$D$805,"&gt;0",$E$706:$E$805,"&gt;"&amp;E764)))</f>
        <v/>
      </c>
      <c r="M764" s="18">
        <f>IF(D764="","",IF(AND(K764&gt;0,L764=1),"Yes","No"))</f>
        <v/>
      </c>
      <c r="N764" s="48">
        <f>IF(D764="","",N664+F764)</f>
        <v/>
      </c>
      <c r="O764" s="47">
        <f>IF(D764="","",IF(AND(K764=0,K664&gt;0),C764,""))</f>
        <v/>
      </c>
    </row>
    <row r="765">
      <c r="A765" s="49">
        <f>IF(B765="","",DATE(YEAR('Debt Inputs'!$E$2),MONTH('Debt Inputs'!$E$2)+7,1))</f>
        <v/>
      </c>
      <c r="B765" s="23">
        <f>IF('Debt Inputs'!A65="","",'Debt Inputs'!A65)</f>
        <v/>
      </c>
      <c r="C765" s="24">
        <f>IF(B765="","",IFERROR(VLOOKUP(B765,'Debt Inputs'!$A$6:$M$105,2,FALSE),""))</f>
        <v/>
      </c>
      <c r="D765" s="50">
        <f>IF(B765="","",K665)</f>
        <v/>
      </c>
      <c r="E765" s="26">
        <f>IF(B765="","",IFERROR(VLOOKUP(B765,'Debt Inputs'!$A$6:$M$105,5,FALSE),0))</f>
        <v/>
      </c>
      <c r="F765" s="50">
        <f>IF(D765="","",IFERROR(D765*E765/12,0))</f>
        <v/>
      </c>
      <c r="G765" s="50">
        <f>IF(D765="","",MIN(IFERROR(VLOOKUP(B765,'Debt Inputs'!$A$6:$M$105,7,FALSE),0),D765+F765))</f>
        <v/>
      </c>
      <c r="H765" s="50">
        <f>IF(D765="","",IF(L765=1,MAX(0,'Debt Inputs'!$B$2-SUM($G$706:$G$805)),0))</f>
        <v/>
      </c>
      <c r="I765" s="50">
        <f>IF(D765="","",MIN(D765+F765,G765+H765))</f>
        <v/>
      </c>
      <c r="J765" s="50">
        <f>IF(D765="","",MIN(D765,MAX(0,I765-F765)))</f>
        <v/>
      </c>
      <c r="K765" s="50">
        <f>IF(D765="","",MAX(0,D765+F765-I765))</f>
        <v/>
      </c>
      <c r="L765" s="23">
        <f>IF(D765="","",IF(D765&lt;=0,"",1+COUNTIFS($D$706:$D$805,"&gt;0",$E$706:$E$805,"&gt;"&amp;E765)))</f>
        <v/>
      </c>
      <c r="M765" s="23">
        <f>IF(D765="","",IF(AND(K765&gt;0,L765=1),"Yes","No"))</f>
        <v/>
      </c>
      <c r="N765" s="50">
        <f>IF(D765="","",N665+F765)</f>
        <v/>
      </c>
      <c r="O765" s="49">
        <f>IF(D765="","",IF(AND(K765=0,K665&gt;0),C765,""))</f>
        <v/>
      </c>
    </row>
    <row r="766">
      <c r="A766" s="47">
        <f>IF(B766="","",DATE(YEAR('Debt Inputs'!$E$2),MONTH('Debt Inputs'!$E$2)+7,1))</f>
        <v/>
      </c>
      <c r="B766" s="18">
        <f>IF('Debt Inputs'!A66="","",'Debt Inputs'!A66)</f>
        <v/>
      </c>
      <c r="C766" s="19">
        <f>IF(B766="","",IFERROR(VLOOKUP(B766,'Debt Inputs'!$A$6:$M$105,2,FALSE),""))</f>
        <v/>
      </c>
      <c r="D766" s="48">
        <f>IF(B766="","",K666)</f>
        <v/>
      </c>
      <c r="E766" s="21">
        <f>IF(B766="","",IFERROR(VLOOKUP(B766,'Debt Inputs'!$A$6:$M$105,5,FALSE),0))</f>
        <v/>
      </c>
      <c r="F766" s="48">
        <f>IF(D766="","",IFERROR(D766*E766/12,0))</f>
        <v/>
      </c>
      <c r="G766" s="48">
        <f>IF(D766="","",MIN(IFERROR(VLOOKUP(B766,'Debt Inputs'!$A$6:$M$105,7,FALSE),0),D766+F766))</f>
        <v/>
      </c>
      <c r="H766" s="48">
        <f>IF(D766="","",IF(L766=1,MAX(0,'Debt Inputs'!$B$2-SUM($G$706:$G$805)),0))</f>
        <v/>
      </c>
      <c r="I766" s="48">
        <f>IF(D766="","",MIN(D766+F766,G766+H766))</f>
        <v/>
      </c>
      <c r="J766" s="48">
        <f>IF(D766="","",MIN(D766,MAX(0,I766-F766)))</f>
        <v/>
      </c>
      <c r="K766" s="48">
        <f>IF(D766="","",MAX(0,D766+F766-I766))</f>
        <v/>
      </c>
      <c r="L766" s="18">
        <f>IF(D766="","",IF(D766&lt;=0,"",1+COUNTIFS($D$706:$D$805,"&gt;0",$E$706:$E$805,"&gt;"&amp;E766)))</f>
        <v/>
      </c>
      <c r="M766" s="18">
        <f>IF(D766="","",IF(AND(K766&gt;0,L766=1),"Yes","No"))</f>
        <v/>
      </c>
      <c r="N766" s="48">
        <f>IF(D766="","",N666+F766)</f>
        <v/>
      </c>
      <c r="O766" s="47">
        <f>IF(D766="","",IF(AND(K766=0,K666&gt;0),C766,""))</f>
        <v/>
      </c>
    </row>
    <row r="767">
      <c r="A767" s="49">
        <f>IF(B767="","",DATE(YEAR('Debt Inputs'!$E$2),MONTH('Debt Inputs'!$E$2)+7,1))</f>
        <v/>
      </c>
      <c r="B767" s="23">
        <f>IF('Debt Inputs'!A67="","",'Debt Inputs'!A67)</f>
        <v/>
      </c>
      <c r="C767" s="24">
        <f>IF(B767="","",IFERROR(VLOOKUP(B767,'Debt Inputs'!$A$6:$M$105,2,FALSE),""))</f>
        <v/>
      </c>
      <c r="D767" s="50">
        <f>IF(B767="","",K667)</f>
        <v/>
      </c>
      <c r="E767" s="26">
        <f>IF(B767="","",IFERROR(VLOOKUP(B767,'Debt Inputs'!$A$6:$M$105,5,FALSE),0))</f>
        <v/>
      </c>
      <c r="F767" s="50">
        <f>IF(D767="","",IFERROR(D767*E767/12,0))</f>
        <v/>
      </c>
      <c r="G767" s="50">
        <f>IF(D767="","",MIN(IFERROR(VLOOKUP(B767,'Debt Inputs'!$A$6:$M$105,7,FALSE),0),D767+F767))</f>
        <v/>
      </c>
      <c r="H767" s="50">
        <f>IF(D767="","",IF(L767=1,MAX(0,'Debt Inputs'!$B$2-SUM($G$706:$G$805)),0))</f>
        <v/>
      </c>
      <c r="I767" s="50">
        <f>IF(D767="","",MIN(D767+F767,G767+H767))</f>
        <v/>
      </c>
      <c r="J767" s="50">
        <f>IF(D767="","",MIN(D767,MAX(0,I767-F767)))</f>
        <v/>
      </c>
      <c r="K767" s="50">
        <f>IF(D767="","",MAX(0,D767+F767-I767))</f>
        <v/>
      </c>
      <c r="L767" s="23">
        <f>IF(D767="","",IF(D767&lt;=0,"",1+COUNTIFS($D$706:$D$805,"&gt;0",$E$706:$E$805,"&gt;"&amp;E767)))</f>
        <v/>
      </c>
      <c r="M767" s="23">
        <f>IF(D767="","",IF(AND(K767&gt;0,L767=1),"Yes","No"))</f>
        <v/>
      </c>
      <c r="N767" s="50">
        <f>IF(D767="","",N667+F767)</f>
        <v/>
      </c>
      <c r="O767" s="49">
        <f>IF(D767="","",IF(AND(K767=0,K667&gt;0),C767,""))</f>
        <v/>
      </c>
    </row>
    <row r="768">
      <c r="A768" s="47">
        <f>IF(B768="","",DATE(YEAR('Debt Inputs'!$E$2),MONTH('Debt Inputs'!$E$2)+7,1))</f>
        <v/>
      </c>
      <c r="B768" s="18">
        <f>IF('Debt Inputs'!A68="","",'Debt Inputs'!A68)</f>
        <v/>
      </c>
      <c r="C768" s="19">
        <f>IF(B768="","",IFERROR(VLOOKUP(B768,'Debt Inputs'!$A$6:$M$105,2,FALSE),""))</f>
        <v/>
      </c>
      <c r="D768" s="48">
        <f>IF(B768="","",K668)</f>
        <v/>
      </c>
      <c r="E768" s="21">
        <f>IF(B768="","",IFERROR(VLOOKUP(B768,'Debt Inputs'!$A$6:$M$105,5,FALSE),0))</f>
        <v/>
      </c>
      <c r="F768" s="48">
        <f>IF(D768="","",IFERROR(D768*E768/12,0))</f>
        <v/>
      </c>
      <c r="G768" s="48">
        <f>IF(D768="","",MIN(IFERROR(VLOOKUP(B768,'Debt Inputs'!$A$6:$M$105,7,FALSE),0),D768+F768))</f>
        <v/>
      </c>
      <c r="H768" s="48">
        <f>IF(D768="","",IF(L768=1,MAX(0,'Debt Inputs'!$B$2-SUM($G$706:$G$805)),0))</f>
        <v/>
      </c>
      <c r="I768" s="48">
        <f>IF(D768="","",MIN(D768+F768,G768+H768))</f>
        <v/>
      </c>
      <c r="J768" s="48">
        <f>IF(D768="","",MIN(D768,MAX(0,I768-F768)))</f>
        <v/>
      </c>
      <c r="K768" s="48">
        <f>IF(D768="","",MAX(0,D768+F768-I768))</f>
        <v/>
      </c>
      <c r="L768" s="18">
        <f>IF(D768="","",IF(D768&lt;=0,"",1+COUNTIFS($D$706:$D$805,"&gt;0",$E$706:$E$805,"&gt;"&amp;E768)))</f>
        <v/>
      </c>
      <c r="M768" s="18">
        <f>IF(D768="","",IF(AND(K768&gt;0,L768=1),"Yes","No"))</f>
        <v/>
      </c>
      <c r="N768" s="48">
        <f>IF(D768="","",N668+F768)</f>
        <v/>
      </c>
      <c r="O768" s="47">
        <f>IF(D768="","",IF(AND(K768=0,K668&gt;0),C768,""))</f>
        <v/>
      </c>
    </row>
    <row r="769">
      <c r="A769" s="49">
        <f>IF(B769="","",DATE(YEAR('Debt Inputs'!$E$2),MONTH('Debt Inputs'!$E$2)+7,1))</f>
        <v/>
      </c>
      <c r="B769" s="23">
        <f>IF('Debt Inputs'!A69="","",'Debt Inputs'!A69)</f>
        <v/>
      </c>
      <c r="C769" s="24">
        <f>IF(B769="","",IFERROR(VLOOKUP(B769,'Debt Inputs'!$A$6:$M$105,2,FALSE),""))</f>
        <v/>
      </c>
      <c r="D769" s="50">
        <f>IF(B769="","",K669)</f>
        <v/>
      </c>
      <c r="E769" s="26">
        <f>IF(B769="","",IFERROR(VLOOKUP(B769,'Debt Inputs'!$A$6:$M$105,5,FALSE),0))</f>
        <v/>
      </c>
      <c r="F769" s="50">
        <f>IF(D769="","",IFERROR(D769*E769/12,0))</f>
        <v/>
      </c>
      <c r="G769" s="50">
        <f>IF(D769="","",MIN(IFERROR(VLOOKUP(B769,'Debt Inputs'!$A$6:$M$105,7,FALSE),0),D769+F769))</f>
        <v/>
      </c>
      <c r="H769" s="50">
        <f>IF(D769="","",IF(L769=1,MAX(0,'Debt Inputs'!$B$2-SUM($G$706:$G$805)),0))</f>
        <v/>
      </c>
      <c r="I769" s="50">
        <f>IF(D769="","",MIN(D769+F769,G769+H769))</f>
        <v/>
      </c>
      <c r="J769" s="50">
        <f>IF(D769="","",MIN(D769,MAX(0,I769-F769)))</f>
        <v/>
      </c>
      <c r="K769" s="50">
        <f>IF(D769="","",MAX(0,D769+F769-I769))</f>
        <v/>
      </c>
      <c r="L769" s="23">
        <f>IF(D769="","",IF(D769&lt;=0,"",1+COUNTIFS($D$706:$D$805,"&gt;0",$E$706:$E$805,"&gt;"&amp;E769)))</f>
        <v/>
      </c>
      <c r="M769" s="23">
        <f>IF(D769="","",IF(AND(K769&gt;0,L769=1),"Yes","No"))</f>
        <v/>
      </c>
      <c r="N769" s="50">
        <f>IF(D769="","",N669+F769)</f>
        <v/>
      </c>
      <c r="O769" s="49">
        <f>IF(D769="","",IF(AND(K769=0,K669&gt;0),C769,""))</f>
        <v/>
      </c>
    </row>
    <row r="770">
      <c r="A770" s="47">
        <f>IF(B770="","",DATE(YEAR('Debt Inputs'!$E$2),MONTH('Debt Inputs'!$E$2)+7,1))</f>
        <v/>
      </c>
      <c r="B770" s="18">
        <f>IF('Debt Inputs'!A70="","",'Debt Inputs'!A70)</f>
        <v/>
      </c>
      <c r="C770" s="19">
        <f>IF(B770="","",IFERROR(VLOOKUP(B770,'Debt Inputs'!$A$6:$M$105,2,FALSE),""))</f>
        <v/>
      </c>
      <c r="D770" s="48">
        <f>IF(B770="","",K670)</f>
        <v/>
      </c>
      <c r="E770" s="21">
        <f>IF(B770="","",IFERROR(VLOOKUP(B770,'Debt Inputs'!$A$6:$M$105,5,FALSE),0))</f>
        <v/>
      </c>
      <c r="F770" s="48">
        <f>IF(D770="","",IFERROR(D770*E770/12,0))</f>
        <v/>
      </c>
      <c r="G770" s="48">
        <f>IF(D770="","",MIN(IFERROR(VLOOKUP(B770,'Debt Inputs'!$A$6:$M$105,7,FALSE),0),D770+F770))</f>
        <v/>
      </c>
      <c r="H770" s="48">
        <f>IF(D770="","",IF(L770=1,MAX(0,'Debt Inputs'!$B$2-SUM($G$706:$G$805)),0))</f>
        <v/>
      </c>
      <c r="I770" s="48">
        <f>IF(D770="","",MIN(D770+F770,G770+H770))</f>
        <v/>
      </c>
      <c r="J770" s="48">
        <f>IF(D770="","",MIN(D770,MAX(0,I770-F770)))</f>
        <v/>
      </c>
      <c r="K770" s="48">
        <f>IF(D770="","",MAX(0,D770+F770-I770))</f>
        <v/>
      </c>
      <c r="L770" s="18">
        <f>IF(D770="","",IF(D770&lt;=0,"",1+COUNTIFS($D$706:$D$805,"&gt;0",$E$706:$E$805,"&gt;"&amp;E770)))</f>
        <v/>
      </c>
      <c r="M770" s="18">
        <f>IF(D770="","",IF(AND(K770&gt;0,L770=1),"Yes","No"))</f>
        <v/>
      </c>
      <c r="N770" s="48">
        <f>IF(D770="","",N670+F770)</f>
        <v/>
      </c>
      <c r="O770" s="47">
        <f>IF(D770="","",IF(AND(K770=0,K670&gt;0),C770,""))</f>
        <v/>
      </c>
    </row>
    <row r="771">
      <c r="A771" s="49">
        <f>IF(B771="","",DATE(YEAR('Debt Inputs'!$E$2),MONTH('Debt Inputs'!$E$2)+7,1))</f>
        <v/>
      </c>
      <c r="B771" s="23">
        <f>IF('Debt Inputs'!A71="","",'Debt Inputs'!A71)</f>
        <v/>
      </c>
      <c r="C771" s="24">
        <f>IF(B771="","",IFERROR(VLOOKUP(B771,'Debt Inputs'!$A$6:$M$105,2,FALSE),""))</f>
        <v/>
      </c>
      <c r="D771" s="50">
        <f>IF(B771="","",K671)</f>
        <v/>
      </c>
      <c r="E771" s="26">
        <f>IF(B771="","",IFERROR(VLOOKUP(B771,'Debt Inputs'!$A$6:$M$105,5,FALSE),0))</f>
        <v/>
      </c>
      <c r="F771" s="50">
        <f>IF(D771="","",IFERROR(D771*E771/12,0))</f>
        <v/>
      </c>
      <c r="G771" s="50">
        <f>IF(D771="","",MIN(IFERROR(VLOOKUP(B771,'Debt Inputs'!$A$6:$M$105,7,FALSE),0),D771+F771))</f>
        <v/>
      </c>
      <c r="H771" s="50">
        <f>IF(D771="","",IF(L771=1,MAX(0,'Debt Inputs'!$B$2-SUM($G$706:$G$805)),0))</f>
        <v/>
      </c>
      <c r="I771" s="50">
        <f>IF(D771="","",MIN(D771+F771,G771+H771))</f>
        <v/>
      </c>
      <c r="J771" s="50">
        <f>IF(D771="","",MIN(D771,MAX(0,I771-F771)))</f>
        <v/>
      </c>
      <c r="K771" s="50">
        <f>IF(D771="","",MAX(0,D771+F771-I771))</f>
        <v/>
      </c>
      <c r="L771" s="23">
        <f>IF(D771="","",IF(D771&lt;=0,"",1+COUNTIFS($D$706:$D$805,"&gt;0",$E$706:$E$805,"&gt;"&amp;E771)))</f>
        <v/>
      </c>
      <c r="M771" s="23">
        <f>IF(D771="","",IF(AND(K771&gt;0,L771=1),"Yes","No"))</f>
        <v/>
      </c>
      <c r="N771" s="50">
        <f>IF(D771="","",N671+F771)</f>
        <v/>
      </c>
      <c r="O771" s="49">
        <f>IF(D771="","",IF(AND(K771=0,K671&gt;0),C771,""))</f>
        <v/>
      </c>
    </row>
    <row r="772">
      <c r="A772" s="47">
        <f>IF(B772="","",DATE(YEAR('Debt Inputs'!$E$2),MONTH('Debt Inputs'!$E$2)+7,1))</f>
        <v/>
      </c>
      <c r="B772" s="18">
        <f>IF('Debt Inputs'!A72="","",'Debt Inputs'!A72)</f>
        <v/>
      </c>
      <c r="C772" s="19">
        <f>IF(B772="","",IFERROR(VLOOKUP(B772,'Debt Inputs'!$A$6:$M$105,2,FALSE),""))</f>
        <v/>
      </c>
      <c r="D772" s="48">
        <f>IF(B772="","",K672)</f>
        <v/>
      </c>
      <c r="E772" s="21">
        <f>IF(B772="","",IFERROR(VLOOKUP(B772,'Debt Inputs'!$A$6:$M$105,5,FALSE),0))</f>
        <v/>
      </c>
      <c r="F772" s="48">
        <f>IF(D772="","",IFERROR(D772*E772/12,0))</f>
        <v/>
      </c>
      <c r="G772" s="48">
        <f>IF(D772="","",MIN(IFERROR(VLOOKUP(B772,'Debt Inputs'!$A$6:$M$105,7,FALSE),0),D772+F772))</f>
        <v/>
      </c>
      <c r="H772" s="48">
        <f>IF(D772="","",IF(L772=1,MAX(0,'Debt Inputs'!$B$2-SUM($G$706:$G$805)),0))</f>
        <v/>
      </c>
      <c r="I772" s="48">
        <f>IF(D772="","",MIN(D772+F772,G772+H772))</f>
        <v/>
      </c>
      <c r="J772" s="48">
        <f>IF(D772="","",MIN(D772,MAX(0,I772-F772)))</f>
        <v/>
      </c>
      <c r="K772" s="48">
        <f>IF(D772="","",MAX(0,D772+F772-I772))</f>
        <v/>
      </c>
      <c r="L772" s="18">
        <f>IF(D772="","",IF(D772&lt;=0,"",1+COUNTIFS($D$706:$D$805,"&gt;0",$E$706:$E$805,"&gt;"&amp;E772)))</f>
        <v/>
      </c>
      <c r="M772" s="18">
        <f>IF(D772="","",IF(AND(K772&gt;0,L772=1),"Yes","No"))</f>
        <v/>
      </c>
      <c r="N772" s="48">
        <f>IF(D772="","",N672+F772)</f>
        <v/>
      </c>
      <c r="O772" s="47">
        <f>IF(D772="","",IF(AND(K772=0,K672&gt;0),C772,""))</f>
        <v/>
      </c>
    </row>
    <row r="773">
      <c r="A773" s="49">
        <f>IF(B773="","",DATE(YEAR('Debt Inputs'!$E$2),MONTH('Debt Inputs'!$E$2)+7,1))</f>
        <v/>
      </c>
      <c r="B773" s="23">
        <f>IF('Debt Inputs'!A73="","",'Debt Inputs'!A73)</f>
        <v/>
      </c>
      <c r="C773" s="24">
        <f>IF(B773="","",IFERROR(VLOOKUP(B773,'Debt Inputs'!$A$6:$M$105,2,FALSE),""))</f>
        <v/>
      </c>
      <c r="D773" s="50">
        <f>IF(B773="","",K673)</f>
        <v/>
      </c>
      <c r="E773" s="26">
        <f>IF(B773="","",IFERROR(VLOOKUP(B773,'Debt Inputs'!$A$6:$M$105,5,FALSE),0))</f>
        <v/>
      </c>
      <c r="F773" s="50">
        <f>IF(D773="","",IFERROR(D773*E773/12,0))</f>
        <v/>
      </c>
      <c r="G773" s="50">
        <f>IF(D773="","",MIN(IFERROR(VLOOKUP(B773,'Debt Inputs'!$A$6:$M$105,7,FALSE),0),D773+F773))</f>
        <v/>
      </c>
      <c r="H773" s="50">
        <f>IF(D773="","",IF(L773=1,MAX(0,'Debt Inputs'!$B$2-SUM($G$706:$G$805)),0))</f>
        <v/>
      </c>
      <c r="I773" s="50">
        <f>IF(D773="","",MIN(D773+F773,G773+H773))</f>
        <v/>
      </c>
      <c r="J773" s="50">
        <f>IF(D773="","",MIN(D773,MAX(0,I773-F773)))</f>
        <v/>
      </c>
      <c r="K773" s="50">
        <f>IF(D773="","",MAX(0,D773+F773-I773))</f>
        <v/>
      </c>
      <c r="L773" s="23">
        <f>IF(D773="","",IF(D773&lt;=0,"",1+COUNTIFS($D$706:$D$805,"&gt;0",$E$706:$E$805,"&gt;"&amp;E773)))</f>
        <v/>
      </c>
      <c r="M773" s="23">
        <f>IF(D773="","",IF(AND(K773&gt;0,L773=1),"Yes","No"))</f>
        <v/>
      </c>
      <c r="N773" s="50">
        <f>IF(D773="","",N673+F773)</f>
        <v/>
      </c>
      <c r="O773" s="49">
        <f>IF(D773="","",IF(AND(K773=0,K673&gt;0),C773,""))</f>
        <v/>
      </c>
    </row>
    <row r="774">
      <c r="A774" s="47">
        <f>IF(B774="","",DATE(YEAR('Debt Inputs'!$E$2),MONTH('Debt Inputs'!$E$2)+7,1))</f>
        <v/>
      </c>
      <c r="B774" s="18">
        <f>IF('Debt Inputs'!A74="","",'Debt Inputs'!A74)</f>
        <v/>
      </c>
      <c r="C774" s="19">
        <f>IF(B774="","",IFERROR(VLOOKUP(B774,'Debt Inputs'!$A$6:$M$105,2,FALSE),""))</f>
        <v/>
      </c>
      <c r="D774" s="48">
        <f>IF(B774="","",K674)</f>
        <v/>
      </c>
      <c r="E774" s="21">
        <f>IF(B774="","",IFERROR(VLOOKUP(B774,'Debt Inputs'!$A$6:$M$105,5,FALSE),0))</f>
        <v/>
      </c>
      <c r="F774" s="48">
        <f>IF(D774="","",IFERROR(D774*E774/12,0))</f>
        <v/>
      </c>
      <c r="G774" s="48">
        <f>IF(D774="","",MIN(IFERROR(VLOOKUP(B774,'Debt Inputs'!$A$6:$M$105,7,FALSE),0),D774+F774))</f>
        <v/>
      </c>
      <c r="H774" s="48">
        <f>IF(D774="","",IF(L774=1,MAX(0,'Debt Inputs'!$B$2-SUM($G$706:$G$805)),0))</f>
        <v/>
      </c>
      <c r="I774" s="48">
        <f>IF(D774="","",MIN(D774+F774,G774+H774))</f>
        <v/>
      </c>
      <c r="J774" s="48">
        <f>IF(D774="","",MIN(D774,MAX(0,I774-F774)))</f>
        <v/>
      </c>
      <c r="K774" s="48">
        <f>IF(D774="","",MAX(0,D774+F774-I774))</f>
        <v/>
      </c>
      <c r="L774" s="18">
        <f>IF(D774="","",IF(D774&lt;=0,"",1+COUNTIFS($D$706:$D$805,"&gt;0",$E$706:$E$805,"&gt;"&amp;E774)))</f>
        <v/>
      </c>
      <c r="M774" s="18">
        <f>IF(D774="","",IF(AND(K774&gt;0,L774=1),"Yes","No"))</f>
        <v/>
      </c>
      <c r="N774" s="48">
        <f>IF(D774="","",N674+F774)</f>
        <v/>
      </c>
      <c r="O774" s="47">
        <f>IF(D774="","",IF(AND(K774=0,K674&gt;0),C774,""))</f>
        <v/>
      </c>
    </row>
    <row r="775">
      <c r="A775" s="49">
        <f>IF(B775="","",DATE(YEAR('Debt Inputs'!$E$2),MONTH('Debt Inputs'!$E$2)+7,1))</f>
        <v/>
      </c>
      <c r="B775" s="23">
        <f>IF('Debt Inputs'!A75="","",'Debt Inputs'!A75)</f>
        <v/>
      </c>
      <c r="C775" s="24">
        <f>IF(B775="","",IFERROR(VLOOKUP(B775,'Debt Inputs'!$A$6:$M$105,2,FALSE),""))</f>
        <v/>
      </c>
      <c r="D775" s="50">
        <f>IF(B775="","",K675)</f>
        <v/>
      </c>
      <c r="E775" s="26">
        <f>IF(B775="","",IFERROR(VLOOKUP(B775,'Debt Inputs'!$A$6:$M$105,5,FALSE),0))</f>
        <v/>
      </c>
      <c r="F775" s="50">
        <f>IF(D775="","",IFERROR(D775*E775/12,0))</f>
        <v/>
      </c>
      <c r="G775" s="50">
        <f>IF(D775="","",MIN(IFERROR(VLOOKUP(B775,'Debt Inputs'!$A$6:$M$105,7,FALSE),0),D775+F775))</f>
        <v/>
      </c>
      <c r="H775" s="50">
        <f>IF(D775="","",IF(L775=1,MAX(0,'Debt Inputs'!$B$2-SUM($G$706:$G$805)),0))</f>
        <v/>
      </c>
      <c r="I775" s="50">
        <f>IF(D775="","",MIN(D775+F775,G775+H775))</f>
        <v/>
      </c>
      <c r="J775" s="50">
        <f>IF(D775="","",MIN(D775,MAX(0,I775-F775)))</f>
        <v/>
      </c>
      <c r="K775" s="50">
        <f>IF(D775="","",MAX(0,D775+F775-I775))</f>
        <v/>
      </c>
      <c r="L775" s="23">
        <f>IF(D775="","",IF(D775&lt;=0,"",1+COUNTIFS($D$706:$D$805,"&gt;0",$E$706:$E$805,"&gt;"&amp;E775)))</f>
        <v/>
      </c>
      <c r="M775" s="23">
        <f>IF(D775="","",IF(AND(K775&gt;0,L775=1),"Yes","No"))</f>
        <v/>
      </c>
      <c r="N775" s="50">
        <f>IF(D775="","",N675+F775)</f>
        <v/>
      </c>
      <c r="O775" s="49">
        <f>IF(D775="","",IF(AND(K775=0,K675&gt;0),C775,""))</f>
        <v/>
      </c>
    </row>
    <row r="776">
      <c r="A776" s="47">
        <f>IF(B776="","",DATE(YEAR('Debt Inputs'!$E$2),MONTH('Debt Inputs'!$E$2)+7,1))</f>
        <v/>
      </c>
      <c r="B776" s="18">
        <f>IF('Debt Inputs'!A76="","",'Debt Inputs'!A76)</f>
        <v/>
      </c>
      <c r="C776" s="19">
        <f>IF(B776="","",IFERROR(VLOOKUP(B776,'Debt Inputs'!$A$6:$M$105,2,FALSE),""))</f>
        <v/>
      </c>
      <c r="D776" s="48">
        <f>IF(B776="","",K676)</f>
        <v/>
      </c>
      <c r="E776" s="21">
        <f>IF(B776="","",IFERROR(VLOOKUP(B776,'Debt Inputs'!$A$6:$M$105,5,FALSE),0))</f>
        <v/>
      </c>
      <c r="F776" s="48">
        <f>IF(D776="","",IFERROR(D776*E776/12,0))</f>
        <v/>
      </c>
      <c r="G776" s="48">
        <f>IF(D776="","",MIN(IFERROR(VLOOKUP(B776,'Debt Inputs'!$A$6:$M$105,7,FALSE),0),D776+F776))</f>
        <v/>
      </c>
      <c r="H776" s="48">
        <f>IF(D776="","",IF(L776=1,MAX(0,'Debt Inputs'!$B$2-SUM($G$706:$G$805)),0))</f>
        <v/>
      </c>
      <c r="I776" s="48">
        <f>IF(D776="","",MIN(D776+F776,G776+H776))</f>
        <v/>
      </c>
      <c r="J776" s="48">
        <f>IF(D776="","",MIN(D776,MAX(0,I776-F776)))</f>
        <v/>
      </c>
      <c r="K776" s="48">
        <f>IF(D776="","",MAX(0,D776+F776-I776))</f>
        <v/>
      </c>
      <c r="L776" s="18">
        <f>IF(D776="","",IF(D776&lt;=0,"",1+COUNTIFS($D$706:$D$805,"&gt;0",$E$706:$E$805,"&gt;"&amp;E776)))</f>
        <v/>
      </c>
      <c r="M776" s="18">
        <f>IF(D776="","",IF(AND(K776&gt;0,L776=1),"Yes","No"))</f>
        <v/>
      </c>
      <c r="N776" s="48">
        <f>IF(D776="","",N676+F776)</f>
        <v/>
      </c>
      <c r="O776" s="47">
        <f>IF(D776="","",IF(AND(K776=0,K676&gt;0),C776,""))</f>
        <v/>
      </c>
    </row>
    <row r="777">
      <c r="A777" s="49">
        <f>IF(B777="","",DATE(YEAR('Debt Inputs'!$E$2),MONTH('Debt Inputs'!$E$2)+7,1))</f>
        <v/>
      </c>
      <c r="B777" s="23">
        <f>IF('Debt Inputs'!A77="","",'Debt Inputs'!A77)</f>
        <v/>
      </c>
      <c r="C777" s="24">
        <f>IF(B777="","",IFERROR(VLOOKUP(B777,'Debt Inputs'!$A$6:$M$105,2,FALSE),""))</f>
        <v/>
      </c>
      <c r="D777" s="50">
        <f>IF(B777="","",K677)</f>
        <v/>
      </c>
      <c r="E777" s="26">
        <f>IF(B777="","",IFERROR(VLOOKUP(B777,'Debt Inputs'!$A$6:$M$105,5,FALSE),0))</f>
        <v/>
      </c>
      <c r="F777" s="50">
        <f>IF(D777="","",IFERROR(D777*E777/12,0))</f>
        <v/>
      </c>
      <c r="G777" s="50">
        <f>IF(D777="","",MIN(IFERROR(VLOOKUP(B777,'Debt Inputs'!$A$6:$M$105,7,FALSE),0),D777+F777))</f>
        <v/>
      </c>
      <c r="H777" s="50">
        <f>IF(D777="","",IF(L777=1,MAX(0,'Debt Inputs'!$B$2-SUM($G$706:$G$805)),0))</f>
        <v/>
      </c>
      <c r="I777" s="50">
        <f>IF(D777="","",MIN(D777+F777,G777+H777))</f>
        <v/>
      </c>
      <c r="J777" s="50">
        <f>IF(D777="","",MIN(D777,MAX(0,I777-F777)))</f>
        <v/>
      </c>
      <c r="K777" s="50">
        <f>IF(D777="","",MAX(0,D777+F777-I777))</f>
        <v/>
      </c>
      <c r="L777" s="23">
        <f>IF(D777="","",IF(D777&lt;=0,"",1+COUNTIFS($D$706:$D$805,"&gt;0",$E$706:$E$805,"&gt;"&amp;E777)))</f>
        <v/>
      </c>
      <c r="M777" s="23">
        <f>IF(D777="","",IF(AND(K777&gt;0,L777=1),"Yes","No"))</f>
        <v/>
      </c>
      <c r="N777" s="50">
        <f>IF(D777="","",N677+F777)</f>
        <v/>
      </c>
      <c r="O777" s="49">
        <f>IF(D777="","",IF(AND(K777=0,K677&gt;0),C777,""))</f>
        <v/>
      </c>
    </row>
    <row r="778">
      <c r="A778" s="47">
        <f>IF(B778="","",DATE(YEAR('Debt Inputs'!$E$2),MONTH('Debt Inputs'!$E$2)+7,1))</f>
        <v/>
      </c>
      <c r="B778" s="18">
        <f>IF('Debt Inputs'!A78="","",'Debt Inputs'!A78)</f>
        <v/>
      </c>
      <c r="C778" s="19">
        <f>IF(B778="","",IFERROR(VLOOKUP(B778,'Debt Inputs'!$A$6:$M$105,2,FALSE),""))</f>
        <v/>
      </c>
      <c r="D778" s="48">
        <f>IF(B778="","",K678)</f>
        <v/>
      </c>
      <c r="E778" s="21">
        <f>IF(B778="","",IFERROR(VLOOKUP(B778,'Debt Inputs'!$A$6:$M$105,5,FALSE),0))</f>
        <v/>
      </c>
      <c r="F778" s="48">
        <f>IF(D778="","",IFERROR(D778*E778/12,0))</f>
        <v/>
      </c>
      <c r="G778" s="48">
        <f>IF(D778="","",MIN(IFERROR(VLOOKUP(B778,'Debt Inputs'!$A$6:$M$105,7,FALSE),0),D778+F778))</f>
        <v/>
      </c>
      <c r="H778" s="48">
        <f>IF(D778="","",IF(L778=1,MAX(0,'Debt Inputs'!$B$2-SUM($G$706:$G$805)),0))</f>
        <v/>
      </c>
      <c r="I778" s="48">
        <f>IF(D778="","",MIN(D778+F778,G778+H778))</f>
        <v/>
      </c>
      <c r="J778" s="48">
        <f>IF(D778="","",MIN(D778,MAX(0,I778-F778)))</f>
        <v/>
      </c>
      <c r="K778" s="48">
        <f>IF(D778="","",MAX(0,D778+F778-I778))</f>
        <v/>
      </c>
      <c r="L778" s="18">
        <f>IF(D778="","",IF(D778&lt;=0,"",1+COUNTIFS($D$706:$D$805,"&gt;0",$E$706:$E$805,"&gt;"&amp;E778)))</f>
        <v/>
      </c>
      <c r="M778" s="18">
        <f>IF(D778="","",IF(AND(K778&gt;0,L778=1),"Yes","No"))</f>
        <v/>
      </c>
      <c r="N778" s="48">
        <f>IF(D778="","",N678+F778)</f>
        <v/>
      </c>
      <c r="O778" s="47">
        <f>IF(D778="","",IF(AND(K778=0,K678&gt;0),C778,""))</f>
        <v/>
      </c>
    </row>
    <row r="779">
      <c r="A779" s="49">
        <f>IF(B779="","",DATE(YEAR('Debt Inputs'!$E$2),MONTH('Debt Inputs'!$E$2)+7,1))</f>
        <v/>
      </c>
      <c r="B779" s="23">
        <f>IF('Debt Inputs'!A79="","",'Debt Inputs'!A79)</f>
        <v/>
      </c>
      <c r="C779" s="24">
        <f>IF(B779="","",IFERROR(VLOOKUP(B779,'Debt Inputs'!$A$6:$M$105,2,FALSE),""))</f>
        <v/>
      </c>
      <c r="D779" s="50">
        <f>IF(B779="","",K679)</f>
        <v/>
      </c>
      <c r="E779" s="26">
        <f>IF(B779="","",IFERROR(VLOOKUP(B779,'Debt Inputs'!$A$6:$M$105,5,FALSE),0))</f>
        <v/>
      </c>
      <c r="F779" s="50">
        <f>IF(D779="","",IFERROR(D779*E779/12,0))</f>
        <v/>
      </c>
      <c r="G779" s="50">
        <f>IF(D779="","",MIN(IFERROR(VLOOKUP(B779,'Debt Inputs'!$A$6:$M$105,7,FALSE),0),D779+F779))</f>
        <v/>
      </c>
      <c r="H779" s="50">
        <f>IF(D779="","",IF(L779=1,MAX(0,'Debt Inputs'!$B$2-SUM($G$706:$G$805)),0))</f>
        <v/>
      </c>
      <c r="I779" s="50">
        <f>IF(D779="","",MIN(D779+F779,G779+H779))</f>
        <v/>
      </c>
      <c r="J779" s="50">
        <f>IF(D779="","",MIN(D779,MAX(0,I779-F779)))</f>
        <v/>
      </c>
      <c r="K779" s="50">
        <f>IF(D779="","",MAX(0,D779+F779-I779))</f>
        <v/>
      </c>
      <c r="L779" s="23">
        <f>IF(D779="","",IF(D779&lt;=0,"",1+COUNTIFS($D$706:$D$805,"&gt;0",$E$706:$E$805,"&gt;"&amp;E779)))</f>
        <v/>
      </c>
      <c r="M779" s="23">
        <f>IF(D779="","",IF(AND(K779&gt;0,L779=1),"Yes","No"))</f>
        <v/>
      </c>
      <c r="N779" s="50">
        <f>IF(D779="","",N679+F779)</f>
        <v/>
      </c>
      <c r="O779" s="49">
        <f>IF(D779="","",IF(AND(K779=0,K679&gt;0),C779,""))</f>
        <v/>
      </c>
    </row>
    <row r="780">
      <c r="A780" s="47">
        <f>IF(B780="","",DATE(YEAR('Debt Inputs'!$E$2),MONTH('Debt Inputs'!$E$2)+7,1))</f>
        <v/>
      </c>
      <c r="B780" s="18">
        <f>IF('Debt Inputs'!A80="","",'Debt Inputs'!A80)</f>
        <v/>
      </c>
      <c r="C780" s="19">
        <f>IF(B780="","",IFERROR(VLOOKUP(B780,'Debt Inputs'!$A$6:$M$105,2,FALSE),""))</f>
        <v/>
      </c>
      <c r="D780" s="48">
        <f>IF(B780="","",K680)</f>
        <v/>
      </c>
      <c r="E780" s="21">
        <f>IF(B780="","",IFERROR(VLOOKUP(B780,'Debt Inputs'!$A$6:$M$105,5,FALSE),0))</f>
        <v/>
      </c>
      <c r="F780" s="48">
        <f>IF(D780="","",IFERROR(D780*E780/12,0))</f>
        <v/>
      </c>
      <c r="G780" s="48">
        <f>IF(D780="","",MIN(IFERROR(VLOOKUP(B780,'Debt Inputs'!$A$6:$M$105,7,FALSE),0),D780+F780))</f>
        <v/>
      </c>
      <c r="H780" s="48">
        <f>IF(D780="","",IF(L780=1,MAX(0,'Debt Inputs'!$B$2-SUM($G$706:$G$805)),0))</f>
        <v/>
      </c>
      <c r="I780" s="48">
        <f>IF(D780="","",MIN(D780+F780,G780+H780))</f>
        <v/>
      </c>
      <c r="J780" s="48">
        <f>IF(D780="","",MIN(D780,MAX(0,I780-F780)))</f>
        <v/>
      </c>
      <c r="K780" s="48">
        <f>IF(D780="","",MAX(0,D780+F780-I780))</f>
        <v/>
      </c>
      <c r="L780" s="18">
        <f>IF(D780="","",IF(D780&lt;=0,"",1+COUNTIFS($D$706:$D$805,"&gt;0",$E$706:$E$805,"&gt;"&amp;E780)))</f>
        <v/>
      </c>
      <c r="M780" s="18">
        <f>IF(D780="","",IF(AND(K780&gt;0,L780=1),"Yes","No"))</f>
        <v/>
      </c>
      <c r="N780" s="48">
        <f>IF(D780="","",N680+F780)</f>
        <v/>
      </c>
      <c r="O780" s="47">
        <f>IF(D780="","",IF(AND(K780=0,K680&gt;0),C780,""))</f>
        <v/>
      </c>
    </row>
    <row r="781">
      <c r="A781" s="49">
        <f>IF(B781="","",DATE(YEAR('Debt Inputs'!$E$2),MONTH('Debt Inputs'!$E$2)+7,1))</f>
        <v/>
      </c>
      <c r="B781" s="23">
        <f>IF('Debt Inputs'!A81="","",'Debt Inputs'!A81)</f>
        <v/>
      </c>
      <c r="C781" s="24">
        <f>IF(B781="","",IFERROR(VLOOKUP(B781,'Debt Inputs'!$A$6:$M$105,2,FALSE),""))</f>
        <v/>
      </c>
      <c r="D781" s="50">
        <f>IF(B781="","",K681)</f>
        <v/>
      </c>
      <c r="E781" s="26">
        <f>IF(B781="","",IFERROR(VLOOKUP(B781,'Debt Inputs'!$A$6:$M$105,5,FALSE),0))</f>
        <v/>
      </c>
      <c r="F781" s="50">
        <f>IF(D781="","",IFERROR(D781*E781/12,0))</f>
        <v/>
      </c>
      <c r="G781" s="50">
        <f>IF(D781="","",MIN(IFERROR(VLOOKUP(B781,'Debt Inputs'!$A$6:$M$105,7,FALSE),0),D781+F781))</f>
        <v/>
      </c>
      <c r="H781" s="50">
        <f>IF(D781="","",IF(L781=1,MAX(0,'Debt Inputs'!$B$2-SUM($G$706:$G$805)),0))</f>
        <v/>
      </c>
      <c r="I781" s="50">
        <f>IF(D781="","",MIN(D781+F781,G781+H781))</f>
        <v/>
      </c>
      <c r="J781" s="50">
        <f>IF(D781="","",MIN(D781,MAX(0,I781-F781)))</f>
        <v/>
      </c>
      <c r="K781" s="50">
        <f>IF(D781="","",MAX(0,D781+F781-I781))</f>
        <v/>
      </c>
      <c r="L781" s="23">
        <f>IF(D781="","",IF(D781&lt;=0,"",1+COUNTIFS($D$706:$D$805,"&gt;0",$E$706:$E$805,"&gt;"&amp;E781)))</f>
        <v/>
      </c>
      <c r="M781" s="23">
        <f>IF(D781="","",IF(AND(K781&gt;0,L781=1),"Yes","No"))</f>
        <v/>
      </c>
      <c r="N781" s="50">
        <f>IF(D781="","",N681+F781)</f>
        <v/>
      </c>
      <c r="O781" s="49">
        <f>IF(D781="","",IF(AND(K781=0,K681&gt;0),C781,""))</f>
        <v/>
      </c>
    </row>
    <row r="782">
      <c r="A782" s="47">
        <f>IF(B782="","",DATE(YEAR('Debt Inputs'!$E$2),MONTH('Debt Inputs'!$E$2)+7,1))</f>
        <v/>
      </c>
      <c r="B782" s="18">
        <f>IF('Debt Inputs'!A82="","",'Debt Inputs'!A82)</f>
        <v/>
      </c>
      <c r="C782" s="19">
        <f>IF(B782="","",IFERROR(VLOOKUP(B782,'Debt Inputs'!$A$6:$M$105,2,FALSE),""))</f>
        <v/>
      </c>
      <c r="D782" s="48">
        <f>IF(B782="","",K682)</f>
        <v/>
      </c>
      <c r="E782" s="21">
        <f>IF(B782="","",IFERROR(VLOOKUP(B782,'Debt Inputs'!$A$6:$M$105,5,FALSE),0))</f>
        <v/>
      </c>
      <c r="F782" s="48">
        <f>IF(D782="","",IFERROR(D782*E782/12,0))</f>
        <v/>
      </c>
      <c r="G782" s="48">
        <f>IF(D782="","",MIN(IFERROR(VLOOKUP(B782,'Debt Inputs'!$A$6:$M$105,7,FALSE),0),D782+F782))</f>
        <v/>
      </c>
      <c r="H782" s="48">
        <f>IF(D782="","",IF(L782=1,MAX(0,'Debt Inputs'!$B$2-SUM($G$706:$G$805)),0))</f>
        <v/>
      </c>
      <c r="I782" s="48">
        <f>IF(D782="","",MIN(D782+F782,G782+H782))</f>
        <v/>
      </c>
      <c r="J782" s="48">
        <f>IF(D782="","",MIN(D782,MAX(0,I782-F782)))</f>
        <v/>
      </c>
      <c r="K782" s="48">
        <f>IF(D782="","",MAX(0,D782+F782-I782))</f>
        <v/>
      </c>
      <c r="L782" s="18">
        <f>IF(D782="","",IF(D782&lt;=0,"",1+COUNTIFS($D$706:$D$805,"&gt;0",$E$706:$E$805,"&gt;"&amp;E782)))</f>
        <v/>
      </c>
      <c r="M782" s="18">
        <f>IF(D782="","",IF(AND(K782&gt;0,L782=1),"Yes","No"))</f>
        <v/>
      </c>
      <c r="N782" s="48">
        <f>IF(D782="","",N682+F782)</f>
        <v/>
      </c>
      <c r="O782" s="47">
        <f>IF(D782="","",IF(AND(K782=0,K682&gt;0),C782,""))</f>
        <v/>
      </c>
    </row>
    <row r="783">
      <c r="A783" s="49">
        <f>IF(B783="","",DATE(YEAR('Debt Inputs'!$E$2),MONTH('Debt Inputs'!$E$2)+7,1))</f>
        <v/>
      </c>
      <c r="B783" s="23">
        <f>IF('Debt Inputs'!A83="","",'Debt Inputs'!A83)</f>
        <v/>
      </c>
      <c r="C783" s="24">
        <f>IF(B783="","",IFERROR(VLOOKUP(B783,'Debt Inputs'!$A$6:$M$105,2,FALSE),""))</f>
        <v/>
      </c>
      <c r="D783" s="50">
        <f>IF(B783="","",K683)</f>
        <v/>
      </c>
      <c r="E783" s="26">
        <f>IF(B783="","",IFERROR(VLOOKUP(B783,'Debt Inputs'!$A$6:$M$105,5,FALSE),0))</f>
        <v/>
      </c>
      <c r="F783" s="50">
        <f>IF(D783="","",IFERROR(D783*E783/12,0))</f>
        <v/>
      </c>
      <c r="G783" s="50">
        <f>IF(D783="","",MIN(IFERROR(VLOOKUP(B783,'Debt Inputs'!$A$6:$M$105,7,FALSE),0),D783+F783))</f>
        <v/>
      </c>
      <c r="H783" s="50">
        <f>IF(D783="","",IF(L783=1,MAX(0,'Debt Inputs'!$B$2-SUM($G$706:$G$805)),0))</f>
        <v/>
      </c>
      <c r="I783" s="50">
        <f>IF(D783="","",MIN(D783+F783,G783+H783))</f>
        <v/>
      </c>
      <c r="J783" s="50">
        <f>IF(D783="","",MIN(D783,MAX(0,I783-F783)))</f>
        <v/>
      </c>
      <c r="K783" s="50">
        <f>IF(D783="","",MAX(0,D783+F783-I783))</f>
        <v/>
      </c>
      <c r="L783" s="23">
        <f>IF(D783="","",IF(D783&lt;=0,"",1+COUNTIFS($D$706:$D$805,"&gt;0",$E$706:$E$805,"&gt;"&amp;E783)))</f>
        <v/>
      </c>
      <c r="M783" s="23">
        <f>IF(D783="","",IF(AND(K783&gt;0,L783=1),"Yes","No"))</f>
        <v/>
      </c>
      <c r="N783" s="50">
        <f>IF(D783="","",N683+F783)</f>
        <v/>
      </c>
      <c r="O783" s="49">
        <f>IF(D783="","",IF(AND(K783=0,K683&gt;0),C783,""))</f>
        <v/>
      </c>
    </row>
    <row r="784">
      <c r="A784" s="47">
        <f>IF(B784="","",DATE(YEAR('Debt Inputs'!$E$2),MONTH('Debt Inputs'!$E$2)+7,1))</f>
        <v/>
      </c>
      <c r="B784" s="18">
        <f>IF('Debt Inputs'!A84="","",'Debt Inputs'!A84)</f>
        <v/>
      </c>
      <c r="C784" s="19">
        <f>IF(B784="","",IFERROR(VLOOKUP(B784,'Debt Inputs'!$A$6:$M$105,2,FALSE),""))</f>
        <v/>
      </c>
      <c r="D784" s="48">
        <f>IF(B784="","",K684)</f>
        <v/>
      </c>
      <c r="E784" s="21">
        <f>IF(B784="","",IFERROR(VLOOKUP(B784,'Debt Inputs'!$A$6:$M$105,5,FALSE),0))</f>
        <v/>
      </c>
      <c r="F784" s="48">
        <f>IF(D784="","",IFERROR(D784*E784/12,0))</f>
        <v/>
      </c>
      <c r="G784" s="48">
        <f>IF(D784="","",MIN(IFERROR(VLOOKUP(B784,'Debt Inputs'!$A$6:$M$105,7,FALSE),0),D784+F784))</f>
        <v/>
      </c>
      <c r="H784" s="48">
        <f>IF(D784="","",IF(L784=1,MAX(0,'Debt Inputs'!$B$2-SUM($G$706:$G$805)),0))</f>
        <v/>
      </c>
      <c r="I784" s="48">
        <f>IF(D784="","",MIN(D784+F784,G784+H784))</f>
        <v/>
      </c>
      <c r="J784" s="48">
        <f>IF(D784="","",MIN(D784,MAX(0,I784-F784)))</f>
        <v/>
      </c>
      <c r="K784" s="48">
        <f>IF(D784="","",MAX(0,D784+F784-I784))</f>
        <v/>
      </c>
      <c r="L784" s="18">
        <f>IF(D784="","",IF(D784&lt;=0,"",1+COUNTIFS($D$706:$D$805,"&gt;0",$E$706:$E$805,"&gt;"&amp;E784)))</f>
        <v/>
      </c>
      <c r="M784" s="18">
        <f>IF(D784="","",IF(AND(K784&gt;0,L784=1),"Yes","No"))</f>
        <v/>
      </c>
      <c r="N784" s="48">
        <f>IF(D784="","",N684+F784)</f>
        <v/>
      </c>
      <c r="O784" s="47">
        <f>IF(D784="","",IF(AND(K784=0,K684&gt;0),C784,""))</f>
        <v/>
      </c>
    </row>
    <row r="785">
      <c r="A785" s="49">
        <f>IF(B785="","",DATE(YEAR('Debt Inputs'!$E$2),MONTH('Debt Inputs'!$E$2)+7,1))</f>
        <v/>
      </c>
      <c r="B785" s="23">
        <f>IF('Debt Inputs'!A85="","",'Debt Inputs'!A85)</f>
        <v/>
      </c>
      <c r="C785" s="24">
        <f>IF(B785="","",IFERROR(VLOOKUP(B785,'Debt Inputs'!$A$6:$M$105,2,FALSE),""))</f>
        <v/>
      </c>
      <c r="D785" s="50">
        <f>IF(B785="","",K685)</f>
        <v/>
      </c>
      <c r="E785" s="26">
        <f>IF(B785="","",IFERROR(VLOOKUP(B785,'Debt Inputs'!$A$6:$M$105,5,FALSE),0))</f>
        <v/>
      </c>
      <c r="F785" s="50">
        <f>IF(D785="","",IFERROR(D785*E785/12,0))</f>
        <v/>
      </c>
      <c r="G785" s="50">
        <f>IF(D785="","",MIN(IFERROR(VLOOKUP(B785,'Debt Inputs'!$A$6:$M$105,7,FALSE),0),D785+F785))</f>
        <v/>
      </c>
      <c r="H785" s="50">
        <f>IF(D785="","",IF(L785=1,MAX(0,'Debt Inputs'!$B$2-SUM($G$706:$G$805)),0))</f>
        <v/>
      </c>
      <c r="I785" s="50">
        <f>IF(D785="","",MIN(D785+F785,G785+H785))</f>
        <v/>
      </c>
      <c r="J785" s="50">
        <f>IF(D785="","",MIN(D785,MAX(0,I785-F785)))</f>
        <v/>
      </c>
      <c r="K785" s="50">
        <f>IF(D785="","",MAX(0,D785+F785-I785))</f>
        <v/>
      </c>
      <c r="L785" s="23">
        <f>IF(D785="","",IF(D785&lt;=0,"",1+COUNTIFS($D$706:$D$805,"&gt;0",$E$706:$E$805,"&gt;"&amp;E785)))</f>
        <v/>
      </c>
      <c r="M785" s="23">
        <f>IF(D785="","",IF(AND(K785&gt;0,L785=1),"Yes","No"))</f>
        <v/>
      </c>
      <c r="N785" s="50">
        <f>IF(D785="","",N685+F785)</f>
        <v/>
      </c>
      <c r="O785" s="49">
        <f>IF(D785="","",IF(AND(K785=0,K685&gt;0),C785,""))</f>
        <v/>
      </c>
    </row>
    <row r="786">
      <c r="A786" s="47">
        <f>IF(B786="","",DATE(YEAR('Debt Inputs'!$E$2),MONTH('Debt Inputs'!$E$2)+7,1))</f>
        <v/>
      </c>
      <c r="B786" s="18">
        <f>IF('Debt Inputs'!A86="","",'Debt Inputs'!A86)</f>
        <v/>
      </c>
      <c r="C786" s="19">
        <f>IF(B786="","",IFERROR(VLOOKUP(B786,'Debt Inputs'!$A$6:$M$105,2,FALSE),""))</f>
        <v/>
      </c>
      <c r="D786" s="48">
        <f>IF(B786="","",K686)</f>
        <v/>
      </c>
      <c r="E786" s="21">
        <f>IF(B786="","",IFERROR(VLOOKUP(B786,'Debt Inputs'!$A$6:$M$105,5,FALSE),0))</f>
        <v/>
      </c>
      <c r="F786" s="48">
        <f>IF(D786="","",IFERROR(D786*E786/12,0))</f>
        <v/>
      </c>
      <c r="G786" s="48">
        <f>IF(D786="","",MIN(IFERROR(VLOOKUP(B786,'Debt Inputs'!$A$6:$M$105,7,FALSE),0),D786+F786))</f>
        <v/>
      </c>
      <c r="H786" s="48">
        <f>IF(D786="","",IF(L786=1,MAX(0,'Debt Inputs'!$B$2-SUM($G$706:$G$805)),0))</f>
        <v/>
      </c>
      <c r="I786" s="48">
        <f>IF(D786="","",MIN(D786+F786,G786+H786))</f>
        <v/>
      </c>
      <c r="J786" s="48">
        <f>IF(D786="","",MIN(D786,MAX(0,I786-F786)))</f>
        <v/>
      </c>
      <c r="K786" s="48">
        <f>IF(D786="","",MAX(0,D786+F786-I786))</f>
        <v/>
      </c>
      <c r="L786" s="18">
        <f>IF(D786="","",IF(D786&lt;=0,"",1+COUNTIFS($D$706:$D$805,"&gt;0",$E$706:$E$805,"&gt;"&amp;E786)))</f>
        <v/>
      </c>
      <c r="M786" s="18">
        <f>IF(D786="","",IF(AND(K786&gt;0,L786=1),"Yes","No"))</f>
        <v/>
      </c>
      <c r="N786" s="48">
        <f>IF(D786="","",N686+F786)</f>
        <v/>
      </c>
      <c r="O786" s="47">
        <f>IF(D786="","",IF(AND(K786=0,K686&gt;0),C786,""))</f>
        <v/>
      </c>
    </row>
    <row r="787">
      <c r="A787" s="49">
        <f>IF(B787="","",DATE(YEAR('Debt Inputs'!$E$2),MONTH('Debt Inputs'!$E$2)+7,1))</f>
        <v/>
      </c>
      <c r="B787" s="23">
        <f>IF('Debt Inputs'!A87="","",'Debt Inputs'!A87)</f>
        <v/>
      </c>
      <c r="C787" s="24">
        <f>IF(B787="","",IFERROR(VLOOKUP(B787,'Debt Inputs'!$A$6:$M$105,2,FALSE),""))</f>
        <v/>
      </c>
      <c r="D787" s="50">
        <f>IF(B787="","",K687)</f>
        <v/>
      </c>
      <c r="E787" s="26">
        <f>IF(B787="","",IFERROR(VLOOKUP(B787,'Debt Inputs'!$A$6:$M$105,5,FALSE),0))</f>
        <v/>
      </c>
      <c r="F787" s="50">
        <f>IF(D787="","",IFERROR(D787*E787/12,0))</f>
        <v/>
      </c>
      <c r="G787" s="50">
        <f>IF(D787="","",MIN(IFERROR(VLOOKUP(B787,'Debt Inputs'!$A$6:$M$105,7,FALSE),0),D787+F787))</f>
        <v/>
      </c>
      <c r="H787" s="50">
        <f>IF(D787="","",IF(L787=1,MAX(0,'Debt Inputs'!$B$2-SUM($G$706:$G$805)),0))</f>
        <v/>
      </c>
      <c r="I787" s="50">
        <f>IF(D787="","",MIN(D787+F787,G787+H787))</f>
        <v/>
      </c>
      <c r="J787" s="50">
        <f>IF(D787="","",MIN(D787,MAX(0,I787-F787)))</f>
        <v/>
      </c>
      <c r="K787" s="50">
        <f>IF(D787="","",MAX(0,D787+F787-I787))</f>
        <v/>
      </c>
      <c r="L787" s="23">
        <f>IF(D787="","",IF(D787&lt;=0,"",1+COUNTIFS($D$706:$D$805,"&gt;0",$E$706:$E$805,"&gt;"&amp;E787)))</f>
        <v/>
      </c>
      <c r="M787" s="23">
        <f>IF(D787="","",IF(AND(K787&gt;0,L787=1),"Yes","No"))</f>
        <v/>
      </c>
      <c r="N787" s="50">
        <f>IF(D787="","",N687+F787)</f>
        <v/>
      </c>
      <c r="O787" s="49">
        <f>IF(D787="","",IF(AND(K787=0,K687&gt;0),C787,""))</f>
        <v/>
      </c>
    </row>
    <row r="788">
      <c r="A788" s="47">
        <f>IF(B788="","",DATE(YEAR('Debt Inputs'!$E$2),MONTH('Debt Inputs'!$E$2)+7,1))</f>
        <v/>
      </c>
      <c r="B788" s="18">
        <f>IF('Debt Inputs'!A88="","",'Debt Inputs'!A88)</f>
        <v/>
      </c>
      <c r="C788" s="19">
        <f>IF(B788="","",IFERROR(VLOOKUP(B788,'Debt Inputs'!$A$6:$M$105,2,FALSE),""))</f>
        <v/>
      </c>
      <c r="D788" s="48">
        <f>IF(B788="","",K688)</f>
        <v/>
      </c>
      <c r="E788" s="21">
        <f>IF(B788="","",IFERROR(VLOOKUP(B788,'Debt Inputs'!$A$6:$M$105,5,FALSE),0))</f>
        <v/>
      </c>
      <c r="F788" s="48">
        <f>IF(D788="","",IFERROR(D788*E788/12,0))</f>
        <v/>
      </c>
      <c r="G788" s="48">
        <f>IF(D788="","",MIN(IFERROR(VLOOKUP(B788,'Debt Inputs'!$A$6:$M$105,7,FALSE),0),D788+F788))</f>
        <v/>
      </c>
      <c r="H788" s="48">
        <f>IF(D788="","",IF(L788=1,MAX(0,'Debt Inputs'!$B$2-SUM($G$706:$G$805)),0))</f>
        <v/>
      </c>
      <c r="I788" s="48">
        <f>IF(D788="","",MIN(D788+F788,G788+H788))</f>
        <v/>
      </c>
      <c r="J788" s="48">
        <f>IF(D788="","",MIN(D788,MAX(0,I788-F788)))</f>
        <v/>
      </c>
      <c r="K788" s="48">
        <f>IF(D788="","",MAX(0,D788+F788-I788))</f>
        <v/>
      </c>
      <c r="L788" s="18">
        <f>IF(D788="","",IF(D788&lt;=0,"",1+COUNTIFS($D$706:$D$805,"&gt;0",$E$706:$E$805,"&gt;"&amp;E788)))</f>
        <v/>
      </c>
      <c r="M788" s="18">
        <f>IF(D788="","",IF(AND(K788&gt;0,L788=1),"Yes","No"))</f>
        <v/>
      </c>
      <c r="N788" s="48">
        <f>IF(D788="","",N688+F788)</f>
        <v/>
      </c>
      <c r="O788" s="47">
        <f>IF(D788="","",IF(AND(K788=0,K688&gt;0),C788,""))</f>
        <v/>
      </c>
    </row>
    <row r="789">
      <c r="A789" s="49">
        <f>IF(B789="","",DATE(YEAR('Debt Inputs'!$E$2),MONTH('Debt Inputs'!$E$2)+7,1))</f>
        <v/>
      </c>
      <c r="B789" s="23">
        <f>IF('Debt Inputs'!A89="","",'Debt Inputs'!A89)</f>
        <v/>
      </c>
      <c r="C789" s="24">
        <f>IF(B789="","",IFERROR(VLOOKUP(B789,'Debt Inputs'!$A$6:$M$105,2,FALSE),""))</f>
        <v/>
      </c>
      <c r="D789" s="50">
        <f>IF(B789="","",K689)</f>
        <v/>
      </c>
      <c r="E789" s="26">
        <f>IF(B789="","",IFERROR(VLOOKUP(B789,'Debt Inputs'!$A$6:$M$105,5,FALSE),0))</f>
        <v/>
      </c>
      <c r="F789" s="50">
        <f>IF(D789="","",IFERROR(D789*E789/12,0))</f>
        <v/>
      </c>
      <c r="G789" s="50">
        <f>IF(D789="","",MIN(IFERROR(VLOOKUP(B789,'Debt Inputs'!$A$6:$M$105,7,FALSE),0),D789+F789))</f>
        <v/>
      </c>
      <c r="H789" s="50">
        <f>IF(D789="","",IF(L789=1,MAX(0,'Debt Inputs'!$B$2-SUM($G$706:$G$805)),0))</f>
        <v/>
      </c>
      <c r="I789" s="50">
        <f>IF(D789="","",MIN(D789+F789,G789+H789))</f>
        <v/>
      </c>
      <c r="J789" s="50">
        <f>IF(D789="","",MIN(D789,MAX(0,I789-F789)))</f>
        <v/>
      </c>
      <c r="K789" s="50">
        <f>IF(D789="","",MAX(0,D789+F789-I789))</f>
        <v/>
      </c>
      <c r="L789" s="23">
        <f>IF(D789="","",IF(D789&lt;=0,"",1+COUNTIFS($D$706:$D$805,"&gt;0",$E$706:$E$805,"&gt;"&amp;E789)))</f>
        <v/>
      </c>
      <c r="M789" s="23">
        <f>IF(D789="","",IF(AND(K789&gt;0,L789=1),"Yes","No"))</f>
        <v/>
      </c>
      <c r="N789" s="50">
        <f>IF(D789="","",N689+F789)</f>
        <v/>
      </c>
      <c r="O789" s="49">
        <f>IF(D789="","",IF(AND(K789=0,K689&gt;0),C789,""))</f>
        <v/>
      </c>
    </row>
    <row r="790">
      <c r="A790" s="47">
        <f>IF(B790="","",DATE(YEAR('Debt Inputs'!$E$2),MONTH('Debt Inputs'!$E$2)+7,1))</f>
        <v/>
      </c>
      <c r="B790" s="18">
        <f>IF('Debt Inputs'!A90="","",'Debt Inputs'!A90)</f>
        <v/>
      </c>
      <c r="C790" s="19">
        <f>IF(B790="","",IFERROR(VLOOKUP(B790,'Debt Inputs'!$A$6:$M$105,2,FALSE),""))</f>
        <v/>
      </c>
      <c r="D790" s="48">
        <f>IF(B790="","",K690)</f>
        <v/>
      </c>
      <c r="E790" s="21">
        <f>IF(B790="","",IFERROR(VLOOKUP(B790,'Debt Inputs'!$A$6:$M$105,5,FALSE),0))</f>
        <v/>
      </c>
      <c r="F790" s="48">
        <f>IF(D790="","",IFERROR(D790*E790/12,0))</f>
        <v/>
      </c>
      <c r="G790" s="48">
        <f>IF(D790="","",MIN(IFERROR(VLOOKUP(B790,'Debt Inputs'!$A$6:$M$105,7,FALSE),0),D790+F790))</f>
        <v/>
      </c>
      <c r="H790" s="48">
        <f>IF(D790="","",IF(L790=1,MAX(0,'Debt Inputs'!$B$2-SUM($G$706:$G$805)),0))</f>
        <v/>
      </c>
      <c r="I790" s="48">
        <f>IF(D790="","",MIN(D790+F790,G790+H790))</f>
        <v/>
      </c>
      <c r="J790" s="48">
        <f>IF(D790="","",MIN(D790,MAX(0,I790-F790)))</f>
        <v/>
      </c>
      <c r="K790" s="48">
        <f>IF(D790="","",MAX(0,D790+F790-I790))</f>
        <v/>
      </c>
      <c r="L790" s="18">
        <f>IF(D790="","",IF(D790&lt;=0,"",1+COUNTIFS($D$706:$D$805,"&gt;0",$E$706:$E$805,"&gt;"&amp;E790)))</f>
        <v/>
      </c>
      <c r="M790" s="18">
        <f>IF(D790="","",IF(AND(K790&gt;0,L790=1),"Yes","No"))</f>
        <v/>
      </c>
      <c r="N790" s="48">
        <f>IF(D790="","",N690+F790)</f>
        <v/>
      </c>
      <c r="O790" s="47">
        <f>IF(D790="","",IF(AND(K790=0,K690&gt;0),C790,""))</f>
        <v/>
      </c>
    </row>
    <row r="791">
      <c r="A791" s="49">
        <f>IF(B791="","",DATE(YEAR('Debt Inputs'!$E$2),MONTH('Debt Inputs'!$E$2)+7,1))</f>
        <v/>
      </c>
      <c r="B791" s="23">
        <f>IF('Debt Inputs'!A91="","",'Debt Inputs'!A91)</f>
        <v/>
      </c>
      <c r="C791" s="24">
        <f>IF(B791="","",IFERROR(VLOOKUP(B791,'Debt Inputs'!$A$6:$M$105,2,FALSE),""))</f>
        <v/>
      </c>
      <c r="D791" s="50">
        <f>IF(B791="","",K691)</f>
        <v/>
      </c>
      <c r="E791" s="26">
        <f>IF(B791="","",IFERROR(VLOOKUP(B791,'Debt Inputs'!$A$6:$M$105,5,FALSE),0))</f>
        <v/>
      </c>
      <c r="F791" s="50">
        <f>IF(D791="","",IFERROR(D791*E791/12,0))</f>
        <v/>
      </c>
      <c r="G791" s="50">
        <f>IF(D791="","",MIN(IFERROR(VLOOKUP(B791,'Debt Inputs'!$A$6:$M$105,7,FALSE),0),D791+F791))</f>
        <v/>
      </c>
      <c r="H791" s="50">
        <f>IF(D791="","",IF(L791=1,MAX(0,'Debt Inputs'!$B$2-SUM($G$706:$G$805)),0))</f>
        <v/>
      </c>
      <c r="I791" s="50">
        <f>IF(D791="","",MIN(D791+F791,G791+H791))</f>
        <v/>
      </c>
      <c r="J791" s="50">
        <f>IF(D791="","",MIN(D791,MAX(0,I791-F791)))</f>
        <v/>
      </c>
      <c r="K791" s="50">
        <f>IF(D791="","",MAX(0,D791+F791-I791))</f>
        <v/>
      </c>
      <c r="L791" s="23">
        <f>IF(D791="","",IF(D791&lt;=0,"",1+COUNTIFS($D$706:$D$805,"&gt;0",$E$706:$E$805,"&gt;"&amp;E791)))</f>
        <v/>
      </c>
      <c r="M791" s="23">
        <f>IF(D791="","",IF(AND(K791&gt;0,L791=1),"Yes","No"))</f>
        <v/>
      </c>
      <c r="N791" s="50">
        <f>IF(D791="","",N691+F791)</f>
        <v/>
      </c>
      <c r="O791" s="49">
        <f>IF(D791="","",IF(AND(K791=0,K691&gt;0),C791,""))</f>
        <v/>
      </c>
    </row>
    <row r="792">
      <c r="A792" s="47">
        <f>IF(B792="","",DATE(YEAR('Debt Inputs'!$E$2),MONTH('Debt Inputs'!$E$2)+7,1))</f>
        <v/>
      </c>
      <c r="B792" s="18">
        <f>IF('Debt Inputs'!A92="","",'Debt Inputs'!A92)</f>
        <v/>
      </c>
      <c r="C792" s="19">
        <f>IF(B792="","",IFERROR(VLOOKUP(B792,'Debt Inputs'!$A$6:$M$105,2,FALSE),""))</f>
        <v/>
      </c>
      <c r="D792" s="48">
        <f>IF(B792="","",K692)</f>
        <v/>
      </c>
      <c r="E792" s="21">
        <f>IF(B792="","",IFERROR(VLOOKUP(B792,'Debt Inputs'!$A$6:$M$105,5,FALSE),0))</f>
        <v/>
      </c>
      <c r="F792" s="48">
        <f>IF(D792="","",IFERROR(D792*E792/12,0))</f>
        <v/>
      </c>
      <c r="G792" s="48">
        <f>IF(D792="","",MIN(IFERROR(VLOOKUP(B792,'Debt Inputs'!$A$6:$M$105,7,FALSE),0),D792+F792))</f>
        <v/>
      </c>
      <c r="H792" s="48">
        <f>IF(D792="","",IF(L792=1,MAX(0,'Debt Inputs'!$B$2-SUM($G$706:$G$805)),0))</f>
        <v/>
      </c>
      <c r="I792" s="48">
        <f>IF(D792="","",MIN(D792+F792,G792+H792))</f>
        <v/>
      </c>
      <c r="J792" s="48">
        <f>IF(D792="","",MIN(D792,MAX(0,I792-F792)))</f>
        <v/>
      </c>
      <c r="K792" s="48">
        <f>IF(D792="","",MAX(0,D792+F792-I792))</f>
        <v/>
      </c>
      <c r="L792" s="18">
        <f>IF(D792="","",IF(D792&lt;=0,"",1+COUNTIFS($D$706:$D$805,"&gt;0",$E$706:$E$805,"&gt;"&amp;E792)))</f>
        <v/>
      </c>
      <c r="M792" s="18">
        <f>IF(D792="","",IF(AND(K792&gt;0,L792=1),"Yes","No"))</f>
        <v/>
      </c>
      <c r="N792" s="48">
        <f>IF(D792="","",N692+F792)</f>
        <v/>
      </c>
      <c r="O792" s="47">
        <f>IF(D792="","",IF(AND(K792=0,K692&gt;0),C792,""))</f>
        <v/>
      </c>
    </row>
    <row r="793">
      <c r="A793" s="49">
        <f>IF(B793="","",DATE(YEAR('Debt Inputs'!$E$2),MONTH('Debt Inputs'!$E$2)+7,1))</f>
        <v/>
      </c>
      <c r="B793" s="23">
        <f>IF('Debt Inputs'!A93="","",'Debt Inputs'!A93)</f>
        <v/>
      </c>
      <c r="C793" s="24">
        <f>IF(B793="","",IFERROR(VLOOKUP(B793,'Debt Inputs'!$A$6:$M$105,2,FALSE),""))</f>
        <v/>
      </c>
      <c r="D793" s="50">
        <f>IF(B793="","",K693)</f>
        <v/>
      </c>
      <c r="E793" s="26">
        <f>IF(B793="","",IFERROR(VLOOKUP(B793,'Debt Inputs'!$A$6:$M$105,5,FALSE),0))</f>
        <v/>
      </c>
      <c r="F793" s="50">
        <f>IF(D793="","",IFERROR(D793*E793/12,0))</f>
        <v/>
      </c>
      <c r="G793" s="50">
        <f>IF(D793="","",MIN(IFERROR(VLOOKUP(B793,'Debt Inputs'!$A$6:$M$105,7,FALSE),0),D793+F793))</f>
        <v/>
      </c>
      <c r="H793" s="50">
        <f>IF(D793="","",IF(L793=1,MAX(0,'Debt Inputs'!$B$2-SUM($G$706:$G$805)),0))</f>
        <v/>
      </c>
      <c r="I793" s="50">
        <f>IF(D793="","",MIN(D793+F793,G793+H793))</f>
        <v/>
      </c>
      <c r="J793" s="50">
        <f>IF(D793="","",MIN(D793,MAX(0,I793-F793)))</f>
        <v/>
      </c>
      <c r="K793" s="50">
        <f>IF(D793="","",MAX(0,D793+F793-I793))</f>
        <v/>
      </c>
      <c r="L793" s="23">
        <f>IF(D793="","",IF(D793&lt;=0,"",1+COUNTIFS($D$706:$D$805,"&gt;0",$E$706:$E$805,"&gt;"&amp;E793)))</f>
        <v/>
      </c>
      <c r="M793" s="23">
        <f>IF(D793="","",IF(AND(K793&gt;0,L793=1),"Yes","No"))</f>
        <v/>
      </c>
      <c r="N793" s="50">
        <f>IF(D793="","",N693+F793)</f>
        <v/>
      </c>
      <c r="O793" s="49">
        <f>IF(D793="","",IF(AND(K793=0,K693&gt;0),C793,""))</f>
        <v/>
      </c>
    </row>
    <row r="794">
      <c r="A794" s="47">
        <f>IF(B794="","",DATE(YEAR('Debt Inputs'!$E$2),MONTH('Debt Inputs'!$E$2)+7,1))</f>
        <v/>
      </c>
      <c r="B794" s="18">
        <f>IF('Debt Inputs'!A94="","",'Debt Inputs'!A94)</f>
        <v/>
      </c>
      <c r="C794" s="19">
        <f>IF(B794="","",IFERROR(VLOOKUP(B794,'Debt Inputs'!$A$6:$M$105,2,FALSE),""))</f>
        <v/>
      </c>
      <c r="D794" s="48">
        <f>IF(B794="","",K694)</f>
        <v/>
      </c>
      <c r="E794" s="21">
        <f>IF(B794="","",IFERROR(VLOOKUP(B794,'Debt Inputs'!$A$6:$M$105,5,FALSE),0))</f>
        <v/>
      </c>
      <c r="F794" s="48">
        <f>IF(D794="","",IFERROR(D794*E794/12,0))</f>
        <v/>
      </c>
      <c r="G794" s="48">
        <f>IF(D794="","",MIN(IFERROR(VLOOKUP(B794,'Debt Inputs'!$A$6:$M$105,7,FALSE),0),D794+F794))</f>
        <v/>
      </c>
      <c r="H794" s="48">
        <f>IF(D794="","",IF(L794=1,MAX(0,'Debt Inputs'!$B$2-SUM($G$706:$G$805)),0))</f>
        <v/>
      </c>
      <c r="I794" s="48">
        <f>IF(D794="","",MIN(D794+F794,G794+H794))</f>
        <v/>
      </c>
      <c r="J794" s="48">
        <f>IF(D794="","",MIN(D794,MAX(0,I794-F794)))</f>
        <v/>
      </c>
      <c r="K794" s="48">
        <f>IF(D794="","",MAX(0,D794+F794-I794))</f>
        <v/>
      </c>
      <c r="L794" s="18">
        <f>IF(D794="","",IF(D794&lt;=0,"",1+COUNTIFS($D$706:$D$805,"&gt;0",$E$706:$E$805,"&gt;"&amp;E794)))</f>
        <v/>
      </c>
      <c r="M794" s="18">
        <f>IF(D794="","",IF(AND(K794&gt;0,L794=1),"Yes","No"))</f>
        <v/>
      </c>
      <c r="N794" s="48">
        <f>IF(D794="","",N694+F794)</f>
        <v/>
      </c>
      <c r="O794" s="47">
        <f>IF(D794="","",IF(AND(K794=0,K694&gt;0),C794,""))</f>
        <v/>
      </c>
    </row>
    <row r="795">
      <c r="A795" s="49">
        <f>IF(B795="","",DATE(YEAR('Debt Inputs'!$E$2),MONTH('Debt Inputs'!$E$2)+7,1))</f>
        <v/>
      </c>
      <c r="B795" s="23">
        <f>IF('Debt Inputs'!A95="","",'Debt Inputs'!A95)</f>
        <v/>
      </c>
      <c r="C795" s="24">
        <f>IF(B795="","",IFERROR(VLOOKUP(B795,'Debt Inputs'!$A$6:$M$105,2,FALSE),""))</f>
        <v/>
      </c>
      <c r="D795" s="50">
        <f>IF(B795="","",K695)</f>
        <v/>
      </c>
      <c r="E795" s="26">
        <f>IF(B795="","",IFERROR(VLOOKUP(B795,'Debt Inputs'!$A$6:$M$105,5,FALSE),0))</f>
        <v/>
      </c>
      <c r="F795" s="50">
        <f>IF(D795="","",IFERROR(D795*E795/12,0))</f>
        <v/>
      </c>
      <c r="G795" s="50">
        <f>IF(D795="","",MIN(IFERROR(VLOOKUP(B795,'Debt Inputs'!$A$6:$M$105,7,FALSE),0),D795+F795))</f>
        <v/>
      </c>
      <c r="H795" s="50">
        <f>IF(D795="","",IF(L795=1,MAX(0,'Debt Inputs'!$B$2-SUM($G$706:$G$805)),0))</f>
        <v/>
      </c>
      <c r="I795" s="50">
        <f>IF(D795="","",MIN(D795+F795,G795+H795))</f>
        <v/>
      </c>
      <c r="J795" s="50">
        <f>IF(D795="","",MIN(D795,MAX(0,I795-F795)))</f>
        <v/>
      </c>
      <c r="K795" s="50">
        <f>IF(D795="","",MAX(0,D795+F795-I795))</f>
        <v/>
      </c>
      <c r="L795" s="23">
        <f>IF(D795="","",IF(D795&lt;=0,"",1+COUNTIFS($D$706:$D$805,"&gt;0",$E$706:$E$805,"&gt;"&amp;E795)))</f>
        <v/>
      </c>
      <c r="M795" s="23">
        <f>IF(D795="","",IF(AND(K795&gt;0,L795=1),"Yes","No"))</f>
        <v/>
      </c>
      <c r="N795" s="50">
        <f>IF(D795="","",N695+F795)</f>
        <v/>
      </c>
      <c r="O795" s="49">
        <f>IF(D795="","",IF(AND(K795=0,K695&gt;0),C795,""))</f>
        <v/>
      </c>
    </row>
    <row r="796">
      <c r="A796" s="47">
        <f>IF(B796="","",DATE(YEAR('Debt Inputs'!$E$2),MONTH('Debt Inputs'!$E$2)+7,1))</f>
        <v/>
      </c>
      <c r="B796" s="18">
        <f>IF('Debt Inputs'!A96="","",'Debt Inputs'!A96)</f>
        <v/>
      </c>
      <c r="C796" s="19">
        <f>IF(B796="","",IFERROR(VLOOKUP(B796,'Debt Inputs'!$A$6:$M$105,2,FALSE),""))</f>
        <v/>
      </c>
      <c r="D796" s="48">
        <f>IF(B796="","",K696)</f>
        <v/>
      </c>
      <c r="E796" s="21">
        <f>IF(B796="","",IFERROR(VLOOKUP(B796,'Debt Inputs'!$A$6:$M$105,5,FALSE),0))</f>
        <v/>
      </c>
      <c r="F796" s="48">
        <f>IF(D796="","",IFERROR(D796*E796/12,0))</f>
        <v/>
      </c>
      <c r="G796" s="48">
        <f>IF(D796="","",MIN(IFERROR(VLOOKUP(B796,'Debt Inputs'!$A$6:$M$105,7,FALSE),0),D796+F796))</f>
        <v/>
      </c>
      <c r="H796" s="48">
        <f>IF(D796="","",IF(L796=1,MAX(0,'Debt Inputs'!$B$2-SUM($G$706:$G$805)),0))</f>
        <v/>
      </c>
      <c r="I796" s="48">
        <f>IF(D796="","",MIN(D796+F796,G796+H796))</f>
        <v/>
      </c>
      <c r="J796" s="48">
        <f>IF(D796="","",MIN(D796,MAX(0,I796-F796)))</f>
        <v/>
      </c>
      <c r="K796" s="48">
        <f>IF(D796="","",MAX(0,D796+F796-I796))</f>
        <v/>
      </c>
      <c r="L796" s="18">
        <f>IF(D796="","",IF(D796&lt;=0,"",1+COUNTIFS($D$706:$D$805,"&gt;0",$E$706:$E$805,"&gt;"&amp;E796)))</f>
        <v/>
      </c>
      <c r="M796" s="18">
        <f>IF(D796="","",IF(AND(K796&gt;0,L796=1),"Yes","No"))</f>
        <v/>
      </c>
      <c r="N796" s="48">
        <f>IF(D796="","",N696+F796)</f>
        <v/>
      </c>
      <c r="O796" s="47">
        <f>IF(D796="","",IF(AND(K796=0,K696&gt;0),C796,""))</f>
        <v/>
      </c>
    </row>
    <row r="797">
      <c r="A797" s="49">
        <f>IF(B797="","",DATE(YEAR('Debt Inputs'!$E$2),MONTH('Debt Inputs'!$E$2)+7,1))</f>
        <v/>
      </c>
      <c r="B797" s="23">
        <f>IF('Debt Inputs'!A97="","",'Debt Inputs'!A97)</f>
        <v/>
      </c>
      <c r="C797" s="24">
        <f>IF(B797="","",IFERROR(VLOOKUP(B797,'Debt Inputs'!$A$6:$M$105,2,FALSE),""))</f>
        <v/>
      </c>
      <c r="D797" s="50">
        <f>IF(B797="","",K697)</f>
        <v/>
      </c>
      <c r="E797" s="26">
        <f>IF(B797="","",IFERROR(VLOOKUP(B797,'Debt Inputs'!$A$6:$M$105,5,FALSE),0))</f>
        <v/>
      </c>
      <c r="F797" s="50">
        <f>IF(D797="","",IFERROR(D797*E797/12,0))</f>
        <v/>
      </c>
      <c r="G797" s="50">
        <f>IF(D797="","",MIN(IFERROR(VLOOKUP(B797,'Debt Inputs'!$A$6:$M$105,7,FALSE),0),D797+F797))</f>
        <v/>
      </c>
      <c r="H797" s="50">
        <f>IF(D797="","",IF(L797=1,MAX(0,'Debt Inputs'!$B$2-SUM($G$706:$G$805)),0))</f>
        <v/>
      </c>
      <c r="I797" s="50">
        <f>IF(D797="","",MIN(D797+F797,G797+H797))</f>
        <v/>
      </c>
      <c r="J797" s="50">
        <f>IF(D797="","",MIN(D797,MAX(0,I797-F797)))</f>
        <v/>
      </c>
      <c r="K797" s="50">
        <f>IF(D797="","",MAX(0,D797+F797-I797))</f>
        <v/>
      </c>
      <c r="L797" s="23">
        <f>IF(D797="","",IF(D797&lt;=0,"",1+COUNTIFS($D$706:$D$805,"&gt;0",$E$706:$E$805,"&gt;"&amp;E797)))</f>
        <v/>
      </c>
      <c r="M797" s="23">
        <f>IF(D797="","",IF(AND(K797&gt;0,L797=1),"Yes","No"))</f>
        <v/>
      </c>
      <c r="N797" s="50">
        <f>IF(D797="","",N697+F797)</f>
        <v/>
      </c>
      <c r="O797" s="49">
        <f>IF(D797="","",IF(AND(K797=0,K697&gt;0),C797,""))</f>
        <v/>
      </c>
    </row>
    <row r="798">
      <c r="A798" s="47">
        <f>IF(B798="","",DATE(YEAR('Debt Inputs'!$E$2),MONTH('Debt Inputs'!$E$2)+7,1))</f>
        <v/>
      </c>
      <c r="B798" s="18">
        <f>IF('Debt Inputs'!A98="","",'Debt Inputs'!A98)</f>
        <v/>
      </c>
      <c r="C798" s="19">
        <f>IF(B798="","",IFERROR(VLOOKUP(B798,'Debt Inputs'!$A$6:$M$105,2,FALSE),""))</f>
        <v/>
      </c>
      <c r="D798" s="48">
        <f>IF(B798="","",K698)</f>
        <v/>
      </c>
      <c r="E798" s="21">
        <f>IF(B798="","",IFERROR(VLOOKUP(B798,'Debt Inputs'!$A$6:$M$105,5,FALSE),0))</f>
        <v/>
      </c>
      <c r="F798" s="48">
        <f>IF(D798="","",IFERROR(D798*E798/12,0))</f>
        <v/>
      </c>
      <c r="G798" s="48">
        <f>IF(D798="","",MIN(IFERROR(VLOOKUP(B798,'Debt Inputs'!$A$6:$M$105,7,FALSE),0),D798+F798))</f>
        <v/>
      </c>
      <c r="H798" s="48">
        <f>IF(D798="","",IF(L798=1,MAX(0,'Debt Inputs'!$B$2-SUM($G$706:$G$805)),0))</f>
        <v/>
      </c>
      <c r="I798" s="48">
        <f>IF(D798="","",MIN(D798+F798,G798+H798))</f>
        <v/>
      </c>
      <c r="J798" s="48">
        <f>IF(D798="","",MIN(D798,MAX(0,I798-F798)))</f>
        <v/>
      </c>
      <c r="K798" s="48">
        <f>IF(D798="","",MAX(0,D798+F798-I798))</f>
        <v/>
      </c>
      <c r="L798" s="18">
        <f>IF(D798="","",IF(D798&lt;=0,"",1+COUNTIFS($D$706:$D$805,"&gt;0",$E$706:$E$805,"&gt;"&amp;E798)))</f>
        <v/>
      </c>
      <c r="M798" s="18">
        <f>IF(D798="","",IF(AND(K798&gt;0,L798=1),"Yes","No"))</f>
        <v/>
      </c>
      <c r="N798" s="48">
        <f>IF(D798="","",N698+F798)</f>
        <v/>
      </c>
      <c r="O798" s="47">
        <f>IF(D798="","",IF(AND(K798=0,K698&gt;0),C798,""))</f>
        <v/>
      </c>
    </row>
    <row r="799">
      <c r="A799" s="49">
        <f>IF(B799="","",DATE(YEAR('Debt Inputs'!$E$2),MONTH('Debt Inputs'!$E$2)+7,1))</f>
        <v/>
      </c>
      <c r="B799" s="23">
        <f>IF('Debt Inputs'!A99="","",'Debt Inputs'!A99)</f>
        <v/>
      </c>
      <c r="C799" s="24">
        <f>IF(B799="","",IFERROR(VLOOKUP(B799,'Debt Inputs'!$A$6:$M$105,2,FALSE),""))</f>
        <v/>
      </c>
      <c r="D799" s="50">
        <f>IF(B799="","",K699)</f>
        <v/>
      </c>
      <c r="E799" s="26">
        <f>IF(B799="","",IFERROR(VLOOKUP(B799,'Debt Inputs'!$A$6:$M$105,5,FALSE),0))</f>
        <v/>
      </c>
      <c r="F799" s="50">
        <f>IF(D799="","",IFERROR(D799*E799/12,0))</f>
        <v/>
      </c>
      <c r="G799" s="50">
        <f>IF(D799="","",MIN(IFERROR(VLOOKUP(B799,'Debt Inputs'!$A$6:$M$105,7,FALSE),0),D799+F799))</f>
        <v/>
      </c>
      <c r="H799" s="50">
        <f>IF(D799="","",IF(L799=1,MAX(0,'Debt Inputs'!$B$2-SUM($G$706:$G$805)),0))</f>
        <v/>
      </c>
      <c r="I799" s="50">
        <f>IF(D799="","",MIN(D799+F799,G799+H799))</f>
        <v/>
      </c>
      <c r="J799" s="50">
        <f>IF(D799="","",MIN(D799,MAX(0,I799-F799)))</f>
        <v/>
      </c>
      <c r="K799" s="50">
        <f>IF(D799="","",MAX(0,D799+F799-I799))</f>
        <v/>
      </c>
      <c r="L799" s="23">
        <f>IF(D799="","",IF(D799&lt;=0,"",1+COUNTIFS($D$706:$D$805,"&gt;0",$E$706:$E$805,"&gt;"&amp;E799)))</f>
        <v/>
      </c>
      <c r="M799" s="23">
        <f>IF(D799="","",IF(AND(K799&gt;0,L799=1),"Yes","No"))</f>
        <v/>
      </c>
      <c r="N799" s="50">
        <f>IF(D799="","",N699+F799)</f>
        <v/>
      </c>
      <c r="O799" s="49">
        <f>IF(D799="","",IF(AND(K799=0,K699&gt;0),C799,""))</f>
        <v/>
      </c>
    </row>
    <row r="800">
      <c r="A800" s="47">
        <f>IF(B800="","",DATE(YEAR('Debt Inputs'!$E$2),MONTH('Debt Inputs'!$E$2)+7,1))</f>
        <v/>
      </c>
      <c r="B800" s="18">
        <f>IF('Debt Inputs'!A100="","",'Debt Inputs'!A100)</f>
        <v/>
      </c>
      <c r="C800" s="19">
        <f>IF(B800="","",IFERROR(VLOOKUP(B800,'Debt Inputs'!$A$6:$M$105,2,FALSE),""))</f>
        <v/>
      </c>
      <c r="D800" s="48">
        <f>IF(B800="","",K700)</f>
        <v/>
      </c>
      <c r="E800" s="21">
        <f>IF(B800="","",IFERROR(VLOOKUP(B800,'Debt Inputs'!$A$6:$M$105,5,FALSE),0))</f>
        <v/>
      </c>
      <c r="F800" s="48">
        <f>IF(D800="","",IFERROR(D800*E800/12,0))</f>
        <v/>
      </c>
      <c r="G800" s="48">
        <f>IF(D800="","",MIN(IFERROR(VLOOKUP(B800,'Debt Inputs'!$A$6:$M$105,7,FALSE),0),D800+F800))</f>
        <v/>
      </c>
      <c r="H800" s="48">
        <f>IF(D800="","",IF(L800=1,MAX(0,'Debt Inputs'!$B$2-SUM($G$706:$G$805)),0))</f>
        <v/>
      </c>
      <c r="I800" s="48">
        <f>IF(D800="","",MIN(D800+F800,G800+H800))</f>
        <v/>
      </c>
      <c r="J800" s="48">
        <f>IF(D800="","",MIN(D800,MAX(0,I800-F800)))</f>
        <v/>
      </c>
      <c r="K800" s="48">
        <f>IF(D800="","",MAX(0,D800+F800-I800))</f>
        <v/>
      </c>
      <c r="L800" s="18">
        <f>IF(D800="","",IF(D800&lt;=0,"",1+COUNTIFS($D$706:$D$805,"&gt;0",$E$706:$E$805,"&gt;"&amp;E800)))</f>
        <v/>
      </c>
      <c r="M800" s="18">
        <f>IF(D800="","",IF(AND(K800&gt;0,L800=1),"Yes","No"))</f>
        <v/>
      </c>
      <c r="N800" s="48">
        <f>IF(D800="","",N700+F800)</f>
        <v/>
      </c>
      <c r="O800" s="47">
        <f>IF(D800="","",IF(AND(K800=0,K700&gt;0),C800,""))</f>
        <v/>
      </c>
    </row>
    <row r="801">
      <c r="A801" s="49">
        <f>IF(B801="","",DATE(YEAR('Debt Inputs'!$E$2),MONTH('Debt Inputs'!$E$2)+7,1))</f>
        <v/>
      </c>
      <c r="B801" s="23">
        <f>IF('Debt Inputs'!A101="","",'Debt Inputs'!A101)</f>
        <v/>
      </c>
      <c r="C801" s="24">
        <f>IF(B801="","",IFERROR(VLOOKUP(B801,'Debt Inputs'!$A$6:$M$105,2,FALSE),""))</f>
        <v/>
      </c>
      <c r="D801" s="50">
        <f>IF(B801="","",K701)</f>
        <v/>
      </c>
      <c r="E801" s="26">
        <f>IF(B801="","",IFERROR(VLOOKUP(B801,'Debt Inputs'!$A$6:$M$105,5,FALSE),0))</f>
        <v/>
      </c>
      <c r="F801" s="50">
        <f>IF(D801="","",IFERROR(D801*E801/12,0))</f>
        <v/>
      </c>
      <c r="G801" s="50">
        <f>IF(D801="","",MIN(IFERROR(VLOOKUP(B801,'Debt Inputs'!$A$6:$M$105,7,FALSE),0),D801+F801))</f>
        <v/>
      </c>
      <c r="H801" s="50">
        <f>IF(D801="","",IF(L801=1,MAX(0,'Debt Inputs'!$B$2-SUM($G$706:$G$805)),0))</f>
        <v/>
      </c>
      <c r="I801" s="50">
        <f>IF(D801="","",MIN(D801+F801,G801+H801))</f>
        <v/>
      </c>
      <c r="J801" s="50">
        <f>IF(D801="","",MIN(D801,MAX(0,I801-F801)))</f>
        <v/>
      </c>
      <c r="K801" s="50">
        <f>IF(D801="","",MAX(0,D801+F801-I801))</f>
        <v/>
      </c>
      <c r="L801" s="23">
        <f>IF(D801="","",IF(D801&lt;=0,"",1+COUNTIFS($D$706:$D$805,"&gt;0",$E$706:$E$805,"&gt;"&amp;E801)))</f>
        <v/>
      </c>
      <c r="M801" s="23">
        <f>IF(D801="","",IF(AND(K801&gt;0,L801=1),"Yes","No"))</f>
        <v/>
      </c>
      <c r="N801" s="50">
        <f>IF(D801="","",N701+F801)</f>
        <v/>
      </c>
      <c r="O801" s="49">
        <f>IF(D801="","",IF(AND(K801=0,K701&gt;0),C801,""))</f>
        <v/>
      </c>
    </row>
    <row r="802">
      <c r="A802" s="47">
        <f>IF(B802="","",DATE(YEAR('Debt Inputs'!$E$2),MONTH('Debt Inputs'!$E$2)+7,1))</f>
        <v/>
      </c>
      <c r="B802" s="18">
        <f>IF('Debt Inputs'!A102="","",'Debt Inputs'!A102)</f>
        <v/>
      </c>
      <c r="C802" s="19">
        <f>IF(B802="","",IFERROR(VLOOKUP(B802,'Debt Inputs'!$A$6:$M$105,2,FALSE),""))</f>
        <v/>
      </c>
      <c r="D802" s="48">
        <f>IF(B802="","",K702)</f>
        <v/>
      </c>
      <c r="E802" s="21">
        <f>IF(B802="","",IFERROR(VLOOKUP(B802,'Debt Inputs'!$A$6:$M$105,5,FALSE),0))</f>
        <v/>
      </c>
      <c r="F802" s="48">
        <f>IF(D802="","",IFERROR(D802*E802/12,0))</f>
        <v/>
      </c>
      <c r="G802" s="48">
        <f>IF(D802="","",MIN(IFERROR(VLOOKUP(B802,'Debt Inputs'!$A$6:$M$105,7,FALSE),0),D802+F802))</f>
        <v/>
      </c>
      <c r="H802" s="48">
        <f>IF(D802="","",IF(L802=1,MAX(0,'Debt Inputs'!$B$2-SUM($G$706:$G$805)),0))</f>
        <v/>
      </c>
      <c r="I802" s="48">
        <f>IF(D802="","",MIN(D802+F802,G802+H802))</f>
        <v/>
      </c>
      <c r="J802" s="48">
        <f>IF(D802="","",MIN(D802,MAX(0,I802-F802)))</f>
        <v/>
      </c>
      <c r="K802" s="48">
        <f>IF(D802="","",MAX(0,D802+F802-I802))</f>
        <v/>
      </c>
      <c r="L802" s="18">
        <f>IF(D802="","",IF(D802&lt;=0,"",1+COUNTIFS($D$706:$D$805,"&gt;0",$E$706:$E$805,"&gt;"&amp;E802)))</f>
        <v/>
      </c>
      <c r="M802" s="18">
        <f>IF(D802="","",IF(AND(K802&gt;0,L802=1),"Yes","No"))</f>
        <v/>
      </c>
      <c r="N802" s="48">
        <f>IF(D802="","",N702+F802)</f>
        <v/>
      </c>
      <c r="O802" s="47">
        <f>IF(D802="","",IF(AND(K802=0,K702&gt;0),C802,""))</f>
        <v/>
      </c>
    </row>
    <row r="803">
      <c r="A803" s="49">
        <f>IF(B803="","",DATE(YEAR('Debt Inputs'!$E$2),MONTH('Debt Inputs'!$E$2)+7,1))</f>
        <v/>
      </c>
      <c r="B803" s="23">
        <f>IF('Debt Inputs'!A103="","",'Debt Inputs'!A103)</f>
        <v/>
      </c>
      <c r="C803" s="24">
        <f>IF(B803="","",IFERROR(VLOOKUP(B803,'Debt Inputs'!$A$6:$M$105,2,FALSE),""))</f>
        <v/>
      </c>
      <c r="D803" s="50">
        <f>IF(B803="","",K703)</f>
        <v/>
      </c>
      <c r="E803" s="26">
        <f>IF(B803="","",IFERROR(VLOOKUP(B803,'Debt Inputs'!$A$6:$M$105,5,FALSE),0))</f>
        <v/>
      </c>
      <c r="F803" s="50">
        <f>IF(D803="","",IFERROR(D803*E803/12,0))</f>
        <v/>
      </c>
      <c r="G803" s="50">
        <f>IF(D803="","",MIN(IFERROR(VLOOKUP(B803,'Debt Inputs'!$A$6:$M$105,7,FALSE),0),D803+F803))</f>
        <v/>
      </c>
      <c r="H803" s="50">
        <f>IF(D803="","",IF(L803=1,MAX(0,'Debt Inputs'!$B$2-SUM($G$706:$G$805)),0))</f>
        <v/>
      </c>
      <c r="I803" s="50">
        <f>IF(D803="","",MIN(D803+F803,G803+H803))</f>
        <v/>
      </c>
      <c r="J803" s="50">
        <f>IF(D803="","",MIN(D803,MAX(0,I803-F803)))</f>
        <v/>
      </c>
      <c r="K803" s="50">
        <f>IF(D803="","",MAX(0,D803+F803-I803))</f>
        <v/>
      </c>
      <c r="L803" s="23">
        <f>IF(D803="","",IF(D803&lt;=0,"",1+COUNTIFS($D$706:$D$805,"&gt;0",$E$706:$E$805,"&gt;"&amp;E803)))</f>
        <v/>
      </c>
      <c r="M803" s="23">
        <f>IF(D803="","",IF(AND(K803&gt;0,L803=1),"Yes","No"))</f>
        <v/>
      </c>
      <c r="N803" s="50">
        <f>IF(D803="","",N703+F803)</f>
        <v/>
      </c>
      <c r="O803" s="49">
        <f>IF(D803="","",IF(AND(K803=0,K703&gt;0),C803,""))</f>
        <v/>
      </c>
    </row>
    <row r="804">
      <c r="A804" s="47">
        <f>IF(B804="","",DATE(YEAR('Debt Inputs'!$E$2),MONTH('Debt Inputs'!$E$2)+7,1))</f>
        <v/>
      </c>
      <c r="B804" s="18">
        <f>IF('Debt Inputs'!A104="","",'Debt Inputs'!A104)</f>
        <v/>
      </c>
      <c r="C804" s="19">
        <f>IF(B804="","",IFERROR(VLOOKUP(B804,'Debt Inputs'!$A$6:$M$105,2,FALSE),""))</f>
        <v/>
      </c>
      <c r="D804" s="48">
        <f>IF(B804="","",K704)</f>
        <v/>
      </c>
      <c r="E804" s="21">
        <f>IF(B804="","",IFERROR(VLOOKUP(B804,'Debt Inputs'!$A$6:$M$105,5,FALSE),0))</f>
        <v/>
      </c>
      <c r="F804" s="48">
        <f>IF(D804="","",IFERROR(D804*E804/12,0))</f>
        <v/>
      </c>
      <c r="G804" s="48">
        <f>IF(D804="","",MIN(IFERROR(VLOOKUP(B804,'Debt Inputs'!$A$6:$M$105,7,FALSE),0),D804+F804))</f>
        <v/>
      </c>
      <c r="H804" s="48">
        <f>IF(D804="","",IF(L804=1,MAX(0,'Debt Inputs'!$B$2-SUM($G$706:$G$805)),0))</f>
        <v/>
      </c>
      <c r="I804" s="48">
        <f>IF(D804="","",MIN(D804+F804,G804+H804))</f>
        <v/>
      </c>
      <c r="J804" s="48">
        <f>IF(D804="","",MIN(D804,MAX(0,I804-F804)))</f>
        <v/>
      </c>
      <c r="K804" s="48">
        <f>IF(D804="","",MAX(0,D804+F804-I804))</f>
        <v/>
      </c>
      <c r="L804" s="18">
        <f>IF(D804="","",IF(D804&lt;=0,"",1+COUNTIFS($D$706:$D$805,"&gt;0",$E$706:$E$805,"&gt;"&amp;E804)))</f>
        <v/>
      </c>
      <c r="M804" s="18">
        <f>IF(D804="","",IF(AND(K804&gt;0,L804=1),"Yes","No"))</f>
        <v/>
      </c>
      <c r="N804" s="48">
        <f>IF(D804="","",N704+F804)</f>
        <v/>
      </c>
      <c r="O804" s="47">
        <f>IF(D804="","",IF(AND(K804=0,K704&gt;0),C804,""))</f>
        <v/>
      </c>
    </row>
    <row r="805">
      <c r="A805" s="49">
        <f>IF(B805="","",DATE(YEAR('Debt Inputs'!$E$2),MONTH('Debt Inputs'!$E$2)+7,1))</f>
        <v/>
      </c>
      <c r="B805" s="23">
        <f>IF('Debt Inputs'!A105="","",'Debt Inputs'!A105)</f>
        <v/>
      </c>
      <c r="C805" s="24">
        <f>IF(B805="","",IFERROR(VLOOKUP(B805,'Debt Inputs'!$A$6:$M$105,2,FALSE),""))</f>
        <v/>
      </c>
      <c r="D805" s="50">
        <f>IF(B805="","",K705)</f>
        <v/>
      </c>
      <c r="E805" s="26">
        <f>IF(B805="","",IFERROR(VLOOKUP(B805,'Debt Inputs'!$A$6:$M$105,5,FALSE),0))</f>
        <v/>
      </c>
      <c r="F805" s="50">
        <f>IF(D805="","",IFERROR(D805*E805/12,0))</f>
        <v/>
      </c>
      <c r="G805" s="50">
        <f>IF(D805="","",MIN(IFERROR(VLOOKUP(B805,'Debt Inputs'!$A$6:$M$105,7,FALSE),0),D805+F805))</f>
        <v/>
      </c>
      <c r="H805" s="50">
        <f>IF(D805="","",IF(L805=1,MAX(0,'Debt Inputs'!$B$2-SUM($G$706:$G$805)),0))</f>
        <v/>
      </c>
      <c r="I805" s="50">
        <f>IF(D805="","",MIN(D805+F805,G805+H805))</f>
        <v/>
      </c>
      <c r="J805" s="50">
        <f>IF(D805="","",MIN(D805,MAX(0,I805-F805)))</f>
        <v/>
      </c>
      <c r="K805" s="50">
        <f>IF(D805="","",MAX(0,D805+F805-I805))</f>
        <v/>
      </c>
      <c r="L805" s="23">
        <f>IF(D805="","",IF(D805&lt;=0,"",1+COUNTIFS($D$706:$D$805,"&gt;0",$E$706:$E$805,"&gt;"&amp;E805)))</f>
        <v/>
      </c>
      <c r="M805" s="23">
        <f>IF(D805="","",IF(AND(K805&gt;0,L805=1),"Yes","No"))</f>
        <v/>
      </c>
      <c r="N805" s="50">
        <f>IF(D805="","",N705+F805)</f>
        <v/>
      </c>
      <c r="O805" s="49">
        <f>IF(D805="","",IF(AND(K805=0,K705&gt;0),C805,""))</f>
        <v/>
      </c>
    </row>
    <row r="806">
      <c r="A806" s="47">
        <f>IF(B806="","",DATE(YEAR('Debt Inputs'!$E$2),MONTH('Debt Inputs'!$E$2)+8,1))</f>
        <v/>
      </c>
      <c r="B806" s="18">
        <f>IF('Debt Inputs'!A6="","",'Debt Inputs'!A6)</f>
        <v/>
      </c>
      <c r="C806" s="19">
        <f>IF(B806="","",IFERROR(VLOOKUP(B806,'Debt Inputs'!$A$6:$M$105,2,FALSE),""))</f>
        <v/>
      </c>
      <c r="D806" s="48">
        <f>IF(B806="","",K706)</f>
        <v/>
      </c>
      <c r="E806" s="21">
        <f>IF(B806="","",IFERROR(VLOOKUP(B806,'Debt Inputs'!$A$6:$M$105,5,FALSE),0))</f>
        <v/>
      </c>
      <c r="F806" s="48">
        <f>IF(D806="","",IFERROR(D806*E806/12,0))</f>
        <v/>
      </c>
      <c r="G806" s="48">
        <f>IF(D806="","",MIN(IFERROR(VLOOKUP(B806,'Debt Inputs'!$A$6:$M$105,7,FALSE),0),D806+F806))</f>
        <v/>
      </c>
      <c r="H806" s="48">
        <f>IF(D806="","",IF(L806=1,MAX(0,'Debt Inputs'!$B$2-SUM($G$806:$G$905)),0))</f>
        <v/>
      </c>
      <c r="I806" s="48">
        <f>IF(D806="","",MIN(D806+F806,G806+H806))</f>
        <v/>
      </c>
      <c r="J806" s="48">
        <f>IF(D806="","",MIN(D806,MAX(0,I806-F806)))</f>
        <v/>
      </c>
      <c r="K806" s="48">
        <f>IF(D806="","",MAX(0,D806+F806-I806))</f>
        <v/>
      </c>
      <c r="L806" s="18">
        <f>IF(D806="","",IF(D806&lt;=0,"",1+COUNTIFS($D$806:$D$905,"&gt;0",$E$806:$E$905,"&gt;"&amp;E806)))</f>
        <v/>
      </c>
      <c r="M806" s="18">
        <f>IF(D806="","",IF(AND(K806&gt;0,L806=1),"Yes","No"))</f>
        <v/>
      </c>
      <c r="N806" s="48">
        <f>IF(D806="","",N706+F806)</f>
        <v/>
      </c>
      <c r="O806" s="47">
        <f>IF(D806="","",IF(AND(K806=0,K706&gt;0),C806,""))</f>
        <v/>
      </c>
    </row>
    <row r="807">
      <c r="A807" s="49">
        <f>IF(B807="","",DATE(YEAR('Debt Inputs'!$E$2),MONTH('Debt Inputs'!$E$2)+8,1))</f>
        <v/>
      </c>
      <c r="B807" s="23">
        <f>IF('Debt Inputs'!A7="","",'Debt Inputs'!A7)</f>
        <v/>
      </c>
      <c r="C807" s="24">
        <f>IF(B807="","",IFERROR(VLOOKUP(B807,'Debt Inputs'!$A$6:$M$105,2,FALSE),""))</f>
        <v/>
      </c>
      <c r="D807" s="50">
        <f>IF(B807="","",K707)</f>
        <v/>
      </c>
      <c r="E807" s="26">
        <f>IF(B807="","",IFERROR(VLOOKUP(B807,'Debt Inputs'!$A$6:$M$105,5,FALSE),0))</f>
        <v/>
      </c>
      <c r="F807" s="50">
        <f>IF(D807="","",IFERROR(D807*E807/12,0))</f>
        <v/>
      </c>
      <c r="G807" s="50">
        <f>IF(D807="","",MIN(IFERROR(VLOOKUP(B807,'Debt Inputs'!$A$6:$M$105,7,FALSE),0),D807+F807))</f>
        <v/>
      </c>
      <c r="H807" s="50">
        <f>IF(D807="","",IF(L807=1,MAX(0,'Debt Inputs'!$B$2-SUM($G$806:$G$905)),0))</f>
        <v/>
      </c>
      <c r="I807" s="50">
        <f>IF(D807="","",MIN(D807+F807,G807+H807))</f>
        <v/>
      </c>
      <c r="J807" s="50">
        <f>IF(D807="","",MIN(D807,MAX(0,I807-F807)))</f>
        <v/>
      </c>
      <c r="K807" s="50">
        <f>IF(D807="","",MAX(0,D807+F807-I807))</f>
        <v/>
      </c>
      <c r="L807" s="23">
        <f>IF(D807="","",IF(D807&lt;=0,"",1+COUNTIFS($D$806:$D$905,"&gt;0",$E$806:$E$905,"&gt;"&amp;E807)))</f>
        <v/>
      </c>
      <c r="M807" s="23">
        <f>IF(D807="","",IF(AND(K807&gt;0,L807=1),"Yes","No"))</f>
        <v/>
      </c>
      <c r="N807" s="50">
        <f>IF(D807="","",N707+F807)</f>
        <v/>
      </c>
      <c r="O807" s="49">
        <f>IF(D807="","",IF(AND(K807=0,K707&gt;0),C807,""))</f>
        <v/>
      </c>
    </row>
    <row r="808">
      <c r="A808" s="47">
        <f>IF(B808="","",DATE(YEAR('Debt Inputs'!$E$2),MONTH('Debt Inputs'!$E$2)+8,1))</f>
        <v/>
      </c>
      <c r="B808" s="18">
        <f>IF('Debt Inputs'!A8="","",'Debt Inputs'!A8)</f>
        <v/>
      </c>
      <c r="C808" s="19">
        <f>IF(B808="","",IFERROR(VLOOKUP(B808,'Debt Inputs'!$A$6:$M$105,2,FALSE),""))</f>
        <v/>
      </c>
      <c r="D808" s="48">
        <f>IF(B808="","",K708)</f>
        <v/>
      </c>
      <c r="E808" s="21">
        <f>IF(B808="","",IFERROR(VLOOKUP(B808,'Debt Inputs'!$A$6:$M$105,5,FALSE),0))</f>
        <v/>
      </c>
      <c r="F808" s="48">
        <f>IF(D808="","",IFERROR(D808*E808/12,0))</f>
        <v/>
      </c>
      <c r="G808" s="48">
        <f>IF(D808="","",MIN(IFERROR(VLOOKUP(B808,'Debt Inputs'!$A$6:$M$105,7,FALSE),0),D808+F808))</f>
        <v/>
      </c>
      <c r="H808" s="48">
        <f>IF(D808="","",IF(L808=1,MAX(0,'Debt Inputs'!$B$2-SUM($G$806:$G$905)),0))</f>
        <v/>
      </c>
      <c r="I808" s="48">
        <f>IF(D808="","",MIN(D808+F808,G808+H808))</f>
        <v/>
      </c>
      <c r="J808" s="48">
        <f>IF(D808="","",MIN(D808,MAX(0,I808-F808)))</f>
        <v/>
      </c>
      <c r="K808" s="48">
        <f>IF(D808="","",MAX(0,D808+F808-I808))</f>
        <v/>
      </c>
      <c r="L808" s="18">
        <f>IF(D808="","",IF(D808&lt;=0,"",1+COUNTIFS($D$806:$D$905,"&gt;0",$E$806:$E$905,"&gt;"&amp;E808)))</f>
        <v/>
      </c>
      <c r="M808" s="18">
        <f>IF(D808="","",IF(AND(K808&gt;0,L808=1),"Yes","No"))</f>
        <v/>
      </c>
      <c r="N808" s="48">
        <f>IF(D808="","",N708+F808)</f>
        <v/>
      </c>
      <c r="O808" s="47">
        <f>IF(D808="","",IF(AND(K808=0,K708&gt;0),C808,""))</f>
        <v/>
      </c>
    </row>
    <row r="809">
      <c r="A809" s="49">
        <f>IF(B809="","",DATE(YEAR('Debt Inputs'!$E$2),MONTH('Debt Inputs'!$E$2)+8,1))</f>
        <v/>
      </c>
      <c r="B809" s="23">
        <f>IF('Debt Inputs'!A9="","",'Debt Inputs'!A9)</f>
        <v/>
      </c>
      <c r="C809" s="24">
        <f>IF(B809="","",IFERROR(VLOOKUP(B809,'Debt Inputs'!$A$6:$M$105,2,FALSE),""))</f>
        <v/>
      </c>
      <c r="D809" s="50">
        <f>IF(B809="","",K709)</f>
        <v/>
      </c>
      <c r="E809" s="26">
        <f>IF(B809="","",IFERROR(VLOOKUP(B809,'Debt Inputs'!$A$6:$M$105,5,FALSE),0))</f>
        <v/>
      </c>
      <c r="F809" s="50">
        <f>IF(D809="","",IFERROR(D809*E809/12,0))</f>
        <v/>
      </c>
      <c r="G809" s="50">
        <f>IF(D809="","",MIN(IFERROR(VLOOKUP(B809,'Debt Inputs'!$A$6:$M$105,7,FALSE),0),D809+F809))</f>
        <v/>
      </c>
      <c r="H809" s="50">
        <f>IF(D809="","",IF(L809=1,MAX(0,'Debt Inputs'!$B$2-SUM($G$806:$G$905)),0))</f>
        <v/>
      </c>
      <c r="I809" s="50">
        <f>IF(D809="","",MIN(D809+F809,G809+H809))</f>
        <v/>
      </c>
      <c r="J809" s="50">
        <f>IF(D809="","",MIN(D809,MAX(0,I809-F809)))</f>
        <v/>
      </c>
      <c r="K809" s="50">
        <f>IF(D809="","",MAX(0,D809+F809-I809))</f>
        <v/>
      </c>
      <c r="L809" s="23">
        <f>IF(D809="","",IF(D809&lt;=0,"",1+COUNTIFS($D$806:$D$905,"&gt;0",$E$806:$E$905,"&gt;"&amp;E809)))</f>
        <v/>
      </c>
      <c r="M809" s="23">
        <f>IF(D809="","",IF(AND(K809&gt;0,L809=1),"Yes","No"))</f>
        <v/>
      </c>
      <c r="N809" s="50">
        <f>IF(D809="","",N709+F809)</f>
        <v/>
      </c>
      <c r="O809" s="49">
        <f>IF(D809="","",IF(AND(K809=0,K709&gt;0),C809,""))</f>
        <v/>
      </c>
    </row>
    <row r="810">
      <c r="A810" s="47">
        <f>IF(B810="","",DATE(YEAR('Debt Inputs'!$E$2),MONTH('Debt Inputs'!$E$2)+8,1))</f>
        <v/>
      </c>
      <c r="B810" s="18">
        <f>IF('Debt Inputs'!A10="","",'Debt Inputs'!A10)</f>
        <v/>
      </c>
      <c r="C810" s="19">
        <f>IF(B810="","",IFERROR(VLOOKUP(B810,'Debt Inputs'!$A$6:$M$105,2,FALSE),""))</f>
        <v/>
      </c>
      <c r="D810" s="48">
        <f>IF(B810="","",K710)</f>
        <v/>
      </c>
      <c r="E810" s="21">
        <f>IF(B810="","",IFERROR(VLOOKUP(B810,'Debt Inputs'!$A$6:$M$105,5,FALSE),0))</f>
        <v/>
      </c>
      <c r="F810" s="48">
        <f>IF(D810="","",IFERROR(D810*E810/12,0))</f>
        <v/>
      </c>
      <c r="G810" s="48">
        <f>IF(D810="","",MIN(IFERROR(VLOOKUP(B810,'Debt Inputs'!$A$6:$M$105,7,FALSE),0),D810+F810))</f>
        <v/>
      </c>
      <c r="H810" s="48">
        <f>IF(D810="","",IF(L810=1,MAX(0,'Debt Inputs'!$B$2-SUM($G$806:$G$905)),0))</f>
        <v/>
      </c>
      <c r="I810" s="48">
        <f>IF(D810="","",MIN(D810+F810,G810+H810))</f>
        <v/>
      </c>
      <c r="J810" s="48">
        <f>IF(D810="","",MIN(D810,MAX(0,I810-F810)))</f>
        <v/>
      </c>
      <c r="K810" s="48">
        <f>IF(D810="","",MAX(0,D810+F810-I810))</f>
        <v/>
      </c>
      <c r="L810" s="18">
        <f>IF(D810="","",IF(D810&lt;=0,"",1+COUNTIFS($D$806:$D$905,"&gt;0",$E$806:$E$905,"&gt;"&amp;E810)))</f>
        <v/>
      </c>
      <c r="M810" s="18">
        <f>IF(D810="","",IF(AND(K810&gt;0,L810=1),"Yes","No"))</f>
        <v/>
      </c>
      <c r="N810" s="48">
        <f>IF(D810="","",N710+F810)</f>
        <v/>
      </c>
      <c r="O810" s="47">
        <f>IF(D810="","",IF(AND(K810=0,K710&gt;0),C810,""))</f>
        <v/>
      </c>
    </row>
    <row r="811">
      <c r="A811" s="49">
        <f>IF(B811="","",DATE(YEAR('Debt Inputs'!$E$2),MONTH('Debt Inputs'!$E$2)+8,1))</f>
        <v/>
      </c>
      <c r="B811" s="23">
        <f>IF('Debt Inputs'!A11="","",'Debt Inputs'!A11)</f>
        <v/>
      </c>
      <c r="C811" s="24">
        <f>IF(B811="","",IFERROR(VLOOKUP(B811,'Debt Inputs'!$A$6:$M$105,2,FALSE),""))</f>
        <v/>
      </c>
      <c r="D811" s="50">
        <f>IF(B811="","",K711)</f>
        <v/>
      </c>
      <c r="E811" s="26">
        <f>IF(B811="","",IFERROR(VLOOKUP(B811,'Debt Inputs'!$A$6:$M$105,5,FALSE),0))</f>
        <v/>
      </c>
      <c r="F811" s="50">
        <f>IF(D811="","",IFERROR(D811*E811/12,0))</f>
        <v/>
      </c>
      <c r="G811" s="50">
        <f>IF(D811="","",MIN(IFERROR(VLOOKUP(B811,'Debt Inputs'!$A$6:$M$105,7,FALSE),0),D811+F811))</f>
        <v/>
      </c>
      <c r="H811" s="50">
        <f>IF(D811="","",IF(L811=1,MAX(0,'Debt Inputs'!$B$2-SUM($G$806:$G$905)),0))</f>
        <v/>
      </c>
      <c r="I811" s="50">
        <f>IF(D811="","",MIN(D811+F811,G811+H811))</f>
        <v/>
      </c>
      <c r="J811" s="50">
        <f>IF(D811="","",MIN(D811,MAX(0,I811-F811)))</f>
        <v/>
      </c>
      <c r="K811" s="50">
        <f>IF(D811="","",MAX(0,D811+F811-I811))</f>
        <v/>
      </c>
      <c r="L811" s="23">
        <f>IF(D811="","",IF(D811&lt;=0,"",1+COUNTIFS($D$806:$D$905,"&gt;0",$E$806:$E$905,"&gt;"&amp;E811)))</f>
        <v/>
      </c>
      <c r="M811" s="23">
        <f>IF(D811="","",IF(AND(K811&gt;0,L811=1),"Yes","No"))</f>
        <v/>
      </c>
      <c r="N811" s="50">
        <f>IF(D811="","",N711+F811)</f>
        <v/>
      </c>
      <c r="O811" s="49">
        <f>IF(D811="","",IF(AND(K811=0,K711&gt;0),C811,""))</f>
        <v/>
      </c>
    </row>
    <row r="812">
      <c r="A812" s="47">
        <f>IF(B812="","",DATE(YEAR('Debt Inputs'!$E$2),MONTH('Debt Inputs'!$E$2)+8,1))</f>
        <v/>
      </c>
      <c r="B812" s="18">
        <f>IF('Debt Inputs'!A12="","",'Debt Inputs'!A12)</f>
        <v/>
      </c>
      <c r="C812" s="19">
        <f>IF(B812="","",IFERROR(VLOOKUP(B812,'Debt Inputs'!$A$6:$M$105,2,FALSE),""))</f>
        <v/>
      </c>
      <c r="D812" s="48">
        <f>IF(B812="","",K712)</f>
        <v/>
      </c>
      <c r="E812" s="21">
        <f>IF(B812="","",IFERROR(VLOOKUP(B812,'Debt Inputs'!$A$6:$M$105,5,FALSE),0))</f>
        <v/>
      </c>
      <c r="F812" s="48">
        <f>IF(D812="","",IFERROR(D812*E812/12,0))</f>
        <v/>
      </c>
      <c r="G812" s="48">
        <f>IF(D812="","",MIN(IFERROR(VLOOKUP(B812,'Debt Inputs'!$A$6:$M$105,7,FALSE),0),D812+F812))</f>
        <v/>
      </c>
      <c r="H812" s="48">
        <f>IF(D812="","",IF(L812=1,MAX(0,'Debt Inputs'!$B$2-SUM($G$806:$G$905)),0))</f>
        <v/>
      </c>
      <c r="I812" s="48">
        <f>IF(D812="","",MIN(D812+F812,G812+H812))</f>
        <v/>
      </c>
      <c r="J812" s="48">
        <f>IF(D812="","",MIN(D812,MAX(0,I812-F812)))</f>
        <v/>
      </c>
      <c r="K812" s="48">
        <f>IF(D812="","",MAX(0,D812+F812-I812))</f>
        <v/>
      </c>
      <c r="L812" s="18">
        <f>IF(D812="","",IF(D812&lt;=0,"",1+COUNTIFS($D$806:$D$905,"&gt;0",$E$806:$E$905,"&gt;"&amp;E812)))</f>
        <v/>
      </c>
      <c r="M812" s="18">
        <f>IF(D812="","",IF(AND(K812&gt;0,L812=1),"Yes","No"))</f>
        <v/>
      </c>
      <c r="N812" s="48">
        <f>IF(D812="","",N712+F812)</f>
        <v/>
      </c>
      <c r="O812" s="47">
        <f>IF(D812="","",IF(AND(K812=0,K712&gt;0),C812,""))</f>
        <v/>
      </c>
    </row>
    <row r="813">
      <c r="A813" s="49">
        <f>IF(B813="","",DATE(YEAR('Debt Inputs'!$E$2),MONTH('Debt Inputs'!$E$2)+8,1))</f>
        <v/>
      </c>
      <c r="B813" s="23">
        <f>IF('Debt Inputs'!A13="","",'Debt Inputs'!A13)</f>
        <v/>
      </c>
      <c r="C813" s="24">
        <f>IF(B813="","",IFERROR(VLOOKUP(B813,'Debt Inputs'!$A$6:$M$105,2,FALSE),""))</f>
        <v/>
      </c>
      <c r="D813" s="50">
        <f>IF(B813="","",K713)</f>
        <v/>
      </c>
      <c r="E813" s="26">
        <f>IF(B813="","",IFERROR(VLOOKUP(B813,'Debt Inputs'!$A$6:$M$105,5,FALSE),0))</f>
        <v/>
      </c>
      <c r="F813" s="50">
        <f>IF(D813="","",IFERROR(D813*E813/12,0))</f>
        <v/>
      </c>
      <c r="G813" s="50">
        <f>IF(D813="","",MIN(IFERROR(VLOOKUP(B813,'Debt Inputs'!$A$6:$M$105,7,FALSE),0),D813+F813))</f>
        <v/>
      </c>
      <c r="H813" s="50">
        <f>IF(D813="","",IF(L813=1,MAX(0,'Debt Inputs'!$B$2-SUM($G$806:$G$905)),0))</f>
        <v/>
      </c>
      <c r="I813" s="50">
        <f>IF(D813="","",MIN(D813+F813,G813+H813))</f>
        <v/>
      </c>
      <c r="J813" s="50">
        <f>IF(D813="","",MIN(D813,MAX(0,I813-F813)))</f>
        <v/>
      </c>
      <c r="K813" s="50">
        <f>IF(D813="","",MAX(0,D813+F813-I813))</f>
        <v/>
      </c>
      <c r="L813" s="23">
        <f>IF(D813="","",IF(D813&lt;=0,"",1+COUNTIFS($D$806:$D$905,"&gt;0",$E$806:$E$905,"&gt;"&amp;E813)))</f>
        <v/>
      </c>
      <c r="M813" s="23">
        <f>IF(D813="","",IF(AND(K813&gt;0,L813=1),"Yes","No"))</f>
        <v/>
      </c>
      <c r="N813" s="50">
        <f>IF(D813="","",N713+F813)</f>
        <v/>
      </c>
      <c r="O813" s="49">
        <f>IF(D813="","",IF(AND(K813=0,K713&gt;0),C813,""))</f>
        <v/>
      </c>
    </row>
    <row r="814">
      <c r="A814" s="47">
        <f>IF(B814="","",DATE(YEAR('Debt Inputs'!$E$2),MONTH('Debt Inputs'!$E$2)+8,1))</f>
        <v/>
      </c>
      <c r="B814" s="18">
        <f>IF('Debt Inputs'!A14="","",'Debt Inputs'!A14)</f>
        <v/>
      </c>
      <c r="C814" s="19">
        <f>IF(B814="","",IFERROR(VLOOKUP(B814,'Debt Inputs'!$A$6:$M$105,2,FALSE),""))</f>
        <v/>
      </c>
      <c r="D814" s="48">
        <f>IF(B814="","",K714)</f>
        <v/>
      </c>
      <c r="E814" s="21">
        <f>IF(B814="","",IFERROR(VLOOKUP(B814,'Debt Inputs'!$A$6:$M$105,5,FALSE),0))</f>
        <v/>
      </c>
      <c r="F814" s="48">
        <f>IF(D814="","",IFERROR(D814*E814/12,0))</f>
        <v/>
      </c>
      <c r="G814" s="48">
        <f>IF(D814="","",MIN(IFERROR(VLOOKUP(B814,'Debt Inputs'!$A$6:$M$105,7,FALSE),0),D814+F814))</f>
        <v/>
      </c>
      <c r="H814" s="48">
        <f>IF(D814="","",IF(L814=1,MAX(0,'Debt Inputs'!$B$2-SUM($G$806:$G$905)),0))</f>
        <v/>
      </c>
      <c r="I814" s="48">
        <f>IF(D814="","",MIN(D814+F814,G814+H814))</f>
        <v/>
      </c>
      <c r="J814" s="48">
        <f>IF(D814="","",MIN(D814,MAX(0,I814-F814)))</f>
        <v/>
      </c>
      <c r="K814" s="48">
        <f>IF(D814="","",MAX(0,D814+F814-I814))</f>
        <v/>
      </c>
      <c r="L814" s="18">
        <f>IF(D814="","",IF(D814&lt;=0,"",1+COUNTIFS($D$806:$D$905,"&gt;0",$E$806:$E$905,"&gt;"&amp;E814)))</f>
        <v/>
      </c>
      <c r="M814" s="18">
        <f>IF(D814="","",IF(AND(K814&gt;0,L814=1),"Yes","No"))</f>
        <v/>
      </c>
      <c r="N814" s="48">
        <f>IF(D814="","",N714+F814)</f>
        <v/>
      </c>
      <c r="O814" s="47">
        <f>IF(D814="","",IF(AND(K814=0,K714&gt;0),C814,""))</f>
        <v/>
      </c>
    </row>
    <row r="815">
      <c r="A815" s="49">
        <f>IF(B815="","",DATE(YEAR('Debt Inputs'!$E$2),MONTH('Debt Inputs'!$E$2)+8,1))</f>
        <v/>
      </c>
      <c r="B815" s="23">
        <f>IF('Debt Inputs'!A15="","",'Debt Inputs'!A15)</f>
        <v/>
      </c>
      <c r="C815" s="24">
        <f>IF(B815="","",IFERROR(VLOOKUP(B815,'Debt Inputs'!$A$6:$M$105,2,FALSE),""))</f>
        <v/>
      </c>
      <c r="D815" s="50">
        <f>IF(B815="","",K715)</f>
        <v/>
      </c>
      <c r="E815" s="26">
        <f>IF(B815="","",IFERROR(VLOOKUP(B815,'Debt Inputs'!$A$6:$M$105,5,FALSE),0))</f>
        <v/>
      </c>
      <c r="F815" s="50">
        <f>IF(D815="","",IFERROR(D815*E815/12,0))</f>
        <v/>
      </c>
      <c r="G815" s="50">
        <f>IF(D815="","",MIN(IFERROR(VLOOKUP(B815,'Debt Inputs'!$A$6:$M$105,7,FALSE),0),D815+F815))</f>
        <v/>
      </c>
      <c r="H815" s="50">
        <f>IF(D815="","",IF(L815=1,MAX(0,'Debt Inputs'!$B$2-SUM($G$806:$G$905)),0))</f>
        <v/>
      </c>
      <c r="I815" s="50">
        <f>IF(D815="","",MIN(D815+F815,G815+H815))</f>
        <v/>
      </c>
      <c r="J815" s="50">
        <f>IF(D815="","",MIN(D815,MAX(0,I815-F815)))</f>
        <v/>
      </c>
      <c r="K815" s="50">
        <f>IF(D815="","",MAX(0,D815+F815-I815))</f>
        <v/>
      </c>
      <c r="L815" s="23">
        <f>IF(D815="","",IF(D815&lt;=0,"",1+COUNTIFS($D$806:$D$905,"&gt;0",$E$806:$E$905,"&gt;"&amp;E815)))</f>
        <v/>
      </c>
      <c r="M815" s="23">
        <f>IF(D815="","",IF(AND(K815&gt;0,L815=1),"Yes","No"))</f>
        <v/>
      </c>
      <c r="N815" s="50">
        <f>IF(D815="","",N715+F815)</f>
        <v/>
      </c>
      <c r="O815" s="49">
        <f>IF(D815="","",IF(AND(K815=0,K715&gt;0),C815,""))</f>
        <v/>
      </c>
    </row>
    <row r="816">
      <c r="A816" s="47">
        <f>IF(B816="","",DATE(YEAR('Debt Inputs'!$E$2),MONTH('Debt Inputs'!$E$2)+8,1))</f>
        <v/>
      </c>
      <c r="B816" s="18">
        <f>IF('Debt Inputs'!A16="","",'Debt Inputs'!A16)</f>
        <v/>
      </c>
      <c r="C816" s="19">
        <f>IF(B816="","",IFERROR(VLOOKUP(B816,'Debt Inputs'!$A$6:$M$105,2,FALSE),""))</f>
        <v/>
      </c>
      <c r="D816" s="48">
        <f>IF(B816="","",K716)</f>
        <v/>
      </c>
      <c r="E816" s="21">
        <f>IF(B816="","",IFERROR(VLOOKUP(B816,'Debt Inputs'!$A$6:$M$105,5,FALSE),0))</f>
        <v/>
      </c>
      <c r="F816" s="48">
        <f>IF(D816="","",IFERROR(D816*E816/12,0))</f>
        <v/>
      </c>
      <c r="G816" s="48">
        <f>IF(D816="","",MIN(IFERROR(VLOOKUP(B816,'Debt Inputs'!$A$6:$M$105,7,FALSE),0),D816+F816))</f>
        <v/>
      </c>
      <c r="H816" s="48">
        <f>IF(D816="","",IF(L816=1,MAX(0,'Debt Inputs'!$B$2-SUM($G$806:$G$905)),0))</f>
        <v/>
      </c>
      <c r="I816" s="48">
        <f>IF(D816="","",MIN(D816+F816,G816+H816))</f>
        <v/>
      </c>
      <c r="J816" s="48">
        <f>IF(D816="","",MIN(D816,MAX(0,I816-F816)))</f>
        <v/>
      </c>
      <c r="K816" s="48">
        <f>IF(D816="","",MAX(0,D816+F816-I816))</f>
        <v/>
      </c>
      <c r="L816" s="18">
        <f>IF(D816="","",IF(D816&lt;=0,"",1+COUNTIFS($D$806:$D$905,"&gt;0",$E$806:$E$905,"&gt;"&amp;E816)))</f>
        <v/>
      </c>
      <c r="M816" s="18">
        <f>IF(D816="","",IF(AND(K816&gt;0,L816=1),"Yes","No"))</f>
        <v/>
      </c>
      <c r="N816" s="48">
        <f>IF(D816="","",N716+F816)</f>
        <v/>
      </c>
      <c r="O816" s="47">
        <f>IF(D816="","",IF(AND(K816=0,K716&gt;0),C816,""))</f>
        <v/>
      </c>
    </row>
    <row r="817">
      <c r="A817" s="49">
        <f>IF(B817="","",DATE(YEAR('Debt Inputs'!$E$2),MONTH('Debt Inputs'!$E$2)+8,1))</f>
        <v/>
      </c>
      <c r="B817" s="23">
        <f>IF('Debt Inputs'!A17="","",'Debt Inputs'!A17)</f>
        <v/>
      </c>
      <c r="C817" s="24">
        <f>IF(B817="","",IFERROR(VLOOKUP(B817,'Debt Inputs'!$A$6:$M$105,2,FALSE),""))</f>
        <v/>
      </c>
      <c r="D817" s="50">
        <f>IF(B817="","",K717)</f>
        <v/>
      </c>
      <c r="E817" s="26">
        <f>IF(B817="","",IFERROR(VLOOKUP(B817,'Debt Inputs'!$A$6:$M$105,5,FALSE),0))</f>
        <v/>
      </c>
      <c r="F817" s="50">
        <f>IF(D817="","",IFERROR(D817*E817/12,0))</f>
        <v/>
      </c>
      <c r="G817" s="50">
        <f>IF(D817="","",MIN(IFERROR(VLOOKUP(B817,'Debt Inputs'!$A$6:$M$105,7,FALSE),0),D817+F817))</f>
        <v/>
      </c>
      <c r="H817" s="50">
        <f>IF(D817="","",IF(L817=1,MAX(0,'Debt Inputs'!$B$2-SUM($G$806:$G$905)),0))</f>
        <v/>
      </c>
      <c r="I817" s="50">
        <f>IF(D817="","",MIN(D817+F817,G817+H817))</f>
        <v/>
      </c>
      <c r="J817" s="50">
        <f>IF(D817="","",MIN(D817,MAX(0,I817-F817)))</f>
        <v/>
      </c>
      <c r="K817" s="50">
        <f>IF(D817="","",MAX(0,D817+F817-I817))</f>
        <v/>
      </c>
      <c r="L817" s="23">
        <f>IF(D817="","",IF(D817&lt;=0,"",1+COUNTIFS($D$806:$D$905,"&gt;0",$E$806:$E$905,"&gt;"&amp;E817)))</f>
        <v/>
      </c>
      <c r="M817" s="23">
        <f>IF(D817="","",IF(AND(K817&gt;0,L817=1),"Yes","No"))</f>
        <v/>
      </c>
      <c r="N817" s="50">
        <f>IF(D817="","",N717+F817)</f>
        <v/>
      </c>
      <c r="O817" s="49">
        <f>IF(D817="","",IF(AND(K817=0,K717&gt;0),C817,""))</f>
        <v/>
      </c>
    </row>
    <row r="818">
      <c r="A818" s="47">
        <f>IF(B818="","",DATE(YEAR('Debt Inputs'!$E$2),MONTH('Debt Inputs'!$E$2)+8,1))</f>
        <v/>
      </c>
      <c r="B818" s="18">
        <f>IF('Debt Inputs'!A18="","",'Debt Inputs'!A18)</f>
        <v/>
      </c>
      <c r="C818" s="19">
        <f>IF(B818="","",IFERROR(VLOOKUP(B818,'Debt Inputs'!$A$6:$M$105,2,FALSE),""))</f>
        <v/>
      </c>
      <c r="D818" s="48">
        <f>IF(B818="","",K718)</f>
        <v/>
      </c>
      <c r="E818" s="21">
        <f>IF(B818="","",IFERROR(VLOOKUP(B818,'Debt Inputs'!$A$6:$M$105,5,FALSE),0))</f>
        <v/>
      </c>
      <c r="F818" s="48">
        <f>IF(D818="","",IFERROR(D818*E818/12,0))</f>
        <v/>
      </c>
      <c r="G818" s="48">
        <f>IF(D818="","",MIN(IFERROR(VLOOKUP(B818,'Debt Inputs'!$A$6:$M$105,7,FALSE),0),D818+F818))</f>
        <v/>
      </c>
      <c r="H818" s="48">
        <f>IF(D818="","",IF(L818=1,MAX(0,'Debt Inputs'!$B$2-SUM($G$806:$G$905)),0))</f>
        <v/>
      </c>
      <c r="I818" s="48">
        <f>IF(D818="","",MIN(D818+F818,G818+H818))</f>
        <v/>
      </c>
      <c r="J818" s="48">
        <f>IF(D818="","",MIN(D818,MAX(0,I818-F818)))</f>
        <v/>
      </c>
      <c r="K818" s="48">
        <f>IF(D818="","",MAX(0,D818+F818-I818))</f>
        <v/>
      </c>
      <c r="L818" s="18">
        <f>IF(D818="","",IF(D818&lt;=0,"",1+COUNTIFS($D$806:$D$905,"&gt;0",$E$806:$E$905,"&gt;"&amp;E818)))</f>
        <v/>
      </c>
      <c r="M818" s="18">
        <f>IF(D818="","",IF(AND(K818&gt;0,L818=1),"Yes","No"))</f>
        <v/>
      </c>
      <c r="N818" s="48">
        <f>IF(D818="","",N718+F818)</f>
        <v/>
      </c>
      <c r="O818" s="47">
        <f>IF(D818="","",IF(AND(K818=0,K718&gt;0),C818,""))</f>
        <v/>
      </c>
    </row>
    <row r="819">
      <c r="A819" s="49">
        <f>IF(B819="","",DATE(YEAR('Debt Inputs'!$E$2),MONTH('Debt Inputs'!$E$2)+8,1))</f>
        <v/>
      </c>
      <c r="B819" s="23">
        <f>IF('Debt Inputs'!A19="","",'Debt Inputs'!A19)</f>
        <v/>
      </c>
      <c r="C819" s="24">
        <f>IF(B819="","",IFERROR(VLOOKUP(B819,'Debt Inputs'!$A$6:$M$105,2,FALSE),""))</f>
        <v/>
      </c>
      <c r="D819" s="50">
        <f>IF(B819="","",K719)</f>
        <v/>
      </c>
      <c r="E819" s="26">
        <f>IF(B819="","",IFERROR(VLOOKUP(B819,'Debt Inputs'!$A$6:$M$105,5,FALSE),0))</f>
        <v/>
      </c>
      <c r="F819" s="50">
        <f>IF(D819="","",IFERROR(D819*E819/12,0))</f>
        <v/>
      </c>
      <c r="G819" s="50">
        <f>IF(D819="","",MIN(IFERROR(VLOOKUP(B819,'Debt Inputs'!$A$6:$M$105,7,FALSE),0),D819+F819))</f>
        <v/>
      </c>
      <c r="H819" s="50">
        <f>IF(D819="","",IF(L819=1,MAX(0,'Debt Inputs'!$B$2-SUM($G$806:$G$905)),0))</f>
        <v/>
      </c>
      <c r="I819" s="50">
        <f>IF(D819="","",MIN(D819+F819,G819+H819))</f>
        <v/>
      </c>
      <c r="J819" s="50">
        <f>IF(D819="","",MIN(D819,MAX(0,I819-F819)))</f>
        <v/>
      </c>
      <c r="K819" s="50">
        <f>IF(D819="","",MAX(0,D819+F819-I819))</f>
        <v/>
      </c>
      <c r="L819" s="23">
        <f>IF(D819="","",IF(D819&lt;=0,"",1+COUNTIFS($D$806:$D$905,"&gt;0",$E$806:$E$905,"&gt;"&amp;E819)))</f>
        <v/>
      </c>
      <c r="M819" s="23">
        <f>IF(D819="","",IF(AND(K819&gt;0,L819=1),"Yes","No"))</f>
        <v/>
      </c>
      <c r="N819" s="50">
        <f>IF(D819="","",N719+F819)</f>
        <v/>
      </c>
      <c r="O819" s="49">
        <f>IF(D819="","",IF(AND(K819=0,K719&gt;0),C819,""))</f>
        <v/>
      </c>
    </row>
    <row r="820">
      <c r="A820" s="47">
        <f>IF(B820="","",DATE(YEAR('Debt Inputs'!$E$2),MONTH('Debt Inputs'!$E$2)+8,1))</f>
        <v/>
      </c>
      <c r="B820" s="18">
        <f>IF('Debt Inputs'!A20="","",'Debt Inputs'!A20)</f>
        <v/>
      </c>
      <c r="C820" s="19">
        <f>IF(B820="","",IFERROR(VLOOKUP(B820,'Debt Inputs'!$A$6:$M$105,2,FALSE),""))</f>
        <v/>
      </c>
      <c r="D820" s="48">
        <f>IF(B820="","",K720)</f>
        <v/>
      </c>
      <c r="E820" s="21">
        <f>IF(B820="","",IFERROR(VLOOKUP(B820,'Debt Inputs'!$A$6:$M$105,5,FALSE),0))</f>
        <v/>
      </c>
      <c r="F820" s="48">
        <f>IF(D820="","",IFERROR(D820*E820/12,0))</f>
        <v/>
      </c>
      <c r="G820" s="48">
        <f>IF(D820="","",MIN(IFERROR(VLOOKUP(B820,'Debt Inputs'!$A$6:$M$105,7,FALSE),0),D820+F820))</f>
        <v/>
      </c>
      <c r="H820" s="48">
        <f>IF(D820="","",IF(L820=1,MAX(0,'Debt Inputs'!$B$2-SUM($G$806:$G$905)),0))</f>
        <v/>
      </c>
      <c r="I820" s="48">
        <f>IF(D820="","",MIN(D820+F820,G820+H820))</f>
        <v/>
      </c>
      <c r="J820" s="48">
        <f>IF(D820="","",MIN(D820,MAX(0,I820-F820)))</f>
        <v/>
      </c>
      <c r="K820" s="48">
        <f>IF(D820="","",MAX(0,D820+F820-I820))</f>
        <v/>
      </c>
      <c r="L820" s="18">
        <f>IF(D820="","",IF(D820&lt;=0,"",1+COUNTIFS($D$806:$D$905,"&gt;0",$E$806:$E$905,"&gt;"&amp;E820)))</f>
        <v/>
      </c>
      <c r="M820" s="18">
        <f>IF(D820="","",IF(AND(K820&gt;0,L820=1),"Yes","No"))</f>
        <v/>
      </c>
      <c r="N820" s="48">
        <f>IF(D820="","",N720+F820)</f>
        <v/>
      </c>
      <c r="O820" s="47">
        <f>IF(D820="","",IF(AND(K820=0,K720&gt;0),C820,""))</f>
        <v/>
      </c>
    </row>
    <row r="821">
      <c r="A821" s="49">
        <f>IF(B821="","",DATE(YEAR('Debt Inputs'!$E$2),MONTH('Debt Inputs'!$E$2)+8,1))</f>
        <v/>
      </c>
      <c r="B821" s="23">
        <f>IF('Debt Inputs'!A21="","",'Debt Inputs'!A21)</f>
        <v/>
      </c>
      <c r="C821" s="24">
        <f>IF(B821="","",IFERROR(VLOOKUP(B821,'Debt Inputs'!$A$6:$M$105,2,FALSE),""))</f>
        <v/>
      </c>
      <c r="D821" s="50">
        <f>IF(B821="","",K721)</f>
        <v/>
      </c>
      <c r="E821" s="26">
        <f>IF(B821="","",IFERROR(VLOOKUP(B821,'Debt Inputs'!$A$6:$M$105,5,FALSE),0))</f>
        <v/>
      </c>
      <c r="F821" s="50">
        <f>IF(D821="","",IFERROR(D821*E821/12,0))</f>
        <v/>
      </c>
      <c r="G821" s="50">
        <f>IF(D821="","",MIN(IFERROR(VLOOKUP(B821,'Debt Inputs'!$A$6:$M$105,7,FALSE),0),D821+F821))</f>
        <v/>
      </c>
      <c r="H821" s="50">
        <f>IF(D821="","",IF(L821=1,MAX(0,'Debt Inputs'!$B$2-SUM($G$806:$G$905)),0))</f>
        <v/>
      </c>
      <c r="I821" s="50">
        <f>IF(D821="","",MIN(D821+F821,G821+H821))</f>
        <v/>
      </c>
      <c r="J821" s="50">
        <f>IF(D821="","",MIN(D821,MAX(0,I821-F821)))</f>
        <v/>
      </c>
      <c r="K821" s="50">
        <f>IF(D821="","",MAX(0,D821+F821-I821))</f>
        <v/>
      </c>
      <c r="L821" s="23">
        <f>IF(D821="","",IF(D821&lt;=0,"",1+COUNTIFS($D$806:$D$905,"&gt;0",$E$806:$E$905,"&gt;"&amp;E821)))</f>
        <v/>
      </c>
      <c r="M821" s="23">
        <f>IF(D821="","",IF(AND(K821&gt;0,L821=1),"Yes","No"))</f>
        <v/>
      </c>
      <c r="N821" s="50">
        <f>IF(D821="","",N721+F821)</f>
        <v/>
      </c>
      <c r="O821" s="49">
        <f>IF(D821="","",IF(AND(K821=0,K721&gt;0),C821,""))</f>
        <v/>
      </c>
    </row>
    <row r="822">
      <c r="A822" s="47">
        <f>IF(B822="","",DATE(YEAR('Debt Inputs'!$E$2),MONTH('Debt Inputs'!$E$2)+8,1))</f>
        <v/>
      </c>
      <c r="B822" s="18">
        <f>IF('Debt Inputs'!A22="","",'Debt Inputs'!A22)</f>
        <v/>
      </c>
      <c r="C822" s="19">
        <f>IF(B822="","",IFERROR(VLOOKUP(B822,'Debt Inputs'!$A$6:$M$105,2,FALSE),""))</f>
        <v/>
      </c>
      <c r="D822" s="48">
        <f>IF(B822="","",K722)</f>
        <v/>
      </c>
      <c r="E822" s="21">
        <f>IF(B822="","",IFERROR(VLOOKUP(B822,'Debt Inputs'!$A$6:$M$105,5,FALSE),0))</f>
        <v/>
      </c>
      <c r="F822" s="48">
        <f>IF(D822="","",IFERROR(D822*E822/12,0))</f>
        <v/>
      </c>
      <c r="G822" s="48">
        <f>IF(D822="","",MIN(IFERROR(VLOOKUP(B822,'Debt Inputs'!$A$6:$M$105,7,FALSE),0),D822+F822))</f>
        <v/>
      </c>
      <c r="H822" s="48">
        <f>IF(D822="","",IF(L822=1,MAX(0,'Debt Inputs'!$B$2-SUM($G$806:$G$905)),0))</f>
        <v/>
      </c>
      <c r="I822" s="48">
        <f>IF(D822="","",MIN(D822+F822,G822+H822))</f>
        <v/>
      </c>
      <c r="J822" s="48">
        <f>IF(D822="","",MIN(D822,MAX(0,I822-F822)))</f>
        <v/>
      </c>
      <c r="K822" s="48">
        <f>IF(D822="","",MAX(0,D822+F822-I822))</f>
        <v/>
      </c>
      <c r="L822" s="18">
        <f>IF(D822="","",IF(D822&lt;=0,"",1+COUNTIFS($D$806:$D$905,"&gt;0",$E$806:$E$905,"&gt;"&amp;E822)))</f>
        <v/>
      </c>
      <c r="M822" s="18">
        <f>IF(D822="","",IF(AND(K822&gt;0,L822=1),"Yes","No"))</f>
        <v/>
      </c>
      <c r="N822" s="48">
        <f>IF(D822="","",N722+F822)</f>
        <v/>
      </c>
      <c r="O822" s="47">
        <f>IF(D822="","",IF(AND(K822=0,K722&gt;0),C822,""))</f>
        <v/>
      </c>
    </row>
    <row r="823">
      <c r="A823" s="49">
        <f>IF(B823="","",DATE(YEAR('Debt Inputs'!$E$2),MONTH('Debt Inputs'!$E$2)+8,1))</f>
        <v/>
      </c>
      <c r="B823" s="23">
        <f>IF('Debt Inputs'!A23="","",'Debt Inputs'!A23)</f>
        <v/>
      </c>
      <c r="C823" s="24">
        <f>IF(B823="","",IFERROR(VLOOKUP(B823,'Debt Inputs'!$A$6:$M$105,2,FALSE),""))</f>
        <v/>
      </c>
      <c r="D823" s="50">
        <f>IF(B823="","",K723)</f>
        <v/>
      </c>
      <c r="E823" s="26">
        <f>IF(B823="","",IFERROR(VLOOKUP(B823,'Debt Inputs'!$A$6:$M$105,5,FALSE),0))</f>
        <v/>
      </c>
      <c r="F823" s="50">
        <f>IF(D823="","",IFERROR(D823*E823/12,0))</f>
        <v/>
      </c>
      <c r="G823" s="50">
        <f>IF(D823="","",MIN(IFERROR(VLOOKUP(B823,'Debt Inputs'!$A$6:$M$105,7,FALSE),0),D823+F823))</f>
        <v/>
      </c>
      <c r="H823" s="50">
        <f>IF(D823="","",IF(L823=1,MAX(0,'Debt Inputs'!$B$2-SUM($G$806:$G$905)),0))</f>
        <v/>
      </c>
      <c r="I823" s="50">
        <f>IF(D823="","",MIN(D823+F823,G823+H823))</f>
        <v/>
      </c>
      <c r="J823" s="50">
        <f>IF(D823="","",MIN(D823,MAX(0,I823-F823)))</f>
        <v/>
      </c>
      <c r="K823" s="50">
        <f>IF(D823="","",MAX(0,D823+F823-I823))</f>
        <v/>
      </c>
      <c r="L823" s="23">
        <f>IF(D823="","",IF(D823&lt;=0,"",1+COUNTIFS($D$806:$D$905,"&gt;0",$E$806:$E$905,"&gt;"&amp;E823)))</f>
        <v/>
      </c>
      <c r="M823" s="23">
        <f>IF(D823="","",IF(AND(K823&gt;0,L823=1),"Yes","No"))</f>
        <v/>
      </c>
      <c r="N823" s="50">
        <f>IF(D823="","",N723+F823)</f>
        <v/>
      </c>
      <c r="O823" s="49">
        <f>IF(D823="","",IF(AND(K823=0,K723&gt;0),C823,""))</f>
        <v/>
      </c>
    </row>
    <row r="824">
      <c r="A824" s="47">
        <f>IF(B824="","",DATE(YEAR('Debt Inputs'!$E$2),MONTH('Debt Inputs'!$E$2)+8,1))</f>
        <v/>
      </c>
      <c r="B824" s="18">
        <f>IF('Debt Inputs'!A24="","",'Debt Inputs'!A24)</f>
        <v/>
      </c>
      <c r="C824" s="19">
        <f>IF(B824="","",IFERROR(VLOOKUP(B824,'Debt Inputs'!$A$6:$M$105,2,FALSE),""))</f>
        <v/>
      </c>
      <c r="D824" s="48">
        <f>IF(B824="","",K724)</f>
        <v/>
      </c>
      <c r="E824" s="21">
        <f>IF(B824="","",IFERROR(VLOOKUP(B824,'Debt Inputs'!$A$6:$M$105,5,FALSE),0))</f>
        <v/>
      </c>
      <c r="F824" s="48">
        <f>IF(D824="","",IFERROR(D824*E824/12,0))</f>
        <v/>
      </c>
      <c r="G824" s="48">
        <f>IF(D824="","",MIN(IFERROR(VLOOKUP(B824,'Debt Inputs'!$A$6:$M$105,7,FALSE),0),D824+F824))</f>
        <v/>
      </c>
      <c r="H824" s="48">
        <f>IF(D824="","",IF(L824=1,MAX(0,'Debt Inputs'!$B$2-SUM($G$806:$G$905)),0))</f>
        <v/>
      </c>
      <c r="I824" s="48">
        <f>IF(D824="","",MIN(D824+F824,G824+H824))</f>
        <v/>
      </c>
      <c r="J824" s="48">
        <f>IF(D824="","",MIN(D824,MAX(0,I824-F824)))</f>
        <v/>
      </c>
      <c r="K824" s="48">
        <f>IF(D824="","",MAX(0,D824+F824-I824))</f>
        <v/>
      </c>
      <c r="L824" s="18">
        <f>IF(D824="","",IF(D824&lt;=0,"",1+COUNTIFS($D$806:$D$905,"&gt;0",$E$806:$E$905,"&gt;"&amp;E824)))</f>
        <v/>
      </c>
      <c r="M824" s="18">
        <f>IF(D824="","",IF(AND(K824&gt;0,L824=1),"Yes","No"))</f>
        <v/>
      </c>
      <c r="N824" s="48">
        <f>IF(D824="","",N724+F824)</f>
        <v/>
      </c>
      <c r="O824" s="47">
        <f>IF(D824="","",IF(AND(K824=0,K724&gt;0),C824,""))</f>
        <v/>
      </c>
    </row>
    <row r="825">
      <c r="A825" s="49">
        <f>IF(B825="","",DATE(YEAR('Debt Inputs'!$E$2),MONTH('Debt Inputs'!$E$2)+8,1))</f>
        <v/>
      </c>
      <c r="B825" s="23">
        <f>IF('Debt Inputs'!A25="","",'Debt Inputs'!A25)</f>
        <v/>
      </c>
      <c r="C825" s="24">
        <f>IF(B825="","",IFERROR(VLOOKUP(B825,'Debt Inputs'!$A$6:$M$105,2,FALSE),""))</f>
        <v/>
      </c>
      <c r="D825" s="50">
        <f>IF(B825="","",K725)</f>
        <v/>
      </c>
      <c r="E825" s="26">
        <f>IF(B825="","",IFERROR(VLOOKUP(B825,'Debt Inputs'!$A$6:$M$105,5,FALSE),0))</f>
        <v/>
      </c>
      <c r="F825" s="50">
        <f>IF(D825="","",IFERROR(D825*E825/12,0))</f>
        <v/>
      </c>
      <c r="G825" s="50">
        <f>IF(D825="","",MIN(IFERROR(VLOOKUP(B825,'Debt Inputs'!$A$6:$M$105,7,FALSE),0),D825+F825))</f>
        <v/>
      </c>
      <c r="H825" s="50">
        <f>IF(D825="","",IF(L825=1,MAX(0,'Debt Inputs'!$B$2-SUM($G$806:$G$905)),0))</f>
        <v/>
      </c>
      <c r="I825" s="50">
        <f>IF(D825="","",MIN(D825+F825,G825+H825))</f>
        <v/>
      </c>
      <c r="J825" s="50">
        <f>IF(D825="","",MIN(D825,MAX(0,I825-F825)))</f>
        <v/>
      </c>
      <c r="K825" s="50">
        <f>IF(D825="","",MAX(0,D825+F825-I825))</f>
        <v/>
      </c>
      <c r="L825" s="23">
        <f>IF(D825="","",IF(D825&lt;=0,"",1+COUNTIFS($D$806:$D$905,"&gt;0",$E$806:$E$905,"&gt;"&amp;E825)))</f>
        <v/>
      </c>
      <c r="M825" s="23">
        <f>IF(D825="","",IF(AND(K825&gt;0,L825=1),"Yes","No"))</f>
        <v/>
      </c>
      <c r="N825" s="50">
        <f>IF(D825="","",N725+F825)</f>
        <v/>
      </c>
      <c r="O825" s="49">
        <f>IF(D825="","",IF(AND(K825=0,K725&gt;0),C825,""))</f>
        <v/>
      </c>
    </row>
    <row r="826">
      <c r="A826" s="47">
        <f>IF(B826="","",DATE(YEAR('Debt Inputs'!$E$2),MONTH('Debt Inputs'!$E$2)+8,1))</f>
        <v/>
      </c>
      <c r="B826" s="18">
        <f>IF('Debt Inputs'!A26="","",'Debt Inputs'!A26)</f>
        <v/>
      </c>
      <c r="C826" s="19">
        <f>IF(B826="","",IFERROR(VLOOKUP(B826,'Debt Inputs'!$A$6:$M$105,2,FALSE),""))</f>
        <v/>
      </c>
      <c r="D826" s="48">
        <f>IF(B826="","",K726)</f>
        <v/>
      </c>
      <c r="E826" s="21">
        <f>IF(B826="","",IFERROR(VLOOKUP(B826,'Debt Inputs'!$A$6:$M$105,5,FALSE),0))</f>
        <v/>
      </c>
      <c r="F826" s="48">
        <f>IF(D826="","",IFERROR(D826*E826/12,0))</f>
        <v/>
      </c>
      <c r="G826" s="48">
        <f>IF(D826="","",MIN(IFERROR(VLOOKUP(B826,'Debt Inputs'!$A$6:$M$105,7,FALSE),0),D826+F826))</f>
        <v/>
      </c>
      <c r="H826" s="48">
        <f>IF(D826="","",IF(L826=1,MAX(0,'Debt Inputs'!$B$2-SUM($G$806:$G$905)),0))</f>
        <v/>
      </c>
      <c r="I826" s="48">
        <f>IF(D826="","",MIN(D826+F826,G826+H826))</f>
        <v/>
      </c>
      <c r="J826" s="48">
        <f>IF(D826="","",MIN(D826,MAX(0,I826-F826)))</f>
        <v/>
      </c>
      <c r="K826" s="48">
        <f>IF(D826="","",MAX(0,D826+F826-I826))</f>
        <v/>
      </c>
      <c r="L826" s="18">
        <f>IF(D826="","",IF(D826&lt;=0,"",1+COUNTIFS($D$806:$D$905,"&gt;0",$E$806:$E$905,"&gt;"&amp;E826)))</f>
        <v/>
      </c>
      <c r="M826" s="18">
        <f>IF(D826="","",IF(AND(K826&gt;0,L826=1),"Yes","No"))</f>
        <v/>
      </c>
      <c r="N826" s="48">
        <f>IF(D826="","",N726+F826)</f>
        <v/>
      </c>
      <c r="O826" s="47">
        <f>IF(D826="","",IF(AND(K826=0,K726&gt;0),C826,""))</f>
        <v/>
      </c>
    </row>
    <row r="827">
      <c r="A827" s="49">
        <f>IF(B827="","",DATE(YEAR('Debt Inputs'!$E$2),MONTH('Debt Inputs'!$E$2)+8,1))</f>
        <v/>
      </c>
      <c r="B827" s="23">
        <f>IF('Debt Inputs'!A27="","",'Debt Inputs'!A27)</f>
        <v/>
      </c>
      <c r="C827" s="24">
        <f>IF(B827="","",IFERROR(VLOOKUP(B827,'Debt Inputs'!$A$6:$M$105,2,FALSE),""))</f>
        <v/>
      </c>
      <c r="D827" s="50">
        <f>IF(B827="","",K727)</f>
        <v/>
      </c>
      <c r="E827" s="26">
        <f>IF(B827="","",IFERROR(VLOOKUP(B827,'Debt Inputs'!$A$6:$M$105,5,FALSE),0))</f>
        <v/>
      </c>
      <c r="F827" s="50">
        <f>IF(D827="","",IFERROR(D827*E827/12,0))</f>
        <v/>
      </c>
      <c r="G827" s="50">
        <f>IF(D827="","",MIN(IFERROR(VLOOKUP(B827,'Debt Inputs'!$A$6:$M$105,7,FALSE),0),D827+F827))</f>
        <v/>
      </c>
      <c r="H827" s="50">
        <f>IF(D827="","",IF(L827=1,MAX(0,'Debt Inputs'!$B$2-SUM($G$806:$G$905)),0))</f>
        <v/>
      </c>
      <c r="I827" s="50">
        <f>IF(D827="","",MIN(D827+F827,G827+H827))</f>
        <v/>
      </c>
      <c r="J827" s="50">
        <f>IF(D827="","",MIN(D827,MAX(0,I827-F827)))</f>
        <v/>
      </c>
      <c r="K827" s="50">
        <f>IF(D827="","",MAX(0,D827+F827-I827))</f>
        <v/>
      </c>
      <c r="L827" s="23">
        <f>IF(D827="","",IF(D827&lt;=0,"",1+COUNTIFS($D$806:$D$905,"&gt;0",$E$806:$E$905,"&gt;"&amp;E827)))</f>
        <v/>
      </c>
      <c r="M827" s="23">
        <f>IF(D827="","",IF(AND(K827&gt;0,L827=1),"Yes","No"))</f>
        <v/>
      </c>
      <c r="N827" s="50">
        <f>IF(D827="","",N727+F827)</f>
        <v/>
      </c>
      <c r="O827" s="49">
        <f>IF(D827="","",IF(AND(K827=0,K727&gt;0),C827,""))</f>
        <v/>
      </c>
    </row>
    <row r="828">
      <c r="A828" s="47">
        <f>IF(B828="","",DATE(YEAR('Debt Inputs'!$E$2),MONTH('Debt Inputs'!$E$2)+8,1))</f>
        <v/>
      </c>
      <c r="B828" s="18">
        <f>IF('Debt Inputs'!A28="","",'Debt Inputs'!A28)</f>
        <v/>
      </c>
      <c r="C828" s="19">
        <f>IF(B828="","",IFERROR(VLOOKUP(B828,'Debt Inputs'!$A$6:$M$105,2,FALSE),""))</f>
        <v/>
      </c>
      <c r="D828" s="48">
        <f>IF(B828="","",K728)</f>
        <v/>
      </c>
      <c r="E828" s="21">
        <f>IF(B828="","",IFERROR(VLOOKUP(B828,'Debt Inputs'!$A$6:$M$105,5,FALSE),0))</f>
        <v/>
      </c>
      <c r="F828" s="48">
        <f>IF(D828="","",IFERROR(D828*E828/12,0))</f>
        <v/>
      </c>
      <c r="G828" s="48">
        <f>IF(D828="","",MIN(IFERROR(VLOOKUP(B828,'Debt Inputs'!$A$6:$M$105,7,FALSE),0),D828+F828))</f>
        <v/>
      </c>
      <c r="H828" s="48">
        <f>IF(D828="","",IF(L828=1,MAX(0,'Debt Inputs'!$B$2-SUM($G$806:$G$905)),0))</f>
        <v/>
      </c>
      <c r="I828" s="48">
        <f>IF(D828="","",MIN(D828+F828,G828+H828))</f>
        <v/>
      </c>
      <c r="J828" s="48">
        <f>IF(D828="","",MIN(D828,MAX(0,I828-F828)))</f>
        <v/>
      </c>
      <c r="K828" s="48">
        <f>IF(D828="","",MAX(0,D828+F828-I828))</f>
        <v/>
      </c>
      <c r="L828" s="18">
        <f>IF(D828="","",IF(D828&lt;=0,"",1+COUNTIFS($D$806:$D$905,"&gt;0",$E$806:$E$905,"&gt;"&amp;E828)))</f>
        <v/>
      </c>
      <c r="M828" s="18">
        <f>IF(D828="","",IF(AND(K828&gt;0,L828=1),"Yes","No"))</f>
        <v/>
      </c>
      <c r="N828" s="48">
        <f>IF(D828="","",N728+F828)</f>
        <v/>
      </c>
      <c r="O828" s="47">
        <f>IF(D828="","",IF(AND(K828=0,K728&gt;0),C828,""))</f>
        <v/>
      </c>
    </row>
    <row r="829">
      <c r="A829" s="49">
        <f>IF(B829="","",DATE(YEAR('Debt Inputs'!$E$2),MONTH('Debt Inputs'!$E$2)+8,1))</f>
        <v/>
      </c>
      <c r="B829" s="23">
        <f>IF('Debt Inputs'!A29="","",'Debt Inputs'!A29)</f>
        <v/>
      </c>
      <c r="C829" s="24">
        <f>IF(B829="","",IFERROR(VLOOKUP(B829,'Debt Inputs'!$A$6:$M$105,2,FALSE),""))</f>
        <v/>
      </c>
      <c r="D829" s="50">
        <f>IF(B829="","",K729)</f>
        <v/>
      </c>
      <c r="E829" s="26">
        <f>IF(B829="","",IFERROR(VLOOKUP(B829,'Debt Inputs'!$A$6:$M$105,5,FALSE),0))</f>
        <v/>
      </c>
      <c r="F829" s="50">
        <f>IF(D829="","",IFERROR(D829*E829/12,0))</f>
        <v/>
      </c>
      <c r="G829" s="50">
        <f>IF(D829="","",MIN(IFERROR(VLOOKUP(B829,'Debt Inputs'!$A$6:$M$105,7,FALSE),0),D829+F829))</f>
        <v/>
      </c>
      <c r="H829" s="50">
        <f>IF(D829="","",IF(L829=1,MAX(0,'Debt Inputs'!$B$2-SUM($G$806:$G$905)),0))</f>
        <v/>
      </c>
      <c r="I829" s="50">
        <f>IF(D829="","",MIN(D829+F829,G829+H829))</f>
        <v/>
      </c>
      <c r="J829" s="50">
        <f>IF(D829="","",MIN(D829,MAX(0,I829-F829)))</f>
        <v/>
      </c>
      <c r="K829" s="50">
        <f>IF(D829="","",MAX(0,D829+F829-I829))</f>
        <v/>
      </c>
      <c r="L829" s="23">
        <f>IF(D829="","",IF(D829&lt;=0,"",1+COUNTIFS($D$806:$D$905,"&gt;0",$E$806:$E$905,"&gt;"&amp;E829)))</f>
        <v/>
      </c>
      <c r="M829" s="23">
        <f>IF(D829="","",IF(AND(K829&gt;0,L829=1),"Yes","No"))</f>
        <v/>
      </c>
      <c r="N829" s="50">
        <f>IF(D829="","",N729+F829)</f>
        <v/>
      </c>
      <c r="O829" s="49">
        <f>IF(D829="","",IF(AND(K829=0,K729&gt;0),C829,""))</f>
        <v/>
      </c>
    </row>
    <row r="830">
      <c r="A830" s="47">
        <f>IF(B830="","",DATE(YEAR('Debt Inputs'!$E$2),MONTH('Debt Inputs'!$E$2)+8,1))</f>
        <v/>
      </c>
      <c r="B830" s="18">
        <f>IF('Debt Inputs'!A30="","",'Debt Inputs'!A30)</f>
        <v/>
      </c>
      <c r="C830" s="19">
        <f>IF(B830="","",IFERROR(VLOOKUP(B830,'Debt Inputs'!$A$6:$M$105,2,FALSE),""))</f>
        <v/>
      </c>
      <c r="D830" s="48">
        <f>IF(B830="","",K730)</f>
        <v/>
      </c>
      <c r="E830" s="21">
        <f>IF(B830="","",IFERROR(VLOOKUP(B830,'Debt Inputs'!$A$6:$M$105,5,FALSE),0))</f>
        <v/>
      </c>
      <c r="F830" s="48">
        <f>IF(D830="","",IFERROR(D830*E830/12,0))</f>
        <v/>
      </c>
      <c r="G830" s="48">
        <f>IF(D830="","",MIN(IFERROR(VLOOKUP(B830,'Debt Inputs'!$A$6:$M$105,7,FALSE),0),D830+F830))</f>
        <v/>
      </c>
      <c r="H830" s="48">
        <f>IF(D830="","",IF(L830=1,MAX(0,'Debt Inputs'!$B$2-SUM($G$806:$G$905)),0))</f>
        <v/>
      </c>
      <c r="I830" s="48">
        <f>IF(D830="","",MIN(D830+F830,G830+H830))</f>
        <v/>
      </c>
      <c r="J830" s="48">
        <f>IF(D830="","",MIN(D830,MAX(0,I830-F830)))</f>
        <v/>
      </c>
      <c r="K830" s="48">
        <f>IF(D830="","",MAX(0,D830+F830-I830))</f>
        <v/>
      </c>
      <c r="L830" s="18">
        <f>IF(D830="","",IF(D830&lt;=0,"",1+COUNTIFS($D$806:$D$905,"&gt;0",$E$806:$E$905,"&gt;"&amp;E830)))</f>
        <v/>
      </c>
      <c r="M830" s="18">
        <f>IF(D830="","",IF(AND(K830&gt;0,L830=1),"Yes","No"))</f>
        <v/>
      </c>
      <c r="N830" s="48">
        <f>IF(D830="","",N730+F830)</f>
        <v/>
      </c>
      <c r="O830" s="47">
        <f>IF(D830="","",IF(AND(K830=0,K730&gt;0),C830,""))</f>
        <v/>
      </c>
    </row>
    <row r="831">
      <c r="A831" s="49">
        <f>IF(B831="","",DATE(YEAR('Debt Inputs'!$E$2),MONTH('Debt Inputs'!$E$2)+8,1))</f>
        <v/>
      </c>
      <c r="B831" s="23">
        <f>IF('Debt Inputs'!A31="","",'Debt Inputs'!A31)</f>
        <v/>
      </c>
      <c r="C831" s="24">
        <f>IF(B831="","",IFERROR(VLOOKUP(B831,'Debt Inputs'!$A$6:$M$105,2,FALSE),""))</f>
        <v/>
      </c>
      <c r="D831" s="50">
        <f>IF(B831="","",K731)</f>
        <v/>
      </c>
      <c r="E831" s="26">
        <f>IF(B831="","",IFERROR(VLOOKUP(B831,'Debt Inputs'!$A$6:$M$105,5,FALSE),0))</f>
        <v/>
      </c>
      <c r="F831" s="50">
        <f>IF(D831="","",IFERROR(D831*E831/12,0))</f>
        <v/>
      </c>
      <c r="G831" s="50">
        <f>IF(D831="","",MIN(IFERROR(VLOOKUP(B831,'Debt Inputs'!$A$6:$M$105,7,FALSE),0),D831+F831))</f>
        <v/>
      </c>
      <c r="H831" s="50">
        <f>IF(D831="","",IF(L831=1,MAX(0,'Debt Inputs'!$B$2-SUM($G$806:$G$905)),0))</f>
        <v/>
      </c>
      <c r="I831" s="50">
        <f>IF(D831="","",MIN(D831+F831,G831+H831))</f>
        <v/>
      </c>
      <c r="J831" s="50">
        <f>IF(D831="","",MIN(D831,MAX(0,I831-F831)))</f>
        <v/>
      </c>
      <c r="K831" s="50">
        <f>IF(D831="","",MAX(0,D831+F831-I831))</f>
        <v/>
      </c>
      <c r="L831" s="23">
        <f>IF(D831="","",IF(D831&lt;=0,"",1+COUNTIFS($D$806:$D$905,"&gt;0",$E$806:$E$905,"&gt;"&amp;E831)))</f>
        <v/>
      </c>
      <c r="M831" s="23">
        <f>IF(D831="","",IF(AND(K831&gt;0,L831=1),"Yes","No"))</f>
        <v/>
      </c>
      <c r="N831" s="50">
        <f>IF(D831="","",N731+F831)</f>
        <v/>
      </c>
      <c r="O831" s="49">
        <f>IF(D831="","",IF(AND(K831=0,K731&gt;0),C831,""))</f>
        <v/>
      </c>
    </row>
    <row r="832">
      <c r="A832" s="47">
        <f>IF(B832="","",DATE(YEAR('Debt Inputs'!$E$2),MONTH('Debt Inputs'!$E$2)+8,1))</f>
        <v/>
      </c>
      <c r="B832" s="18">
        <f>IF('Debt Inputs'!A32="","",'Debt Inputs'!A32)</f>
        <v/>
      </c>
      <c r="C832" s="19">
        <f>IF(B832="","",IFERROR(VLOOKUP(B832,'Debt Inputs'!$A$6:$M$105,2,FALSE),""))</f>
        <v/>
      </c>
      <c r="D832" s="48">
        <f>IF(B832="","",K732)</f>
        <v/>
      </c>
      <c r="E832" s="21">
        <f>IF(B832="","",IFERROR(VLOOKUP(B832,'Debt Inputs'!$A$6:$M$105,5,FALSE),0))</f>
        <v/>
      </c>
      <c r="F832" s="48">
        <f>IF(D832="","",IFERROR(D832*E832/12,0))</f>
        <v/>
      </c>
      <c r="G832" s="48">
        <f>IF(D832="","",MIN(IFERROR(VLOOKUP(B832,'Debt Inputs'!$A$6:$M$105,7,FALSE),0),D832+F832))</f>
        <v/>
      </c>
      <c r="H832" s="48">
        <f>IF(D832="","",IF(L832=1,MAX(0,'Debt Inputs'!$B$2-SUM($G$806:$G$905)),0))</f>
        <v/>
      </c>
      <c r="I832" s="48">
        <f>IF(D832="","",MIN(D832+F832,G832+H832))</f>
        <v/>
      </c>
      <c r="J832" s="48">
        <f>IF(D832="","",MIN(D832,MAX(0,I832-F832)))</f>
        <v/>
      </c>
      <c r="K832" s="48">
        <f>IF(D832="","",MAX(0,D832+F832-I832))</f>
        <v/>
      </c>
      <c r="L832" s="18">
        <f>IF(D832="","",IF(D832&lt;=0,"",1+COUNTIFS($D$806:$D$905,"&gt;0",$E$806:$E$905,"&gt;"&amp;E832)))</f>
        <v/>
      </c>
      <c r="M832" s="18">
        <f>IF(D832="","",IF(AND(K832&gt;0,L832=1),"Yes","No"))</f>
        <v/>
      </c>
      <c r="N832" s="48">
        <f>IF(D832="","",N732+F832)</f>
        <v/>
      </c>
      <c r="O832" s="47">
        <f>IF(D832="","",IF(AND(K832=0,K732&gt;0),C832,""))</f>
        <v/>
      </c>
    </row>
    <row r="833">
      <c r="A833" s="49">
        <f>IF(B833="","",DATE(YEAR('Debt Inputs'!$E$2),MONTH('Debt Inputs'!$E$2)+8,1))</f>
        <v/>
      </c>
      <c r="B833" s="23">
        <f>IF('Debt Inputs'!A33="","",'Debt Inputs'!A33)</f>
        <v/>
      </c>
      <c r="C833" s="24">
        <f>IF(B833="","",IFERROR(VLOOKUP(B833,'Debt Inputs'!$A$6:$M$105,2,FALSE),""))</f>
        <v/>
      </c>
      <c r="D833" s="50">
        <f>IF(B833="","",K733)</f>
        <v/>
      </c>
      <c r="E833" s="26">
        <f>IF(B833="","",IFERROR(VLOOKUP(B833,'Debt Inputs'!$A$6:$M$105,5,FALSE),0))</f>
        <v/>
      </c>
      <c r="F833" s="50">
        <f>IF(D833="","",IFERROR(D833*E833/12,0))</f>
        <v/>
      </c>
      <c r="G833" s="50">
        <f>IF(D833="","",MIN(IFERROR(VLOOKUP(B833,'Debt Inputs'!$A$6:$M$105,7,FALSE),0),D833+F833))</f>
        <v/>
      </c>
      <c r="H833" s="50">
        <f>IF(D833="","",IF(L833=1,MAX(0,'Debt Inputs'!$B$2-SUM($G$806:$G$905)),0))</f>
        <v/>
      </c>
      <c r="I833" s="50">
        <f>IF(D833="","",MIN(D833+F833,G833+H833))</f>
        <v/>
      </c>
      <c r="J833" s="50">
        <f>IF(D833="","",MIN(D833,MAX(0,I833-F833)))</f>
        <v/>
      </c>
      <c r="K833" s="50">
        <f>IF(D833="","",MAX(0,D833+F833-I833))</f>
        <v/>
      </c>
      <c r="L833" s="23">
        <f>IF(D833="","",IF(D833&lt;=0,"",1+COUNTIFS($D$806:$D$905,"&gt;0",$E$806:$E$905,"&gt;"&amp;E833)))</f>
        <v/>
      </c>
      <c r="M833" s="23">
        <f>IF(D833="","",IF(AND(K833&gt;0,L833=1),"Yes","No"))</f>
        <v/>
      </c>
      <c r="N833" s="50">
        <f>IF(D833="","",N733+F833)</f>
        <v/>
      </c>
      <c r="O833" s="49">
        <f>IF(D833="","",IF(AND(K833=0,K733&gt;0),C833,""))</f>
        <v/>
      </c>
    </row>
    <row r="834">
      <c r="A834" s="47">
        <f>IF(B834="","",DATE(YEAR('Debt Inputs'!$E$2),MONTH('Debt Inputs'!$E$2)+8,1))</f>
        <v/>
      </c>
      <c r="B834" s="18">
        <f>IF('Debt Inputs'!A34="","",'Debt Inputs'!A34)</f>
        <v/>
      </c>
      <c r="C834" s="19">
        <f>IF(B834="","",IFERROR(VLOOKUP(B834,'Debt Inputs'!$A$6:$M$105,2,FALSE),""))</f>
        <v/>
      </c>
      <c r="D834" s="48">
        <f>IF(B834="","",K734)</f>
        <v/>
      </c>
      <c r="E834" s="21">
        <f>IF(B834="","",IFERROR(VLOOKUP(B834,'Debt Inputs'!$A$6:$M$105,5,FALSE),0))</f>
        <v/>
      </c>
      <c r="F834" s="48">
        <f>IF(D834="","",IFERROR(D834*E834/12,0))</f>
        <v/>
      </c>
      <c r="G834" s="48">
        <f>IF(D834="","",MIN(IFERROR(VLOOKUP(B834,'Debt Inputs'!$A$6:$M$105,7,FALSE),0),D834+F834))</f>
        <v/>
      </c>
      <c r="H834" s="48">
        <f>IF(D834="","",IF(L834=1,MAX(0,'Debt Inputs'!$B$2-SUM($G$806:$G$905)),0))</f>
        <v/>
      </c>
      <c r="I834" s="48">
        <f>IF(D834="","",MIN(D834+F834,G834+H834))</f>
        <v/>
      </c>
      <c r="J834" s="48">
        <f>IF(D834="","",MIN(D834,MAX(0,I834-F834)))</f>
        <v/>
      </c>
      <c r="K834" s="48">
        <f>IF(D834="","",MAX(0,D834+F834-I834))</f>
        <v/>
      </c>
      <c r="L834" s="18">
        <f>IF(D834="","",IF(D834&lt;=0,"",1+COUNTIFS($D$806:$D$905,"&gt;0",$E$806:$E$905,"&gt;"&amp;E834)))</f>
        <v/>
      </c>
      <c r="M834" s="18">
        <f>IF(D834="","",IF(AND(K834&gt;0,L834=1),"Yes","No"))</f>
        <v/>
      </c>
      <c r="N834" s="48">
        <f>IF(D834="","",N734+F834)</f>
        <v/>
      </c>
      <c r="O834" s="47">
        <f>IF(D834="","",IF(AND(K834=0,K734&gt;0),C834,""))</f>
        <v/>
      </c>
    </row>
    <row r="835">
      <c r="A835" s="49">
        <f>IF(B835="","",DATE(YEAR('Debt Inputs'!$E$2),MONTH('Debt Inputs'!$E$2)+8,1))</f>
        <v/>
      </c>
      <c r="B835" s="23">
        <f>IF('Debt Inputs'!A35="","",'Debt Inputs'!A35)</f>
        <v/>
      </c>
      <c r="C835" s="24">
        <f>IF(B835="","",IFERROR(VLOOKUP(B835,'Debt Inputs'!$A$6:$M$105,2,FALSE),""))</f>
        <v/>
      </c>
      <c r="D835" s="50">
        <f>IF(B835="","",K735)</f>
        <v/>
      </c>
      <c r="E835" s="26">
        <f>IF(B835="","",IFERROR(VLOOKUP(B835,'Debt Inputs'!$A$6:$M$105,5,FALSE),0))</f>
        <v/>
      </c>
      <c r="F835" s="50">
        <f>IF(D835="","",IFERROR(D835*E835/12,0))</f>
        <v/>
      </c>
      <c r="G835" s="50">
        <f>IF(D835="","",MIN(IFERROR(VLOOKUP(B835,'Debt Inputs'!$A$6:$M$105,7,FALSE),0),D835+F835))</f>
        <v/>
      </c>
      <c r="H835" s="50">
        <f>IF(D835="","",IF(L835=1,MAX(0,'Debt Inputs'!$B$2-SUM($G$806:$G$905)),0))</f>
        <v/>
      </c>
      <c r="I835" s="50">
        <f>IF(D835="","",MIN(D835+F835,G835+H835))</f>
        <v/>
      </c>
      <c r="J835" s="50">
        <f>IF(D835="","",MIN(D835,MAX(0,I835-F835)))</f>
        <v/>
      </c>
      <c r="K835" s="50">
        <f>IF(D835="","",MAX(0,D835+F835-I835))</f>
        <v/>
      </c>
      <c r="L835" s="23">
        <f>IF(D835="","",IF(D835&lt;=0,"",1+COUNTIFS($D$806:$D$905,"&gt;0",$E$806:$E$905,"&gt;"&amp;E835)))</f>
        <v/>
      </c>
      <c r="M835" s="23">
        <f>IF(D835="","",IF(AND(K835&gt;0,L835=1),"Yes","No"))</f>
        <v/>
      </c>
      <c r="N835" s="50">
        <f>IF(D835="","",N735+F835)</f>
        <v/>
      </c>
      <c r="O835" s="49">
        <f>IF(D835="","",IF(AND(K835=0,K735&gt;0),C835,""))</f>
        <v/>
      </c>
    </row>
    <row r="836">
      <c r="A836" s="47">
        <f>IF(B836="","",DATE(YEAR('Debt Inputs'!$E$2),MONTH('Debt Inputs'!$E$2)+8,1))</f>
        <v/>
      </c>
      <c r="B836" s="18">
        <f>IF('Debt Inputs'!A36="","",'Debt Inputs'!A36)</f>
        <v/>
      </c>
      <c r="C836" s="19">
        <f>IF(B836="","",IFERROR(VLOOKUP(B836,'Debt Inputs'!$A$6:$M$105,2,FALSE),""))</f>
        <v/>
      </c>
      <c r="D836" s="48">
        <f>IF(B836="","",K736)</f>
        <v/>
      </c>
      <c r="E836" s="21">
        <f>IF(B836="","",IFERROR(VLOOKUP(B836,'Debt Inputs'!$A$6:$M$105,5,FALSE),0))</f>
        <v/>
      </c>
      <c r="F836" s="48">
        <f>IF(D836="","",IFERROR(D836*E836/12,0))</f>
        <v/>
      </c>
      <c r="G836" s="48">
        <f>IF(D836="","",MIN(IFERROR(VLOOKUP(B836,'Debt Inputs'!$A$6:$M$105,7,FALSE),0),D836+F836))</f>
        <v/>
      </c>
      <c r="H836" s="48">
        <f>IF(D836="","",IF(L836=1,MAX(0,'Debt Inputs'!$B$2-SUM($G$806:$G$905)),0))</f>
        <v/>
      </c>
      <c r="I836" s="48">
        <f>IF(D836="","",MIN(D836+F836,G836+H836))</f>
        <v/>
      </c>
      <c r="J836" s="48">
        <f>IF(D836="","",MIN(D836,MAX(0,I836-F836)))</f>
        <v/>
      </c>
      <c r="K836" s="48">
        <f>IF(D836="","",MAX(0,D836+F836-I836))</f>
        <v/>
      </c>
      <c r="L836" s="18">
        <f>IF(D836="","",IF(D836&lt;=0,"",1+COUNTIFS($D$806:$D$905,"&gt;0",$E$806:$E$905,"&gt;"&amp;E836)))</f>
        <v/>
      </c>
      <c r="M836" s="18">
        <f>IF(D836="","",IF(AND(K836&gt;0,L836=1),"Yes","No"))</f>
        <v/>
      </c>
      <c r="N836" s="48">
        <f>IF(D836="","",N736+F836)</f>
        <v/>
      </c>
      <c r="O836" s="47">
        <f>IF(D836="","",IF(AND(K836=0,K736&gt;0),C836,""))</f>
        <v/>
      </c>
    </row>
    <row r="837">
      <c r="A837" s="49">
        <f>IF(B837="","",DATE(YEAR('Debt Inputs'!$E$2),MONTH('Debt Inputs'!$E$2)+8,1))</f>
        <v/>
      </c>
      <c r="B837" s="23">
        <f>IF('Debt Inputs'!A37="","",'Debt Inputs'!A37)</f>
        <v/>
      </c>
      <c r="C837" s="24">
        <f>IF(B837="","",IFERROR(VLOOKUP(B837,'Debt Inputs'!$A$6:$M$105,2,FALSE),""))</f>
        <v/>
      </c>
      <c r="D837" s="50">
        <f>IF(B837="","",K737)</f>
        <v/>
      </c>
      <c r="E837" s="26">
        <f>IF(B837="","",IFERROR(VLOOKUP(B837,'Debt Inputs'!$A$6:$M$105,5,FALSE),0))</f>
        <v/>
      </c>
      <c r="F837" s="50">
        <f>IF(D837="","",IFERROR(D837*E837/12,0))</f>
        <v/>
      </c>
      <c r="G837" s="50">
        <f>IF(D837="","",MIN(IFERROR(VLOOKUP(B837,'Debt Inputs'!$A$6:$M$105,7,FALSE),0),D837+F837))</f>
        <v/>
      </c>
      <c r="H837" s="50">
        <f>IF(D837="","",IF(L837=1,MAX(0,'Debt Inputs'!$B$2-SUM($G$806:$G$905)),0))</f>
        <v/>
      </c>
      <c r="I837" s="50">
        <f>IF(D837="","",MIN(D837+F837,G837+H837))</f>
        <v/>
      </c>
      <c r="J837" s="50">
        <f>IF(D837="","",MIN(D837,MAX(0,I837-F837)))</f>
        <v/>
      </c>
      <c r="K837" s="50">
        <f>IF(D837="","",MAX(0,D837+F837-I837))</f>
        <v/>
      </c>
      <c r="L837" s="23">
        <f>IF(D837="","",IF(D837&lt;=0,"",1+COUNTIFS($D$806:$D$905,"&gt;0",$E$806:$E$905,"&gt;"&amp;E837)))</f>
        <v/>
      </c>
      <c r="M837" s="23">
        <f>IF(D837="","",IF(AND(K837&gt;0,L837=1),"Yes","No"))</f>
        <v/>
      </c>
      <c r="N837" s="50">
        <f>IF(D837="","",N737+F837)</f>
        <v/>
      </c>
      <c r="O837" s="49">
        <f>IF(D837="","",IF(AND(K837=0,K737&gt;0),C837,""))</f>
        <v/>
      </c>
    </row>
    <row r="838">
      <c r="A838" s="47">
        <f>IF(B838="","",DATE(YEAR('Debt Inputs'!$E$2),MONTH('Debt Inputs'!$E$2)+8,1))</f>
        <v/>
      </c>
      <c r="B838" s="18">
        <f>IF('Debt Inputs'!A38="","",'Debt Inputs'!A38)</f>
        <v/>
      </c>
      <c r="C838" s="19">
        <f>IF(B838="","",IFERROR(VLOOKUP(B838,'Debt Inputs'!$A$6:$M$105,2,FALSE),""))</f>
        <v/>
      </c>
      <c r="D838" s="48">
        <f>IF(B838="","",K738)</f>
        <v/>
      </c>
      <c r="E838" s="21">
        <f>IF(B838="","",IFERROR(VLOOKUP(B838,'Debt Inputs'!$A$6:$M$105,5,FALSE),0))</f>
        <v/>
      </c>
      <c r="F838" s="48">
        <f>IF(D838="","",IFERROR(D838*E838/12,0))</f>
        <v/>
      </c>
      <c r="G838" s="48">
        <f>IF(D838="","",MIN(IFERROR(VLOOKUP(B838,'Debt Inputs'!$A$6:$M$105,7,FALSE),0),D838+F838))</f>
        <v/>
      </c>
      <c r="H838" s="48">
        <f>IF(D838="","",IF(L838=1,MAX(0,'Debt Inputs'!$B$2-SUM($G$806:$G$905)),0))</f>
        <v/>
      </c>
      <c r="I838" s="48">
        <f>IF(D838="","",MIN(D838+F838,G838+H838))</f>
        <v/>
      </c>
      <c r="J838" s="48">
        <f>IF(D838="","",MIN(D838,MAX(0,I838-F838)))</f>
        <v/>
      </c>
      <c r="K838" s="48">
        <f>IF(D838="","",MAX(0,D838+F838-I838))</f>
        <v/>
      </c>
      <c r="L838" s="18">
        <f>IF(D838="","",IF(D838&lt;=0,"",1+COUNTIFS($D$806:$D$905,"&gt;0",$E$806:$E$905,"&gt;"&amp;E838)))</f>
        <v/>
      </c>
      <c r="M838" s="18">
        <f>IF(D838="","",IF(AND(K838&gt;0,L838=1),"Yes","No"))</f>
        <v/>
      </c>
      <c r="N838" s="48">
        <f>IF(D838="","",N738+F838)</f>
        <v/>
      </c>
      <c r="O838" s="47">
        <f>IF(D838="","",IF(AND(K838=0,K738&gt;0),C838,""))</f>
        <v/>
      </c>
    </row>
    <row r="839">
      <c r="A839" s="49">
        <f>IF(B839="","",DATE(YEAR('Debt Inputs'!$E$2),MONTH('Debt Inputs'!$E$2)+8,1))</f>
        <v/>
      </c>
      <c r="B839" s="23">
        <f>IF('Debt Inputs'!A39="","",'Debt Inputs'!A39)</f>
        <v/>
      </c>
      <c r="C839" s="24">
        <f>IF(B839="","",IFERROR(VLOOKUP(B839,'Debt Inputs'!$A$6:$M$105,2,FALSE),""))</f>
        <v/>
      </c>
      <c r="D839" s="50">
        <f>IF(B839="","",K739)</f>
        <v/>
      </c>
      <c r="E839" s="26">
        <f>IF(B839="","",IFERROR(VLOOKUP(B839,'Debt Inputs'!$A$6:$M$105,5,FALSE),0))</f>
        <v/>
      </c>
      <c r="F839" s="50">
        <f>IF(D839="","",IFERROR(D839*E839/12,0))</f>
        <v/>
      </c>
      <c r="G839" s="50">
        <f>IF(D839="","",MIN(IFERROR(VLOOKUP(B839,'Debt Inputs'!$A$6:$M$105,7,FALSE),0),D839+F839))</f>
        <v/>
      </c>
      <c r="H839" s="50">
        <f>IF(D839="","",IF(L839=1,MAX(0,'Debt Inputs'!$B$2-SUM($G$806:$G$905)),0))</f>
        <v/>
      </c>
      <c r="I839" s="50">
        <f>IF(D839="","",MIN(D839+F839,G839+H839))</f>
        <v/>
      </c>
      <c r="J839" s="50">
        <f>IF(D839="","",MIN(D839,MAX(0,I839-F839)))</f>
        <v/>
      </c>
      <c r="K839" s="50">
        <f>IF(D839="","",MAX(0,D839+F839-I839))</f>
        <v/>
      </c>
      <c r="L839" s="23">
        <f>IF(D839="","",IF(D839&lt;=0,"",1+COUNTIFS($D$806:$D$905,"&gt;0",$E$806:$E$905,"&gt;"&amp;E839)))</f>
        <v/>
      </c>
      <c r="M839" s="23">
        <f>IF(D839="","",IF(AND(K839&gt;0,L839=1),"Yes","No"))</f>
        <v/>
      </c>
      <c r="N839" s="50">
        <f>IF(D839="","",N739+F839)</f>
        <v/>
      </c>
      <c r="O839" s="49">
        <f>IF(D839="","",IF(AND(K839=0,K739&gt;0),C839,""))</f>
        <v/>
      </c>
    </row>
    <row r="840">
      <c r="A840" s="47">
        <f>IF(B840="","",DATE(YEAR('Debt Inputs'!$E$2),MONTH('Debt Inputs'!$E$2)+8,1))</f>
        <v/>
      </c>
      <c r="B840" s="18">
        <f>IF('Debt Inputs'!A40="","",'Debt Inputs'!A40)</f>
        <v/>
      </c>
      <c r="C840" s="19">
        <f>IF(B840="","",IFERROR(VLOOKUP(B840,'Debt Inputs'!$A$6:$M$105,2,FALSE),""))</f>
        <v/>
      </c>
      <c r="D840" s="48">
        <f>IF(B840="","",K740)</f>
        <v/>
      </c>
      <c r="E840" s="21">
        <f>IF(B840="","",IFERROR(VLOOKUP(B840,'Debt Inputs'!$A$6:$M$105,5,FALSE),0))</f>
        <v/>
      </c>
      <c r="F840" s="48">
        <f>IF(D840="","",IFERROR(D840*E840/12,0))</f>
        <v/>
      </c>
      <c r="G840" s="48">
        <f>IF(D840="","",MIN(IFERROR(VLOOKUP(B840,'Debt Inputs'!$A$6:$M$105,7,FALSE),0),D840+F840))</f>
        <v/>
      </c>
      <c r="H840" s="48">
        <f>IF(D840="","",IF(L840=1,MAX(0,'Debt Inputs'!$B$2-SUM($G$806:$G$905)),0))</f>
        <v/>
      </c>
      <c r="I840" s="48">
        <f>IF(D840="","",MIN(D840+F840,G840+H840))</f>
        <v/>
      </c>
      <c r="J840" s="48">
        <f>IF(D840="","",MIN(D840,MAX(0,I840-F840)))</f>
        <v/>
      </c>
      <c r="K840" s="48">
        <f>IF(D840="","",MAX(0,D840+F840-I840))</f>
        <v/>
      </c>
      <c r="L840" s="18">
        <f>IF(D840="","",IF(D840&lt;=0,"",1+COUNTIFS($D$806:$D$905,"&gt;0",$E$806:$E$905,"&gt;"&amp;E840)))</f>
        <v/>
      </c>
      <c r="M840" s="18">
        <f>IF(D840="","",IF(AND(K840&gt;0,L840=1),"Yes","No"))</f>
        <v/>
      </c>
      <c r="N840" s="48">
        <f>IF(D840="","",N740+F840)</f>
        <v/>
      </c>
      <c r="O840" s="47">
        <f>IF(D840="","",IF(AND(K840=0,K740&gt;0),C840,""))</f>
        <v/>
      </c>
    </row>
    <row r="841">
      <c r="A841" s="49">
        <f>IF(B841="","",DATE(YEAR('Debt Inputs'!$E$2),MONTH('Debt Inputs'!$E$2)+8,1))</f>
        <v/>
      </c>
      <c r="B841" s="23">
        <f>IF('Debt Inputs'!A41="","",'Debt Inputs'!A41)</f>
        <v/>
      </c>
      <c r="C841" s="24">
        <f>IF(B841="","",IFERROR(VLOOKUP(B841,'Debt Inputs'!$A$6:$M$105,2,FALSE),""))</f>
        <v/>
      </c>
      <c r="D841" s="50">
        <f>IF(B841="","",K741)</f>
        <v/>
      </c>
      <c r="E841" s="26">
        <f>IF(B841="","",IFERROR(VLOOKUP(B841,'Debt Inputs'!$A$6:$M$105,5,FALSE),0))</f>
        <v/>
      </c>
      <c r="F841" s="50">
        <f>IF(D841="","",IFERROR(D841*E841/12,0))</f>
        <v/>
      </c>
      <c r="G841" s="50">
        <f>IF(D841="","",MIN(IFERROR(VLOOKUP(B841,'Debt Inputs'!$A$6:$M$105,7,FALSE),0),D841+F841))</f>
        <v/>
      </c>
      <c r="H841" s="50">
        <f>IF(D841="","",IF(L841=1,MAX(0,'Debt Inputs'!$B$2-SUM($G$806:$G$905)),0))</f>
        <v/>
      </c>
      <c r="I841" s="50">
        <f>IF(D841="","",MIN(D841+F841,G841+H841))</f>
        <v/>
      </c>
      <c r="J841" s="50">
        <f>IF(D841="","",MIN(D841,MAX(0,I841-F841)))</f>
        <v/>
      </c>
      <c r="K841" s="50">
        <f>IF(D841="","",MAX(0,D841+F841-I841))</f>
        <v/>
      </c>
      <c r="L841" s="23">
        <f>IF(D841="","",IF(D841&lt;=0,"",1+COUNTIFS($D$806:$D$905,"&gt;0",$E$806:$E$905,"&gt;"&amp;E841)))</f>
        <v/>
      </c>
      <c r="M841" s="23">
        <f>IF(D841="","",IF(AND(K841&gt;0,L841=1),"Yes","No"))</f>
        <v/>
      </c>
      <c r="N841" s="50">
        <f>IF(D841="","",N741+F841)</f>
        <v/>
      </c>
      <c r="O841" s="49">
        <f>IF(D841="","",IF(AND(K841=0,K741&gt;0),C841,""))</f>
        <v/>
      </c>
    </row>
    <row r="842">
      <c r="A842" s="47">
        <f>IF(B842="","",DATE(YEAR('Debt Inputs'!$E$2),MONTH('Debt Inputs'!$E$2)+8,1))</f>
        <v/>
      </c>
      <c r="B842" s="18">
        <f>IF('Debt Inputs'!A42="","",'Debt Inputs'!A42)</f>
        <v/>
      </c>
      <c r="C842" s="19">
        <f>IF(B842="","",IFERROR(VLOOKUP(B842,'Debt Inputs'!$A$6:$M$105,2,FALSE),""))</f>
        <v/>
      </c>
      <c r="D842" s="48">
        <f>IF(B842="","",K742)</f>
        <v/>
      </c>
      <c r="E842" s="21">
        <f>IF(B842="","",IFERROR(VLOOKUP(B842,'Debt Inputs'!$A$6:$M$105,5,FALSE),0))</f>
        <v/>
      </c>
      <c r="F842" s="48">
        <f>IF(D842="","",IFERROR(D842*E842/12,0))</f>
        <v/>
      </c>
      <c r="G842" s="48">
        <f>IF(D842="","",MIN(IFERROR(VLOOKUP(B842,'Debt Inputs'!$A$6:$M$105,7,FALSE),0),D842+F842))</f>
        <v/>
      </c>
      <c r="H842" s="48">
        <f>IF(D842="","",IF(L842=1,MAX(0,'Debt Inputs'!$B$2-SUM($G$806:$G$905)),0))</f>
        <v/>
      </c>
      <c r="I842" s="48">
        <f>IF(D842="","",MIN(D842+F842,G842+H842))</f>
        <v/>
      </c>
      <c r="J842" s="48">
        <f>IF(D842="","",MIN(D842,MAX(0,I842-F842)))</f>
        <v/>
      </c>
      <c r="K842" s="48">
        <f>IF(D842="","",MAX(0,D842+F842-I842))</f>
        <v/>
      </c>
      <c r="L842" s="18">
        <f>IF(D842="","",IF(D842&lt;=0,"",1+COUNTIFS($D$806:$D$905,"&gt;0",$E$806:$E$905,"&gt;"&amp;E842)))</f>
        <v/>
      </c>
      <c r="M842" s="18">
        <f>IF(D842="","",IF(AND(K842&gt;0,L842=1),"Yes","No"))</f>
        <v/>
      </c>
      <c r="N842" s="48">
        <f>IF(D842="","",N742+F842)</f>
        <v/>
      </c>
      <c r="O842" s="47">
        <f>IF(D842="","",IF(AND(K842=0,K742&gt;0),C842,""))</f>
        <v/>
      </c>
    </row>
    <row r="843">
      <c r="A843" s="49">
        <f>IF(B843="","",DATE(YEAR('Debt Inputs'!$E$2),MONTH('Debt Inputs'!$E$2)+8,1))</f>
        <v/>
      </c>
      <c r="B843" s="23">
        <f>IF('Debt Inputs'!A43="","",'Debt Inputs'!A43)</f>
        <v/>
      </c>
      <c r="C843" s="24">
        <f>IF(B843="","",IFERROR(VLOOKUP(B843,'Debt Inputs'!$A$6:$M$105,2,FALSE),""))</f>
        <v/>
      </c>
      <c r="D843" s="50">
        <f>IF(B843="","",K743)</f>
        <v/>
      </c>
      <c r="E843" s="26">
        <f>IF(B843="","",IFERROR(VLOOKUP(B843,'Debt Inputs'!$A$6:$M$105,5,FALSE),0))</f>
        <v/>
      </c>
      <c r="F843" s="50">
        <f>IF(D843="","",IFERROR(D843*E843/12,0))</f>
        <v/>
      </c>
      <c r="G843" s="50">
        <f>IF(D843="","",MIN(IFERROR(VLOOKUP(B843,'Debt Inputs'!$A$6:$M$105,7,FALSE),0),D843+F843))</f>
        <v/>
      </c>
      <c r="H843" s="50">
        <f>IF(D843="","",IF(L843=1,MAX(0,'Debt Inputs'!$B$2-SUM($G$806:$G$905)),0))</f>
        <v/>
      </c>
      <c r="I843" s="50">
        <f>IF(D843="","",MIN(D843+F843,G843+H843))</f>
        <v/>
      </c>
      <c r="J843" s="50">
        <f>IF(D843="","",MIN(D843,MAX(0,I843-F843)))</f>
        <v/>
      </c>
      <c r="K843" s="50">
        <f>IF(D843="","",MAX(0,D843+F843-I843))</f>
        <v/>
      </c>
      <c r="L843" s="23">
        <f>IF(D843="","",IF(D843&lt;=0,"",1+COUNTIFS($D$806:$D$905,"&gt;0",$E$806:$E$905,"&gt;"&amp;E843)))</f>
        <v/>
      </c>
      <c r="M843" s="23">
        <f>IF(D843="","",IF(AND(K843&gt;0,L843=1),"Yes","No"))</f>
        <v/>
      </c>
      <c r="N843" s="50">
        <f>IF(D843="","",N743+F843)</f>
        <v/>
      </c>
      <c r="O843" s="49">
        <f>IF(D843="","",IF(AND(K843=0,K743&gt;0),C843,""))</f>
        <v/>
      </c>
    </row>
    <row r="844">
      <c r="A844" s="47">
        <f>IF(B844="","",DATE(YEAR('Debt Inputs'!$E$2),MONTH('Debt Inputs'!$E$2)+8,1))</f>
        <v/>
      </c>
      <c r="B844" s="18">
        <f>IF('Debt Inputs'!A44="","",'Debt Inputs'!A44)</f>
        <v/>
      </c>
      <c r="C844" s="19">
        <f>IF(B844="","",IFERROR(VLOOKUP(B844,'Debt Inputs'!$A$6:$M$105,2,FALSE),""))</f>
        <v/>
      </c>
      <c r="D844" s="48">
        <f>IF(B844="","",K744)</f>
        <v/>
      </c>
      <c r="E844" s="21">
        <f>IF(B844="","",IFERROR(VLOOKUP(B844,'Debt Inputs'!$A$6:$M$105,5,FALSE),0))</f>
        <v/>
      </c>
      <c r="F844" s="48">
        <f>IF(D844="","",IFERROR(D844*E844/12,0))</f>
        <v/>
      </c>
      <c r="G844" s="48">
        <f>IF(D844="","",MIN(IFERROR(VLOOKUP(B844,'Debt Inputs'!$A$6:$M$105,7,FALSE),0),D844+F844))</f>
        <v/>
      </c>
      <c r="H844" s="48">
        <f>IF(D844="","",IF(L844=1,MAX(0,'Debt Inputs'!$B$2-SUM($G$806:$G$905)),0))</f>
        <v/>
      </c>
      <c r="I844" s="48">
        <f>IF(D844="","",MIN(D844+F844,G844+H844))</f>
        <v/>
      </c>
      <c r="J844" s="48">
        <f>IF(D844="","",MIN(D844,MAX(0,I844-F844)))</f>
        <v/>
      </c>
      <c r="K844" s="48">
        <f>IF(D844="","",MAX(0,D844+F844-I844))</f>
        <v/>
      </c>
      <c r="L844" s="18">
        <f>IF(D844="","",IF(D844&lt;=0,"",1+COUNTIFS($D$806:$D$905,"&gt;0",$E$806:$E$905,"&gt;"&amp;E844)))</f>
        <v/>
      </c>
      <c r="M844" s="18">
        <f>IF(D844="","",IF(AND(K844&gt;0,L844=1),"Yes","No"))</f>
        <v/>
      </c>
      <c r="N844" s="48">
        <f>IF(D844="","",N744+F844)</f>
        <v/>
      </c>
      <c r="O844" s="47">
        <f>IF(D844="","",IF(AND(K844=0,K744&gt;0),C844,""))</f>
        <v/>
      </c>
    </row>
    <row r="845">
      <c r="A845" s="49">
        <f>IF(B845="","",DATE(YEAR('Debt Inputs'!$E$2),MONTH('Debt Inputs'!$E$2)+8,1))</f>
        <v/>
      </c>
      <c r="B845" s="23">
        <f>IF('Debt Inputs'!A45="","",'Debt Inputs'!A45)</f>
        <v/>
      </c>
      <c r="C845" s="24">
        <f>IF(B845="","",IFERROR(VLOOKUP(B845,'Debt Inputs'!$A$6:$M$105,2,FALSE),""))</f>
        <v/>
      </c>
      <c r="D845" s="50">
        <f>IF(B845="","",K745)</f>
        <v/>
      </c>
      <c r="E845" s="26">
        <f>IF(B845="","",IFERROR(VLOOKUP(B845,'Debt Inputs'!$A$6:$M$105,5,FALSE),0))</f>
        <v/>
      </c>
      <c r="F845" s="50">
        <f>IF(D845="","",IFERROR(D845*E845/12,0))</f>
        <v/>
      </c>
      <c r="G845" s="50">
        <f>IF(D845="","",MIN(IFERROR(VLOOKUP(B845,'Debt Inputs'!$A$6:$M$105,7,FALSE),0),D845+F845))</f>
        <v/>
      </c>
      <c r="H845" s="50">
        <f>IF(D845="","",IF(L845=1,MAX(0,'Debt Inputs'!$B$2-SUM($G$806:$G$905)),0))</f>
        <v/>
      </c>
      <c r="I845" s="50">
        <f>IF(D845="","",MIN(D845+F845,G845+H845))</f>
        <v/>
      </c>
      <c r="J845" s="50">
        <f>IF(D845="","",MIN(D845,MAX(0,I845-F845)))</f>
        <v/>
      </c>
      <c r="K845" s="50">
        <f>IF(D845="","",MAX(0,D845+F845-I845))</f>
        <v/>
      </c>
      <c r="L845" s="23">
        <f>IF(D845="","",IF(D845&lt;=0,"",1+COUNTIFS($D$806:$D$905,"&gt;0",$E$806:$E$905,"&gt;"&amp;E845)))</f>
        <v/>
      </c>
      <c r="M845" s="23">
        <f>IF(D845="","",IF(AND(K845&gt;0,L845=1),"Yes","No"))</f>
        <v/>
      </c>
      <c r="N845" s="50">
        <f>IF(D845="","",N745+F845)</f>
        <v/>
      </c>
      <c r="O845" s="49">
        <f>IF(D845="","",IF(AND(K845=0,K745&gt;0),C845,""))</f>
        <v/>
      </c>
    </row>
    <row r="846">
      <c r="A846" s="47">
        <f>IF(B846="","",DATE(YEAR('Debt Inputs'!$E$2),MONTH('Debt Inputs'!$E$2)+8,1))</f>
        <v/>
      </c>
      <c r="B846" s="18">
        <f>IF('Debt Inputs'!A46="","",'Debt Inputs'!A46)</f>
        <v/>
      </c>
      <c r="C846" s="19">
        <f>IF(B846="","",IFERROR(VLOOKUP(B846,'Debt Inputs'!$A$6:$M$105,2,FALSE),""))</f>
        <v/>
      </c>
      <c r="D846" s="48">
        <f>IF(B846="","",K746)</f>
        <v/>
      </c>
      <c r="E846" s="21">
        <f>IF(B846="","",IFERROR(VLOOKUP(B846,'Debt Inputs'!$A$6:$M$105,5,FALSE),0))</f>
        <v/>
      </c>
      <c r="F846" s="48">
        <f>IF(D846="","",IFERROR(D846*E846/12,0))</f>
        <v/>
      </c>
      <c r="G846" s="48">
        <f>IF(D846="","",MIN(IFERROR(VLOOKUP(B846,'Debt Inputs'!$A$6:$M$105,7,FALSE),0),D846+F846))</f>
        <v/>
      </c>
      <c r="H846" s="48">
        <f>IF(D846="","",IF(L846=1,MAX(0,'Debt Inputs'!$B$2-SUM($G$806:$G$905)),0))</f>
        <v/>
      </c>
      <c r="I846" s="48">
        <f>IF(D846="","",MIN(D846+F846,G846+H846))</f>
        <v/>
      </c>
      <c r="J846" s="48">
        <f>IF(D846="","",MIN(D846,MAX(0,I846-F846)))</f>
        <v/>
      </c>
      <c r="K846" s="48">
        <f>IF(D846="","",MAX(0,D846+F846-I846))</f>
        <v/>
      </c>
      <c r="L846" s="18">
        <f>IF(D846="","",IF(D846&lt;=0,"",1+COUNTIFS($D$806:$D$905,"&gt;0",$E$806:$E$905,"&gt;"&amp;E846)))</f>
        <v/>
      </c>
      <c r="M846" s="18">
        <f>IF(D846="","",IF(AND(K846&gt;0,L846=1),"Yes","No"))</f>
        <v/>
      </c>
      <c r="N846" s="48">
        <f>IF(D846="","",N746+F846)</f>
        <v/>
      </c>
      <c r="O846" s="47">
        <f>IF(D846="","",IF(AND(K846=0,K746&gt;0),C846,""))</f>
        <v/>
      </c>
    </row>
    <row r="847">
      <c r="A847" s="49">
        <f>IF(B847="","",DATE(YEAR('Debt Inputs'!$E$2),MONTH('Debt Inputs'!$E$2)+8,1))</f>
        <v/>
      </c>
      <c r="B847" s="23">
        <f>IF('Debt Inputs'!A47="","",'Debt Inputs'!A47)</f>
        <v/>
      </c>
      <c r="C847" s="24">
        <f>IF(B847="","",IFERROR(VLOOKUP(B847,'Debt Inputs'!$A$6:$M$105,2,FALSE),""))</f>
        <v/>
      </c>
      <c r="D847" s="50">
        <f>IF(B847="","",K747)</f>
        <v/>
      </c>
      <c r="E847" s="26">
        <f>IF(B847="","",IFERROR(VLOOKUP(B847,'Debt Inputs'!$A$6:$M$105,5,FALSE),0))</f>
        <v/>
      </c>
      <c r="F847" s="50">
        <f>IF(D847="","",IFERROR(D847*E847/12,0))</f>
        <v/>
      </c>
      <c r="G847" s="50">
        <f>IF(D847="","",MIN(IFERROR(VLOOKUP(B847,'Debt Inputs'!$A$6:$M$105,7,FALSE),0),D847+F847))</f>
        <v/>
      </c>
      <c r="H847" s="50">
        <f>IF(D847="","",IF(L847=1,MAX(0,'Debt Inputs'!$B$2-SUM($G$806:$G$905)),0))</f>
        <v/>
      </c>
      <c r="I847" s="50">
        <f>IF(D847="","",MIN(D847+F847,G847+H847))</f>
        <v/>
      </c>
      <c r="J847" s="50">
        <f>IF(D847="","",MIN(D847,MAX(0,I847-F847)))</f>
        <v/>
      </c>
      <c r="K847" s="50">
        <f>IF(D847="","",MAX(0,D847+F847-I847))</f>
        <v/>
      </c>
      <c r="L847" s="23">
        <f>IF(D847="","",IF(D847&lt;=0,"",1+COUNTIFS($D$806:$D$905,"&gt;0",$E$806:$E$905,"&gt;"&amp;E847)))</f>
        <v/>
      </c>
      <c r="M847" s="23">
        <f>IF(D847="","",IF(AND(K847&gt;0,L847=1),"Yes","No"))</f>
        <v/>
      </c>
      <c r="N847" s="50">
        <f>IF(D847="","",N747+F847)</f>
        <v/>
      </c>
      <c r="O847" s="49">
        <f>IF(D847="","",IF(AND(K847=0,K747&gt;0),C847,""))</f>
        <v/>
      </c>
    </row>
    <row r="848">
      <c r="A848" s="47">
        <f>IF(B848="","",DATE(YEAR('Debt Inputs'!$E$2),MONTH('Debt Inputs'!$E$2)+8,1))</f>
        <v/>
      </c>
      <c r="B848" s="18">
        <f>IF('Debt Inputs'!A48="","",'Debt Inputs'!A48)</f>
        <v/>
      </c>
      <c r="C848" s="19">
        <f>IF(B848="","",IFERROR(VLOOKUP(B848,'Debt Inputs'!$A$6:$M$105,2,FALSE),""))</f>
        <v/>
      </c>
      <c r="D848" s="48">
        <f>IF(B848="","",K748)</f>
        <v/>
      </c>
      <c r="E848" s="21">
        <f>IF(B848="","",IFERROR(VLOOKUP(B848,'Debt Inputs'!$A$6:$M$105,5,FALSE),0))</f>
        <v/>
      </c>
      <c r="F848" s="48">
        <f>IF(D848="","",IFERROR(D848*E848/12,0))</f>
        <v/>
      </c>
      <c r="G848" s="48">
        <f>IF(D848="","",MIN(IFERROR(VLOOKUP(B848,'Debt Inputs'!$A$6:$M$105,7,FALSE),0),D848+F848))</f>
        <v/>
      </c>
      <c r="H848" s="48">
        <f>IF(D848="","",IF(L848=1,MAX(0,'Debt Inputs'!$B$2-SUM($G$806:$G$905)),0))</f>
        <v/>
      </c>
      <c r="I848" s="48">
        <f>IF(D848="","",MIN(D848+F848,G848+H848))</f>
        <v/>
      </c>
      <c r="J848" s="48">
        <f>IF(D848="","",MIN(D848,MAX(0,I848-F848)))</f>
        <v/>
      </c>
      <c r="K848" s="48">
        <f>IF(D848="","",MAX(0,D848+F848-I848))</f>
        <v/>
      </c>
      <c r="L848" s="18">
        <f>IF(D848="","",IF(D848&lt;=0,"",1+COUNTIFS($D$806:$D$905,"&gt;0",$E$806:$E$905,"&gt;"&amp;E848)))</f>
        <v/>
      </c>
      <c r="M848" s="18">
        <f>IF(D848="","",IF(AND(K848&gt;0,L848=1),"Yes","No"))</f>
        <v/>
      </c>
      <c r="N848" s="48">
        <f>IF(D848="","",N748+F848)</f>
        <v/>
      </c>
      <c r="O848" s="47">
        <f>IF(D848="","",IF(AND(K848=0,K748&gt;0),C848,""))</f>
        <v/>
      </c>
    </row>
    <row r="849">
      <c r="A849" s="49">
        <f>IF(B849="","",DATE(YEAR('Debt Inputs'!$E$2),MONTH('Debt Inputs'!$E$2)+8,1))</f>
        <v/>
      </c>
      <c r="B849" s="23">
        <f>IF('Debt Inputs'!A49="","",'Debt Inputs'!A49)</f>
        <v/>
      </c>
      <c r="C849" s="24">
        <f>IF(B849="","",IFERROR(VLOOKUP(B849,'Debt Inputs'!$A$6:$M$105,2,FALSE),""))</f>
        <v/>
      </c>
      <c r="D849" s="50">
        <f>IF(B849="","",K749)</f>
        <v/>
      </c>
      <c r="E849" s="26">
        <f>IF(B849="","",IFERROR(VLOOKUP(B849,'Debt Inputs'!$A$6:$M$105,5,FALSE),0))</f>
        <v/>
      </c>
      <c r="F849" s="50">
        <f>IF(D849="","",IFERROR(D849*E849/12,0))</f>
        <v/>
      </c>
      <c r="G849" s="50">
        <f>IF(D849="","",MIN(IFERROR(VLOOKUP(B849,'Debt Inputs'!$A$6:$M$105,7,FALSE),0),D849+F849))</f>
        <v/>
      </c>
      <c r="H849" s="50">
        <f>IF(D849="","",IF(L849=1,MAX(0,'Debt Inputs'!$B$2-SUM($G$806:$G$905)),0))</f>
        <v/>
      </c>
      <c r="I849" s="50">
        <f>IF(D849="","",MIN(D849+F849,G849+H849))</f>
        <v/>
      </c>
      <c r="J849" s="50">
        <f>IF(D849="","",MIN(D849,MAX(0,I849-F849)))</f>
        <v/>
      </c>
      <c r="K849" s="50">
        <f>IF(D849="","",MAX(0,D849+F849-I849))</f>
        <v/>
      </c>
      <c r="L849" s="23">
        <f>IF(D849="","",IF(D849&lt;=0,"",1+COUNTIFS($D$806:$D$905,"&gt;0",$E$806:$E$905,"&gt;"&amp;E849)))</f>
        <v/>
      </c>
      <c r="M849" s="23">
        <f>IF(D849="","",IF(AND(K849&gt;0,L849=1),"Yes","No"))</f>
        <v/>
      </c>
      <c r="N849" s="50">
        <f>IF(D849="","",N749+F849)</f>
        <v/>
      </c>
      <c r="O849" s="49">
        <f>IF(D849="","",IF(AND(K849=0,K749&gt;0),C849,""))</f>
        <v/>
      </c>
    </row>
    <row r="850">
      <c r="A850" s="47">
        <f>IF(B850="","",DATE(YEAR('Debt Inputs'!$E$2),MONTH('Debt Inputs'!$E$2)+8,1))</f>
        <v/>
      </c>
      <c r="B850" s="18">
        <f>IF('Debt Inputs'!A50="","",'Debt Inputs'!A50)</f>
        <v/>
      </c>
      <c r="C850" s="19">
        <f>IF(B850="","",IFERROR(VLOOKUP(B850,'Debt Inputs'!$A$6:$M$105,2,FALSE),""))</f>
        <v/>
      </c>
      <c r="D850" s="48">
        <f>IF(B850="","",K750)</f>
        <v/>
      </c>
      <c r="E850" s="21">
        <f>IF(B850="","",IFERROR(VLOOKUP(B850,'Debt Inputs'!$A$6:$M$105,5,FALSE),0))</f>
        <v/>
      </c>
      <c r="F850" s="48">
        <f>IF(D850="","",IFERROR(D850*E850/12,0))</f>
        <v/>
      </c>
      <c r="G850" s="48">
        <f>IF(D850="","",MIN(IFERROR(VLOOKUP(B850,'Debt Inputs'!$A$6:$M$105,7,FALSE),0),D850+F850))</f>
        <v/>
      </c>
      <c r="H850" s="48">
        <f>IF(D850="","",IF(L850=1,MAX(0,'Debt Inputs'!$B$2-SUM($G$806:$G$905)),0))</f>
        <v/>
      </c>
      <c r="I850" s="48">
        <f>IF(D850="","",MIN(D850+F850,G850+H850))</f>
        <v/>
      </c>
      <c r="J850" s="48">
        <f>IF(D850="","",MIN(D850,MAX(0,I850-F850)))</f>
        <v/>
      </c>
      <c r="K850" s="48">
        <f>IF(D850="","",MAX(0,D850+F850-I850))</f>
        <v/>
      </c>
      <c r="L850" s="18">
        <f>IF(D850="","",IF(D850&lt;=0,"",1+COUNTIFS($D$806:$D$905,"&gt;0",$E$806:$E$905,"&gt;"&amp;E850)))</f>
        <v/>
      </c>
      <c r="M850" s="18">
        <f>IF(D850="","",IF(AND(K850&gt;0,L850=1),"Yes","No"))</f>
        <v/>
      </c>
      <c r="N850" s="48">
        <f>IF(D850="","",N750+F850)</f>
        <v/>
      </c>
      <c r="O850" s="47">
        <f>IF(D850="","",IF(AND(K850=0,K750&gt;0),C850,""))</f>
        <v/>
      </c>
    </row>
    <row r="851">
      <c r="A851" s="49">
        <f>IF(B851="","",DATE(YEAR('Debt Inputs'!$E$2),MONTH('Debt Inputs'!$E$2)+8,1))</f>
        <v/>
      </c>
      <c r="B851" s="23">
        <f>IF('Debt Inputs'!A51="","",'Debt Inputs'!A51)</f>
        <v/>
      </c>
      <c r="C851" s="24">
        <f>IF(B851="","",IFERROR(VLOOKUP(B851,'Debt Inputs'!$A$6:$M$105,2,FALSE),""))</f>
        <v/>
      </c>
      <c r="D851" s="50">
        <f>IF(B851="","",K751)</f>
        <v/>
      </c>
      <c r="E851" s="26">
        <f>IF(B851="","",IFERROR(VLOOKUP(B851,'Debt Inputs'!$A$6:$M$105,5,FALSE),0))</f>
        <v/>
      </c>
      <c r="F851" s="50">
        <f>IF(D851="","",IFERROR(D851*E851/12,0))</f>
        <v/>
      </c>
      <c r="G851" s="50">
        <f>IF(D851="","",MIN(IFERROR(VLOOKUP(B851,'Debt Inputs'!$A$6:$M$105,7,FALSE),0),D851+F851))</f>
        <v/>
      </c>
      <c r="H851" s="50">
        <f>IF(D851="","",IF(L851=1,MAX(0,'Debt Inputs'!$B$2-SUM($G$806:$G$905)),0))</f>
        <v/>
      </c>
      <c r="I851" s="50">
        <f>IF(D851="","",MIN(D851+F851,G851+H851))</f>
        <v/>
      </c>
      <c r="J851" s="50">
        <f>IF(D851="","",MIN(D851,MAX(0,I851-F851)))</f>
        <v/>
      </c>
      <c r="K851" s="50">
        <f>IF(D851="","",MAX(0,D851+F851-I851))</f>
        <v/>
      </c>
      <c r="L851" s="23">
        <f>IF(D851="","",IF(D851&lt;=0,"",1+COUNTIFS($D$806:$D$905,"&gt;0",$E$806:$E$905,"&gt;"&amp;E851)))</f>
        <v/>
      </c>
      <c r="M851" s="23">
        <f>IF(D851="","",IF(AND(K851&gt;0,L851=1),"Yes","No"))</f>
        <v/>
      </c>
      <c r="N851" s="50">
        <f>IF(D851="","",N751+F851)</f>
        <v/>
      </c>
      <c r="O851" s="49">
        <f>IF(D851="","",IF(AND(K851=0,K751&gt;0),C851,""))</f>
        <v/>
      </c>
    </row>
    <row r="852">
      <c r="A852" s="47">
        <f>IF(B852="","",DATE(YEAR('Debt Inputs'!$E$2),MONTH('Debt Inputs'!$E$2)+8,1))</f>
        <v/>
      </c>
      <c r="B852" s="18">
        <f>IF('Debt Inputs'!A52="","",'Debt Inputs'!A52)</f>
        <v/>
      </c>
      <c r="C852" s="19">
        <f>IF(B852="","",IFERROR(VLOOKUP(B852,'Debt Inputs'!$A$6:$M$105,2,FALSE),""))</f>
        <v/>
      </c>
      <c r="D852" s="48">
        <f>IF(B852="","",K752)</f>
        <v/>
      </c>
      <c r="E852" s="21">
        <f>IF(B852="","",IFERROR(VLOOKUP(B852,'Debt Inputs'!$A$6:$M$105,5,FALSE),0))</f>
        <v/>
      </c>
      <c r="F852" s="48">
        <f>IF(D852="","",IFERROR(D852*E852/12,0))</f>
        <v/>
      </c>
      <c r="G852" s="48">
        <f>IF(D852="","",MIN(IFERROR(VLOOKUP(B852,'Debt Inputs'!$A$6:$M$105,7,FALSE),0),D852+F852))</f>
        <v/>
      </c>
      <c r="H852" s="48">
        <f>IF(D852="","",IF(L852=1,MAX(0,'Debt Inputs'!$B$2-SUM($G$806:$G$905)),0))</f>
        <v/>
      </c>
      <c r="I852" s="48">
        <f>IF(D852="","",MIN(D852+F852,G852+H852))</f>
        <v/>
      </c>
      <c r="J852" s="48">
        <f>IF(D852="","",MIN(D852,MAX(0,I852-F852)))</f>
        <v/>
      </c>
      <c r="K852" s="48">
        <f>IF(D852="","",MAX(0,D852+F852-I852))</f>
        <v/>
      </c>
      <c r="L852" s="18">
        <f>IF(D852="","",IF(D852&lt;=0,"",1+COUNTIFS($D$806:$D$905,"&gt;0",$E$806:$E$905,"&gt;"&amp;E852)))</f>
        <v/>
      </c>
      <c r="M852" s="18">
        <f>IF(D852="","",IF(AND(K852&gt;0,L852=1),"Yes","No"))</f>
        <v/>
      </c>
      <c r="N852" s="48">
        <f>IF(D852="","",N752+F852)</f>
        <v/>
      </c>
      <c r="O852" s="47">
        <f>IF(D852="","",IF(AND(K852=0,K752&gt;0),C852,""))</f>
        <v/>
      </c>
    </row>
    <row r="853">
      <c r="A853" s="49">
        <f>IF(B853="","",DATE(YEAR('Debt Inputs'!$E$2),MONTH('Debt Inputs'!$E$2)+8,1))</f>
        <v/>
      </c>
      <c r="B853" s="23">
        <f>IF('Debt Inputs'!A53="","",'Debt Inputs'!A53)</f>
        <v/>
      </c>
      <c r="C853" s="24">
        <f>IF(B853="","",IFERROR(VLOOKUP(B853,'Debt Inputs'!$A$6:$M$105,2,FALSE),""))</f>
        <v/>
      </c>
      <c r="D853" s="50">
        <f>IF(B853="","",K753)</f>
        <v/>
      </c>
      <c r="E853" s="26">
        <f>IF(B853="","",IFERROR(VLOOKUP(B853,'Debt Inputs'!$A$6:$M$105,5,FALSE),0))</f>
        <v/>
      </c>
      <c r="F853" s="50">
        <f>IF(D853="","",IFERROR(D853*E853/12,0))</f>
        <v/>
      </c>
      <c r="G853" s="50">
        <f>IF(D853="","",MIN(IFERROR(VLOOKUP(B853,'Debt Inputs'!$A$6:$M$105,7,FALSE),0),D853+F853))</f>
        <v/>
      </c>
      <c r="H853" s="50">
        <f>IF(D853="","",IF(L853=1,MAX(0,'Debt Inputs'!$B$2-SUM($G$806:$G$905)),0))</f>
        <v/>
      </c>
      <c r="I853" s="50">
        <f>IF(D853="","",MIN(D853+F853,G853+H853))</f>
        <v/>
      </c>
      <c r="J853" s="50">
        <f>IF(D853="","",MIN(D853,MAX(0,I853-F853)))</f>
        <v/>
      </c>
      <c r="K853" s="50">
        <f>IF(D853="","",MAX(0,D853+F853-I853))</f>
        <v/>
      </c>
      <c r="L853" s="23">
        <f>IF(D853="","",IF(D853&lt;=0,"",1+COUNTIFS($D$806:$D$905,"&gt;0",$E$806:$E$905,"&gt;"&amp;E853)))</f>
        <v/>
      </c>
      <c r="M853" s="23">
        <f>IF(D853="","",IF(AND(K853&gt;0,L853=1),"Yes","No"))</f>
        <v/>
      </c>
      <c r="N853" s="50">
        <f>IF(D853="","",N753+F853)</f>
        <v/>
      </c>
      <c r="O853" s="49">
        <f>IF(D853="","",IF(AND(K853=0,K753&gt;0),C853,""))</f>
        <v/>
      </c>
    </row>
    <row r="854">
      <c r="A854" s="47">
        <f>IF(B854="","",DATE(YEAR('Debt Inputs'!$E$2),MONTH('Debt Inputs'!$E$2)+8,1))</f>
        <v/>
      </c>
      <c r="B854" s="18">
        <f>IF('Debt Inputs'!A54="","",'Debt Inputs'!A54)</f>
        <v/>
      </c>
      <c r="C854" s="19">
        <f>IF(B854="","",IFERROR(VLOOKUP(B854,'Debt Inputs'!$A$6:$M$105,2,FALSE),""))</f>
        <v/>
      </c>
      <c r="D854" s="48">
        <f>IF(B854="","",K754)</f>
        <v/>
      </c>
      <c r="E854" s="21">
        <f>IF(B854="","",IFERROR(VLOOKUP(B854,'Debt Inputs'!$A$6:$M$105,5,FALSE),0))</f>
        <v/>
      </c>
      <c r="F854" s="48">
        <f>IF(D854="","",IFERROR(D854*E854/12,0))</f>
        <v/>
      </c>
      <c r="G854" s="48">
        <f>IF(D854="","",MIN(IFERROR(VLOOKUP(B854,'Debt Inputs'!$A$6:$M$105,7,FALSE),0),D854+F854))</f>
        <v/>
      </c>
      <c r="H854" s="48">
        <f>IF(D854="","",IF(L854=1,MAX(0,'Debt Inputs'!$B$2-SUM($G$806:$G$905)),0))</f>
        <v/>
      </c>
      <c r="I854" s="48">
        <f>IF(D854="","",MIN(D854+F854,G854+H854))</f>
        <v/>
      </c>
      <c r="J854" s="48">
        <f>IF(D854="","",MIN(D854,MAX(0,I854-F854)))</f>
        <v/>
      </c>
      <c r="K854" s="48">
        <f>IF(D854="","",MAX(0,D854+F854-I854))</f>
        <v/>
      </c>
      <c r="L854" s="18">
        <f>IF(D854="","",IF(D854&lt;=0,"",1+COUNTIFS($D$806:$D$905,"&gt;0",$E$806:$E$905,"&gt;"&amp;E854)))</f>
        <v/>
      </c>
      <c r="M854" s="18">
        <f>IF(D854="","",IF(AND(K854&gt;0,L854=1),"Yes","No"))</f>
        <v/>
      </c>
      <c r="N854" s="48">
        <f>IF(D854="","",N754+F854)</f>
        <v/>
      </c>
      <c r="O854" s="47">
        <f>IF(D854="","",IF(AND(K854=0,K754&gt;0),C854,""))</f>
        <v/>
      </c>
    </row>
    <row r="855">
      <c r="A855" s="49">
        <f>IF(B855="","",DATE(YEAR('Debt Inputs'!$E$2),MONTH('Debt Inputs'!$E$2)+8,1))</f>
        <v/>
      </c>
      <c r="B855" s="23">
        <f>IF('Debt Inputs'!A55="","",'Debt Inputs'!A55)</f>
        <v/>
      </c>
      <c r="C855" s="24">
        <f>IF(B855="","",IFERROR(VLOOKUP(B855,'Debt Inputs'!$A$6:$M$105,2,FALSE),""))</f>
        <v/>
      </c>
      <c r="D855" s="50">
        <f>IF(B855="","",K755)</f>
        <v/>
      </c>
      <c r="E855" s="26">
        <f>IF(B855="","",IFERROR(VLOOKUP(B855,'Debt Inputs'!$A$6:$M$105,5,FALSE),0))</f>
        <v/>
      </c>
      <c r="F855" s="50">
        <f>IF(D855="","",IFERROR(D855*E855/12,0))</f>
        <v/>
      </c>
      <c r="G855" s="50">
        <f>IF(D855="","",MIN(IFERROR(VLOOKUP(B855,'Debt Inputs'!$A$6:$M$105,7,FALSE),0),D855+F855))</f>
        <v/>
      </c>
      <c r="H855" s="50">
        <f>IF(D855="","",IF(L855=1,MAX(0,'Debt Inputs'!$B$2-SUM($G$806:$G$905)),0))</f>
        <v/>
      </c>
      <c r="I855" s="50">
        <f>IF(D855="","",MIN(D855+F855,G855+H855))</f>
        <v/>
      </c>
      <c r="J855" s="50">
        <f>IF(D855="","",MIN(D855,MAX(0,I855-F855)))</f>
        <v/>
      </c>
      <c r="K855" s="50">
        <f>IF(D855="","",MAX(0,D855+F855-I855))</f>
        <v/>
      </c>
      <c r="L855" s="23">
        <f>IF(D855="","",IF(D855&lt;=0,"",1+COUNTIFS($D$806:$D$905,"&gt;0",$E$806:$E$905,"&gt;"&amp;E855)))</f>
        <v/>
      </c>
      <c r="M855" s="23">
        <f>IF(D855="","",IF(AND(K855&gt;0,L855=1),"Yes","No"))</f>
        <v/>
      </c>
      <c r="N855" s="50">
        <f>IF(D855="","",N755+F855)</f>
        <v/>
      </c>
      <c r="O855" s="49">
        <f>IF(D855="","",IF(AND(K855=0,K755&gt;0),C855,""))</f>
        <v/>
      </c>
    </row>
    <row r="856">
      <c r="A856" s="47">
        <f>IF(B856="","",DATE(YEAR('Debt Inputs'!$E$2),MONTH('Debt Inputs'!$E$2)+8,1))</f>
        <v/>
      </c>
      <c r="B856" s="18">
        <f>IF('Debt Inputs'!A56="","",'Debt Inputs'!A56)</f>
        <v/>
      </c>
      <c r="C856" s="19">
        <f>IF(B856="","",IFERROR(VLOOKUP(B856,'Debt Inputs'!$A$6:$M$105,2,FALSE),""))</f>
        <v/>
      </c>
      <c r="D856" s="48">
        <f>IF(B856="","",K756)</f>
        <v/>
      </c>
      <c r="E856" s="21">
        <f>IF(B856="","",IFERROR(VLOOKUP(B856,'Debt Inputs'!$A$6:$M$105,5,FALSE),0))</f>
        <v/>
      </c>
      <c r="F856" s="48">
        <f>IF(D856="","",IFERROR(D856*E856/12,0))</f>
        <v/>
      </c>
      <c r="G856" s="48">
        <f>IF(D856="","",MIN(IFERROR(VLOOKUP(B856,'Debt Inputs'!$A$6:$M$105,7,FALSE),0),D856+F856))</f>
        <v/>
      </c>
      <c r="H856" s="48">
        <f>IF(D856="","",IF(L856=1,MAX(0,'Debt Inputs'!$B$2-SUM($G$806:$G$905)),0))</f>
        <v/>
      </c>
      <c r="I856" s="48">
        <f>IF(D856="","",MIN(D856+F856,G856+H856))</f>
        <v/>
      </c>
      <c r="J856" s="48">
        <f>IF(D856="","",MIN(D856,MAX(0,I856-F856)))</f>
        <v/>
      </c>
      <c r="K856" s="48">
        <f>IF(D856="","",MAX(0,D856+F856-I856))</f>
        <v/>
      </c>
      <c r="L856" s="18">
        <f>IF(D856="","",IF(D856&lt;=0,"",1+COUNTIFS($D$806:$D$905,"&gt;0",$E$806:$E$905,"&gt;"&amp;E856)))</f>
        <v/>
      </c>
      <c r="M856" s="18">
        <f>IF(D856="","",IF(AND(K856&gt;0,L856=1),"Yes","No"))</f>
        <v/>
      </c>
      <c r="N856" s="48">
        <f>IF(D856="","",N756+F856)</f>
        <v/>
      </c>
      <c r="O856" s="47">
        <f>IF(D856="","",IF(AND(K856=0,K756&gt;0),C856,""))</f>
        <v/>
      </c>
    </row>
    <row r="857">
      <c r="A857" s="49">
        <f>IF(B857="","",DATE(YEAR('Debt Inputs'!$E$2),MONTH('Debt Inputs'!$E$2)+8,1))</f>
        <v/>
      </c>
      <c r="B857" s="23">
        <f>IF('Debt Inputs'!A57="","",'Debt Inputs'!A57)</f>
        <v/>
      </c>
      <c r="C857" s="24">
        <f>IF(B857="","",IFERROR(VLOOKUP(B857,'Debt Inputs'!$A$6:$M$105,2,FALSE),""))</f>
        <v/>
      </c>
      <c r="D857" s="50">
        <f>IF(B857="","",K757)</f>
        <v/>
      </c>
      <c r="E857" s="26">
        <f>IF(B857="","",IFERROR(VLOOKUP(B857,'Debt Inputs'!$A$6:$M$105,5,FALSE),0))</f>
        <v/>
      </c>
      <c r="F857" s="50">
        <f>IF(D857="","",IFERROR(D857*E857/12,0))</f>
        <v/>
      </c>
      <c r="G857" s="50">
        <f>IF(D857="","",MIN(IFERROR(VLOOKUP(B857,'Debt Inputs'!$A$6:$M$105,7,FALSE),0),D857+F857))</f>
        <v/>
      </c>
      <c r="H857" s="50">
        <f>IF(D857="","",IF(L857=1,MAX(0,'Debt Inputs'!$B$2-SUM($G$806:$G$905)),0))</f>
        <v/>
      </c>
      <c r="I857" s="50">
        <f>IF(D857="","",MIN(D857+F857,G857+H857))</f>
        <v/>
      </c>
      <c r="J857" s="50">
        <f>IF(D857="","",MIN(D857,MAX(0,I857-F857)))</f>
        <v/>
      </c>
      <c r="K857" s="50">
        <f>IF(D857="","",MAX(0,D857+F857-I857))</f>
        <v/>
      </c>
      <c r="L857" s="23">
        <f>IF(D857="","",IF(D857&lt;=0,"",1+COUNTIFS($D$806:$D$905,"&gt;0",$E$806:$E$905,"&gt;"&amp;E857)))</f>
        <v/>
      </c>
      <c r="M857" s="23">
        <f>IF(D857="","",IF(AND(K857&gt;0,L857=1),"Yes","No"))</f>
        <v/>
      </c>
      <c r="N857" s="50">
        <f>IF(D857="","",N757+F857)</f>
        <v/>
      </c>
      <c r="O857" s="49">
        <f>IF(D857="","",IF(AND(K857=0,K757&gt;0),C857,""))</f>
        <v/>
      </c>
    </row>
    <row r="858">
      <c r="A858" s="47">
        <f>IF(B858="","",DATE(YEAR('Debt Inputs'!$E$2),MONTH('Debt Inputs'!$E$2)+8,1))</f>
        <v/>
      </c>
      <c r="B858" s="18">
        <f>IF('Debt Inputs'!A58="","",'Debt Inputs'!A58)</f>
        <v/>
      </c>
      <c r="C858" s="19">
        <f>IF(B858="","",IFERROR(VLOOKUP(B858,'Debt Inputs'!$A$6:$M$105,2,FALSE),""))</f>
        <v/>
      </c>
      <c r="D858" s="48">
        <f>IF(B858="","",K758)</f>
        <v/>
      </c>
      <c r="E858" s="21">
        <f>IF(B858="","",IFERROR(VLOOKUP(B858,'Debt Inputs'!$A$6:$M$105,5,FALSE),0))</f>
        <v/>
      </c>
      <c r="F858" s="48">
        <f>IF(D858="","",IFERROR(D858*E858/12,0))</f>
        <v/>
      </c>
      <c r="G858" s="48">
        <f>IF(D858="","",MIN(IFERROR(VLOOKUP(B858,'Debt Inputs'!$A$6:$M$105,7,FALSE),0),D858+F858))</f>
        <v/>
      </c>
      <c r="H858" s="48">
        <f>IF(D858="","",IF(L858=1,MAX(0,'Debt Inputs'!$B$2-SUM($G$806:$G$905)),0))</f>
        <v/>
      </c>
      <c r="I858" s="48">
        <f>IF(D858="","",MIN(D858+F858,G858+H858))</f>
        <v/>
      </c>
      <c r="J858" s="48">
        <f>IF(D858="","",MIN(D858,MAX(0,I858-F858)))</f>
        <v/>
      </c>
      <c r="K858" s="48">
        <f>IF(D858="","",MAX(0,D858+F858-I858))</f>
        <v/>
      </c>
      <c r="L858" s="18">
        <f>IF(D858="","",IF(D858&lt;=0,"",1+COUNTIFS($D$806:$D$905,"&gt;0",$E$806:$E$905,"&gt;"&amp;E858)))</f>
        <v/>
      </c>
      <c r="M858" s="18">
        <f>IF(D858="","",IF(AND(K858&gt;0,L858=1),"Yes","No"))</f>
        <v/>
      </c>
      <c r="N858" s="48">
        <f>IF(D858="","",N758+F858)</f>
        <v/>
      </c>
      <c r="O858" s="47">
        <f>IF(D858="","",IF(AND(K858=0,K758&gt;0),C858,""))</f>
        <v/>
      </c>
    </row>
    <row r="859">
      <c r="A859" s="49">
        <f>IF(B859="","",DATE(YEAR('Debt Inputs'!$E$2),MONTH('Debt Inputs'!$E$2)+8,1))</f>
        <v/>
      </c>
      <c r="B859" s="23">
        <f>IF('Debt Inputs'!A59="","",'Debt Inputs'!A59)</f>
        <v/>
      </c>
      <c r="C859" s="24">
        <f>IF(B859="","",IFERROR(VLOOKUP(B859,'Debt Inputs'!$A$6:$M$105,2,FALSE),""))</f>
        <v/>
      </c>
      <c r="D859" s="50">
        <f>IF(B859="","",K759)</f>
        <v/>
      </c>
      <c r="E859" s="26">
        <f>IF(B859="","",IFERROR(VLOOKUP(B859,'Debt Inputs'!$A$6:$M$105,5,FALSE),0))</f>
        <v/>
      </c>
      <c r="F859" s="50">
        <f>IF(D859="","",IFERROR(D859*E859/12,0))</f>
        <v/>
      </c>
      <c r="G859" s="50">
        <f>IF(D859="","",MIN(IFERROR(VLOOKUP(B859,'Debt Inputs'!$A$6:$M$105,7,FALSE),0),D859+F859))</f>
        <v/>
      </c>
      <c r="H859" s="50">
        <f>IF(D859="","",IF(L859=1,MAX(0,'Debt Inputs'!$B$2-SUM($G$806:$G$905)),0))</f>
        <v/>
      </c>
      <c r="I859" s="50">
        <f>IF(D859="","",MIN(D859+F859,G859+H859))</f>
        <v/>
      </c>
      <c r="J859" s="50">
        <f>IF(D859="","",MIN(D859,MAX(0,I859-F859)))</f>
        <v/>
      </c>
      <c r="K859" s="50">
        <f>IF(D859="","",MAX(0,D859+F859-I859))</f>
        <v/>
      </c>
      <c r="L859" s="23">
        <f>IF(D859="","",IF(D859&lt;=0,"",1+COUNTIFS($D$806:$D$905,"&gt;0",$E$806:$E$905,"&gt;"&amp;E859)))</f>
        <v/>
      </c>
      <c r="M859" s="23">
        <f>IF(D859="","",IF(AND(K859&gt;0,L859=1),"Yes","No"))</f>
        <v/>
      </c>
      <c r="N859" s="50">
        <f>IF(D859="","",N759+F859)</f>
        <v/>
      </c>
      <c r="O859" s="49">
        <f>IF(D859="","",IF(AND(K859=0,K759&gt;0),C859,""))</f>
        <v/>
      </c>
    </row>
    <row r="860">
      <c r="A860" s="47">
        <f>IF(B860="","",DATE(YEAR('Debt Inputs'!$E$2),MONTH('Debt Inputs'!$E$2)+8,1))</f>
        <v/>
      </c>
      <c r="B860" s="18">
        <f>IF('Debt Inputs'!A60="","",'Debt Inputs'!A60)</f>
        <v/>
      </c>
      <c r="C860" s="19">
        <f>IF(B860="","",IFERROR(VLOOKUP(B860,'Debt Inputs'!$A$6:$M$105,2,FALSE),""))</f>
        <v/>
      </c>
      <c r="D860" s="48">
        <f>IF(B860="","",K760)</f>
        <v/>
      </c>
      <c r="E860" s="21">
        <f>IF(B860="","",IFERROR(VLOOKUP(B860,'Debt Inputs'!$A$6:$M$105,5,FALSE),0))</f>
        <v/>
      </c>
      <c r="F860" s="48">
        <f>IF(D860="","",IFERROR(D860*E860/12,0))</f>
        <v/>
      </c>
      <c r="G860" s="48">
        <f>IF(D860="","",MIN(IFERROR(VLOOKUP(B860,'Debt Inputs'!$A$6:$M$105,7,FALSE),0),D860+F860))</f>
        <v/>
      </c>
      <c r="H860" s="48">
        <f>IF(D860="","",IF(L860=1,MAX(0,'Debt Inputs'!$B$2-SUM($G$806:$G$905)),0))</f>
        <v/>
      </c>
      <c r="I860" s="48">
        <f>IF(D860="","",MIN(D860+F860,G860+H860))</f>
        <v/>
      </c>
      <c r="J860" s="48">
        <f>IF(D860="","",MIN(D860,MAX(0,I860-F860)))</f>
        <v/>
      </c>
      <c r="K860" s="48">
        <f>IF(D860="","",MAX(0,D860+F860-I860))</f>
        <v/>
      </c>
      <c r="L860" s="18">
        <f>IF(D860="","",IF(D860&lt;=0,"",1+COUNTIFS($D$806:$D$905,"&gt;0",$E$806:$E$905,"&gt;"&amp;E860)))</f>
        <v/>
      </c>
      <c r="M860" s="18">
        <f>IF(D860="","",IF(AND(K860&gt;0,L860=1),"Yes","No"))</f>
        <v/>
      </c>
      <c r="N860" s="48">
        <f>IF(D860="","",N760+F860)</f>
        <v/>
      </c>
      <c r="O860" s="47">
        <f>IF(D860="","",IF(AND(K860=0,K760&gt;0),C860,""))</f>
        <v/>
      </c>
    </row>
    <row r="861">
      <c r="A861" s="49">
        <f>IF(B861="","",DATE(YEAR('Debt Inputs'!$E$2),MONTH('Debt Inputs'!$E$2)+8,1))</f>
        <v/>
      </c>
      <c r="B861" s="23">
        <f>IF('Debt Inputs'!A61="","",'Debt Inputs'!A61)</f>
        <v/>
      </c>
      <c r="C861" s="24">
        <f>IF(B861="","",IFERROR(VLOOKUP(B861,'Debt Inputs'!$A$6:$M$105,2,FALSE),""))</f>
        <v/>
      </c>
      <c r="D861" s="50">
        <f>IF(B861="","",K761)</f>
        <v/>
      </c>
      <c r="E861" s="26">
        <f>IF(B861="","",IFERROR(VLOOKUP(B861,'Debt Inputs'!$A$6:$M$105,5,FALSE),0))</f>
        <v/>
      </c>
      <c r="F861" s="50">
        <f>IF(D861="","",IFERROR(D861*E861/12,0))</f>
        <v/>
      </c>
      <c r="G861" s="50">
        <f>IF(D861="","",MIN(IFERROR(VLOOKUP(B861,'Debt Inputs'!$A$6:$M$105,7,FALSE),0),D861+F861))</f>
        <v/>
      </c>
      <c r="H861" s="50">
        <f>IF(D861="","",IF(L861=1,MAX(0,'Debt Inputs'!$B$2-SUM($G$806:$G$905)),0))</f>
        <v/>
      </c>
      <c r="I861" s="50">
        <f>IF(D861="","",MIN(D861+F861,G861+H861))</f>
        <v/>
      </c>
      <c r="J861" s="50">
        <f>IF(D861="","",MIN(D861,MAX(0,I861-F861)))</f>
        <v/>
      </c>
      <c r="K861" s="50">
        <f>IF(D861="","",MAX(0,D861+F861-I861))</f>
        <v/>
      </c>
      <c r="L861" s="23">
        <f>IF(D861="","",IF(D861&lt;=0,"",1+COUNTIFS($D$806:$D$905,"&gt;0",$E$806:$E$905,"&gt;"&amp;E861)))</f>
        <v/>
      </c>
      <c r="M861" s="23">
        <f>IF(D861="","",IF(AND(K861&gt;0,L861=1),"Yes","No"))</f>
        <v/>
      </c>
      <c r="N861" s="50">
        <f>IF(D861="","",N761+F861)</f>
        <v/>
      </c>
      <c r="O861" s="49">
        <f>IF(D861="","",IF(AND(K861=0,K761&gt;0),C861,""))</f>
        <v/>
      </c>
    </row>
    <row r="862">
      <c r="A862" s="47">
        <f>IF(B862="","",DATE(YEAR('Debt Inputs'!$E$2),MONTH('Debt Inputs'!$E$2)+8,1))</f>
        <v/>
      </c>
      <c r="B862" s="18">
        <f>IF('Debt Inputs'!A62="","",'Debt Inputs'!A62)</f>
        <v/>
      </c>
      <c r="C862" s="19">
        <f>IF(B862="","",IFERROR(VLOOKUP(B862,'Debt Inputs'!$A$6:$M$105,2,FALSE),""))</f>
        <v/>
      </c>
      <c r="D862" s="48">
        <f>IF(B862="","",K762)</f>
        <v/>
      </c>
      <c r="E862" s="21">
        <f>IF(B862="","",IFERROR(VLOOKUP(B862,'Debt Inputs'!$A$6:$M$105,5,FALSE),0))</f>
        <v/>
      </c>
      <c r="F862" s="48">
        <f>IF(D862="","",IFERROR(D862*E862/12,0))</f>
        <v/>
      </c>
      <c r="G862" s="48">
        <f>IF(D862="","",MIN(IFERROR(VLOOKUP(B862,'Debt Inputs'!$A$6:$M$105,7,FALSE),0),D862+F862))</f>
        <v/>
      </c>
      <c r="H862" s="48">
        <f>IF(D862="","",IF(L862=1,MAX(0,'Debt Inputs'!$B$2-SUM($G$806:$G$905)),0))</f>
        <v/>
      </c>
      <c r="I862" s="48">
        <f>IF(D862="","",MIN(D862+F862,G862+H862))</f>
        <v/>
      </c>
      <c r="J862" s="48">
        <f>IF(D862="","",MIN(D862,MAX(0,I862-F862)))</f>
        <v/>
      </c>
      <c r="K862" s="48">
        <f>IF(D862="","",MAX(0,D862+F862-I862))</f>
        <v/>
      </c>
      <c r="L862" s="18">
        <f>IF(D862="","",IF(D862&lt;=0,"",1+COUNTIFS($D$806:$D$905,"&gt;0",$E$806:$E$905,"&gt;"&amp;E862)))</f>
        <v/>
      </c>
      <c r="M862" s="18">
        <f>IF(D862="","",IF(AND(K862&gt;0,L862=1),"Yes","No"))</f>
        <v/>
      </c>
      <c r="N862" s="48">
        <f>IF(D862="","",N762+F862)</f>
        <v/>
      </c>
      <c r="O862" s="47">
        <f>IF(D862="","",IF(AND(K862=0,K762&gt;0),C862,""))</f>
        <v/>
      </c>
    </row>
    <row r="863">
      <c r="A863" s="49">
        <f>IF(B863="","",DATE(YEAR('Debt Inputs'!$E$2),MONTH('Debt Inputs'!$E$2)+8,1))</f>
        <v/>
      </c>
      <c r="B863" s="23">
        <f>IF('Debt Inputs'!A63="","",'Debt Inputs'!A63)</f>
        <v/>
      </c>
      <c r="C863" s="24">
        <f>IF(B863="","",IFERROR(VLOOKUP(B863,'Debt Inputs'!$A$6:$M$105,2,FALSE),""))</f>
        <v/>
      </c>
      <c r="D863" s="50">
        <f>IF(B863="","",K763)</f>
        <v/>
      </c>
      <c r="E863" s="26">
        <f>IF(B863="","",IFERROR(VLOOKUP(B863,'Debt Inputs'!$A$6:$M$105,5,FALSE),0))</f>
        <v/>
      </c>
      <c r="F863" s="50">
        <f>IF(D863="","",IFERROR(D863*E863/12,0))</f>
        <v/>
      </c>
      <c r="G863" s="50">
        <f>IF(D863="","",MIN(IFERROR(VLOOKUP(B863,'Debt Inputs'!$A$6:$M$105,7,FALSE),0),D863+F863))</f>
        <v/>
      </c>
      <c r="H863" s="50">
        <f>IF(D863="","",IF(L863=1,MAX(0,'Debt Inputs'!$B$2-SUM($G$806:$G$905)),0))</f>
        <v/>
      </c>
      <c r="I863" s="50">
        <f>IF(D863="","",MIN(D863+F863,G863+H863))</f>
        <v/>
      </c>
      <c r="J863" s="50">
        <f>IF(D863="","",MIN(D863,MAX(0,I863-F863)))</f>
        <v/>
      </c>
      <c r="K863" s="50">
        <f>IF(D863="","",MAX(0,D863+F863-I863))</f>
        <v/>
      </c>
      <c r="L863" s="23">
        <f>IF(D863="","",IF(D863&lt;=0,"",1+COUNTIFS($D$806:$D$905,"&gt;0",$E$806:$E$905,"&gt;"&amp;E863)))</f>
        <v/>
      </c>
      <c r="M863" s="23">
        <f>IF(D863="","",IF(AND(K863&gt;0,L863=1),"Yes","No"))</f>
        <v/>
      </c>
      <c r="N863" s="50">
        <f>IF(D863="","",N763+F863)</f>
        <v/>
      </c>
      <c r="O863" s="49">
        <f>IF(D863="","",IF(AND(K863=0,K763&gt;0),C863,""))</f>
        <v/>
      </c>
    </row>
    <row r="864">
      <c r="A864" s="47">
        <f>IF(B864="","",DATE(YEAR('Debt Inputs'!$E$2),MONTH('Debt Inputs'!$E$2)+8,1))</f>
        <v/>
      </c>
      <c r="B864" s="18">
        <f>IF('Debt Inputs'!A64="","",'Debt Inputs'!A64)</f>
        <v/>
      </c>
      <c r="C864" s="19">
        <f>IF(B864="","",IFERROR(VLOOKUP(B864,'Debt Inputs'!$A$6:$M$105,2,FALSE),""))</f>
        <v/>
      </c>
      <c r="D864" s="48">
        <f>IF(B864="","",K764)</f>
        <v/>
      </c>
      <c r="E864" s="21">
        <f>IF(B864="","",IFERROR(VLOOKUP(B864,'Debt Inputs'!$A$6:$M$105,5,FALSE),0))</f>
        <v/>
      </c>
      <c r="F864" s="48">
        <f>IF(D864="","",IFERROR(D864*E864/12,0))</f>
        <v/>
      </c>
      <c r="G864" s="48">
        <f>IF(D864="","",MIN(IFERROR(VLOOKUP(B864,'Debt Inputs'!$A$6:$M$105,7,FALSE),0),D864+F864))</f>
        <v/>
      </c>
      <c r="H864" s="48">
        <f>IF(D864="","",IF(L864=1,MAX(0,'Debt Inputs'!$B$2-SUM($G$806:$G$905)),0))</f>
        <v/>
      </c>
      <c r="I864" s="48">
        <f>IF(D864="","",MIN(D864+F864,G864+H864))</f>
        <v/>
      </c>
      <c r="J864" s="48">
        <f>IF(D864="","",MIN(D864,MAX(0,I864-F864)))</f>
        <v/>
      </c>
      <c r="K864" s="48">
        <f>IF(D864="","",MAX(0,D864+F864-I864))</f>
        <v/>
      </c>
      <c r="L864" s="18">
        <f>IF(D864="","",IF(D864&lt;=0,"",1+COUNTIFS($D$806:$D$905,"&gt;0",$E$806:$E$905,"&gt;"&amp;E864)))</f>
        <v/>
      </c>
      <c r="M864" s="18">
        <f>IF(D864="","",IF(AND(K864&gt;0,L864=1),"Yes","No"))</f>
        <v/>
      </c>
      <c r="N864" s="48">
        <f>IF(D864="","",N764+F864)</f>
        <v/>
      </c>
      <c r="O864" s="47">
        <f>IF(D864="","",IF(AND(K864=0,K764&gt;0),C864,""))</f>
        <v/>
      </c>
    </row>
    <row r="865">
      <c r="A865" s="49">
        <f>IF(B865="","",DATE(YEAR('Debt Inputs'!$E$2),MONTH('Debt Inputs'!$E$2)+8,1))</f>
        <v/>
      </c>
      <c r="B865" s="23">
        <f>IF('Debt Inputs'!A65="","",'Debt Inputs'!A65)</f>
        <v/>
      </c>
      <c r="C865" s="24">
        <f>IF(B865="","",IFERROR(VLOOKUP(B865,'Debt Inputs'!$A$6:$M$105,2,FALSE),""))</f>
        <v/>
      </c>
      <c r="D865" s="50">
        <f>IF(B865="","",K765)</f>
        <v/>
      </c>
      <c r="E865" s="26">
        <f>IF(B865="","",IFERROR(VLOOKUP(B865,'Debt Inputs'!$A$6:$M$105,5,FALSE),0))</f>
        <v/>
      </c>
      <c r="F865" s="50">
        <f>IF(D865="","",IFERROR(D865*E865/12,0))</f>
        <v/>
      </c>
      <c r="G865" s="50">
        <f>IF(D865="","",MIN(IFERROR(VLOOKUP(B865,'Debt Inputs'!$A$6:$M$105,7,FALSE),0),D865+F865))</f>
        <v/>
      </c>
      <c r="H865" s="50">
        <f>IF(D865="","",IF(L865=1,MAX(0,'Debt Inputs'!$B$2-SUM($G$806:$G$905)),0))</f>
        <v/>
      </c>
      <c r="I865" s="50">
        <f>IF(D865="","",MIN(D865+F865,G865+H865))</f>
        <v/>
      </c>
      <c r="J865" s="50">
        <f>IF(D865="","",MIN(D865,MAX(0,I865-F865)))</f>
        <v/>
      </c>
      <c r="K865" s="50">
        <f>IF(D865="","",MAX(0,D865+F865-I865))</f>
        <v/>
      </c>
      <c r="L865" s="23">
        <f>IF(D865="","",IF(D865&lt;=0,"",1+COUNTIFS($D$806:$D$905,"&gt;0",$E$806:$E$905,"&gt;"&amp;E865)))</f>
        <v/>
      </c>
      <c r="M865" s="23">
        <f>IF(D865="","",IF(AND(K865&gt;0,L865=1),"Yes","No"))</f>
        <v/>
      </c>
      <c r="N865" s="50">
        <f>IF(D865="","",N765+F865)</f>
        <v/>
      </c>
      <c r="O865" s="49">
        <f>IF(D865="","",IF(AND(K865=0,K765&gt;0),C865,""))</f>
        <v/>
      </c>
    </row>
    <row r="866">
      <c r="A866" s="47">
        <f>IF(B866="","",DATE(YEAR('Debt Inputs'!$E$2),MONTH('Debt Inputs'!$E$2)+8,1))</f>
        <v/>
      </c>
      <c r="B866" s="18">
        <f>IF('Debt Inputs'!A66="","",'Debt Inputs'!A66)</f>
        <v/>
      </c>
      <c r="C866" s="19">
        <f>IF(B866="","",IFERROR(VLOOKUP(B866,'Debt Inputs'!$A$6:$M$105,2,FALSE),""))</f>
        <v/>
      </c>
      <c r="D866" s="48">
        <f>IF(B866="","",K766)</f>
        <v/>
      </c>
      <c r="E866" s="21">
        <f>IF(B866="","",IFERROR(VLOOKUP(B866,'Debt Inputs'!$A$6:$M$105,5,FALSE),0))</f>
        <v/>
      </c>
      <c r="F866" s="48">
        <f>IF(D866="","",IFERROR(D866*E866/12,0))</f>
        <v/>
      </c>
      <c r="G866" s="48">
        <f>IF(D866="","",MIN(IFERROR(VLOOKUP(B866,'Debt Inputs'!$A$6:$M$105,7,FALSE),0),D866+F866))</f>
        <v/>
      </c>
      <c r="H866" s="48">
        <f>IF(D866="","",IF(L866=1,MAX(0,'Debt Inputs'!$B$2-SUM($G$806:$G$905)),0))</f>
        <v/>
      </c>
      <c r="I866" s="48">
        <f>IF(D866="","",MIN(D866+F866,G866+H866))</f>
        <v/>
      </c>
      <c r="J866" s="48">
        <f>IF(D866="","",MIN(D866,MAX(0,I866-F866)))</f>
        <v/>
      </c>
      <c r="K866" s="48">
        <f>IF(D866="","",MAX(0,D866+F866-I866))</f>
        <v/>
      </c>
      <c r="L866" s="18">
        <f>IF(D866="","",IF(D866&lt;=0,"",1+COUNTIFS($D$806:$D$905,"&gt;0",$E$806:$E$905,"&gt;"&amp;E866)))</f>
        <v/>
      </c>
      <c r="M866" s="18">
        <f>IF(D866="","",IF(AND(K866&gt;0,L866=1),"Yes","No"))</f>
        <v/>
      </c>
      <c r="N866" s="48">
        <f>IF(D866="","",N766+F866)</f>
        <v/>
      </c>
      <c r="O866" s="47">
        <f>IF(D866="","",IF(AND(K866=0,K766&gt;0),C866,""))</f>
        <v/>
      </c>
    </row>
    <row r="867">
      <c r="A867" s="49">
        <f>IF(B867="","",DATE(YEAR('Debt Inputs'!$E$2),MONTH('Debt Inputs'!$E$2)+8,1))</f>
        <v/>
      </c>
      <c r="B867" s="23">
        <f>IF('Debt Inputs'!A67="","",'Debt Inputs'!A67)</f>
        <v/>
      </c>
      <c r="C867" s="24">
        <f>IF(B867="","",IFERROR(VLOOKUP(B867,'Debt Inputs'!$A$6:$M$105,2,FALSE),""))</f>
        <v/>
      </c>
      <c r="D867" s="50">
        <f>IF(B867="","",K767)</f>
        <v/>
      </c>
      <c r="E867" s="26">
        <f>IF(B867="","",IFERROR(VLOOKUP(B867,'Debt Inputs'!$A$6:$M$105,5,FALSE),0))</f>
        <v/>
      </c>
      <c r="F867" s="50">
        <f>IF(D867="","",IFERROR(D867*E867/12,0))</f>
        <v/>
      </c>
      <c r="G867" s="50">
        <f>IF(D867="","",MIN(IFERROR(VLOOKUP(B867,'Debt Inputs'!$A$6:$M$105,7,FALSE),0),D867+F867))</f>
        <v/>
      </c>
      <c r="H867" s="50">
        <f>IF(D867="","",IF(L867=1,MAX(0,'Debt Inputs'!$B$2-SUM($G$806:$G$905)),0))</f>
        <v/>
      </c>
      <c r="I867" s="50">
        <f>IF(D867="","",MIN(D867+F867,G867+H867))</f>
        <v/>
      </c>
      <c r="J867" s="50">
        <f>IF(D867="","",MIN(D867,MAX(0,I867-F867)))</f>
        <v/>
      </c>
      <c r="K867" s="50">
        <f>IF(D867="","",MAX(0,D867+F867-I867))</f>
        <v/>
      </c>
      <c r="L867" s="23">
        <f>IF(D867="","",IF(D867&lt;=0,"",1+COUNTIFS($D$806:$D$905,"&gt;0",$E$806:$E$905,"&gt;"&amp;E867)))</f>
        <v/>
      </c>
      <c r="M867" s="23">
        <f>IF(D867="","",IF(AND(K867&gt;0,L867=1),"Yes","No"))</f>
        <v/>
      </c>
      <c r="N867" s="50">
        <f>IF(D867="","",N767+F867)</f>
        <v/>
      </c>
      <c r="O867" s="49">
        <f>IF(D867="","",IF(AND(K867=0,K767&gt;0),C867,""))</f>
        <v/>
      </c>
    </row>
    <row r="868">
      <c r="A868" s="47">
        <f>IF(B868="","",DATE(YEAR('Debt Inputs'!$E$2),MONTH('Debt Inputs'!$E$2)+8,1))</f>
        <v/>
      </c>
      <c r="B868" s="18">
        <f>IF('Debt Inputs'!A68="","",'Debt Inputs'!A68)</f>
        <v/>
      </c>
      <c r="C868" s="19">
        <f>IF(B868="","",IFERROR(VLOOKUP(B868,'Debt Inputs'!$A$6:$M$105,2,FALSE),""))</f>
        <v/>
      </c>
      <c r="D868" s="48">
        <f>IF(B868="","",K768)</f>
        <v/>
      </c>
      <c r="E868" s="21">
        <f>IF(B868="","",IFERROR(VLOOKUP(B868,'Debt Inputs'!$A$6:$M$105,5,FALSE),0))</f>
        <v/>
      </c>
      <c r="F868" s="48">
        <f>IF(D868="","",IFERROR(D868*E868/12,0))</f>
        <v/>
      </c>
      <c r="G868" s="48">
        <f>IF(D868="","",MIN(IFERROR(VLOOKUP(B868,'Debt Inputs'!$A$6:$M$105,7,FALSE),0),D868+F868))</f>
        <v/>
      </c>
      <c r="H868" s="48">
        <f>IF(D868="","",IF(L868=1,MAX(0,'Debt Inputs'!$B$2-SUM($G$806:$G$905)),0))</f>
        <v/>
      </c>
      <c r="I868" s="48">
        <f>IF(D868="","",MIN(D868+F868,G868+H868))</f>
        <v/>
      </c>
      <c r="J868" s="48">
        <f>IF(D868="","",MIN(D868,MAX(0,I868-F868)))</f>
        <v/>
      </c>
      <c r="K868" s="48">
        <f>IF(D868="","",MAX(0,D868+F868-I868))</f>
        <v/>
      </c>
      <c r="L868" s="18">
        <f>IF(D868="","",IF(D868&lt;=0,"",1+COUNTIFS($D$806:$D$905,"&gt;0",$E$806:$E$905,"&gt;"&amp;E868)))</f>
        <v/>
      </c>
      <c r="M868" s="18">
        <f>IF(D868="","",IF(AND(K868&gt;0,L868=1),"Yes","No"))</f>
        <v/>
      </c>
      <c r="N868" s="48">
        <f>IF(D868="","",N768+F868)</f>
        <v/>
      </c>
      <c r="O868" s="47">
        <f>IF(D868="","",IF(AND(K868=0,K768&gt;0),C868,""))</f>
        <v/>
      </c>
    </row>
    <row r="869">
      <c r="A869" s="49">
        <f>IF(B869="","",DATE(YEAR('Debt Inputs'!$E$2),MONTH('Debt Inputs'!$E$2)+8,1))</f>
        <v/>
      </c>
      <c r="B869" s="23">
        <f>IF('Debt Inputs'!A69="","",'Debt Inputs'!A69)</f>
        <v/>
      </c>
      <c r="C869" s="24">
        <f>IF(B869="","",IFERROR(VLOOKUP(B869,'Debt Inputs'!$A$6:$M$105,2,FALSE),""))</f>
        <v/>
      </c>
      <c r="D869" s="50">
        <f>IF(B869="","",K769)</f>
        <v/>
      </c>
      <c r="E869" s="26">
        <f>IF(B869="","",IFERROR(VLOOKUP(B869,'Debt Inputs'!$A$6:$M$105,5,FALSE),0))</f>
        <v/>
      </c>
      <c r="F869" s="50">
        <f>IF(D869="","",IFERROR(D869*E869/12,0))</f>
        <v/>
      </c>
      <c r="G869" s="50">
        <f>IF(D869="","",MIN(IFERROR(VLOOKUP(B869,'Debt Inputs'!$A$6:$M$105,7,FALSE),0),D869+F869))</f>
        <v/>
      </c>
      <c r="H869" s="50">
        <f>IF(D869="","",IF(L869=1,MAX(0,'Debt Inputs'!$B$2-SUM($G$806:$G$905)),0))</f>
        <v/>
      </c>
      <c r="I869" s="50">
        <f>IF(D869="","",MIN(D869+F869,G869+H869))</f>
        <v/>
      </c>
      <c r="J869" s="50">
        <f>IF(D869="","",MIN(D869,MAX(0,I869-F869)))</f>
        <v/>
      </c>
      <c r="K869" s="50">
        <f>IF(D869="","",MAX(0,D869+F869-I869))</f>
        <v/>
      </c>
      <c r="L869" s="23">
        <f>IF(D869="","",IF(D869&lt;=0,"",1+COUNTIFS($D$806:$D$905,"&gt;0",$E$806:$E$905,"&gt;"&amp;E869)))</f>
        <v/>
      </c>
      <c r="M869" s="23">
        <f>IF(D869="","",IF(AND(K869&gt;0,L869=1),"Yes","No"))</f>
        <v/>
      </c>
      <c r="N869" s="50">
        <f>IF(D869="","",N769+F869)</f>
        <v/>
      </c>
      <c r="O869" s="49">
        <f>IF(D869="","",IF(AND(K869=0,K769&gt;0),C869,""))</f>
        <v/>
      </c>
    </row>
    <row r="870">
      <c r="A870" s="47">
        <f>IF(B870="","",DATE(YEAR('Debt Inputs'!$E$2),MONTH('Debt Inputs'!$E$2)+8,1))</f>
        <v/>
      </c>
      <c r="B870" s="18">
        <f>IF('Debt Inputs'!A70="","",'Debt Inputs'!A70)</f>
        <v/>
      </c>
      <c r="C870" s="19">
        <f>IF(B870="","",IFERROR(VLOOKUP(B870,'Debt Inputs'!$A$6:$M$105,2,FALSE),""))</f>
        <v/>
      </c>
      <c r="D870" s="48">
        <f>IF(B870="","",K770)</f>
        <v/>
      </c>
      <c r="E870" s="21">
        <f>IF(B870="","",IFERROR(VLOOKUP(B870,'Debt Inputs'!$A$6:$M$105,5,FALSE),0))</f>
        <v/>
      </c>
      <c r="F870" s="48">
        <f>IF(D870="","",IFERROR(D870*E870/12,0))</f>
        <v/>
      </c>
      <c r="G870" s="48">
        <f>IF(D870="","",MIN(IFERROR(VLOOKUP(B870,'Debt Inputs'!$A$6:$M$105,7,FALSE),0),D870+F870))</f>
        <v/>
      </c>
      <c r="H870" s="48">
        <f>IF(D870="","",IF(L870=1,MAX(0,'Debt Inputs'!$B$2-SUM($G$806:$G$905)),0))</f>
        <v/>
      </c>
      <c r="I870" s="48">
        <f>IF(D870="","",MIN(D870+F870,G870+H870))</f>
        <v/>
      </c>
      <c r="J870" s="48">
        <f>IF(D870="","",MIN(D870,MAX(0,I870-F870)))</f>
        <v/>
      </c>
      <c r="K870" s="48">
        <f>IF(D870="","",MAX(0,D870+F870-I870))</f>
        <v/>
      </c>
      <c r="L870" s="18">
        <f>IF(D870="","",IF(D870&lt;=0,"",1+COUNTIFS($D$806:$D$905,"&gt;0",$E$806:$E$905,"&gt;"&amp;E870)))</f>
        <v/>
      </c>
      <c r="M870" s="18">
        <f>IF(D870="","",IF(AND(K870&gt;0,L870=1),"Yes","No"))</f>
        <v/>
      </c>
      <c r="N870" s="48">
        <f>IF(D870="","",N770+F870)</f>
        <v/>
      </c>
      <c r="O870" s="47">
        <f>IF(D870="","",IF(AND(K870=0,K770&gt;0),C870,""))</f>
        <v/>
      </c>
    </row>
    <row r="871">
      <c r="A871" s="49">
        <f>IF(B871="","",DATE(YEAR('Debt Inputs'!$E$2),MONTH('Debt Inputs'!$E$2)+8,1))</f>
        <v/>
      </c>
      <c r="B871" s="23">
        <f>IF('Debt Inputs'!A71="","",'Debt Inputs'!A71)</f>
        <v/>
      </c>
      <c r="C871" s="24">
        <f>IF(B871="","",IFERROR(VLOOKUP(B871,'Debt Inputs'!$A$6:$M$105,2,FALSE),""))</f>
        <v/>
      </c>
      <c r="D871" s="50">
        <f>IF(B871="","",K771)</f>
        <v/>
      </c>
      <c r="E871" s="26">
        <f>IF(B871="","",IFERROR(VLOOKUP(B871,'Debt Inputs'!$A$6:$M$105,5,FALSE),0))</f>
        <v/>
      </c>
      <c r="F871" s="50">
        <f>IF(D871="","",IFERROR(D871*E871/12,0))</f>
        <v/>
      </c>
      <c r="G871" s="50">
        <f>IF(D871="","",MIN(IFERROR(VLOOKUP(B871,'Debt Inputs'!$A$6:$M$105,7,FALSE),0),D871+F871))</f>
        <v/>
      </c>
      <c r="H871" s="50">
        <f>IF(D871="","",IF(L871=1,MAX(0,'Debt Inputs'!$B$2-SUM($G$806:$G$905)),0))</f>
        <v/>
      </c>
      <c r="I871" s="50">
        <f>IF(D871="","",MIN(D871+F871,G871+H871))</f>
        <v/>
      </c>
      <c r="J871" s="50">
        <f>IF(D871="","",MIN(D871,MAX(0,I871-F871)))</f>
        <v/>
      </c>
      <c r="K871" s="50">
        <f>IF(D871="","",MAX(0,D871+F871-I871))</f>
        <v/>
      </c>
      <c r="L871" s="23">
        <f>IF(D871="","",IF(D871&lt;=0,"",1+COUNTIFS($D$806:$D$905,"&gt;0",$E$806:$E$905,"&gt;"&amp;E871)))</f>
        <v/>
      </c>
      <c r="M871" s="23">
        <f>IF(D871="","",IF(AND(K871&gt;0,L871=1),"Yes","No"))</f>
        <v/>
      </c>
      <c r="N871" s="50">
        <f>IF(D871="","",N771+F871)</f>
        <v/>
      </c>
      <c r="O871" s="49">
        <f>IF(D871="","",IF(AND(K871=0,K771&gt;0),C871,""))</f>
        <v/>
      </c>
    </row>
    <row r="872">
      <c r="A872" s="47">
        <f>IF(B872="","",DATE(YEAR('Debt Inputs'!$E$2),MONTH('Debt Inputs'!$E$2)+8,1))</f>
        <v/>
      </c>
      <c r="B872" s="18">
        <f>IF('Debt Inputs'!A72="","",'Debt Inputs'!A72)</f>
        <v/>
      </c>
      <c r="C872" s="19">
        <f>IF(B872="","",IFERROR(VLOOKUP(B872,'Debt Inputs'!$A$6:$M$105,2,FALSE),""))</f>
        <v/>
      </c>
      <c r="D872" s="48">
        <f>IF(B872="","",K772)</f>
        <v/>
      </c>
      <c r="E872" s="21">
        <f>IF(B872="","",IFERROR(VLOOKUP(B872,'Debt Inputs'!$A$6:$M$105,5,FALSE),0))</f>
        <v/>
      </c>
      <c r="F872" s="48">
        <f>IF(D872="","",IFERROR(D872*E872/12,0))</f>
        <v/>
      </c>
      <c r="G872" s="48">
        <f>IF(D872="","",MIN(IFERROR(VLOOKUP(B872,'Debt Inputs'!$A$6:$M$105,7,FALSE),0),D872+F872))</f>
        <v/>
      </c>
      <c r="H872" s="48">
        <f>IF(D872="","",IF(L872=1,MAX(0,'Debt Inputs'!$B$2-SUM($G$806:$G$905)),0))</f>
        <v/>
      </c>
      <c r="I872" s="48">
        <f>IF(D872="","",MIN(D872+F872,G872+H872))</f>
        <v/>
      </c>
      <c r="J872" s="48">
        <f>IF(D872="","",MIN(D872,MAX(0,I872-F872)))</f>
        <v/>
      </c>
      <c r="K872" s="48">
        <f>IF(D872="","",MAX(0,D872+F872-I872))</f>
        <v/>
      </c>
      <c r="L872" s="18">
        <f>IF(D872="","",IF(D872&lt;=0,"",1+COUNTIFS($D$806:$D$905,"&gt;0",$E$806:$E$905,"&gt;"&amp;E872)))</f>
        <v/>
      </c>
      <c r="M872" s="18">
        <f>IF(D872="","",IF(AND(K872&gt;0,L872=1),"Yes","No"))</f>
        <v/>
      </c>
      <c r="N872" s="48">
        <f>IF(D872="","",N772+F872)</f>
        <v/>
      </c>
      <c r="O872" s="47">
        <f>IF(D872="","",IF(AND(K872=0,K772&gt;0),C872,""))</f>
        <v/>
      </c>
    </row>
    <row r="873">
      <c r="A873" s="49">
        <f>IF(B873="","",DATE(YEAR('Debt Inputs'!$E$2),MONTH('Debt Inputs'!$E$2)+8,1))</f>
        <v/>
      </c>
      <c r="B873" s="23">
        <f>IF('Debt Inputs'!A73="","",'Debt Inputs'!A73)</f>
        <v/>
      </c>
      <c r="C873" s="24">
        <f>IF(B873="","",IFERROR(VLOOKUP(B873,'Debt Inputs'!$A$6:$M$105,2,FALSE),""))</f>
        <v/>
      </c>
      <c r="D873" s="50">
        <f>IF(B873="","",K773)</f>
        <v/>
      </c>
      <c r="E873" s="26">
        <f>IF(B873="","",IFERROR(VLOOKUP(B873,'Debt Inputs'!$A$6:$M$105,5,FALSE),0))</f>
        <v/>
      </c>
      <c r="F873" s="50">
        <f>IF(D873="","",IFERROR(D873*E873/12,0))</f>
        <v/>
      </c>
      <c r="G873" s="50">
        <f>IF(D873="","",MIN(IFERROR(VLOOKUP(B873,'Debt Inputs'!$A$6:$M$105,7,FALSE),0),D873+F873))</f>
        <v/>
      </c>
      <c r="H873" s="50">
        <f>IF(D873="","",IF(L873=1,MAX(0,'Debt Inputs'!$B$2-SUM($G$806:$G$905)),0))</f>
        <v/>
      </c>
      <c r="I873" s="50">
        <f>IF(D873="","",MIN(D873+F873,G873+H873))</f>
        <v/>
      </c>
      <c r="J873" s="50">
        <f>IF(D873="","",MIN(D873,MAX(0,I873-F873)))</f>
        <v/>
      </c>
      <c r="K873" s="50">
        <f>IF(D873="","",MAX(0,D873+F873-I873))</f>
        <v/>
      </c>
      <c r="L873" s="23">
        <f>IF(D873="","",IF(D873&lt;=0,"",1+COUNTIFS($D$806:$D$905,"&gt;0",$E$806:$E$905,"&gt;"&amp;E873)))</f>
        <v/>
      </c>
      <c r="M873" s="23">
        <f>IF(D873="","",IF(AND(K873&gt;0,L873=1),"Yes","No"))</f>
        <v/>
      </c>
      <c r="N873" s="50">
        <f>IF(D873="","",N773+F873)</f>
        <v/>
      </c>
      <c r="O873" s="49">
        <f>IF(D873="","",IF(AND(K873=0,K773&gt;0),C873,""))</f>
        <v/>
      </c>
    </row>
    <row r="874">
      <c r="A874" s="47">
        <f>IF(B874="","",DATE(YEAR('Debt Inputs'!$E$2),MONTH('Debt Inputs'!$E$2)+8,1))</f>
        <v/>
      </c>
      <c r="B874" s="18">
        <f>IF('Debt Inputs'!A74="","",'Debt Inputs'!A74)</f>
        <v/>
      </c>
      <c r="C874" s="19">
        <f>IF(B874="","",IFERROR(VLOOKUP(B874,'Debt Inputs'!$A$6:$M$105,2,FALSE),""))</f>
        <v/>
      </c>
      <c r="D874" s="48">
        <f>IF(B874="","",K774)</f>
        <v/>
      </c>
      <c r="E874" s="21">
        <f>IF(B874="","",IFERROR(VLOOKUP(B874,'Debt Inputs'!$A$6:$M$105,5,FALSE),0))</f>
        <v/>
      </c>
      <c r="F874" s="48">
        <f>IF(D874="","",IFERROR(D874*E874/12,0))</f>
        <v/>
      </c>
      <c r="G874" s="48">
        <f>IF(D874="","",MIN(IFERROR(VLOOKUP(B874,'Debt Inputs'!$A$6:$M$105,7,FALSE),0),D874+F874))</f>
        <v/>
      </c>
      <c r="H874" s="48">
        <f>IF(D874="","",IF(L874=1,MAX(0,'Debt Inputs'!$B$2-SUM($G$806:$G$905)),0))</f>
        <v/>
      </c>
      <c r="I874" s="48">
        <f>IF(D874="","",MIN(D874+F874,G874+H874))</f>
        <v/>
      </c>
      <c r="J874" s="48">
        <f>IF(D874="","",MIN(D874,MAX(0,I874-F874)))</f>
        <v/>
      </c>
      <c r="K874" s="48">
        <f>IF(D874="","",MAX(0,D874+F874-I874))</f>
        <v/>
      </c>
      <c r="L874" s="18">
        <f>IF(D874="","",IF(D874&lt;=0,"",1+COUNTIFS($D$806:$D$905,"&gt;0",$E$806:$E$905,"&gt;"&amp;E874)))</f>
        <v/>
      </c>
      <c r="M874" s="18">
        <f>IF(D874="","",IF(AND(K874&gt;0,L874=1),"Yes","No"))</f>
        <v/>
      </c>
      <c r="N874" s="48">
        <f>IF(D874="","",N774+F874)</f>
        <v/>
      </c>
      <c r="O874" s="47">
        <f>IF(D874="","",IF(AND(K874=0,K774&gt;0),C874,""))</f>
        <v/>
      </c>
    </row>
    <row r="875">
      <c r="A875" s="49">
        <f>IF(B875="","",DATE(YEAR('Debt Inputs'!$E$2),MONTH('Debt Inputs'!$E$2)+8,1))</f>
        <v/>
      </c>
      <c r="B875" s="23">
        <f>IF('Debt Inputs'!A75="","",'Debt Inputs'!A75)</f>
        <v/>
      </c>
      <c r="C875" s="24">
        <f>IF(B875="","",IFERROR(VLOOKUP(B875,'Debt Inputs'!$A$6:$M$105,2,FALSE),""))</f>
        <v/>
      </c>
      <c r="D875" s="50">
        <f>IF(B875="","",K775)</f>
        <v/>
      </c>
      <c r="E875" s="26">
        <f>IF(B875="","",IFERROR(VLOOKUP(B875,'Debt Inputs'!$A$6:$M$105,5,FALSE),0))</f>
        <v/>
      </c>
      <c r="F875" s="50">
        <f>IF(D875="","",IFERROR(D875*E875/12,0))</f>
        <v/>
      </c>
      <c r="G875" s="50">
        <f>IF(D875="","",MIN(IFERROR(VLOOKUP(B875,'Debt Inputs'!$A$6:$M$105,7,FALSE),0),D875+F875))</f>
        <v/>
      </c>
      <c r="H875" s="50">
        <f>IF(D875="","",IF(L875=1,MAX(0,'Debt Inputs'!$B$2-SUM($G$806:$G$905)),0))</f>
        <v/>
      </c>
      <c r="I875" s="50">
        <f>IF(D875="","",MIN(D875+F875,G875+H875))</f>
        <v/>
      </c>
      <c r="J875" s="50">
        <f>IF(D875="","",MIN(D875,MAX(0,I875-F875)))</f>
        <v/>
      </c>
      <c r="K875" s="50">
        <f>IF(D875="","",MAX(0,D875+F875-I875))</f>
        <v/>
      </c>
      <c r="L875" s="23">
        <f>IF(D875="","",IF(D875&lt;=0,"",1+COUNTIFS($D$806:$D$905,"&gt;0",$E$806:$E$905,"&gt;"&amp;E875)))</f>
        <v/>
      </c>
      <c r="M875" s="23">
        <f>IF(D875="","",IF(AND(K875&gt;0,L875=1),"Yes","No"))</f>
        <v/>
      </c>
      <c r="N875" s="50">
        <f>IF(D875="","",N775+F875)</f>
        <v/>
      </c>
      <c r="O875" s="49">
        <f>IF(D875="","",IF(AND(K875=0,K775&gt;0),C875,""))</f>
        <v/>
      </c>
    </row>
    <row r="876">
      <c r="A876" s="47">
        <f>IF(B876="","",DATE(YEAR('Debt Inputs'!$E$2),MONTH('Debt Inputs'!$E$2)+8,1))</f>
        <v/>
      </c>
      <c r="B876" s="18">
        <f>IF('Debt Inputs'!A76="","",'Debt Inputs'!A76)</f>
        <v/>
      </c>
      <c r="C876" s="19">
        <f>IF(B876="","",IFERROR(VLOOKUP(B876,'Debt Inputs'!$A$6:$M$105,2,FALSE),""))</f>
        <v/>
      </c>
      <c r="D876" s="48">
        <f>IF(B876="","",K776)</f>
        <v/>
      </c>
      <c r="E876" s="21">
        <f>IF(B876="","",IFERROR(VLOOKUP(B876,'Debt Inputs'!$A$6:$M$105,5,FALSE),0))</f>
        <v/>
      </c>
      <c r="F876" s="48">
        <f>IF(D876="","",IFERROR(D876*E876/12,0))</f>
        <v/>
      </c>
      <c r="G876" s="48">
        <f>IF(D876="","",MIN(IFERROR(VLOOKUP(B876,'Debt Inputs'!$A$6:$M$105,7,FALSE),0),D876+F876))</f>
        <v/>
      </c>
      <c r="H876" s="48">
        <f>IF(D876="","",IF(L876=1,MAX(0,'Debt Inputs'!$B$2-SUM($G$806:$G$905)),0))</f>
        <v/>
      </c>
      <c r="I876" s="48">
        <f>IF(D876="","",MIN(D876+F876,G876+H876))</f>
        <v/>
      </c>
      <c r="J876" s="48">
        <f>IF(D876="","",MIN(D876,MAX(0,I876-F876)))</f>
        <v/>
      </c>
      <c r="K876" s="48">
        <f>IF(D876="","",MAX(0,D876+F876-I876))</f>
        <v/>
      </c>
      <c r="L876" s="18">
        <f>IF(D876="","",IF(D876&lt;=0,"",1+COUNTIFS($D$806:$D$905,"&gt;0",$E$806:$E$905,"&gt;"&amp;E876)))</f>
        <v/>
      </c>
      <c r="M876" s="18">
        <f>IF(D876="","",IF(AND(K876&gt;0,L876=1),"Yes","No"))</f>
        <v/>
      </c>
      <c r="N876" s="48">
        <f>IF(D876="","",N776+F876)</f>
        <v/>
      </c>
      <c r="O876" s="47">
        <f>IF(D876="","",IF(AND(K876=0,K776&gt;0),C876,""))</f>
        <v/>
      </c>
    </row>
    <row r="877">
      <c r="A877" s="49">
        <f>IF(B877="","",DATE(YEAR('Debt Inputs'!$E$2),MONTH('Debt Inputs'!$E$2)+8,1))</f>
        <v/>
      </c>
      <c r="B877" s="23">
        <f>IF('Debt Inputs'!A77="","",'Debt Inputs'!A77)</f>
        <v/>
      </c>
      <c r="C877" s="24">
        <f>IF(B877="","",IFERROR(VLOOKUP(B877,'Debt Inputs'!$A$6:$M$105,2,FALSE),""))</f>
        <v/>
      </c>
      <c r="D877" s="50">
        <f>IF(B877="","",K777)</f>
        <v/>
      </c>
      <c r="E877" s="26">
        <f>IF(B877="","",IFERROR(VLOOKUP(B877,'Debt Inputs'!$A$6:$M$105,5,FALSE),0))</f>
        <v/>
      </c>
      <c r="F877" s="50">
        <f>IF(D877="","",IFERROR(D877*E877/12,0))</f>
        <v/>
      </c>
      <c r="G877" s="50">
        <f>IF(D877="","",MIN(IFERROR(VLOOKUP(B877,'Debt Inputs'!$A$6:$M$105,7,FALSE),0),D877+F877))</f>
        <v/>
      </c>
      <c r="H877" s="50">
        <f>IF(D877="","",IF(L877=1,MAX(0,'Debt Inputs'!$B$2-SUM($G$806:$G$905)),0))</f>
        <v/>
      </c>
      <c r="I877" s="50">
        <f>IF(D877="","",MIN(D877+F877,G877+H877))</f>
        <v/>
      </c>
      <c r="J877" s="50">
        <f>IF(D877="","",MIN(D877,MAX(0,I877-F877)))</f>
        <v/>
      </c>
      <c r="K877" s="50">
        <f>IF(D877="","",MAX(0,D877+F877-I877))</f>
        <v/>
      </c>
      <c r="L877" s="23">
        <f>IF(D877="","",IF(D877&lt;=0,"",1+COUNTIFS($D$806:$D$905,"&gt;0",$E$806:$E$905,"&gt;"&amp;E877)))</f>
        <v/>
      </c>
      <c r="M877" s="23">
        <f>IF(D877="","",IF(AND(K877&gt;0,L877=1),"Yes","No"))</f>
        <v/>
      </c>
      <c r="N877" s="50">
        <f>IF(D877="","",N777+F877)</f>
        <v/>
      </c>
      <c r="O877" s="49">
        <f>IF(D877="","",IF(AND(K877=0,K777&gt;0),C877,""))</f>
        <v/>
      </c>
    </row>
    <row r="878">
      <c r="A878" s="47">
        <f>IF(B878="","",DATE(YEAR('Debt Inputs'!$E$2),MONTH('Debt Inputs'!$E$2)+8,1))</f>
        <v/>
      </c>
      <c r="B878" s="18">
        <f>IF('Debt Inputs'!A78="","",'Debt Inputs'!A78)</f>
        <v/>
      </c>
      <c r="C878" s="19">
        <f>IF(B878="","",IFERROR(VLOOKUP(B878,'Debt Inputs'!$A$6:$M$105,2,FALSE),""))</f>
        <v/>
      </c>
      <c r="D878" s="48">
        <f>IF(B878="","",K778)</f>
        <v/>
      </c>
      <c r="E878" s="21">
        <f>IF(B878="","",IFERROR(VLOOKUP(B878,'Debt Inputs'!$A$6:$M$105,5,FALSE),0))</f>
        <v/>
      </c>
      <c r="F878" s="48">
        <f>IF(D878="","",IFERROR(D878*E878/12,0))</f>
        <v/>
      </c>
      <c r="G878" s="48">
        <f>IF(D878="","",MIN(IFERROR(VLOOKUP(B878,'Debt Inputs'!$A$6:$M$105,7,FALSE),0),D878+F878))</f>
        <v/>
      </c>
      <c r="H878" s="48">
        <f>IF(D878="","",IF(L878=1,MAX(0,'Debt Inputs'!$B$2-SUM($G$806:$G$905)),0))</f>
        <v/>
      </c>
      <c r="I878" s="48">
        <f>IF(D878="","",MIN(D878+F878,G878+H878))</f>
        <v/>
      </c>
      <c r="J878" s="48">
        <f>IF(D878="","",MIN(D878,MAX(0,I878-F878)))</f>
        <v/>
      </c>
      <c r="K878" s="48">
        <f>IF(D878="","",MAX(0,D878+F878-I878))</f>
        <v/>
      </c>
      <c r="L878" s="18">
        <f>IF(D878="","",IF(D878&lt;=0,"",1+COUNTIFS($D$806:$D$905,"&gt;0",$E$806:$E$905,"&gt;"&amp;E878)))</f>
        <v/>
      </c>
      <c r="M878" s="18">
        <f>IF(D878="","",IF(AND(K878&gt;0,L878=1),"Yes","No"))</f>
        <v/>
      </c>
      <c r="N878" s="48">
        <f>IF(D878="","",N778+F878)</f>
        <v/>
      </c>
      <c r="O878" s="47">
        <f>IF(D878="","",IF(AND(K878=0,K778&gt;0),C878,""))</f>
        <v/>
      </c>
    </row>
    <row r="879">
      <c r="A879" s="49">
        <f>IF(B879="","",DATE(YEAR('Debt Inputs'!$E$2),MONTH('Debt Inputs'!$E$2)+8,1))</f>
        <v/>
      </c>
      <c r="B879" s="23">
        <f>IF('Debt Inputs'!A79="","",'Debt Inputs'!A79)</f>
        <v/>
      </c>
      <c r="C879" s="24">
        <f>IF(B879="","",IFERROR(VLOOKUP(B879,'Debt Inputs'!$A$6:$M$105,2,FALSE),""))</f>
        <v/>
      </c>
      <c r="D879" s="50">
        <f>IF(B879="","",K779)</f>
        <v/>
      </c>
      <c r="E879" s="26">
        <f>IF(B879="","",IFERROR(VLOOKUP(B879,'Debt Inputs'!$A$6:$M$105,5,FALSE),0))</f>
        <v/>
      </c>
      <c r="F879" s="50">
        <f>IF(D879="","",IFERROR(D879*E879/12,0))</f>
        <v/>
      </c>
      <c r="G879" s="50">
        <f>IF(D879="","",MIN(IFERROR(VLOOKUP(B879,'Debt Inputs'!$A$6:$M$105,7,FALSE),0),D879+F879))</f>
        <v/>
      </c>
      <c r="H879" s="50">
        <f>IF(D879="","",IF(L879=1,MAX(0,'Debt Inputs'!$B$2-SUM($G$806:$G$905)),0))</f>
        <v/>
      </c>
      <c r="I879" s="50">
        <f>IF(D879="","",MIN(D879+F879,G879+H879))</f>
        <v/>
      </c>
      <c r="J879" s="50">
        <f>IF(D879="","",MIN(D879,MAX(0,I879-F879)))</f>
        <v/>
      </c>
      <c r="K879" s="50">
        <f>IF(D879="","",MAX(0,D879+F879-I879))</f>
        <v/>
      </c>
      <c r="L879" s="23">
        <f>IF(D879="","",IF(D879&lt;=0,"",1+COUNTIFS($D$806:$D$905,"&gt;0",$E$806:$E$905,"&gt;"&amp;E879)))</f>
        <v/>
      </c>
      <c r="M879" s="23">
        <f>IF(D879="","",IF(AND(K879&gt;0,L879=1),"Yes","No"))</f>
        <v/>
      </c>
      <c r="N879" s="50">
        <f>IF(D879="","",N779+F879)</f>
        <v/>
      </c>
      <c r="O879" s="49">
        <f>IF(D879="","",IF(AND(K879=0,K779&gt;0),C879,""))</f>
        <v/>
      </c>
    </row>
    <row r="880">
      <c r="A880" s="47">
        <f>IF(B880="","",DATE(YEAR('Debt Inputs'!$E$2),MONTH('Debt Inputs'!$E$2)+8,1))</f>
        <v/>
      </c>
      <c r="B880" s="18">
        <f>IF('Debt Inputs'!A80="","",'Debt Inputs'!A80)</f>
        <v/>
      </c>
      <c r="C880" s="19">
        <f>IF(B880="","",IFERROR(VLOOKUP(B880,'Debt Inputs'!$A$6:$M$105,2,FALSE),""))</f>
        <v/>
      </c>
      <c r="D880" s="48">
        <f>IF(B880="","",K780)</f>
        <v/>
      </c>
      <c r="E880" s="21">
        <f>IF(B880="","",IFERROR(VLOOKUP(B880,'Debt Inputs'!$A$6:$M$105,5,FALSE),0))</f>
        <v/>
      </c>
      <c r="F880" s="48">
        <f>IF(D880="","",IFERROR(D880*E880/12,0))</f>
        <v/>
      </c>
      <c r="G880" s="48">
        <f>IF(D880="","",MIN(IFERROR(VLOOKUP(B880,'Debt Inputs'!$A$6:$M$105,7,FALSE),0),D880+F880))</f>
        <v/>
      </c>
      <c r="H880" s="48">
        <f>IF(D880="","",IF(L880=1,MAX(0,'Debt Inputs'!$B$2-SUM($G$806:$G$905)),0))</f>
        <v/>
      </c>
      <c r="I880" s="48">
        <f>IF(D880="","",MIN(D880+F880,G880+H880))</f>
        <v/>
      </c>
      <c r="J880" s="48">
        <f>IF(D880="","",MIN(D880,MAX(0,I880-F880)))</f>
        <v/>
      </c>
      <c r="K880" s="48">
        <f>IF(D880="","",MAX(0,D880+F880-I880))</f>
        <v/>
      </c>
      <c r="L880" s="18">
        <f>IF(D880="","",IF(D880&lt;=0,"",1+COUNTIFS($D$806:$D$905,"&gt;0",$E$806:$E$905,"&gt;"&amp;E880)))</f>
        <v/>
      </c>
      <c r="M880" s="18">
        <f>IF(D880="","",IF(AND(K880&gt;0,L880=1),"Yes","No"))</f>
        <v/>
      </c>
      <c r="N880" s="48">
        <f>IF(D880="","",N780+F880)</f>
        <v/>
      </c>
      <c r="O880" s="47">
        <f>IF(D880="","",IF(AND(K880=0,K780&gt;0),C880,""))</f>
        <v/>
      </c>
    </row>
    <row r="881">
      <c r="A881" s="49">
        <f>IF(B881="","",DATE(YEAR('Debt Inputs'!$E$2),MONTH('Debt Inputs'!$E$2)+8,1))</f>
        <v/>
      </c>
      <c r="B881" s="23">
        <f>IF('Debt Inputs'!A81="","",'Debt Inputs'!A81)</f>
        <v/>
      </c>
      <c r="C881" s="24">
        <f>IF(B881="","",IFERROR(VLOOKUP(B881,'Debt Inputs'!$A$6:$M$105,2,FALSE),""))</f>
        <v/>
      </c>
      <c r="D881" s="50">
        <f>IF(B881="","",K781)</f>
        <v/>
      </c>
      <c r="E881" s="26">
        <f>IF(B881="","",IFERROR(VLOOKUP(B881,'Debt Inputs'!$A$6:$M$105,5,FALSE),0))</f>
        <v/>
      </c>
      <c r="F881" s="50">
        <f>IF(D881="","",IFERROR(D881*E881/12,0))</f>
        <v/>
      </c>
      <c r="G881" s="50">
        <f>IF(D881="","",MIN(IFERROR(VLOOKUP(B881,'Debt Inputs'!$A$6:$M$105,7,FALSE),0),D881+F881))</f>
        <v/>
      </c>
      <c r="H881" s="50">
        <f>IF(D881="","",IF(L881=1,MAX(0,'Debt Inputs'!$B$2-SUM($G$806:$G$905)),0))</f>
        <v/>
      </c>
      <c r="I881" s="50">
        <f>IF(D881="","",MIN(D881+F881,G881+H881))</f>
        <v/>
      </c>
      <c r="J881" s="50">
        <f>IF(D881="","",MIN(D881,MAX(0,I881-F881)))</f>
        <v/>
      </c>
      <c r="K881" s="50">
        <f>IF(D881="","",MAX(0,D881+F881-I881))</f>
        <v/>
      </c>
      <c r="L881" s="23">
        <f>IF(D881="","",IF(D881&lt;=0,"",1+COUNTIFS($D$806:$D$905,"&gt;0",$E$806:$E$905,"&gt;"&amp;E881)))</f>
        <v/>
      </c>
      <c r="M881" s="23">
        <f>IF(D881="","",IF(AND(K881&gt;0,L881=1),"Yes","No"))</f>
        <v/>
      </c>
      <c r="N881" s="50">
        <f>IF(D881="","",N781+F881)</f>
        <v/>
      </c>
      <c r="O881" s="49">
        <f>IF(D881="","",IF(AND(K881=0,K781&gt;0),C881,""))</f>
        <v/>
      </c>
    </row>
    <row r="882">
      <c r="A882" s="47">
        <f>IF(B882="","",DATE(YEAR('Debt Inputs'!$E$2),MONTH('Debt Inputs'!$E$2)+8,1))</f>
        <v/>
      </c>
      <c r="B882" s="18">
        <f>IF('Debt Inputs'!A82="","",'Debt Inputs'!A82)</f>
        <v/>
      </c>
      <c r="C882" s="19">
        <f>IF(B882="","",IFERROR(VLOOKUP(B882,'Debt Inputs'!$A$6:$M$105,2,FALSE),""))</f>
        <v/>
      </c>
      <c r="D882" s="48">
        <f>IF(B882="","",K782)</f>
        <v/>
      </c>
      <c r="E882" s="21">
        <f>IF(B882="","",IFERROR(VLOOKUP(B882,'Debt Inputs'!$A$6:$M$105,5,FALSE),0))</f>
        <v/>
      </c>
      <c r="F882" s="48">
        <f>IF(D882="","",IFERROR(D882*E882/12,0))</f>
        <v/>
      </c>
      <c r="G882" s="48">
        <f>IF(D882="","",MIN(IFERROR(VLOOKUP(B882,'Debt Inputs'!$A$6:$M$105,7,FALSE),0),D882+F882))</f>
        <v/>
      </c>
      <c r="H882" s="48">
        <f>IF(D882="","",IF(L882=1,MAX(0,'Debt Inputs'!$B$2-SUM($G$806:$G$905)),0))</f>
        <v/>
      </c>
      <c r="I882" s="48">
        <f>IF(D882="","",MIN(D882+F882,G882+H882))</f>
        <v/>
      </c>
      <c r="J882" s="48">
        <f>IF(D882="","",MIN(D882,MAX(0,I882-F882)))</f>
        <v/>
      </c>
      <c r="K882" s="48">
        <f>IF(D882="","",MAX(0,D882+F882-I882))</f>
        <v/>
      </c>
      <c r="L882" s="18">
        <f>IF(D882="","",IF(D882&lt;=0,"",1+COUNTIFS($D$806:$D$905,"&gt;0",$E$806:$E$905,"&gt;"&amp;E882)))</f>
        <v/>
      </c>
      <c r="M882" s="18">
        <f>IF(D882="","",IF(AND(K882&gt;0,L882=1),"Yes","No"))</f>
        <v/>
      </c>
      <c r="N882" s="48">
        <f>IF(D882="","",N782+F882)</f>
        <v/>
      </c>
      <c r="O882" s="47">
        <f>IF(D882="","",IF(AND(K882=0,K782&gt;0),C882,""))</f>
        <v/>
      </c>
    </row>
    <row r="883">
      <c r="A883" s="49">
        <f>IF(B883="","",DATE(YEAR('Debt Inputs'!$E$2),MONTH('Debt Inputs'!$E$2)+8,1))</f>
        <v/>
      </c>
      <c r="B883" s="23">
        <f>IF('Debt Inputs'!A83="","",'Debt Inputs'!A83)</f>
        <v/>
      </c>
      <c r="C883" s="24">
        <f>IF(B883="","",IFERROR(VLOOKUP(B883,'Debt Inputs'!$A$6:$M$105,2,FALSE),""))</f>
        <v/>
      </c>
      <c r="D883" s="50">
        <f>IF(B883="","",K783)</f>
        <v/>
      </c>
      <c r="E883" s="26">
        <f>IF(B883="","",IFERROR(VLOOKUP(B883,'Debt Inputs'!$A$6:$M$105,5,FALSE),0))</f>
        <v/>
      </c>
      <c r="F883" s="50">
        <f>IF(D883="","",IFERROR(D883*E883/12,0))</f>
        <v/>
      </c>
      <c r="G883" s="50">
        <f>IF(D883="","",MIN(IFERROR(VLOOKUP(B883,'Debt Inputs'!$A$6:$M$105,7,FALSE),0),D883+F883))</f>
        <v/>
      </c>
      <c r="H883" s="50">
        <f>IF(D883="","",IF(L883=1,MAX(0,'Debt Inputs'!$B$2-SUM($G$806:$G$905)),0))</f>
        <v/>
      </c>
      <c r="I883" s="50">
        <f>IF(D883="","",MIN(D883+F883,G883+H883))</f>
        <v/>
      </c>
      <c r="J883" s="50">
        <f>IF(D883="","",MIN(D883,MAX(0,I883-F883)))</f>
        <v/>
      </c>
      <c r="K883" s="50">
        <f>IF(D883="","",MAX(0,D883+F883-I883))</f>
        <v/>
      </c>
      <c r="L883" s="23">
        <f>IF(D883="","",IF(D883&lt;=0,"",1+COUNTIFS($D$806:$D$905,"&gt;0",$E$806:$E$905,"&gt;"&amp;E883)))</f>
        <v/>
      </c>
      <c r="M883" s="23">
        <f>IF(D883="","",IF(AND(K883&gt;0,L883=1),"Yes","No"))</f>
        <v/>
      </c>
      <c r="N883" s="50">
        <f>IF(D883="","",N783+F883)</f>
        <v/>
      </c>
      <c r="O883" s="49">
        <f>IF(D883="","",IF(AND(K883=0,K783&gt;0),C883,""))</f>
        <v/>
      </c>
    </row>
    <row r="884">
      <c r="A884" s="47">
        <f>IF(B884="","",DATE(YEAR('Debt Inputs'!$E$2),MONTH('Debt Inputs'!$E$2)+8,1))</f>
        <v/>
      </c>
      <c r="B884" s="18">
        <f>IF('Debt Inputs'!A84="","",'Debt Inputs'!A84)</f>
        <v/>
      </c>
      <c r="C884" s="19">
        <f>IF(B884="","",IFERROR(VLOOKUP(B884,'Debt Inputs'!$A$6:$M$105,2,FALSE),""))</f>
        <v/>
      </c>
      <c r="D884" s="48">
        <f>IF(B884="","",K784)</f>
        <v/>
      </c>
      <c r="E884" s="21">
        <f>IF(B884="","",IFERROR(VLOOKUP(B884,'Debt Inputs'!$A$6:$M$105,5,FALSE),0))</f>
        <v/>
      </c>
      <c r="F884" s="48">
        <f>IF(D884="","",IFERROR(D884*E884/12,0))</f>
        <v/>
      </c>
      <c r="G884" s="48">
        <f>IF(D884="","",MIN(IFERROR(VLOOKUP(B884,'Debt Inputs'!$A$6:$M$105,7,FALSE),0),D884+F884))</f>
        <v/>
      </c>
      <c r="H884" s="48">
        <f>IF(D884="","",IF(L884=1,MAX(0,'Debt Inputs'!$B$2-SUM($G$806:$G$905)),0))</f>
        <v/>
      </c>
      <c r="I884" s="48">
        <f>IF(D884="","",MIN(D884+F884,G884+H884))</f>
        <v/>
      </c>
      <c r="J884" s="48">
        <f>IF(D884="","",MIN(D884,MAX(0,I884-F884)))</f>
        <v/>
      </c>
      <c r="K884" s="48">
        <f>IF(D884="","",MAX(0,D884+F884-I884))</f>
        <v/>
      </c>
      <c r="L884" s="18">
        <f>IF(D884="","",IF(D884&lt;=0,"",1+COUNTIFS($D$806:$D$905,"&gt;0",$E$806:$E$905,"&gt;"&amp;E884)))</f>
        <v/>
      </c>
      <c r="M884" s="18">
        <f>IF(D884="","",IF(AND(K884&gt;0,L884=1),"Yes","No"))</f>
        <v/>
      </c>
      <c r="N884" s="48">
        <f>IF(D884="","",N784+F884)</f>
        <v/>
      </c>
      <c r="O884" s="47">
        <f>IF(D884="","",IF(AND(K884=0,K784&gt;0),C884,""))</f>
        <v/>
      </c>
    </row>
    <row r="885">
      <c r="A885" s="49">
        <f>IF(B885="","",DATE(YEAR('Debt Inputs'!$E$2),MONTH('Debt Inputs'!$E$2)+8,1))</f>
        <v/>
      </c>
      <c r="B885" s="23">
        <f>IF('Debt Inputs'!A85="","",'Debt Inputs'!A85)</f>
        <v/>
      </c>
      <c r="C885" s="24">
        <f>IF(B885="","",IFERROR(VLOOKUP(B885,'Debt Inputs'!$A$6:$M$105,2,FALSE),""))</f>
        <v/>
      </c>
      <c r="D885" s="50">
        <f>IF(B885="","",K785)</f>
        <v/>
      </c>
      <c r="E885" s="26">
        <f>IF(B885="","",IFERROR(VLOOKUP(B885,'Debt Inputs'!$A$6:$M$105,5,FALSE),0))</f>
        <v/>
      </c>
      <c r="F885" s="50">
        <f>IF(D885="","",IFERROR(D885*E885/12,0))</f>
        <v/>
      </c>
      <c r="G885" s="50">
        <f>IF(D885="","",MIN(IFERROR(VLOOKUP(B885,'Debt Inputs'!$A$6:$M$105,7,FALSE),0),D885+F885))</f>
        <v/>
      </c>
      <c r="H885" s="50">
        <f>IF(D885="","",IF(L885=1,MAX(0,'Debt Inputs'!$B$2-SUM($G$806:$G$905)),0))</f>
        <v/>
      </c>
      <c r="I885" s="50">
        <f>IF(D885="","",MIN(D885+F885,G885+H885))</f>
        <v/>
      </c>
      <c r="J885" s="50">
        <f>IF(D885="","",MIN(D885,MAX(0,I885-F885)))</f>
        <v/>
      </c>
      <c r="K885" s="50">
        <f>IF(D885="","",MAX(0,D885+F885-I885))</f>
        <v/>
      </c>
      <c r="L885" s="23">
        <f>IF(D885="","",IF(D885&lt;=0,"",1+COUNTIFS($D$806:$D$905,"&gt;0",$E$806:$E$905,"&gt;"&amp;E885)))</f>
        <v/>
      </c>
      <c r="M885" s="23">
        <f>IF(D885="","",IF(AND(K885&gt;0,L885=1),"Yes","No"))</f>
        <v/>
      </c>
      <c r="N885" s="50">
        <f>IF(D885="","",N785+F885)</f>
        <v/>
      </c>
      <c r="O885" s="49">
        <f>IF(D885="","",IF(AND(K885=0,K785&gt;0),C885,""))</f>
        <v/>
      </c>
    </row>
    <row r="886">
      <c r="A886" s="47">
        <f>IF(B886="","",DATE(YEAR('Debt Inputs'!$E$2),MONTH('Debt Inputs'!$E$2)+8,1))</f>
        <v/>
      </c>
      <c r="B886" s="18">
        <f>IF('Debt Inputs'!A86="","",'Debt Inputs'!A86)</f>
        <v/>
      </c>
      <c r="C886" s="19">
        <f>IF(B886="","",IFERROR(VLOOKUP(B886,'Debt Inputs'!$A$6:$M$105,2,FALSE),""))</f>
        <v/>
      </c>
      <c r="D886" s="48">
        <f>IF(B886="","",K786)</f>
        <v/>
      </c>
      <c r="E886" s="21">
        <f>IF(B886="","",IFERROR(VLOOKUP(B886,'Debt Inputs'!$A$6:$M$105,5,FALSE),0))</f>
        <v/>
      </c>
      <c r="F886" s="48">
        <f>IF(D886="","",IFERROR(D886*E886/12,0))</f>
        <v/>
      </c>
      <c r="G886" s="48">
        <f>IF(D886="","",MIN(IFERROR(VLOOKUP(B886,'Debt Inputs'!$A$6:$M$105,7,FALSE),0),D886+F886))</f>
        <v/>
      </c>
      <c r="H886" s="48">
        <f>IF(D886="","",IF(L886=1,MAX(0,'Debt Inputs'!$B$2-SUM($G$806:$G$905)),0))</f>
        <v/>
      </c>
      <c r="I886" s="48">
        <f>IF(D886="","",MIN(D886+F886,G886+H886))</f>
        <v/>
      </c>
      <c r="J886" s="48">
        <f>IF(D886="","",MIN(D886,MAX(0,I886-F886)))</f>
        <v/>
      </c>
      <c r="K886" s="48">
        <f>IF(D886="","",MAX(0,D886+F886-I886))</f>
        <v/>
      </c>
      <c r="L886" s="18">
        <f>IF(D886="","",IF(D886&lt;=0,"",1+COUNTIFS($D$806:$D$905,"&gt;0",$E$806:$E$905,"&gt;"&amp;E886)))</f>
        <v/>
      </c>
      <c r="M886" s="18">
        <f>IF(D886="","",IF(AND(K886&gt;0,L886=1),"Yes","No"))</f>
        <v/>
      </c>
      <c r="N886" s="48">
        <f>IF(D886="","",N786+F886)</f>
        <v/>
      </c>
      <c r="O886" s="47">
        <f>IF(D886="","",IF(AND(K886=0,K786&gt;0),C886,""))</f>
        <v/>
      </c>
    </row>
    <row r="887">
      <c r="A887" s="49">
        <f>IF(B887="","",DATE(YEAR('Debt Inputs'!$E$2),MONTH('Debt Inputs'!$E$2)+8,1))</f>
        <v/>
      </c>
      <c r="B887" s="23">
        <f>IF('Debt Inputs'!A87="","",'Debt Inputs'!A87)</f>
        <v/>
      </c>
      <c r="C887" s="24">
        <f>IF(B887="","",IFERROR(VLOOKUP(B887,'Debt Inputs'!$A$6:$M$105,2,FALSE),""))</f>
        <v/>
      </c>
      <c r="D887" s="50">
        <f>IF(B887="","",K787)</f>
        <v/>
      </c>
      <c r="E887" s="26">
        <f>IF(B887="","",IFERROR(VLOOKUP(B887,'Debt Inputs'!$A$6:$M$105,5,FALSE),0))</f>
        <v/>
      </c>
      <c r="F887" s="50">
        <f>IF(D887="","",IFERROR(D887*E887/12,0))</f>
        <v/>
      </c>
      <c r="G887" s="50">
        <f>IF(D887="","",MIN(IFERROR(VLOOKUP(B887,'Debt Inputs'!$A$6:$M$105,7,FALSE),0),D887+F887))</f>
        <v/>
      </c>
      <c r="H887" s="50">
        <f>IF(D887="","",IF(L887=1,MAX(0,'Debt Inputs'!$B$2-SUM($G$806:$G$905)),0))</f>
        <v/>
      </c>
      <c r="I887" s="50">
        <f>IF(D887="","",MIN(D887+F887,G887+H887))</f>
        <v/>
      </c>
      <c r="J887" s="50">
        <f>IF(D887="","",MIN(D887,MAX(0,I887-F887)))</f>
        <v/>
      </c>
      <c r="K887" s="50">
        <f>IF(D887="","",MAX(0,D887+F887-I887))</f>
        <v/>
      </c>
      <c r="L887" s="23">
        <f>IF(D887="","",IF(D887&lt;=0,"",1+COUNTIFS($D$806:$D$905,"&gt;0",$E$806:$E$905,"&gt;"&amp;E887)))</f>
        <v/>
      </c>
      <c r="M887" s="23">
        <f>IF(D887="","",IF(AND(K887&gt;0,L887=1),"Yes","No"))</f>
        <v/>
      </c>
      <c r="N887" s="50">
        <f>IF(D887="","",N787+F887)</f>
        <v/>
      </c>
      <c r="O887" s="49">
        <f>IF(D887="","",IF(AND(K887=0,K787&gt;0),C887,""))</f>
        <v/>
      </c>
    </row>
    <row r="888">
      <c r="A888" s="47">
        <f>IF(B888="","",DATE(YEAR('Debt Inputs'!$E$2),MONTH('Debt Inputs'!$E$2)+8,1))</f>
        <v/>
      </c>
      <c r="B888" s="18">
        <f>IF('Debt Inputs'!A88="","",'Debt Inputs'!A88)</f>
        <v/>
      </c>
      <c r="C888" s="19">
        <f>IF(B888="","",IFERROR(VLOOKUP(B888,'Debt Inputs'!$A$6:$M$105,2,FALSE),""))</f>
        <v/>
      </c>
      <c r="D888" s="48">
        <f>IF(B888="","",K788)</f>
        <v/>
      </c>
      <c r="E888" s="21">
        <f>IF(B888="","",IFERROR(VLOOKUP(B888,'Debt Inputs'!$A$6:$M$105,5,FALSE),0))</f>
        <v/>
      </c>
      <c r="F888" s="48">
        <f>IF(D888="","",IFERROR(D888*E888/12,0))</f>
        <v/>
      </c>
      <c r="G888" s="48">
        <f>IF(D888="","",MIN(IFERROR(VLOOKUP(B888,'Debt Inputs'!$A$6:$M$105,7,FALSE),0),D888+F888))</f>
        <v/>
      </c>
      <c r="H888" s="48">
        <f>IF(D888="","",IF(L888=1,MAX(0,'Debt Inputs'!$B$2-SUM($G$806:$G$905)),0))</f>
        <v/>
      </c>
      <c r="I888" s="48">
        <f>IF(D888="","",MIN(D888+F888,G888+H888))</f>
        <v/>
      </c>
      <c r="J888" s="48">
        <f>IF(D888="","",MIN(D888,MAX(0,I888-F888)))</f>
        <v/>
      </c>
      <c r="K888" s="48">
        <f>IF(D888="","",MAX(0,D888+F888-I888))</f>
        <v/>
      </c>
      <c r="L888" s="18">
        <f>IF(D888="","",IF(D888&lt;=0,"",1+COUNTIFS($D$806:$D$905,"&gt;0",$E$806:$E$905,"&gt;"&amp;E888)))</f>
        <v/>
      </c>
      <c r="M888" s="18">
        <f>IF(D888="","",IF(AND(K888&gt;0,L888=1),"Yes","No"))</f>
        <v/>
      </c>
      <c r="N888" s="48">
        <f>IF(D888="","",N788+F888)</f>
        <v/>
      </c>
      <c r="O888" s="47">
        <f>IF(D888="","",IF(AND(K888=0,K788&gt;0),C888,""))</f>
        <v/>
      </c>
    </row>
    <row r="889">
      <c r="A889" s="49">
        <f>IF(B889="","",DATE(YEAR('Debt Inputs'!$E$2),MONTH('Debt Inputs'!$E$2)+8,1))</f>
        <v/>
      </c>
      <c r="B889" s="23">
        <f>IF('Debt Inputs'!A89="","",'Debt Inputs'!A89)</f>
        <v/>
      </c>
      <c r="C889" s="24">
        <f>IF(B889="","",IFERROR(VLOOKUP(B889,'Debt Inputs'!$A$6:$M$105,2,FALSE),""))</f>
        <v/>
      </c>
      <c r="D889" s="50">
        <f>IF(B889="","",K789)</f>
        <v/>
      </c>
      <c r="E889" s="26">
        <f>IF(B889="","",IFERROR(VLOOKUP(B889,'Debt Inputs'!$A$6:$M$105,5,FALSE),0))</f>
        <v/>
      </c>
      <c r="F889" s="50">
        <f>IF(D889="","",IFERROR(D889*E889/12,0))</f>
        <v/>
      </c>
      <c r="G889" s="50">
        <f>IF(D889="","",MIN(IFERROR(VLOOKUP(B889,'Debt Inputs'!$A$6:$M$105,7,FALSE),0),D889+F889))</f>
        <v/>
      </c>
      <c r="H889" s="50">
        <f>IF(D889="","",IF(L889=1,MAX(0,'Debt Inputs'!$B$2-SUM($G$806:$G$905)),0))</f>
        <v/>
      </c>
      <c r="I889" s="50">
        <f>IF(D889="","",MIN(D889+F889,G889+H889))</f>
        <v/>
      </c>
      <c r="J889" s="50">
        <f>IF(D889="","",MIN(D889,MAX(0,I889-F889)))</f>
        <v/>
      </c>
      <c r="K889" s="50">
        <f>IF(D889="","",MAX(0,D889+F889-I889))</f>
        <v/>
      </c>
      <c r="L889" s="23">
        <f>IF(D889="","",IF(D889&lt;=0,"",1+COUNTIFS($D$806:$D$905,"&gt;0",$E$806:$E$905,"&gt;"&amp;E889)))</f>
        <v/>
      </c>
      <c r="M889" s="23">
        <f>IF(D889="","",IF(AND(K889&gt;0,L889=1),"Yes","No"))</f>
        <v/>
      </c>
      <c r="N889" s="50">
        <f>IF(D889="","",N789+F889)</f>
        <v/>
      </c>
      <c r="O889" s="49">
        <f>IF(D889="","",IF(AND(K889=0,K789&gt;0),C889,""))</f>
        <v/>
      </c>
    </row>
    <row r="890">
      <c r="A890" s="47">
        <f>IF(B890="","",DATE(YEAR('Debt Inputs'!$E$2),MONTH('Debt Inputs'!$E$2)+8,1))</f>
        <v/>
      </c>
      <c r="B890" s="18">
        <f>IF('Debt Inputs'!A90="","",'Debt Inputs'!A90)</f>
        <v/>
      </c>
      <c r="C890" s="19">
        <f>IF(B890="","",IFERROR(VLOOKUP(B890,'Debt Inputs'!$A$6:$M$105,2,FALSE),""))</f>
        <v/>
      </c>
      <c r="D890" s="48">
        <f>IF(B890="","",K790)</f>
        <v/>
      </c>
      <c r="E890" s="21">
        <f>IF(B890="","",IFERROR(VLOOKUP(B890,'Debt Inputs'!$A$6:$M$105,5,FALSE),0))</f>
        <v/>
      </c>
      <c r="F890" s="48">
        <f>IF(D890="","",IFERROR(D890*E890/12,0))</f>
        <v/>
      </c>
      <c r="G890" s="48">
        <f>IF(D890="","",MIN(IFERROR(VLOOKUP(B890,'Debt Inputs'!$A$6:$M$105,7,FALSE),0),D890+F890))</f>
        <v/>
      </c>
      <c r="H890" s="48">
        <f>IF(D890="","",IF(L890=1,MAX(0,'Debt Inputs'!$B$2-SUM($G$806:$G$905)),0))</f>
        <v/>
      </c>
      <c r="I890" s="48">
        <f>IF(D890="","",MIN(D890+F890,G890+H890))</f>
        <v/>
      </c>
      <c r="J890" s="48">
        <f>IF(D890="","",MIN(D890,MAX(0,I890-F890)))</f>
        <v/>
      </c>
      <c r="K890" s="48">
        <f>IF(D890="","",MAX(0,D890+F890-I890))</f>
        <v/>
      </c>
      <c r="L890" s="18">
        <f>IF(D890="","",IF(D890&lt;=0,"",1+COUNTIFS($D$806:$D$905,"&gt;0",$E$806:$E$905,"&gt;"&amp;E890)))</f>
        <v/>
      </c>
      <c r="M890" s="18">
        <f>IF(D890="","",IF(AND(K890&gt;0,L890=1),"Yes","No"))</f>
        <v/>
      </c>
      <c r="N890" s="48">
        <f>IF(D890="","",N790+F890)</f>
        <v/>
      </c>
      <c r="O890" s="47">
        <f>IF(D890="","",IF(AND(K890=0,K790&gt;0),C890,""))</f>
        <v/>
      </c>
    </row>
    <row r="891">
      <c r="A891" s="49">
        <f>IF(B891="","",DATE(YEAR('Debt Inputs'!$E$2),MONTH('Debt Inputs'!$E$2)+8,1))</f>
        <v/>
      </c>
      <c r="B891" s="23">
        <f>IF('Debt Inputs'!A91="","",'Debt Inputs'!A91)</f>
        <v/>
      </c>
      <c r="C891" s="24">
        <f>IF(B891="","",IFERROR(VLOOKUP(B891,'Debt Inputs'!$A$6:$M$105,2,FALSE),""))</f>
        <v/>
      </c>
      <c r="D891" s="50">
        <f>IF(B891="","",K791)</f>
        <v/>
      </c>
      <c r="E891" s="26">
        <f>IF(B891="","",IFERROR(VLOOKUP(B891,'Debt Inputs'!$A$6:$M$105,5,FALSE),0))</f>
        <v/>
      </c>
      <c r="F891" s="50">
        <f>IF(D891="","",IFERROR(D891*E891/12,0))</f>
        <v/>
      </c>
      <c r="G891" s="50">
        <f>IF(D891="","",MIN(IFERROR(VLOOKUP(B891,'Debt Inputs'!$A$6:$M$105,7,FALSE),0),D891+F891))</f>
        <v/>
      </c>
      <c r="H891" s="50">
        <f>IF(D891="","",IF(L891=1,MAX(0,'Debt Inputs'!$B$2-SUM($G$806:$G$905)),0))</f>
        <v/>
      </c>
      <c r="I891" s="50">
        <f>IF(D891="","",MIN(D891+F891,G891+H891))</f>
        <v/>
      </c>
      <c r="J891" s="50">
        <f>IF(D891="","",MIN(D891,MAX(0,I891-F891)))</f>
        <v/>
      </c>
      <c r="K891" s="50">
        <f>IF(D891="","",MAX(0,D891+F891-I891))</f>
        <v/>
      </c>
      <c r="L891" s="23">
        <f>IF(D891="","",IF(D891&lt;=0,"",1+COUNTIFS($D$806:$D$905,"&gt;0",$E$806:$E$905,"&gt;"&amp;E891)))</f>
        <v/>
      </c>
      <c r="M891" s="23">
        <f>IF(D891="","",IF(AND(K891&gt;0,L891=1),"Yes","No"))</f>
        <v/>
      </c>
      <c r="N891" s="50">
        <f>IF(D891="","",N791+F891)</f>
        <v/>
      </c>
      <c r="O891" s="49">
        <f>IF(D891="","",IF(AND(K891=0,K791&gt;0),C891,""))</f>
        <v/>
      </c>
    </row>
    <row r="892">
      <c r="A892" s="47">
        <f>IF(B892="","",DATE(YEAR('Debt Inputs'!$E$2),MONTH('Debt Inputs'!$E$2)+8,1))</f>
        <v/>
      </c>
      <c r="B892" s="18">
        <f>IF('Debt Inputs'!A92="","",'Debt Inputs'!A92)</f>
        <v/>
      </c>
      <c r="C892" s="19">
        <f>IF(B892="","",IFERROR(VLOOKUP(B892,'Debt Inputs'!$A$6:$M$105,2,FALSE),""))</f>
        <v/>
      </c>
      <c r="D892" s="48">
        <f>IF(B892="","",K792)</f>
        <v/>
      </c>
      <c r="E892" s="21">
        <f>IF(B892="","",IFERROR(VLOOKUP(B892,'Debt Inputs'!$A$6:$M$105,5,FALSE),0))</f>
        <v/>
      </c>
      <c r="F892" s="48">
        <f>IF(D892="","",IFERROR(D892*E892/12,0))</f>
        <v/>
      </c>
      <c r="G892" s="48">
        <f>IF(D892="","",MIN(IFERROR(VLOOKUP(B892,'Debt Inputs'!$A$6:$M$105,7,FALSE),0),D892+F892))</f>
        <v/>
      </c>
      <c r="H892" s="48">
        <f>IF(D892="","",IF(L892=1,MAX(0,'Debt Inputs'!$B$2-SUM($G$806:$G$905)),0))</f>
        <v/>
      </c>
      <c r="I892" s="48">
        <f>IF(D892="","",MIN(D892+F892,G892+H892))</f>
        <v/>
      </c>
      <c r="J892" s="48">
        <f>IF(D892="","",MIN(D892,MAX(0,I892-F892)))</f>
        <v/>
      </c>
      <c r="K892" s="48">
        <f>IF(D892="","",MAX(0,D892+F892-I892))</f>
        <v/>
      </c>
      <c r="L892" s="18">
        <f>IF(D892="","",IF(D892&lt;=0,"",1+COUNTIFS($D$806:$D$905,"&gt;0",$E$806:$E$905,"&gt;"&amp;E892)))</f>
        <v/>
      </c>
      <c r="M892" s="18">
        <f>IF(D892="","",IF(AND(K892&gt;0,L892=1),"Yes","No"))</f>
        <v/>
      </c>
      <c r="N892" s="48">
        <f>IF(D892="","",N792+F892)</f>
        <v/>
      </c>
      <c r="O892" s="47">
        <f>IF(D892="","",IF(AND(K892=0,K792&gt;0),C892,""))</f>
        <v/>
      </c>
    </row>
    <row r="893">
      <c r="A893" s="49">
        <f>IF(B893="","",DATE(YEAR('Debt Inputs'!$E$2),MONTH('Debt Inputs'!$E$2)+8,1))</f>
        <v/>
      </c>
      <c r="B893" s="23">
        <f>IF('Debt Inputs'!A93="","",'Debt Inputs'!A93)</f>
        <v/>
      </c>
      <c r="C893" s="24">
        <f>IF(B893="","",IFERROR(VLOOKUP(B893,'Debt Inputs'!$A$6:$M$105,2,FALSE),""))</f>
        <v/>
      </c>
      <c r="D893" s="50">
        <f>IF(B893="","",K793)</f>
        <v/>
      </c>
      <c r="E893" s="26">
        <f>IF(B893="","",IFERROR(VLOOKUP(B893,'Debt Inputs'!$A$6:$M$105,5,FALSE),0))</f>
        <v/>
      </c>
      <c r="F893" s="50">
        <f>IF(D893="","",IFERROR(D893*E893/12,0))</f>
        <v/>
      </c>
      <c r="G893" s="50">
        <f>IF(D893="","",MIN(IFERROR(VLOOKUP(B893,'Debt Inputs'!$A$6:$M$105,7,FALSE),0),D893+F893))</f>
        <v/>
      </c>
      <c r="H893" s="50">
        <f>IF(D893="","",IF(L893=1,MAX(0,'Debt Inputs'!$B$2-SUM($G$806:$G$905)),0))</f>
        <v/>
      </c>
      <c r="I893" s="50">
        <f>IF(D893="","",MIN(D893+F893,G893+H893))</f>
        <v/>
      </c>
      <c r="J893" s="50">
        <f>IF(D893="","",MIN(D893,MAX(0,I893-F893)))</f>
        <v/>
      </c>
      <c r="K893" s="50">
        <f>IF(D893="","",MAX(0,D893+F893-I893))</f>
        <v/>
      </c>
      <c r="L893" s="23">
        <f>IF(D893="","",IF(D893&lt;=0,"",1+COUNTIFS($D$806:$D$905,"&gt;0",$E$806:$E$905,"&gt;"&amp;E893)))</f>
        <v/>
      </c>
      <c r="M893" s="23">
        <f>IF(D893="","",IF(AND(K893&gt;0,L893=1),"Yes","No"))</f>
        <v/>
      </c>
      <c r="N893" s="50">
        <f>IF(D893="","",N793+F893)</f>
        <v/>
      </c>
      <c r="O893" s="49">
        <f>IF(D893="","",IF(AND(K893=0,K793&gt;0),C893,""))</f>
        <v/>
      </c>
    </row>
    <row r="894">
      <c r="A894" s="47">
        <f>IF(B894="","",DATE(YEAR('Debt Inputs'!$E$2),MONTH('Debt Inputs'!$E$2)+8,1))</f>
        <v/>
      </c>
      <c r="B894" s="18">
        <f>IF('Debt Inputs'!A94="","",'Debt Inputs'!A94)</f>
        <v/>
      </c>
      <c r="C894" s="19">
        <f>IF(B894="","",IFERROR(VLOOKUP(B894,'Debt Inputs'!$A$6:$M$105,2,FALSE),""))</f>
        <v/>
      </c>
      <c r="D894" s="48">
        <f>IF(B894="","",K794)</f>
        <v/>
      </c>
      <c r="E894" s="21">
        <f>IF(B894="","",IFERROR(VLOOKUP(B894,'Debt Inputs'!$A$6:$M$105,5,FALSE),0))</f>
        <v/>
      </c>
      <c r="F894" s="48">
        <f>IF(D894="","",IFERROR(D894*E894/12,0))</f>
        <v/>
      </c>
      <c r="G894" s="48">
        <f>IF(D894="","",MIN(IFERROR(VLOOKUP(B894,'Debt Inputs'!$A$6:$M$105,7,FALSE),0),D894+F894))</f>
        <v/>
      </c>
      <c r="H894" s="48">
        <f>IF(D894="","",IF(L894=1,MAX(0,'Debt Inputs'!$B$2-SUM($G$806:$G$905)),0))</f>
        <v/>
      </c>
      <c r="I894" s="48">
        <f>IF(D894="","",MIN(D894+F894,G894+H894))</f>
        <v/>
      </c>
      <c r="J894" s="48">
        <f>IF(D894="","",MIN(D894,MAX(0,I894-F894)))</f>
        <v/>
      </c>
      <c r="K894" s="48">
        <f>IF(D894="","",MAX(0,D894+F894-I894))</f>
        <v/>
      </c>
      <c r="L894" s="18">
        <f>IF(D894="","",IF(D894&lt;=0,"",1+COUNTIFS($D$806:$D$905,"&gt;0",$E$806:$E$905,"&gt;"&amp;E894)))</f>
        <v/>
      </c>
      <c r="M894" s="18">
        <f>IF(D894="","",IF(AND(K894&gt;0,L894=1),"Yes","No"))</f>
        <v/>
      </c>
      <c r="N894" s="48">
        <f>IF(D894="","",N794+F894)</f>
        <v/>
      </c>
      <c r="O894" s="47">
        <f>IF(D894="","",IF(AND(K894=0,K794&gt;0),C894,""))</f>
        <v/>
      </c>
    </row>
    <row r="895">
      <c r="A895" s="49">
        <f>IF(B895="","",DATE(YEAR('Debt Inputs'!$E$2),MONTH('Debt Inputs'!$E$2)+8,1))</f>
        <v/>
      </c>
      <c r="B895" s="23">
        <f>IF('Debt Inputs'!A95="","",'Debt Inputs'!A95)</f>
        <v/>
      </c>
      <c r="C895" s="24">
        <f>IF(B895="","",IFERROR(VLOOKUP(B895,'Debt Inputs'!$A$6:$M$105,2,FALSE),""))</f>
        <v/>
      </c>
      <c r="D895" s="50">
        <f>IF(B895="","",K795)</f>
        <v/>
      </c>
      <c r="E895" s="26">
        <f>IF(B895="","",IFERROR(VLOOKUP(B895,'Debt Inputs'!$A$6:$M$105,5,FALSE),0))</f>
        <v/>
      </c>
      <c r="F895" s="50">
        <f>IF(D895="","",IFERROR(D895*E895/12,0))</f>
        <v/>
      </c>
      <c r="G895" s="50">
        <f>IF(D895="","",MIN(IFERROR(VLOOKUP(B895,'Debt Inputs'!$A$6:$M$105,7,FALSE),0),D895+F895))</f>
        <v/>
      </c>
      <c r="H895" s="50">
        <f>IF(D895="","",IF(L895=1,MAX(0,'Debt Inputs'!$B$2-SUM($G$806:$G$905)),0))</f>
        <v/>
      </c>
      <c r="I895" s="50">
        <f>IF(D895="","",MIN(D895+F895,G895+H895))</f>
        <v/>
      </c>
      <c r="J895" s="50">
        <f>IF(D895="","",MIN(D895,MAX(0,I895-F895)))</f>
        <v/>
      </c>
      <c r="K895" s="50">
        <f>IF(D895="","",MAX(0,D895+F895-I895))</f>
        <v/>
      </c>
      <c r="L895" s="23">
        <f>IF(D895="","",IF(D895&lt;=0,"",1+COUNTIFS($D$806:$D$905,"&gt;0",$E$806:$E$905,"&gt;"&amp;E895)))</f>
        <v/>
      </c>
      <c r="M895" s="23">
        <f>IF(D895="","",IF(AND(K895&gt;0,L895=1),"Yes","No"))</f>
        <v/>
      </c>
      <c r="N895" s="50">
        <f>IF(D895="","",N795+F895)</f>
        <v/>
      </c>
      <c r="O895" s="49">
        <f>IF(D895="","",IF(AND(K895=0,K795&gt;0),C895,""))</f>
        <v/>
      </c>
    </row>
    <row r="896">
      <c r="A896" s="47">
        <f>IF(B896="","",DATE(YEAR('Debt Inputs'!$E$2),MONTH('Debt Inputs'!$E$2)+8,1))</f>
        <v/>
      </c>
      <c r="B896" s="18">
        <f>IF('Debt Inputs'!A96="","",'Debt Inputs'!A96)</f>
        <v/>
      </c>
      <c r="C896" s="19">
        <f>IF(B896="","",IFERROR(VLOOKUP(B896,'Debt Inputs'!$A$6:$M$105,2,FALSE),""))</f>
        <v/>
      </c>
      <c r="D896" s="48">
        <f>IF(B896="","",K796)</f>
        <v/>
      </c>
      <c r="E896" s="21">
        <f>IF(B896="","",IFERROR(VLOOKUP(B896,'Debt Inputs'!$A$6:$M$105,5,FALSE),0))</f>
        <v/>
      </c>
      <c r="F896" s="48">
        <f>IF(D896="","",IFERROR(D896*E896/12,0))</f>
        <v/>
      </c>
      <c r="G896" s="48">
        <f>IF(D896="","",MIN(IFERROR(VLOOKUP(B896,'Debt Inputs'!$A$6:$M$105,7,FALSE),0),D896+F896))</f>
        <v/>
      </c>
      <c r="H896" s="48">
        <f>IF(D896="","",IF(L896=1,MAX(0,'Debt Inputs'!$B$2-SUM($G$806:$G$905)),0))</f>
        <v/>
      </c>
      <c r="I896" s="48">
        <f>IF(D896="","",MIN(D896+F896,G896+H896))</f>
        <v/>
      </c>
      <c r="J896" s="48">
        <f>IF(D896="","",MIN(D896,MAX(0,I896-F896)))</f>
        <v/>
      </c>
      <c r="K896" s="48">
        <f>IF(D896="","",MAX(0,D896+F896-I896))</f>
        <v/>
      </c>
      <c r="L896" s="18">
        <f>IF(D896="","",IF(D896&lt;=0,"",1+COUNTIFS($D$806:$D$905,"&gt;0",$E$806:$E$905,"&gt;"&amp;E896)))</f>
        <v/>
      </c>
      <c r="M896" s="18">
        <f>IF(D896="","",IF(AND(K896&gt;0,L896=1),"Yes","No"))</f>
        <v/>
      </c>
      <c r="N896" s="48">
        <f>IF(D896="","",N796+F896)</f>
        <v/>
      </c>
      <c r="O896" s="47">
        <f>IF(D896="","",IF(AND(K896=0,K796&gt;0),C896,""))</f>
        <v/>
      </c>
    </row>
    <row r="897">
      <c r="A897" s="49">
        <f>IF(B897="","",DATE(YEAR('Debt Inputs'!$E$2),MONTH('Debt Inputs'!$E$2)+8,1))</f>
        <v/>
      </c>
      <c r="B897" s="23">
        <f>IF('Debt Inputs'!A97="","",'Debt Inputs'!A97)</f>
        <v/>
      </c>
      <c r="C897" s="24">
        <f>IF(B897="","",IFERROR(VLOOKUP(B897,'Debt Inputs'!$A$6:$M$105,2,FALSE),""))</f>
        <v/>
      </c>
      <c r="D897" s="50">
        <f>IF(B897="","",K797)</f>
        <v/>
      </c>
      <c r="E897" s="26">
        <f>IF(B897="","",IFERROR(VLOOKUP(B897,'Debt Inputs'!$A$6:$M$105,5,FALSE),0))</f>
        <v/>
      </c>
      <c r="F897" s="50">
        <f>IF(D897="","",IFERROR(D897*E897/12,0))</f>
        <v/>
      </c>
      <c r="G897" s="50">
        <f>IF(D897="","",MIN(IFERROR(VLOOKUP(B897,'Debt Inputs'!$A$6:$M$105,7,FALSE),0),D897+F897))</f>
        <v/>
      </c>
      <c r="H897" s="50">
        <f>IF(D897="","",IF(L897=1,MAX(0,'Debt Inputs'!$B$2-SUM($G$806:$G$905)),0))</f>
        <v/>
      </c>
      <c r="I897" s="50">
        <f>IF(D897="","",MIN(D897+F897,G897+H897))</f>
        <v/>
      </c>
      <c r="J897" s="50">
        <f>IF(D897="","",MIN(D897,MAX(0,I897-F897)))</f>
        <v/>
      </c>
      <c r="K897" s="50">
        <f>IF(D897="","",MAX(0,D897+F897-I897))</f>
        <v/>
      </c>
      <c r="L897" s="23">
        <f>IF(D897="","",IF(D897&lt;=0,"",1+COUNTIFS($D$806:$D$905,"&gt;0",$E$806:$E$905,"&gt;"&amp;E897)))</f>
        <v/>
      </c>
      <c r="M897" s="23">
        <f>IF(D897="","",IF(AND(K897&gt;0,L897=1),"Yes","No"))</f>
        <v/>
      </c>
      <c r="N897" s="50">
        <f>IF(D897="","",N797+F897)</f>
        <v/>
      </c>
      <c r="O897" s="49">
        <f>IF(D897="","",IF(AND(K897=0,K797&gt;0),C897,""))</f>
        <v/>
      </c>
    </row>
    <row r="898">
      <c r="A898" s="47">
        <f>IF(B898="","",DATE(YEAR('Debt Inputs'!$E$2),MONTH('Debt Inputs'!$E$2)+8,1))</f>
        <v/>
      </c>
      <c r="B898" s="18">
        <f>IF('Debt Inputs'!A98="","",'Debt Inputs'!A98)</f>
        <v/>
      </c>
      <c r="C898" s="19">
        <f>IF(B898="","",IFERROR(VLOOKUP(B898,'Debt Inputs'!$A$6:$M$105,2,FALSE),""))</f>
        <v/>
      </c>
      <c r="D898" s="48">
        <f>IF(B898="","",K798)</f>
        <v/>
      </c>
      <c r="E898" s="21">
        <f>IF(B898="","",IFERROR(VLOOKUP(B898,'Debt Inputs'!$A$6:$M$105,5,FALSE),0))</f>
        <v/>
      </c>
      <c r="F898" s="48">
        <f>IF(D898="","",IFERROR(D898*E898/12,0))</f>
        <v/>
      </c>
      <c r="G898" s="48">
        <f>IF(D898="","",MIN(IFERROR(VLOOKUP(B898,'Debt Inputs'!$A$6:$M$105,7,FALSE),0),D898+F898))</f>
        <v/>
      </c>
      <c r="H898" s="48">
        <f>IF(D898="","",IF(L898=1,MAX(0,'Debt Inputs'!$B$2-SUM($G$806:$G$905)),0))</f>
        <v/>
      </c>
      <c r="I898" s="48">
        <f>IF(D898="","",MIN(D898+F898,G898+H898))</f>
        <v/>
      </c>
      <c r="J898" s="48">
        <f>IF(D898="","",MIN(D898,MAX(0,I898-F898)))</f>
        <v/>
      </c>
      <c r="K898" s="48">
        <f>IF(D898="","",MAX(0,D898+F898-I898))</f>
        <v/>
      </c>
      <c r="L898" s="18">
        <f>IF(D898="","",IF(D898&lt;=0,"",1+COUNTIFS($D$806:$D$905,"&gt;0",$E$806:$E$905,"&gt;"&amp;E898)))</f>
        <v/>
      </c>
      <c r="M898" s="18">
        <f>IF(D898="","",IF(AND(K898&gt;0,L898=1),"Yes","No"))</f>
        <v/>
      </c>
      <c r="N898" s="48">
        <f>IF(D898="","",N798+F898)</f>
        <v/>
      </c>
      <c r="O898" s="47">
        <f>IF(D898="","",IF(AND(K898=0,K798&gt;0),C898,""))</f>
        <v/>
      </c>
    </row>
    <row r="899">
      <c r="A899" s="49">
        <f>IF(B899="","",DATE(YEAR('Debt Inputs'!$E$2),MONTH('Debt Inputs'!$E$2)+8,1))</f>
        <v/>
      </c>
      <c r="B899" s="23">
        <f>IF('Debt Inputs'!A99="","",'Debt Inputs'!A99)</f>
        <v/>
      </c>
      <c r="C899" s="24">
        <f>IF(B899="","",IFERROR(VLOOKUP(B899,'Debt Inputs'!$A$6:$M$105,2,FALSE),""))</f>
        <v/>
      </c>
      <c r="D899" s="50">
        <f>IF(B899="","",K799)</f>
        <v/>
      </c>
      <c r="E899" s="26">
        <f>IF(B899="","",IFERROR(VLOOKUP(B899,'Debt Inputs'!$A$6:$M$105,5,FALSE),0))</f>
        <v/>
      </c>
      <c r="F899" s="50">
        <f>IF(D899="","",IFERROR(D899*E899/12,0))</f>
        <v/>
      </c>
      <c r="G899" s="50">
        <f>IF(D899="","",MIN(IFERROR(VLOOKUP(B899,'Debt Inputs'!$A$6:$M$105,7,FALSE),0),D899+F899))</f>
        <v/>
      </c>
      <c r="H899" s="50">
        <f>IF(D899="","",IF(L899=1,MAX(0,'Debt Inputs'!$B$2-SUM($G$806:$G$905)),0))</f>
        <v/>
      </c>
      <c r="I899" s="50">
        <f>IF(D899="","",MIN(D899+F899,G899+H899))</f>
        <v/>
      </c>
      <c r="J899" s="50">
        <f>IF(D899="","",MIN(D899,MAX(0,I899-F899)))</f>
        <v/>
      </c>
      <c r="K899" s="50">
        <f>IF(D899="","",MAX(0,D899+F899-I899))</f>
        <v/>
      </c>
      <c r="L899" s="23">
        <f>IF(D899="","",IF(D899&lt;=0,"",1+COUNTIFS($D$806:$D$905,"&gt;0",$E$806:$E$905,"&gt;"&amp;E899)))</f>
        <v/>
      </c>
      <c r="M899" s="23">
        <f>IF(D899="","",IF(AND(K899&gt;0,L899=1),"Yes","No"))</f>
        <v/>
      </c>
      <c r="N899" s="50">
        <f>IF(D899="","",N799+F899)</f>
        <v/>
      </c>
      <c r="O899" s="49">
        <f>IF(D899="","",IF(AND(K899=0,K799&gt;0),C899,""))</f>
        <v/>
      </c>
    </row>
    <row r="900">
      <c r="A900" s="47">
        <f>IF(B900="","",DATE(YEAR('Debt Inputs'!$E$2),MONTH('Debt Inputs'!$E$2)+8,1))</f>
        <v/>
      </c>
      <c r="B900" s="18">
        <f>IF('Debt Inputs'!A100="","",'Debt Inputs'!A100)</f>
        <v/>
      </c>
      <c r="C900" s="19">
        <f>IF(B900="","",IFERROR(VLOOKUP(B900,'Debt Inputs'!$A$6:$M$105,2,FALSE),""))</f>
        <v/>
      </c>
      <c r="D900" s="48">
        <f>IF(B900="","",K800)</f>
        <v/>
      </c>
      <c r="E900" s="21">
        <f>IF(B900="","",IFERROR(VLOOKUP(B900,'Debt Inputs'!$A$6:$M$105,5,FALSE),0))</f>
        <v/>
      </c>
      <c r="F900" s="48">
        <f>IF(D900="","",IFERROR(D900*E900/12,0))</f>
        <v/>
      </c>
      <c r="G900" s="48">
        <f>IF(D900="","",MIN(IFERROR(VLOOKUP(B900,'Debt Inputs'!$A$6:$M$105,7,FALSE),0),D900+F900))</f>
        <v/>
      </c>
      <c r="H900" s="48">
        <f>IF(D900="","",IF(L900=1,MAX(0,'Debt Inputs'!$B$2-SUM($G$806:$G$905)),0))</f>
        <v/>
      </c>
      <c r="I900" s="48">
        <f>IF(D900="","",MIN(D900+F900,G900+H900))</f>
        <v/>
      </c>
      <c r="J900" s="48">
        <f>IF(D900="","",MIN(D900,MAX(0,I900-F900)))</f>
        <v/>
      </c>
      <c r="K900" s="48">
        <f>IF(D900="","",MAX(0,D900+F900-I900))</f>
        <v/>
      </c>
      <c r="L900" s="18">
        <f>IF(D900="","",IF(D900&lt;=0,"",1+COUNTIFS($D$806:$D$905,"&gt;0",$E$806:$E$905,"&gt;"&amp;E900)))</f>
        <v/>
      </c>
      <c r="M900" s="18">
        <f>IF(D900="","",IF(AND(K900&gt;0,L900=1),"Yes","No"))</f>
        <v/>
      </c>
      <c r="N900" s="48">
        <f>IF(D900="","",N800+F900)</f>
        <v/>
      </c>
      <c r="O900" s="47">
        <f>IF(D900="","",IF(AND(K900=0,K800&gt;0),C900,""))</f>
        <v/>
      </c>
    </row>
    <row r="901">
      <c r="A901" s="49">
        <f>IF(B901="","",DATE(YEAR('Debt Inputs'!$E$2),MONTH('Debt Inputs'!$E$2)+8,1))</f>
        <v/>
      </c>
      <c r="B901" s="23">
        <f>IF('Debt Inputs'!A101="","",'Debt Inputs'!A101)</f>
        <v/>
      </c>
      <c r="C901" s="24">
        <f>IF(B901="","",IFERROR(VLOOKUP(B901,'Debt Inputs'!$A$6:$M$105,2,FALSE),""))</f>
        <v/>
      </c>
      <c r="D901" s="50">
        <f>IF(B901="","",K801)</f>
        <v/>
      </c>
      <c r="E901" s="26">
        <f>IF(B901="","",IFERROR(VLOOKUP(B901,'Debt Inputs'!$A$6:$M$105,5,FALSE),0))</f>
        <v/>
      </c>
      <c r="F901" s="50">
        <f>IF(D901="","",IFERROR(D901*E901/12,0))</f>
        <v/>
      </c>
      <c r="G901" s="50">
        <f>IF(D901="","",MIN(IFERROR(VLOOKUP(B901,'Debt Inputs'!$A$6:$M$105,7,FALSE),0),D901+F901))</f>
        <v/>
      </c>
      <c r="H901" s="50">
        <f>IF(D901="","",IF(L901=1,MAX(0,'Debt Inputs'!$B$2-SUM($G$806:$G$905)),0))</f>
        <v/>
      </c>
      <c r="I901" s="50">
        <f>IF(D901="","",MIN(D901+F901,G901+H901))</f>
        <v/>
      </c>
      <c r="J901" s="50">
        <f>IF(D901="","",MIN(D901,MAX(0,I901-F901)))</f>
        <v/>
      </c>
      <c r="K901" s="50">
        <f>IF(D901="","",MAX(0,D901+F901-I901))</f>
        <v/>
      </c>
      <c r="L901" s="23">
        <f>IF(D901="","",IF(D901&lt;=0,"",1+COUNTIFS($D$806:$D$905,"&gt;0",$E$806:$E$905,"&gt;"&amp;E901)))</f>
        <v/>
      </c>
      <c r="M901" s="23">
        <f>IF(D901="","",IF(AND(K901&gt;0,L901=1),"Yes","No"))</f>
        <v/>
      </c>
      <c r="N901" s="50">
        <f>IF(D901="","",N801+F901)</f>
        <v/>
      </c>
      <c r="O901" s="49">
        <f>IF(D901="","",IF(AND(K901=0,K801&gt;0),C901,""))</f>
        <v/>
      </c>
    </row>
    <row r="902">
      <c r="A902" s="47">
        <f>IF(B902="","",DATE(YEAR('Debt Inputs'!$E$2),MONTH('Debt Inputs'!$E$2)+8,1))</f>
        <v/>
      </c>
      <c r="B902" s="18">
        <f>IF('Debt Inputs'!A102="","",'Debt Inputs'!A102)</f>
        <v/>
      </c>
      <c r="C902" s="19">
        <f>IF(B902="","",IFERROR(VLOOKUP(B902,'Debt Inputs'!$A$6:$M$105,2,FALSE),""))</f>
        <v/>
      </c>
      <c r="D902" s="48">
        <f>IF(B902="","",K802)</f>
        <v/>
      </c>
      <c r="E902" s="21">
        <f>IF(B902="","",IFERROR(VLOOKUP(B902,'Debt Inputs'!$A$6:$M$105,5,FALSE),0))</f>
        <v/>
      </c>
      <c r="F902" s="48">
        <f>IF(D902="","",IFERROR(D902*E902/12,0))</f>
        <v/>
      </c>
      <c r="G902" s="48">
        <f>IF(D902="","",MIN(IFERROR(VLOOKUP(B902,'Debt Inputs'!$A$6:$M$105,7,FALSE),0),D902+F902))</f>
        <v/>
      </c>
      <c r="H902" s="48">
        <f>IF(D902="","",IF(L902=1,MAX(0,'Debt Inputs'!$B$2-SUM($G$806:$G$905)),0))</f>
        <v/>
      </c>
      <c r="I902" s="48">
        <f>IF(D902="","",MIN(D902+F902,G902+H902))</f>
        <v/>
      </c>
      <c r="J902" s="48">
        <f>IF(D902="","",MIN(D902,MAX(0,I902-F902)))</f>
        <v/>
      </c>
      <c r="K902" s="48">
        <f>IF(D902="","",MAX(0,D902+F902-I902))</f>
        <v/>
      </c>
      <c r="L902" s="18">
        <f>IF(D902="","",IF(D902&lt;=0,"",1+COUNTIFS($D$806:$D$905,"&gt;0",$E$806:$E$905,"&gt;"&amp;E902)))</f>
        <v/>
      </c>
      <c r="M902" s="18">
        <f>IF(D902="","",IF(AND(K902&gt;0,L902=1),"Yes","No"))</f>
        <v/>
      </c>
      <c r="N902" s="48">
        <f>IF(D902="","",N802+F902)</f>
        <v/>
      </c>
      <c r="O902" s="47">
        <f>IF(D902="","",IF(AND(K902=0,K802&gt;0),C902,""))</f>
        <v/>
      </c>
    </row>
    <row r="903">
      <c r="A903" s="49">
        <f>IF(B903="","",DATE(YEAR('Debt Inputs'!$E$2),MONTH('Debt Inputs'!$E$2)+8,1))</f>
        <v/>
      </c>
      <c r="B903" s="23">
        <f>IF('Debt Inputs'!A103="","",'Debt Inputs'!A103)</f>
        <v/>
      </c>
      <c r="C903" s="24">
        <f>IF(B903="","",IFERROR(VLOOKUP(B903,'Debt Inputs'!$A$6:$M$105,2,FALSE),""))</f>
        <v/>
      </c>
      <c r="D903" s="50">
        <f>IF(B903="","",K803)</f>
        <v/>
      </c>
      <c r="E903" s="26">
        <f>IF(B903="","",IFERROR(VLOOKUP(B903,'Debt Inputs'!$A$6:$M$105,5,FALSE),0))</f>
        <v/>
      </c>
      <c r="F903" s="50">
        <f>IF(D903="","",IFERROR(D903*E903/12,0))</f>
        <v/>
      </c>
      <c r="G903" s="50">
        <f>IF(D903="","",MIN(IFERROR(VLOOKUP(B903,'Debt Inputs'!$A$6:$M$105,7,FALSE),0),D903+F903))</f>
        <v/>
      </c>
      <c r="H903" s="50">
        <f>IF(D903="","",IF(L903=1,MAX(0,'Debt Inputs'!$B$2-SUM($G$806:$G$905)),0))</f>
        <v/>
      </c>
      <c r="I903" s="50">
        <f>IF(D903="","",MIN(D903+F903,G903+H903))</f>
        <v/>
      </c>
      <c r="J903" s="50">
        <f>IF(D903="","",MIN(D903,MAX(0,I903-F903)))</f>
        <v/>
      </c>
      <c r="K903" s="50">
        <f>IF(D903="","",MAX(0,D903+F903-I903))</f>
        <v/>
      </c>
      <c r="L903" s="23">
        <f>IF(D903="","",IF(D903&lt;=0,"",1+COUNTIFS($D$806:$D$905,"&gt;0",$E$806:$E$905,"&gt;"&amp;E903)))</f>
        <v/>
      </c>
      <c r="M903" s="23">
        <f>IF(D903="","",IF(AND(K903&gt;0,L903=1),"Yes","No"))</f>
        <v/>
      </c>
      <c r="N903" s="50">
        <f>IF(D903="","",N803+F903)</f>
        <v/>
      </c>
      <c r="O903" s="49">
        <f>IF(D903="","",IF(AND(K903=0,K803&gt;0),C903,""))</f>
        <v/>
      </c>
    </row>
    <row r="904">
      <c r="A904" s="47">
        <f>IF(B904="","",DATE(YEAR('Debt Inputs'!$E$2),MONTH('Debt Inputs'!$E$2)+8,1))</f>
        <v/>
      </c>
      <c r="B904" s="18">
        <f>IF('Debt Inputs'!A104="","",'Debt Inputs'!A104)</f>
        <v/>
      </c>
      <c r="C904" s="19">
        <f>IF(B904="","",IFERROR(VLOOKUP(B904,'Debt Inputs'!$A$6:$M$105,2,FALSE),""))</f>
        <v/>
      </c>
      <c r="D904" s="48">
        <f>IF(B904="","",K804)</f>
        <v/>
      </c>
      <c r="E904" s="21">
        <f>IF(B904="","",IFERROR(VLOOKUP(B904,'Debt Inputs'!$A$6:$M$105,5,FALSE),0))</f>
        <v/>
      </c>
      <c r="F904" s="48">
        <f>IF(D904="","",IFERROR(D904*E904/12,0))</f>
        <v/>
      </c>
      <c r="G904" s="48">
        <f>IF(D904="","",MIN(IFERROR(VLOOKUP(B904,'Debt Inputs'!$A$6:$M$105,7,FALSE),0),D904+F904))</f>
        <v/>
      </c>
      <c r="H904" s="48">
        <f>IF(D904="","",IF(L904=1,MAX(0,'Debt Inputs'!$B$2-SUM($G$806:$G$905)),0))</f>
        <v/>
      </c>
      <c r="I904" s="48">
        <f>IF(D904="","",MIN(D904+F904,G904+H904))</f>
        <v/>
      </c>
      <c r="J904" s="48">
        <f>IF(D904="","",MIN(D904,MAX(0,I904-F904)))</f>
        <v/>
      </c>
      <c r="K904" s="48">
        <f>IF(D904="","",MAX(0,D904+F904-I904))</f>
        <v/>
      </c>
      <c r="L904" s="18">
        <f>IF(D904="","",IF(D904&lt;=0,"",1+COUNTIFS($D$806:$D$905,"&gt;0",$E$806:$E$905,"&gt;"&amp;E904)))</f>
        <v/>
      </c>
      <c r="M904" s="18">
        <f>IF(D904="","",IF(AND(K904&gt;0,L904=1),"Yes","No"))</f>
        <v/>
      </c>
      <c r="N904" s="48">
        <f>IF(D904="","",N804+F904)</f>
        <v/>
      </c>
      <c r="O904" s="47">
        <f>IF(D904="","",IF(AND(K904=0,K804&gt;0),C904,""))</f>
        <v/>
      </c>
    </row>
    <row r="905">
      <c r="A905" s="49">
        <f>IF(B905="","",DATE(YEAR('Debt Inputs'!$E$2),MONTH('Debt Inputs'!$E$2)+8,1))</f>
        <v/>
      </c>
      <c r="B905" s="23">
        <f>IF('Debt Inputs'!A105="","",'Debt Inputs'!A105)</f>
        <v/>
      </c>
      <c r="C905" s="24">
        <f>IF(B905="","",IFERROR(VLOOKUP(B905,'Debt Inputs'!$A$6:$M$105,2,FALSE),""))</f>
        <v/>
      </c>
      <c r="D905" s="50">
        <f>IF(B905="","",K805)</f>
        <v/>
      </c>
      <c r="E905" s="26">
        <f>IF(B905="","",IFERROR(VLOOKUP(B905,'Debt Inputs'!$A$6:$M$105,5,FALSE),0))</f>
        <v/>
      </c>
      <c r="F905" s="50">
        <f>IF(D905="","",IFERROR(D905*E905/12,0))</f>
        <v/>
      </c>
      <c r="G905" s="50">
        <f>IF(D905="","",MIN(IFERROR(VLOOKUP(B905,'Debt Inputs'!$A$6:$M$105,7,FALSE),0),D905+F905))</f>
        <v/>
      </c>
      <c r="H905" s="50">
        <f>IF(D905="","",IF(L905=1,MAX(0,'Debt Inputs'!$B$2-SUM($G$806:$G$905)),0))</f>
        <v/>
      </c>
      <c r="I905" s="50">
        <f>IF(D905="","",MIN(D905+F905,G905+H905))</f>
        <v/>
      </c>
      <c r="J905" s="50">
        <f>IF(D905="","",MIN(D905,MAX(0,I905-F905)))</f>
        <v/>
      </c>
      <c r="K905" s="50">
        <f>IF(D905="","",MAX(0,D905+F905-I905))</f>
        <v/>
      </c>
      <c r="L905" s="23">
        <f>IF(D905="","",IF(D905&lt;=0,"",1+COUNTIFS($D$806:$D$905,"&gt;0",$E$806:$E$905,"&gt;"&amp;E905)))</f>
        <v/>
      </c>
      <c r="M905" s="23">
        <f>IF(D905="","",IF(AND(K905&gt;0,L905=1),"Yes","No"))</f>
        <v/>
      </c>
      <c r="N905" s="50">
        <f>IF(D905="","",N805+F905)</f>
        <v/>
      </c>
      <c r="O905" s="49">
        <f>IF(D905="","",IF(AND(K905=0,K805&gt;0),C905,""))</f>
        <v/>
      </c>
    </row>
    <row r="906">
      <c r="A906" s="47">
        <f>IF(B906="","",DATE(YEAR('Debt Inputs'!$E$2),MONTH('Debt Inputs'!$E$2)+9,1))</f>
        <v/>
      </c>
      <c r="B906" s="18">
        <f>IF('Debt Inputs'!A6="","",'Debt Inputs'!A6)</f>
        <v/>
      </c>
      <c r="C906" s="19">
        <f>IF(B906="","",IFERROR(VLOOKUP(B906,'Debt Inputs'!$A$6:$M$105,2,FALSE),""))</f>
        <v/>
      </c>
      <c r="D906" s="48">
        <f>IF(B906="","",K806)</f>
        <v/>
      </c>
      <c r="E906" s="21">
        <f>IF(B906="","",IFERROR(VLOOKUP(B906,'Debt Inputs'!$A$6:$M$105,5,FALSE),0))</f>
        <v/>
      </c>
      <c r="F906" s="48">
        <f>IF(D906="","",IFERROR(D906*E906/12,0))</f>
        <v/>
      </c>
      <c r="G906" s="48">
        <f>IF(D906="","",MIN(IFERROR(VLOOKUP(B906,'Debt Inputs'!$A$6:$M$105,7,FALSE),0),D906+F906))</f>
        <v/>
      </c>
      <c r="H906" s="48">
        <f>IF(D906="","",IF(L906=1,MAX(0,'Debt Inputs'!$B$2-SUM($G$906:$G$1005)),0))</f>
        <v/>
      </c>
      <c r="I906" s="48">
        <f>IF(D906="","",MIN(D906+F906,G906+H906))</f>
        <v/>
      </c>
      <c r="J906" s="48">
        <f>IF(D906="","",MIN(D906,MAX(0,I906-F906)))</f>
        <v/>
      </c>
      <c r="K906" s="48">
        <f>IF(D906="","",MAX(0,D906+F906-I906))</f>
        <v/>
      </c>
      <c r="L906" s="18">
        <f>IF(D906="","",IF(D906&lt;=0,"",1+COUNTIFS($D$906:$D$1005,"&gt;0",$E$906:$E$1005,"&gt;"&amp;E906)))</f>
        <v/>
      </c>
      <c r="M906" s="18">
        <f>IF(D906="","",IF(AND(K906&gt;0,L906=1),"Yes","No"))</f>
        <v/>
      </c>
      <c r="N906" s="48">
        <f>IF(D906="","",N806+F906)</f>
        <v/>
      </c>
      <c r="O906" s="47">
        <f>IF(D906="","",IF(AND(K906=0,K806&gt;0),C906,""))</f>
        <v/>
      </c>
    </row>
    <row r="907">
      <c r="A907" s="49">
        <f>IF(B907="","",DATE(YEAR('Debt Inputs'!$E$2),MONTH('Debt Inputs'!$E$2)+9,1))</f>
        <v/>
      </c>
      <c r="B907" s="23">
        <f>IF('Debt Inputs'!A7="","",'Debt Inputs'!A7)</f>
        <v/>
      </c>
      <c r="C907" s="24">
        <f>IF(B907="","",IFERROR(VLOOKUP(B907,'Debt Inputs'!$A$6:$M$105,2,FALSE),""))</f>
        <v/>
      </c>
      <c r="D907" s="50">
        <f>IF(B907="","",K807)</f>
        <v/>
      </c>
      <c r="E907" s="26">
        <f>IF(B907="","",IFERROR(VLOOKUP(B907,'Debt Inputs'!$A$6:$M$105,5,FALSE),0))</f>
        <v/>
      </c>
      <c r="F907" s="50">
        <f>IF(D907="","",IFERROR(D907*E907/12,0))</f>
        <v/>
      </c>
      <c r="G907" s="50">
        <f>IF(D907="","",MIN(IFERROR(VLOOKUP(B907,'Debt Inputs'!$A$6:$M$105,7,FALSE),0),D907+F907))</f>
        <v/>
      </c>
      <c r="H907" s="50">
        <f>IF(D907="","",IF(L907=1,MAX(0,'Debt Inputs'!$B$2-SUM($G$906:$G$1005)),0))</f>
        <v/>
      </c>
      <c r="I907" s="50">
        <f>IF(D907="","",MIN(D907+F907,G907+H907))</f>
        <v/>
      </c>
      <c r="J907" s="50">
        <f>IF(D907="","",MIN(D907,MAX(0,I907-F907)))</f>
        <v/>
      </c>
      <c r="K907" s="50">
        <f>IF(D907="","",MAX(0,D907+F907-I907))</f>
        <v/>
      </c>
      <c r="L907" s="23">
        <f>IF(D907="","",IF(D907&lt;=0,"",1+COUNTIFS($D$906:$D$1005,"&gt;0",$E$906:$E$1005,"&gt;"&amp;E907)))</f>
        <v/>
      </c>
      <c r="M907" s="23">
        <f>IF(D907="","",IF(AND(K907&gt;0,L907=1),"Yes","No"))</f>
        <v/>
      </c>
      <c r="N907" s="50">
        <f>IF(D907="","",N807+F907)</f>
        <v/>
      </c>
      <c r="O907" s="49">
        <f>IF(D907="","",IF(AND(K907=0,K807&gt;0),C907,""))</f>
        <v/>
      </c>
    </row>
    <row r="908">
      <c r="A908" s="47">
        <f>IF(B908="","",DATE(YEAR('Debt Inputs'!$E$2),MONTH('Debt Inputs'!$E$2)+9,1))</f>
        <v/>
      </c>
      <c r="B908" s="18">
        <f>IF('Debt Inputs'!A8="","",'Debt Inputs'!A8)</f>
        <v/>
      </c>
      <c r="C908" s="19">
        <f>IF(B908="","",IFERROR(VLOOKUP(B908,'Debt Inputs'!$A$6:$M$105,2,FALSE),""))</f>
        <v/>
      </c>
      <c r="D908" s="48">
        <f>IF(B908="","",K808)</f>
        <v/>
      </c>
      <c r="E908" s="21">
        <f>IF(B908="","",IFERROR(VLOOKUP(B908,'Debt Inputs'!$A$6:$M$105,5,FALSE),0))</f>
        <v/>
      </c>
      <c r="F908" s="48">
        <f>IF(D908="","",IFERROR(D908*E908/12,0))</f>
        <v/>
      </c>
      <c r="G908" s="48">
        <f>IF(D908="","",MIN(IFERROR(VLOOKUP(B908,'Debt Inputs'!$A$6:$M$105,7,FALSE),0),D908+F908))</f>
        <v/>
      </c>
      <c r="H908" s="48">
        <f>IF(D908="","",IF(L908=1,MAX(0,'Debt Inputs'!$B$2-SUM($G$906:$G$1005)),0))</f>
        <v/>
      </c>
      <c r="I908" s="48">
        <f>IF(D908="","",MIN(D908+F908,G908+H908))</f>
        <v/>
      </c>
      <c r="J908" s="48">
        <f>IF(D908="","",MIN(D908,MAX(0,I908-F908)))</f>
        <v/>
      </c>
      <c r="K908" s="48">
        <f>IF(D908="","",MAX(0,D908+F908-I908))</f>
        <v/>
      </c>
      <c r="L908" s="18">
        <f>IF(D908="","",IF(D908&lt;=0,"",1+COUNTIFS($D$906:$D$1005,"&gt;0",$E$906:$E$1005,"&gt;"&amp;E908)))</f>
        <v/>
      </c>
      <c r="M908" s="18">
        <f>IF(D908="","",IF(AND(K908&gt;0,L908=1),"Yes","No"))</f>
        <v/>
      </c>
      <c r="N908" s="48">
        <f>IF(D908="","",N808+F908)</f>
        <v/>
      </c>
      <c r="O908" s="47">
        <f>IF(D908="","",IF(AND(K908=0,K808&gt;0),C908,""))</f>
        <v/>
      </c>
    </row>
    <row r="909">
      <c r="A909" s="49">
        <f>IF(B909="","",DATE(YEAR('Debt Inputs'!$E$2),MONTH('Debt Inputs'!$E$2)+9,1))</f>
        <v/>
      </c>
      <c r="B909" s="23">
        <f>IF('Debt Inputs'!A9="","",'Debt Inputs'!A9)</f>
        <v/>
      </c>
      <c r="C909" s="24">
        <f>IF(B909="","",IFERROR(VLOOKUP(B909,'Debt Inputs'!$A$6:$M$105,2,FALSE),""))</f>
        <v/>
      </c>
      <c r="D909" s="50">
        <f>IF(B909="","",K809)</f>
        <v/>
      </c>
      <c r="E909" s="26">
        <f>IF(B909="","",IFERROR(VLOOKUP(B909,'Debt Inputs'!$A$6:$M$105,5,FALSE),0))</f>
        <v/>
      </c>
      <c r="F909" s="50">
        <f>IF(D909="","",IFERROR(D909*E909/12,0))</f>
        <v/>
      </c>
      <c r="G909" s="50">
        <f>IF(D909="","",MIN(IFERROR(VLOOKUP(B909,'Debt Inputs'!$A$6:$M$105,7,FALSE),0),D909+F909))</f>
        <v/>
      </c>
      <c r="H909" s="50">
        <f>IF(D909="","",IF(L909=1,MAX(0,'Debt Inputs'!$B$2-SUM($G$906:$G$1005)),0))</f>
        <v/>
      </c>
      <c r="I909" s="50">
        <f>IF(D909="","",MIN(D909+F909,G909+H909))</f>
        <v/>
      </c>
      <c r="J909" s="50">
        <f>IF(D909="","",MIN(D909,MAX(0,I909-F909)))</f>
        <v/>
      </c>
      <c r="K909" s="50">
        <f>IF(D909="","",MAX(0,D909+F909-I909))</f>
        <v/>
      </c>
      <c r="L909" s="23">
        <f>IF(D909="","",IF(D909&lt;=0,"",1+COUNTIFS($D$906:$D$1005,"&gt;0",$E$906:$E$1005,"&gt;"&amp;E909)))</f>
        <v/>
      </c>
      <c r="M909" s="23">
        <f>IF(D909="","",IF(AND(K909&gt;0,L909=1),"Yes","No"))</f>
        <v/>
      </c>
      <c r="N909" s="50">
        <f>IF(D909="","",N809+F909)</f>
        <v/>
      </c>
      <c r="O909" s="49">
        <f>IF(D909="","",IF(AND(K909=0,K809&gt;0),C909,""))</f>
        <v/>
      </c>
    </row>
    <row r="910">
      <c r="A910" s="47">
        <f>IF(B910="","",DATE(YEAR('Debt Inputs'!$E$2),MONTH('Debt Inputs'!$E$2)+9,1))</f>
        <v/>
      </c>
      <c r="B910" s="18">
        <f>IF('Debt Inputs'!A10="","",'Debt Inputs'!A10)</f>
        <v/>
      </c>
      <c r="C910" s="19">
        <f>IF(B910="","",IFERROR(VLOOKUP(B910,'Debt Inputs'!$A$6:$M$105,2,FALSE),""))</f>
        <v/>
      </c>
      <c r="D910" s="48">
        <f>IF(B910="","",K810)</f>
        <v/>
      </c>
      <c r="E910" s="21">
        <f>IF(B910="","",IFERROR(VLOOKUP(B910,'Debt Inputs'!$A$6:$M$105,5,FALSE),0))</f>
        <v/>
      </c>
      <c r="F910" s="48">
        <f>IF(D910="","",IFERROR(D910*E910/12,0))</f>
        <v/>
      </c>
      <c r="G910" s="48">
        <f>IF(D910="","",MIN(IFERROR(VLOOKUP(B910,'Debt Inputs'!$A$6:$M$105,7,FALSE),0),D910+F910))</f>
        <v/>
      </c>
      <c r="H910" s="48">
        <f>IF(D910="","",IF(L910=1,MAX(0,'Debt Inputs'!$B$2-SUM($G$906:$G$1005)),0))</f>
        <v/>
      </c>
      <c r="I910" s="48">
        <f>IF(D910="","",MIN(D910+F910,G910+H910))</f>
        <v/>
      </c>
      <c r="J910" s="48">
        <f>IF(D910="","",MIN(D910,MAX(0,I910-F910)))</f>
        <v/>
      </c>
      <c r="K910" s="48">
        <f>IF(D910="","",MAX(0,D910+F910-I910))</f>
        <v/>
      </c>
      <c r="L910" s="18">
        <f>IF(D910="","",IF(D910&lt;=0,"",1+COUNTIFS($D$906:$D$1005,"&gt;0",$E$906:$E$1005,"&gt;"&amp;E910)))</f>
        <v/>
      </c>
      <c r="M910" s="18">
        <f>IF(D910="","",IF(AND(K910&gt;0,L910=1),"Yes","No"))</f>
        <v/>
      </c>
      <c r="N910" s="48">
        <f>IF(D910="","",N810+F910)</f>
        <v/>
      </c>
      <c r="O910" s="47">
        <f>IF(D910="","",IF(AND(K910=0,K810&gt;0),C910,""))</f>
        <v/>
      </c>
    </row>
    <row r="911">
      <c r="A911" s="49">
        <f>IF(B911="","",DATE(YEAR('Debt Inputs'!$E$2),MONTH('Debt Inputs'!$E$2)+9,1))</f>
        <v/>
      </c>
      <c r="B911" s="23">
        <f>IF('Debt Inputs'!A11="","",'Debt Inputs'!A11)</f>
        <v/>
      </c>
      <c r="C911" s="24">
        <f>IF(B911="","",IFERROR(VLOOKUP(B911,'Debt Inputs'!$A$6:$M$105,2,FALSE),""))</f>
        <v/>
      </c>
      <c r="D911" s="50">
        <f>IF(B911="","",K811)</f>
        <v/>
      </c>
      <c r="E911" s="26">
        <f>IF(B911="","",IFERROR(VLOOKUP(B911,'Debt Inputs'!$A$6:$M$105,5,FALSE),0))</f>
        <v/>
      </c>
      <c r="F911" s="50">
        <f>IF(D911="","",IFERROR(D911*E911/12,0))</f>
        <v/>
      </c>
      <c r="G911" s="50">
        <f>IF(D911="","",MIN(IFERROR(VLOOKUP(B911,'Debt Inputs'!$A$6:$M$105,7,FALSE),0),D911+F911))</f>
        <v/>
      </c>
      <c r="H911" s="50">
        <f>IF(D911="","",IF(L911=1,MAX(0,'Debt Inputs'!$B$2-SUM($G$906:$G$1005)),0))</f>
        <v/>
      </c>
      <c r="I911" s="50">
        <f>IF(D911="","",MIN(D911+F911,G911+H911))</f>
        <v/>
      </c>
      <c r="J911" s="50">
        <f>IF(D911="","",MIN(D911,MAX(0,I911-F911)))</f>
        <v/>
      </c>
      <c r="K911" s="50">
        <f>IF(D911="","",MAX(0,D911+F911-I911))</f>
        <v/>
      </c>
      <c r="L911" s="23">
        <f>IF(D911="","",IF(D911&lt;=0,"",1+COUNTIFS($D$906:$D$1005,"&gt;0",$E$906:$E$1005,"&gt;"&amp;E911)))</f>
        <v/>
      </c>
      <c r="M911" s="23">
        <f>IF(D911="","",IF(AND(K911&gt;0,L911=1),"Yes","No"))</f>
        <v/>
      </c>
      <c r="N911" s="50">
        <f>IF(D911="","",N811+F911)</f>
        <v/>
      </c>
      <c r="O911" s="49">
        <f>IF(D911="","",IF(AND(K911=0,K811&gt;0),C911,""))</f>
        <v/>
      </c>
    </row>
    <row r="912">
      <c r="A912" s="47">
        <f>IF(B912="","",DATE(YEAR('Debt Inputs'!$E$2),MONTH('Debt Inputs'!$E$2)+9,1))</f>
        <v/>
      </c>
      <c r="B912" s="18">
        <f>IF('Debt Inputs'!A12="","",'Debt Inputs'!A12)</f>
        <v/>
      </c>
      <c r="C912" s="19">
        <f>IF(B912="","",IFERROR(VLOOKUP(B912,'Debt Inputs'!$A$6:$M$105,2,FALSE),""))</f>
        <v/>
      </c>
      <c r="D912" s="48">
        <f>IF(B912="","",K812)</f>
        <v/>
      </c>
      <c r="E912" s="21">
        <f>IF(B912="","",IFERROR(VLOOKUP(B912,'Debt Inputs'!$A$6:$M$105,5,FALSE),0))</f>
        <v/>
      </c>
      <c r="F912" s="48">
        <f>IF(D912="","",IFERROR(D912*E912/12,0))</f>
        <v/>
      </c>
      <c r="G912" s="48">
        <f>IF(D912="","",MIN(IFERROR(VLOOKUP(B912,'Debt Inputs'!$A$6:$M$105,7,FALSE),0),D912+F912))</f>
        <v/>
      </c>
      <c r="H912" s="48">
        <f>IF(D912="","",IF(L912=1,MAX(0,'Debt Inputs'!$B$2-SUM($G$906:$G$1005)),0))</f>
        <v/>
      </c>
      <c r="I912" s="48">
        <f>IF(D912="","",MIN(D912+F912,G912+H912))</f>
        <v/>
      </c>
      <c r="J912" s="48">
        <f>IF(D912="","",MIN(D912,MAX(0,I912-F912)))</f>
        <v/>
      </c>
      <c r="K912" s="48">
        <f>IF(D912="","",MAX(0,D912+F912-I912))</f>
        <v/>
      </c>
      <c r="L912" s="18">
        <f>IF(D912="","",IF(D912&lt;=0,"",1+COUNTIFS($D$906:$D$1005,"&gt;0",$E$906:$E$1005,"&gt;"&amp;E912)))</f>
        <v/>
      </c>
      <c r="M912" s="18">
        <f>IF(D912="","",IF(AND(K912&gt;0,L912=1),"Yes","No"))</f>
        <v/>
      </c>
      <c r="N912" s="48">
        <f>IF(D912="","",N812+F912)</f>
        <v/>
      </c>
      <c r="O912" s="47">
        <f>IF(D912="","",IF(AND(K912=0,K812&gt;0),C912,""))</f>
        <v/>
      </c>
    </row>
    <row r="913">
      <c r="A913" s="49">
        <f>IF(B913="","",DATE(YEAR('Debt Inputs'!$E$2),MONTH('Debt Inputs'!$E$2)+9,1))</f>
        <v/>
      </c>
      <c r="B913" s="23">
        <f>IF('Debt Inputs'!A13="","",'Debt Inputs'!A13)</f>
        <v/>
      </c>
      <c r="C913" s="24">
        <f>IF(B913="","",IFERROR(VLOOKUP(B913,'Debt Inputs'!$A$6:$M$105,2,FALSE),""))</f>
        <v/>
      </c>
      <c r="D913" s="50">
        <f>IF(B913="","",K813)</f>
        <v/>
      </c>
      <c r="E913" s="26">
        <f>IF(B913="","",IFERROR(VLOOKUP(B913,'Debt Inputs'!$A$6:$M$105,5,FALSE),0))</f>
        <v/>
      </c>
      <c r="F913" s="50">
        <f>IF(D913="","",IFERROR(D913*E913/12,0))</f>
        <v/>
      </c>
      <c r="G913" s="50">
        <f>IF(D913="","",MIN(IFERROR(VLOOKUP(B913,'Debt Inputs'!$A$6:$M$105,7,FALSE),0),D913+F913))</f>
        <v/>
      </c>
      <c r="H913" s="50">
        <f>IF(D913="","",IF(L913=1,MAX(0,'Debt Inputs'!$B$2-SUM($G$906:$G$1005)),0))</f>
        <v/>
      </c>
      <c r="I913" s="50">
        <f>IF(D913="","",MIN(D913+F913,G913+H913))</f>
        <v/>
      </c>
      <c r="J913" s="50">
        <f>IF(D913="","",MIN(D913,MAX(0,I913-F913)))</f>
        <v/>
      </c>
      <c r="K913" s="50">
        <f>IF(D913="","",MAX(0,D913+F913-I913))</f>
        <v/>
      </c>
      <c r="L913" s="23">
        <f>IF(D913="","",IF(D913&lt;=0,"",1+COUNTIFS($D$906:$D$1005,"&gt;0",$E$906:$E$1005,"&gt;"&amp;E913)))</f>
        <v/>
      </c>
      <c r="M913" s="23">
        <f>IF(D913="","",IF(AND(K913&gt;0,L913=1),"Yes","No"))</f>
        <v/>
      </c>
      <c r="N913" s="50">
        <f>IF(D913="","",N813+F913)</f>
        <v/>
      </c>
      <c r="O913" s="49">
        <f>IF(D913="","",IF(AND(K913=0,K813&gt;0),C913,""))</f>
        <v/>
      </c>
    </row>
    <row r="914">
      <c r="A914" s="47">
        <f>IF(B914="","",DATE(YEAR('Debt Inputs'!$E$2),MONTH('Debt Inputs'!$E$2)+9,1))</f>
        <v/>
      </c>
      <c r="B914" s="18">
        <f>IF('Debt Inputs'!A14="","",'Debt Inputs'!A14)</f>
        <v/>
      </c>
      <c r="C914" s="19">
        <f>IF(B914="","",IFERROR(VLOOKUP(B914,'Debt Inputs'!$A$6:$M$105,2,FALSE),""))</f>
        <v/>
      </c>
      <c r="D914" s="48">
        <f>IF(B914="","",K814)</f>
        <v/>
      </c>
      <c r="E914" s="21">
        <f>IF(B914="","",IFERROR(VLOOKUP(B914,'Debt Inputs'!$A$6:$M$105,5,FALSE),0))</f>
        <v/>
      </c>
      <c r="F914" s="48">
        <f>IF(D914="","",IFERROR(D914*E914/12,0))</f>
        <v/>
      </c>
      <c r="G914" s="48">
        <f>IF(D914="","",MIN(IFERROR(VLOOKUP(B914,'Debt Inputs'!$A$6:$M$105,7,FALSE),0),D914+F914))</f>
        <v/>
      </c>
      <c r="H914" s="48">
        <f>IF(D914="","",IF(L914=1,MAX(0,'Debt Inputs'!$B$2-SUM($G$906:$G$1005)),0))</f>
        <v/>
      </c>
      <c r="I914" s="48">
        <f>IF(D914="","",MIN(D914+F914,G914+H914))</f>
        <v/>
      </c>
      <c r="J914" s="48">
        <f>IF(D914="","",MIN(D914,MAX(0,I914-F914)))</f>
        <v/>
      </c>
      <c r="K914" s="48">
        <f>IF(D914="","",MAX(0,D914+F914-I914))</f>
        <v/>
      </c>
      <c r="L914" s="18">
        <f>IF(D914="","",IF(D914&lt;=0,"",1+COUNTIFS($D$906:$D$1005,"&gt;0",$E$906:$E$1005,"&gt;"&amp;E914)))</f>
        <v/>
      </c>
      <c r="M914" s="18">
        <f>IF(D914="","",IF(AND(K914&gt;0,L914=1),"Yes","No"))</f>
        <v/>
      </c>
      <c r="N914" s="48">
        <f>IF(D914="","",N814+F914)</f>
        <v/>
      </c>
      <c r="O914" s="47">
        <f>IF(D914="","",IF(AND(K914=0,K814&gt;0),C914,""))</f>
        <v/>
      </c>
    </row>
    <row r="915">
      <c r="A915" s="49">
        <f>IF(B915="","",DATE(YEAR('Debt Inputs'!$E$2),MONTH('Debt Inputs'!$E$2)+9,1))</f>
        <v/>
      </c>
      <c r="B915" s="23">
        <f>IF('Debt Inputs'!A15="","",'Debt Inputs'!A15)</f>
        <v/>
      </c>
      <c r="C915" s="24">
        <f>IF(B915="","",IFERROR(VLOOKUP(B915,'Debt Inputs'!$A$6:$M$105,2,FALSE),""))</f>
        <v/>
      </c>
      <c r="D915" s="50">
        <f>IF(B915="","",K815)</f>
        <v/>
      </c>
      <c r="E915" s="26">
        <f>IF(B915="","",IFERROR(VLOOKUP(B915,'Debt Inputs'!$A$6:$M$105,5,FALSE),0))</f>
        <v/>
      </c>
      <c r="F915" s="50">
        <f>IF(D915="","",IFERROR(D915*E915/12,0))</f>
        <v/>
      </c>
      <c r="G915" s="50">
        <f>IF(D915="","",MIN(IFERROR(VLOOKUP(B915,'Debt Inputs'!$A$6:$M$105,7,FALSE),0),D915+F915))</f>
        <v/>
      </c>
      <c r="H915" s="50">
        <f>IF(D915="","",IF(L915=1,MAX(0,'Debt Inputs'!$B$2-SUM($G$906:$G$1005)),0))</f>
        <v/>
      </c>
      <c r="I915" s="50">
        <f>IF(D915="","",MIN(D915+F915,G915+H915))</f>
        <v/>
      </c>
      <c r="J915" s="50">
        <f>IF(D915="","",MIN(D915,MAX(0,I915-F915)))</f>
        <v/>
      </c>
      <c r="K915" s="50">
        <f>IF(D915="","",MAX(0,D915+F915-I915))</f>
        <v/>
      </c>
      <c r="L915" s="23">
        <f>IF(D915="","",IF(D915&lt;=0,"",1+COUNTIFS($D$906:$D$1005,"&gt;0",$E$906:$E$1005,"&gt;"&amp;E915)))</f>
        <v/>
      </c>
      <c r="M915" s="23">
        <f>IF(D915="","",IF(AND(K915&gt;0,L915=1),"Yes","No"))</f>
        <v/>
      </c>
      <c r="N915" s="50">
        <f>IF(D915="","",N815+F915)</f>
        <v/>
      </c>
      <c r="O915" s="49">
        <f>IF(D915="","",IF(AND(K915=0,K815&gt;0),C915,""))</f>
        <v/>
      </c>
    </row>
    <row r="916">
      <c r="A916" s="47">
        <f>IF(B916="","",DATE(YEAR('Debt Inputs'!$E$2),MONTH('Debt Inputs'!$E$2)+9,1))</f>
        <v/>
      </c>
      <c r="B916" s="18">
        <f>IF('Debt Inputs'!A16="","",'Debt Inputs'!A16)</f>
        <v/>
      </c>
      <c r="C916" s="19">
        <f>IF(B916="","",IFERROR(VLOOKUP(B916,'Debt Inputs'!$A$6:$M$105,2,FALSE),""))</f>
        <v/>
      </c>
      <c r="D916" s="48">
        <f>IF(B916="","",K816)</f>
        <v/>
      </c>
      <c r="E916" s="21">
        <f>IF(B916="","",IFERROR(VLOOKUP(B916,'Debt Inputs'!$A$6:$M$105,5,FALSE),0))</f>
        <v/>
      </c>
      <c r="F916" s="48">
        <f>IF(D916="","",IFERROR(D916*E916/12,0))</f>
        <v/>
      </c>
      <c r="G916" s="48">
        <f>IF(D916="","",MIN(IFERROR(VLOOKUP(B916,'Debt Inputs'!$A$6:$M$105,7,FALSE),0),D916+F916))</f>
        <v/>
      </c>
      <c r="H916" s="48">
        <f>IF(D916="","",IF(L916=1,MAX(0,'Debt Inputs'!$B$2-SUM($G$906:$G$1005)),0))</f>
        <v/>
      </c>
      <c r="I916" s="48">
        <f>IF(D916="","",MIN(D916+F916,G916+H916))</f>
        <v/>
      </c>
      <c r="J916" s="48">
        <f>IF(D916="","",MIN(D916,MAX(0,I916-F916)))</f>
        <v/>
      </c>
      <c r="K916" s="48">
        <f>IF(D916="","",MAX(0,D916+F916-I916))</f>
        <v/>
      </c>
      <c r="L916" s="18">
        <f>IF(D916="","",IF(D916&lt;=0,"",1+COUNTIFS($D$906:$D$1005,"&gt;0",$E$906:$E$1005,"&gt;"&amp;E916)))</f>
        <v/>
      </c>
      <c r="M916" s="18">
        <f>IF(D916="","",IF(AND(K916&gt;0,L916=1),"Yes","No"))</f>
        <v/>
      </c>
      <c r="N916" s="48">
        <f>IF(D916="","",N816+F916)</f>
        <v/>
      </c>
      <c r="O916" s="47">
        <f>IF(D916="","",IF(AND(K916=0,K816&gt;0),C916,""))</f>
        <v/>
      </c>
    </row>
    <row r="917">
      <c r="A917" s="49">
        <f>IF(B917="","",DATE(YEAR('Debt Inputs'!$E$2),MONTH('Debt Inputs'!$E$2)+9,1))</f>
        <v/>
      </c>
      <c r="B917" s="23">
        <f>IF('Debt Inputs'!A17="","",'Debt Inputs'!A17)</f>
        <v/>
      </c>
      <c r="C917" s="24">
        <f>IF(B917="","",IFERROR(VLOOKUP(B917,'Debt Inputs'!$A$6:$M$105,2,FALSE),""))</f>
        <v/>
      </c>
      <c r="D917" s="50">
        <f>IF(B917="","",K817)</f>
        <v/>
      </c>
      <c r="E917" s="26">
        <f>IF(B917="","",IFERROR(VLOOKUP(B917,'Debt Inputs'!$A$6:$M$105,5,FALSE),0))</f>
        <v/>
      </c>
      <c r="F917" s="50">
        <f>IF(D917="","",IFERROR(D917*E917/12,0))</f>
        <v/>
      </c>
      <c r="G917" s="50">
        <f>IF(D917="","",MIN(IFERROR(VLOOKUP(B917,'Debt Inputs'!$A$6:$M$105,7,FALSE),0),D917+F917))</f>
        <v/>
      </c>
      <c r="H917" s="50">
        <f>IF(D917="","",IF(L917=1,MAX(0,'Debt Inputs'!$B$2-SUM($G$906:$G$1005)),0))</f>
        <v/>
      </c>
      <c r="I917" s="50">
        <f>IF(D917="","",MIN(D917+F917,G917+H917))</f>
        <v/>
      </c>
      <c r="J917" s="50">
        <f>IF(D917="","",MIN(D917,MAX(0,I917-F917)))</f>
        <v/>
      </c>
      <c r="K917" s="50">
        <f>IF(D917="","",MAX(0,D917+F917-I917))</f>
        <v/>
      </c>
      <c r="L917" s="23">
        <f>IF(D917="","",IF(D917&lt;=0,"",1+COUNTIFS($D$906:$D$1005,"&gt;0",$E$906:$E$1005,"&gt;"&amp;E917)))</f>
        <v/>
      </c>
      <c r="M917" s="23">
        <f>IF(D917="","",IF(AND(K917&gt;0,L917=1),"Yes","No"))</f>
        <v/>
      </c>
      <c r="N917" s="50">
        <f>IF(D917="","",N817+F917)</f>
        <v/>
      </c>
      <c r="O917" s="49">
        <f>IF(D917="","",IF(AND(K917=0,K817&gt;0),C917,""))</f>
        <v/>
      </c>
    </row>
    <row r="918">
      <c r="A918" s="47">
        <f>IF(B918="","",DATE(YEAR('Debt Inputs'!$E$2),MONTH('Debt Inputs'!$E$2)+9,1))</f>
        <v/>
      </c>
      <c r="B918" s="18">
        <f>IF('Debt Inputs'!A18="","",'Debt Inputs'!A18)</f>
        <v/>
      </c>
      <c r="C918" s="19">
        <f>IF(B918="","",IFERROR(VLOOKUP(B918,'Debt Inputs'!$A$6:$M$105,2,FALSE),""))</f>
        <v/>
      </c>
      <c r="D918" s="48">
        <f>IF(B918="","",K818)</f>
        <v/>
      </c>
      <c r="E918" s="21">
        <f>IF(B918="","",IFERROR(VLOOKUP(B918,'Debt Inputs'!$A$6:$M$105,5,FALSE),0))</f>
        <v/>
      </c>
      <c r="F918" s="48">
        <f>IF(D918="","",IFERROR(D918*E918/12,0))</f>
        <v/>
      </c>
      <c r="G918" s="48">
        <f>IF(D918="","",MIN(IFERROR(VLOOKUP(B918,'Debt Inputs'!$A$6:$M$105,7,FALSE),0),D918+F918))</f>
        <v/>
      </c>
      <c r="H918" s="48">
        <f>IF(D918="","",IF(L918=1,MAX(0,'Debt Inputs'!$B$2-SUM($G$906:$G$1005)),0))</f>
        <v/>
      </c>
      <c r="I918" s="48">
        <f>IF(D918="","",MIN(D918+F918,G918+H918))</f>
        <v/>
      </c>
      <c r="J918" s="48">
        <f>IF(D918="","",MIN(D918,MAX(0,I918-F918)))</f>
        <v/>
      </c>
      <c r="K918" s="48">
        <f>IF(D918="","",MAX(0,D918+F918-I918))</f>
        <v/>
      </c>
      <c r="L918" s="18">
        <f>IF(D918="","",IF(D918&lt;=0,"",1+COUNTIFS($D$906:$D$1005,"&gt;0",$E$906:$E$1005,"&gt;"&amp;E918)))</f>
        <v/>
      </c>
      <c r="M918" s="18">
        <f>IF(D918="","",IF(AND(K918&gt;0,L918=1),"Yes","No"))</f>
        <v/>
      </c>
      <c r="N918" s="48">
        <f>IF(D918="","",N818+F918)</f>
        <v/>
      </c>
      <c r="O918" s="47">
        <f>IF(D918="","",IF(AND(K918=0,K818&gt;0),C918,""))</f>
        <v/>
      </c>
    </row>
    <row r="919">
      <c r="A919" s="49">
        <f>IF(B919="","",DATE(YEAR('Debt Inputs'!$E$2),MONTH('Debt Inputs'!$E$2)+9,1))</f>
        <v/>
      </c>
      <c r="B919" s="23">
        <f>IF('Debt Inputs'!A19="","",'Debt Inputs'!A19)</f>
        <v/>
      </c>
      <c r="C919" s="24">
        <f>IF(B919="","",IFERROR(VLOOKUP(B919,'Debt Inputs'!$A$6:$M$105,2,FALSE),""))</f>
        <v/>
      </c>
      <c r="D919" s="50">
        <f>IF(B919="","",K819)</f>
        <v/>
      </c>
      <c r="E919" s="26">
        <f>IF(B919="","",IFERROR(VLOOKUP(B919,'Debt Inputs'!$A$6:$M$105,5,FALSE),0))</f>
        <v/>
      </c>
      <c r="F919" s="50">
        <f>IF(D919="","",IFERROR(D919*E919/12,0))</f>
        <v/>
      </c>
      <c r="G919" s="50">
        <f>IF(D919="","",MIN(IFERROR(VLOOKUP(B919,'Debt Inputs'!$A$6:$M$105,7,FALSE),0),D919+F919))</f>
        <v/>
      </c>
      <c r="H919" s="50">
        <f>IF(D919="","",IF(L919=1,MAX(0,'Debt Inputs'!$B$2-SUM($G$906:$G$1005)),0))</f>
        <v/>
      </c>
      <c r="I919" s="50">
        <f>IF(D919="","",MIN(D919+F919,G919+H919))</f>
        <v/>
      </c>
      <c r="J919" s="50">
        <f>IF(D919="","",MIN(D919,MAX(0,I919-F919)))</f>
        <v/>
      </c>
      <c r="K919" s="50">
        <f>IF(D919="","",MAX(0,D919+F919-I919))</f>
        <v/>
      </c>
      <c r="L919" s="23">
        <f>IF(D919="","",IF(D919&lt;=0,"",1+COUNTIFS($D$906:$D$1005,"&gt;0",$E$906:$E$1005,"&gt;"&amp;E919)))</f>
        <v/>
      </c>
      <c r="M919" s="23">
        <f>IF(D919="","",IF(AND(K919&gt;0,L919=1),"Yes","No"))</f>
        <v/>
      </c>
      <c r="N919" s="50">
        <f>IF(D919="","",N819+F919)</f>
        <v/>
      </c>
      <c r="O919" s="49">
        <f>IF(D919="","",IF(AND(K919=0,K819&gt;0),C919,""))</f>
        <v/>
      </c>
    </row>
    <row r="920">
      <c r="A920" s="47">
        <f>IF(B920="","",DATE(YEAR('Debt Inputs'!$E$2),MONTH('Debt Inputs'!$E$2)+9,1))</f>
        <v/>
      </c>
      <c r="B920" s="18">
        <f>IF('Debt Inputs'!A20="","",'Debt Inputs'!A20)</f>
        <v/>
      </c>
      <c r="C920" s="19">
        <f>IF(B920="","",IFERROR(VLOOKUP(B920,'Debt Inputs'!$A$6:$M$105,2,FALSE),""))</f>
        <v/>
      </c>
      <c r="D920" s="48">
        <f>IF(B920="","",K820)</f>
        <v/>
      </c>
      <c r="E920" s="21">
        <f>IF(B920="","",IFERROR(VLOOKUP(B920,'Debt Inputs'!$A$6:$M$105,5,FALSE),0))</f>
        <v/>
      </c>
      <c r="F920" s="48">
        <f>IF(D920="","",IFERROR(D920*E920/12,0))</f>
        <v/>
      </c>
      <c r="G920" s="48">
        <f>IF(D920="","",MIN(IFERROR(VLOOKUP(B920,'Debt Inputs'!$A$6:$M$105,7,FALSE),0),D920+F920))</f>
        <v/>
      </c>
      <c r="H920" s="48">
        <f>IF(D920="","",IF(L920=1,MAX(0,'Debt Inputs'!$B$2-SUM($G$906:$G$1005)),0))</f>
        <v/>
      </c>
      <c r="I920" s="48">
        <f>IF(D920="","",MIN(D920+F920,G920+H920))</f>
        <v/>
      </c>
      <c r="J920" s="48">
        <f>IF(D920="","",MIN(D920,MAX(0,I920-F920)))</f>
        <v/>
      </c>
      <c r="K920" s="48">
        <f>IF(D920="","",MAX(0,D920+F920-I920))</f>
        <v/>
      </c>
      <c r="L920" s="18">
        <f>IF(D920="","",IF(D920&lt;=0,"",1+COUNTIFS($D$906:$D$1005,"&gt;0",$E$906:$E$1005,"&gt;"&amp;E920)))</f>
        <v/>
      </c>
      <c r="M920" s="18">
        <f>IF(D920="","",IF(AND(K920&gt;0,L920=1),"Yes","No"))</f>
        <v/>
      </c>
      <c r="N920" s="48">
        <f>IF(D920="","",N820+F920)</f>
        <v/>
      </c>
      <c r="O920" s="47">
        <f>IF(D920="","",IF(AND(K920=0,K820&gt;0),C920,""))</f>
        <v/>
      </c>
    </row>
    <row r="921">
      <c r="A921" s="49">
        <f>IF(B921="","",DATE(YEAR('Debt Inputs'!$E$2),MONTH('Debt Inputs'!$E$2)+9,1))</f>
        <v/>
      </c>
      <c r="B921" s="23">
        <f>IF('Debt Inputs'!A21="","",'Debt Inputs'!A21)</f>
        <v/>
      </c>
      <c r="C921" s="24">
        <f>IF(B921="","",IFERROR(VLOOKUP(B921,'Debt Inputs'!$A$6:$M$105,2,FALSE),""))</f>
        <v/>
      </c>
      <c r="D921" s="50">
        <f>IF(B921="","",K821)</f>
        <v/>
      </c>
      <c r="E921" s="26">
        <f>IF(B921="","",IFERROR(VLOOKUP(B921,'Debt Inputs'!$A$6:$M$105,5,FALSE),0))</f>
        <v/>
      </c>
      <c r="F921" s="50">
        <f>IF(D921="","",IFERROR(D921*E921/12,0))</f>
        <v/>
      </c>
      <c r="G921" s="50">
        <f>IF(D921="","",MIN(IFERROR(VLOOKUP(B921,'Debt Inputs'!$A$6:$M$105,7,FALSE),0),D921+F921))</f>
        <v/>
      </c>
      <c r="H921" s="50">
        <f>IF(D921="","",IF(L921=1,MAX(0,'Debt Inputs'!$B$2-SUM($G$906:$G$1005)),0))</f>
        <v/>
      </c>
      <c r="I921" s="50">
        <f>IF(D921="","",MIN(D921+F921,G921+H921))</f>
        <v/>
      </c>
      <c r="J921" s="50">
        <f>IF(D921="","",MIN(D921,MAX(0,I921-F921)))</f>
        <v/>
      </c>
      <c r="K921" s="50">
        <f>IF(D921="","",MAX(0,D921+F921-I921))</f>
        <v/>
      </c>
      <c r="L921" s="23">
        <f>IF(D921="","",IF(D921&lt;=0,"",1+COUNTIFS($D$906:$D$1005,"&gt;0",$E$906:$E$1005,"&gt;"&amp;E921)))</f>
        <v/>
      </c>
      <c r="M921" s="23">
        <f>IF(D921="","",IF(AND(K921&gt;0,L921=1),"Yes","No"))</f>
        <v/>
      </c>
      <c r="N921" s="50">
        <f>IF(D921="","",N821+F921)</f>
        <v/>
      </c>
      <c r="O921" s="49">
        <f>IF(D921="","",IF(AND(K921=0,K821&gt;0),C921,""))</f>
        <v/>
      </c>
    </row>
    <row r="922">
      <c r="A922" s="47">
        <f>IF(B922="","",DATE(YEAR('Debt Inputs'!$E$2),MONTH('Debt Inputs'!$E$2)+9,1))</f>
        <v/>
      </c>
      <c r="B922" s="18">
        <f>IF('Debt Inputs'!A22="","",'Debt Inputs'!A22)</f>
        <v/>
      </c>
      <c r="C922" s="19">
        <f>IF(B922="","",IFERROR(VLOOKUP(B922,'Debt Inputs'!$A$6:$M$105,2,FALSE),""))</f>
        <v/>
      </c>
      <c r="D922" s="48">
        <f>IF(B922="","",K822)</f>
        <v/>
      </c>
      <c r="E922" s="21">
        <f>IF(B922="","",IFERROR(VLOOKUP(B922,'Debt Inputs'!$A$6:$M$105,5,FALSE),0))</f>
        <v/>
      </c>
      <c r="F922" s="48">
        <f>IF(D922="","",IFERROR(D922*E922/12,0))</f>
        <v/>
      </c>
      <c r="G922" s="48">
        <f>IF(D922="","",MIN(IFERROR(VLOOKUP(B922,'Debt Inputs'!$A$6:$M$105,7,FALSE),0),D922+F922))</f>
        <v/>
      </c>
      <c r="H922" s="48">
        <f>IF(D922="","",IF(L922=1,MAX(0,'Debt Inputs'!$B$2-SUM($G$906:$G$1005)),0))</f>
        <v/>
      </c>
      <c r="I922" s="48">
        <f>IF(D922="","",MIN(D922+F922,G922+H922))</f>
        <v/>
      </c>
      <c r="J922" s="48">
        <f>IF(D922="","",MIN(D922,MAX(0,I922-F922)))</f>
        <v/>
      </c>
      <c r="K922" s="48">
        <f>IF(D922="","",MAX(0,D922+F922-I922))</f>
        <v/>
      </c>
      <c r="L922" s="18">
        <f>IF(D922="","",IF(D922&lt;=0,"",1+COUNTIFS($D$906:$D$1005,"&gt;0",$E$906:$E$1005,"&gt;"&amp;E922)))</f>
        <v/>
      </c>
      <c r="M922" s="18">
        <f>IF(D922="","",IF(AND(K922&gt;0,L922=1),"Yes","No"))</f>
        <v/>
      </c>
      <c r="N922" s="48">
        <f>IF(D922="","",N822+F922)</f>
        <v/>
      </c>
      <c r="O922" s="47">
        <f>IF(D922="","",IF(AND(K922=0,K822&gt;0),C922,""))</f>
        <v/>
      </c>
    </row>
    <row r="923">
      <c r="A923" s="49">
        <f>IF(B923="","",DATE(YEAR('Debt Inputs'!$E$2),MONTH('Debt Inputs'!$E$2)+9,1))</f>
        <v/>
      </c>
      <c r="B923" s="23">
        <f>IF('Debt Inputs'!A23="","",'Debt Inputs'!A23)</f>
        <v/>
      </c>
      <c r="C923" s="24">
        <f>IF(B923="","",IFERROR(VLOOKUP(B923,'Debt Inputs'!$A$6:$M$105,2,FALSE),""))</f>
        <v/>
      </c>
      <c r="D923" s="50">
        <f>IF(B923="","",K823)</f>
        <v/>
      </c>
      <c r="E923" s="26">
        <f>IF(B923="","",IFERROR(VLOOKUP(B923,'Debt Inputs'!$A$6:$M$105,5,FALSE),0))</f>
        <v/>
      </c>
      <c r="F923" s="50">
        <f>IF(D923="","",IFERROR(D923*E923/12,0))</f>
        <v/>
      </c>
      <c r="G923" s="50">
        <f>IF(D923="","",MIN(IFERROR(VLOOKUP(B923,'Debt Inputs'!$A$6:$M$105,7,FALSE),0),D923+F923))</f>
        <v/>
      </c>
      <c r="H923" s="50">
        <f>IF(D923="","",IF(L923=1,MAX(0,'Debt Inputs'!$B$2-SUM($G$906:$G$1005)),0))</f>
        <v/>
      </c>
      <c r="I923" s="50">
        <f>IF(D923="","",MIN(D923+F923,G923+H923))</f>
        <v/>
      </c>
      <c r="J923" s="50">
        <f>IF(D923="","",MIN(D923,MAX(0,I923-F923)))</f>
        <v/>
      </c>
      <c r="K923" s="50">
        <f>IF(D923="","",MAX(0,D923+F923-I923))</f>
        <v/>
      </c>
      <c r="L923" s="23">
        <f>IF(D923="","",IF(D923&lt;=0,"",1+COUNTIFS($D$906:$D$1005,"&gt;0",$E$906:$E$1005,"&gt;"&amp;E923)))</f>
        <v/>
      </c>
      <c r="M923" s="23">
        <f>IF(D923="","",IF(AND(K923&gt;0,L923=1),"Yes","No"))</f>
        <v/>
      </c>
      <c r="N923" s="50">
        <f>IF(D923="","",N823+F923)</f>
        <v/>
      </c>
      <c r="O923" s="49">
        <f>IF(D923="","",IF(AND(K923=0,K823&gt;0),C923,""))</f>
        <v/>
      </c>
    </row>
    <row r="924">
      <c r="A924" s="47">
        <f>IF(B924="","",DATE(YEAR('Debt Inputs'!$E$2),MONTH('Debt Inputs'!$E$2)+9,1))</f>
        <v/>
      </c>
      <c r="B924" s="18">
        <f>IF('Debt Inputs'!A24="","",'Debt Inputs'!A24)</f>
        <v/>
      </c>
      <c r="C924" s="19">
        <f>IF(B924="","",IFERROR(VLOOKUP(B924,'Debt Inputs'!$A$6:$M$105,2,FALSE),""))</f>
        <v/>
      </c>
      <c r="D924" s="48">
        <f>IF(B924="","",K824)</f>
        <v/>
      </c>
      <c r="E924" s="21">
        <f>IF(B924="","",IFERROR(VLOOKUP(B924,'Debt Inputs'!$A$6:$M$105,5,FALSE),0))</f>
        <v/>
      </c>
      <c r="F924" s="48">
        <f>IF(D924="","",IFERROR(D924*E924/12,0))</f>
        <v/>
      </c>
      <c r="G924" s="48">
        <f>IF(D924="","",MIN(IFERROR(VLOOKUP(B924,'Debt Inputs'!$A$6:$M$105,7,FALSE),0),D924+F924))</f>
        <v/>
      </c>
      <c r="H924" s="48">
        <f>IF(D924="","",IF(L924=1,MAX(0,'Debt Inputs'!$B$2-SUM($G$906:$G$1005)),0))</f>
        <v/>
      </c>
      <c r="I924" s="48">
        <f>IF(D924="","",MIN(D924+F924,G924+H924))</f>
        <v/>
      </c>
      <c r="J924" s="48">
        <f>IF(D924="","",MIN(D924,MAX(0,I924-F924)))</f>
        <v/>
      </c>
      <c r="K924" s="48">
        <f>IF(D924="","",MAX(0,D924+F924-I924))</f>
        <v/>
      </c>
      <c r="L924" s="18">
        <f>IF(D924="","",IF(D924&lt;=0,"",1+COUNTIFS($D$906:$D$1005,"&gt;0",$E$906:$E$1005,"&gt;"&amp;E924)))</f>
        <v/>
      </c>
      <c r="M924" s="18">
        <f>IF(D924="","",IF(AND(K924&gt;0,L924=1),"Yes","No"))</f>
        <v/>
      </c>
      <c r="N924" s="48">
        <f>IF(D924="","",N824+F924)</f>
        <v/>
      </c>
      <c r="O924" s="47">
        <f>IF(D924="","",IF(AND(K924=0,K824&gt;0),C924,""))</f>
        <v/>
      </c>
    </row>
    <row r="925">
      <c r="A925" s="49">
        <f>IF(B925="","",DATE(YEAR('Debt Inputs'!$E$2),MONTH('Debt Inputs'!$E$2)+9,1))</f>
        <v/>
      </c>
      <c r="B925" s="23">
        <f>IF('Debt Inputs'!A25="","",'Debt Inputs'!A25)</f>
        <v/>
      </c>
      <c r="C925" s="24">
        <f>IF(B925="","",IFERROR(VLOOKUP(B925,'Debt Inputs'!$A$6:$M$105,2,FALSE),""))</f>
        <v/>
      </c>
      <c r="D925" s="50">
        <f>IF(B925="","",K825)</f>
        <v/>
      </c>
      <c r="E925" s="26">
        <f>IF(B925="","",IFERROR(VLOOKUP(B925,'Debt Inputs'!$A$6:$M$105,5,FALSE),0))</f>
        <v/>
      </c>
      <c r="F925" s="50">
        <f>IF(D925="","",IFERROR(D925*E925/12,0))</f>
        <v/>
      </c>
      <c r="G925" s="50">
        <f>IF(D925="","",MIN(IFERROR(VLOOKUP(B925,'Debt Inputs'!$A$6:$M$105,7,FALSE),0),D925+F925))</f>
        <v/>
      </c>
      <c r="H925" s="50">
        <f>IF(D925="","",IF(L925=1,MAX(0,'Debt Inputs'!$B$2-SUM($G$906:$G$1005)),0))</f>
        <v/>
      </c>
      <c r="I925" s="50">
        <f>IF(D925="","",MIN(D925+F925,G925+H925))</f>
        <v/>
      </c>
      <c r="J925" s="50">
        <f>IF(D925="","",MIN(D925,MAX(0,I925-F925)))</f>
        <v/>
      </c>
      <c r="K925" s="50">
        <f>IF(D925="","",MAX(0,D925+F925-I925))</f>
        <v/>
      </c>
      <c r="L925" s="23">
        <f>IF(D925="","",IF(D925&lt;=0,"",1+COUNTIFS($D$906:$D$1005,"&gt;0",$E$906:$E$1005,"&gt;"&amp;E925)))</f>
        <v/>
      </c>
      <c r="M925" s="23">
        <f>IF(D925="","",IF(AND(K925&gt;0,L925=1),"Yes","No"))</f>
        <v/>
      </c>
      <c r="N925" s="50">
        <f>IF(D925="","",N825+F925)</f>
        <v/>
      </c>
      <c r="O925" s="49">
        <f>IF(D925="","",IF(AND(K925=0,K825&gt;0),C925,""))</f>
        <v/>
      </c>
    </row>
    <row r="926">
      <c r="A926" s="47">
        <f>IF(B926="","",DATE(YEAR('Debt Inputs'!$E$2),MONTH('Debt Inputs'!$E$2)+9,1))</f>
        <v/>
      </c>
      <c r="B926" s="18">
        <f>IF('Debt Inputs'!A26="","",'Debt Inputs'!A26)</f>
        <v/>
      </c>
      <c r="C926" s="19">
        <f>IF(B926="","",IFERROR(VLOOKUP(B926,'Debt Inputs'!$A$6:$M$105,2,FALSE),""))</f>
        <v/>
      </c>
      <c r="D926" s="48">
        <f>IF(B926="","",K826)</f>
        <v/>
      </c>
      <c r="E926" s="21">
        <f>IF(B926="","",IFERROR(VLOOKUP(B926,'Debt Inputs'!$A$6:$M$105,5,FALSE),0))</f>
        <v/>
      </c>
      <c r="F926" s="48">
        <f>IF(D926="","",IFERROR(D926*E926/12,0))</f>
        <v/>
      </c>
      <c r="G926" s="48">
        <f>IF(D926="","",MIN(IFERROR(VLOOKUP(B926,'Debt Inputs'!$A$6:$M$105,7,FALSE),0),D926+F926))</f>
        <v/>
      </c>
      <c r="H926" s="48">
        <f>IF(D926="","",IF(L926=1,MAX(0,'Debt Inputs'!$B$2-SUM($G$906:$G$1005)),0))</f>
        <v/>
      </c>
      <c r="I926" s="48">
        <f>IF(D926="","",MIN(D926+F926,G926+H926))</f>
        <v/>
      </c>
      <c r="J926" s="48">
        <f>IF(D926="","",MIN(D926,MAX(0,I926-F926)))</f>
        <v/>
      </c>
      <c r="K926" s="48">
        <f>IF(D926="","",MAX(0,D926+F926-I926))</f>
        <v/>
      </c>
      <c r="L926" s="18">
        <f>IF(D926="","",IF(D926&lt;=0,"",1+COUNTIFS($D$906:$D$1005,"&gt;0",$E$906:$E$1005,"&gt;"&amp;E926)))</f>
        <v/>
      </c>
      <c r="M926" s="18">
        <f>IF(D926="","",IF(AND(K926&gt;0,L926=1),"Yes","No"))</f>
        <v/>
      </c>
      <c r="N926" s="48">
        <f>IF(D926="","",N826+F926)</f>
        <v/>
      </c>
      <c r="O926" s="47">
        <f>IF(D926="","",IF(AND(K926=0,K826&gt;0),C926,""))</f>
        <v/>
      </c>
    </row>
    <row r="927">
      <c r="A927" s="49">
        <f>IF(B927="","",DATE(YEAR('Debt Inputs'!$E$2),MONTH('Debt Inputs'!$E$2)+9,1))</f>
        <v/>
      </c>
      <c r="B927" s="23">
        <f>IF('Debt Inputs'!A27="","",'Debt Inputs'!A27)</f>
        <v/>
      </c>
      <c r="C927" s="24">
        <f>IF(B927="","",IFERROR(VLOOKUP(B927,'Debt Inputs'!$A$6:$M$105,2,FALSE),""))</f>
        <v/>
      </c>
      <c r="D927" s="50">
        <f>IF(B927="","",K827)</f>
        <v/>
      </c>
      <c r="E927" s="26">
        <f>IF(B927="","",IFERROR(VLOOKUP(B927,'Debt Inputs'!$A$6:$M$105,5,FALSE),0))</f>
        <v/>
      </c>
      <c r="F927" s="50">
        <f>IF(D927="","",IFERROR(D927*E927/12,0))</f>
        <v/>
      </c>
      <c r="G927" s="50">
        <f>IF(D927="","",MIN(IFERROR(VLOOKUP(B927,'Debt Inputs'!$A$6:$M$105,7,FALSE),0),D927+F927))</f>
        <v/>
      </c>
      <c r="H927" s="50">
        <f>IF(D927="","",IF(L927=1,MAX(0,'Debt Inputs'!$B$2-SUM($G$906:$G$1005)),0))</f>
        <v/>
      </c>
      <c r="I927" s="50">
        <f>IF(D927="","",MIN(D927+F927,G927+H927))</f>
        <v/>
      </c>
      <c r="J927" s="50">
        <f>IF(D927="","",MIN(D927,MAX(0,I927-F927)))</f>
        <v/>
      </c>
      <c r="K927" s="50">
        <f>IF(D927="","",MAX(0,D927+F927-I927))</f>
        <v/>
      </c>
      <c r="L927" s="23">
        <f>IF(D927="","",IF(D927&lt;=0,"",1+COUNTIFS($D$906:$D$1005,"&gt;0",$E$906:$E$1005,"&gt;"&amp;E927)))</f>
        <v/>
      </c>
      <c r="M927" s="23">
        <f>IF(D927="","",IF(AND(K927&gt;0,L927=1),"Yes","No"))</f>
        <v/>
      </c>
      <c r="N927" s="50">
        <f>IF(D927="","",N827+F927)</f>
        <v/>
      </c>
      <c r="O927" s="49">
        <f>IF(D927="","",IF(AND(K927=0,K827&gt;0),C927,""))</f>
        <v/>
      </c>
    </row>
    <row r="928">
      <c r="A928" s="47">
        <f>IF(B928="","",DATE(YEAR('Debt Inputs'!$E$2),MONTH('Debt Inputs'!$E$2)+9,1))</f>
        <v/>
      </c>
      <c r="B928" s="18">
        <f>IF('Debt Inputs'!A28="","",'Debt Inputs'!A28)</f>
        <v/>
      </c>
      <c r="C928" s="19">
        <f>IF(B928="","",IFERROR(VLOOKUP(B928,'Debt Inputs'!$A$6:$M$105,2,FALSE),""))</f>
        <v/>
      </c>
      <c r="D928" s="48">
        <f>IF(B928="","",K828)</f>
        <v/>
      </c>
      <c r="E928" s="21">
        <f>IF(B928="","",IFERROR(VLOOKUP(B928,'Debt Inputs'!$A$6:$M$105,5,FALSE),0))</f>
        <v/>
      </c>
      <c r="F928" s="48">
        <f>IF(D928="","",IFERROR(D928*E928/12,0))</f>
        <v/>
      </c>
      <c r="G928" s="48">
        <f>IF(D928="","",MIN(IFERROR(VLOOKUP(B928,'Debt Inputs'!$A$6:$M$105,7,FALSE),0),D928+F928))</f>
        <v/>
      </c>
      <c r="H928" s="48">
        <f>IF(D928="","",IF(L928=1,MAX(0,'Debt Inputs'!$B$2-SUM($G$906:$G$1005)),0))</f>
        <v/>
      </c>
      <c r="I928" s="48">
        <f>IF(D928="","",MIN(D928+F928,G928+H928))</f>
        <v/>
      </c>
      <c r="J928" s="48">
        <f>IF(D928="","",MIN(D928,MAX(0,I928-F928)))</f>
        <v/>
      </c>
      <c r="K928" s="48">
        <f>IF(D928="","",MAX(0,D928+F928-I928))</f>
        <v/>
      </c>
      <c r="L928" s="18">
        <f>IF(D928="","",IF(D928&lt;=0,"",1+COUNTIFS($D$906:$D$1005,"&gt;0",$E$906:$E$1005,"&gt;"&amp;E928)))</f>
        <v/>
      </c>
      <c r="M928" s="18">
        <f>IF(D928="","",IF(AND(K928&gt;0,L928=1),"Yes","No"))</f>
        <v/>
      </c>
      <c r="N928" s="48">
        <f>IF(D928="","",N828+F928)</f>
        <v/>
      </c>
      <c r="O928" s="47">
        <f>IF(D928="","",IF(AND(K928=0,K828&gt;0),C928,""))</f>
        <v/>
      </c>
    </row>
    <row r="929">
      <c r="A929" s="49">
        <f>IF(B929="","",DATE(YEAR('Debt Inputs'!$E$2),MONTH('Debt Inputs'!$E$2)+9,1))</f>
        <v/>
      </c>
      <c r="B929" s="23">
        <f>IF('Debt Inputs'!A29="","",'Debt Inputs'!A29)</f>
        <v/>
      </c>
      <c r="C929" s="24">
        <f>IF(B929="","",IFERROR(VLOOKUP(B929,'Debt Inputs'!$A$6:$M$105,2,FALSE),""))</f>
        <v/>
      </c>
      <c r="D929" s="50">
        <f>IF(B929="","",K829)</f>
        <v/>
      </c>
      <c r="E929" s="26">
        <f>IF(B929="","",IFERROR(VLOOKUP(B929,'Debt Inputs'!$A$6:$M$105,5,FALSE),0))</f>
        <v/>
      </c>
      <c r="F929" s="50">
        <f>IF(D929="","",IFERROR(D929*E929/12,0))</f>
        <v/>
      </c>
      <c r="G929" s="50">
        <f>IF(D929="","",MIN(IFERROR(VLOOKUP(B929,'Debt Inputs'!$A$6:$M$105,7,FALSE),0),D929+F929))</f>
        <v/>
      </c>
      <c r="H929" s="50">
        <f>IF(D929="","",IF(L929=1,MAX(0,'Debt Inputs'!$B$2-SUM($G$906:$G$1005)),0))</f>
        <v/>
      </c>
      <c r="I929" s="50">
        <f>IF(D929="","",MIN(D929+F929,G929+H929))</f>
        <v/>
      </c>
      <c r="J929" s="50">
        <f>IF(D929="","",MIN(D929,MAX(0,I929-F929)))</f>
        <v/>
      </c>
      <c r="K929" s="50">
        <f>IF(D929="","",MAX(0,D929+F929-I929))</f>
        <v/>
      </c>
      <c r="L929" s="23">
        <f>IF(D929="","",IF(D929&lt;=0,"",1+COUNTIFS($D$906:$D$1005,"&gt;0",$E$906:$E$1005,"&gt;"&amp;E929)))</f>
        <v/>
      </c>
      <c r="M929" s="23">
        <f>IF(D929="","",IF(AND(K929&gt;0,L929=1),"Yes","No"))</f>
        <v/>
      </c>
      <c r="N929" s="50">
        <f>IF(D929="","",N829+F929)</f>
        <v/>
      </c>
      <c r="O929" s="49">
        <f>IF(D929="","",IF(AND(K929=0,K829&gt;0),C929,""))</f>
        <v/>
      </c>
    </row>
    <row r="930">
      <c r="A930" s="47">
        <f>IF(B930="","",DATE(YEAR('Debt Inputs'!$E$2),MONTH('Debt Inputs'!$E$2)+9,1))</f>
        <v/>
      </c>
      <c r="B930" s="18">
        <f>IF('Debt Inputs'!A30="","",'Debt Inputs'!A30)</f>
        <v/>
      </c>
      <c r="C930" s="19">
        <f>IF(B930="","",IFERROR(VLOOKUP(B930,'Debt Inputs'!$A$6:$M$105,2,FALSE),""))</f>
        <v/>
      </c>
      <c r="D930" s="48">
        <f>IF(B930="","",K830)</f>
        <v/>
      </c>
      <c r="E930" s="21">
        <f>IF(B930="","",IFERROR(VLOOKUP(B930,'Debt Inputs'!$A$6:$M$105,5,FALSE),0))</f>
        <v/>
      </c>
      <c r="F930" s="48">
        <f>IF(D930="","",IFERROR(D930*E930/12,0))</f>
        <v/>
      </c>
      <c r="G930" s="48">
        <f>IF(D930="","",MIN(IFERROR(VLOOKUP(B930,'Debt Inputs'!$A$6:$M$105,7,FALSE),0),D930+F930))</f>
        <v/>
      </c>
      <c r="H930" s="48">
        <f>IF(D930="","",IF(L930=1,MAX(0,'Debt Inputs'!$B$2-SUM($G$906:$G$1005)),0))</f>
        <v/>
      </c>
      <c r="I930" s="48">
        <f>IF(D930="","",MIN(D930+F930,G930+H930))</f>
        <v/>
      </c>
      <c r="J930" s="48">
        <f>IF(D930="","",MIN(D930,MAX(0,I930-F930)))</f>
        <v/>
      </c>
      <c r="K930" s="48">
        <f>IF(D930="","",MAX(0,D930+F930-I930))</f>
        <v/>
      </c>
      <c r="L930" s="18">
        <f>IF(D930="","",IF(D930&lt;=0,"",1+COUNTIFS($D$906:$D$1005,"&gt;0",$E$906:$E$1005,"&gt;"&amp;E930)))</f>
        <v/>
      </c>
      <c r="M930" s="18">
        <f>IF(D930="","",IF(AND(K930&gt;0,L930=1),"Yes","No"))</f>
        <v/>
      </c>
      <c r="N930" s="48">
        <f>IF(D930="","",N830+F930)</f>
        <v/>
      </c>
      <c r="O930" s="47">
        <f>IF(D930="","",IF(AND(K930=0,K830&gt;0),C930,""))</f>
        <v/>
      </c>
    </row>
    <row r="931">
      <c r="A931" s="49">
        <f>IF(B931="","",DATE(YEAR('Debt Inputs'!$E$2),MONTH('Debt Inputs'!$E$2)+9,1))</f>
        <v/>
      </c>
      <c r="B931" s="23">
        <f>IF('Debt Inputs'!A31="","",'Debt Inputs'!A31)</f>
        <v/>
      </c>
      <c r="C931" s="24">
        <f>IF(B931="","",IFERROR(VLOOKUP(B931,'Debt Inputs'!$A$6:$M$105,2,FALSE),""))</f>
        <v/>
      </c>
      <c r="D931" s="50">
        <f>IF(B931="","",K831)</f>
        <v/>
      </c>
      <c r="E931" s="26">
        <f>IF(B931="","",IFERROR(VLOOKUP(B931,'Debt Inputs'!$A$6:$M$105,5,FALSE),0))</f>
        <v/>
      </c>
      <c r="F931" s="50">
        <f>IF(D931="","",IFERROR(D931*E931/12,0))</f>
        <v/>
      </c>
      <c r="G931" s="50">
        <f>IF(D931="","",MIN(IFERROR(VLOOKUP(B931,'Debt Inputs'!$A$6:$M$105,7,FALSE),0),D931+F931))</f>
        <v/>
      </c>
      <c r="H931" s="50">
        <f>IF(D931="","",IF(L931=1,MAX(0,'Debt Inputs'!$B$2-SUM($G$906:$G$1005)),0))</f>
        <v/>
      </c>
      <c r="I931" s="50">
        <f>IF(D931="","",MIN(D931+F931,G931+H931))</f>
        <v/>
      </c>
      <c r="J931" s="50">
        <f>IF(D931="","",MIN(D931,MAX(0,I931-F931)))</f>
        <v/>
      </c>
      <c r="K931" s="50">
        <f>IF(D931="","",MAX(0,D931+F931-I931))</f>
        <v/>
      </c>
      <c r="L931" s="23">
        <f>IF(D931="","",IF(D931&lt;=0,"",1+COUNTIFS($D$906:$D$1005,"&gt;0",$E$906:$E$1005,"&gt;"&amp;E931)))</f>
        <v/>
      </c>
      <c r="M931" s="23">
        <f>IF(D931="","",IF(AND(K931&gt;0,L931=1),"Yes","No"))</f>
        <v/>
      </c>
      <c r="N931" s="50">
        <f>IF(D931="","",N831+F931)</f>
        <v/>
      </c>
      <c r="O931" s="49">
        <f>IF(D931="","",IF(AND(K931=0,K831&gt;0),C931,""))</f>
        <v/>
      </c>
    </row>
    <row r="932">
      <c r="A932" s="47">
        <f>IF(B932="","",DATE(YEAR('Debt Inputs'!$E$2),MONTH('Debt Inputs'!$E$2)+9,1))</f>
        <v/>
      </c>
      <c r="B932" s="18">
        <f>IF('Debt Inputs'!A32="","",'Debt Inputs'!A32)</f>
        <v/>
      </c>
      <c r="C932" s="19">
        <f>IF(B932="","",IFERROR(VLOOKUP(B932,'Debt Inputs'!$A$6:$M$105,2,FALSE),""))</f>
        <v/>
      </c>
      <c r="D932" s="48">
        <f>IF(B932="","",K832)</f>
        <v/>
      </c>
      <c r="E932" s="21">
        <f>IF(B932="","",IFERROR(VLOOKUP(B932,'Debt Inputs'!$A$6:$M$105,5,FALSE),0))</f>
        <v/>
      </c>
      <c r="F932" s="48">
        <f>IF(D932="","",IFERROR(D932*E932/12,0))</f>
        <v/>
      </c>
      <c r="G932" s="48">
        <f>IF(D932="","",MIN(IFERROR(VLOOKUP(B932,'Debt Inputs'!$A$6:$M$105,7,FALSE),0),D932+F932))</f>
        <v/>
      </c>
      <c r="H932" s="48">
        <f>IF(D932="","",IF(L932=1,MAX(0,'Debt Inputs'!$B$2-SUM($G$906:$G$1005)),0))</f>
        <v/>
      </c>
      <c r="I932" s="48">
        <f>IF(D932="","",MIN(D932+F932,G932+H932))</f>
        <v/>
      </c>
      <c r="J932" s="48">
        <f>IF(D932="","",MIN(D932,MAX(0,I932-F932)))</f>
        <v/>
      </c>
      <c r="K932" s="48">
        <f>IF(D932="","",MAX(0,D932+F932-I932))</f>
        <v/>
      </c>
      <c r="L932" s="18">
        <f>IF(D932="","",IF(D932&lt;=0,"",1+COUNTIFS($D$906:$D$1005,"&gt;0",$E$906:$E$1005,"&gt;"&amp;E932)))</f>
        <v/>
      </c>
      <c r="M932" s="18">
        <f>IF(D932="","",IF(AND(K932&gt;0,L932=1),"Yes","No"))</f>
        <v/>
      </c>
      <c r="N932" s="48">
        <f>IF(D932="","",N832+F932)</f>
        <v/>
      </c>
      <c r="O932" s="47">
        <f>IF(D932="","",IF(AND(K932=0,K832&gt;0),C932,""))</f>
        <v/>
      </c>
    </row>
    <row r="933">
      <c r="A933" s="49">
        <f>IF(B933="","",DATE(YEAR('Debt Inputs'!$E$2),MONTH('Debt Inputs'!$E$2)+9,1))</f>
        <v/>
      </c>
      <c r="B933" s="23">
        <f>IF('Debt Inputs'!A33="","",'Debt Inputs'!A33)</f>
        <v/>
      </c>
      <c r="C933" s="24">
        <f>IF(B933="","",IFERROR(VLOOKUP(B933,'Debt Inputs'!$A$6:$M$105,2,FALSE),""))</f>
        <v/>
      </c>
      <c r="D933" s="50">
        <f>IF(B933="","",K833)</f>
        <v/>
      </c>
      <c r="E933" s="26">
        <f>IF(B933="","",IFERROR(VLOOKUP(B933,'Debt Inputs'!$A$6:$M$105,5,FALSE),0))</f>
        <v/>
      </c>
      <c r="F933" s="50">
        <f>IF(D933="","",IFERROR(D933*E933/12,0))</f>
        <v/>
      </c>
      <c r="G933" s="50">
        <f>IF(D933="","",MIN(IFERROR(VLOOKUP(B933,'Debt Inputs'!$A$6:$M$105,7,FALSE),0),D933+F933))</f>
        <v/>
      </c>
      <c r="H933" s="50">
        <f>IF(D933="","",IF(L933=1,MAX(0,'Debt Inputs'!$B$2-SUM($G$906:$G$1005)),0))</f>
        <v/>
      </c>
      <c r="I933" s="50">
        <f>IF(D933="","",MIN(D933+F933,G933+H933))</f>
        <v/>
      </c>
      <c r="J933" s="50">
        <f>IF(D933="","",MIN(D933,MAX(0,I933-F933)))</f>
        <v/>
      </c>
      <c r="K933" s="50">
        <f>IF(D933="","",MAX(0,D933+F933-I933))</f>
        <v/>
      </c>
      <c r="L933" s="23">
        <f>IF(D933="","",IF(D933&lt;=0,"",1+COUNTIFS($D$906:$D$1005,"&gt;0",$E$906:$E$1005,"&gt;"&amp;E933)))</f>
        <v/>
      </c>
      <c r="M933" s="23">
        <f>IF(D933="","",IF(AND(K933&gt;0,L933=1),"Yes","No"))</f>
        <v/>
      </c>
      <c r="N933" s="50">
        <f>IF(D933="","",N833+F933)</f>
        <v/>
      </c>
      <c r="O933" s="49">
        <f>IF(D933="","",IF(AND(K933=0,K833&gt;0),C933,""))</f>
        <v/>
      </c>
    </row>
    <row r="934">
      <c r="A934" s="47">
        <f>IF(B934="","",DATE(YEAR('Debt Inputs'!$E$2),MONTH('Debt Inputs'!$E$2)+9,1))</f>
        <v/>
      </c>
      <c r="B934" s="18">
        <f>IF('Debt Inputs'!A34="","",'Debt Inputs'!A34)</f>
        <v/>
      </c>
      <c r="C934" s="19">
        <f>IF(B934="","",IFERROR(VLOOKUP(B934,'Debt Inputs'!$A$6:$M$105,2,FALSE),""))</f>
        <v/>
      </c>
      <c r="D934" s="48">
        <f>IF(B934="","",K834)</f>
        <v/>
      </c>
      <c r="E934" s="21">
        <f>IF(B934="","",IFERROR(VLOOKUP(B934,'Debt Inputs'!$A$6:$M$105,5,FALSE),0))</f>
        <v/>
      </c>
      <c r="F934" s="48">
        <f>IF(D934="","",IFERROR(D934*E934/12,0))</f>
        <v/>
      </c>
      <c r="G934" s="48">
        <f>IF(D934="","",MIN(IFERROR(VLOOKUP(B934,'Debt Inputs'!$A$6:$M$105,7,FALSE),0),D934+F934))</f>
        <v/>
      </c>
      <c r="H934" s="48">
        <f>IF(D934="","",IF(L934=1,MAX(0,'Debt Inputs'!$B$2-SUM($G$906:$G$1005)),0))</f>
        <v/>
      </c>
      <c r="I934" s="48">
        <f>IF(D934="","",MIN(D934+F934,G934+H934))</f>
        <v/>
      </c>
      <c r="J934" s="48">
        <f>IF(D934="","",MIN(D934,MAX(0,I934-F934)))</f>
        <v/>
      </c>
      <c r="K934" s="48">
        <f>IF(D934="","",MAX(0,D934+F934-I934))</f>
        <v/>
      </c>
      <c r="L934" s="18">
        <f>IF(D934="","",IF(D934&lt;=0,"",1+COUNTIFS($D$906:$D$1005,"&gt;0",$E$906:$E$1005,"&gt;"&amp;E934)))</f>
        <v/>
      </c>
      <c r="M934" s="18">
        <f>IF(D934="","",IF(AND(K934&gt;0,L934=1),"Yes","No"))</f>
        <v/>
      </c>
      <c r="N934" s="48">
        <f>IF(D934="","",N834+F934)</f>
        <v/>
      </c>
      <c r="O934" s="47">
        <f>IF(D934="","",IF(AND(K934=0,K834&gt;0),C934,""))</f>
        <v/>
      </c>
    </row>
    <row r="935">
      <c r="A935" s="49">
        <f>IF(B935="","",DATE(YEAR('Debt Inputs'!$E$2),MONTH('Debt Inputs'!$E$2)+9,1))</f>
        <v/>
      </c>
      <c r="B935" s="23">
        <f>IF('Debt Inputs'!A35="","",'Debt Inputs'!A35)</f>
        <v/>
      </c>
      <c r="C935" s="24">
        <f>IF(B935="","",IFERROR(VLOOKUP(B935,'Debt Inputs'!$A$6:$M$105,2,FALSE),""))</f>
        <v/>
      </c>
      <c r="D935" s="50">
        <f>IF(B935="","",K835)</f>
        <v/>
      </c>
      <c r="E935" s="26">
        <f>IF(B935="","",IFERROR(VLOOKUP(B935,'Debt Inputs'!$A$6:$M$105,5,FALSE),0))</f>
        <v/>
      </c>
      <c r="F935" s="50">
        <f>IF(D935="","",IFERROR(D935*E935/12,0))</f>
        <v/>
      </c>
      <c r="G935" s="50">
        <f>IF(D935="","",MIN(IFERROR(VLOOKUP(B935,'Debt Inputs'!$A$6:$M$105,7,FALSE),0),D935+F935))</f>
        <v/>
      </c>
      <c r="H935" s="50">
        <f>IF(D935="","",IF(L935=1,MAX(0,'Debt Inputs'!$B$2-SUM($G$906:$G$1005)),0))</f>
        <v/>
      </c>
      <c r="I935" s="50">
        <f>IF(D935="","",MIN(D935+F935,G935+H935))</f>
        <v/>
      </c>
      <c r="J935" s="50">
        <f>IF(D935="","",MIN(D935,MAX(0,I935-F935)))</f>
        <v/>
      </c>
      <c r="K935" s="50">
        <f>IF(D935="","",MAX(0,D935+F935-I935))</f>
        <v/>
      </c>
      <c r="L935" s="23">
        <f>IF(D935="","",IF(D935&lt;=0,"",1+COUNTIFS($D$906:$D$1005,"&gt;0",$E$906:$E$1005,"&gt;"&amp;E935)))</f>
        <v/>
      </c>
      <c r="M935" s="23">
        <f>IF(D935="","",IF(AND(K935&gt;0,L935=1),"Yes","No"))</f>
        <v/>
      </c>
      <c r="N935" s="50">
        <f>IF(D935="","",N835+F935)</f>
        <v/>
      </c>
      <c r="O935" s="49">
        <f>IF(D935="","",IF(AND(K935=0,K835&gt;0),C935,""))</f>
        <v/>
      </c>
    </row>
    <row r="936">
      <c r="A936" s="47">
        <f>IF(B936="","",DATE(YEAR('Debt Inputs'!$E$2),MONTH('Debt Inputs'!$E$2)+9,1))</f>
        <v/>
      </c>
      <c r="B936" s="18">
        <f>IF('Debt Inputs'!A36="","",'Debt Inputs'!A36)</f>
        <v/>
      </c>
      <c r="C936" s="19">
        <f>IF(B936="","",IFERROR(VLOOKUP(B936,'Debt Inputs'!$A$6:$M$105,2,FALSE),""))</f>
        <v/>
      </c>
      <c r="D936" s="48">
        <f>IF(B936="","",K836)</f>
        <v/>
      </c>
      <c r="E936" s="21">
        <f>IF(B936="","",IFERROR(VLOOKUP(B936,'Debt Inputs'!$A$6:$M$105,5,FALSE),0))</f>
        <v/>
      </c>
      <c r="F936" s="48">
        <f>IF(D936="","",IFERROR(D936*E936/12,0))</f>
        <v/>
      </c>
      <c r="G936" s="48">
        <f>IF(D936="","",MIN(IFERROR(VLOOKUP(B936,'Debt Inputs'!$A$6:$M$105,7,FALSE),0),D936+F936))</f>
        <v/>
      </c>
      <c r="H936" s="48">
        <f>IF(D936="","",IF(L936=1,MAX(0,'Debt Inputs'!$B$2-SUM($G$906:$G$1005)),0))</f>
        <v/>
      </c>
      <c r="I936" s="48">
        <f>IF(D936="","",MIN(D936+F936,G936+H936))</f>
        <v/>
      </c>
      <c r="J936" s="48">
        <f>IF(D936="","",MIN(D936,MAX(0,I936-F936)))</f>
        <v/>
      </c>
      <c r="K936" s="48">
        <f>IF(D936="","",MAX(0,D936+F936-I936))</f>
        <v/>
      </c>
      <c r="L936" s="18">
        <f>IF(D936="","",IF(D936&lt;=0,"",1+COUNTIFS($D$906:$D$1005,"&gt;0",$E$906:$E$1005,"&gt;"&amp;E936)))</f>
        <v/>
      </c>
      <c r="M936" s="18">
        <f>IF(D936="","",IF(AND(K936&gt;0,L936=1),"Yes","No"))</f>
        <v/>
      </c>
      <c r="N936" s="48">
        <f>IF(D936="","",N836+F936)</f>
        <v/>
      </c>
      <c r="O936" s="47">
        <f>IF(D936="","",IF(AND(K936=0,K836&gt;0),C936,""))</f>
        <v/>
      </c>
    </row>
    <row r="937">
      <c r="A937" s="49">
        <f>IF(B937="","",DATE(YEAR('Debt Inputs'!$E$2),MONTH('Debt Inputs'!$E$2)+9,1))</f>
        <v/>
      </c>
      <c r="B937" s="23">
        <f>IF('Debt Inputs'!A37="","",'Debt Inputs'!A37)</f>
        <v/>
      </c>
      <c r="C937" s="24">
        <f>IF(B937="","",IFERROR(VLOOKUP(B937,'Debt Inputs'!$A$6:$M$105,2,FALSE),""))</f>
        <v/>
      </c>
      <c r="D937" s="50">
        <f>IF(B937="","",K837)</f>
        <v/>
      </c>
      <c r="E937" s="26">
        <f>IF(B937="","",IFERROR(VLOOKUP(B937,'Debt Inputs'!$A$6:$M$105,5,FALSE),0))</f>
        <v/>
      </c>
      <c r="F937" s="50">
        <f>IF(D937="","",IFERROR(D937*E937/12,0))</f>
        <v/>
      </c>
      <c r="G937" s="50">
        <f>IF(D937="","",MIN(IFERROR(VLOOKUP(B937,'Debt Inputs'!$A$6:$M$105,7,FALSE),0),D937+F937))</f>
        <v/>
      </c>
      <c r="H937" s="50">
        <f>IF(D937="","",IF(L937=1,MAX(0,'Debt Inputs'!$B$2-SUM($G$906:$G$1005)),0))</f>
        <v/>
      </c>
      <c r="I937" s="50">
        <f>IF(D937="","",MIN(D937+F937,G937+H937))</f>
        <v/>
      </c>
      <c r="J937" s="50">
        <f>IF(D937="","",MIN(D937,MAX(0,I937-F937)))</f>
        <v/>
      </c>
      <c r="K937" s="50">
        <f>IF(D937="","",MAX(0,D937+F937-I937))</f>
        <v/>
      </c>
      <c r="L937" s="23">
        <f>IF(D937="","",IF(D937&lt;=0,"",1+COUNTIFS($D$906:$D$1005,"&gt;0",$E$906:$E$1005,"&gt;"&amp;E937)))</f>
        <v/>
      </c>
      <c r="M937" s="23">
        <f>IF(D937="","",IF(AND(K937&gt;0,L937=1),"Yes","No"))</f>
        <v/>
      </c>
      <c r="N937" s="50">
        <f>IF(D937="","",N837+F937)</f>
        <v/>
      </c>
      <c r="O937" s="49">
        <f>IF(D937="","",IF(AND(K937=0,K837&gt;0),C937,""))</f>
        <v/>
      </c>
    </row>
    <row r="938">
      <c r="A938" s="47">
        <f>IF(B938="","",DATE(YEAR('Debt Inputs'!$E$2),MONTH('Debt Inputs'!$E$2)+9,1))</f>
        <v/>
      </c>
      <c r="B938" s="18">
        <f>IF('Debt Inputs'!A38="","",'Debt Inputs'!A38)</f>
        <v/>
      </c>
      <c r="C938" s="19">
        <f>IF(B938="","",IFERROR(VLOOKUP(B938,'Debt Inputs'!$A$6:$M$105,2,FALSE),""))</f>
        <v/>
      </c>
      <c r="D938" s="48">
        <f>IF(B938="","",K838)</f>
        <v/>
      </c>
      <c r="E938" s="21">
        <f>IF(B938="","",IFERROR(VLOOKUP(B938,'Debt Inputs'!$A$6:$M$105,5,FALSE),0))</f>
        <v/>
      </c>
      <c r="F938" s="48">
        <f>IF(D938="","",IFERROR(D938*E938/12,0))</f>
        <v/>
      </c>
      <c r="G938" s="48">
        <f>IF(D938="","",MIN(IFERROR(VLOOKUP(B938,'Debt Inputs'!$A$6:$M$105,7,FALSE),0),D938+F938))</f>
        <v/>
      </c>
      <c r="H938" s="48">
        <f>IF(D938="","",IF(L938=1,MAX(0,'Debt Inputs'!$B$2-SUM($G$906:$G$1005)),0))</f>
        <v/>
      </c>
      <c r="I938" s="48">
        <f>IF(D938="","",MIN(D938+F938,G938+H938))</f>
        <v/>
      </c>
      <c r="J938" s="48">
        <f>IF(D938="","",MIN(D938,MAX(0,I938-F938)))</f>
        <v/>
      </c>
      <c r="K938" s="48">
        <f>IF(D938="","",MAX(0,D938+F938-I938))</f>
        <v/>
      </c>
      <c r="L938" s="18">
        <f>IF(D938="","",IF(D938&lt;=0,"",1+COUNTIFS($D$906:$D$1005,"&gt;0",$E$906:$E$1005,"&gt;"&amp;E938)))</f>
        <v/>
      </c>
      <c r="M938" s="18">
        <f>IF(D938="","",IF(AND(K938&gt;0,L938=1),"Yes","No"))</f>
        <v/>
      </c>
      <c r="N938" s="48">
        <f>IF(D938="","",N838+F938)</f>
        <v/>
      </c>
      <c r="O938" s="47">
        <f>IF(D938="","",IF(AND(K938=0,K838&gt;0),C938,""))</f>
        <v/>
      </c>
    </row>
    <row r="939">
      <c r="A939" s="49">
        <f>IF(B939="","",DATE(YEAR('Debt Inputs'!$E$2),MONTH('Debt Inputs'!$E$2)+9,1))</f>
        <v/>
      </c>
      <c r="B939" s="23">
        <f>IF('Debt Inputs'!A39="","",'Debt Inputs'!A39)</f>
        <v/>
      </c>
      <c r="C939" s="24">
        <f>IF(B939="","",IFERROR(VLOOKUP(B939,'Debt Inputs'!$A$6:$M$105,2,FALSE),""))</f>
        <v/>
      </c>
      <c r="D939" s="50">
        <f>IF(B939="","",K839)</f>
        <v/>
      </c>
      <c r="E939" s="26">
        <f>IF(B939="","",IFERROR(VLOOKUP(B939,'Debt Inputs'!$A$6:$M$105,5,FALSE),0))</f>
        <v/>
      </c>
      <c r="F939" s="50">
        <f>IF(D939="","",IFERROR(D939*E939/12,0))</f>
        <v/>
      </c>
      <c r="G939" s="50">
        <f>IF(D939="","",MIN(IFERROR(VLOOKUP(B939,'Debt Inputs'!$A$6:$M$105,7,FALSE),0),D939+F939))</f>
        <v/>
      </c>
      <c r="H939" s="50">
        <f>IF(D939="","",IF(L939=1,MAX(0,'Debt Inputs'!$B$2-SUM($G$906:$G$1005)),0))</f>
        <v/>
      </c>
      <c r="I939" s="50">
        <f>IF(D939="","",MIN(D939+F939,G939+H939))</f>
        <v/>
      </c>
      <c r="J939" s="50">
        <f>IF(D939="","",MIN(D939,MAX(0,I939-F939)))</f>
        <v/>
      </c>
      <c r="K939" s="50">
        <f>IF(D939="","",MAX(0,D939+F939-I939))</f>
        <v/>
      </c>
      <c r="L939" s="23">
        <f>IF(D939="","",IF(D939&lt;=0,"",1+COUNTIFS($D$906:$D$1005,"&gt;0",$E$906:$E$1005,"&gt;"&amp;E939)))</f>
        <v/>
      </c>
      <c r="M939" s="23">
        <f>IF(D939="","",IF(AND(K939&gt;0,L939=1),"Yes","No"))</f>
        <v/>
      </c>
      <c r="N939" s="50">
        <f>IF(D939="","",N839+F939)</f>
        <v/>
      </c>
      <c r="O939" s="49">
        <f>IF(D939="","",IF(AND(K939=0,K839&gt;0),C939,""))</f>
        <v/>
      </c>
    </row>
    <row r="940">
      <c r="A940" s="47">
        <f>IF(B940="","",DATE(YEAR('Debt Inputs'!$E$2),MONTH('Debt Inputs'!$E$2)+9,1))</f>
        <v/>
      </c>
      <c r="B940" s="18">
        <f>IF('Debt Inputs'!A40="","",'Debt Inputs'!A40)</f>
        <v/>
      </c>
      <c r="C940" s="19">
        <f>IF(B940="","",IFERROR(VLOOKUP(B940,'Debt Inputs'!$A$6:$M$105,2,FALSE),""))</f>
        <v/>
      </c>
      <c r="D940" s="48">
        <f>IF(B940="","",K840)</f>
        <v/>
      </c>
      <c r="E940" s="21">
        <f>IF(B940="","",IFERROR(VLOOKUP(B940,'Debt Inputs'!$A$6:$M$105,5,FALSE),0))</f>
        <v/>
      </c>
      <c r="F940" s="48">
        <f>IF(D940="","",IFERROR(D940*E940/12,0))</f>
        <v/>
      </c>
      <c r="G940" s="48">
        <f>IF(D940="","",MIN(IFERROR(VLOOKUP(B940,'Debt Inputs'!$A$6:$M$105,7,FALSE),0),D940+F940))</f>
        <v/>
      </c>
      <c r="H940" s="48">
        <f>IF(D940="","",IF(L940=1,MAX(0,'Debt Inputs'!$B$2-SUM($G$906:$G$1005)),0))</f>
        <v/>
      </c>
      <c r="I940" s="48">
        <f>IF(D940="","",MIN(D940+F940,G940+H940))</f>
        <v/>
      </c>
      <c r="J940" s="48">
        <f>IF(D940="","",MIN(D940,MAX(0,I940-F940)))</f>
        <v/>
      </c>
      <c r="K940" s="48">
        <f>IF(D940="","",MAX(0,D940+F940-I940))</f>
        <v/>
      </c>
      <c r="L940" s="18">
        <f>IF(D940="","",IF(D940&lt;=0,"",1+COUNTIFS($D$906:$D$1005,"&gt;0",$E$906:$E$1005,"&gt;"&amp;E940)))</f>
        <v/>
      </c>
      <c r="M940" s="18">
        <f>IF(D940="","",IF(AND(K940&gt;0,L940=1),"Yes","No"))</f>
        <v/>
      </c>
      <c r="N940" s="48">
        <f>IF(D940="","",N840+F940)</f>
        <v/>
      </c>
      <c r="O940" s="47">
        <f>IF(D940="","",IF(AND(K940=0,K840&gt;0),C940,""))</f>
        <v/>
      </c>
    </row>
    <row r="941">
      <c r="A941" s="49">
        <f>IF(B941="","",DATE(YEAR('Debt Inputs'!$E$2),MONTH('Debt Inputs'!$E$2)+9,1))</f>
        <v/>
      </c>
      <c r="B941" s="23">
        <f>IF('Debt Inputs'!A41="","",'Debt Inputs'!A41)</f>
        <v/>
      </c>
      <c r="C941" s="24">
        <f>IF(B941="","",IFERROR(VLOOKUP(B941,'Debt Inputs'!$A$6:$M$105,2,FALSE),""))</f>
        <v/>
      </c>
      <c r="D941" s="50">
        <f>IF(B941="","",K841)</f>
        <v/>
      </c>
      <c r="E941" s="26">
        <f>IF(B941="","",IFERROR(VLOOKUP(B941,'Debt Inputs'!$A$6:$M$105,5,FALSE),0))</f>
        <v/>
      </c>
      <c r="F941" s="50">
        <f>IF(D941="","",IFERROR(D941*E941/12,0))</f>
        <v/>
      </c>
      <c r="G941" s="50">
        <f>IF(D941="","",MIN(IFERROR(VLOOKUP(B941,'Debt Inputs'!$A$6:$M$105,7,FALSE),0),D941+F941))</f>
        <v/>
      </c>
      <c r="H941" s="50">
        <f>IF(D941="","",IF(L941=1,MAX(0,'Debt Inputs'!$B$2-SUM($G$906:$G$1005)),0))</f>
        <v/>
      </c>
      <c r="I941" s="50">
        <f>IF(D941="","",MIN(D941+F941,G941+H941))</f>
        <v/>
      </c>
      <c r="J941" s="50">
        <f>IF(D941="","",MIN(D941,MAX(0,I941-F941)))</f>
        <v/>
      </c>
      <c r="K941" s="50">
        <f>IF(D941="","",MAX(0,D941+F941-I941))</f>
        <v/>
      </c>
      <c r="L941" s="23">
        <f>IF(D941="","",IF(D941&lt;=0,"",1+COUNTIFS($D$906:$D$1005,"&gt;0",$E$906:$E$1005,"&gt;"&amp;E941)))</f>
        <v/>
      </c>
      <c r="M941" s="23">
        <f>IF(D941="","",IF(AND(K941&gt;0,L941=1),"Yes","No"))</f>
        <v/>
      </c>
      <c r="N941" s="50">
        <f>IF(D941="","",N841+F941)</f>
        <v/>
      </c>
      <c r="O941" s="49">
        <f>IF(D941="","",IF(AND(K941=0,K841&gt;0),C941,""))</f>
        <v/>
      </c>
    </row>
    <row r="942">
      <c r="A942" s="47">
        <f>IF(B942="","",DATE(YEAR('Debt Inputs'!$E$2),MONTH('Debt Inputs'!$E$2)+9,1))</f>
        <v/>
      </c>
      <c r="B942" s="18">
        <f>IF('Debt Inputs'!A42="","",'Debt Inputs'!A42)</f>
        <v/>
      </c>
      <c r="C942" s="19">
        <f>IF(B942="","",IFERROR(VLOOKUP(B942,'Debt Inputs'!$A$6:$M$105,2,FALSE),""))</f>
        <v/>
      </c>
      <c r="D942" s="48">
        <f>IF(B942="","",K842)</f>
        <v/>
      </c>
      <c r="E942" s="21">
        <f>IF(B942="","",IFERROR(VLOOKUP(B942,'Debt Inputs'!$A$6:$M$105,5,FALSE),0))</f>
        <v/>
      </c>
      <c r="F942" s="48">
        <f>IF(D942="","",IFERROR(D942*E942/12,0))</f>
        <v/>
      </c>
      <c r="G942" s="48">
        <f>IF(D942="","",MIN(IFERROR(VLOOKUP(B942,'Debt Inputs'!$A$6:$M$105,7,FALSE),0),D942+F942))</f>
        <v/>
      </c>
      <c r="H942" s="48">
        <f>IF(D942="","",IF(L942=1,MAX(0,'Debt Inputs'!$B$2-SUM($G$906:$G$1005)),0))</f>
        <v/>
      </c>
      <c r="I942" s="48">
        <f>IF(D942="","",MIN(D942+F942,G942+H942))</f>
        <v/>
      </c>
      <c r="J942" s="48">
        <f>IF(D942="","",MIN(D942,MAX(0,I942-F942)))</f>
        <v/>
      </c>
      <c r="K942" s="48">
        <f>IF(D942="","",MAX(0,D942+F942-I942))</f>
        <v/>
      </c>
      <c r="L942" s="18">
        <f>IF(D942="","",IF(D942&lt;=0,"",1+COUNTIFS($D$906:$D$1005,"&gt;0",$E$906:$E$1005,"&gt;"&amp;E942)))</f>
        <v/>
      </c>
      <c r="M942" s="18">
        <f>IF(D942="","",IF(AND(K942&gt;0,L942=1),"Yes","No"))</f>
        <v/>
      </c>
      <c r="N942" s="48">
        <f>IF(D942="","",N842+F942)</f>
        <v/>
      </c>
      <c r="O942" s="47">
        <f>IF(D942="","",IF(AND(K942=0,K842&gt;0),C942,""))</f>
        <v/>
      </c>
    </row>
    <row r="943">
      <c r="A943" s="49">
        <f>IF(B943="","",DATE(YEAR('Debt Inputs'!$E$2),MONTH('Debt Inputs'!$E$2)+9,1))</f>
        <v/>
      </c>
      <c r="B943" s="23">
        <f>IF('Debt Inputs'!A43="","",'Debt Inputs'!A43)</f>
        <v/>
      </c>
      <c r="C943" s="24">
        <f>IF(B943="","",IFERROR(VLOOKUP(B943,'Debt Inputs'!$A$6:$M$105,2,FALSE),""))</f>
        <v/>
      </c>
      <c r="D943" s="50">
        <f>IF(B943="","",K843)</f>
        <v/>
      </c>
      <c r="E943" s="26">
        <f>IF(B943="","",IFERROR(VLOOKUP(B943,'Debt Inputs'!$A$6:$M$105,5,FALSE),0))</f>
        <v/>
      </c>
      <c r="F943" s="50">
        <f>IF(D943="","",IFERROR(D943*E943/12,0))</f>
        <v/>
      </c>
      <c r="G943" s="50">
        <f>IF(D943="","",MIN(IFERROR(VLOOKUP(B943,'Debt Inputs'!$A$6:$M$105,7,FALSE),0),D943+F943))</f>
        <v/>
      </c>
      <c r="H943" s="50">
        <f>IF(D943="","",IF(L943=1,MAX(0,'Debt Inputs'!$B$2-SUM($G$906:$G$1005)),0))</f>
        <v/>
      </c>
      <c r="I943" s="50">
        <f>IF(D943="","",MIN(D943+F943,G943+H943))</f>
        <v/>
      </c>
      <c r="J943" s="50">
        <f>IF(D943="","",MIN(D943,MAX(0,I943-F943)))</f>
        <v/>
      </c>
      <c r="K943" s="50">
        <f>IF(D943="","",MAX(0,D943+F943-I943))</f>
        <v/>
      </c>
      <c r="L943" s="23">
        <f>IF(D943="","",IF(D943&lt;=0,"",1+COUNTIFS($D$906:$D$1005,"&gt;0",$E$906:$E$1005,"&gt;"&amp;E943)))</f>
        <v/>
      </c>
      <c r="M943" s="23">
        <f>IF(D943="","",IF(AND(K943&gt;0,L943=1),"Yes","No"))</f>
        <v/>
      </c>
      <c r="N943" s="50">
        <f>IF(D943="","",N843+F943)</f>
        <v/>
      </c>
      <c r="O943" s="49">
        <f>IF(D943="","",IF(AND(K943=0,K843&gt;0),C943,""))</f>
        <v/>
      </c>
    </row>
    <row r="944">
      <c r="A944" s="47">
        <f>IF(B944="","",DATE(YEAR('Debt Inputs'!$E$2),MONTH('Debt Inputs'!$E$2)+9,1))</f>
        <v/>
      </c>
      <c r="B944" s="18">
        <f>IF('Debt Inputs'!A44="","",'Debt Inputs'!A44)</f>
        <v/>
      </c>
      <c r="C944" s="19">
        <f>IF(B944="","",IFERROR(VLOOKUP(B944,'Debt Inputs'!$A$6:$M$105,2,FALSE),""))</f>
        <v/>
      </c>
      <c r="D944" s="48">
        <f>IF(B944="","",K844)</f>
        <v/>
      </c>
      <c r="E944" s="21">
        <f>IF(B944="","",IFERROR(VLOOKUP(B944,'Debt Inputs'!$A$6:$M$105,5,FALSE),0))</f>
        <v/>
      </c>
      <c r="F944" s="48">
        <f>IF(D944="","",IFERROR(D944*E944/12,0))</f>
        <v/>
      </c>
      <c r="G944" s="48">
        <f>IF(D944="","",MIN(IFERROR(VLOOKUP(B944,'Debt Inputs'!$A$6:$M$105,7,FALSE),0),D944+F944))</f>
        <v/>
      </c>
      <c r="H944" s="48">
        <f>IF(D944="","",IF(L944=1,MAX(0,'Debt Inputs'!$B$2-SUM($G$906:$G$1005)),0))</f>
        <v/>
      </c>
      <c r="I944" s="48">
        <f>IF(D944="","",MIN(D944+F944,G944+H944))</f>
        <v/>
      </c>
      <c r="J944" s="48">
        <f>IF(D944="","",MIN(D944,MAX(0,I944-F944)))</f>
        <v/>
      </c>
      <c r="K944" s="48">
        <f>IF(D944="","",MAX(0,D944+F944-I944))</f>
        <v/>
      </c>
      <c r="L944" s="18">
        <f>IF(D944="","",IF(D944&lt;=0,"",1+COUNTIFS($D$906:$D$1005,"&gt;0",$E$906:$E$1005,"&gt;"&amp;E944)))</f>
        <v/>
      </c>
      <c r="M944" s="18">
        <f>IF(D944="","",IF(AND(K944&gt;0,L944=1),"Yes","No"))</f>
        <v/>
      </c>
      <c r="N944" s="48">
        <f>IF(D944="","",N844+F944)</f>
        <v/>
      </c>
      <c r="O944" s="47">
        <f>IF(D944="","",IF(AND(K944=0,K844&gt;0),C944,""))</f>
        <v/>
      </c>
    </row>
    <row r="945">
      <c r="A945" s="49">
        <f>IF(B945="","",DATE(YEAR('Debt Inputs'!$E$2),MONTH('Debt Inputs'!$E$2)+9,1))</f>
        <v/>
      </c>
      <c r="B945" s="23">
        <f>IF('Debt Inputs'!A45="","",'Debt Inputs'!A45)</f>
        <v/>
      </c>
      <c r="C945" s="24">
        <f>IF(B945="","",IFERROR(VLOOKUP(B945,'Debt Inputs'!$A$6:$M$105,2,FALSE),""))</f>
        <v/>
      </c>
      <c r="D945" s="50">
        <f>IF(B945="","",K845)</f>
        <v/>
      </c>
      <c r="E945" s="26">
        <f>IF(B945="","",IFERROR(VLOOKUP(B945,'Debt Inputs'!$A$6:$M$105,5,FALSE),0))</f>
        <v/>
      </c>
      <c r="F945" s="50">
        <f>IF(D945="","",IFERROR(D945*E945/12,0))</f>
        <v/>
      </c>
      <c r="G945" s="50">
        <f>IF(D945="","",MIN(IFERROR(VLOOKUP(B945,'Debt Inputs'!$A$6:$M$105,7,FALSE),0),D945+F945))</f>
        <v/>
      </c>
      <c r="H945" s="50">
        <f>IF(D945="","",IF(L945=1,MAX(0,'Debt Inputs'!$B$2-SUM($G$906:$G$1005)),0))</f>
        <v/>
      </c>
      <c r="I945" s="50">
        <f>IF(D945="","",MIN(D945+F945,G945+H945))</f>
        <v/>
      </c>
      <c r="J945" s="50">
        <f>IF(D945="","",MIN(D945,MAX(0,I945-F945)))</f>
        <v/>
      </c>
      <c r="K945" s="50">
        <f>IF(D945="","",MAX(0,D945+F945-I945))</f>
        <v/>
      </c>
      <c r="L945" s="23">
        <f>IF(D945="","",IF(D945&lt;=0,"",1+COUNTIFS($D$906:$D$1005,"&gt;0",$E$906:$E$1005,"&gt;"&amp;E945)))</f>
        <v/>
      </c>
      <c r="M945" s="23">
        <f>IF(D945="","",IF(AND(K945&gt;0,L945=1),"Yes","No"))</f>
        <v/>
      </c>
      <c r="N945" s="50">
        <f>IF(D945="","",N845+F945)</f>
        <v/>
      </c>
      <c r="O945" s="49">
        <f>IF(D945="","",IF(AND(K945=0,K845&gt;0),C945,""))</f>
        <v/>
      </c>
    </row>
    <row r="946">
      <c r="A946" s="47">
        <f>IF(B946="","",DATE(YEAR('Debt Inputs'!$E$2),MONTH('Debt Inputs'!$E$2)+9,1))</f>
        <v/>
      </c>
      <c r="B946" s="18">
        <f>IF('Debt Inputs'!A46="","",'Debt Inputs'!A46)</f>
        <v/>
      </c>
      <c r="C946" s="19">
        <f>IF(B946="","",IFERROR(VLOOKUP(B946,'Debt Inputs'!$A$6:$M$105,2,FALSE),""))</f>
        <v/>
      </c>
      <c r="D946" s="48">
        <f>IF(B946="","",K846)</f>
        <v/>
      </c>
      <c r="E946" s="21">
        <f>IF(B946="","",IFERROR(VLOOKUP(B946,'Debt Inputs'!$A$6:$M$105,5,FALSE),0))</f>
        <v/>
      </c>
      <c r="F946" s="48">
        <f>IF(D946="","",IFERROR(D946*E946/12,0))</f>
        <v/>
      </c>
      <c r="G946" s="48">
        <f>IF(D946="","",MIN(IFERROR(VLOOKUP(B946,'Debt Inputs'!$A$6:$M$105,7,FALSE),0),D946+F946))</f>
        <v/>
      </c>
      <c r="H946" s="48">
        <f>IF(D946="","",IF(L946=1,MAX(0,'Debt Inputs'!$B$2-SUM($G$906:$G$1005)),0))</f>
        <v/>
      </c>
      <c r="I946" s="48">
        <f>IF(D946="","",MIN(D946+F946,G946+H946))</f>
        <v/>
      </c>
      <c r="J946" s="48">
        <f>IF(D946="","",MIN(D946,MAX(0,I946-F946)))</f>
        <v/>
      </c>
      <c r="K946" s="48">
        <f>IF(D946="","",MAX(0,D946+F946-I946))</f>
        <v/>
      </c>
      <c r="L946" s="18">
        <f>IF(D946="","",IF(D946&lt;=0,"",1+COUNTIFS($D$906:$D$1005,"&gt;0",$E$906:$E$1005,"&gt;"&amp;E946)))</f>
        <v/>
      </c>
      <c r="M946" s="18">
        <f>IF(D946="","",IF(AND(K946&gt;0,L946=1),"Yes","No"))</f>
        <v/>
      </c>
      <c r="N946" s="48">
        <f>IF(D946="","",N846+F946)</f>
        <v/>
      </c>
      <c r="O946" s="47">
        <f>IF(D946="","",IF(AND(K946=0,K846&gt;0),C946,""))</f>
        <v/>
      </c>
    </row>
    <row r="947">
      <c r="A947" s="49">
        <f>IF(B947="","",DATE(YEAR('Debt Inputs'!$E$2),MONTH('Debt Inputs'!$E$2)+9,1))</f>
        <v/>
      </c>
      <c r="B947" s="23">
        <f>IF('Debt Inputs'!A47="","",'Debt Inputs'!A47)</f>
        <v/>
      </c>
      <c r="C947" s="24">
        <f>IF(B947="","",IFERROR(VLOOKUP(B947,'Debt Inputs'!$A$6:$M$105,2,FALSE),""))</f>
        <v/>
      </c>
      <c r="D947" s="50">
        <f>IF(B947="","",K847)</f>
        <v/>
      </c>
      <c r="E947" s="26">
        <f>IF(B947="","",IFERROR(VLOOKUP(B947,'Debt Inputs'!$A$6:$M$105,5,FALSE),0))</f>
        <v/>
      </c>
      <c r="F947" s="50">
        <f>IF(D947="","",IFERROR(D947*E947/12,0))</f>
        <v/>
      </c>
      <c r="G947" s="50">
        <f>IF(D947="","",MIN(IFERROR(VLOOKUP(B947,'Debt Inputs'!$A$6:$M$105,7,FALSE),0),D947+F947))</f>
        <v/>
      </c>
      <c r="H947" s="50">
        <f>IF(D947="","",IF(L947=1,MAX(0,'Debt Inputs'!$B$2-SUM($G$906:$G$1005)),0))</f>
        <v/>
      </c>
      <c r="I947" s="50">
        <f>IF(D947="","",MIN(D947+F947,G947+H947))</f>
        <v/>
      </c>
      <c r="J947" s="50">
        <f>IF(D947="","",MIN(D947,MAX(0,I947-F947)))</f>
        <v/>
      </c>
      <c r="K947" s="50">
        <f>IF(D947="","",MAX(0,D947+F947-I947))</f>
        <v/>
      </c>
      <c r="L947" s="23">
        <f>IF(D947="","",IF(D947&lt;=0,"",1+COUNTIFS($D$906:$D$1005,"&gt;0",$E$906:$E$1005,"&gt;"&amp;E947)))</f>
        <v/>
      </c>
      <c r="M947" s="23">
        <f>IF(D947="","",IF(AND(K947&gt;0,L947=1),"Yes","No"))</f>
        <v/>
      </c>
      <c r="N947" s="50">
        <f>IF(D947="","",N847+F947)</f>
        <v/>
      </c>
      <c r="O947" s="49">
        <f>IF(D947="","",IF(AND(K947=0,K847&gt;0),C947,""))</f>
        <v/>
      </c>
    </row>
    <row r="948">
      <c r="A948" s="47">
        <f>IF(B948="","",DATE(YEAR('Debt Inputs'!$E$2),MONTH('Debt Inputs'!$E$2)+9,1))</f>
        <v/>
      </c>
      <c r="B948" s="18">
        <f>IF('Debt Inputs'!A48="","",'Debt Inputs'!A48)</f>
        <v/>
      </c>
      <c r="C948" s="19">
        <f>IF(B948="","",IFERROR(VLOOKUP(B948,'Debt Inputs'!$A$6:$M$105,2,FALSE),""))</f>
        <v/>
      </c>
      <c r="D948" s="48">
        <f>IF(B948="","",K848)</f>
        <v/>
      </c>
      <c r="E948" s="21">
        <f>IF(B948="","",IFERROR(VLOOKUP(B948,'Debt Inputs'!$A$6:$M$105,5,FALSE),0))</f>
        <v/>
      </c>
      <c r="F948" s="48">
        <f>IF(D948="","",IFERROR(D948*E948/12,0))</f>
        <v/>
      </c>
      <c r="G948" s="48">
        <f>IF(D948="","",MIN(IFERROR(VLOOKUP(B948,'Debt Inputs'!$A$6:$M$105,7,FALSE),0),D948+F948))</f>
        <v/>
      </c>
      <c r="H948" s="48">
        <f>IF(D948="","",IF(L948=1,MAX(0,'Debt Inputs'!$B$2-SUM($G$906:$G$1005)),0))</f>
        <v/>
      </c>
      <c r="I948" s="48">
        <f>IF(D948="","",MIN(D948+F948,G948+H948))</f>
        <v/>
      </c>
      <c r="J948" s="48">
        <f>IF(D948="","",MIN(D948,MAX(0,I948-F948)))</f>
        <v/>
      </c>
      <c r="K948" s="48">
        <f>IF(D948="","",MAX(0,D948+F948-I948))</f>
        <v/>
      </c>
      <c r="L948" s="18">
        <f>IF(D948="","",IF(D948&lt;=0,"",1+COUNTIFS($D$906:$D$1005,"&gt;0",$E$906:$E$1005,"&gt;"&amp;E948)))</f>
        <v/>
      </c>
      <c r="M948" s="18">
        <f>IF(D948="","",IF(AND(K948&gt;0,L948=1),"Yes","No"))</f>
        <v/>
      </c>
      <c r="N948" s="48">
        <f>IF(D948="","",N848+F948)</f>
        <v/>
      </c>
      <c r="O948" s="47">
        <f>IF(D948="","",IF(AND(K948=0,K848&gt;0),C948,""))</f>
        <v/>
      </c>
    </row>
    <row r="949">
      <c r="A949" s="49">
        <f>IF(B949="","",DATE(YEAR('Debt Inputs'!$E$2),MONTH('Debt Inputs'!$E$2)+9,1))</f>
        <v/>
      </c>
      <c r="B949" s="23">
        <f>IF('Debt Inputs'!A49="","",'Debt Inputs'!A49)</f>
        <v/>
      </c>
      <c r="C949" s="24">
        <f>IF(B949="","",IFERROR(VLOOKUP(B949,'Debt Inputs'!$A$6:$M$105,2,FALSE),""))</f>
        <v/>
      </c>
      <c r="D949" s="50">
        <f>IF(B949="","",K849)</f>
        <v/>
      </c>
      <c r="E949" s="26">
        <f>IF(B949="","",IFERROR(VLOOKUP(B949,'Debt Inputs'!$A$6:$M$105,5,FALSE),0))</f>
        <v/>
      </c>
      <c r="F949" s="50">
        <f>IF(D949="","",IFERROR(D949*E949/12,0))</f>
        <v/>
      </c>
      <c r="G949" s="50">
        <f>IF(D949="","",MIN(IFERROR(VLOOKUP(B949,'Debt Inputs'!$A$6:$M$105,7,FALSE),0),D949+F949))</f>
        <v/>
      </c>
      <c r="H949" s="50">
        <f>IF(D949="","",IF(L949=1,MAX(0,'Debt Inputs'!$B$2-SUM($G$906:$G$1005)),0))</f>
        <v/>
      </c>
      <c r="I949" s="50">
        <f>IF(D949="","",MIN(D949+F949,G949+H949))</f>
        <v/>
      </c>
      <c r="J949" s="50">
        <f>IF(D949="","",MIN(D949,MAX(0,I949-F949)))</f>
        <v/>
      </c>
      <c r="K949" s="50">
        <f>IF(D949="","",MAX(0,D949+F949-I949))</f>
        <v/>
      </c>
      <c r="L949" s="23">
        <f>IF(D949="","",IF(D949&lt;=0,"",1+COUNTIFS($D$906:$D$1005,"&gt;0",$E$906:$E$1005,"&gt;"&amp;E949)))</f>
        <v/>
      </c>
      <c r="M949" s="23">
        <f>IF(D949="","",IF(AND(K949&gt;0,L949=1),"Yes","No"))</f>
        <v/>
      </c>
      <c r="N949" s="50">
        <f>IF(D949="","",N849+F949)</f>
        <v/>
      </c>
      <c r="O949" s="49">
        <f>IF(D949="","",IF(AND(K949=0,K849&gt;0),C949,""))</f>
        <v/>
      </c>
    </row>
    <row r="950">
      <c r="A950" s="47">
        <f>IF(B950="","",DATE(YEAR('Debt Inputs'!$E$2),MONTH('Debt Inputs'!$E$2)+9,1))</f>
        <v/>
      </c>
      <c r="B950" s="18">
        <f>IF('Debt Inputs'!A50="","",'Debt Inputs'!A50)</f>
        <v/>
      </c>
      <c r="C950" s="19">
        <f>IF(B950="","",IFERROR(VLOOKUP(B950,'Debt Inputs'!$A$6:$M$105,2,FALSE),""))</f>
        <v/>
      </c>
      <c r="D950" s="48">
        <f>IF(B950="","",K850)</f>
        <v/>
      </c>
      <c r="E950" s="21">
        <f>IF(B950="","",IFERROR(VLOOKUP(B950,'Debt Inputs'!$A$6:$M$105,5,FALSE),0))</f>
        <v/>
      </c>
      <c r="F950" s="48">
        <f>IF(D950="","",IFERROR(D950*E950/12,0))</f>
        <v/>
      </c>
      <c r="G950" s="48">
        <f>IF(D950="","",MIN(IFERROR(VLOOKUP(B950,'Debt Inputs'!$A$6:$M$105,7,FALSE),0),D950+F950))</f>
        <v/>
      </c>
      <c r="H950" s="48">
        <f>IF(D950="","",IF(L950=1,MAX(0,'Debt Inputs'!$B$2-SUM($G$906:$G$1005)),0))</f>
        <v/>
      </c>
      <c r="I950" s="48">
        <f>IF(D950="","",MIN(D950+F950,G950+H950))</f>
        <v/>
      </c>
      <c r="J950" s="48">
        <f>IF(D950="","",MIN(D950,MAX(0,I950-F950)))</f>
        <v/>
      </c>
      <c r="K950" s="48">
        <f>IF(D950="","",MAX(0,D950+F950-I950))</f>
        <v/>
      </c>
      <c r="L950" s="18">
        <f>IF(D950="","",IF(D950&lt;=0,"",1+COUNTIFS($D$906:$D$1005,"&gt;0",$E$906:$E$1005,"&gt;"&amp;E950)))</f>
        <v/>
      </c>
      <c r="M950" s="18">
        <f>IF(D950="","",IF(AND(K950&gt;0,L950=1),"Yes","No"))</f>
        <v/>
      </c>
      <c r="N950" s="48">
        <f>IF(D950="","",N850+F950)</f>
        <v/>
      </c>
      <c r="O950" s="47">
        <f>IF(D950="","",IF(AND(K950=0,K850&gt;0),C950,""))</f>
        <v/>
      </c>
    </row>
    <row r="951">
      <c r="A951" s="49">
        <f>IF(B951="","",DATE(YEAR('Debt Inputs'!$E$2),MONTH('Debt Inputs'!$E$2)+9,1))</f>
        <v/>
      </c>
      <c r="B951" s="23">
        <f>IF('Debt Inputs'!A51="","",'Debt Inputs'!A51)</f>
        <v/>
      </c>
      <c r="C951" s="24">
        <f>IF(B951="","",IFERROR(VLOOKUP(B951,'Debt Inputs'!$A$6:$M$105,2,FALSE),""))</f>
        <v/>
      </c>
      <c r="D951" s="50">
        <f>IF(B951="","",K851)</f>
        <v/>
      </c>
      <c r="E951" s="26">
        <f>IF(B951="","",IFERROR(VLOOKUP(B951,'Debt Inputs'!$A$6:$M$105,5,FALSE),0))</f>
        <v/>
      </c>
      <c r="F951" s="50">
        <f>IF(D951="","",IFERROR(D951*E951/12,0))</f>
        <v/>
      </c>
      <c r="G951" s="50">
        <f>IF(D951="","",MIN(IFERROR(VLOOKUP(B951,'Debt Inputs'!$A$6:$M$105,7,FALSE),0),D951+F951))</f>
        <v/>
      </c>
      <c r="H951" s="50">
        <f>IF(D951="","",IF(L951=1,MAX(0,'Debt Inputs'!$B$2-SUM($G$906:$G$1005)),0))</f>
        <v/>
      </c>
      <c r="I951" s="50">
        <f>IF(D951="","",MIN(D951+F951,G951+H951))</f>
        <v/>
      </c>
      <c r="J951" s="50">
        <f>IF(D951="","",MIN(D951,MAX(0,I951-F951)))</f>
        <v/>
      </c>
      <c r="K951" s="50">
        <f>IF(D951="","",MAX(0,D951+F951-I951))</f>
        <v/>
      </c>
      <c r="L951" s="23">
        <f>IF(D951="","",IF(D951&lt;=0,"",1+COUNTIFS($D$906:$D$1005,"&gt;0",$E$906:$E$1005,"&gt;"&amp;E951)))</f>
        <v/>
      </c>
      <c r="M951" s="23">
        <f>IF(D951="","",IF(AND(K951&gt;0,L951=1),"Yes","No"))</f>
        <v/>
      </c>
      <c r="N951" s="50">
        <f>IF(D951="","",N851+F951)</f>
        <v/>
      </c>
      <c r="O951" s="49">
        <f>IF(D951="","",IF(AND(K951=0,K851&gt;0),C951,""))</f>
        <v/>
      </c>
    </row>
    <row r="952">
      <c r="A952" s="47">
        <f>IF(B952="","",DATE(YEAR('Debt Inputs'!$E$2),MONTH('Debt Inputs'!$E$2)+9,1))</f>
        <v/>
      </c>
      <c r="B952" s="18">
        <f>IF('Debt Inputs'!A52="","",'Debt Inputs'!A52)</f>
        <v/>
      </c>
      <c r="C952" s="19">
        <f>IF(B952="","",IFERROR(VLOOKUP(B952,'Debt Inputs'!$A$6:$M$105,2,FALSE),""))</f>
        <v/>
      </c>
      <c r="D952" s="48">
        <f>IF(B952="","",K852)</f>
        <v/>
      </c>
      <c r="E952" s="21">
        <f>IF(B952="","",IFERROR(VLOOKUP(B952,'Debt Inputs'!$A$6:$M$105,5,FALSE),0))</f>
        <v/>
      </c>
      <c r="F952" s="48">
        <f>IF(D952="","",IFERROR(D952*E952/12,0))</f>
        <v/>
      </c>
      <c r="G952" s="48">
        <f>IF(D952="","",MIN(IFERROR(VLOOKUP(B952,'Debt Inputs'!$A$6:$M$105,7,FALSE),0),D952+F952))</f>
        <v/>
      </c>
      <c r="H952" s="48">
        <f>IF(D952="","",IF(L952=1,MAX(0,'Debt Inputs'!$B$2-SUM($G$906:$G$1005)),0))</f>
        <v/>
      </c>
      <c r="I952" s="48">
        <f>IF(D952="","",MIN(D952+F952,G952+H952))</f>
        <v/>
      </c>
      <c r="J952" s="48">
        <f>IF(D952="","",MIN(D952,MAX(0,I952-F952)))</f>
        <v/>
      </c>
      <c r="K952" s="48">
        <f>IF(D952="","",MAX(0,D952+F952-I952))</f>
        <v/>
      </c>
      <c r="L952" s="18">
        <f>IF(D952="","",IF(D952&lt;=0,"",1+COUNTIFS($D$906:$D$1005,"&gt;0",$E$906:$E$1005,"&gt;"&amp;E952)))</f>
        <v/>
      </c>
      <c r="M952" s="18">
        <f>IF(D952="","",IF(AND(K952&gt;0,L952=1),"Yes","No"))</f>
        <v/>
      </c>
      <c r="N952" s="48">
        <f>IF(D952="","",N852+F952)</f>
        <v/>
      </c>
      <c r="O952" s="47">
        <f>IF(D952="","",IF(AND(K952=0,K852&gt;0),C952,""))</f>
        <v/>
      </c>
    </row>
    <row r="953">
      <c r="A953" s="49">
        <f>IF(B953="","",DATE(YEAR('Debt Inputs'!$E$2),MONTH('Debt Inputs'!$E$2)+9,1))</f>
        <v/>
      </c>
      <c r="B953" s="23">
        <f>IF('Debt Inputs'!A53="","",'Debt Inputs'!A53)</f>
        <v/>
      </c>
      <c r="C953" s="24">
        <f>IF(B953="","",IFERROR(VLOOKUP(B953,'Debt Inputs'!$A$6:$M$105,2,FALSE),""))</f>
        <v/>
      </c>
      <c r="D953" s="50">
        <f>IF(B953="","",K853)</f>
        <v/>
      </c>
      <c r="E953" s="26">
        <f>IF(B953="","",IFERROR(VLOOKUP(B953,'Debt Inputs'!$A$6:$M$105,5,FALSE),0))</f>
        <v/>
      </c>
      <c r="F953" s="50">
        <f>IF(D953="","",IFERROR(D953*E953/12,0))</f>
        <v/>
      </c>
      <c r="G953" s="50">
        <f>IF(D953="","",MIN(IFERROR(VLOOKUP(B953,'Debt Inputs'!$A$6:$M$105,7,FALSE),0),D953+F953))</f>
        <v/>
      </c>
      <c r="H953" s="50">
        <f>IF(D953="","",IF(L953=1,MAX(0,'Debt Inputs'!$B$2-SUM($G$906:$G$1005)),0))</f>
        <v/>
      </c>
      <c r="I953" s="50">
        <f>IF(D953="","",MIN(D953+F953,G953+H953))</f>
        <v/>
      </c>
      <c r="J953" s="50">
        <f>IF(D953="","",MIN(D953,MAX(0,I953-F953)))</f>
        <v/>
      </c>
      <c r="K953" s="50">
        <f>IF(D953="","",MAX(0,D953+F953-I953))</f>
        <v/>
      </c>
      <c r="L953" s="23">
        <f>IF(D953="","",IF(D953&lt;=0,"",1+COUNTIFS($D$906:$D$1005,"&gt;0",$E$906:$E$1005,"&gt;"&amp;E953)))</f>
        <v/>
      </c>
      <c r="M953" s="23">
        <f>IF(D953="","",IF(AND(K953&gt;0,L953=1),"Yes","No"))</f>
        <v/>
      </c>
      <c r="N953" s="50">
        <f>IF(D953="","",N853+F953)</f>
        <v/>
      </c>
      <c r="O953" s="49">
        <f>IF(D953="","",IF(AND(K953=0,K853&gt;0),C953,""))</f>
        <v/>
      </c>
    </row>
    <row r="954">
      <c r="A954" s="47">
        <f>IF(B954="","",DATE(YEAR('Debt Inputs'!$E$2),MONTH('Debt Inputs'!$E$2)+9,1))</f>
        <v/>
      </c>
      <c r="B954" s="18">
        <f>IF('Debt Inputs'!A54="","",'Debt Inputs'!A54)</f>
        <v/>
      </c>
      <c r="C954" s="19">
        <f>IF(B954="","",IFERROR(VLOOKUP(B954,'Debt Inputs'!$A$6:$M$105,2,FALSE),""))</f>
        <v/>
      </c>
      <c r="D954" s="48">
        <f>IF(B954="","",K854)</f>
        <v/>
      </c>
      <c r="E954" s="21">
        <f>IF(B954="","",IFERROR(VLOOKUP(B954,'Debt Inputs'!$A$6:$M$105,5,FALSE),0))</f>
        <v/>
      </c>
      <c r="F954" s="48">
        <f>IF(D954="","",IFERROR(D954*E954/12,0))</f>
        <v/>
      </c>
      <c r="G954" s="48">
        <f>IF(D954="","",MIN(IFERROR(VLOOKUP(B954,'Debt Inputs'!$A$6:$M$105,7,FALSE),0),D954+F954))</f>
        <v/>
      </c>
      <c r="H954" s="48">
        <f>IF(D954="","",IF(L954=1,MAX(0,'Debt Inputs'!$B$2-SUM($G$906:$G$1005)),0))</f>
        <v/>
      </c>
      <c r="I954" s="48">
        <f>IF(D954="","",MIN(D954+F954,G954+H954))</f>
        <v/>
      </c>
      <c r="J954" s="48">
        <f>IF(D954="","",MIN(D954,MAX(0,I954-F954)))</f>
        <v/>
      </c>
      <c r="K954" s="48">
        <f>IF(D954="","",MAX(0,D954+F954-I954))</f>
        <v/>
      </c>
      <c r="L954" s="18">
        <f>IF(D954="","",IF(D954&lt;=0,"",1+COUNTIFS($D$906:$D$1005,"&gt;0",$E$906:$E$1005,"&gt;"&amp;E954)))</f>
        <v/>
      </c>
      <c r="M954" s="18">
        <f>IF(D954="","",IF(AND(K954&gt;0,L954=1),"Yes","No"))</f>
        <v/>
      </c>
      <c r="N954" s="48">
        <f>IF(D954="","",N854+F954)</f>
        <v/>
      </c>
      <c r="O954" s="47">
        <f>IF(D954="","",IF(AND(K954=0,K854&gt;0),C954,""))</f>
        <v/>
      </c>
    </row>
    <row r="955">
      <c r="A955" s="49">
        <f>IF(B955="","",DATE(YEAR('Debt Inputs'!$E$2),MONTH('Debt Inputs'!$E$2)+9,1))</f>
        <v/>
      </c>
      <c r="B955" s="23">
        <f>IF('Debt Inputs'!A55="","",'Debt Inputs'!A55)</f>
        <v/>
      </c>
      <c r="C955" s="24">
        <f>IF(B955="","",IFERROR(VLOOKUP(B955,'Debt Inputs'!$A$6:$M$105,2,FALSE),""))</f>
        <v/>
      </c>
      <c r="D955" s="50">
        <f>IF(B955="","",K855)</f>
        <v/>
      </c>
      <c r="E955" s="26">
        <f>IF(B955="","",IFERROR(VLOOKUP(B955,'Debt Inputs'!$A$6:$M$105,5,FALSE),0))</f>
        <v/>
      </c>
      <c r="F955" s="50">
        <f>IF(D955="","",IFERROR(D955*E955/12,0))</f>
        <v/>
      </c>
      <c r="G955" s="50">
        <f>IF(D955="","",MIN(IFERROR(VLOOKUP(B955,'Debt Inputs'!$A$6:$M$105,7,FALSE),0),D955+F955))</f>
        <v/>
      </c>
      <c r="H955" s="50">
        <f>IF(D955="","",IF(L955=1,MAX(0,'Debt Inputs'!$B$2-SUM($G$906:$G$1005)),0))</f>
        <v/>
      </c>
      <c r="I955" s="50">
        <f>IF(D955="","",MIN(D955+F955,G955+H955))</f>
        <v/>
      </c>
      <c r="J955" s="50">
        <f>IF(D955="","",MIN(D955,MAX(0,I955-F955)))</f>
        <v/>
      </c>
      <c r="K955" s="50">
        <f>IF(D955="","",MAX(0,D955+F955-I955))</f>
        <v/>
      </c>
      <c r="L955" s="23">
        <f>IF(D955="","",IF(D955&lt;=0,"",1+COUNTIFS($D$906:$D$1005,"&gt;0",$E$906:$E$1005,"&gt;"&amp;E955)))</f>
        <v/>
      </c>
      <c r="M955" s="23">
        <f>IF(D955="","",IF(AND(K955&gt;0,L955=1),"Yes","No"))</f>
        <v/>
      </c>
      <c r="N955" s="50">
        <f>IF(D955="","",N855+F955)</f>
        <v/>
      </c>
      <c r="O955" s="49">
        <f>IF(D955="","",IF(AND(K955=0,K855&gt;0),C955,""))</f>
        <v/>
      </c>
    </row>
    <row r="956">
      <c r="A956" s="47">
        <f>IF(B956="","",DATE(YEAR('Debt Inputs'!$E$2),MONTH('Debt Inputs'!$E$2)+9,1))</f>
        <v/>
      </c>
      <c r="B956" s="18">
        <f>IF('Debt Inputs'!A56="","",'Debt Inputs'!A56)</f>
        <v/>
      </c>
      <c r="C956" s="19">
        <f>IF(B956="","",IFERROR(VLOOKUP(B956,'Debt Inputs'!$A$6:$M$105,2,FALSE),""))</f>
        <v/>
      </c>
      <c r="D956" s="48">
        <f>IF(B956="","",K856)</f>
        <v/>
      </c>
      <c r="E956" s="21">
        <f>IF(B956="","",IFERROR(VLOOKUP(B956,'Debt Inputs'!$A$6:$M$105,5,FALSE),0))</f>
        <v/>
      </c>
      <c r="F956" s="48">
        <f>IF(D956="","",IFERROR(D956*E956/12,0))</f>
        <v/>
      </c>
      <c r="G956" s="48">
        <f>IF(D956="","",MIN(IFERROR(VLOOKUP(B956,'Debt Inputs'!$A$6:$M$105,7,FALSE),0),D956+F956))</f>
        <v/>
      </c>
      <c r="H956" s="48">
        <f>IF(D956="","",IF(L956=1,MAX(0,'Debt Inputs'!$B$2-SUM($G$906:$G$1005)),0))</f>
        <v/>
      </c>
      <c r="I956" s="48">
        <f>IF(D956="","",MIN(D956+F956,G956+H956))</f>
        <v/>
      </c>
      <c r="J956" s="48">
        <f>IF(D956="","",MIN(D956,MAX(0,I956-F956)))</f>
        <v/>
      </c>
      <c r="K956" s="48">
        <f>IF(D956="","",MAX(0,D956+F956-I956))</f>
        <v/>
      </c>
      <c r="L956" s="18">
        <f>IF(D956="","",IF(D956&lt;=0,"",1+COUNTIFS($D$906:$D$1005,"&gt;0",$E$906:$E$1005,"&gt;"&amp;E956)))</f>
        <v/>
      </c>
      <c r="M956" s="18">
        <f>IF(D956="","",IF(AND(K956&gt;0,L956=1),"Yes","No"))</f>
        <v/>
      </c>
      <c r="N956" s="48">
        <f>IF(D956="","",N856+F956)</f>
        <v/>
      </c>
      <c r="O956" s="47">
        <f>IF(D956="","",IF(AND(K956=0,K856&gt;0),C956,""))</f>
        <v/>
      </c>
    </row>
    <row r="957">
      <c r="A957" s="49">
        <f>IF(B957="","",DATE(YEAR('Debt Inputs'!$E$2),MONTH('Debt Inputs'!$E$2)+9,1))</f>
        <v/>
      </c>
      <c r="B957" s="23">
        <f>IF('Debt Inputs'!A57="","",'Debt Inputs'!A57)</f>
        <v/>
      </c>
      <c r="C957" s="24">
        <f>IF(B957="","",IFERROR(VLOOKUP(B957,'Debt Inputs'!$A$6:$M$105,2,FALSE),""))</f>
        <v/>
      </c>
      <c r="D957" s="50">
        <f>IF(B957="","",K857)</f>
        <v/>
      </c>
      <c r="E957" s="26">
        <f>IF(B957="","",IFERROR(VLOOKUP(B957,'Debt Inputs'!$A$6:$M$105,5,FALSE),0))</f>
        <v/>
      </c>
      <c r="F957" s="50">
        <f>IF(D957="","",IFERROR(D957*E957/12,0))</f>
        <v/>
      </c>
      <c r="G957" s="50">
        <f>IF(D957="","",MIN(IFERROR(VLOOKUP(B957,'Debt Inputs'!$A$6:$M$105,7,FALSE),0),D957+F957))</f>
        <v/>
      </c>
      <c r="H957" s="50">
        <f>IF(D957="","",IF(L957=1,MAX(0,'Debt Inputs'!$B$2-SUM($G$906:$G$1005)),0))</f>
        <v/>
      </c>
      <c r="I957" s="50">
        <f>IF(D957="","",MIN(D957+F957,G957+H957))</f>
        <v/>
      </c>
      <c r="J957" s="50">
        <f>IF(D957="","",MIN(D957,MAX(0,I957-F957)))</f>
        <v/>
      </c>
      <c r="K957" s="50">
        <f>IF(D957="","",MAX(0,D957+F957-I957))</f>
        <v/>
      </c>
      <c r="L957" s="23">
        <f>IF(D957="","",IF(D957&lt;=0,"",1+COUNTIFS($D$906:$D$1005,"&gt;0",$E$906:$E$1005,"&gt;"&amp;E957)))</f>
        <v/>
      </c>
      <c r="M957" s="23">
        <f>IF(D957="","",IF(AND(K957&gt;0,L957=1),"Yes","No"))</f>
        <v/>
      </c>
      <c r="N957" s="50">
        <f>IF(D957="","",N857+F957)</f>
        <v/>
      </c>
      <c r="O957" s="49">
        <f>IF(D957="","",IF(AND(K957=0,K857&gt;0),C957,""))</f>
        <v/>
      </c>
    </row>
    <row r="958">
      <c r="A958" s="47">
        <f>IF(B958="","",DATE(YEAR('Debt Inputs'!$E$2),MONTH('Debt Inputs'!$E$2)+9,1))</f>
        <v/>
      </c>
      <c r="B958" s="18">
        <f>IF('Debt Inputs'!A58="","",'Debt Inputs'!A58)</f>
        <v/>
      </c>
      <c r="C958" s="19">
        <f>IF(B958="","",IFERROR(VLOOKUP(B958,'Debt Inputs'!$A$6:$M$105,2,FALSE),""))</f>
        <v/>
      </c>
      <c r="D958" s="48">
        <f>IF(B958="","",K858)</f>
        <v/>
      </c>
      <c r="E958" s="21">
        <f>IF(B958="","",IFERROR(VLOOKUP(B958,'Debt Inputs'!$A$6:$M$105,5,FALSE),0))</f>
        <v/>
      </c>
      <c r="F958" s="48">
        <f>IF(D958="","",IFERROR(D958*E958/12,0))</f>
        <v/>
      </c>
      <c r="G958" s="48">
        <f>IF(D958="","",MIN(IFERROR(VLOOKUP(B958,'Debt Inputs'!$A$6:$M$105,7,FALSE),0),D958+F958))</f>
        <v/>
      </c>
      <c r="H958" s="48">
        <f>IF(D958="","",IF(L958=1,MAX(0,'Debt Inputs'!$B$2-SUM($G$906:$G$1005)),0))</f>
        <v/>
      </c>
      <c r="I958" s="48">
        <f>IF(D958="","",MIN(D958+F958,G958+H958))</f>
        <v/>
      </c>
      <c r="J958" s="48">
        <f>IF(D958="","",MIN(D958,MAX(0,I958-F958)))</f>
        <v/>
      </c>
      <c r="K958" s="48">
        <f>IF(D958="","",MAX(0,D958+F958-I958))</f>
        <v/>
      </c>
      <c r="L958" s="18">
        <f>IF(D958="","",IF(D958&lt;=0,"",1+COUNTIFS($D$906:$D$1005,"&gt;0",$E$906:$E$1005,"&gt;"&amp;E958)))</f>
        <v/>
      </c>
      <c r="M958" s="18">
        <f>IF(D958="","",IF(AND(K958&gt;0,L958=1),"Yes","No"))</f>
        <v/>
      </c>
      <c r="N958" s="48">
        <f>IF(D958="","",N858+F958)</f>
        <v/>
      </c>
      <c r="O958" s="47">
        <f>IF(D958="","",IF(AND(K958=0,K858&gt;0),C958,""))</f>
        <v/>
      </c>
    </row>
    <row r="959">
      <c r="A959" s="49">
        <f>IF(B959="","",DATE(YEAR('Debt Inputs'!$E$2),MONTH('Debt Inputs'!$E$2)+9,1))</f>
        <v/>
      </c>
      <c r="B959" s="23">
        <f>IF('Debt Inputs'!A59="","",'Debt Inputs'!A59)</f>
        <v/>
      </c>
      <c r="C959" s="24">
        <f>IF(B959="","",IFERROR(VLOOKUP(B959,'Debt Inputs'!$A$6:$M$105,2,FALSE),""))</f>
        <v/>
      </c>
      <c r="D959" s="50">
        <f>IF(B959="","",K859)</f>
        <v/>
      </c>
      <c r="E959" s="26">
        <f>IF(B959="","",IFERROR(VLOOKUP(B959,'Debt Inputs'!$A$6:$M$105,5,FALSE),0))</f>
        <v/>
      </c>
      <c r="F959" s="50">
        <f>IF(D959="","",IFERROR(D959*E959/12,0))</f>
        <v/>
      </c>
      <c r="G959" s="50">
        <f>IF(D959="","",MIN(IFERROR(VLOOKUP(B959,'Debt Inputs'!$A$6:$M$105,7,FALSE),0),D959+F959))</f>
        <v/>
      </c>
      <c r="H959" s="50">
        <f>IF(D959="","",IF(L959=1,MAX(0,'Debt Inputs'!$B$2-SUM($G$906:$G$1005)),0))</f>
        <v/>
      </c>
      <c r="I959" s="50">
        <f>IF(D959="","",MIN(D959+F959,G959+H959))</f>
        <v/>
      </c>
      <c r="J959" s="50">
        <f>IF(D959="","",MIN(D959,MAX(0,I959-F959)))</f>
        <v/>
      </c>
      <c r="K959" s="50">
        <f>IF(D959="","",MAX(0,D959+F959-I959))</f>
        <v/>
      </c>
      <c r="L959" s="23">
        <f>IF(D959="","",IF(D959&lt;=0,"",1+COUNTIFS($D$906:$D$1005,"&gt;0",$E$906:$E$1005,"&gt;"&amp;E959)))</f>
        <v/>
      </c>
      <c r="M959" s="23">
        <f>IF(D959="","",IF(AND(K959&gt;0,L959=1),"Yes","No"))</f>
        <v/>
      </c>
      <c r="N959" s="50">
        <f>IF(D959="","",N859+F959)</f>
        <v/>
      </c>
      <c r="O959" s="49">
        <f>IF(D959="","",IF(AND(K959=0,K859&gt;0),C959,""))</f>
        <v/>
      </c>
    </row>
    <row r="960">
      <c r="A960" s="47">
        <f>IF(B960="","",DATE(YEAR('Debt Inputs'!$E$2),MONTH('Debt Inputs'!$E$2)+9,1))</f>
        <v/>
      </c>
      <c r="B960" s="18">
        <f>IF('Debt Inputs'!A60="","",'Debt Inputs'!A60)</f>
        <v/>
      </c>
      <c r="C960" s="19">
        <f>IF(B960="","",IFERROR(VLOOKUP(B960,'Debt Inputs'!$A$6:$M$105,2,FALSE),""))</f>
        <v/>
      </c>
      <c r="D960" s="48">
        <f>IF(B960="","",K860)</f>
        <v/>
      </c>
      <c r="E960" s="21">
        <f>IF(B960="","",IFERROR(VLOOKUP(B960,'Debt Inputs'!$A$6:$M$105,5,FALSE),0))</f>
        <v/>
      </c>
      <c r="F960" s="48">
        <f>IF(D960="","",IFERROR(D960*E960/12,0))</f>
        <v/>
      </c>
      <c r="G960" s="48">
        <f>IF(D960="","",MIN(IFERROR(VLOOKUP(B960,'Debt Inputs'!$A$6:$M$105,7,FALSE),0),D960+F960))</f>
        <v/>
      </c>
      <c r="H960" s="48">
        <f>IF(D960="","",IF(L960=1,MAX(0,'Debt Inputs'!$B$2-SUM($G$906:$G$1005)),0))</f>
        <v/>
      </c>
      <c r="I960" s="48">
        <f>IF(D960="","",MIN(D960+F960,G960+H960))</f>
        <v/>
      </c>
      <c r="J960" s="48">
        <f>IF(D960="","",MIN(D960,MAX(0,I960-F960)))</f>
        <v/>
      </c>
      <c r="K960" s="48">
        <f>IF(D960="","",MAX(0,D960+F960-I960))</f>
        <v/>
      </c>
      <c r="L960" s="18">
        <f>IF(D960="","",IF(D960&lt;=0,"",1+COUNTIFS($D$906:$D$1005,"&gt;0",$E$906:$E$1005,"&gt;"&amp;E960)))</f>
        <v/>
      </c>
      <c r="M960" s="18">
        <f>IF(D960="","",IF(AND(K960&gt;0,L960=1),"Yes","No"))</f>
        <v/>
      </c>
      <c r="N960" s="48">
        <f>IF(D960="","",N860+F960)</f>
        <v/>
      </c>
      <c r="O960" s="47">
        <f>IF(D960="","",IF(AND(K960=0,K860&gt;0),C960,""))</f>
        <v/>
      </c>
    </row>
    <row r="961">
      <c r="A961" s="49">
        <f>IF(B961="","",DATE(YEAR('Debt Inputs'!$E$2),MONTH('Debt Inputs'!$E$2)+9,1))</f>
        <v/>
      </c>
      <c r="B961" s="23">
        <f>IF('Debt Inputs'!A61="","",'Debt Inputs'!A61)</f>
        <v/>
      </c>
      <c r="C961" s="24">
        <f>IF(B961="","",IFERROR(VLOOKUP(B961,'Debt Inputs'!$A$6:$M$105,2,FALSE),""))</f>
        <v/>
      </c>
      <c r="D961" s="50">
        <f>IF(B961="","",K861)</f>
        <v/>
      </c>
      <c r="E961" s="26">
        <f>IF(B961="","",IFERROR(VLOOKUP(B961,'Debt Inputs'!$A$6:$M$105,5,FALSE),0))</f>
        <v/>
      </c>
      <c r="F961" s="50">
        <f>IF(D961="","",IFERROR(D961*E961/12,0))</f>
        <v/>
      </c>
      <c r="G961" s="50">
        <f>IF(D961="","",MIN(IFERROR(VLOOKUP(B961,'Debt Inputs'!$A$6:$M$105,7,FALSE),0),D961+F961))</f>
        <v/>
      </c>
      <c r="H961" s="50">
        <f>IF(D961="","",IF(L961=1,MAX(0,'Debt Inputs'!$B$2-SUM($G$906:$G$1005)),0))</f>
        <v/>
      </c>
      <c r="I961" s="50">
        <f>IF(D961="","",MIN(D961+F961,G961+H961))</f>
        <v/>
      </c>
      <c r="J961" s="50">
        <f>IF(D961="","",MIN(D961,MAX(0,I961-F961)))</f>
        <v/>
      </c>
      <c r="K961" s="50">
        <f>IF(D961="","",MAX(0,D961+F961-I961))</f>
        <v/>
      </c>
      <c r="L961" s="23">
        <f>IF(D961="","",IF(D961&lt;=0,"",1+COUNTIFS($D$906:$D$1005,"&gt;0",$E$906:$E$1005,"&gt;"&amp;E961)))</f>
        <v/>
      </c>
      <c r="M961" s="23">
        <f>IF(D961="","",IF(AND(K961&gt;0,L961=1),"Yes","No"))</f>
        <v/>
      </c>
      <c r="N961" s="50">
        <f>IF(D961="","",N861+F961)</f>
        <v/>
      </c>
      <c r="O961" s="49">
        <f>IF(D961="","",IF(AND(K961=0,K861&gt;0),C961,""))</f>
        <v/>
      </c>
    </row>
    <row r="962">
      <c r="A962" s="47">
        <f>IF(B962="","",DATE(YEAR('Debt Inputs'!$E$2),MONTH('Debt Inputs'!$E$2)+9,1))</f>
        <v/>
      </c>
      <c r="B962" s="18">
        <f>IF('Debt Inputs'!A62="","",'Debt Inputs'!A62)</f>
        <v/>
      </c>
      <c r="C962" s="19">
        <f>IF(B962="","",IFERROR(VLOOKUP(B962,'Debt Inputs'!$A$6:$M$105,2,FALSE),""))</f>
        <v/>
      </c>
      <c r="D962" s="48">
        <f>IF(B962="","",K862)</f>
        <v/>
      </c>
      <c r="E962" s="21">
        <f>IF(B962="","",IFERROR(VLOOKUP(B962,'Debt Inputs'!$A$6:$M$105,5,FALSE),0))</f>
        <v/>
      </c>
      <c r="F962" s="48">
        <f>IF(D962="","",IFERROR(D962*E962/12,0))</f>
        <v/>
      </c>
      <c r="G962" s="48">
        <f>IF(D962="","",MIN(IFERROR(VLOOKUP(B962,'Debt Inputs'!$A$6:$M$105,7,FALSE),0),D962+F962))</f>
        <v/>
      </c>
      <c r="H962" s="48">
        <f>IF(D962="","",IF(L962=1,MAX(0,'Debt Inputs'!$B$2-SUM($G$906:$G$1005)),0))</f>
        <v/>
      </c>
      <c r="I962" s="48">
        <f>IF(D962="","",MIN(D962+F962,G962+H962))</f>
        <v/>
      </c>
      <c r="J962" s="48">
        <f>IF(D962="","",MIN(D962,MAX(0,I962-F962)))</f>
        <v/>
      </c>
      <c r="K962" s="48">
        <f>IF(D962="","",MAX(0,D962+F962-I962))</f>
        <v/>
      </c>
      <c r="L962" s="18">
        <f>IF(D962="","",IF(D962&lt;=0,"",1+COUNTIFS($D$906:$D$1005,"&gt;0",$E$906:$E$1005,"&gt;"&amp;E962)))</f>
        <v/>
      </c>
      <c r="M962" s="18">
        <f>IF(D962="","",IF(AND(K962&gt;0,L962=1),"Yes","No"))</f>
        <v/>
      </c>
      <c r="N962" s="48">
        <f>IF(D962="","",N862+F962)</f>
        <v/>
      </c>
      <c r="O962" s="47">
        <f>IF(D962="","",IF(AND(K962=0,K862&gt;0),C962,""))</f>
        <v/>
      </c>
    </row>
    <row r="963">
      <c r="A963" s="49">
        <f>IF(B963="","",DATE(YEAR('Debt Inputs'!$E$2),MONTH('Debt Inputs'!$E$2)+9,1))</f>
        <v/>
      </c>
      <c r="B963" s="23">
        <f>IF('Debt Inputs'!A63="","",'Debt Inputs'!A63)</f>
        <v/>
      </c>
      <c r="C963" s="24">
        <f>IF(B963="","",IFERROR(VLOOKUP(B963,'Debt Inputs'!$A$6:$M$105,2,FALSE),""))</f>
        <v/>
      </c>
      <c r="D963" s="50">
        <f>IF(B963="","",K863)</f>
        <v/>
      </c>
      <c r="E963" s="26">
        <f>IF(B963="","",IFERROR(VLOOKUP(B963,'Debt Inputs'!$A$6:$M$105,5,FALSE),0))</f>
        <v/>
      </c>
      <c r="F963" s="50">
        <f>IF(D963="","",IFERROR(D963*E963/12,0))</f>
        <v/>
      </c>
      <c r="G963" s="50">
        <f>IF(D963="","",MIN(IFERROR(VLOOKUP(B963,'Debt Inputs'!$A$6:$M$105,7,FALSE),0),D963+F963))</f>
        <v/>
      </c>
      <c r="H963" s="50">
        <f>IF(D963="","",IF(L963=1,MAX(0,'Debt Inputs'!$B$2-SUM($G$906:$G$1005)),0))</f>
        <v/>
      </c>
      <c r="I963" s="50">
        <f>IF(D963="","",MIN(D963+F963,G963+H963))</f>
        <v/>
      </c>
      <c r="J963" s="50">
        <f>IF(D963="","",MIN(D963,MAX(0,I963-F963)))</f>
        <v/>
      </c>
      <c r="K963" s="50">
        <f>IF(D963="","",MAX(0,D963+F963-I963))</f>
        <v/>
      </c>
      <c r="L963" s="23">
        <f>IF(D963="","",IF(D963&lt;=0,"",1+COUNTIFS($D$906:$D$1005,"&gt;0",$E$906:$E$1005,"&gt;"&amp;E963)))</f>
        <v/>
      </c>
      <c r="M963" s="23">
        <f>IF(D963="","",IF(AND(K963&gt;0,L963=1),"Yes","No"))</f>
        <v/>
      </c>
      <c r="N963" s="50">
        <f>IF(D963="","",N863+F963)</f>
        <v/>
      </c>
      <c r="O963" s="49">
        <f>IF(D963="","",IF(AND(K963=0,K863&gt;0),C963,""))</f>
        <v/>
      </c>
    </row>
    <row r="964">
      <c r="A964" s="47">
        <f>IF(B964="","",DATE(YEAR('Debt Inputs'!$E$2),MONTH('Debt Inputs'!$E$2)+9,1))</f>
        <v/>
      </c>
      <c r="B964" s="18">
        <f>IF('Debt Inputs'!A64="","",'Debt Inputs'!A64)</f>
        <v/>
      </c>
      <c r="C964" s="19">
        <f>IF(B964="","",IFERROR(VLOOKUP(B964,'Debt Inputs'!$A$6:$M$105,2,FALSE),""))</f>
        <v/>
      </c>
      <c r="D964" s="48">
        <f>IF(B964="","",K864)</f>
        <v/>
      </c>
      <c r="E964" s="21">
        <f>IF(B964="","",IFERROR(VLOOKUP(B964,'Debt Inputs'!$A$6:$M$105,5,FALSE),0))</f>
        <v/>
      </c>
      <c r="F964" s="48">
        <f>IF(D964="","",IFERROR(D964*E964/12,0))</f>
        <v/>
      </c>
      <c r="G964" s="48">
        <f>IF(D964="","",MIN(IFERROR(VLOOKUP(B964,'Debt Inputs'!$A$6:$M$105,7,FALSE),0),D964+F964))</f>
        <v/>
      </c>
      <c r="H964" s="48">
        <f>IF(D964="","",IF(L964=1,MAX(0,'Debt Inputs'!$B$2-SUM($G$906:$G$1005)),0))</f>
        <v/>
      </c>
      <c r="I964" s="48">
        <f>IF(D964="","",MIN(D964+F964,G964+H964))</f>
        <v/>
      </c>
      <c r="J964" s="48">
        <f>IF(D964="","",MIN(D964,MAX(0,I964-F964)))</f>
        <v/>
      </c>
      <c r="K964" s="48">
        <f>IF(D964="","",MAX(0,D964+F964-I964))</f>
        <v/>
      </c>
      <c r="L964" s="18">
        <f>IF(D964="","",IF(D964&lt;=0,"",1+COUNTIFS($D$906:$D$1005,"&gt;0",$E$906:$E$1005,"&gt;"&amp;E964)))</f>
        <v/>
      </c>
      <c r="M964" s="18">
        <f>IF(D964="","",IF(AND(K964&gt;0,L964=1),"Yes","No"))</f>
        <v/>
      </c>
      <c r="N964" s="48">
        <f>IF(D964="","",N864+F964)</f>
        <v/>
      </c>
      <c r="O964" s="47">
        <f>IF(D964="","",IF(AND(K964=0,K864&gt;0),C964,""))</f>
        <v/>
      </c>
    </row>
    <row r="965">
      <c r="A965" s="49">
        <f>IF(B965="","",DATE(YEAR('Debt Inputs'!$E$2),MONTH('Debt Inputs'!$E$2)+9,1))</f>
        <v/>
      </c>
      <c r="B965" s="23">
        <f>IF('Debt Inputs'!A65="","",'Debt Inputs'!A65)</f>
        <v/>
      </c>
      <c r="C965" s="24">
        <f>IF(B965="","",IFERROR(VLOOKUP(B965,'Debt Inputs'!$A$6:$M$105,2,FALSE),""))</f>
        <v/>
      </c>
      <c r="D965" s="50">
        <f>IF(B965="","",K865)</f>
        <v/>
      </c>
      <c r="E965" s="26">
        <f>IF(B965="","",IFERROR(VLOOKUP(B965,'Debt Inputs'!$A$6:$M$105,5,FALSE),0))</f>
        <v/>
      </c>
      <c r="F965" s="50">
        <f>IF(D965="","",IFERROR(D965*E965/12,0))</f>
        <v/>
      </c>
      <c r="G965" s="50">
        <f>IF(D965="","",MIN(IFERROR(VLOOKUP(B965,'Debt Inputs'!$A$6:$M$105,7,FALSE),0),D965+F965))</f>
        <v/>
      </c>
      <c r="H965" s="50">
        <f>IF(D965="","",IF(L965=1,MAX(0,'Debt Inputs'!$B$2-SUM($G$906:$G$1005)),0))</f>
        <v/>
      </c>
      <c r="I965" s="50">
        <f>IF(D965="","",MIN(D965+F965,G965+H965))</f>
        <v/>
      </c>
      <c r="J965" s="50">
        <f>IF(D965="","",MIN(D965,MAX(0,I965-F965)))</f>
        <v/>
      </c>
      <c r="K965" s="50">
        <f>IF(D965="","",MAX(0,D965+F965-I965))</f>
        <v/>
      </c>
      <c r="L965" s="23">
        <f>IF(D965="","",IF(D965&lt;=0,"",1+COUNTIFS($D$906:$D$1005,"&gt;0",$E$906:$E$1005,"&gt;"&amp;E965)))</f>
        <v/>
      </c>
      <c r="M965" s="23">
        <f>IF(D965="","",IF(AND(K965&gt;0,L965=1),"Yes","No"))</f>
        <v/>
      </c>
      <c r="N965" s="50">
        <f>IF(D965="","",N865+F965)</f>
        <v/>
      </c>
      <c r="O965" s="49">
        <f>IF(D965="","",IF(AND(K965=0,K865&gt;0),C965,""))</f>
        <v/>
      </c>
    </row>
    <row r="966">
      <c r="A966" s="47">
        <f>IF(B966="","",DATE(YEAR('Debt Inputs'!$E$2),MONTH('Debt Inputs'!$E$2)+9,1))</f>
        <v/>
      </c>
      <c r="B966" s="18">
        <f>IF('Debt Inputs'!A66="","",'Debt Inputs'!A66)</f>
        <v/>
      </c>
      <c r="C966" s="19">
        <f>IF(B966="","",IFERROR(VLOOKUP(B966,'Debt Inputs'!$A$6:$M$105,2,FALSE),""))</f>
        <v/>
      </c>
      <c r="D966" s="48">
        <f>IF(B966="","",K866)</f>
        <v/>
      </c>
      <c r="E966" s="21">
        <f>IF(B966="","",IFERROR(VLOOKUP(B966,'Debt Inputs'!$A$6:$M$105,5,FALSE),0))</f>
        <v/>
      </c>
      <c r="F966" s="48">
        <f>IF(D966="","",IFERROR(D966*E966/12,0))</f>
        <v/>
      </c>
      <c r="G966" s="48">
        <f>IF(D966="","",MIN(IFERROR(VLOOKUP(B966,'Debt Inputs'!$A$6:$M$105,7,FALSE),0),D966+F966))</f>
        <v/>
      </c>
      <c r="H966" s="48">
        <f>IF(D966="","",IF(L966=1,MAX(0,'Debt Inputs'!$B$2-SUM($G$906:$G$1005)),0))</f>
        <v/>
      </c>
      <c r="I966" s="48">
        <f>IF(D966="","",MIN(D966+F966,G966+H966))</f>
        <v/>
      </c>
      <c r="J966" s="48">
        <f>IF(D966="","",MIN(D966,MAX(0,I966-F966)))</f>
        <v/>
      </c>
      <c r="K966" s="48">
        <f>IF(D966="","",MAX(0,D966+F966-I966))</f>
        <v/>
      </c>
      <c r="L966" s="18">
        <f>IF(D966="","",IF(D966&lt;=0,"",1+COUNTIFS($D$906:$D$1005,"&gt;0",$E$906:$E$1005,"&gt;"&amp;E966)))</f>
        <v/>
      </c>
      <c r="M966" s="18">
        <f>IF(D966="","",IF(AND(K966&gt;0,L966=1),"Yes","No"))</f>
        <v/>
      </c>
      <c r="N966" s="48">
        <f>IF(D966="","",N866+F966)</f>
        <v/>
      </c>
      <c r="O966" s="47">
        <f>IF(D966="","",IF(AND(K966=0,K866&gt;0),C966,""))</f>
        <v/>
      </c>
    </row>
    <row r="967">
      <c r="A967" s="49">
        <f>IF(B967="","",DATE(YEAR('Debt Inputs'!$E$2),MONTH('Debt Inputs'!$E$2)+9,1))</f>
        <v/>
      </c>
      <c r="B967" s="23">
        <f>IF('Debt Inputs'!A67="","",'Debt Inputs'!A67)</f>
        <v/>
      </c>
      <c r="C967" s="24">
        <f>IF(B967="","",IFERROR(VLOOKUP(B967,'Debt Inputs'!$A$6:$M$105,2,FALSE),""))</f>
        <v/>
      </c>
      <c r="D967" s="50">
        <f>IF(B967="","",K867)</f>
        <v/>
      </c>
      <c r="E967" s="26">
        <f>IF(B967="","",IFERROR(VLOOKUP(B967,'Debt Inputs'!$A$6:$M$105,5,FALSE),0))</f>
        <v/>
      </c>
      <c r="F967" s="50">
        <f>IF(D967="","",IFERROR(D967*E967/12,0))</f>
        <v/>
      </c>
      <c r="G967" s="50">
        <f>IF(D967="","",MIN(IFERROR(VLOOKUP(B967,'Debt Inputs'!$A$6:$M$105,7,FALSE),0),D967+F967))</f>
        <v/>
      </c>
      <c r="H967" s="50">
        <f>IF(D967="","",IF(L967=1,MAX(0,'Debt Inputs'!$B$2-SUM($G$906:$G$1005)),0))</f>
        <v/>
      </c>
      <c r="I967" s="50">
        <f>IF(D967="","",MIN(D967+F967,G967+H967))</f>
        <v/>
      </c>
      <c r="J967" s="50">
        <f>IF(D967="","",MIN(D967,MAX(0,I967-F967)))</f>
        <v/>
      </c>
      <c r="K967" s="50">
        <f>IF(D967="","",MAX(0,D967+F967-I967))</f>
        <v/>
      </c>
      <c r="L967" s="23">
        <f>IF(D967="","",IF(D967&lt;=0,"",1+COUNTIFS($D$906:$D$1005,"&gt;0",$E$906:$E$1005,"&gt;"&amp;E967)))</f>
        <v/>
      </c>
      <c r="M967" s="23">
        <f>IF(D967="","",IF(AND(K967&gt;0,L967=1),"Yes","No"))</f>
        <v/>
      </c>
      <c r="N967" s="50">
        <f>IF(D967="","",N867+F967)</f>
        <v/>
      </c>
      <c r="O967" s="49">
        <f>IF(D967="","",IF(AND(K967=0,K867&gt;0),C967,""))</f>
        <v/>
      </c>
    </row>
    <row r="968">
      <c r="A968" s="47">
        <f>IF(B968="","",DATE(YEAR('Debt Inputs'!$E$2),MONTH('Debt Inputs'!$E$2)+9,1))</f>
        <v/>
      </c>
      <c r="B968" s="18">
        <f>IF('Debt Inputs'!A68="","",'Debt Inputs'!A68)</f>
        <v/>
      </c>
      <c r="C968" s="19">
        <f>IF(B968="","",IFERROR(VLOOKUP(B968,'Debt Inputs'!$A$6:$M$105,2,FALSE),""))</f>
        <v/>
      </c>
      <c r="D968" s="48">
        <f>IF(B968="","",K868)</f>
        <v/>
      </c>
      <c r="E968" s="21">
        <f>IF(B968="","",IFERROR(VLOOKUP(B968,'Debt Inputs'!$A$6:$M$105,5,FALSE),0))</f>
        <v/>
      </c>
      <c r="F968" s="48">
        <f>IF(D968="","",IFERROR(D968*E968/12,0))</f>
        <v/>
      </c>
      <c r="G968" s="48">
        <f>IF(D968="","",MIN(IFERROR(VLOOKUP(B968,'Debt Inputs'!$A$6:$M$105,7,FALSE),0),D968+F968))</f>
        <v/>
      </c>
      <c r="H968" s="48">
        <f>IF(D968="","",IF(L968=1,MAX(0,'Debt Inputs'!$B$2-SUM($G$906:$G$1005)),0))</f>
        <v/>
      </c>
      <c r="I968" s="48">
        <f>IF(D968="","",MIN(D968+F968,G968+H968))</f>
        <v/>
      </c>
      <c r="J968" s="48">
        <f>IF(D968="","",MIN(D968,MAX(0,I968-F968)))</f>
        <v/>
      </c>
      <c r="K968" s="48">
        <f>IF(D968="","",MAX(0,D968+F968-I968))</f>
        <v/>
      </c>
      <c r="L968" s="18">
        <f>IF(D968="","",IF(D968&lt;=0,"",1+COUNTIFS($D$906:$D$1005,"&gt;0",$E$906:$E$1005,"&gt;"&amp;E968)))</f>
        <v/>
      </c>
      <c r="M968" s="18">
        <f>IF(D968="","",IF(AND(K968&gt;0,L968=1),"Yes","No"))</f>
        <v/>
      </c>
      <c r="N968" s="48">
        <f>IF(D968="","",N868+F968)</f>
        <v/>
      </c>
      <c r="O968" s="47">
        <f>IF(D968="","",IF(AND(K968=0,K868&gt;0),C968,""))</f>
        <v/>
      </c>
    </row>
    <row r="969">
      <c r="A969" s="49">
        <f>IF(B969="","",DATE(YEAR('Debt Inputs'!$E$2),MONTH('Debt Inputs'!$E$2)+9,1))</f>
        <v/>
      </c>
      <c r="B969" s="23">
        <f>IF('Debt Inputs'!A69="","",'Debt Inputs'!A69)</f>
        <v/>
      </c>
      <c r="C969" s="24">
        <f>IF(B969="","",IFERROR(VLOOKUP(B969,'Debt Inputs'!$A$6:$M$105,2,FALSE),""))</f>
        <v/>
      </c>
      <c r="D969" s="50">
        <f>IF(B969="","",K869)</f>
        <v/>
      </c>
      <c r="E969" s="26">
        <f>IF(B969="","",IFERROR(VLOOKUP(B969,'Debt Inputs'!$A$6:$M$105,5,FALSE),0))</f>
        <v/>
      </c>
      <c r="F969" s="50">
        <f>IF(D969="","",IFERROR(D969*E969/12,0))</f>
        <v/>
      </c>
      <c r="G969" s="50">
        <f>IF(D969="","",MIN(IFERROR(VLOOKUP(B969,'Debt Inputs'!$A$6:$M$105,7,FALSE),0),D969+F969))</f>
        <v/>
      </c>
      <c r="H969" s="50">
        <f>IF(D969="","",IF(L969=1,MAX(0,'Debt Inputs'!$B$2-SUM($G$906:$G$1005)),0))</f>
        <v/>
      </c>
      <c r="I969" s="50">
        <f>IF(D969="","",MIN(D969+F969,G969+H969))</f>
        <v/>
      </c>
      <c r="J969" s="50">
        <f>IF(D969="","",MIN(D969,MAX(0,I969-F969)))</f>
        <v/>
      </c>
      <c r="K969" s="50">
        <f>IF(D969="","",MAX(0,D969+F969-I969))</f>
        <v/>
      </c>
      <c r="L969" s="23">
        <f>IF(D969="","",IF(D969&lt;=0,"",1+COUNTIFS($D$906:$D$1005,"&gt;0",$E$906:$E$1005,"&gt;"&amp;E969)))</f>
        <v/>
      </c>
      <c r="M969" s="23">
        <f>IF(D969="","",IF(AND(K969&gt;0,L969=1),"Yes","No"))</f>
        <v/>
      </c>
      <c r="N969" s="50">
        <f>IF(D969="","",N869+F969)</f>
        <v/>
      </c>
      <c r="O969" s="49">
        <f>IF(D969="","",IF(AND(K969=0,K869&gt;0),C969,""))</f>
        <v/>
      </c>
    </row>
    <row r="970">
      <c r="A970" s="47">
        <f>IF(B970="","",DATE(YEAR('Debt Inputs'!$E$2),MONTH('Debt Inputs'!$E$2)+9,1))</f>
        <v/>
      </c>
      <c r="B970" s="18">
        <f>IF('Debt Inputs'!A70="","",'Debt Inputs'!A70)</f>
        <v/>
      </c>
      <c r="C970" s="19">
        <f>IF(B970="","",IFERROR(VLOOKUP(B970,'Debt Inputs'!$A$6:$M$105,2,FALSE),""))</f>
        <v/>
      </c>
      <c r="D970" s="48">
        <f>IF(B970="","",K870)</f>
        <v/>
      </c>
      <c r="E970" s="21">
        <f>IF(B970="","",IFERROR(VLOOKUP(B970,'Debt Inputs'!$A$6:$M$105,5,FALSE),0))</f>
        <v/>
      </c>
      <c r="F970" s="48">
        <f>IF(D970="","",IFERROR(D970*E970/12,0))</f>
        <v/>
      </c>
      <c r="G970" s="48">
        <f>IF(D970="","",MIN(IFERROR(VLOOKUP(B970,'Debt Inputs'!$A$6:$M$105,7,FALSE),0),D970+F970))</f>
        <v/>
      </c>
      <c r="H970" s="48">
        <f>IF(D970="","",IF(L970=1,MAX(0,'Debt Inputs'!$B$2-SUM($G$906:$G$1005)),0))</f>
        <v/>
      </c>
      <c r="I970" s="48">
        <f>IF(D970="","",MIN(D970+F970,G970+H970))</f>
        <v/>
      </c>
      <c r="J970" s="48">
        <f>IF(D970="","",MIN(D970,MAX(0,I970-F970)))</f>
        <v/>
      </c>
      <c r="K970" s="48">
        <f>IF(D970="","",MAX(0,D970+F970-I970))</f>
        <v/>
      </c>
      <c r="L970" s="18">
        <f>IF(D970="","",IF(D970&lt;=0,"",1+COUNTIFS($D$906:$D$1005,"&gt;0",$E$906:$E$1005,"&gt;"&amp;E970)))</f>
        <v/>
      </c>
      <c r="M970" s="18">
        <f>IF(D970="","",IF(AND(K970&gt;0,L970=1),"Yes","No"))</f>
        <v/>
      </c>
      <c r="N970" s="48">
        <f>IF(D970="","",N870+F970)</f>
        <v/>
      </c>
      <c r="O970" s="47">
        <f>IF(D970="","",IF(AND(K970=0,K870&gt;0),C970,""))</f>
        <v/>
      </c>
    </row>
    <row r="971">
      <c r="A971" s="49">
        <f>IF(B971="","",DATE(YEAR('Debt Inputs'!$E$2),MONTH('Debt Inputs'!$E$2)+9,1))</f>
        <v/>
      </c>
      <c r="B971" s="23">
        <f>IF('Debt Inputs'!A71="","",'Debt Inputs'!A71)</f>
        <v/>
      </c>
      <c r="C971" s="24">
        <f>IF(B971="","",IFERROR(VLOOKUP(B971,'Debt Inputs'!$A$6:$M$105,2,FALSE),""))</f>
        <v/>
      </c>
      <c r="D971" s="50">
        <f>IF(B971="","",K871)</f>
        <v/>
      </c>
      <c r="E971" s="26">
        <f>IF(B971="","",IFERROR(VLOOKUP(B971,'Debt Inputs'!$A$6:$M$105,5,FALSE),0))</f>
        <v/>
      </c>
      <c r="F971" s="50">
        <f>IF(D971="","",IFERROR(D971*E971/12,0))</f>
        <v/>
      </c>
      <c r="G971" s="50">
        <f>IF(D971="","",MIN(IFERROR(VLOOKUP(B971,'Debt Inputs'!$A$6:$M$105,7,FALSE),0),D971+F971))</f>
        <v/>
      </c>
      <c r="H971" s="50">
        <f>IF(D971="","",IF(L971=1,MAX(0,'Debt Inputs'!$B$2-SUM($G$906:$G$1005)),0))</f>
        <v/>
      </c>
      <c r="I971" s="50">
        <f>IF(D971="","",MIN(D971+F971,G971+H971))</f>
        <v/>
      </c>
      <c r="J971" s="50">
        <f>IF(D971="","",MIN(D971,MAX(0,I971-F971)))</f>
        <v/>
      </c>
      <c r="K971" s="50">
        <f>IF(D971="","",MAX(0,D971+F971-I971))</f>
        <v/>
      </c>
      <c r="L971" s="23">
        <f>IF(D971="","",IF(D971&lt;=0,"",1+COUNTIFS($D$906:$D$1005,"&gt;0",$E$906:$E$1005,"&gt;"&amp;E971)))</f>
        <v/>
      </c>
      <c r="M971" s="23">
        <f>IF(D971="","",IF(AND(K971&gt;0,L971=1),"Yes","No"))</f>
        <v/>
      </c>
      <c r="N971" s="50">
        <f>IF(D971="","",N871+F971)</f>
        <v/>
      </c>
      <c r="O971" s="49">
        <f>IF(D971="","",IF(AND(K971=0,K871&gt;0),C971,""))</f>
        <v/>
      </c>
    </row>
    <row r="972">
      <c r="A972" s="47">
        <f>IF(B972="","",DATE(YEAR('Debt Inputs'!$E$2),MONTH('Debt Inputs'!$E$2)+9,1))</f>
        <v/>
      </c>
      <c r="B972" s="18">
        <f>IF('Debt Inputs'!A72="","",'Debt Inputs'!A72)</f>
        <v/>
      </c>
      <c r="C972" s="19">
        <f>IF(B972="","",IFERROR(VLOOKUP(B972,'Debt Inputs'!$A$6:$M$105,2,FALSE),""))</f>
        <v/>
      </c>
      <c r="D972" s="48">
        <f>IF(B972="","",K872)</f>
        <v/>
      </c>
      <c r="E972" s="21">
        <f>IF(B972="","",IFERROR(VLOOKUP(B972,'Debt Inputs'!$A$6:$M$105,5,FALSE),0))</f>
        <v/>
      </c>
      <c r="F972" s="48">
        <f>IF(D972="","",IFERROR(D972*E972/12,0))</f>
        <v/>
      </c>
      <c r="G972" s="48">
        <f>IF(D972="","",MIN(IFERROR(VLOOKUP(B972,'Debt Inputs'!$A$6:$M$105,7,FALSE),0),D972+F972))</f>
        <v/>
      </c>
      <c r="H972" s="48">
        <f>IF(D972="","",IF(L972=1,MAX(0,'Debt Inputs'!$B$2-SUM($G$906:$G$1005)),0))</f>
        <v/>
      </c>
      <c r="I972" s="48">
        <f>IF(D972="","",MIN(D972+F972,G972+H972))</f>
        <v/>
      </c>
      <c r="J972" s="48">
        <f>IF(D972="","",MIN(D972,MAX(0,I972-F972)))</f>
        <v/>
      </c>
      <c r="K972" s="48">
        <f>IF(D972="","",MAX(0,D972+F972-I972))</f>
        <v/>
      </c>
      <c r="L972" s="18">
        <f>IF(D972="","",IF(D972&lt;=0,"",1+COUNTIFS($D$906:$D$1005,"&gt;0",$E$906:$E$1005,"&gt;"&amp;E972)))</f>
        <v/>
      </c>
      <c r="M972" s="18">
        <f>IF(D972="","",IF(AND(K972&gt;0,L972=1),"Yes","No"))</f>
        <v/>
      </c>
      <c r="N972" s="48">
        <f>IF(D972="","",N872+F972)</f>
        <v/>
      </c>
      <c r="O972" s="47">
        <f>IF(D972="","",IF(AND(K972=0,K872&gt;0),C972,""))</f>
        <v/>
      </c>
    </row>
    <row r="973">
      <c r="A973" s="49">
        <f>IF(B973="","",DATE(YEAR('Debt Inputs'!$E$2),MONTH('Debt Inputs'!$E$2)+9,1))</f>
        <v/>
      </c>
      <c r="B973" s="23">
        <f>IF('Debt Inputs'!A73="","",'Debt Inputs'!A73)</f>
        <v/>
      </c>
      <c r="C973" s="24">
        <f>IF(B973="","",IFERROR(VLOOKUP(B973,'Debt Inputs'!$A$6:$M$105,2,FALSE),""))</f>
        <v/>
      </c>
      <c r="D973" s="50">
        <f>IF(B973="","",K873)</f>
        <v/>
      </c>
      <c r="E973" s="26">
        <f>IF(B973="","",IFERROR(VLOOKUP(B973,'Debt Inputs'!$A$6:$M$105,5,FALSE),0))</f>
        <v/>
      </c>
      <c r="F973" s="50">
        <f>IF(D973="","",IFERROR(D973*E973/12,0))</f>
        <v/>
      </c>
      <c r="G973" s="50">
        <f>IF(D973="","",MIN(IFERROR(VLOOKUP(B973,'Debt Inputs'!$A$6:$M$105,7,FALSE),0),D973+F973))</f>
        <v/>
      </c>
      <c r="H973" s="50">
        <f>IF(D973="","",IF(L973=1,MAX(0,'Debt Inputs'!$B$2-SUM($G$906:$G$1005)),0))</f>
        <v/>
      </c>
      <c r="I973" s="50">
        <f>IF(D973="","",MIN(D973+F973,G973+H973))</f>
        <v/>
      </c>
      <c r="J973" s="50">
        <f>IF(D973="","",MIN(D973,MAX(0,I973-F973)))</f>
        <v/>
      </c>
      <c r="K973" s="50">
        <f>IF(D973="","",MAX(0,D973+F973-I973))</f>
        <v/>
      </c>
      <c r="L973" s="23">
        <f>IF(D973="","",IF(D973&lt;=0,"",1+COUNTIFS($D$906:$D$1005,"&gt;0",$E$906:$E$1005,"&gt;"&amp;E973)))</f>
        <v/>
      </c>
      <c r="M973" s="23">
        <f>IF(D973="","",IF(AND(K973&gt;0,L973=1),"Yes","No"))</f>
        <v/>
      </c>
      <c r="N973" s="50">
        <f>IF(D973="","",N873+F973)</f>
        <v/>
      </c>
      <c r="O973" s="49">
        <f>IF(D973="","",IF(AND(K973=0,K873&gt;0),C973,""))</f>
        <v/>
      </c>
    </row>
    <row r="974">
      <c r="A974" s="47">
        <f>IF(B974="","",DATE(YEAR('Debt Inputs'!$E$2),MONTH('Debt Inputs'!$E$2)+9,1))</f>
        <v/>
      </c>
      <c r="B974" s="18">
        <f>IF('Debt Inputs'!A74="","",'Debt Inputs'!A74)</f>
        <v/>
      </c>
      <c r="C974" s="19">
        <f>IF(B974="","",IFERROR(VLOOKUP(B974,'Debt Inputs'!$A$6:$M$105,2,FALSE),""))</f>
        <v/>
      </c>
      <c r="D974" s="48">
        <f>IF(B974="","",K874)</f>
        <v/>
      </c>
      <c r="E974" s="21">
        <f>IF(B974="","",IFERROR(VLOOKUP(B974,'Debt Inputs'!$A$6:$M$105,5,FALSE),0))</f>
        <v/>
      </c>
      <c r="F974" s="48">
        <f>IF(D974="","",IFERROR(D974*E974/12,0))</f>
        <v/>
      </c>
      <c r="G974" s="48">
        <f>IF(D974="","",MIN(IFERROR(VLOOKUP(B974,'Debt Inputs'!$A$6:$M$105,7,FALSE),0),D974+F974))</f>
        <v/>
      </c>
      <c r="H974" s="48">
        <f>IF(D974="","",IF(L974=1,MAX(0,'Debt Inputs'!$B$2-SUM($G$906:$G$1005)),0))</f>
        <v/>
      </c>
      <c r="I974" s="48">
        <f>IF(D974="","",MIN(D974+F974,G974+H974))</f>
        <v/>
      </c>
      <c r="J974" s="48">
        <f>IF(D974="","",MIN(D974,MAX(0,I974-F974)))</f>
        <v/>
      </c>
      <c r="K974" s="48">
        <f>IF(D974="","",MAX(0,D974+F974-I974))</f>
        <v/>
      </c>
      <c r="L974" s="18">
        <f>IF(D974="","",IF(D974&lt;=0,"",1+COUNTIFS($D$906:$D$1005,"&gt;0",$E$906:$E$1005,"&gt;"&amp;E974)))</f>
        <v/>
      </c>
      <c r="M974" s="18">
        <f>IF(D974="","",IF(AND(K974&gt;0,L974=1),"Yes","No"))</f>
        <v/>
      </c>
      <c r="N974" s="48">
        <f>IF(D974="","",N874+F974)</f>
        <v/>
      </c>
      <c r="O974" s="47">
        <f>IF(D974="","",IF(AND(K974=0,K874&gt;0),C974,""))</f>
        <v/>
      </c>
    </row>
    <row r="975">
      <c r="A975" s="49">
        <f>IF(B975="","",DATE(YEAR('Debt Inputs'!$E$2),MONTH('Debt Inputs'!$E$2)+9,1))</f>
        <v/>
      </c>
      <c r="B975" s="23">
        <f>IF('Debt Inputs'!A75="","",'Debt Inputs'!A75)</f>
        <v/>
      </c>
      <c r="C975" s="24">
        <f>IF(B975="","",IFERROR(VLOOKUP(B975,'Debt Inputs'!$A$6:$M$105,2,FALSE),""))</f>
        <v/>
      </c>
      <c r="D975" s="50">
        <f>IF(B975="","",K875)</f>
        <v/>
      </c>
      <c r="E975" s="26">
        <f>IF(B975="","",IFERROR(VLOOKUP(B975,'Debt Inputs'!$A$6:$M$105,5,FALSE),0))</f>
        <v/>
      </c>
      <c r="F975" s="50">
        <f>IF(D975="","",IFERROR(D975*E975/12,0))</f>
        <v/>
      </c>
      <c r="G975" s="50">
        <f>IF(D975="","",MIN(IFERROR(VLOOKUP(B975,'Debt Inputs'!$A$6:$M$105,7,FALSE),0),D975+F975))</f>
        <v/>
      </c>
      <c r="H975" s="50">
        <f>IF(D975="","",IF(L975=1,MAX(0,'Debt Inputs'!$B$2-SUM($G$906:$G$1005)),0))</f>
        <v/>
      </c>
      <c r="I975" s="50">
        <f>IF(D975="","",MIN(D975+F975,G975+H975))</f>
        <v/>
      </c>
      <c r="J975" s="50">
        <f>IF(D975="","",MIN(D975,MAX(0,I975-F975)))</f>
        <v/>
      </c>
      <c r="K975" s="50">
        <f>IF(D975="","",MAX(0,D975+F975-I975))</f>
        <v/>
      </c>
      <c r="L975" s="23">
        <f>IF(D975="","",IF(D975&lt;=0,"",1+COUNTIFS($D$906:$D$1005,"&gt;0",$E$906:$E$1005,"&gt;"&amp;E975)))</f>
        <v/>
      </c>
      <c r="M975" s="23">
        <f>IF(D975="","",IF(AND(K975&gt;0,L975=1),"Yes","No"))</f>
        <v/>
      </c>
      <c r="N975" s="50">
        <f>IF(D975="","",N875+F975)</f>
        <v/>
      </c>
      <c r="O975" s="49">
        <f>IF(D975="","",IF(AND(K975=0,K875&gt;0),C975,""))</f>
        <v/>
      </c>
    </row>
    <row r="976">
      <c r="A976" s="47">
        <f>IF(B976="","",DATE(YEAR('Debt Inputs'!$E$2),MONTH('Debt Inputs'!$E$2)+9,1))</f>
        <v/>
      </c>
      <c r="B976" s="18">
        <f>IF('Debt Inputs'!A76="","",'Debt Inputs'!A76)</f>
        <v/>
      </c>
      <c r="C976" s="19">
        <f>IF(B976="","",IFERROR(VLOOKUP(B976,'Debt Inputs'!$A$6:$M$105,2,FALSE),""))</f>
        <v/>
      </c>
      <c r="D976" s="48">
        <f>IF(B976="","",K876)</f>
        <v/>
      </c>
      <c r="E976" s="21">
        <f>IF(B976="","",IFERROR(VLOOKUP(B976,'Debt Inputs'!$A$6:$M$105,5,FALSE),0))</f>
        <v/>
      </c>
      <c r="F976" s="48">
        <f>IF(D976="","",IFERROR(D976*E976/12,0))</f>
        <v/>
      </c>
      <c r="G976" s="48">
        <f>IF(D976="","",MIN(IFERROR(VLOOKUP(B976,'Debt Inputs'!$A$6:$M$105,7,FALSE),0),D976+F976))</f>
        <v/>
      </c>
      <c r="H976" s="48">
        <f>IF(D976="","",IF(L976=1,MAX(0,'Debt Inputs'!$B$2-SUM($G$906:$G$1005)),0))</f>
        <v/>
      </c>
      <c r="I976" s="48">
        <f>IF(D976="","",MIN(D976+F976,G976+H976))</f>
        <v/>
      </c>
      <c r="J976" s="48">
        <f>IF(D976="","",MIN(D976,MAX(0,I976-F976)))</f>
        <v/>
      </c>
      <c r="K976" s="48">
        <f>IF(D976="","",MAX(0,D976+F976-I976))</f>
        <v/>
      </c>
      <c r="L976" s="18">
        <f>IF(D976="","",IF(D976&lt;=0,"",1+COUNTIFS($D$906:$D$1005,"&gt;0",$E$906:$E$1005,"&gt;"&amp;E976)))</f>
        <v/>
      </c>
      <c r="M976" s="18">
        <f>IF(D976="","",IF(AND(K976&gt;0,L976=1),"Yes","No"))</f>
        <v/>
      </c>
      <c r="N976" s="48">
        <f>IF(D976="","",N876+F976)</f>
        <v/>
      </c>
      <c r="O976" s="47">
        <f>IF(D976="","",IF(AND(K976=0,K876&gt;0),C976,""))</f>
        <v/>
      </c>
    </row>
    <row r="977">
      <c r="A977" s="49">
        <f>IF(B977="","",DATE(YEAR('Debt Inputs'!$E$2),MONTH('Debt Inputs'!$E$2)+9,1))</f>
        <v/>
      </c>
      <c r="B977" s="23">
        <f>IF('Debt Inputs'!A77="","",'Debt Inputs'!A77)</f>
        <v/>
      </c>
      <c r="C977" s="24">
        <f>IF(B977="","",IFERROR(VLOOKUP(B977,'Debt Inputs'!$A$6:$M$105,2,FALSE),""))</f>
        <v/>
      </c>
      <c r="D977" s="50">
        <f>IF(B977="","",K877)</f>
        <v/>
      </c>
      <c r="E977" s="26">
        <f>IF(B977="","",IFERROR(VLOOKUP(B977,'Debt Inputs'!$A$6:$M$105,5,FALSE),0))</f>
        <v/>
      </c>
      <c r="F977" s="50">
        <f>IF(D977="","",IFERROR(D977*E977/12,0))</f>
        <v/>
      </c>
      <c r="G977" s="50">
        <f>IF(D977="","",MIN(IFERROR(VLOOKUP(B977,'Debt Inputs'!$A$6:$M$105,7,FALSE),0),D977+F977))</f>
        <v/>
      </c>
      <c r="H977" s="50">
        <f>IF(D977="","",IF(L977=1,MAX(0,'Debt Inputs'!$B$2-SUM($G$906:$G$1005)),0))</f>
        <v/>
      </c>
      <c r="I977" s="50">
        <f>IF(D977="","",MIN(D977+F977,G977+H977))</f>
        <v/>
      </c>
      <c r="J977" s="50">
        <f>IF(D977="","",MIN(D977,MAX(0,I977-F977)))</f>
        <v/>
      </c>
      <c r="K977" s="50">
        <f>IF(D977="","",MAX(0,D977+F977-I977))</f>
        <v/>
      </c>
      <c r="L977" s="23">
        <f>IF(D977="","",IF(D977&lt;=0,"",1+COUNTIFS($D$906:$D$1005,"&gt;0",$E$906:$E$1005,"&gt;"&amp;E977)))</f>
        <v/>
      </c>
      <c r="M977" s="23">
        <f>IF(D977="","",IF(AND(K977&gt;0,L977=1),"Yes","No"))</f>
        <v/>
      </c>
      <c r="N977" s="50">
        <f>IF(D977="","",N877+F977)</f>
        <v/>
      </c>
      <c r="O977" s="49">
        <f>IF(D977="","",IF(AND(K977=0,K877&gt;0),C977,""))</f>
        <v/>
      </c>
    </row>
    <row r="978">
      <c r="A978" s="47">
        <f>IF(B978="","",DATE(YEAR('Debt Inputs'!$E$2),MONTH('Debt Inputs'!$E$2)+9,1))</f>
        <v/>
      </c>
      <c r="B978" s="18">
        <f>IF('Debt Inputs'!A78="","",'Debt Inputs'!A78)</f>
        <v/>
      </c>
      <c r="C978" s="19">
        <f>IF(B978="","",IFERROR(VLOOKUP(B978,'Debt Inputs'!$A$6:$M$105,2,FALSE),""))</f>
        <v/>
      </c>
      <c r="D978" s="48">
        <f>IF(B978="","",K878)</f>
        <v/>
      </c>
      <c r="E978" s="21">
        <f>IF(B978="","",IFERROR(VLOOKUP(B978,'Debt Inputs'!$A$6:$M$105,5,FALSE),0))</f>
        <v/>
      </c>
      <c r="F978" s="48">
        <f>IF(D978="","",IFERROR(D978*E978/12,0))</f>
        <v/>
      </c>
      <c r="G978" s="48">
        <f>IF(D978="","",MIN(IFERROR(VLOOKUP(B978,'Debt Inputs'!$A$6:$M$105,7,FALSE),0),D978+F978))</f>
        <v/>
      </c>
      <c r="H978" s="48">
        <f>IF(D978="","",IF(L978=1,MAX(0,'Debt Inputs'!$B$2-SUM($G$906:$G$1005)),0))</f>
        <v/>
      </c>
      <c r="I978" s="48">
        <f>IF(D978="","",MIN(D978+F978,G978+H978))</f>
        <v/>
      </c>
      <c r="J978" s="48">
        <f>IF(D978="","",MIN(D978,MAX(0,I978-F978)))</f>
        <v/>
      </c>
      <c r="K978" s="48">
        <f>IF(D978="","",MAX(0,D978+F978-I978))</f>
        <v/>
      </c>
      <c r="L978" s="18">
        <f>IF(D978="","",IF(D978&lt;=0,"",1+COUNTIFS($D$906:$D$1005,"&gt;0",$E$906:$E$1005,"&gt;"&amp;E978)))</f>
        <v/>
      </c>
      <c r="M978" s="18">
        <f>IF(D978="","",IF(AND(K978&gt;0,L978=1),"Yes","No"))</f>
        <v/>
      </c>
      <c r="N978" s="48">
        <f>IF(D978="","",N878+F978)</f>
        <v/>
      </c>
      <c r="O978" s="47">
        <f>IF(D978="","",IF(AND(K978=0,K878&gt;0),C978,""))</f>
        <v/>
      </c>
    </row>
    <row r="979">
      <c r="A979" s="49">
        <f>IF(B979="","",DATE(YEAR('Debt Inputs'!$E$2),MONTH('Debt Inputs'!$E$2)+9,1))</f>
        <v/>
      </c>
      <c r="B979" s="23">
        <f>IF('Debt Inputs'!A79="","",'Debt Inputs'!A79)</f>
        <v/>
      </c>
      <c r="C979" s="24">
        <f>IF(B979="","",IFERROR(VLOOKUP(B979,'Debt Inputs'!$A$6:$M$105,2,FALSE),""))</f>
        <v/>
      </c>
      <c r="D979" s="50">
        <f>IF(B979="","",K879)</f>
        <v/>
      </c>
      <c r="E979" s="26">
        <f>IF(B979="","",IFERROR(VLOOKUP(B979,'Debt Inputs'!$A$6:$M$105,5,FALSE),0))</f>
        <v/>
      </c>
      <c r="F979" s="50">
        <f>IF(D979="","",IFERROR(D979*E979/12,0))</f>
        <v/>
      </c>
      <c r="G979" s="50">
        <f>IF(D979="","",MIN(IFERROR(VLOOKUP(B979,'Debt Inputs'!$A$6:$M$105,7,FALSE),0),D979+F979))</f>
        <v/>
      </c>
      <c r="H979" s="50">
        <f>IF(D979="","",IF(L979=1,MAX(0,'Debt Inputs'!$B$2-SUM($G$906:$G$1005)),0))</f>
        <v/>
      </c>
      <c r="I979" s="50">
        <f>IF(D979="","",MIN(D979+F979,G979+H979))</f>
        <v/>
      </c>
      <c r="J979" s="50">
        <f>IF(D979="","",MIN(D979,MAX(0,I979-F979)))</f>
        <v/>
      </c>
      <c r="K979" s="50">
        <f>IF(D979="","",MAX(0,D979+F979-I979))</f>
        <v/>
      </c>
      <c r="L979" s="23">
        <f>IF(D979="","",IF(D979&lt;=0,"",1+COUNTIFS($D$906:$D$1005,"&gt;0",$E$906:$E$1005,"&gt;"&amp;E979)))</f>
        <v/>
      </c>
      <c r="M979" s="23">
        <f>IF(D979="","",IF(AND(K979&gt;0,L979=1),"Yes","No"))</f>
        <v/>
      </c>
      <c r="N979" s="50">
        <f>IF(D979="","",N879+F979)</f>
        <v/>
      </c>
      <c r="O979" s="49">
        <f>IF(D979="","",IF(AND(K979=0,K879&gt;0),C979,""))</f>
        <v/>
      </c>
    </row>
    <row r="980">
      <c r="A980" s="47">
        <f>IF(B980="","",DATE(YEAR('Debt Inputs'!$E$2),MONTH('Debt Inputs'!$E$2)+9,1))</f>
        <v/>
      </c>
      <c r="B980" s="18">
        <f>IF('Debt Inputs'!A80="","",'Debt Inputs'!A80)</f>
        <v/>
      </c>
      <c r="C980" s="19">
        <f>IF(B980="","",IFERROR(VLOOKUP(B980,'Debt Inputs'!$A$6:$M$105,2,FALSE),""))</f>
        <v/>
      </c>
      <c r="D980" s="48">
        <f>IF(B980="","",K880)</f>
        <v/>
      </c>
      <c r="E980" s="21">
        <f>IF(B980="","",IFERROR(VLOOKUP(B980,'Debt Inputs'!$A$6:$M$105,5,FALSE),0))</f>
        <v/>
      </c>
      <c r="F980" s="48">
        <f>IF(D980="","",IFERROR(D980*E980/12,0))</f>
        <v/>
      </c>
      <c r="G980" s="48">
        <f>IF(D980="","",MIN(IFERROR(VLOOKUP(B980,'Debt Inputs'!$A$6:$M$105,7,FALSE),0),D980+F980))</f>
        <v/>
      </c>
      <c r="H980" s="48">
        <f>IF(D980="","",IF(L980=1,MAX(0,'Debt Inputs'!$B$2-SUM($G$906:$G$1005)),0))</f>
        <v/>
      </c>
      <c r="I980" s="48">
        <f>IF(D980="","",MIN(D980+F980,G980+H980))</f>
        <v/>
      </c>
      <c r="J980" s="48">
        <f>IF(D980="","",MIN(D980,MAX(0,I980-F980)))</f>
        <v/>
      </c>
      <c r="K980" s="48">
        <f>IF(D980="","",MAX(0,D980+F980-I980))</f>
        <v/>
      </c>
      <c r="L980" s="18">
        <f>IF(D980="","",IF(D980&lt;=0,"",1+COUNTIFS($D$906:$D$1005,"&gt;0",$E$906:$E$1005,"&gt;"&amp;E980)))</f>
        <v/>
      </c>
      <c r="M980" s="18">
        <f>IF(D980="","",IF(AND(K980&gt;0,L980=1),"Yes","No"))</f>
        <v/>
      </c>
      <c r="N980" s="48">
        <f>IF(D980="","",N880+F980)</f>
        <v/>
      </c>
      <c r="O980" s="47">
        <f>IF(D980="","",IF(AND(K980=0,K880&gt;0),C980,""))</f>
        <v/>
      </c>
    </row>
    <row r="981">
      <c r="A981" s="49">
        <f>IF(B981="","",DATE(YEAR('Debt Inputs'!$E$2),MONTH('Debt Inputs'!$E$2)+9,1))</f>
        <v/>
      </c>
      <c r="B981" s="23">
        <f>IF('Debt Inputs'!A81="","",'Debt Inputs'!A81)</f>
        <v/>
      </c>
      <c r="C981" s="24">
        <f>IF(B981="","",IFERROR(VLOOKUP(B981,'Debt Inputs'!$A$6:$M$105,2,FALSE),""))</f>
        <v/>
      </c>
      <c r="D981" s="50">
        <f>IF(B981="","",K881)</f>
        <v/>
      </c>
      <c r="E981" s="26">
        <f>IF(B981="","",IFERROR(VLOOKUP(B981,'Debt Inputs'!$A$6:$M$105,5,FALSE),0))</f>
        <v/>
      </c>
      <c r="F981" s="50">
        <f>IF(D981="","",IFERROR(D981*E981/12,0))</f>
        <v/>
      </c>
      <c r="G981" s="50">
        <f>IF(D981="","",MIN(IFERROR(VLOOKUP(B981,'Debt Inputs'!$A$6:$M$105,7,FALSE),0),D981+F981))</f>
        <v/>
      </c>
      <c r="H981" s="50">
        <f>IF(D981="","",IF(L981=1,MAX(0,'Debt Inputs'!$B$2-SUM($G$906:$G$1005)),0))</f>
        <v/>
      </c>
      <c r="I981" s="50">
        <f>IF(D981="","",MIN(D981+F981,G981+H981))</f>
        <v/>
      </c>
      <c r="J981" s="50">
        <f>IF(D981="","",MIN(D981,MAX(0,I981-F981)))</f>
        <v/>
      </c>
      <c r="K981" s="50">
        <f>IF(D981="","",MAX(0,D981+F981-I981))</f>
        <v/>
      </c>
      <c r="L981" s="23">
        <f>IF(D981="","",IF(D981&lt;=0,"",1+COUNTIFS($D$906:$D$1005,"&gt;0",$E$906:$E$1005,"&gt;"&amp;E981)))</f>
        <v/>
      </c>
      <c r="M981" s="23">
        <f>IF(D981="","",IF(AND(K981&gt;0,L981=1),"Yes","No"))</f>
        <v/>
      </c>
      <c r="N981" s="50">
        <f>IF(D981="","",N881+F981)</f>
        <v/>
      </c>
      <c r="O981" s="49">
        <f>IF(D981="","",IF(AND(K981=0,K881&gt;0),C981,""))</f>
        <v/>
      </c>
    </row>
    <row r="982">
      <c r="A982" s="47">
        <f>IF(B982="","",DATE(YEAR('Debt Inputs'!$E$2),MONTH('Debt Inputs'!$E$2)+9,1))</f>
        <v/>
      </c>
      <c r="B982" s="18">
        <f>IF('Debt Inputs'!A82="","",'Debt Inputs'!A82)</f>
        <v/>
      </c>
      <c r="C982" s="19">
        <f>IF(B982="","",IFERROR(VLOOKUP(B982,'Debt Inputs'!$A$6:$M$105,2,FALSE),""))</f>
        <v/>
      </c>
      <c r="D982" s="48">
        <f>IF(B982="","",K882)</f>
        <v/>
      </c>
      <c r="E982" s="21">
        <f>IF(B982="","",IFERROR(VLOOKUP(B982,'Debt Inputs'!$A$6:$M$105,5,FALSE),0))</f>
        <v/>
      </c>
      <c r="F982" s="48">
        <f>IF(D982="","",IFERROR(D982*E982/12,0))</f>
        <v/>
      </c>
      <c r="G982" s="48">
        <f>IF(D982="","",MIN(IFERROR(VLOOKUP(B982,'Debt Inputs'!$A$6:$M$105,7,FALSE),0),D982+F982))</f>
        <v/>
      </c>
      <c r="H982" s="48">
        <f>IF(D982="","",IF(L982=1,MAX(0,'Debt Inputs'!$B$2-SUM($G$906:$G$1005)),0))</f>
        <v/>
      </c>
      <c r="I982" s="48">
        <f>IF(D982="","",MIN(D982+F982,G982+H982))</f>
        <v/>
      </c>
      <c r="J982" s="48">
        <f>IF(D982="","",MIN(D982,MAX(0,I982-F982)))</f>
        <v/>
      </c>
      <c r="K982" s="48">
        <f>IF(D982="","",MAX(0,D982+F982-I982))</f>
        <v/>
      </c>
      <c r="L982" s="18">
        <f>IF(D982="","",IF(D982&lt;=0,"",1+COUNTIFS($D$906:$D$1005,"&gt;0",$E$906:$E$1005,"&gt;"&amp;E982)))</f>
        <v/>
      </c>
      <c r="M982" s="18">
        <f>IF(D982="","",IF(AND(K982&gt;0,L982=1),"Yes","No"))</f>
        <v/>
      </c>
      <c r="N982" s="48">
        <f>IF(D982="","",N882+F982)</f>
        <v/>
      </c>
      <c r="O982" s="47">
        <f>IF(D982="","",IF(AND(K982=0,K882&gt;0),C982,""))</f>
        <v/>
      </c>
    </row>
    <row r="983">
      <c r="A983" s="49">
        <f>IF(B983="","",DATE(YEAR('Debt Inputs'!$E$2),MONTH('Debt Inputs'!$E$2)+9,1))</f>
        <v/>
      </c>
      <c r="B983" s="23">
        <f>IF('Debt Inputs'!A83="","",'Debt Inputs'!A83)</f>
        <v/>
      </c>
      <c r="C983" s="24">
        <f>IF(B983="","",IFERROR(VLOOKUP(B983,'Debt Inputs'!$A$6:$M$105,2,FALSE),""))</f>
        <v/>
      </c>
      <c r="D983" s="50">
        <f>IF(B983="","",K883)</f>
        <v/>
      </c>
      <c r="E983" s="26">
        <f>IF(B983="","",IFERROR(VLOOKUP(B983,'Debt Inputs'!$A$6:$M$105,5,FALSE),0))</f>
        <v/>
      </c>
      <c r="F983" s="50">
        <f>IF(D983="","",IFERROR(D983*E983/12,0))</f>
        <v/>
      </c>
      <c r="G983" s="50">
        <f>IF(D983="","",MIN(IFERROR(VLOOKUP(B983,'Debt Inputs'!$A$6:$M$105,7,FALSE),0),D983+F983))</f>
        <v/>
      </c>
      <c r="H983" s="50">
        <f>IF(D983="","",IF(L983=1,MAX(0,'Debt Inputs'!$B$2-SUM($G$906:$G$1005)),0))</f>
        <v/>
      </c>
      <c r="I983" s="50">
        <f>IF(D983="","",MIN(D983+F983,G983+H983))</f>
        <v/>
      </c>
      <c r="J983" s="50">
        <f>IF(D983="","",MIN(D983,MAX(0,I983-F983)))</f>
        <v/>
      </c>
      <c r="K983" s="50">
        <f>IF(D983="","",MAX(0,D983+F983-I983))</f>
        <v/>
      </c>
      <c r="L983" s="23">
        <f>IF(D983="","",IF(D983&lt;=0,"",1+COUNTIFS($D$906:$D$1005,"&gt;0",$E$906:$E$1005,"&gt;"&amp;E983)))</f>
        <v/>
      </c>
      <c r="M983" s="23">
        <f>IF(D983="","",IF(AND(K983&gt;0,L983=1),"Yes","No"))</f>
        <v/>
      </c>
      <c r="N983" s="50">
        <f>IF(D983="","",N883+F983)</f>
        <v/>
      </c>
      <c r="O983" s="49">
        <f>IF(D983="","",IF(AND(K983=0,K883&gt;0),C983,""))</f>
        <v/>
      </c>
    </row>
    <row r="984">
      <c r="A984" s="47">
        <f>IF(B984="","",DATE(YEAR('Debt Inputs'!$E$2),MONTH('Debt Inputs'!$E$2)+9,1))</f>
        <v/>
      </c>
      <c r="B984" s="18">
        <f>IF('Debt Inputs'!A84="","",'Debt Inputs'!A84)</f>
        <v/>
      </c>
      <c r="C984" s="19">
        <f>IF(B984="","",IFERROR(VLOOKUP(B984,'Debt Inputs'!$A$6:$M$105,2,FALSE),""))</f>
        <v/>
      </c>
      <c r="D984" s="48">
        <f>IF(B984="","",K884)</f>
        <v/>
      </c>
      <c r="E984" s="21">
        <f>IF(B984="","",IFERROR(VLOOKUP(B984,'Debt Inputs'!$A$6:$M$105,5,FALSE),0))</f>
        <v/>
      </c>
      <c r="F984" s="48">
        <f>IF(D984="","",IFERROR(D984*E984/12,0))</f>
        <v/>
      </c>
      <c r="G984" s="48">
        <f>IF(D984="","",MIN(IFERROR(VLOOKUP(B984,'Debt Inputs'!$A$6:$M$105,7,FALSE),0),D984+F984))</f>
        <v/>
      </c>
      <c r="H984" s="48">
        <f>IF(D984="","",IF(L984=1,MAX(0,'Debt Inputs'!$B$2-SUM($G$906:$G$1005)),0))</f>
        <v/>
      </c>
      <c r="I984" s="48">
        <f>IF(D984="","",MIN(D984+F984,G984+H984))</f>
        <v/>
      </c>
      <c r="J984" s="48">
        <f>IF(D984="","",MIN(D984,MAX(0,I984-F984)))</f>
        <v/>
      </c>
      <c r="K984" s="48">
        <f>IF(D984="","",MAX(0,D984+F984-I984))</f>
        <v/>
      </c>
      <c r="L984" s="18">
        <f>IF(D984="","",IF(D984&lt;=0,"",1+COUNTIFS($D$906:$D$1005,"&gt;0",$E$906:$E$1005,"&gt;"&amp;E984)))</f>
        <v/>
      </c>
      <c r="M984" s="18">
        <f>IF(D984="","",IF(AND(K984&gt;0,L984=1),"Yes","No"))</f>
        <v/>
      </c>
      <c r="N984" s="48">
        <f>IF(D984="","",N884+F984)</f>
        <v/>
      </c>
      <c r="O984" s="47">
        <f>IF(D984="","",IF(AND(K984=0,K884&gt;0),C984,""))</f>
        <v/>
      </c>
    </row>
    <row r="985">
      <c r="A985" s="49">
        <f>IF(B985="","",DATE(YEAR('Debt Inputs'!$E$2),MONTH('Debt Inputs'!$E$2)+9,1))</f>
        <v/>
      </c>
      <c r="B985" s="23">
        <f>IF('Debt Inputs'!A85="","",'Debt Inputs'!A85)</f>
        <v/>
      </c>
      <c r="C985" s="24">
        <f>IF(B985="","",IFERROR(VLOOKUP(B985,'Debt Inputs'!$A$6:$M$105,2,FALSE),""))</f>
        <v/>
      </c>
      <c r="D985" s="50">
        <f>IF(B985="","",K885)</f>
        <v/>
      </c>
      <c r="E985" s="26">
        <f>IF(B985="","",IFERROR(VLOOKUP(B985,'Debt Inputs'!$A$6:$M$105,5,FALSE),0))</f>
        <v/>
      </c>
      <c r="F985" s="50">
        <f>IF(D985="","",IFERROR(D985*E985/12,0))</f>
        <v/>
      </c>
      <c r="G985" s="50">
        <f>IF(D985="","",MIN(IFERROR(VLOOKUP(B985,'Debt Inputs'!$A$6:$M$105,7,FALSE),0),D985+F985))</f>
        <v/>
      </c>
      <c r="H985" s="50">
        <f>IF(D985="","",IF(L985=1,MAX(0,'Debt Inputs'!$B$2-SUM($G$906:$G$1005)),0))</f>
        <v/>
      </c>
      <c r="I985" s="50">
        <f>IF(D985="","",MIN(D985+F985,G985+H985))</f>
        <v/>
      </c>
      <c r="J985" s="50">
        <f>IF(D985="","",MIN(D985,MAX(0,I985-F985)))</f>
        <v/>
      </c>
      <c r="K985" s="50">
        <f>IF(D985="","",MAX(0,D985+F985-I985))</f>
        <v/>
      </c>
      <c r="L985" s="23">
        <f>IF(D985="","",IF(D985&lt;=0,"",1+COUNTIFS($D$906:$D$1005,"&gt;0",$E$906:$E$1005,"&gt;"&amp;E985)))</f>
        <v/>
      </c>
      <c r="M985" s="23">
        <f>IF(D985="","",IF(AND(K985&gt;0,L985=1),"Yes","No"))</f>
        <v/>
      </c>
      <c r="N985" s="50">
        <f>IF(D985="","",N885+F985)</f>
        <v/>
      </c>
      <c r="O985" s="49">
        <f>IF(D985="","",IF(AND(K985=0,K885&gt;0),C985,""))</f>
        <v/>
      </c>
    </row>
    <row r="986">
      <c r="A986" s="47">
        <f>IF(B986="","",DATE(YEAR('Debt Inputs'!$E$2),MONTH('Debt Inputs'!$E$2)+9,1))</f>
        <v/>
      </c>
      <c r="B986" s="18">
        <f>IF('Debt Inputs'!A86="","",'Debt Inputs'!A86)</f>
        <v/>
      </c>
      <c r="C986" s="19">
        <f>IF(B986="","",IFERROR(VLOOKUP(B986,'Debt Inputs'!$A$6:$M$105,2,FALSE),""))</f>
        <v/>
      </c>
      <c r="D986" s="48">
        <f>IF(B986="","",K886)</f>
        <v/>
      </c>
      <c r="E986" s="21">
        <f>IF(B986="","",IFERROR(VLOOKUP(B986,'Debt Inputs'!$A$6:$M$105,5,FALSE),0))</f>
        <v/>
      </c>
      <c r="F986" s="48">
        <f>IF(D986="","",IFERROR(D986*E986/12,0))</f>
        <v/>
      </c>
      <c r="G986" s="48">
        <f>IF(D986="","",MIN(IFERROR(VLOOKUP(B986,'Debt Inputs'!$A$6:$M$105,7,FALSE),0),D986+F986))</f>
        <v/>
      </c>
      <c r="H986" s="48">
        <f>IF(D986="","",IF(L986=1,MAX(0,'Debt Inputs'!$B$2-SUM($G$906:$G$1005)),0))</f>
        <v/>
      </c>
      <c r="I986" s="48">
        <f>IF(D986="","",MIN(D986+F986,G986+H986))</f>
        <v/>
      </c>
      <c r="J986" s="48">
        <f>IF(D986="","",MIN(D986,MAX(0,I986-F986)))</f>
        <v/>
      </c>
      <c r="K986" s="48">
        <f>IF(D986="","",MAX(0,D986+F986-I986))</f>
        <v/>
      </c>
      <c r="L986" s="18">
        <f>IF(D986="","",IF(D986&lt;=0,"",1+COUNTIFS($D$906:$D$1005,"&gt;0",$E$906:$E$1005,"&gt;"&amp;E986)))</f>
        <v/>
      </c>
      <c r="M986" s="18">
        <f>IF(D986="","",IF(AND(K986&gt;0,L986=1),"Yes","No"))</f>
        <v/>
      </c>
      <c r="N986" s="48">
        <f>IF(D986="","",N886+F986)</f>
        <v/>
      </c>
      <c r="O986" s="47">
        <f>IF(D986="","",IF(AND(K986=0,K886&gt;0),C986,""))</f>
        <v/>
      </c>
    </row>
    <row r="987">
      <c r="A987" s="49">
        <f>IF(B987="","",DATE(YEAR('Debt Inputs'!$E$2),MONTH('Debt Inputs'!$E$2)+9,1))</f>
        <v/>
      </c>
      <c r="B987" s="23">
        <f>IF('Debt Inputs'!A87="","",'Debt Inputs'!A87)</f>
        <v/>
      </c>
      <c r="C987" s="24">
        <f>IF(B987="","",IFERROR(VLOOKUP(B987,'Debt Inputs'!$A$6:$M$105,2,FALSE),""))</f>
        <v/>
      </c>
      <c r="D987" s="50">
        <f>IF(B987="","",K887)</f>
        <v/>
      </c>
      <c r="E987" s="26">
        <f>IF(B987="","",IFERROR(VLOOKUP(B987,'Debt Inputs'!$A$6:$M$105,5,FALSE),0))</f>
        <v/>
      </c>
      <c r="F987" s="50">
        <f>IF(D987="","",IFERROR(D987*E987/12,0))</f>
        <v/>
      </c>
      <c r="G987" s="50">
        <f>IF(D987="","",MIN(IFERROR(VLOOKUP(B987,'Debt Inputs'!$A$6:$M$105,7,FALSE),0),D987+F987))</f>
        <v/>
      </c>
      <c r="H987" s="50">
        <f>IF(D987="","",IF(L987=1,MAX(0,'Debt Inputs'!$B$2-SUM($G$906:$G$1005)),0))</f>
        <v/>
      </c>
      <c r="I987" s="50">
        <f>IF(D987="","",MIN(D987+F987,G987+H987))</f>
        <v/>
      </c>
      <c r="J987" s="50">
        <f>IF(D987="","",MIN(D987,MAX(0,I987-F987)))</f>
        <v/>
      </c>
      <c r="K987" s="50">
        <f>IF(D987="","",MAX(0,D987+F987-I987))</f>
        <v/>
      </c>
      <c r="L987" s="23">
        <f>IF(D987="","",IF(D987&lt;=0,"",1+COUNTIFS($D$906:$D$1005,"&gt;0",$E$906:$E$1005,"&gt;"&amp;E987)))</f>
        <v/>
      </c>
      <c r="M987" s="23">
        <f>IF(D987="","",IF(AND(K987&gt;0,L987=1),"Yes","No"))</f>
        <v/>
      </c>
      <c r="N987" s="50">
        <f>IF(D987="","",N887+F987)</f>
        <v/>
      </c>
      <c r="O987" s="49">
        <f>IF(D987="","",IF(AND(K987=0,K887&gt;0),C987,""))</f>
        <v/>
      </c>
    </row>
    <row r="988">
      <c r="A988" s="47">
        <f>IF(B988="","",DATE(YEAR('Debt Inputs'!$E$2),MONTH('Debt Inputs'!$E$2)+9,1))</f>
        <v/>
      </c>
      <c r="B988" s="18">
        <f>IF('Debt Inputs'!A88="","",'Debt Inputs'!A88)</f>
        <v/>
      </c>
      <c r="C988" s="19">
        <f>IF(B988="","",IFERROR(VLOOKUP(B988,'Debt Inputs'!$A$6:$M$105,2,FALSE),""))</f>
        <v/>
      </c>
      <c r="D988" s="48">
        <f>IF(B988="","",K888)</f>
        <v/>
      </c>
      <c r="E988" s="21">
        <f>IF(B988="","",IFERROR(VLOOKUP(B988,'Debt Inputs'!$A$6:$M$105,5,FALSE),0))</f>
        <v/>
      </c>
      <c r="F988" s="48">
        <f>IF(D988="","",IFERROR(D988*E988/12,0))</f>
        <v/>
      </c>
      <c r="G988" s="48">
        <f>IF(D988="","",MIN(IFERROR(VLOOKUP(B988,'Debt Inputs'!$A$6:$M$105,7,FALSE),0),D988+F988))</f>
        <v/>
      </c>
      <c r="H988" s="48">
        <f>IF(D988="","",IF(L988=1,MAX(0,'Debt Inputs'!$B$2-SUM($G$906:$G$1005)),0))</f>
        <v/>
      </c>
      <c r="I988" s="48">
        <f>IF(D988="","",MIN(D988+F988,G988+H988))</f>
        <v/>
      </c>
      <c r="J988" s="48">
        <f>IF(D988="","",MIN(D988,MAX(0,I988-F988)))</f>
        <v/>
      </c>
      <c r="K988" s="48">
        <f>IF(D988="","",MAX(0,D988+F988-I988))</f>
        <v/>
      </c>
      <c r="L988" s="18">
        <f>IF(D988="","",IF(D988&lt;=0,"",1+COUNTIFS($D$906:$D$1005,"&gt;0",$E$906:$E$1005,"&gt;"&amp;E988)))</f>
        <v/>
      </c>
      <c r="M988" s="18">
        <f>IF(D988="","",IF(AND(K988&gt;0,L988=1),"Yes","No"))</f>
        <v/>
      </c>
      <c r="N988" s="48">
        <f>IF(D988="","",N888+F988)</f>
        <v/>
      </c>
      <c r="O988" s="47">
        <f>IF(D988="","",IF(AND(K988=0,K888&gt;0),C988,""))</f>
        <v/>
      </c>
    </row>
    <row r="989">
      <c r="A989" s="49">
        <f>IF(B989="","",DATE(YEAR('Debt Inputs'!$E$2),MONTH('Debt Inputs'!$E$2)+9,1))</f>
        <v/>
      </c>
      <c r="B989" s="23">
        <f>IF('Debt Inputs'!A89="","",'Debt Inputs'!A89)</f>
        <v/>
      </c>
      <c r="C989" s="24">
        <f>IF(B989="","",IFERROR(VLOOKUP(B989,'Debt Inputs'!$A$6:$M$105,2,FALSE),""))</f>
        <v/>
      </c>
      <c r="D989" s="50">
        <f>IF(B989="","",K889)</f>
        <v/>
      </c>
      <c r="E989" s="26">
        <f>IF(B989="","",IFERROR(VLOOKUP(B989,'Debt Inputs'!$A$6:$M$105,5,FALSE),0))</f>
        <v/>
      </c>
      <c r="F989" s="50">
        <f>IF(D989="","",IFERROR(D989*E989/12,0))</f>
        <v/>
      </c>
      <c r="G989" s="50">
        <f>IF(D989="","",MIN(IFERROR(VLOOKUP(B989,'Debt Inputs'!$A$6:$M$105,7,FALSE),0),D989+F989))</f>
        <v/>
      </c>
      <c r="H989" s="50">
        <f>IF(D989="","",IF(L989=1,MAX(0,'Debt Inputs'!$B$2-SUM($G$906:$G$1005)),0))</f>
        <v/>
      </c>
      <c r="I989" s="50">
        <f>IF(D989="","",MIN(D989+F989,G989+H989))</f>
        <v/>
      </c>
      <c r="J989" s="50">
        <f>IF(D989="","",MIN(D989,MAX(0,I989-F989)))</f>
        <v/>
      </c>
      <c r="K989" s="50">
        <f>IF(D989="","",MAX(0,D989+F989-I989))</f>
        <v/>
      </c>
      <c r="L989" s="23">
        <f>IF(D989="","",IF(D989&lt;=0,"",1+COUNTIFS($D$906:$D$1005,"&gt;0",$E$906:$E$1005,"&gt;"&amp;E989)))</f>
        <v/>
      </c>
      <c r="M989" s="23">
        <f>IF(D989="","",IF(AND(K989&gt;0,L989=1),"Yes","No"))</f>
        <v/>
      </c>
      <c r="N989" s="50">
        <f>IF(D989="","",N889+F989)</f>
        <v/>
      </c>
      <c r="O989" s="49">
        <f>IF(D989="","",IF(AND(K989=0,K889&gt;0),C989,""))</f>
        <v/>
      </c>
    </row>
    <row r="990">
      <c r="A990" s="47">
        <f>IF(B990="","",DATE(YEAR('Debt Inputs'!$E$2),MONTH('Debt Inputs'!$E$2)+9,1))</f>
        <v/>
      </c>
      <c r="B990" s="18">
        <f>IF('Debt Inputs'!A90="","",'Debt Inputs'!A90)</f>
        <v/>
      </c>
      <c r="C990" s="19">
        <f>IF(B990="","",IFERROR(VLOOKUP(B990,'Debt Inputs'!$A$6:$M$105,2,FALSE),""))</f>
        <v/>
      </c>
      <c r="D990" s="48">
        <f>IF(B990="","",K890)</f>
        <v/>
      </c>
      <c r="E990" s="21">
        <f>IF(B990="","",IFERROR(VLOOKUP(B990,'Debt Inputs'!$A$6:$M$105,5,FALSE),0))</f>
        <v/>
      </c>
      <c r="F990" s="48">
        <f>IF(D990="","",IFERROR(D990*E990/12,0))</f>
        <v/>
      </c>
      <c r="G990" s="48">
        <f>IF(D990="","",MIN(IFERROR(VLOOKUP(B990,'Debt Inputs'!$A$6:$M$105,7,FALSE),0),D990+F990))</f>
        <v/>
      </c>
      <c r="H990" s="48">
        <f>IF(D990="","",IF(L990=1,MAX(0,'Debt Inputs'!$B$2-SUM($G$906:$G$1005)),0))</f>
        <v/>
      </c>
      <c r="I990" s="48">
        <f>IF(D990="","",MIN(D990+F990,G990+H990))</f>
        <v/>
      </c>
      <c r="J990" s="48">
        <f>IF(D990="","",MIN(D990,MAX(0,I990-F990)))</f>
        <v/>
      </c>
      <c r="K990" s="48">
        <f>IF(D990="","",MAX(0,D990+F990-I990))</f>
        <v/>
      </c>
      <c r="L990" s="18">
        <f>IF(D990="","",IF(D990&lt;=0,"",1+COUNTIFS($D$906:$D$1005,"&gt;0",$E$906:$E$1005,"&gt;"&amp;E990)))</f>
        <v/>
      </c>
      <c r="M990" s="18">
        <f>IF(D990="","",IF(AND(K990&gt;0,L990=1),"Yes","No"))</f>
        <v/>
      </c>
      <c r="N990" s="48">
        <f>IF(D990="","",N890+F990)</f>
        <v/>
      </c>
      <c r="O990" s="47">
        <f>IF(D990="","",IF(AND(K990=0,K890&gt;0),C990,""))</f>
        <v/>
      </c>
    </row>
    <row r="991">
      <c r="A991" s="49">
        <f>IF(B991="","",DATE(YEAR('Debt Inputs'!$E$2),MONTH('Debt Inputs'!$E$2)+9,1))</f>
        <v/>
      </c>
      <c r="B991" s="23">
        <f>IF('Debt Inputs'!A91="","",'Debt Inputs'!A91)</f>
        <v/>
      </c>
      <c r="C991" s="24">
        <f>IF(B991="","",IFERROR(VLOOKUP(B991,'Debt Inputs'!$A$6:$M$105,2,FALSE),""))</f>
        <v/>
      </c>
      <c r="D991" s="50">
        <f>IF(B991="","",K891)</f>
        <v/>
      </c>
      <c r="E991" s="26">
        <f>IF(B991="","",IFERROR(VLOOKUP(B991,'Debt Inputs'!$A$6:$M$105,5,FALSE),0))</f>
        <v/>
      </c>
      <c r="F991" s="50">
        <f>IF(D991="","",IFERROR(D991*E991/12,0))</f>
        <v/>
      </c>
      <c r="G991" s="50">
        <f>IF(D991="","",MIN(IFERROR(VLOOKUP(B991,'Debt Inputs'!$A$6:$M$105,7,FALSE),0),D991+F991))</f>
        <v/>
      </c>
      <c r="H991" s="50">
        <f>IF(D991="","",IF(L991=1,MAX(0,'Debt Inputs'!$B$2-SUM($G$906:$G$1005)),0))</f>
        <v/>
      </c>
      <c r="I991" s="50">
        <f>IF(D991="","",MIN(D991+F991,G991+H991))</f>
        <v/>
      </c>
      <c r="J991" s="50">
        <f>IF(D991="","",MIN(D991,MAX(0,I991-F991)))</f>
        <v/>
      </c>
      <c r="K991" s="50">
        <f>IF(D991="","",MAX(0,D991+F991-I991))</f>
        <v/>
      </c>
      <c r="L991" s="23">
        <f>IF(D991="","",IF(D991&lt;=0,"",1+COUNTIFS($D$906:$D$1005,"&gt;0",$E$906:$E$1005,"&gt;"&amp;E991)))</f>
        <v/>
      </c>
      <c r="M991" s="23">
        <f>IF(D991="","",IF(AND(K991&gt;0,L991=1),"Yes","No"))</f>
        <v/>
      </c>
      <c r="N991" s="50">
        <f>IF(D991="","",N891+F991)</f>
        <v/>
      </c>
      <c r="O991" s="49">
        <f>IF(D991="","",IF(AND(K991=0,K891&gt;0),C991,""))</f>
        <v/>
      </c>
    </row>
    <row r="992">
      <c r="A992" s="47">
        <f>IF(B992="","",DATE(YEAR('Debt Inputs'!$E$2),MONTH('Debt Inputs'!$E$2)+9,1))</f>
        <v/>
      </c>
      <c r="B992" s="18">
        <f>IF('Debt Inputs'!A92="","",'Debt Inputs'!A92)</f>
        <v/>
      </c>
      <c r="C992" s="19">
        <f>IF(B992="","",IFERROR(VLOOKUP(B992,'Debt Inputs'!$A$6:$M$105,2,FALSE),""))</f>
        <v/>
      </c>
      <c r="D992" s="48">
        <f>IF(B992="","",K892)</f>
        <v/>
      </c>
      <c r="E992" s="21">
        <f>IF(B992="","",IFERROR(VLOOKUP(B992,'Debt Inputs'!$A$6:$M$105,5,FALSE),0))</f>
        <v/>
      </c>
      <c r="F992" s="48">
        <f>IF(D992="","",IFERROR(D992*E992/12,0))</f>
        <v/>
      </c>
      <c r="G992" s="48">
        <f>IF(D992="","",MIN(IFERROR(VLOOKUP(B992,'Debt Inputs'!$A$6:$M$105,7,FALSE),0),D992+F992))</f>
        <v/>
      </c>
      <c r="H992" s="48">
        <f>IF(D992="","",IF(L992=1,MAX(0,'Debt Inputs'!$B$2-SUM($G$906:$G$1005)),0))</f>
        <v/>
      </c>
      <c r="I992" s="48">
        <f>IF(D992="","",MIN(D992+F992,G992+H992))</f>
        <v/>
      </c>
      <c r="J992" s="48">
        <f>IF(D992="","",MIN(D992,MAX(0,I992-F992)))</f>
        <v/>
      </c>
      <c r="K992" s="48">
        <f>IF(D992="","",MAX(0,D992+F992-I992))</f>
        <v/>
      </c>
      <c r="L992" s="18">
        <f>IF(D992="","",IF(D992&lt;=0,"",1+COUNTIFS($D$906:$D$1005,"&gt;0",$E$906:$E$1005,"&gt;"&amp;E992)))</f>
        <v/>
      </c>
      <c r="M992" s="18">
        <f>IF(D992="","",IF(AND(K992&gt;0,L992=1),"Yes","No"))</f>
        <v/>
      </c>
      <c r="N992" s="48">
        <f>IF(D992="","",N892+F992)</f>
        <v/>
      </c>
      <c r="O992" s="47">
        <f>IF(D992="","",IF(AND(K992=0,K892&gt;0),C992,""))</f>
        <v/>
      </c>
    </row>
    <row r="993">
      <c r="A993" s="49">
        <f>IF(B993="","",DATE(YEAR('Debt Inputs'!$E$2),MONTH('Debt Inputs'!$E$2)+9,1))</f>
        <v/>
      </c>
      <c r="B993" s="23">
        <f>IF('Debt Inputs'!A93="","",'Debt Inputs'!A93)</f>
        <v/>
      </c>
      <c r="C993" s="24">
        <f>IF(B993="","",IFERROR(VLOOKUP(B993,'Debt Inputs'!$A$6:$M$105,2,FALSE),""))</f>
        <v/>
      </c>
      <c r="D993" s="50">
        <f>IF(B993="","",K893)</f>
        <v/>
      </c>
      <c r="E993" s="26">
        <f>IF(B993="","",IFERROR(VLOOKUP(B993,'Debt Inputs'!$A$6:$M$105,5,FALSE),0))</f>
        <v/>
      </c>
      <c r="F993" s="50">
        <f>IF(D993="","",IFERROR(D993*E993/12,0))</f>
        <v/>
      </c>
      <c r="G993" s="50">
        <f>IF(D993="","",MIN(IFERROR(VLOOKUP(B993,'Debt Inputs'!$A$6:$M$105,7,FALSE),0),D993+F993))</f>
        <v/>
      </c>
      <c r="H993" s="50">
        <f>IF(D993="","",IF(L993=1,MAX(0,'Debt Inputs'!$B$2-SUM($G$906:$G$1005)),0))</f>
        <v/>
      </c>
      <c r="I993" s="50">
        <f>IF(D993="","",MIN(D993+F993,G993+H993))</f>
        <v/>
      </c>
      <c r="J993" s="50">
        <f>IF(D993="","",MIN(D993,MAX(0,I993-F993)))</f>
        <v/>
      </c>
      <c r="K993" s="50">
        <f>IF(D993="","",MAX(0,D993+F993-I993))</f>
        <v/>
      </c>
      <c r="L993" s="23">
        <f>IF(D993="","",IF(D993&lt;=0,"",1+COUNTIFS($D$906:$D$1005,"&gt;0",$E$906:$E$1005,"&gt;"&amp;E993)))</f>
        <v/>
      </c>
      <c r="M993" s="23">
        <f>IF(D993="","",IF(AND(K993&gt;0,L993=1),"Yes","No"))</f>
        <v/>
      </c>
      <c r="N993" s="50">
        <f>IF(D993="","",N893+F993)</f>
        <v/>
      </c>
      <c r="O993" s="49">
        <f>IF(D993="","",IF(AND(K993=0,K893&gt;0),C993,""))</f>
        <v/>
      </c>
    </row>
    <row r="994">
      <c r="A994" s="47">
        <f>IF(B994="","",DATE(YEAR('Debt Inputs'!$E$2),MONTH('Debt Inputs'!$E$2)+9,1))</f>
        <v/>
      </c>
      <c r="B994" s="18">
        <f>IF('Debt Inputs'!A94="","",'Debt Inputs'!A94)</f>
        <v/>
      </c>
      <c r="C994" s="19">
        <f>IF(B994="","",IFERROR(VLOOKUP(B994,'Debt Inputs'!$A$6:$M$105,2,FALSE),""))</f>
        <v/>
      </c>
      <c r="D994" s="48">
        <f>IF(B994="","",K894)</f>
        <v/>
      </c>
      <c r="E994" s="21">
        <f>IF(B994="","",IFERROR(VLOOKUP(B994,'Debt Inputs'!$A$6:$M$105,5,FALSE),0))</f>
        <v/>
      </c>
      <c r="F994" s="48">
        <f>IF(D994="","",IFERROR(D994*E994/12,0))</f>
        <v/>
      </c>
      <c r="G994" s="48">
        <f>IF(D994="","",MIN(IFERROR(VLOOKUP(B994,'Debt Inputs'!$A$6:$M$105,7,FALSE),0),D994+F994))</f>
        <v/>
      </c>
      <c r="H994" s="48">
        <f>IF(D994="","",IF(L994=1,MAX(0,'Debt Inputs'!$B$2-SUM($G$906:$G$1005)),0))</f>
        <v/>
      </c>
      <c r="I994" s="48">
        <f>IF(D994="","",MIN(D994+F994,G994+H994))</f>
        <v/>
      </c>
      <c r="J994" s="48">
        <f>IF(D994="","",MIN(D994,MAX(0,I994-F994)))</f>
        <v/>
      </c>
      <c r="K994" s="48">
        <f>IF(D994="","",MAX(0,D994+F994-I994))</f>
        <v/>
      </c>
      <c r="L994" s="18">
        <f>IF(D994="","",IF(D994&lt;=0,"",1+COUNTIFS($D$906:$D$1005,"&gt;0",$E$906:$E$1005,"&gt;"&amp;E994)))</f>
        <v/>
      </c>
      <c r="M994" s="18">
        <f>IF(D994="","",IF(AND(K994&gt;0,L994=1),"Yes","No"))</f>
        <v/>
      </c>
      <c r="N994" s="48">
        <f>IF(D994="","",N894+F994)</f>
        <v/>
      </c>
      <c r="O994" s="47">
        <f>IF(D994="","",IF(AND(K994=0,K894&gt;0),C994,""))</f>
        <v/>
      </c>
    </row>
    <row r="995">
      <c r="A995" s="49">
        <f>IF(B995="","",DATE(YEAR('Debt Inputs'!$E$2),MONTH('Debt Inputs'!$E$2)+9,1))</f>
        <v/>
      </c>
      <c r="B995" s="23">
        <f>IF('Debt Inputs'!A95="","",'Debt Inputs'!A95)</f>
        <v/>
      </c>
      <c r="C995" s="24">
        <f>IF(B995="","",IFERROR(VLOOKUP(B995,'Debt Inputs'!$A$6:$M$105,2,FALSE),""))</f>
        <v/>
      </c>
      <c r="D995" s="50">
        <f>IF(B995="","",K895)</f>
        <v/>
      </c>
      <c r="E995" s="26">
        <f>IF(B995="","",IFERROR(VLOOKUP(B995,'Debt Inputs'!$A$6:$M$105,5,FALSE),0))</f>
        <v/>
      </c>
      <c r="F995" s="50">
        <f>IF(D995="","",IFERROR(D995*E995/12,0))</f>
        <v/>
      </c>
      <c r="G995" s="50">
        <f>IF(D995="","",MIN(IFERROR(VLOOKUP(B995,'Debt Inputs'!$A$6:$M$105,7,FALSE),0),D995+F995))</f>
        <v/>
      </c>
      <c r="H995" s="50">
        <f>IF(D995="","",IF(L995=1,MAX(0,'Debt Inputs'!$B$2-SUM($G$906:$G$1005)),0))</f>
        <v/>
      </c>
      <c r="I995" s="50">
        <f>IF(D995="","",MIN(D995+F995,G995+H995))</f>
        <v/>
      </c>
      <c r="J995" s="50">
        <f>IF(D995="","",MIN(D995,MAX(0,I995-F995)))</f>
        <v/>
      </c>
      <c r="K995" s="50">
        <f>IF(D995="","",MAX(0,D995+F995-I995))</f>
        <v/>
      </c>
      <c r="L995" s="23">
        <f>IF(D995="","",IF(D995&lt;=0,"",1+COUNTIFS($D$906:$D$1005,"&gt;0",$E$906:$E$1005,"&gt;"&amp;E995)))</f>
        <v/>
      </c>
      <c r="M995" s="23">
        <f>IF(D995="","",IF(AND(K995&gt;0,L995=1),"Yes","No"))</f>
        <v/>
      </c>
      <c r="N995" s="50">
        <f>IF(D995="","",N895+F995)</f>
        <v/>
      </c>
      <c r="O995" s="49">
        <f>IF(D995="","",IF(AND(K995=0,K895&gt;0),C995,""))</f>
        <v/>
      </c>
    </row>
    <row r="996">
      <c r="A996" s="47">
        <f>IF(B996="","",DATE(YEAR('Debt Inputs'!$E$2),MONTH('Debt Inputs'!$E$2)+9,1))</f>
        <v/>
      </c>
      <c r="B996" s="18">
        <f>IF('Debt Inputs'!A96="","",'Debt Inputs'!A96)</f>
        <v/>
      </c>
      <c r="C996" s="19">
        <f>IF(B996="","",IFERROR(VLOOKUP(B996,'Debt Inputs'!$A$6:$M$105,2,FALSE),""))</f>
        <v/>
      </c>
      <c r="D996" s="48">
        <f>IF(B996="","",K896)</f>
        <v/>
      </c>
      <c r="E996" s="21">
        <f>IF(B996="","",IFERROR(VLOOKUP(B996,'Debt Inputs'!$A$6:$M$105,5,FALSE),0))</f>
        <v/>
      </c>
      <c r="F996" s="48">
        <f>IF(D996="","",IFERROR(D996*E996/12,0))</f>
        <v/>
      </c>
      <c r="G996" s="48">
        <f>IF(D996="","",MIN(IFERROR(VLOOKUP(B996,'Debt Inputs'!$A$6:$M$105,7,FALSE),0),D996+F996))</f>
        <v/>
      </c>
      <c r="H996" s="48">
        <f>IF(D996="","",IF(L996=1,MAX(0,'Debt Inputs'!$B$2-SUM($G$906:$G$1005)),0))</f>
        <v/>
      </c>
      <c r="I996" s="48">
        <f>IF(D996="","",MIN(D996+F996,G996+H996))</f>
        <v/>
      </c>
      <c r="J996" s="48">
        <f>IF(D996="","",MIN(D996,MAX(0,I996-F996)))</f>
        <v/>
      </c>
      <c r="K996" s="48">
        <f>IF(D996="","",MAX(0,D996+F996-I996))</f>
        <v/>
      </c>
      <c r="L996" s="18">
        <f>IF(D996="","",IF(D996&lt;=0,"",1+COUNTIFS($D$906:$D$1005,"&gt;0",$E$906:$E$1005,"&gt;"&amp;E996)))</f>
        <v/>
      </c>
      <c r="M996" s="18">
        <f>IF(D996="","",IF(AND(K996&gt;0,L996=1),"Yes","No"))</f>
        <v/>
      </c>
      <c r="N996" s="48">
        <f>IF(D996="","",N896+F996)</f>
        <v/>
      </c>
      <c r="O996" s="47">
        <f>IF(D996="","",IF(AND(K996=0,K896&gt;0),C996,""))</f>
        <v/>
      </c>
    </row>
    <row r="997">
      <c r="A997" s="49">
        <f>IF(B997="","",DATE(YEAR('Debt Inputs'!$E$2),MONTH('Debt Inputs'!$E$2)+9,1))</f>
        <v/>
      </c>
      <c r="B997" s="23">
        <f>IF('Debt Inputs'!A97="","",'Debt Inputs'!A97)</f>
        <v/>
      </c>
      <c r="C997" s="24">
        <f>IF(B997="","",IFERROR(VLOOKUP(B997,'Debt Inputs'!$A$6:$M$105,2,FALSE),""))</f>
        <v/>
      </c>
      <c r="D997" s="50">
        <f>IF(B997="","",K897)</f>
        <v/>
      </c>
      <c r="E997" s="26">
        <f>IF(B997="","",IFERROR(VLOOKUP(B997,'Debt Inputs'!$A$6:$M$105,5,FALSE),0))</f>
        <v/>
      </c>
      <c r="F997" s="50">
        <f>IF(D997="","",IFERROR(D997*E997/12,0))</f>
        <v/>
      </c>
      <c r="G997" s="50">
        <f>IF(D997="","",MIN(IFERROR(VLOOKUP(B997,'Debt Inputs'!$A$6:$M$105,7,FALSE),0),D997+F997))</f>
        <v/>
      </c>
      <c r="H997" s="50">
        <f>IF(D997="","",IF(L997=1,MAX(0,'Debt Inputs'!$B$2-SUM($G$906:$G$1005)),0))</f>
        <v/>
      </c>
      <c r="I997" s="50">
        <f>IF(D997="","",MIN(D997+F997,G997+H997))</f>
        <v/>
      </c>
      <c r="J997" s="50">
        <f>IF(D997="","",MIN(D997,MAX(0,I997-F997)))</f>
        <v/>
      </c>
      <c r="K997" s="50">
        <f>IF(D997="","",MAX(0,D997+F997-I997))</f>
        <v/>
      </c>
      <c r="L997" s="23">
        <f>IF(D997="","",IF(D997&lt;=0,"",1+COUNTIFS($D$906:$D$1005,"&gt;0",$E$906:$E$1005,"&gt;"&amp;E997)))</f>
        <v/>
      </c>
      <c r="M997" s="23">
        <f>IF(D997="","",IF(AND(K997&gt;0,L997=1),"Yes","No"))</f>
        <v/>
      </c>
      <c r="N997" s="50">
        <f>IF(D997="","",N897+F997)</f>
        <v/>
      </c>
      <c r="O997" s="49">
        <f>IF(D997="","",IF(AND(K997=0,K897&gt;0),C997,""))</f>
        <v/>
      </c>
    </row>
    <row r="998">
      <c r="A998" s="47">
        <f>IF(B998="","",DATE(YEAR('Debt Inputs'!$E$2),MONTH('Debt Inputs'!$E$2)+9,1))</f>
        <v/>
      </c>
      <c r="B998" s="18">
        <f>IF('Debt Inputs'!A98="","",'Debt Inputs'!A98)</f>
        <v/>
      </c>
      <c r="C998" s="19">
        <f>IF(B998="","",IFERROR(VLOOKUP(B998,'Debt Inputs'!$A$6:$M$105,2,FALSE),""))</f>
        <v/>
      </c>
      <c r="D998" s="48">
        <f>IF(B998="","",K898)</f>
        <v/>
      </c>
      <c r="E998" s="21">
        <f>IF(B998="","",IFERROR(VLOOKUP(B998,'Debt Inputs'!$A$6:$M$105,5,FALSE),0))</f>
        <v/>
      </c>
      <c r="F998" s="48">
        <f>IF(D998="","",IFERROR(D998*E998/12,0))</f>
        <v/>
      </c>
      <c r="G998" s="48">
        <f>IF(D998="","",MIN(IFERROR(VLOOKUP(B998,'Debt Inputs'!$A$6:$M$105,7,FALSE),0),D998+F998))</f>
        <v/>
      </c>
      <c r="H998" s="48">
        <f>IF(D998="","",IF(L998=1,MAX(0,'Debt Inputs'!$B$2-SUM($G$906:$G$1005)),0))</f>
        <v/>
      </c>
      <c r="I998" s="48">
        <f>IF(D998="","",MIN(D998+F998,G998+H998))</f>
        <v/>
      </c>
      <c r="J998" s="48">
        <f>IF(D998="","",MIN(D998,MAX(0,I998-F998)))</f>
        <v/>
      </c>
      <c r="K998" s="48">
        <f>IF(D998="","",MAX(0,D998+F998-I998))</f>
        <v/>
      </c>
      <c r="L998" s="18">
        <f>IF(D998="","",IF(D998&lt;=0,"",1+COUNTIFS($D$906:$D$1005,"&gt;0",$E$906:$E$1005,"&gt;"&amp;E998)))</f>
        <v/>
      </c>
      <c r="M998" s="18">
        <f>IF(D998="","",IF(AND(K998&gt;0,L998=1),"Yes","No"))</f>
        <v/>
      </c>
      <c r="N998" s="48">
        <f>IF(D998="","",N898+F998)</f>
        <v/>
      </c>
      <c r="O998" s="47">
        <f>IF(D998="","",IF(AND(K998=0,K898&gt;0),C998,""))</f>
        <v/>
      </c>
    </row>
    <row r="999">
      <c r="A999" s="49">
        <f>IF(B999="","",DATE(YEAR('Debt Inputs'!$E$2),MONTH('Debt Inputs'!$E$2)+9,1))</f>
        <v/>
      </c>
      <c r="B999" s="23">
        <f>IF('Debt Inputs'!A99="","",'Debt Inputs'!A99)</f>
        <v/>
      </c>
      <c r="C999" s="24">
        <f>IF(B999="","",IFERROR(VLOOKUP(B999,'Debt Inputs'!$A$6:$M$105,2,FALSE),""))</f>
        <v/>
      </c>
      <c r="D999" s="50">
        <f>IF(B999="","",K899)</f>
        <v/>
      </c>
      <c r="E999" s="26">
        <f>IF(B999="","",IFERROR(VLOOKUP(B999,'Debt Inputs'!$A$6:$M$105,5,FALSE),0))</f>
        <v/>
      </c>
      <c r="F999" s="50">
        <f>IF(D999="","",IFERROR(D999*E999/12,0))</f>
        <v/>
      </c>
      <c r="G999" s="50">
        <f>IF(D999="","",MIN(IFERROR(VLOOKUP(B999,'Debt Inputs'!$A$6:$M$105,7,FALSE),0),D999+F999))</f>
        <v/>
      </c>
      <c r="H999" s="50">
        <f>IF(D999="","",IF(L999=1,MAX(0,'Debt Inputs'!$B$2-SUM($G$906:$G$1005)),0))</f>
        <v/>
      </c>
      <c r="I999" s="50">
        <f>IF(D999="","",MIN(D999+F999,G999+H999))</f>
        <v/>
      </c>
      <c r="J999" s="50">
        <f>IF(D999="","",MIN(D999,MAX(0,I999-F999)))</f>
        <v/>
      </c>
      <c r="K999" s="50">
        <f>IF(D999="","",MAX(0,D999+F999-I999))</f>
        <v/>
      </c>
      <c r="L999" s="23">
        <f>IF(D999="","",IF(D999&lt;=0,"",1+COUNTIFS($D$906:$D$1005,"&gt;0",$E$906:$E$1005,"&gt;"&amp;E999)))</f>
        <v/>
      </c>
      <c r="M999" s="23">
        <f>IF(D999="","",IF(AND(K999&gt;0,L999=1),"Yes","No"))</f>
        <v/>
      </c>
      <c r="N999" s="50">
        <f>IF(D999="","",N899+F999)</f>
        <v/>
      </c>
      <c r="O999" s="49">
        <f>IF(D999="","",IF(AND(K999=0,K899&gt;0),C999,""))</f>
        <v/>
      </c>
    </row>
    <row r="1000">
      <c r="A1000" s="47">
        <f>IF(B1000="","",DATE(YEAR('Debt Inputs'!$E$2),MONTH('Debt Inputs'!$E$2)+9,1))</f>
        <v/>
      </c>
      <c r="B1000" s="18">
        <f>IF('Debt Inputs'!A100="","",'Debt Inputs'!A100)</f>
        <v/>
      </c>
      <c r="C1000" s="19">
        <f>IF(B1000="","",IFERROR(VLOOKUP(B1000,'Debt Inputs'!$A$6:$M$105,2,FALSE),""))</f>
        <v/>
      </c>
      <c r="D1000" s="48">
        <f>IF(B1000="","",K900)</f>
        <v/>
      </c>
      <c r="E1000" s="21">
        <f>IF(B1000="","",IFERROR(VLOOKUP(B1000,'Debt Inputs'!$A$6:$M$105,5,FALSE),0))</f>
        <v/>
      </c>
      <c r="F1000" s="48">
        <f>IF(D1000="","",IFERROR(D1000*E1000/12,0))</f>
        <v/>
      </c>
      <c r="G1000" s="48">
        <f>IF(D1000="","",MIN(IFERROR(VLOOKUP(B1000,'Debt Inputs'!$A$6:$M$105,7,FALSE),0),D1000+F1000))</f>
        <v/>
      </c>
      <c r="H1000" s="48">
        <f>IF(D1000="","",IF(L1000=1,MAX(0,'Debt Inputs'!$B$2-SUM($G$906:$G$1005)),0))</f>
        <v/>
      </c>
      <c r="I1000" s="48">
        <f>IF(D1000="","",MIN(D1000+F1000,G1000+H1000))</f>
        <v/>
      </c>
      <c r="J1000" s="48">
        <f>IF(D1000="","",MIN(D1000,MAX(0,I1000-F1000)))</f>
        <v/>
      </c>
      <c r="K1000" s="48">
        <f>IF(D1000="","",MAX(0,D1000+F1000-I1000))</f>
        <v/>
      </c>
      <c r="L1000" s="18">
        <f>IF(D1000="","",IF(D1000&lt;=0,"",1+COUNTIFS($D$906:$D$1005,"&gt;0",$E$906:$E$1005,"&gt;"&amp;E1000)))</f>
        <v/>
      </c>
      <c r="M1000" s="18">
        <f>IF(D1000="","",IF(AND(K1000&gt;0,L1000=1),"Yes","No"))</f>
        <v/>
      </c>
      <c r="N1000" s="48">
        <f>IF(D1000="","",N900+F1000)</f>
        <v/>
      </c>
      <c r="O1000" s="47">
        <f>IF(D1000="","",IF(AND(K1000=0,K900&gt;0),C1000,""))</f>
        <v/>
      </c>
    </row>
    <row r="1001">
      <c r="A1001" s="49">
        <f>IF(B1001="","",DATE(YEAR('Debt Inputs'!$E$2),MONTH('Debt Inputs'!$E$2)+9,1))</f>
        <v/>
      </c>
      <c r="B1001" s="23">
        <f>IF('Debt Inputs'!A101="","",'Debt Inputs'!A101)</f>
        <v/>
      </c>
      <c r="C1001" s="24">
        <f>IF(B1001="","",IFERROR(VLOOKUP(B1001,'Debt Inputs'!$A$6:$M$105,2,FALSE),""))</f>
        <v/>
      </c>
      <c r="D1001" s="50">
        <f>IF(B1001="","",K901)</f>
        <v/>
      </c>
      <c r="E1001" s="26">
        <f>IF(B1001="","",IFERROR(VLOOKUP(B1001,'Debt Inputs'!$A$6:$M$105,5,FALSE),0))</f>
        <v/>
      </c>
      <c r="F1001" s="50">
        <f>IF(D1001="","",IFERROR(D1001*E1001/12,0))</f>
        <v/>
      </c>
      <c r="G1001" s="50">
        <f>IF(D1001="","",MIN(IFERROR(VLOOKUP(B1001,'Debt Inputs'!$A$6:$M$105,7,FALSE),0),D1001+F1001))</f>
        <v/>
      </c>
      <c r="H1001" s="50">
        <f>IF(D1001="","",IF(L1001=1,MAX(0,'Debt Inputs'!$B$2-SUM($G$906:$G$1005)),0))</f>
        <v/>
      </c>
      <c r="I1001" s="50">
        <f>IF(D1001="","",MIN(D1001+F1001,G1001+H1001))</f>
        <v/>
      </c>
      <c r="J1001" s="50">
        <f>IF(D1001="","",MIN(D1001,MAX(0,I1001-F1001)))</f>
        <v/>
      </c>
      <c r="K1001" s="50">
        <f>IF(D1001="","",MAX(0,D1001+F1001-I1001))</f>
        <v/>
      </c>
      <c r="L1001" s="23">
        <f>IF(D1001="","",IF(D1001&lt;=0,"",1+COUNTIFS($D$906:$D$1005,"&gt;0",$E$906:$E$1005,"&gt;"&amp;E1001)))</f>
        <v/>
      </c>
      <c r="M1001" s="23">
        <f>IF(D1001="","",IF(AND(K1001&gt;0,L1001=1),"Yes","No"))</f>
        <v/>
      </c>
      <c r="N1001" s="50">
        <f>IF(D1001="","",N901+F1001)</f>
        <v/>
      </c>
      <c r="O1001" s="49">
        <f>IF(D1001="","",IF(AND(K1001=0,K901&gt;0),C1001,""))</f>
        <v/>
      </c>
    </row>
    <row r="1002">
      <c r="A1002" s="47">
        <f>IF(B1002="","",DATE(YEAR('Debt Inputs'!$E$2),MONTH('Debt Inputs'!$E$2)+9,1))</f>
        <v/>
      </c>
      <c r="B1002" s="18">
        <f>IF('Debt Inputs'!A102="","",'Debt Inputs'!A102)</f>
        <v/>
      </c>
      <c r="C1002" s="19">
        <f>IF(B1002="","",IFERROR(VLOOKUP(B1002,'Debt Inputs'!$A$6:$M$105,2,FALSE),""))</f>
        <v/>
      </c>
      <c r="D1002" s="48">
        <f>IF(B1002="","",K902)</f>
        <v/>
      </c>
      <c r="E1002" s="21">
        <f>IF(B1002="","",IFERROR(VLOOKUP(B1002,'Debt Inputs'!$A$6:$M$105,5,FALSE),0))</f>
        <v/>
      </c>
      <c r="F1002" s="48">
        <f>IF(D1002="","",IFERROR(D1002*E1002/12,0))</f>
        <v/>
      </c>
      <c r="G1002" s="48">
        <f>IF(D1002="","",MIN(IFERROR(VLOOKUP(B1002,'Debt Inputs'!$A$6:$M$105,7,FALSE),0),D1002+F1002))</f>
        <v/>
      </c>
      <c r="H1002" s="48">
        <f>IF(D1002="","",IF(L1002=1,MAX(0,'Debt Inputs'!$B$2-SUM($G$906:$G$1005)),0))</f>
        <v/>
      </c>
      <c r="I1002" s="48">
        <f>IF(D1002="","",MIN(D1002+F1002,G1002+H1002))</f>
        <v/>
      </c>
      <c r="J1002" s="48">
        <f>IF(D1002="","",MIN(D1002,MAX(0,I1002-F1002)))</f>
        <v/>
      </c>
      <c r="K1002" s="48">
        <f>IF(D1002="","",MAX(0,D1002+F1002-I1002))</f>
        <v/>
      </c>
      <c r="L1002" s="18">
        <f>IF(D1002="","",IF(D1002&lt;=0,"",1+COUNTIFS($D$906:$D$1005,"&gt;0",$E$906:$E$1005,"&gt;"&amp;E1002)))</f>
        <v/>
      </c>
      <c r="M1002" s="18">
        <f>IF(D1002="","",IF(AND(K1002&gt;0,L1002=1),"Yes","No"))</f>
        <v/>
      </c>
      <c r="N1002" s="48">
        <f>IF(D1002="","",N902+F1002)</f>
        <v/>
      </c>
      <c r="O1002" s="47">
        <f>IF(D1002="","",IF(AND(K1002=0,K902&gt;0),C1002,""))</f>
        <v/>
      </c>
    </row>
    <row r="1003">
      <c r="A1003" s="49">
        <f>IF(B1003="","",DATE(YEAR('Debt Inputs'!$E$2),MONTH('Debt Inputs'!$E$2)+9,1))</f>
        <v/>
      </c>
      <c r="B1003" s="23">
        <f>IF('Debt Inputs'!A103="","",'Debt Inputs'!A103)</f>
        <v/>
      </c>
      <c r="C1003" s="24">
        <f>IF(B1003="","",IFERROR(VLOOKUP(B1003,'Debt Inputs'!$A$6:$M$105,2,FALSE),""))</f>
        <v/>
      </c>
      <c r="D1003" s="50">
        <f>IF(B1003="","",K903)</f>
        <v/>
      </c>
      <c r="E1003" s="26">
        <f>IF(B1003="","",IFERROR(VLOOKUP(B1003,'Debt Inputs'!$A$6:$M$105,5,FALSE),0))</f>
        <v/>
      </c>
      <c r="F1003" s="50">
        <f>IF(D1003="","",IFERROR(D1003*E1003/12,0))</f>
        <v/>
      </c>
      <c r="G1003" s="50">
        <f>IF(D1003="","",MIN(IFERROR(VLOOKUP(B1003,'Debt Inputs'!$A$6:$M$105,7,FALSE),0),D1003+F1003))</f>
        <v/>
      </c>
      <c r="H1003" s="50">
        <f>IF(D1003="","",IF(L1003=1,MAX(0,'Debt Inputs'!$B$2-SUM($G$906:$G$1005)),0))</f>
        <v/>
      </c>
      <c r="I1003" s="50">
        <f>IF(D1003="","",MIN(D1003+F1003,G1003+H1003))</f>
        <v/>
      </c>
      <c r="J1003" s="50">
        <f>IF(D1003="","",MIN(D1003,MAX(0,I1003-F1003)))</f>
        <v/>
      </c>
      <c r="K1003" s="50">
        <f>IF(D1003="","",MAX(0,D1003+F1003-I1003))</f>
        <v/>
      </c>
      <c r="L1003" s="23">
        <f>IF(D1003="","",IF(D1003&lt;=0,"",1+COUNTIFS($D$906:$D$1005,"&gt;0",$E$906:$E$1005,"&gt;"&amp;E1003)))</f>
        <v/>
      </c>
      <c r="M1003" s="23">
        <f>IF(D1003="","",IF(AND(K1003&gt;0,L1003=1),"Yes","No"))</f>
        <v/>
      </c>
      <c r="N1003" s="50">
        <f>IF(D1003="","",N903+F1003)</f>
        <v/>
      </c>
      <c r="O1003" s="49">
        <f>IF(D1003="","",IF(AND(K1003=0,K903&gt;0),C1003,""))</f>
        <v/>
      </c>
    </row>
    <row r="1004">
      <c r="A1004" s="47">
        <f>IF(B1004="","",DATE(YEAR('Debt Inputs'!$E$2),MONTH('Debt Inputs'!$E$2)+9,1))</f>
        <v/>
      </c>
      <c r="B1004" s="18">
        <f>IF('Debt Inputs'!A104="","",'Debt Inputs'!A104)</f>
        <v/>
      </c>
      <c r="C1004" s="19">
        <f>IF(B1004="","",IFERROR(VLOOKUP(B1004,'Debt Inputs'!$A$6:$M$105,2,FALSE),""))</f>
        <v/>
      </c>
      <c r="D1004" s="48">
        <f>IF(B1004="","",K904)</f>
        <v/>
      </c>
      <c r="E1004" s="21">
        <f>IF(B1004="","",IFERROR(VLOOKUP(B1004,'Debt Inputs'!$A$6:$M$105,5,FALSE),0))</f>
        <v/>
      </c>
      <c r="F1004" s="48">
        <f>IF(D1004="","",IFERROR(D1004*E1004/12,0))</f>
        <v/>
      </c>
      <c r="G1004" s="48">
        <f>IF(D1004="","",MIN(IFERROR(VLOOKUP(B1004,'Debt Inputs'!$A$6:$M$105,7,FALSE),0),D1004+F1004))</f>
        <v/>
      </c>
      <c r="H1004" s="48">
        <f>IF(D1004="","",IF(L1004=1,MAX(0,'Debt Inputs'!$B$2-SUM($G$906:$G$1005)),0))</f>
        <v/>
      </c>
      <c r="I1004" s="48">
        <f>IF(D1004="","",MIN(D1004+F1004,G1004+H1004))</f>
        <v/>
      </c>
      <c r="J1004" s="48">
        <f>IF(D1004="","",MIN(D1004,MAX(0,I1004-F1004)))</f>
        <v/>
      </c>
      <c r="K1004" s="48">
        <f>IF(D1004="","",MAX(0,D1004+F1004-I1004))</f>
        <v/>
      </c>
      <c r="L1004" s="18">
        <f>IF(D1004="","",IF(D1004&lt;=0,"",1+COUNTIFS($D$906:$D$1005,"&gt;0",$E$906:$E$1005,"&gt;"&amp;E1004)))</f>
        <v/>
      </c>
      <c r="M1004" s="18">
        <f>IF(D1004="","",IF(AND(K1004&gt;0,L1004=1),"Yes","No"))</f>
        <v/>
      </c>
      <c r="N1004" s="48">
        <f>IF(D1004="","",N904+F1004)</f>
        <v/>
      </c>
      <c r="O1004" s="47">
        <f>IF(D1004="","",IF(AND(K1004=0,K904&gt;0),C1004,""))</f>
        <v/>
      </c>
    </row>
    <row r="1005">
      <c r="A1005" s="49">
        <f>IF(B1005="","",DATE(YEAR('Debt Inputs'!$E$2),MONTH('Debt Inputs'!$E$2)+9,1))</f>
        <v/>
      </c>
      <c r="B1005" s="23">
        <f>IF('Debt Inputs'!A105="","",'Debt Inputs'!A105)</f>
        <v/>
      </c>
      <c r="C1005" s="24">
        <f>IF(B1005="","",IFERROR(VLOOKUP(B1005,'Debt Inputs'!$A$6:$M$105,2,FALSE),""))</f>
        <v/>
      </c>
      <c r="D1005" s="50">
        <f>IF(B1005="","",K905)</f>
        <v/>
      </c>
      <c r="E1005" s="26">
        <f>IF(B1005="","",IFERROR(VLOOKUP(B1005,'Debt Inputs'!$A$6:$M$105,5,FALSE),0))</f>
        <v/>
      </c>
      <c r="F1005" s="50">
        <f>IF(D1005="","",IFERROR(D1005*E1005/12,0))</f>
        <v/>
      </c>
      <c r="G1005" s="50">
        <f>IF(D1005="","",MIN(IFERROR(VLOOKUP(B1005,'Debt Inputs'!$A$6:$M$105,7,FALSE),0),D1005+F1005))</f>
        <v/>
      </c>
      <c r="H1005" s="50">
        <f>IF(D1005="","",IF(L1005=1,MAX(0,'Debt Inputs'!$B$2-SUM($G$906:$G$1005)),0))</f>
        <v/>
      </c>
      <c r="I1005" s="50">
        <f>IF(D1005="","",MIN(D1005+F1005,G1005+H1005))</f>
        <v/>
      </c>
      <c r="J1005" s="50">
        <f>IF(D1005="","",MIN(D1005,MAX(0,I1005-F1005)))</f>
        <v/>
      </c>
      <c r="K1005" s="50">
        <f>IF(D1005="","",MAX(0,D1005+F1005-I1005))</f>
        <v/>
      </c>
      <c r="L1005" s="23">
        <f>IF(D1005="","",IF(D1005&lt;=0,"",1+COUNTIFS($D$906:$D$1005,"&gt;0",$E$906:$E$1005,"&gt;"&amp;E1005)))</f>
        <v/>
      </c>
      <c r="M1005" s="23">
        <f>IF(D1005="","",IF(AND(K1005&gt;0,L1005=1),"Yes","No"))</f>
        <v/>
      </c>
      <c r="N1005" s="50">
        <f>IF(D1005="","",N905+F1005)</f>
        <v/>
      </c>
      <c r="O1005" s="49">
        <f>IF(D1005="","",IF(AND(K1005=0,K905&gt;0),C1005,""))</f>
        <v/>
      </c>
    </row>
    <row r="1006">
      <c r="A1006" s="47">
        <f>IF(B1006="","",DATE(YEAR('Debt Inputs'!$E$2),MONTH('Debt Inputs'!$E$2)+10,1))</f>
        <v/>
      </c>
      <c r="B1006" s="18">
        <f>IF('Debt Inputs'!A6="","",'Debt Inputs'!A6)</f>
        <v/>
      </c>
      <c r="C1006" s="19">
        <f>IF(B1006="","",IFERROR(VLOOKUP(B1006,'Debt Inputs'!$A$6:$M$105,2,FALSE),""))</f>
        <v/>
      </c>
      <c r="D1006" s="48">
        <f>IF(B1006="","",K906)</f>
        <v/>
      </c>
      <c r="E1006" s="21">
        <f>IF(B1006="","",IFERROR(VLOOKUP(B1006,'Debt Inputs'!$A$6:$M$105,5,FALSE),0))</f>
        <v/>
      </c>
      <c r="F1006" s="48">
        <f>IF(D1006="","",IFERROR(D1006*E1006/12,0))</f>
        <v/>
      </c>
      <c r="G1006" s="48">
        <f>IF(D1006="","",MIN(IFERROR(VLOOKUP(B1006,'Debt Inputs'!$A$6:$M$105,7,FALSE),0),D1006+F1006))</f>
        <v/>
      </c>
      <c r="H1006" s="48">
        <f>IF(D1006="","",IF(L1006=1,MAX(0,'Debt Inputs'!$B$2-SUM($G$1006:$G$1105)),0))</f>
        <v/>
      </c>
      <c r="I1006" s="48">
        <f>IF(D1006="","",MIN(D1006+F1006,G1006+H1006))</f>
        <v/>
      </c>
      <c r="J1006" s="48">
        <f>IF(D1006="","",MIN(D1006,MAX(0,I1006-F1006)))</f>
        <v/>
      </c>
      <c r="K1006" s="48">
        <f>IF(D1006="","",MAX(0,D1006+F1006-I1006))</f>
        <v/>
      </c>
      <c r="L1006" s="18">
        <f>IF(D1006="","",IF(D1006&lt;=0,"",1+COUNTIFS($D$1006:$D$1105,"&gt;0",$E$1006:$E$1105,"&gt;"&amp;E1006)))</f>
        <v/>
      </c>
      <c r="M1006" s="18">
        <f>IF(D1006="","",IF(AND(K1006&gt;0,L1006=1),"Yes","No"))</f>
        <v/>
      </c>
      <c r="N1006" s="48">
        <f>IF(D1006="","",N906+F1006)</f>
        <v/>
      </c>
      <c r="O1006" s="47">
        <f>IF(D1006="","",IF(AND(K1006=0,K906&gt;0),C1006,""))</f>
        <v/>
      </c>
    </row>
    <row r="1007">
      <c r="A1007" s="49">
        <f>IF(B1007="","",DATE(YEAR('Debt Inputs'!$E$2),MONTH('Debt Inputs'!$E$2)+10,1))</f>
        <v/>
      </c>
      <c r="B1007" s="23">
        <f>IF('Debt Inputs'!A7="","",'Debt Inputs'!A7)</f>
        <v/>
      </c>
      <c r="C1007" s="24">
        <f>IF(B1007="","",IFERROR(VLOOKUP(B1007,'Debt Inputs'!$A$6:$M$105,2,FALSE),""))</f>
        <v/>
      </c>
      <c r="D1007" s="50">
        <f>IF(B1007="","",K907)</f>
        <v/>
      </c>
      <c r="E1007" s="26">
        <f>IF(B1007="","",IFERROR(VLOOKUP(B1007,'Debt Inputs'!$A$6:$M$105,5,FALSE),0))</f>
        <v/>
      </c>
      <c r="F1007" s="50">
        <f>IF(D1007="","",IFERROR(D1007*E1007/12,0))</f>
        <v/>
      </c>
      <c r="G1007" s="50">
        <f>IF(D1007="","",MIN(IFERROR(VLOOKUP(B1007,'Debt Inputs'!$A$6:$M$105,7,FALSE),0),D1007+F1007))</f>
        <v/>
      </c>
      <c r="H1007" s="50">
        <f>IF(D1007="","",IF(L1007=1,MAX(0,'Debt Inputs'!$B$2-SUM($G$1006:$G$1105)),0))</f>
        <v/>
      </c>
      <c r="I1007" s="50">
        <f>IF(D1007="","",MIN(D1007+F1007,G1007+H1007))</f>
        <v/>
      </c>
      <c r="J1007" s="50">
        <f>IF(D1007="","",MIN(D1007,MAX(0,I1007-F1007)))</f>
        <v/>
      </c>
      <c r="K1007" s="50">
        <f>IF(D1007="","",MAX(0,D1007+F1007-I1007))</f>
        <v/>
      </c>
      <c r="L1007" s="23">
        <f>IF(D1007="","",IF(D1007&lt;=0,"",1+COUNTIFS($D$1006:$D$1105,"&gt;0",$E$1006:$E$1105,"&gt;"&amp;E1007)))</f>
        <v/>
      </c>
      <c r="M1007" s="23">
        <f>IF(D1007="","",IF(AND(K1007&gt;0,L1007=1),"Yes","No"))</f>
        <v/>
      </c>
      <c r="N1007" s="50">
        <f>IF(D1007="","",N907+F1007)</f>
        <v/>
      </c>
      <c r="O1007" s="49">
        <f>IF(D1007="","",IF(AND(K1007=0,K907&gt;0),C1007,""))</f>
        <v/>
      </c>
    </row>
    <row r="1008">
      <c r="A1008" s="47">
        <f>IF(B1008="","",DATE(YEAR('Debt Inputs'!$E$2),MONTH('Debt Inputs'!$E$2)+10,1))</f>
        <v/>
      </c>
      <c r="B1008" s="18">
        <f>IF('Debt Inputs'!A8="","",'Debt Inputs'!A8)</f>
        <v/>
      </c>
      <c r="C1008" s="19">
        <f>IF(B1008="","",IFERROR(VLOOKUP(B1008,'Debt Inputs'!$A$6:$M$105,2,FALSE),""))</f>
        <v/>
      </c>
      <c r="D1008" s="48">
        <f>IF(B1008="","",K908)</f>
        <v/>
      </c>
      <c r="E1008" s="21">
        <f>IF(B1008="","",IFERROR(VLOOKUP(B1008,'Debt Inputs'!$A$6:$M$105,5,FALSE),0))</f>
        <v/>
      </c>
      <c r="F1008" s="48">
        <f>IF(D1008="","",IFERROR(D1008*E1008/12,0))</f>
        <v/>
      </c>
      <c r="G1008" s="48">
        <f>IF(D1008="","",MIN(IFERROR(VLOOKUP(B1008,'Debt Inputs'!$A$6:$M$105,7,FALSE),0),D1008+F1008))</f>
        <v/>
      </c>
      <c r="H1008" s="48">
        <f>IF(D1008="","",IF(L1008=1,MAX(0,'Debt Inputs'!$B$2-SUM($G$1006:$G$1105)),0))</f>
        <v/>
      </c>
      <c r="I1008" s="48">
        <f>IF(D1008="","",MIN(D1008+F1008,G1008+H1008))</f>
        <v/>
      </c>
      <c r="J1008" s="48">
        <f>IF(D1008="","",MIN(D1008,MAX(0,I1008-F1008)))</f>
        <v/>
      </c>
      <c r="K1008" s="48">
        <f>IF(D1008="","",MAX(0,D1008+F1008-I1008))</f>
        <v/>
      </c>
      <c r="L1008" s="18">
        <f>IF(D1008="","",IF(D1008&lt;=0,"",1+COUNTIFS($D$1006:$D$1105,"&gt;0",$E$1006:$E$1105,"&gt;"&amp;E1008)))</f>
        <v/>
      </c>
      <c r="M1008" s="18">
        <f>IF(D1008="","",IF(AND(K1008&gt;0,L1008=1),"Yes","No"))</f>
        <v/>
      </c>
      <c r="N1008" s="48">
        <f>IF(D1008="","",N908+F1008)</f>
        <v/>
      </c>
      <c r="O1008" s="47">
        <f>IF(D1008="","",IF(AND(K1008=0,K908&gt;0),C1008,""))</f>
        <v/>
      </c>
    </row>
    <row r="1009">
      <c r="A1009" s="49">
        <f>IF(B1009="","",DATE(YEAR('Debt Inputs'!$E$2),MONTH('Debt Inputs'!$E$2)+10,1))</f>
        <v/>
      </c>
      <c r="B1009" s="23">
        <f>IF('Debt Inputs'!A9="","",'Debt Inputs'!A9)</f>
        <v/>
      </c>
      <c r="C1009" s="24">
        <f>IF(B1009="","",IFERROR(VLOOKUP(B1009,'Debt Inputs'!$A$6:$M$105,2,FALSE),""))</f>
        <v/>
      </c>
      <c r="D1009" s="50">
        <f>IF(B1009="","",K909)</f>
        <v/>
      </c>
      <c r="E1009" s="26">
        <f>IF(B1009="","",IFERROR(VLOOKUP(B1009,'Debt Inputs'!$A$6:$M$105,5,FALSE),0))</f>
        <v/>
      </c>
      <c r="F1009" s="50">
        <f>IF(D1009="","",IFERROR(D1009*E1009/12,0))</f>
        <v/>
      </c>
      <c r="G1009" s="50">
        <f>IF(D1009="","",MIN(IFERROR(VLOOKUP(B1009,'Debt Inputs'!$A$6:$M$105,7,FALSE),0),D1009+F1009))</f>
        <v/>
      </c>
      <c r="H1009" s="50">
        <f>IF(D1009="","",IF(L1009=1,MAX(0,'Debt Inputs'!$B$2-SUM($G$1006:$G$1105)),0))</f>
        <v/>
      </c>
      <c r="I1009" s="50">
        <f>IF(D1009="","",MIN(D1009+F1009,G1009+H1009))</f>
        <v/>
      </c>
      <c r="J1009" s="50">
        <f>IF(D1009="","",MIN(D1009,MAX(0,I1009-F1009)))</f>
        <v/>
      </c>
      <c r="K1009" s="50">
        <f>IF(D1009="","",MAX(0,D1009+F1009-I1009))</f>
        <v/>
      </c>
      <c r="L1009" s="23">
        <f>IF(D1009="","",IF(D1009&lt;=0,"",1+COUNTIFS($D$1006:$D$1105,"&gt;0",$E$1006:$E$1105,"&gt;"&amp;E1009)))</f>
        <v/>
      </c>
      <c r="M1009" s="23">
        <f>IF(D1009="","",IF(AND(K1009&gt;0,L1009=1),"Yes","No"))</f>
        <v/>
      </c>
      <c r="N1009" s="50">
        <f>IF(D1009="","",N909+F1009)</f>
        <v/>
      </c>
      <c r="O1009" s="49">
        <f>IF(D1009="","",IF(AND(K1009=0,K909&gt;0),C1009,""))</f>
        <v/>
      </c>
    </row>
    <row r="1010">
      <c r="A1010" s="47">
        <f>IF(B1010="","",DATE(YEAR('Debt Inputs'!$E$2),MONTH('Debt Inputs'!$E$2)+10,1))</f>
        <v/>
      </c>
      <c r="B1010" s="18">
        <f>IF('Debt Inputs'!A10="","",'Debt Inputs'!A10)</f>
        <v/>
      </c>
      <c r="C1010" s="19">
        <f>IF(B1010="","",IFERROR(VLOOKUP(B1010,'Debt Inputs'!$A$6:$M$105,2,FALSE),""))</f>
        <v/>
      </c>
      <c r="D1010" s="48">
        <f>IF(B1010="","",K910)</f>
        <v/>
      </c>
      <c r="E1010" s="21">
        <f>IF(B1010="","",IFERROR(VLOOKUP(B1010,'Debt Inputs'!$A$6:$M$105,5,FALSE),0))</f>
        <v/>
      </c>
      <c r="F1010" s="48">
        <f>IF(D1010="","",IFERROR(D1010*E1010/12,0))</f>
        <v/>
      </c>
      <c r="G1010" s="48">
        <f>IF(D1010="","",MIN(IFERROR(VLOOKUP(B1010,'Debt Inputs'!$A$6:$M$105,7,FALSE),0),D1010+F1010))</f>
        <v/>
      </c>
      <c r="H1010" s="48">
        <f>IF(D1010="","",IF(L1010=1,MAX(0,'Debt Inputs'!$B$2-SUM($G$1006:$G$1105)),0))</f>
        <v/>
      </c>
      <c r="I1010" s="48">
        <f>IF(D1010="","",MIN(D1010+F1010,G1010+H1010))</f>
        <v/>
      </c>
      <c r="J1010" s="48">
        <f>IF(D1010="","",MIN(D1010,MAX(0,I1010-F1010)))</f>
        <v/>
      </c>
      <c r="K1010" s="48">
        <f>IF(D1010="","",MAX(0,D1010+F1010-I1010))</f>
        <v/>
      </c>
      <c r="L1010" s="18">
        <f>IF(D1010="","",IF(D1010&lt;=0,"",1+COUNTIFS($D$1006:$D$1105,"&gt;0",$E$1006:$E$1105,"&gt;"&amp;E1010)))</f>
        <v/>
      </c>
      <c r="M1010" s="18">
        <f>IF(D1010="","",IF(AND(K1010&gt;0,L1010=1),"Yes","No"))</f>
        <v/>
      </c>
      <c r="N1010" s="48">
        <f>IF(D1010="","",N910+F1010)</f>
        <v/>
      </c>
      <c r="O1010" s="47">
        <f>IF(D1010="","",IF(AND(K1010=0,K910&gt;0),C1010,""))</f>
        <v/>
      </c>
    </row>
    <row r="1011">
      <c r="A1011" s="49">
        <f>IF(B1011="","",DATE(YEAR('Debt Inputs'!$E$2),MONTH('Debt Inputs'!$E$2)+10,1))</f>
        <v/>
      </c>
      <c r="B1011" s="23">
        <f>IF('Debt Inputs'!A11="","",'Debt Inputs'!A11)</f>
        <v/>
      </c>
      <c r="C1011" s="24">
        <f>IF(B1011="","",IFERROR(VLOOKUP(B1011,'Debt Inputs'!$A$6:$M$105,2,FALSE),""))</f>
        <v/>
      </c>
      <c r="D1011" s="50">
        <f>IF(B1011="","",K911)</f>
        <v/>
      </c>
      <c r="E1011" s="26">
        <f>IF(B1011="","",IFERROR(VLOOKUP(B1011,'Debt Inputs'!$A$6:$M$105,5,FALSE),0))</f>
        <v/>
      </c>
      <c r="F1011" s="50">
        <f>IF(D1011="","",IFERROR(D1011*E1011/12,0))</f>
        <v/>
      </c>
      <c r="G1011" s="50">
        <f>IF(D1011="","",MIN(IFERROR(VLOOKUP(B1011,'Debt Inputs'!$A$6:$M$105,7,FALSE),0),D1011+F1011))</f>
        <v/>
      </c>
      <c r="H1011" s="50">
        <f>IF(D1011="","",IF(L1011=1,MAX(0,'Debt Inputs'!$B$2-SUM($G$1006:$G$1105)),0))</f>
        <v/>
      </c>
      <c r="I1011" s="50">
        <f>IF(D1011="","",MIN(D1011+F1011,G1011+H1011))</f>
        <v/>
      </c>
      <c r="J1011" s="50">
        <f>IF(D1011="","",MIN(D1011,MAX(0,I1011-F1011)))</f>
        <v/>
      </c>
      <c r="K1011" s="50">
        <f>IF(D1011="","",MAX(0,D1011+F1011-I1011))</f>
        <v/>
      </c>
      <c r="L1011" s="23">
        <f>IF(D1011="","",IF(D1011&lt;=0,"",1+COUNTIFS($D$1006:$D$1105,"&gt;0",$E$1006:$E$1105,"&gt;"&amp;E1011)))</f>
        <v/>
      </c>
      <c r="M1011" s="23">
        <f>IF(D1011="","",IF(AND(K1011&gt;0,L1011=1),"Yes","No"))</f>
        <v/>
      </c>
      <c r="N1011" s="50">
        <f>IF(D1011="","",N911+F1011)</f>
        <v/>
      </c>
      <c r="O1011" s="49">
        <f>IF(D1011="","",IF(AND(K1011=0,K911&gt;0),C1011,""))</f>
        <v/>
      </c>
    </row>
    <row r="1012">
      <c r="A1012" s="47">
        <f>IF(B1012="","",DATE(YEAR('Debt Inputs'!$E$2),MONTH('Debt Inputs'!$E$2)+10,1))</f>
        <v/>
      </c>
      <c r="B1012" s="18">
        <f>IF('Debt Inputs'!A12="","",'Debt Inputs'!A12)</f>
        <v/>
      </c>
      <c r="C1012" s="19">
        <f>IF(B1012="","",IFERROR(VLOOKUP(B1012,'Debt Inputs'!$A$6:$M$105,2,FALSE),""))</f>
        <v/>
      </c>
      <c r="D1012" s="48">
        <f>IF(B1012="","",K912)</f>
        <v/>
      </c>
      <c r="E1012" s="21">
        <f>IF(B1012="","",IFERROR(VLOOKUP(B1012,'Debt Inputs'!$A$6:$M$105,5,FALSE),0))</f>
        <v/>
      </c>
      <c r="F1012" s="48">
        <f>IF(D1012="","",IFERROR(D1012*E1012/12,0))</f>
        <v/>
      </c>
      <c r="G1012" s="48">
        <f>IF(D1012="","",MIN(IFERROR(VLOOKUP(B1012,'Debt Inputs'!$A$6:$M$105,7,FALSE),0),D1012+F1012))</f>
        <v/>
      </c>
      <c r="H1012" s="48">
        <f>IF(D1012="","",IF(L1012=1,MAX(0,'Debt Inputs'!$B$2-SUM($G$1006:$G$1105)),0))</f>
        <v/>
      </c>
      <c r="I1012" s="48">
        <f>IF(D1012="","",MIN(D1012+F1012,G1012+H1012))</f>
        <v/>
      </c>
      <c r="J1012" s="48">
        <f>IF(D1012="","",MIN(D1012,MAX(0,I1012-F1012)))</f>
        <v/>
      </c>
      <c r="K1012" s="48">
        <f>IF(D1012="","",MAX(0,D1012+F1012-I1012))</f>
        <v/>
      </c>
      <c r="L1012" s="18">
        <f>IF(D1012="","",IF(D1012&lt;=0,"",1+COUNTIFS($D$1006:$D$1105,"&gt;0",$E$1006:$E$1105,"&gt;"&amp;E1012)))</f>
        <v/>
      </c>
      <c r="M1012" s="18">
        <f>IF(D1012="","",IF(AND(K1012&gt;0,L1012=1),"Yes","No"))</f>
        <v/>
      </c>
      <c r="N1012" s="48">
        <f>IF(D1012="","",N912+F1012)</f>
        <v/>
      </c>
      <c r="O1012" s="47">
        <f>IF(D1012="","",IF(AND(K1012=0,K912&gt;0),C1012,""))</f>
        <v/>
      </c>
    </row>
    <row r="1013">
      <c r="A1013" s="49">
        <f>IF(B1013="","",DATE(YEAR('Debt Inputs'!$E$2),MONTH('Debt Inputs'!$E$2)+10,1))</f>
        <v/>
      </c>
      <c r="B1013" s="23">
        <f>IF('Debt Inputs'!A13="","",'Debt Inputs'!A13)</f>
        <v/>
      </c>
      <c r="C1013" s="24">
        <f>IF(B1013="","",IFERROR(VLOOKUP(B1013,'Debt Inputs'!$A$6:$M$105,2,FALSE),""))</f>
        <v/>
      </c>
      <c r="D1013" s="50">
        <f>IF(B1013="","",K913)</f>
        <v/>
      </c>
      <c r="E1013" s="26">
        <f>IF(B1013="","",IFERROR(VLOOKUP(B1013,'Debt Inputs'!$A$6:$M$105,5,FALSE),0))</f>
        <v/>
      </c>
      <c r="F1013" s="50">
        <f>IF(D1013="","",IFERROR(D1013*E1013/12,0))</f>
        <v/>
      </c>
      <c r="G1013" s="50">
        <f>IF(D1013="","",MIN(IFERROR(VLOOKUP(B1013,'Debt Inputs'!$A$6:$M$105,7,FALSE),0),D1013+F1013))</f>
        <v/>
      </c>
      <c r="H1013" s="50">
        <f>IF(D1013="","",IF(L1013=1,MAX(0,'Debt Inputs'!$B$2-SUM($G$1006:$G$1105)),0))</f>
        <v/>
      </c>
      <c r="I1013" s="50">
        <f>IF(D1013="","",MIN(D1013+F1013,G1013+H1013))</f>
        <v/>
      </c>
      <c r="J1013" s="50">
        <f>IF(D1013="","",MIN(D1013,MAX(0,I1013-F1013)))</f>
        <v/>
      </c>
      <c r="K1013" s="50">
        <f>IF(D1013="","",MAX(0,D1013+F1013-I1013))</f>
        <v/>
      </c>
      <c r="L1013" s="23">
        <f>IF(D1013="","",IF(D1013&lt;=0,"",1+COUNTIFS($D$1006:$D$1105,"&gt;0",$E$1006:$E$1105,"&gt;"&amp;E1013)))</f>
        <v/>
      </c>
      <c r="M1013" s="23">
        <f>IF(D1013="","",IF(AND(K1013&gt;0,L1013=1),"Yes","No"))</f>
        <v/>
      </c>
      <c r="N1013" s="50">
        <f>IF(D1013="","",N913+F1013)</f>
        <v/>
      </c>
      <c r="O1013" s="49">
        <f>IF(D1013="","",IF(AND(K1013=0,K913&gt;0),C1013,""))</f>
        <v/>
      </c>
    </row>
    <row r="1014">
      <c r="A1014" s="47">
        <f>IF(B1014="","",DATE(YEAR('Debt Inputs'!$E$2),MONTH('Debt Inputs'!$E$2)+10,1))</f>
        <v/>
      </c>
      <c r="B1014" s="18">
        <f>IF('Debt Inputs'!A14="","",'Debt Inputs'!A14)</f>
        <v/>
      </c>
      <c r="C1014" s="19">
        <f>IF(B1014="","",IFERROR(VLOOKUP(B1014,'Debt Inputs'!$A$6:$M$105,2,FALSE),""))</f>
        <v/>
      </c>
      <c r="D1014" s="48">
        <f>IF(B1014="","",K914)</f>
        <v/>
      </c>
      <c r="E1014" s="21">
        <f>IF(B1014="","",IFERROR(VLOOKUP(B1014,'Debt Inputs'!$A$6:$M$105,5,FALSE),0))</f>
        <v/>
      </c>
      <c r="F1014" s="48">
        <f>IF(D1014="","",IFERROR(D1014*E1014/12,0))</f>
        <v/>
      </c>
      <c r="G1014" s="48">
        <f>IF(D1014="","",MIN(IFERROR(VLOOKUP(B1014,'Debt Inputs'!$A$6:$M$105,7,FALSE),0),D1014+F1014))</f>
        <v/>
      </c>
      <c r="H1014" s="48">
        <f>IF(D1014="","",IF(L1014=1,MAX(0,'Debt Inputs'!$B$2-SUM($G$1006:$G$1105)),0))</f>
        <v/>
      </c>
      <c r="I1014" s="48">
        <f>IF(D1014="","",MIN(D1014+F1014,G1014+H1014))</f>
        <v/>
      </c>
      <c r="J1014" s="48">
        <f>IF(D1014="","",MIN(D1014,MAX(0,I1014-F1014)))</f>
        <v/>
      </c>
      <c r="K1014" s="48">
        <f>IF(D1014="","",MAX(0,D1014+F1014-I1014))</f>
        <v/>
      </c>
      <c r="L1014" s="18">
        <f>IF(D1014="","",IF(D1014&lt;=0,"",1+COUNTIFS($D$1006:$D$1105,"&gt;0",$E$1006:$E$1105,"&gt;"&amp;E1014)))</f>
        <v/>
      </c>
      <c r="M1014" s="18">
        <f>IF(D1014="","",IF(AND(K1014&gt;0,L1014=1),"Yes","No"))</f>
        <v/>
      </c>
      <c r="N1014" s="48">
        <f>IF(D1014="","",N914+F1014)</f>
        <v/>
      </c>
      <c r="O1014" s="47">
        <f>IF(D1014="","",IF(AND(K1014=0,K914&gt;0),C1014,""))</f>
        <v/>
      </c>
    </row>
    <row r="1015">
      <c r="A1015" s="49">
        <f>IF(B1015="","",DATE(YEAR('Debt Inputs'!$E$2),MONTH('Debt Inputs'!$E$2)+10,1))</f>
        <v/>
      </c>
      <c r="B1015" s="23">
        <f>IF('Debt Inputs'!A15="","",'Debt Inputs'!A15)</f>
        <v/>
      </c>
      <c r="C1015" s="24">
        <f>IF(B1015="","",IFERROR(VLOOKUP(B1015,'Debt Inputs'!$A$6:$M$105,2,FALSE),""))</f>
        <v/>
      </c>
      <c r="D1015" s="50">
        <f>IF(B1015="","",K915)</f>
        <v/>
      </c>
      <c r="E1015" s="26">
        <f>IF(B1015="","",IFERROR(VLOOKUP(B1015,'Debt Inputs'!$A$6:$M$105,5,FALSE),0))</f>
        <v/>
      </c>
      <c r="F1015" s="50">
        <f>IF(D1015="","",IFERROR(D1015*E1015/12,0))</f>
        <v/>
      </c>
      <c r="G1015" s="50">
        <f>IF(D1015="","",MIN(IFERROR(VLOOKUP(B1015,'Debt Inputs'!$A$6:$M$105,7,FALSE),0),D1015+F1015))</f>
        <v/>
      </c>
      <c r="H1015" s="50">
        <f>IF(D1015="","",IF(L1015=1,MAX(0,'Debt Inputs'!$B$2-SUM($G$1006:$G$1105)),0))</f>
        <v/>
      </c>
      <c r="I1015" s="50">
        <f>IF(D1015="","",MIN(D1015+F1015,G1015+H1015))</f>
        <v/>
      </c>
      <c r="J1015" s="50">
        <f>IF(D1015="","",MIN(D1015,MAX(0,I1015-F1015)))</f>
        <v/>
      </c>
      <c r="K1015" s="50">
        <f>IF(D1015="","",MAX(0,D1015+F1015-I1015))</f>
        <v/>
      </c>
      <c r="L1015" s="23">
        <f>IF(D1015="","",IF(D1015&lt;=0,"",1+COUNTIFS($D$1006:$D$1105,"&gt;0",$E$1006:$E$1105,"&gt;"&amp;E1015)))</f>
        <v/>
      </c>
      <c r="M1015" s="23">
        <f>IF(D1015="","",IF(AND(K1015&gt;0,L1015=1),"Yes","No"))</f>
        <v/>
      </c>
      <c r="N1015" s="50">
        <f>IF(D1015="","",N915+F1015)</f>
        <v/>
      </c>
      <c r="O1015" s="49">
        <f>IF(D1015="","",IF(AND(K1015=0,K915&gt;0),C1015,""))</f>
        <v/>
      </c>
    </row>
    <row r="1016">
      <c r="A1016" s="47">
        <f>IF(B1016="","",DATE(YEAR('Debt Inputs'!$E$2),MONTH('Debt Inputs'!$E$2)+10,1))</f>
        <v/>
      </c>
      <c r="B1016" s="18">
        <f>IF('Debt Inputs'!A16="","",'Debt Inputs'!A16)</f>
        <v/>
      </c>
      <c r="C1016" s="19">
        <f>IF(B1016="","",IFERROR(VLOOKUP(B1016,'Debt Inputs'!$A$6:$M$105,2,FALSE),""))</f>
        <v/>
      </c>
      <c r="D1016" s="48">
        <f>IF(B1016="","",K916)</f>
        <v/>
      </c>
      <c r="E1016" s="21">
        <f>IF(B1016="","",IFERROR(VLOOKUP(B1016,'Debt Inputs'!$A$6:$M$105,5,FALSE),0))</f>
        <v/>
      </c>
      <c r="F1016" s="48">
        <f>IF(D1016="","",IFERROR(D1016*E1016/12,0))</f>
        <v/>
      </c>
      <c r="G1016" s="48">
        <f>IF(D1016="","",MIN(IFERROR(VLOOKUP(B1016,'Debt Inputs'!$A$6:$M$105,7,FALSE),0),D1016+F1016))</f>
        <v/>
      </c>
      <c r="H1016" s="48">
        <f>IF(D1016="","",IF(L1016=1,MAX(0,'Debt Inputs'!$B$2-SUM($G$1006:$G$1105)),0))</f>
        <v/>
      </c>
      <c r="I1016" s="48">
        <f>IF(D1016="","",MIN(D1016+F1016,G1016+H1016))</f>
        <v/>
      </c>
      <c r="J1016" s="48">
        <f>IF(D1016="","",MIN(D1016,MAX(0,I1016-F1016)))</f>
        <v/>
      </c>
      <c r="K1016" s="48">
        <f>IF(D1016="","",MAX(0,D1016+F1016-I1016))</f>
        <v/>
      </c>
      <c r="L1016" s="18">
        <f>IF(D1016="","",IF(D1016&lt;=0,"",1+COUNTIFS($D$1006:$D$1105,"&gt;0",$E$1006:$E$1105,"&gt;"&amp;E1016)))</f>
        <v/>
      </c>
      <c r="M1016" s="18">
        <f>IF(D1016="","",IF(AND(K1016&gt;0,L1016=1),"Yes","No"))</f>
        <v/>
      </c>
      <c r="N1016" s="48">
        <f>IF(D1016="","",N916+F1016)</f>
        <v/>
      </c>
      <c r="O1016" s="47">
        <f>IF(D1016="","",IF(AND(K1016=0,K916&gt;0),C1016,""))</f>
        <v/>
      </c>
    </row>
    <row r="1017">
      <c r="A1017" s="49">
        <f>IF(B1017="","",DATE(YEAR('Debt Inputs'!$E$2),MONTH('Debt Inputs'!$E$2)+10,1))</f>
        <v/>
      </c>
      <c r="B1017" s="23">
        <f>IF('Debt Inputs'!A17="","",'Debt Inputs'!A17)</f>
        <v/>
      </c>
      <c r="C1017" s="24">
        <f>IF(B1017="","",IFERROR(VLOOKUP(B1017,'Debt Inputs'!$A$6:$M$105,2,FALSE),""))</f>
        <v/>
      </c>
      <c r="D1017" s="50">
        <f>IF(B1017="","",K917)</f>
        <v/>
      </c>
      <c r="E1017" s="26">
        <f>IF(B1017="","",IFERROR(VLOOKUP(B1017,'Debt Inputs'!$A$6:$M$105,5,FALSE),0))</f>
        <v/>
      </c>
      <c r="F1017" s="50">
        <f>IF(D1017="","",IFERROR(D1017*E1017/12,0))</f>
        <v/>
      </c>
      <c r="G1017" s="50">
        <f>IF(D1017="","",MIN(IFERROR(VLOOKUP(B1017,'Debt Inputs'!$A$6:$M$105,7,FALSE),0),D1017+F1017))</f>
        <v/>
      </c>
      <c r="H1017" s="50">
        <f>IF(D1017="","",IF(L1017=1,MAX(0,'Debt Inputs'!$B$2-SUM($G$1006:$G$1105)),0))</f>
        <v/>
      </c>
      <c r="I1017" s="50">
        <f>IF(D1017="","",MIN(D1017+F1017,G1017+H1017))</f>
        <v/>
      </c>
      <c r="J1017" s="50">
        <f>IF(D1017="","",MIN(D1017,MAX(0,I1017-F1017)))</f>
        <v/>
      </c>
      <c r="K1017" s="50">
        <f>IF(D1017="","",MAX(0,D1017+F1017-I1017))</f>
        <v/>
      </c>
      <c r="L1017" s="23">
        <f>IF(D1017="","",IF(D1017&lt;=0,"",1+COUNTIFS($D$1006:$D$1105,"&gt;0",$E$1006:$E$1105,"&gt;"&amp;E1017)))</f>
        <v/>
      </c>
      <c r="M1017" s="23">
        <f>IF(D1017="","",IF(AND(K1017&gt;0,L1017=1),"Yes","No"))</f>
        <v/>
      </c>
      <c r="N1017" s="50">
        <f>IF(D1017="","",N917+F1017)</f>
        <v/>
      </c>
      <c r="O1017" s="49">
        <f>IF(D1017="","",IF(AND(K1017=0,K917&gt;0),C1017,""))</f>
        <v/>
      </c>
    </row>
    <row r="1018">
      <c r="A1018" s="47">
        <f>IF(B1018="","",DATE(YEAR('Debt Inputs'!$E$2),MONTH('Debt Inputs'!$E$2)+10,1))</f>
        <v/>
      </c>
      <c r="B1018" s="18">
        <f>IF('Debt Inputs'!A18="","",'Debt Inputs'!A18)</f>
        <v/>
      </c>
      <c r="C1018" s="19">
        <f>IF(B1018="","",IFERROR(VLOOKUP(B1018,'Debt Inputs'!$A$6:$M$105,2,FALSE),""))</f>
        <v/>
      </c>
      <c r="D1018" s="48">
        <f>IF(B1018="","",K918)</f>
        <v/>
      </c>
      <c r="E1018" s="21">
        <f>IF(B1018="","",IFERROR(VLOOKUP(B1018,'Debt Inputs'!$A$6:$M$105,5,FALSE),0))</f>
        <v/>
      </c>
      <c r="F1018" s="48">
        <f>IF(D1018="","",IFERROR(D1018*E1018/12,0))</f>
        <v/>
      </c>
      <c r="G1018" s="48">
        <f>IF(D1018="","",MIN(IFERROR(VLOOKUP(B1018,'Debt Inputs'!$A$6:$M$105,7,FALSE),0),D1018+F1018))</f>
        <v/>
      </c>
      <c r="H1018" s="48">
        <f>IF(D1018="","",IF(L1018=1,MAX(0,'Debt Inputs'!$B$2-SUM($G$1006:$G$1105)),0))</f>
        <v/>
      </c>
      <c r="I1018" s="48">
        <f>IF(D1018="","",MIN(D1018+F1018,G1018+H1018))</f>
        <v/>
      </c>
      <c r="J1018" s="48">
        <f>IF(D1018="","",MIN(D1018,MAX(0,I1018-F1018)))</f>
        <v/>
      </c>
      <c r="K1018" s="48">
        <f>IF(D1018="","",MAX(0,D1018+F1018-I1018))</f>
        <v/>
      </c>
      <c r="L1018" s="18">
        <f>IF(D1018="","",IF(D1018&lt;=0,"",1+COUNTIFS($D$1006:$D$1105,"&gt;0",$E$1006:$E$1105,"&gt;"&amp;E1018)))</f>
        <v/>
      </c>
      <c r="M1018" s="18">
        <f>IF(D1018="","",IF(AND(K1018&gt;0,L1018=1),"Yes","No"))</f>
        <v/>
      </c>
      <c r="N1018" s="48">
        <f>IF(D1018="","",N918+F1018)</f>
        <v/>
      </c>
      <c r="O1018" s="47">
        <f>IF(D1018="","",IF(AND(K1018=0,K918&gt;0),C1018,""))</f>
        <v/>
      </c>
    </row>
    <row r="1019">
      <c r="A1019" s="49">
        <f>IF(B1019="","",DATE(YEAR('Debt Inputs'!$E$2),MONTH('Debt Inputs'!$E$2)+10,1))</f>
        <v/>
      </c>
      <c r="B1019" s="23">
        <f>IF('Debt Inputs'!A19="","",'Debt Inputs'!A19)</f>
        <v/>
      </c>
      <c r="C1019" s="24">
        <f>IF(B1019="","",IFERROR(VLOOKUP(B1019,'Debt Inputs'!$A$6:$M$105,2,FALSE),""))</f>
        <v/>
      </c>
      <c r="D1019" s="50">
        <f>IF(B1019="","",K919)</f>
        <v/>
      </c>
      <c r="E1019" s="26">
        <f>IF(B1019="","",IFERROR(VLOOKUP(B1019,'Debt Inputs'!$A$6:$M$105,5,FALSE),0))</f>
        <v/>
      </c>
      <c r="F1019" s="50">
        <f>IF(D1019="","",IFERROR(D1019*E1019/12,0))</f>
        <v/>
      </c>
      <c r="G1019" s="50">
        <f>IF(D1019="","",MIN(IFERROR(VLOOKUP(B1019,'Debt Inputs'!$A$6:$M$105,7,FALSE),0),D1019+F1019))</f>
        <v/>
      </c>
      <c r="H1019" s="50">
        <f>IF(D1019="","",IF(L1019=1,MAX(0,'Debt Inputs'!$B$2-SUM($G$1006:$G$1105)),0))</f>
        <v/>
      </c>
      <c r="I1019" s="50">
        <f>IF(D1019="","",MIN(D1019+F1019,G1019+H1019))</f>
        <v/>
      </c>
      <c r="J1019" s="50">
        <f>IF(D1019="","",MIN(D1019,MAX(0,I1019-F1019)))</f>
        <v/>
      </c>
      <c r="K1019" s="50">
        <f>IF(D1019="","",MAX(0,D1019+F1019-I1019))</f>
        <v/>
      </c>
      <c r="L1019" s="23">
        <f>IF(D1019="","",IF(D1019&lt;=0,"",1+COUNTIFS($D$1006:$D$1105,"&gt;0",$E$1006:$E$1105,"&gt;"&amp;E1019)))</f>
        <v/>
      </c>
      <c r="M1019" s="23">
        <f>IF(D1019="","",IF(AND(K1019&gt;0,L1019=1),"Yes","No"))</f>
        <v/>
      </c>
      <c r="N1019" s="50">
        <f>IF(D1019="","",N919+F1019)</f>
        <v/>
      </c>
      <c r="O1019" s="49">
        <f>IF(D1019="","",IF(AND(K1019=0,K919&gt;0),C1019,""))</f>
        <v/>
      </c>
    </row>
    <row r="1020">
      <c r="A1020" s="47">
        <f>IF(B1020="","",DATE(YEAR('Debt Inputs'!$E$2),MONTH('Debt Inputs'!$E$2)+10,1))</f>
        <v/>
      </c>
      <c r="B1020" s="18">
        <f>IF('Debt Inputs'!A20="","",'Debt Inputs'!A20)</f>
        <v/>
      </c>
      <c r="C1020" s="19">
        <f>IF(B1020="","",IFERROR(VLOOKUP(B1020,'Debt Inputs'!$A$6:$M$105,2,FALSE),""))</f>
        <v/>
      </c>
      <c r="D1020" s="48">
        <f>IF(B1020="","",K920)</f>
        <v/>
      </c>
      <c r="E1020" s="21">
        <f>IF(B1020="","",IFERROR(VLOOKUP(B1020,'Debt Inputs'!$A$6:$M$105,5,FALSE),0))</f>
        <v/>
      </c>
      <c r="F1020" s="48">
        <f>IF(D1020="","",IFERROR(D1020*E1020/12,0))</f>
        <v/>
      </c>
      <c r="G1020" s="48">
        <f>IF(D1020="","",MIN(IFERROR(VLOOKUP(B1020,'Debt Inputs'!$A$6:$M$105,7,FALSE),0),D1020+F1020))</f>
        <v/>
      </c>
      <c r="H1020" s="48">
        <f>IF(D1020="","",IF(L1020=1,MAX(0,'Debt Inputs'!$B$2-SUM($G$1006:$G$1105)),0))</f>
        <v/>
      </c>
      <c r="I1020" s="48">
        <f>IF(D1020="","",MIN(D1020+F1020,G1020+H1020))</f>
        <v/>
      </c>
      <c r="J1020" s="48">
        <f>IF(D1020="","",MIN(D1020,MAX(0,I1020-F1020)))</f>
        <v/>
      </c>
      <c r="K1020" s="48">
        <f>IF(D1020="","",MAX(0,D1020+F1020-I1020))</f>
        <v/>
      </c>
      <c r="L1020" s="18">
        <f>IF(D1020="","",IF(D1020&lt;=0,"",1+COUNTIFS($D$1006:$D$1105,"&gt;0",$E$1006:$E$1105,"&gt;"&amp;E1020)))</f>
        <v/>
      </c>
      <c r="M1020" s="18">
        <f>IF(D1020="","",IF(AND(K1020&gt;0,L1020=1),"Yes","No"))</f>
        <v/>
      </c>
      <c r="N1020" s="48">
        <f>IF(D1020="","",N920+F1020)</f>
        <v/>
      </c>
      <c r="O1020" s="47">
        <f>IF(D1020="","",IF(AND(K1020=0,K920&gt;0),C1020,""))</f>
        <v/>
      </c>
    </row>
    <row r="1021">
      <c r="A1021" s="49">
        <f>IF(B1021="","",DATE(YEAR('Debt Inputs'!$E$2),MONTH('Debt Inputs'!$E$2)+10,1))</f>
        <v/>
      </c>
      <c r="B1021" s="23">
        <f>IF('Debt Inputs'!A21="","",'Debt Inputs'!A21)</f>
        <v/>
      </c>
      <c r="C1021" s="24">
        <f>IF(B1021="","",IFERROR(VLOOKUP(B1021,'Debt Inputs'!$A$6:$M$105,2,FALSE),""))</f>
        <v/>
      </c>
      <c r="D1021" s="50">
        <f>IF(B1021="","",K921)</f>
        <v/>
      </c>
      <c r="E1021" s="26">
        <f>IF(B1021="","",IFERROR(VLOOKUP(B1021,'Debt Inputs'!$A$6:$M$105,5,FALSE),0))</f>
        <v/>
      </c>
      <c r="F1021" s="50">
        <f>IF(D1021="","",IFERROR(D1021*E1021/12,0))</f>
        <v/>
      </c>
      <c r="G1021" s="50">
        <f>IF(D1021="","",MIN(IFERROR(VLOOKUP(B1021,'Debt Inputs'!$A$6:$M$105,7,FALSE),0),D1021+F1021))</f>
        <v/>
      </c>
      <c r="H1021" s="50">
        <f>IF(D1021="","",IF(L1021=1,MAX(0,'Debt Inputs'!$B$2-SUM($G$1006:$G$1105)),0))</f>
        <v/>
      </c>
      <c r="I1021" s="50">
        <f>IF(D1021="","",MIN(D1021+F1021,G1021+H1021))</f>
        <v/>
      </c>
      <c r="J1021" s="50">
        <f>IF(D1021="","",MIN(D1021,MAX(0,I1021-F1021)))</f>
        <v/>
      </c>
      <c r="K1021" s="50">
        <f>IF(D1021="","",MAX(0,D1021+F1021-I1021))</f>
        <v/>
      </c>
      <c r="L1021" s="23">
        <f>IF(D1021="","",IF(D1021&lt;=0,"",1+COUNTIFS($D$1006:$D$1105,"&gt;0",$E$1006:$E$1105,"&gt;"&amp;E1021)))</f>
        <v/>
      </c>
      <c r="M1021" s="23">
        <f>IF(D1021="","",IF(AND(K1021&gt;0,L1021=1),"Yes","No"))</f>
        <v/>
      </c>
      <c r="N1021" s="50">
        <f>IF(D1021="","",N921+F1021)</f>
        <v/>
      </c>
      <c r="O1021" s="49">
        <f>IF(D1021="","",IF(AND(K1021=0,K921&gt;0),C1021,""))</f>
        <v/>
      </c>
    </row>
    <row r="1022">
      <c r="A1022" s="47">
        <f>IF(B1022="","",DATE(YEAR('Debt Inputs'!$E$2),MONTH('Debt Inputs'!$E$2)+10,1))</f>
        <v/>
      </c>
      <c r="B1022" s="18">
        <f>IF('Debt Inputs'!A22="","",'Debt Inputs'!A22)</f>
        <v/>
      </c>
      <c r="C1022" s="19">
        <f>IF(B1022="","",IFERROR(VLOOKUP(B1022,'Debt Inputs'!$A$6:$M$105,2,FALSE),""))</f>
        <v/>
      </c>
      <c r="D1022" s="48">
        <f>IF(B1022="","",K922)</f>
        <v/>
      </c>
      <c r="E1022" s="21">
        <f>IF(B1022="","",IFERROR(VLOOKUP(B1022,'Debt Inputs'!$A$6:$M$105,5,FALSE),0))</f>
        <v/>
      </c>
      <c r="F1022" s="48">
        <f>IF(D1022="","",IFERROR(D1022*E1022/12,0))</f>
        <v/>
      </c>
      <c r="G1022" s="48">
        <f>IF(D1022="","",MIN(IFERROR(VLOOKUP(B1022,'Debt Inputs'!$A$6:$M$105,7,FALSE),0),D1022+F1022))</f>
        <v/>
      </c>
      <c r="H1022" s="48">
        <f>IF(D1022="","",IF(L1022=1,MAX(0,'Debt Inputs'!$B$2-SUM($G$1006:$G$1105)),0))</f>
        <v/>
      </c>
      <c r="I1022" s="48">
        <f>IF(D1022="","",MIN(D1022+F1022,G1022+H1022))</f>
        <v/>
      </c>
      <c r="J1022" s="48">
        <f>IF(D1022="","",MIN(D1022,MAX(0,I1022-F1022)))</f>
        <v/>
      </c>
      <c r="K1022" s="48">
        <f>IF(D1022="","",MAX(0,D1022+F1022-I1022))</f>
        <v/>
      </c>
      <c r="L1022" s="18">
        <f>IF(D1022="","",IF(D1022&lt;=0,"",1+COUNTIFS($D$1006:$D$1105,"&gt;0",$E$1006:$E$1105,"&gt;"&amp;E1022)))</f>
        <v/>
      </c>
      <c r="M1022" s="18">
        <f>IF(D1022="","",IF(AND(K1022&gt;0,L1022=1),"Yes","No"))</f>
        <v/>
      </c>
      <c r="N1022" s="48">
        <f>IF(D1022="","",N922+F1022)</f>
        <v/>
      </c>
      <c r="O1022" s="47">
        <f>IF(D1022="","",IF(AND(K1022=0,K922&gt;0),C1022,""))</f>
        <v/>
      </c>
    </row>
    <row r="1023">
      <c r="A1023" s="49">
        <f>IF(B1023="","",DATE(YEAR('Debt Inputs'!$E$2),MONTH('Debt Inputs'!$E$2)+10,1))</f>
        <v/>
      </c>
      <c r="B1023" s="23">
        <f>IF('Debt Inputs'!A23="","",'Debt Inputs'!A23)</f>
        <v/>
      </c>
      <c r="C1023" s="24">
        <f>IF(B1023="","",IFERROR(VLOOKUP(B1023,'Debt Inputs'!$A$6:$M$105,2,FALSE),""))</f>
        <v/>
      </c>
      <c r="D1023" s="50">
        <f>IF(B1023="","",K923)</f>
        <v/>
      </c>
      <c r="E1023" s="26">
        <f>IF(B1023="","",IFERROR(VLOOKUP(B1023,'Debt Inputs'!$A$6:$M$105,5,FALSE),0))</f>
        <v/>
      </c>
      <c r="F1023" s="50">
        <f>IF(D1023="","",IFERROR(D1023*E1023/12,0))</f>
        <v/>
      </c>
      <c r="G1023" s="50">
        <f>IF(D1023="","",MIN(IFERROR(VLOOKUP(B1023,'Debt Inputs'!$A$6:$M$105,7,FALSE),0),D1023+F1023))</f>
        <v/>
      </c>
      <c r="H1023" s="50">
        <f>IF(D1023="","",IF(L1023=1,MAX(0,'Debt Inputs'!$B$2-SUM($G$1006:$G$1105)),0))</f>
        <v/>
      </c>
      <c r="I1023" s="50">
        <f>IF(D1023="","",MIN(D1023+F1023,G1023+H1023))</f>
        <v/>
      </c>
      <c r="J1023" s="50">
        <f>IF(D1023="","",MIN(D1023,MAX(0,I1023-F1023)))</f>
        <v/>
      </c>
      <c r="K1023" s="50">
        <f>IF(D1023="","",MAX(0,D1023+F1023-I1023))</f>
        <v/>
      </c>
      <c r="L1023" s="23">
        <f>IF(D1023="","",IF(D1023&lt;=0,"",1+COUNTIFS($D$1006:$D$1105,"&gt;0",$E$1006:$E$1105,"&gt;"&amp;E1023)))</f>
        <v/>
      </c>
      <c r="M1023" s="23">
        <f>IF(D1023="","",IF(AND(K1023&gt;0,L1023=1),"Yes","No"))</f>
        <v/>
      </c>
      <c r="N1023" s="50">
        <f>IF(D1023="","",N923+F1023)</f>
        <v/>
      </c>
      <c r="O1023" s="49">
        <f>IF(D1023="","",IF(AND(K1023=0,K923&gt;0),C1023,""))</f>
        <v/>
      </c>
    </row>
    <row r="1024">
      <c r="A1024" s="47">
        <f>IF(B1024="","",DATE(YEAR('Debt Inputs'!$E$2),MONTH('Debt Inputs'!$E$2)+10,1))</f>
        <v/>
      </c>
      <c r="B1024" s="18">
        <f>IF('Debt Inputs'!A24="","",'Debt Inputs'!A24)</f>
        <v/>
      </c>
      <c r="C1024" s="19">
        <f>IF(B1024="","",IFERROR(VLOOKUP(B1024,'Debt Inputs'!$A$6:$M$105,2,FALSE),""))</f>
        <v/>
      </c>
      <c r="D1024" s="48">
        <f>IF(B1024="","",K924)</f>
        <v/>
      </c>
      <c r="E1024" s="21">
        <f>IF(B1024="","",IFERROR(VLOOKUP(B1024,'Debt Inputs'!$A$6:$M$105,5,FALSE),0))</f>
        <v/>
      </c>
      <c r="F1024" s="48">
        <f>IF(D1024="","",IFERROR(D1024*E1024/12,0))</f>
        <v/>
      </c>
      <c r="G1024" s="48">
        <f>IF(D1024="","",MIN(IFERROR(VLOOKUP(B1024,'Debt Inputs'!$A$6:$M$105,7,FALSE),0),D1024+F1024))</f>
        <v/>
      </c>
      <c r="H1024" s="48">
        <f>IF(D1024="","",IF(L1024=1,MAX(0,'Debt Inputs'!$B$2-SUM($G$1006:$G$1105)),0))</f>
        <v/>
      </c>
      <c r="I1024" s="48">
        <f>IF(D1024="","",MIN(D1024+F1024,G1024+H1024))</f>
        <v/>
      </c>
      <c r="J1024" s="48">
        <f>IF(D1024="","",MIN(D1024,MAX(0,I1024-F1024)))</f>
        <v/>
      </c>
      <c r="K1024" s="48">
        <f>IF(D1024="","",MAX(0,D1024+F1024-I1024))</f>
        <v/>
      </c>
      <c r="L1024" s="18">
        <f>IF(D1024="","",IF(D1024&lt;=0,"",1+COUNTIFS($D$1006:$D$1105,"&gt;0",$E$1006:$E$1105,"&gt;"&amp;E1024)))</f>
        <v/>
      </c>
      <c r="M1024" s="18">
        <f>IF(D1024="","",IF(AND(K1024&gt;0,L1024=1),"Yes","No"))</f>
        <v/>
      </c>
      <c r="N1024" s="48">
        <f>IF(D1024="","",N924+F1024)</f>
        <v/>
      </c>
      <c r="O1024" s="47">
        <f>IF(D1024="","",IF(AND(K1024=0,K924&gt;0),C1024,""))</f>
        <v/>
      </c>
    </row>
    <row r="1025">
      <c r="A1025" s="49">
        <f>IF(B1025="","",DATE(YEAR('Debt Inputs'!$E$2),MONTH('Debt Inputs'!$E$2)+10,1))</f>
        <v/>
      </c>
      <c r="B1025" s="23">
        <f>IF('Debt Inputs'!A25="","",'Debt Inputs'!A25)</f>
        <v/>
      </c>
      <c r="C1025" s="24">
        <f>IF(B1025="","",IFERROR(VLOOKUP(B1025,'Debt Inputs'!$A$6:$M$105,2,FALSE),""))</f>
        <v/>
      </c>
      <c r="D1025" s="50">
        <f>IF(B1025="","",K925)</f>
        <v/>
      </c>
      <c r="E1025" s="26">
        <f>IF(B1025="","",IFERROR(VLOOKUP(B1025,'Debt Inputs'!$A$6:$M$105,5,FALSE),0))</f>
        <v/>
      </c>
      <c r="F1025" s="50">
        <f>IF(D1025="","",IFERROR(D1025*E1025/12,0))</f>
        <v/>
      </c>
      <c r="G1025" s="50">
        <f>IF(D1025="","",MIN(IFERROR(VLOOKUP(B1025,'Debt Inputs'!$A$6:$M$105,7,FALSE),0),D1025+F1025))</f>
        <v/>
      </c>
      <c r="H1025" s="50">
        <f>IF(D1025="","",IF(L1025=1,MAX(0,'Debt Inputs'!$B$2-SUM($G$1006:$G$1105)),0))</f>
        <v/>
      </c>
      <c r="I1025" s="50">
        <f>IF(D1025="","",MIN(D1025+F1025,G1025+H1025))</f>
        <v/>
      </c>
      <c r="J1025" s="50">
        <f>IF(D1025="","",MIN(D1025,MAX(0,I1025-F1025)))</f>
        <v/>
      </c>
      <c r="K1025" s="50">
        <f>IF(D1025="","",MAX(0,D1025+F1025-I1025))</f>
        <v/>
      </c>
      <c r="L1025" s="23">
        <f>IF(D1025="","",IF(D1025&lt;=0,"",1+COUNTIFS($D$1006:$D$1105,"&gt;0",$E$1006:$E$1105,"&gt;"&amp;E1025)))</f>
        <v/>
      </c>
      <c r="M1025" s="23">
        <f>IF(D1025="","",IF(AND(K1025&gt;0,L1025=1),"Yes","No"))</f>
        <v/>
      </c>
      <c r="N1025" s="50">
        <f>IF(D1025="","",N925+F1025)</f>
        <v/>
      </c>
      <c r="O1025" s="49">
        <f>IF(D1025="","",IF(AND(K1025=0,K925&gt;0),C1025,""))</f>
        <v/>
      </c>
    </row>
    <row r="1026">
      <c r="A1026" s="47">
        <f>IF(B1026="","",DATE(YEAR('Debt Inputs'!$E$2),MONTH('Debt Inputs'!$E$2)+10,1))</f>
        <v/>
      </c>
      <c r="B1026" s="18">
        <f>IF('Debt Inputs'!A26="","",'Debt Inputs'!A26)</f>
        <v/>
      </c>
      <c r="C1026" s="19">
        <f>IF(B1026="","",IFERROR(VLOOKUP(B1026,'Debt Inputs'!$A$6:$M$105,2,FALSE),""))</f>
        <v/>
      </c>
      <c r="D1026" s="48">
        <f>IF(B1026="","",K926)</f>
        <v/>
      </c>
      <c r="E1026" s="21">
        <f>IF(B1026="","",IFERROR(VLOOKUP(B1026,'Debt Inputs'!$A$6:$M$105,5,FALSE),0))</f>
        <v/>
      </c>
      <c r="F1026" s="48">
        <f>IF(D1026="","",IFERROR(D1026*E1026/12,0))</f>
        <v/>
      </c>
      <c r="G1026" s="48">
        <f>IF(D1026="","",MIN(IFERROR(VLOOKUP(B1026,'Debt Inputs'!$A$6:$M$105,7,FALSE),0),D1026+F1026))</f>
        <v/>
      </c>
      <c r="H1026" s="48">
        <f>IF(D1026="","",IF(L1026=1,MAX(0,'Debt Inputs'!$B$2-SUM($G$1006:$G$1105)),0))</f>
        <v/>
      </c>
      <c r="I1026" s="48">
        <f>IF(D1026="","",MIN(D1026+F1026,G1026+H1026))</f>
        <v/>
      </c>
      <c r="J1026" s="48">
        <f>IF(D1026="","",MIN(D1026,MAX(0,I1026-F1026)))</f>
        <v/>
      </c>
      <c r="K1026" s="48">
        <f>IF(D1026="","",MAX(0,D1026+F1026-I1026))</f>
        <v/>
      </c>
      <c r="L1026" s="18">
        <f>IF(D1026="","",IF(D1026&lt;=0,"",1+COUNTIFS($D$1006:$D$1105,"&gt;0",$E$1006:$E$1105,"&gt;"&amp;E1026)))</f>
        <v/>
      </c>
      <c r="M1026" s="18">
        <f>IF(D1026="","",IF(AND(K1026&gt;0,L1026=1),"Yes","No"))</f>
        <v/>
      </c>
      <c r="N1026" s="48">
        <f>IF(D1026="","",N926+F1026)</f>
        <v/>
      </c>
      <c r="O1026" s="47">
        <f>IF(D1026="","",IF(AND(K1026=0,K926&gt;0),C1026,""))</f>
        <v/>
      </c>
    </row>
    <row r="1027">
      <c r="A1027" s="49">
        <f>IF(B1027="","",DATE(YEAR('Debt Inputs'!$E$2),MONTH('Debt Inputs'!$E$2)+10,1))</f>
        <v/>
      </c>
      <c r="B1027" s="23">
        <f>IF('Debt Inputs'!A27="","",'Debt Inputs'!A27)</f>
        <v/>
      </c>
      <c r="C1027" s="24">
        <f>IF(B1027="","",IFERROR(VLOOKUP(B1027,'Debt Inputs'!$A$6:$M$105,2,FALSE),""))</f>
        <v/>
      </c>
      <c r="D1027" s="50">
        <f>IF(B1027="","",K927)</f>
        <v/>
      </c>
      <c r="E1027" s="26">
        <f>IF(B1027="","",IFERROR(VLOOKUP(B1027,'Debt Inputs'!$A$6:$M$105,5,FALSE),0))</f>
        <v/>
      </c>
      <c r="F1027" s="50">
        <f>IF(D1027="","",IFERROR(D1027*E1027/12,0))</f>
        <v/>
      </c>
      <c r="G1027" s="50">
        <f>IF(D1027="","",MIN(IFERROR(VLOOKUP(B1027,'Debt Inputs'!$A$6:$M$105,7,FALSE),0),D1027+F1027))</f>
        <v/>
      </c>
      <c r="H1027" s="50">
        <f>IF(D1027="","",IF(L1027=1,MAX(0,'Debt Inputs'!$B$2-SUM($G$1006:$G$1105)),0))</f>
        <v/>
      </c>
      <c r="I1027" s="50">
        <f>IF(D1027="","",MIN(D1027+F1027,G1027+H1027))</f>
        <v/>
      </c>
      <c r="J1027" s="50">
        <f>IF(D1027="","",MIN(D1027,MAX(0,I1027-F1027)))</f>
        <v/>
      </c>
      <c r="K1027" s="50">
        <f>IF(D1027="","",MAX(0,D1027+F1027-I1027))</f>
        <v/>
      </c>
      <c r="L1027" s="23">
        <f>IF(D1027="","",IF(D1027&lt;=0,"",1+COUNTIFS($D$1006:$D$1105,"&gt;0",$E$1006:$E$1105,"&gt;"&amp;E1027)))</f>
        <v/>
      </c>
      <c r="M1027" s="23">
        <f>IF(D1027="","",IF(AND(K1027&gt;0,L1027=1),"Yes","No"))</f>
        <v/>
      </c>
      <c r="N1027" s="50">
        <f>IF(D1027="","",N927+F1027)</f>
        <v/>
      </c>
      <c r="O1027" s="49">
        <f>IF(D1027="","",IF(AND(K1027=0,K927&gt;0),C1027,""))</f>
        <v/>
      </c>
    </row>
    <row r="1028">
      <c r="A1028" s="47">
        <f>IF(B1028="","",DATE(YEAR('Debt Inputs'!$E$2),MONTH('Debt Inputs'!$E$2)+10,1))</f>
        <v/>
      </c>
      <c r="B1028" s="18">
        <f>IF('Debt Inputs'!A28="","",'Debt Inputs'!A28)</f>
        <v/>
      </c>
      <c r="C1028" s="19">
        <f>IF(B1028="","",IFERROR(VLOOKUP(B1028,'Debt Inputs'!$A$6:$M$105,2,FALSE),""))</f>
        <v/>
      </c>
      <c r="D1028" s="48">
        <f>IF(B1028="","",K928)</f>
        <v/>
      </c>
      <c r="E1028" s="21">
        <f>IF(B1028="","",IFERROR(VLOOKUP(B1028,'Debt Inputs'!$A$6:$M$105,5,FALSE),0))</f>
        <v/>
      </c>
      <c r="F1028" s="48">
        <f>IF(D1028="","",IFERROR(D1028*E1028/12,0))</f>
        <v/>
      </c>
      <c r="G1028" s="48">
        <f>IF(D1028="","",MIN(IFERROR(VLOOKUP(B1028,'Debt Inputs'!$A$6:$M$105,7,FALSE),0),D1028+F1028))</f>
        <v/>
      </c>
      <c r="H1028" s="48">
        <f>IF(D1028="","",IF(L1028=1,MAX(0,'Debt Inputs'!$B$2-SUM($G$1006:$G$1105)),0))</f>
        <v/>
      </c>
      <c r="I1028" s="48">
        <f>IF(D1028="","",MIN(D1028+F1028,G1028+H1028))</f>
        <v/>
      </c>
      <c r="J1028" s="48">
        <f>IF(D1028="","",MIN(D1028,MAX(0,I1028-F1028)))</f>
        <v/>
      </c>
      <c r="K1028" s="48">
        <f>IF(D1028="","",MAX(0,D1028+F1028-I1028))</f>
        <v/>
      </c>
      <c r="L1028" s="18">
        <f>IF(D1028="","",IF(D1028&lt;=0,"",1+COUNTIFS($D$1006:$D$1105,"&gt;0",$E$1006:$E$1105,"&gt;"&amp;E1028)))</f>
        <v/>
      </c>
      <c r="M1028" s="18">
        <f>IF(D1028="","",IF(AND(K1028&gt;0,L1028=1),"Yes","No"))</f>
        <v/>
      </c>
      <c r="N1028" s="48">
        <f>IF(D1028="","",N928+F1028)</f>
        <v/>
      </c>
      <c r="O1028" s="47">
        <f>IF(D1028="","",IF(AND(K1028=0,K928&gt;0),C1028,""))</f>
        <v/>
      </c>
    </row>
    <row r="1029">
      <c r="A1029" s="49">
        <f>IF(B1029="","",DATE(YEAR('Debt Inputs'!$E$2),MONTH('Debt Inputs'!$E$2)+10,1))</f>
        <v/>
      </c>
      <c r="B1029" s="23">
        <f>IF('Debt Inputs'!A29="","",'Debt Inputs'!A29)</f>
        <v/>
      </c>
      <c r="C1029" s="24">
        <f>IF(B1029="","",IFERROR(VLOOKUP(B1029,'Debt Inputs'!$A$6:$M$105,2,FALSE),""))</f>
        <v/>
      </c>
      <c r="D1029" s="50">
        <f>IF(B1029="","",K929)</f>
        <v/>
      </c>
      <c r="E1029" s="26">
        <f>IF(B1029="","",IFERROR(VLOOKUP(B1029,'Debt Inputs'!$A$6:$M$105,5,FALSE),0))</f>
        <v/>
      </c>
      <c r="F1029" s="50">
        <f>IF(D1029="","",IFERROR(D1029*E1029/12,0))</f>
        <v/>
      </c>
      <c r="G1029" s="50">
        <f>IF(D1029="","",MIN(IFERROR(VLOOKUP(B1029,'Debt Inputs'!$A$6:$M$105,7,FALSE),0),D1029+F1029))</f>
        <v/>
      </c>
      <c r="H1029" s="50">
        <f>IF(D1029="","",IF(L1029=1,MAX(0,'Debt Inputs'!$B$2-SUM($G$1006:$G$1105)),0))</f>
        <v/>
      </c>
      <c r="I1029" s="50">
        <f>IF(D1029="","",MIN(D1029+F1029,G1029+H1029))</f>
        <v/>
      </c>
      <c r="J1029" s="50">
        <f>IF(D1029="","",MIN(D1029,MAX(0,I1029-F1029)))</f>
        <v/>
      </c>
      <c r="K1029" s="50">
        <f>IF(D1029="","",MAX(0,D1029+F1029-I1029))</f>
        <v/>
      </c>
      <c r="L1029" s="23">
        <f>IF(D1029="","",IF(D1029&lt;=0,"",1+COUNTIFS($D$1006:$D$1105,"&gt;0",$E$1006:$E$1105,"&gt;"&amp;E1029)))</f>
        <v/>
      </c>
      <c r="M1029" s="23">
        <f>IF(D1029="","",IF(AND(K1029&gt;0,L1029=1),"Yes","No"))</f>
        <v/>
      </c>
      <c r="N1029" s="50">
        <f>IF(D1029="","",N929+F1029)</f>
        <v/>
      </c>
      <c r="O1029" s="49">
        <f>IF(D1029="","",IF(AND(K1029=0,K929&gt;0),C1029,""))</f>
        <v/>
      </c>
    </row>
    <row r="1030">
      <c r="A1030" s="47">
        <f>IF(B1030="","",DATE(YEAR('Debt Inputs'!$E$2),MONTH('Debt Inputs'!$E$2)+10,1))</f>
        <v/>
      </c>
      <c r="B1030" s="18">
        <f>IF('Debt Inputs'!A30="","",'Debt Inputs'!A30)</f>
        <v/>
      </c>
      <c r="C1030" s="19">
        <f>IF(B1030="","",IFERROR(VLOOKUP(B1030,'Debt Inputs'!$A$6:$M$105,2,FALSE),""))</f>
        <v/>
      </c>
      <c r="D1030" s="48">
        <f>IF(B1030="","",K930)</f>
        <v/>
      </c>
      <c r="E1030" s="21">
        <f>IF(B1030="","",IFERROR(VLOOKUP(B1030,'Debt Inputs'!$A$6:$M$105,5,FALSE),0))</f>
        <v/>
      </c>
      <c r="F1030" s="48">
        <f>IF(D1030="","",IFERROR(D1030*E1030/12,0))</f>
        <v/>
      </c>
      <c r="G1030" s="48">
        <f>IF(D1030="","",MIN(IFERROR(VLOOKUP(B1030,'Debt Inputs'!$A$6:$M$105,7,FALSE),0),D1030+F1030))</f>
        <v/>
      </c>
      <c r="H1030" s="48">
        <f>IF(D1030="","",IF(L1030=1,MAX(0,'Debt Inputs'!$B$2-SUM($G$1006:$G$1105)),0))</f>
        <v/>
      </c>
      <c r="I1030" s="48">
        <f>IF(D1030="","",MIN(D1030+F1030,G1030+H1030))</f>
        <v/>
      </c>
      <c r="J1030" s="48">
        <f>IF(D1030="","",MIN(D1030,MAX(0,I1030-F1030)))</f>
        <v/>
      </c>
      <c r="K1030" s="48">
        <f>IF(D1030="","",MAX(0,D1030+F1030-I1030))</f>
        <v/>
      </c>
      <c r="L1030" s="18">
        <f>IF(D1030="","",IF(D1030&lt;=0,"",1+COUNTIFS($D$1006:$D$1105,"&gt;0",$E$1006:$E$1105,"&gt;"&amp;E1030)))</f>
        <v/>
      </c>
      <c r="M1030" s="18">
        <f>IF(D1030="","",IF(AND(K1030&gt;0,L1030=1),"Yes","No"))</f>
        <v/>
      </c>
      <c r="N1030" s="48">
        <f>IF(D1030="","",N930+F1030)</f>
        <v/>
      </c>
      <c r="O1030" s="47">
        <f>IF(D1030="","",IF(AND(K1030=0,K930&gt;0),C1030,""))</f>
        <v/>
      </c>
    </row>
    <row r="1031">
      <c r="A1031" s="49">
        <f>IF(B1031="","",DATE(YEAR('Debt Inputs'!$E$2),MONTH('Debt Inputs'!$E$2)+10,1))</f>
        <v/>
      </c>
      <c r="B1031" s="23">
        <f>IF('Debt Inputs'!A31="","",'Debt Inputs'!A31)</f>
        <v/>
      </c>
      <c r="C1031" s="24">
        <f>IF(B1031="","",IFERROR(VLOOKUP(B1031,'Debt Inputs'!$A$6:$M$105,2,FALSE),""))</f>
        <v/>
      </c>
      <c r="D1031" s="50">
        <f>IF(B1031="","",K931)</f>
        <v/>
      </c>
      <c r="E1031" s="26">
        <f>IF(B1031="","",IFERROR(VLOOKUP(B1031,'Debt Inputs'!$A$6:$M$105,5,FALSE),0))</f>
        <v/>
      </c>
      <c r="F1031" s="50">
        <f>IF(D1031="","",IFERROR(D1031*E1031/12,0))</f>
        <v/>
      </c>
      <c r="G1031" s="50">
        <f>IF(D1031="","",MIN(IFERROR(VLOOKUP(B1031,'Debt Inputs'!$A$6:$M$105,7,FALSE),0),D1031+F1031))</f>
        <v/>
      </c>
      <c r="H1031" s="50">
        <f>IF(D1031="","",IF(L1031=1,MAX(0,'Debt Inputs'!$B$2-SUM($G$1006:$G$1105)),0))</f>
        <v/>
      </c>
      <c r="I1031" s="50">
        <f>IF(D1031="","",MIN(D1031+F1031,G1031+H1031))</f>
        <v/>
      </c>
      <c r="J1031" s="50">
        <f>IF(D1031="","",MIN(D1031,MAX(0,I1031-F1031)))</f>
        <v/>
      </c>
      <c r="K1031" s="50">
        <f>IF(D1031="","",MAX(0,D1031+F1031-I1031))</f>
        <v/>
      </c>
      <c r="L1031" s="23">
        <f>IF(D1031="","",IF(D1031&lt;=0,"",1+COUNTIFS($D$1006:$D$1105,"&gt;0",$E$1006:$E$1105,"&gt;"&amp;E1031)))</f>
        <v/>
      </c>
      <c r="M1031" s="23">
        <f>IF(D1031="","",IF(AND(K1031&gt;0,L1031=1),"Yes","No"))</f>
        <v/>
      </c>
      <c r="N1031" s="50">
        <f>IF(D1031="","",N931+F1031)</f>
        <v/>
      </c>
      <c r="O1031" s="49">
        <f>IF(D1031="","",IF(AND(K1031=0,K931&gt;0),C1031,""))</f>
        <v/>
      </c>
    </row>
    <row r="1032">
      <c r="A1032" s="47">
        <f>IF(B1032="","",DATE(YEAR('Debt Inputs'!$E$2),MONTH('Debt Inputs'!$E$2)+10,1))</f>
        <v/>
      </c>
      <c r="B1032" s="18">
        <f>IF('Debt Inputs'!A32="","",'Debt Inputs'!A32)</f>
        <v/>
      </c>
      <c r="C1032" s="19">
        <f>IF(B1032="","",IFERROR(VLOOKUP(B1032,'Debt Inputs'!$A$6:$M$105,2,FALSE),""))</f>
        <v/>
      </c>
      <c r="D1032" s="48">
        <f>IF(B1032="","",K932)</f>
        <v/>
      </c>
      <c r="E1032" s="21">
        <f>IF(B1032="","",IFERROR(VLOOKUP(B1032,'Debt Inputs'!$A$6:$M$105,5,FALSE),0))</f>
        <v/>
      </c>
      <c r="F1032" s="48">
        <f>IF(D1032="","",IFERROR(D1032*E1032/12,0))</f>
        <v/>
      </c>
      <c r="G1032" s="48">
        <f>IF(D1032="","",MIN(IFERROR(VLOOKUP(B1032,'Debt Inputs'!$A$6:$M$105,7,FALSE),0),D1032+F1032))</f>
        <v/>
      </c>
      <c r="H1032" s="48">
        <f>IF(D1032="","",IF(L1032=1,MAX(0,'Debt Inputs'!$B$2-SUM($G$1006:$G$1105)),0))</f>
        <v/>
      </c>
      <c r="I1032" s="48">
        <f>IF(D1032="","",MIN(D1032+F1032,G1032+H1032))</f>
        <v/>
      </c>
      <c r="J1032" s="48">
        <f>IF(D1032="","",MIN(D1032,MAX(0,I1032-F1032)))</f>
        <v/>
      </c>
      <c r="K1032" s="48">
        <f>IF(D1032="","",MAX(0,D1032+F1032-I1032))</f>
        <v/>
      </c>
      <c r="L1032" s="18">
        <f>IF(D1032="","",IF(D1032&lt;=0,"",1+COUNTIFS($D$1006:$D$1105,"&gt;0",$E$1006:$E$1105,"&gt;"&amp;E1032)))</f>
        <v/>
      </c>
      <c r="M1032" s="18">
        <f>IF(D1032="","",IF(AND(K1032&gt;0,L1032=1),"Yes","No"))</f>
        <v/>
      </c>
      <c r="N1032" s="48">
        <f>IF(D1032="","",N932+F1032)</f>
        <v/>
      </c>
      <c r="O1032" s="47">
        <f>IF(D1032="","",IF(AND(K1032=0,K932&gt;0),C1032,""))</f>
        <v/>
      </c>
    </row>
    <row r="1033">
      <c r="A1033" s="49">
        <f>IF(B1033="","",DATE(YEAR('Debt Inputs'!$E$2),MONTH('Debt Inputs'!$E$2)+10,1))</f>
        <v/>
      </c>
      <c r="B1033" s="23">
        <f>IF('Debt Inputs'!A33="","",'Debt Inputs'!A33)</f>
        <v/>
      </c>
      <c r="C1033" s="24">
        <f>IF(B1033="","",IFERROR(VLOOKUP(B1033,'Debt Inputs'!$A$6:$M$105,2,FALSE),""))</f>
        <v/>
      </c>
      <c r="D1033" s="50">
        <f>IF(B1033="","",K933)</f>
        <v/>
      </c>
      <c r="E1033" s="26">
        <f>IF(B1033="","",IFERROR(VLOOKUP(B1033,'Debt Inputs'!$A$6:$M$105,5,FALSE),0))</f>
        <v/>
      </c>
      <c r="F1033" s="50">
        <f>IF(D1033="","",IFERROR(D1033*E1033/12,0))</f>
        <v/>
      </c>
      <c r="G1033" s="50">
        <f>IF(D1033="","",MIN(IFERROR(VLOOKUP(B1033,'Debt Inputs'!$A$6:$M$105,7,FALSE),0),D1033+F1033))</f>
        <v/>
      </c>
      <c r="H1033" s="50">
        <f>IF(D1033="","",IF(L1033=1,MAX(0,'Debt Inputs'!$B$2-SUM($G$1006:$G$1105)),0))</f>
        <v/>
      </c>
      <c r="I1033" s="50">
        <f>IF(D1033="","",MIN(D1033+F1033,G1033+H1033))</f>
        <v/>
      </c>
      <c r="J1033" s="50">
        <f>IF(D1033="","",MIN(D1033,MAX(0,I1033-F1033)))</f>
        <v/>
      </c>
      <c r="K1033" s="50">
        <f>IF(D1033="","",MAX(0,D1033+F1033-I1033))</f>
        <v/>
      </c>
      <c r="L1033" s="23">
        <f>IF(D1033="","",IF(D1033&lt;=0,"",1+COUNTIFS($D$1006:$D$1105,"&gt;0",$E$1006:$E$1105,"&gt;"&amp;E1033)))</f>
        <v/>
      </c>
      <c r="M1033" s="23">
        <f>IF(D1033="","",IF(AND(K1033&gt;0,L1033=1),"Yes","No"))</f>
        <v/>
      </c>
      <c r="N1033" s="50">
        <f>IF(D1033="","",N933+F1033)</f>
        <v/>
      </c>
      <c r="O1033" s="49">
        <f>IF(D1033="","",IF(AND(K1033=0,K933&gt;0),C1033,""))</f>
        <v/>
      </c>
    </row>
    <row r="1034">
      <c r="A1034" s="47">
        <f>IF(B1034="","",DATE(YEAR('Debt Inputs'!$E$2),MONTH('Debt Inputs'!$E$2)+10,1))</f>
        <v/>
      </c>
      <c r="B1034" s="18">
        <f>IF('Debt Inputs'!A34="","",'Debt Inputs'!A34)</f>
        <v/>
      </c>
      <c r="C1034" s="19">
        <f>IF(B1034="","",IFERROR(VLOOKUP(B1034,'Debt Inputs'!$A$6:$M$105,2,FALSE),""))</f>
        <v/>
      </c>
      <c r="D1034" s="48">
        <f>IF(B1034="","",K934)</f>
        <v/>
      </c>
      <c r="E1034" s="21">
        <f>IF(B1034="","",IFERROR(VLOOKUP(B1034,'Debt Inputs'!$A$6:$M$105,5,FALSE),0))</f>
        <v/>
      </c>
      <c r="F1034" s="48">
        <f>IF(D1034="","",IFERROR(D1034*E1034/12,0))</f>
        <v/>
      </c>
      <c r="G1034" s="48">
        <f>IF(D1034="","",MIN(IFERROR(VLOOKUP(B1034,'Debt Inputs'!$A$6:$M$105,7,FALSE),0),D1034+F1034))</f>
        <v/>
      </c>
      <c r="H1034" s="48">
        <f>IF(D1034="","",IF(L1034=1,MAX(0,'Debt Inputs'!$B$2-SUM($G$1006:$G$1105)),0))</f>
        <v/>
      </c>
      <c r="I1034" s="48">
        <f>IF(D1034="","",MIN(D1034+F1034,G1034+H1034))</f>
        <v/>
      </c>
      <c r="J1034" s="48">
        <f>IF(D1034="","",MIN(D1034,MAX(0,I1034-F1034)))</f>
        <v/>
      </c>
      <c r="K1034" s="48">
        <f>IF(D1034="","",MAX(0,D1034+F1034-I1034))</f>
        <v/>
      </c>
      <c r="L1034" s="18">
        <f>IF(D1034="","",IF(D1034&lt;=0,"",1+COUNTIFS($D$1006:$D$1105,"&gt;0",$E$1006:$E$1105,"&gt;"&amp;E1034)))</f>
        <v/>
      </c>
      <c r="M1034" s="18">
        <f>IF(D1034="","",IF(AND(K1034&gt;0,L1034=1),"Yes","No"))</f>
        <v/>
      </c>
      <c r="N1034" s="48">
        <f>IF(D1034="","",N934+F1034)</f>
        <v/>
      </c>
      <c r="O1034" s="47">
        <f>IF(D1034="","",IF(AND(K1034=0,K934&gt;0),C1034,""))</f>
        <v/>
      </c>
    </row>
    <row r="1035">
      <c r="A1035" s="49">
        <f>IF(B1035="","",DATE(YEAR('Debt Inputs'!$E$2),MONTH('Debt Inputs'!$E$2)+10,1))</f>
        <v/>
      </c>
      <c r="B1035" s="23">
        <f>IF('Debt Inputs'!A35="","",'Debt Inputs'!A35)</f>
        <v/>
      </c>
      <c r="C1035" s="24">
        <f>IF(B1035="","",IFERROR(VLOOKUP(B1035,'Debt Inputs'!$A$6:$M$105,2,FALSE),""))</f>
        <v/>
      </c>
      <c r="D1035" s="50">
        <f>IF(B1035="","",K935)</f>
        <v/>
      </c>
      <c r="E1035" s="26">
        <f>IF(B1035="","",IFERROR(VLOOKUP(B1035,'Debt Inputs'!$A$6:$M$105,5,FALSE),0))</f>
        <v/>
      </c>
      <c r="F1035" s="50">
        <f>IF(D1035="","",IFERROR(D1035*E1035/12,0))</f>
        <v/>
      </c>
      <c r="G1035" s="50">
        <f>IF(D1035="","",MIN(IFERROR(VLOOKUP(B1035,'Debt Inputs'!$A$6:$M$105,7,FALSE),0),D1035+F1035))</f>
        <v/>
      </c>
      <c r="H1035" s="50">
        <f>IF(D1035="","",IF(L1035=1,MAX(0,'Debt Inputs'!$B$2-SUM($G$1006:$G$1105)),0))</f>
        <v/>
      </c>
      <c r="I1035" s="50">
        <f>IF(D1035="","",MIN(D1035+F1035,G1035+H1035))</f>
        <v/>
      </c>
      <c r="J1035" s="50">
        <f>IF(D1035="","",MIN(D1035,MAX(0,I1035-F1035)))</f>
        <v/>
      </c>
      <c r="K1035" s="50">
        <f>IF(D1035="","",MAX(0,D1035+F1035-I1035))</f>
        <v/>
      </c>
      <c r="L1035" s="23">
        <f>IF(D1035="","",IF(D1035&lt;=0,"",1+COUNTIFS($D$1006:$D$1105,"&gt;0",$E$1006:$E$1105,"&gt;"&amp;E1035)))</f>
        <v/>
      </c>
      <c r="M1035" s="23">
        <f>IF(D1035="","",IF(AND(K1035&gt;0,L1035=1),"Yes","No"))</f>
        <v/>
      </c>
      <c r="N1035" s="50">
        <f>IF(D1035="","",N935+F1035)</f>
        <v/>
      </c>
      <c r="O1035" s="49">
        <f>IF(D1035="","",IF(AND(K1035=0,K935&gt;0),C1035,""))</f>
        <v/>
      </c>
    </row>
    <row r="1036">
      <c r="A1036" s="47">
        <f>IF(B1036="","",DATE(YEAR('Debt Inputs'!$E$2),MONTH('Debt Inputs'!$E$2)+10,1))</f>
        <v/>
      </c>
      <c r="B1036" s="18">
        <f>IF('Debt Inputs'!A36="","",'Debt Inputs'!A36)</f>
        <v/>
      </c>
      <c r="C1036" s="19">
        <f>IF(B1036="","",IFERROR(VLOOKUP(B1036,'Debt Inputs'!$A$6:$M$105,2,FALSE),""))</f>
        <v/>
      </c>
      <c r="D1036" s="48">
        <f>IF(B1036="","",K936)</f>
        <v/>
      </c>
      <c r="E1036" s="21">
        <f>IF(B1036="","",IFERROR(VLOOKUP(B1036,'Debt Inputs'!$A$6:$M$105,5,FALSE),0))</f>
        <v/>
      </c>
      <c r="F1036" s="48">
        <f>IF(D1036="","",IFERROR(D1036*E1036/12,0))</f>
        <v/>
      </c>
      <c r="G1036" s="48">
        <f>IF(D1036="","",MIN(IFERROR(VLOOKUP(B1036,'Debt Inputs'!$A$6:$M$105,7,FALSE),0),D1036+F1036))</f>
        <v/>
      </c>
      <c r="H1036" s="48">
        <f>IF(D1036="","",IF(L1036=1,MAX(0,'Debt Inputs'!$B$2-SUM($G$1006:$G$1105)),0))</f>
        <v/>
      </c>
      <c r="I1036" s="48">
        <f>IF(D1036="","",MIN(D1036+F1036,G1036+H1036))</f>
        <v/>
      </c>
      <c r="J1036" s="48">
        <f>IF(D1036="","",MIN(D1036,MAX(0,I1036-F1036)))</f>
        <v/>
      </c>
      <c r="K1036" s="48">
        <f>IF(D1036="","",MAX(0,D1036+F1036-I1036))</f>
        <v/>
      </c>
      <c r="L1036" s="18">
        <f>IF(D1036="","",IF(D1036&lt;=0,"",1+COUNTIFS($D$1006:$D$1105,"&gt;0",$E$1006:$E$1105,"&gt;"&amp;E1036)))</f>
        <v/>
      </c>
      <c r="M1036" s="18">
        <f>IF(D1036="","",IF(AND(K1036&gt;0,L1036=1),"Yes","No"))</f>
        <v/>
      </c>
      <c r="N1036" s="48">
        <f>IF(D1036="","",N936+F1036)</f>
        <v/>
      </c>
      <c r="O1036" s="47">
        <f>IF(D1036="","",IF(AND(K1036=0,K936&gt;0),C1036,""))</f>
        <v/>
      </c>
    </row>
    <row r="1037">
      <c r="A1037" s="49">
        <f>IF(B1037="","",DATE(YEAR('Debt Inputs'!$E$2),MONTH('Debt Inputs'!$E$2)+10,1))</f>
        <v/>
      </c>
      <c r="B1037" s="23">
        <f>IF('Debt Inputs'!A37="","",'Debt Inputs'!A37)</f>
        <v/>
      </c>
      <c r="C1037" s="24">
        <f>IF(B1037="","",IFERROR(VLOOKUP(B1037,'Debt Inputs'!$A$6:$M$105,2,FALSE),""))</f>
        <v/>
      </c>
      <c r="D1037" s="50">
        <f>IF(B1037="","",K937)</f>
        <v/>
      </c>
      <c r="E1037" s="26">
        <f>IF(B1037="","",IFERROR(VLOOKUP(B1037,'Debt Inputs'!$A$6:$M$105,5,FALSE),0))</f>
        <v/>
      </c>
      <c r="F1037" s="50">
        <f>IF(D1037="","",IFERROR(D1037*E1037/12,0))</f>
        <v/>
      </c>
      <c r="G1037" s="50">
        <f>IF(D1037="","",MIN(IFERROR(VLOOKUP(B1037,'Debt Inputs'!$A$6:$M$105,7,FALSE),0),D1037+F1037))</f>
        <v/>
      </c>
      <c r="H1037" s="50">
        <f>IF(D1037="","",IF(L1037=1,MAX(0,'Debt Inputs'!$B$2-SUM($G$1006:$G$1105)),0))</f>
        <v/>
      </c>
      <c r="I1037" s="50">
        <f>IF(D1037="","",MIN(D1037+F1037,G1037+H1037))</f>
        <v/>
      </c>
      <c r="J1037" s="50">
        <f>IF(D1037="","",MIN(D1037,MAX(0,I1037-F1037)))</f>
        <v/>
      </c>
      <c r="K1037" s="50">
        <f>IF(D1037="","",MAX(0,D1037+F1037-I1037))</f>
        <v/>
      </c>
      <c r="L1037" s="23">
        <f>IF(D1037="","",IF(D1037&lt;=0,"",1+COUNTIFS($D$1006:$D$1105,"&gt;0",$E$1006:$E$1105,"&gt;"&amp;E1037)))</f>
        <v/>
      </c>
      <c r="M1037" s="23">
        <f>IF(D1037="","",IF(AND(K1037&gt;0,L1037=1),"Yes","No"))</f>
        <v/>
      </c>
      <c r="N1037" s="50">
        <f>IF(D1037="","",N937+F1037)</f>
        <v/>
      </c>
      <c r="O1037" s="49">
        <f>IF(D1037="","",IF(AND(K1037=0,K937&gt;0),C1037,""))</f>
        <v/>
      </c>
    </row>
    <row r="1038">
      <c r="A1038" s="47">
        <f>IF(B1038="","",DATE(YEAR('Debt Inputs'!$E$2),MONTH('Debt Inputs'!$E$2)+10,1))</f>
        <v/>
      </c>
      <c r="B1038" s="18">
        <f>IF('Debt Inputs'!A38="","",'Debt Inputs'!A38)</f>
        <v/>
      </c>
      <c r="C1038" s="19">
        <f>IF(B1038="","",IFERROR(VLOOKUP(B1038,'Debt Inputs'!$A$6:$M$105,2,FALSE),""))</f>
        <v/>
      </c>
      <c r="D1038" s="48">
        <f>IF(B1038="","",K938)</f>
        <v/>
      </c>
      <c r="E1038" s="21">
        <f>IF(B1038="","",IFERROR(VLOOKUP(B1038,'Debt Inputs'!$A$6:$M$105,5,FALSE),0))</f>
        <v/>
      </c>
      <c r="F1038" s="48">
        <f>IF(D1038="","",IFERROR(D1038*E1038/12,0))</f>
        <v/>
      </c>
      <c r="G1038" s="48">
        <f>IF(D1038="","",MIN(IFERROR(VLOOKUP(B1038,'Debt Inputs'!$A$6:$M$105,7,FALSE),0),D1038+F1038))</f>
        <v/>
      </c>
      <c r="H1038" s="48">
        <f>IF(D1038="","",IF(L1038=1,MAX(0,'Debt Inputs'!$B$2-SUM($G$1006:$G$1105)),0))</f>
        <v/>
      </c>
      <c r="I1038" s="48">
        <f>IF(D1038="","",MIN(D1038+F1038,G1038+H1038))</f>
        <v/>
      </c>
      <c r="J1038" s="48">
        <f>IF(D1038="","",MIN(D1038,MAX(0,I1038-F1038)))</f>
        <v/>
      </c>
      <c r="K1038" s="48">
        <f>IF(D1038="","",MAX(0,D1038+F1038-I1038))</f>
        <v/>
      </c>
      <c r="L1038" s="18">
        <f>IF(D1038="","",IF(D1038&lt;=0,"",1+COUNTIFS($D$1006:$D$1105,"&gt;0",$E$1006:$E$1105,"&gt;"&amp;E1038)))</f>
        <v/>
      </c>
      <c r="M1038" s="18">
        <f>IF(D1038="","",IF(AND(K1038&gt;0,L1038=1),"Yes","No"))</f>
        <v/>
      </c>
      <c r="N1038" s="48">
        <f>IF(D1038="","",N938+F1038)</f>
        <v/>
      </c>
      <c r="O1038" s="47">
        <f>IF(D1038="","",IF(AND(K1038=0,K938&gt;0),C1038,""))</f>
        <v/>
      </c>
    </row>
    <row r="1039">
      <c r="A1039" s="49">
        <f>IF(B1039="","",DATE(YEAR('Debt Inputs'!$E$2),MONTH('Debt Inputs'!$E$2)+10,1))</f>
        <v/>
      </c>
      <c r="B1039" s="23">
        <f>IF('Debt Inputs'!A39="","",'Debt Inputs'!A39)</f>
        <v/>
      </c>
      <c r="C1039" s="24">
        <f>IF(B1039="","",IFERROR(VLOOKUP(B1039,'Debt Inputs'!$A$6:$M$105,2,FALSE),""))</f>
        <v/>
      </c>
      <c r="D1039" s="50">
        <f>IF(B1039="","",K939)</f>
        <v/>
      </c>
      <c r="E1039" s="26">
        <f>IF(B1039="","",IFERROR(VLOOKUP(B1039,'Debt Inputs'!$A$6:$M$105,5,FALSE),0))</f>
        <v/>
      </c>
      <c r="F1039" s="50">
        <f>IF(D1039="","",IFERROR(D1039*E1039/12,0))</f>
        <v/>
      </c>
      <c r="G1039" s="50">
        <f>IF(D1039="","",MIN(IFERROR(VLOOKUP(B1039,'Debt Inputs'!$A$6:$M$105,7,FALSE),0),D1039+F1039))</f>
        <v/>
      </c>
      <c r="H1039" s="50">
        <f>IF(D1039="","",IF(L1039=1,MAX(0,'Debt Inputs'!$B$2-SUM($G$1006:$G$1105)),0))</f>
        <v/>
      </c>
      <c r="I1039" s="50">
        <f>IF(D1039="","",MIN(D1039+F1039,G1039+H1039))</f>
        <v/>
      </c>
      <c r="J1039" s="50">
        <f>IF(D1039="","",MIN(D1039,MAX(0,I1039-F1039)))</f>
        <v/>
      </c>
      <c r="K1039" s="50">
        <f>IF(D1039="","",MAX(0,D1039+F1039-I1039))</f>
        <v/>
      </c>
      <c r="L1039" s="23">
        <f>IF(D1039="","",IF(D1039&lt;=0,"",1+COUNTIFS($D$1006:$D$1105,"&gt;0",$E$1006:$E$1105,"&gt;"&amp;E1039)))</f>
        <v/>
      </c>
      <c r="M1039" s="23">
        <f>IF(D1039="","",IF(AND(K1039&gt;0,L1039=1),"Yes","No"))</f>
        <v/>
      </c>
      <c r="N1039" s="50">
        <f>IF(D1039="","",N939+F1039)</f>
        <v/>
      </c>
      <c r="O1039" s="49">
        <f>IF(D1039="","",IF(AND(K1039=0,K939&gt;0),C1039,""))</f>
        <v/>
      </c>
    </row>
    <row r="1040">
      <c r="A1040" s="47">
        <f>IF(B1040="","",DATE(YEAR('Debt Inputs'!$E$2),MONTH('Debt Inputs'!$E$2)+10,1))</f>
        <v/>
      </c>
      <c r="B1040" s="18">
        <f>IF('Debt Inputs'!A40="","",'Debt Inputs'!A40)</f>
        <v/>
      </c>
      <c r="C1040" s="19">
        <f>IF(B1040="","",IFERROR(VLOOKUP(B1040,'Debt Inputs'!$A$6:$M$105,2,FALSE),""))</f>
        <v/>
      </c>
      <c r="D1040" s="48">
        <f>IF(B1040="","",K940)</f>
        <v/>
      </c>
      <c r="E1040" s="21">
        <f>IF(B1040="","",IFERROR(VLOOKUP(B1040,'Debt Inputs'!$A$6:$M$105,5,FALSE),0))</f>
        <v/>
      </c>
      <c r="F1040" s="48">
        <f>IF(D1040="","",IFERROR(D1040*E1040/12,0))</f>
        <v/>
      </c>
      <c r="G1040" s="48">
        <f>IF(D1040="","",MIN(IFERROR(VLOOKUP(B1040,'Debt Inputs'!$A$6:$M$105,7,FALSE),0),D1040+F1040))</f>
        <v/>
      </c>
      <c r="H1040" s="48">
        <f>IF(D1040="","",IF(L1040=1,MAX(0,'Debt Inputs'!$B$2-SUM($G$1006:$G$1105)),0))</f>
        <v/>
      </c>
      <c r="I1040" s="48">
        <f>IF(D1040="","",MIN(D1040+F1040,G1040+H1040))</f>
        <v/>
      </c>
      <c r="J1040" s="48">
        <f>IF(D1040="","",MIN(D1040,MAX(0,I1040-F1040)))</f>
        <v/>
      </c>
      <c r="K1040" s="48">
        <f>IF(D1040="","",MAX(0,D1040+F1040-I1040))</f>
        <v/>
      </c>
      <c r="L1040" s="18">
        <f>IF(D1040="","",IF(D1040&lt;=0,"",1+COUNTIFS($D$1006:$D$1105,"&gt;0",$E$1006:$E$1105,"&gt;"&amp;E1040)))</f>
        <v/>
      </c>
      <c r="M1040" s="18">
        <f>IF(D1040="","",IF(AND(K1040&gt;0,L1040=1),"Yes","No"))</f>
        <v/>
      </c>
      <c r="N1040" s="48">
        <f>IF(D1040="","",N940+F1040)</f>
        <v/>
      </c>
      <c r="O1040" s="47">
        <f>IF(D1040="","",IF(AND(K1040=0,K940&gt;0),C1040,""))</f>
        <v/>
      </c>
    </row>
    <row r="1041">
      <c r="A1041" s="49">
        <f>IF(B1041="","",DATE(YEAR('Debt Inputs'!$E$2),MONTH('Debt Inputs'!$E$2)+10,1))</f>
        <v/>
      </c>
      <c r="B1041" s="23">
        <f>IF('Debt Inputs'!A41="","",'Debt Inputs'!A41)</f>
        <v/>
      </c>
      <c r="C1041" s="24">
        <f>IF(B1041="","",IFERROR(VLOOKUP(B1041,'Debt Inputs'!$A$6:$M$105,2,FALSE),""))</f>
        <v/>
      </c>
      <c r="D1041" s="50">
        <f>IF(B1041="","",K941)</f>
        <v/>
      </c>
      <c r="E1041" s="26">
        <f>IF(B1041="","",IFERROR(VLOOKUP(B1041,'Debt Inputs'!$A$6:$M$105,5,FALSE),0))</f>
        <v/>
      </c>
      <c r="F1041" s="50">
        <f>IF(D1041="","",IFERROR(D1041*E1041/12,0))</f>
        <v/>
      </c>
      <c r="G1041" s="50">
        <f>IF(D1041="","",MIN(IFERROR(VLOOKUP(B1041,'Debt Inputs'!$A$6:$M$105,7,FALSE),0),D1041+F1041))</f>
        <v/>
      </c>
      <c r="H1041" s="50">
        <f>IF(D1041="","",IF(L1041=1,MAX(0,'Debt Inputs'!$B$2-SUM($G$1006:$G$1105)),0))</f>
        <v/>
      </c>
      <c r="I1041" s="50">
        <f>IF(D1041="","",MIN(D1041+F1041,G1041+H1041))</f>
        <v/>
      </c>
      <c r="J1041" s="50">
        <f>IF(D1041="","",MIN(D1041,MAX(0,I1041-F1041)))</f>
        <v/>
      </c>
      <c r="K1041" s="50">
        <f>IF(D1041="","",MAX(0,D1041+F1041-I1041))</f>
        <v/>
      </c>
      <c r="L1041" s="23">
        <f>IF(D1041="","",IF(D1041&lt;=0,"",1+COUNTIFS($D$1006:$D$1105,"&gt;0",$E$1006:$E$1105,"&gt;"&amp;E1041)))</f>
        <v/>
      </c>
      <c r="M1041" s="23">
        <f>IF(D1041="","",IF(AND(K1041&gt;0,L1041=1),"Yes","No"))</f>
        <v/>
      </c>
      <c r="N1041" s="50">
        <f>IF(D1041="","",N941+F1041)</f>
        <v/>
      </c>
      <c r="O1041" s="49">
        <f>IF(D1041="","",IF(AND(K1041=0,K941&gt;0),C1041,""))</f>
        <v/>
      </c>
    </row>
    <row r="1042">
      <c r="A1042" s="47">
        <f>IF(B1042="","",DATE(YEAR('Debt Inputs'!$E$2),MONTH('Debt Inputs'!$E$2)+10,1))</f>
        <v/>
      </c>
      <c r="B1042" s="18">
        <f>IF('Debt Inputs'!A42="","",'Debt Inputs'!A42)</f>
        <v/>
      </c>
      <c r="C1042" s="19">
        <f>IF(B1042="","",IFERROR(VLOOKUP(B1042,'Debt Inputs'!$A$6:$M$105,2,FALSE),""))</f>
        <v/>
      </c>
      <c r="D1042" s="48">
        <f>IF(B1042="","",K942)</f>
        <v/>
      </c>
      <c r="E1042" s="21">
        <f>IF(B1042="","",IFERROR(VLOOKUP(B1042,'Debt Inputs'!$A$6:$M$105,5,FALSE),0))</f>
        <v/>
      </c>
      <c r="F1042" s="48">
        <f>IF(D1042="","",IFERROR(D1042*E1042/12,0))</f>
        <v/>
      </c>
      <c r="G1042" s="48">
        <f>IF(D1042="","",MIN(IFERROR(VLOOKUP(B1042,'Debt Inputs'!$A$6:$M$105,7,FALSE),0),D1042+F1042))</f>
        <v/>
      </c>
      <c r="H1042" s="48">
        <f>IF(D1042="","",IF(L1042=1,MAX(0,'Debt Inputs'!$B$2-SUM($G$1006:$G$1105)),0))</f>
        <v/>
      </c>
      <c r="I1042" s="48">
        <f>IF(D1042="","",MIN(D1042+F1042,G1042+H1042))</f>
        <v/>
      </c>
      <c r="J1042" s="48">
        <f>IF(D1042="","",MIN(D1042,MAX(0,I1042-F1042)))</f>
        <v/>
      </c>
      <c r="K1042" s="48">
        <f>IF(D1042="","",MAX(0,D1042+F1042-I1042))</f>
        <v/>
      </c>
      <c r="L1042" s="18">
        <f>IF(D1042="","",IF(D1042&lt;=0,"",1+COUNTIFS($D$1006:$D$1105,"&gt;0",$E$1006:$E$1105,"&gt;"&amp;E1042)))</f>
        <v/>
      </c>
      <c r="M1042" s="18">
        <f>IF(D1042="","",IF(AND(K1042&gt;0,L1042=1),"Yes","No"))</f>
        <v/>
      </c>
      <c r="N1042" s="48">
        <f>IF(D1042="","",N942+F1042)</f>
        <v/>
      </c>
      <c r="O1042" s="47">
        <f>IF(D1042="","",IF(AND(K1042=0,K942&gt;0),C1042,""))</f>
        <v/>
      </c>
    </row>
    <row r="1043">
      <c r="A1043" s="49">
        <f>IF(B1043="","",DATE(YEAR('Debt Inputs'!$E$2),MONTH('Debt Inputs'!$E$2)+10,1))</f>
        <v/>
      </c>
      <c r="B1043" s="23">
        <f>IF('Debt Inputs'!A43="","",'Debt Inputs'!A43)</f>
        <v/>
      </c>
      <c r="C1043" s="24">
        <f>IF(B1043="","",IFERROR(VLOOKUP(B1043,'Debt Inputs'!$A$6:$M$105,2,FALSE),""))</f>
        <v/>
      </c>
      <c r="D1043" s="50">
        <f>IF(B1043="","",K943)</f>
        <v/>
      </c>
      <c r="E1043" s="26">
        <f>IF(B1043="","",IFERROR(VLOOKUP(B1043,'Debt Inputs'!$A$6:$M$105,5,FALSE),0))</f>
        <v/>
      </c>
      <c r="F1043" s="50">
        <f>IF(D1043="","",IFERROR(D1043*E1043/12,0))</f>
        <v/>
      </c>
      <c r="G1043" s="50">
        <f>IF(D1043="","",MIN(IFERROR(VLOOKUP(B1043,'Debt Inputs'!$A$6:$M$105,7,FALSE),0),D1043+F1043))</f>
        <v/>
      </c>
      <c r="H1043" s="50">
        <f>IF(D1043="","",IF(L1043=1,MAX(0,'Debt Inputs'!$B$2-SUM($G$1006:$G$1105)),0))</f>
        <v/>
      </c>
      <c r="I1043" s="50">
        <f>IF(D1043="","",MIN(D1043+F1043,G1043+H1043))</f>
        <v/>
      </c>
      <c r="J1043" s="50">
        <f>IF(D1043="","",MIN(D1043,MAX(0,I1043-F1043)))</f>
        <v/>
      </c>
      <c r="K1043" s="50">
        <f>IF(D1043="","",MAX(0,D1043+F1043-I1043))</f>
        <v/>
      </c>
      <c r="L1043" s="23">
        <f>IF(D1043="","",IF(D1043&lt;=0,"",1+COUNTIFS($D$1006:$D$1105,"&gt;0",$E$1006:$E$1105,"&gt;"&amp;E1043)))</f>
        <v/>
      </c>
      <c r="M1043" s="23">
        <f>IF(D1043="","",IF(AND(K1043&gt;0,L1043=1),"Yes","No"))</f>
        <v/>
      </c>
      <c r="N1043" s="50">
        <f>IF(D1043="","",N943+F1043)</f>
        <v/>
      </c>
      <c r="O1043" s="49">
        <f>IF(D1043="","",IF(AND(K1043=0,K943&gt;0),C1043,""))</f>
        <v/>
      </c>
    </row>
    <row r="1044">
      <c r="A1044" s="47">
        <f>IF(B1044="","",DATE(YEAR('Debt Inputs'!$E$2),MONTH('Debt Inputs'!$E$2)+10,1))</f>
        <v/>
      </c>
      <c r="B1044" s="18">
        <f>IF('Debt Inputs'!A44="","",'Debt Inputs'!A44)</f>
        <v/>
      </c>
      <c r="C1044" s="19">
        <f>IF(B1044="","",IFERROR(VLOOKUP(B1044,'Debt Inputs'!$A$6:$M$105,2,FALSE),""))</f>
        <v/>
      </c>
      <c r="D1044" s="48">
        <f>IF(B1044="","",K944)</f>
        <v/>
      </c>
      <c r="E1044" s="21">
        <f>IF(B1044="","",IFERROR(VLOOKUP(B1044,'Debt Inputs'!$A$6:$M$105,5,FALSE),0))</f>
        <v/>
      </c>
      <c r="F1044" s="48">
        <f>IF(D1044="","",IFERROR(D1044*E1044/12,0))</f>
        <v/>
      </c>
      <c r="G1044" s="48">
        <f>IF(D1044="","",MIN(IFERROR(VLOOKUP(B1044,'Debt Inputs'!$A$6:$M$105,7,FALSE),0),D1044+F1044))</f>
        <v/>
      </c>
      <c r="H1044" s="48">
        <f>IF(D1044="","",IF(L1044=1,MAX(0,'Debt Inputs'!$B$2-SUM($G$1006:$G$1105)),0))</f>
        <v/>
      </c>
      <c r="I1044" s="48">
        <f>IF(D1044="","",MIN(D1044+F1044,G1044+H1044))</f>
        <v/>
      </c>
      <c r="J1044" s="48">
        <f>IF(D1044="","",MIN(D1044,MAX(0,I1044-F1044)))</f>
        <v/>
      </c>
      <c r="K1044" s="48">
        <f>IF(D1044="","",MAX(0,D1044+F1044-I1044))</f>
        <v/>
      </c>
      <c r="L1044" s="18">
        <f>IF(D1044="","",IF(D1044&lt;=0,"",1+COUNTIFS($D$1006:$D$1105,"&gt;0",$E$1006:$E$1105,"&gt;"&amp;E1044)))</f>
        <v/>
      </c>
      <c r="M1044" s="18">
        <f>IF(D1044="","",IF(AND(K1044&gt;0,L1044=1),"Yes","No"))</f>
        <v/>
      </c>
      <c r="N1044" s="48">
        <f>IF(D1044="","",N944+F1044)</f>
        <v/>
      </c>
      <c r="O1044" s="47">
        <f>IF(D1044="","",IF(AND(K1044=0,K944&gt;0),C1044,""))</f>
        <v/>
      </c>
    </row>
    <row r="1045">
      <c r="A1045" s="49">
        <f>IF(B1045="","",DATE(YEAR('Debt Inputs'!$E$2),MONTH('Debt Inputs'!$E$2)+10,1))</f>
        <v/>
      </c>
      <c r="B1045" s="23">
        <f>IF('Debt Inputs'!A45="","",'Debt Inputs'!A45)</f>
        <v/>
      </c>
      <c r="C1045" s="24">
        <f>IF(B1045="","",IFERROR(VLOOKUP(B1045,'Debt Inputs'!$A$6:$M$105,2,FALSE),""))</f>
        <v/>
      </c>
      <c r="D1045" s="50">
        <f>IF(B1045="","",K945)</f>
        <v/>
      </c>
      <c r="E1045" s="26">
        <f>IF(B1045="","",IFERROR(VLOOKUP(B1045,'Debt Inputs'!$A$6:$M$105,5,FALSE),0))</f>
        <v/>
      </c>
      <c r="F1045" s="50">
        <f>IF(D1045="","",IFERROR(D1045*E1045/12,0))</f>
        <v/>
      </c>
      <c r="G1045" s="50">
        <f>IF(D1045="","",MIN(IFERROR(VLOOKUP(B1045,'Debt Inputs'!$A$6:$M$105,7,FALSE),0),D1045+F1045))</f>
        <v/>
      </c>
      <c r="H1045" s="50">
        <f>IF(D1045="","",IF(L1045=1,MAX(0,'Debt Inputs'!$B$2-SUM($G$1006:$G$1105)),0))</f>
        <v/>
      </c>
      <c r="I1045" s="50">
        <f>IF(D1045="","",MIN(D1045+F1045,G1045+H1045))</f>
        <v/>
      </c>
      <c r="J1045" s="50">
        <f>IF(D1045="","",MIN(D1045,MAX(0,I1045-F1045)))</f>
        <v/>
      </c>
      <c r="K1045" s="50">
        <f>IF(D1045="","",MAX(0,D1045+F1045-I1045))</f>
        <v/>
      </c>
      <c r="L1045" s="23">
        <f>IF(D1045="","",IF(D1045&lt;=0,"",1+COUNTIFS($D$1006:$D$1105,"&gt;0",$E$1006:$E$1105,"&gt;"&amp;E1045)))</f>
        <v/>
      </c>
      <c r="M1045" s="23">
        <f>IF(D1045="","",IF(AND(K1045&gt;0,L1045=1),"Yes","No"))</f>
        <v/>
      </c>
      <c r="N1045" s="50">
        <f>IF(D1045="","",N945+F1045)</f>
        <v/>
      </c>
      <c r="O1045" s="49">
        <f>IF(D1045="","",IF(AND(K1045=0,K945&gt;0),C1045,""))</f>
        <v/>
      </c>
    </row>
    <row r="1046">
      <c r="A1046" s="47">
        <f>IF(B1046="","",DATE(YEAR('Debt Inputs'!$E$2),MONTH('Debt Inputs'!$E$2)+10,1))</f>
        <v/>
      </c>
      <c r="B1046" s="18">
        <f>IF('Debt Inputs'!A46="","",'Debt Inputs'!A46)</f>
        <v/>
      </c>
      <c r="C1046" s="19">
        <f>IF(B1046="","",IFERROR(VLOOKUP(B1046,'Debt Inputs'!$A$6:$M$105,2,FALSE),""))</f>
        <v/>
      </c>
      <c r="D1046" s="48">
        <f>IF(B1046="","",K946)</f>
        <v/>
      </c>
      <c r="E1046" s="21">
        <f>IF(B1046="","",IFERROR(VLOOKUP(B1046,'Debt Inputs'!$A$6:$M$105,5,FALSE),0))</f>
        <v/>
      </c>
      <c r="F1046" s="48">
        <f>IF(D1046="","",IFERROR(D1046*E1046/12,0))</f>
        <v/>
      </c>
      <c r="G1046" s="48">
        <f>IF(D1046="","",MIN(IFERROR(VLOOKUP(B1046,'Debt Inputs'!$A$6:$M$105,7,FALSE),0),D1046+F1046))</f>
        <v/>
      </c>
      <c r="H1046" s="48">
        <f>IF(D1046="","",IF(L1046=1,MAX(0,'Debt Inputs'!$B$2-SUM($G$1006:$G$1105)),0))</f>
        <v/>
      </c>
      <c r="I1046" s="48">
        <f>IF(D1046="","",MIN(D1046+F1046,G1046+H1046))</f>
        <v/>
      </c>
      <c r="J1046" s="48">
        <f>IF(D1046="","",MIN(D1046,MAX(0,I1046-F1046)))</f>
        <v/>
      </c>
      <c r="K1046" s="48">
        <f>IF(D1046="","",MAX(0,D1046+F1046-I1046))</f>
        <v/>
      </c>
      <c r="L1046" s="18">
        <f>IF(D1046="","",IF(D1046&lt;=0,"",1+COUNTIFS($D$1006:$D$1105,"&gt;0",$E$1006:$E$1105,"&gt;"&amp;E1046)))</f>
        <v/>
      </c>
      <c r="M1046" s="18">
        <f>IF(D1046="","",IF(AND(K1046&gt;0,L1046=1),"Yes","No"))</f>
        <v/>
      </c>
      <c r="N1046" s="48">
        <f>IF(D1046="","",N946+F1046)</f>
        <v/>
      </c>
      <c r="O1046" s="47">
        <f>IF(D1046="","",IF(AND(K1046=0,K946&gt;0),C1046,""))</f>
        <v/>
      </c>
    </row>
    <row r="1047">
      <c r="A1047" s="49">
        <f>IF(B1047="","",DATE(YEAR('Debt Inputs'!$E$2),MONTH('Debt Inputs'!$E$2)+10,1))</f>
        <v/>
      </c>
      <c r="B1047" s="23">
        <f>IF('Debt Inputs'!A47="","",'Debt Inputs'!A47)</f>
        <v/>
      </c>
      <c r="C1047" s="24">
        <f>IF(B1047="","",IFERROR(VLOOKUP(B1047,'Debt Inputs'!$A$6:$M$105,2,FALSE),""))</f>
        <v/>
      </c>
      <c r="D1047" s="50">
        <f>IF(B1047="","",K947)</f>
        <v/>
      </c>
      <c r="E1047" s="26">
        <f>IF(B1047="","",IFERROR(VLOOKUP(B1047,'Debt Inputs'!$A$6:$M$105,5,FALSE),0))</f>
        <v/>
      </c>
      <c r="F1047" s="50">
        <f>IF(D1047="","",IFERROR(D1047*E1047/12,0))</f>
        <v/>
      </c>
      <c r="G1047" s="50">
        <f>IF(D1047="","",MIN(IFERROR(VLOOKUP(B1047,'Debt Inputs'!$A$6:$M$105,7,FALSE),0),D1047+F1047))</f>
        <v/>
      </c>
      <c r="H1047" s="50">
        <f>IF(D1047="","",IF(L1047=1,MAX(0,'Debt Inputs'!$B$2-SUM($G$1006:$G$1105)),0))</f>
        <v/>
      </c>
      <c r="I1047" s="50">
        <f>IF(D1047="","",MIN(D1047+F1047,G1047+H1047))</f>
        <v/>
      </c>
      <c r="J1047" s="50">
        <f>IF(D1047="","",MIN(D1047,MAX(0,I1047-F1047)))</f>
        <v/>
      </c>
      <c r="K1047" s="50">
        <f>IF(D1047="","",MAX(0,D1047+F1047-I1047))</f>
        <v/>
      </c>
      <c r="L1047" s="23">
        <f>IF(D1047="","",IF(D1047&lt;=0,"",1+COUNTIFS($D$1006:$D$1105,"&gt;0",$E$1006:$E$1105,"&gt;"&amp;E1047)))</f>
        <v/>
      </c>
      <c r="M1047" s="23">
        <f>IF(D1047="","",IF(AND(K1047&gt;0,L1047=1),"Yes","No"))</f>
        <v/>
      </c>
      <c r="N1047" s="50">
        <f>IF(D1047="","",N947+F1047)</f>
        <v/>
      </c>
      <c r="O1047" s="49">
        <f>IF(D1047="","",IF(AND(K1047=0,K947&gt;0),C1047,""))</f>
        <v/>
      </c>
    </row>
    <row r="1048">
      <c r="A1048" s="47">
        <f>IF(B1048="","",DATE(YEAR('Debt Inputs'!$E$2),MONTH('Debt Inputs'!$E$2)+10,1))</f>
        <v/>
      </c>
      <c r="B1048" s="18">
        <f>IF('Debt Inputs'!A48="","",'Debt Inputs'!A48)</f>
        <v/>
      </c>
      <c r="C1048" s="19">
        <f>IF(B1048="","",IFERROR(VLOOKUP(B1048,'Debt Inputs'!$A$6:$M$105,2,FALSE),""))</f>
        <v/>
      </c>
      <c r="D1048" s="48">
        <f>IF(B1048="","",K948)</f>
        <v/>
      </c>
      <c r="E1048" s="21">
        <f>IF(B1048="","",IFERROR(VLOOKUP(B1048,'Debt Inputs'!$A$6:$M$105,5,FALSE),0))</f>
        <v/>
      </c>
      <c r="F1048" s="48">
        <f>IF(D1048="","",IFERROR(D1048*E1048/12,0))</f>
        <v/>
      </c>
      <c r="G1048" s="48">
        <f>IF(D1048="","",MIN(IFERROR(VLOOKUP(B1048,'Debt Inputs'!$A$6:$M$105,7,FALSE),0),D1048+F1048))</f>
        <v/>
      </c>
      <c r="H1048" s="48">
        <f>IF(D1048="","",IF(L1048=1,MAX(0,'Debt Inputs'!$B$2-SUM($G$1006:$G$1105)),0))</f>
        <v/>
      </c>
      <c r="I1048" s="48">
        <f>IF(D1048="","",MIN(D1048+F1048,G1048+H1048))</f>
        <v/>
      </c>
      <c r="J1048" s="48">
        <f>IF(D1048="","",MIN(D1048,MAX(0,I1048-F1048)))</f>
        <v/>
      </c>
      <c r="K1048" s="48">
        <f>IF(D1048="","",MAX(0,D1048+F1048-I1048))</f>
        <v/>
      </c>
      <c r="L1048" s="18">
        <f>IF(D1048="","",IF(D1048&lt;=0,"",1+COUNTIFS($D$1006:$D$1105,"&gt;0",$E$1006:$E$1105,"&gt;"&amp;E1048)))</f>
        <v/>
      </c>
      <c r="M1048" s="18">
        <f>IF(D1048="","",IF(AND(K1048&gt;0,L1048=1),"Yes","No"))</f>
        <v/>
      </c>
      <c r="N1048" s="48">
        <f>IF(D1048="","",N948+F1048)</f>
        <v/>
      </c>
      <c r="O1048" s="47">
        <f>IF(D1048="","",IF(AND(K1048=0,K948&gt;0),C1048,""))</f>
        <v/>
      </c>
    </row>
    <row r="1049">
      <c r="A1049" s="49">
        <f>IF(B1049="","",DATE(YEAR('Debt Inputs'!$E$2),MONTH('Debt Inputs'!$E$2)+10,1))</f>
        <v/>
      </c>
      <c r="B1049" s="23">
        <f>IF('Debt Inputs'!A49="","",'Debt Inputs'!A49)</f>
        <v/>
      </c>
      <c r="C1049" s="24">
        <f>IF(B1049="","",IFERROR(VLOOKUP(B1049,'Debt Inputs'!$A$6:$M$105,2,FALSE),""))</f>
        <v/>
      </c>
      <c r="D1049" s="50">
        <f>IF(B1049="","",K949)</f>
        <v/>
      </c>
      <c r="E1049" s="26">
        <f>IF(B1049="","",IFERROR(VLOOKUP(B1049,'Debt Inputs'!$A$6:$M$105,5,FALSE),0))</f>
        <v/>
      </c>
      <c r="F1049" s="50">
        <f>IF(D1049="","",IFERROR(D1049*E1049/12,0))</f>
        <v/>
      </c>
      <c r="G1049" s="50">
        <f>IF(D1049="","",MIN(IFERROR(VLOOKUP(B1049,'Debt Inputs'!$A$6:$M$105,7,FALSE),0),D1049+F1049))</f>
        <v/>
      </c>
      <c r="H1049" s="50">
        <f>IF(D1049="","",IF(L1049=1,MAX(0,'Debt Inputs'!$B$2-SUM($G$1006:$G$1105)),0))</f>
        <v/>
      </c>
      <c r="I1049" s="50">
        <f>IF(D1049="","",MIN(D1049+F1049,G1049+H1049))</f>
        <v/>
      </c>
      <c r="J1049" s="50">
        <f>IF(D1049="","",MIN(D1049,MAX(0,I1049-F1049)))</f>
        <v/>
      </c>
      <c r="K1049" s="50">
        <f>IF(D1049="","",MAX(0,D1049+F1049-I1049))</f>
        <v/>
      </c>
      <c r="L1049" s="23">
        <f>IF(D1049="","",IF(D1049&lt;=0,"",1+COUNTIFS($D$1006:$D$1105,"&gt;0",$E$1006:$E$1105,"&gt;"&amp;E1049)))</f>
        <v/>
      </c>
      <c r="M1049" s="23">
        <f>IF(D1049="","",IF(AND(K1049&gt;0,L1049=1),"Yes","No"))</f>
        <v/>
      </c>
      <c r="N1049" s="50">
        <f>IF(D1049="","",N949+F1049)</f>
        <v/>
      </c>
      <c r="O1049" s="49">
        <f>IF(D1049="","",IF(AND(K1049=0,K949&gt;0),C1049,""))</f>
        <v/>
      </c>
    </row>
    <row r="1050">
      <c r="A1050" s="47">
        <f>IF(B1050="","",DATE(YEAR('Debt Inputs'!$E$2),MONTH('Debt Inputs'!$E$2)+10,1))</f>
        <v/>
      </c>
      <c r="B1050" s="18">
        <f>IF('Debt Inputs'!A50="","",'Debt Inputs'!A50)</f>
        <v/>
      </c>
      <c r="C1050" s="19">
        <f>IF(B1050="","",IFERROR(VLOOKUP(B1050,'Debt Inputs'!$A$6:$M$105,2,FALSE),""))</f>
        <v/>
      </c>
      <c r="D1050" s="48">
        <f>IF(B1050="","",K950)</f>
        <v/>
      </c>
      <c r="E1050" s="21">
        <f>IF(B1050="","",IFERROR(VLOOKUP(B1050,'Debt Inputs'!$A$6:$M$105,5,FALSE),0))</f>
        <v/>
      </c>
      <c r="F1050" s="48">
        <f>IF(D1050="","",IFERROR(D1050*E1050/12,0))</f>
        <v/>
      </c>
      <c r="G1050" s="48">
        <f>IF(D1050="","",MIN(IFERROR(VLOOKUP(B1050,'Debt Inputs'!$A$6:$M$105,7,FALSE),0),D1050+F1050))</f>
        <v/>
      </c>
      <c r="H1050" s="48">
        <f>IF(D1050="","",IF(L1050=1,MAX(0,'Debt Inputs'!$B$2-SUM($G$1006:$G$1105)),0))</f>
        <v/>
      </c>
      <c r="I1050" s="48">
        <f>IF(D1050="","",MIN(D1050+F1050,G1050+H1050))</f>
        <v/>
      </c>
      <c r="J1050" s="48">
        <f>IF(D1050="","",MIN(D1050,MAX(0,I1050-F1050)))</f>
        <v/>
      </c>
      <c r="K1050" s="48">
        <f>IF(D1050="","",MAX(0,D1050+F1050-I1050))</f>
        <v/>
      </c>
      <c r="L1050" s="18">
        <f>IF(D1050="","",IF(D1050&lt;=0,"",1+COUNTIFS($D$1006:$D$1105,"&gt;0",$E$1006:$E$1105,"&gt;"&amp;E1050)))</f>
        <v/>
      </c>
      <c r="M1050" s="18">
        <f>IF(D1050="","",IF(AND(K1050&gt;0,L1050=1),"Yes","No"))</f>
        <v/>
      </c>
      <c r="N1050" s="48">
        <f>IF(D1050="","",N950+F1050)</f>
        <v/>
      </c>
      <c r="O1050" s="47">
        <f>IF(D1050="","",IF(AND(K1050=0,K950&gt;0),C1050,""))</f>
        <v/>
      </c>
    </row>
    <row r="1051">
      <c r="A1051" s="49">
        <f>IF(B1051="","",DATE(YEAR('Debt Inputs'!$E$2),MONTH('Debt Inputs'!$E$2)+10,1))</f>
        <v/>
      </c>
      <c r="B1051" s="23">
        <f>IF('Debt Inputs'!A51="","",'Debt Inputs'!A51)</f>
        <v/>
      </c>
      <c r="C1051" s="24">
        <f>IF(B1051="","",IFERROR(VLOOKUP(B1051,'Debt Inputs'!$A$6:$M$105,2,FALSE),""))</f>
        <v/>
      </c>
      <c r="D1051" s="50">
        <f>IF(B1051="","",K951)</f>
        <v/>
      </c>
      <c r="E1051" s="26">
        <f>IF(B1051="","",IFERROR(VLOOKUP(B1051,'Debt Inputs'!$A$6:$M$105,5,FALSE),0))</f>
        <v/>
      </c>
      <c r="F1051" s="50">
        <f>IF(D1051="","",IFERROR(D1051*E1051/12,0))</f>
        <v/>
      </c>
      <c r="G1051" s="50">
        <f>IF(D1051="","",MIN(IFERROR(VLOOKUP(B1051,'Debt Inputs'!$A$6:$M$105,7,FALSE),0),D1051+F1051))</f>
        <v/>
      </c>
      <c r="H1051" s="50">
        <f>IF(D1051="","",IF(L1051=1,MAX(0,'Debt Inputs'!$B$2-SUM($G$1006:$G$1105)),0))</f>
        <v/>
      </c>
      <c r="I1051" s="50">
        <f>IF(D1051="","",MIN(D1051+F1051,G1051+H1051))</f>
        <v/>
      </c>
      <c r="J1051" s="50">
        <f>IF(D1051="","",MIN(D1051,MAX(0,I1051-F1051)))</f>
        <v/>
      </c>
      <c r="K1051" s="50">
        <f>IF(D1051="","",MAX(0,D1051+F1051-I1051))</f>
        <v/>
      </c>
      <c r="L1051" s="23">
        <f>IF(D1051="","",IF(D1051&lt;=0,"",1+COUNTIFS($D$1006:$D$1105,"&gt;0",$E$1006:$E$1105,"&gt;"&amp;E1051)))</f>
        <v/>
      </c>
      <c r="M1051" s="23">
        <f>IF(D1051="","",IF(AND(K1051&gt;0,L1051=1),"Yes","No"))</f>
        <v/>
      </c>
      <c r="N1051" s="50">
        <f>IF(D1051="","",N951+F1051)</f>
        <v/>
      </c>
      <c r="O1051" s="49">
        <f>IF(D1051="","",IF(AND(K1051=0,K951&gt;0),C1051,""))</f>
        <v/>
      </c>
    </row>
    <row r="1052">
      <c r="A1052" s="47">
        <f>IF(B1052="","",DATE(YEAR('Debt Inputs'!$E$2),MONTH('Debt Inputs'!$E$2)+10,1))</f>
        <v/>
      </c>
      <c r="B1052" s="18">
        <f>IF('Debt Inputs'!A52="","",'Debt Inputs'!A52)</f>
        <v/>
      </c>
      <c r="C1052" s="19">
        <f>IF(B1052="","",IFERROR(VLOOKUP(B1052,'Debt Inputs'!$A$6:$M$105,2,FALSE),""))</f>
        <v/>
      </c>
      <c r="D1052" s="48">
        <f>IF(B1052="","",K952)</f>
        <v/>
      </c>
      <c r="E1052" s="21">
        <f>IF(B1052="","",IFERROR(VLOOKUP(B1052,'Debt Inputs'!$A$6:$M$105,5,FALSE),0))</f>
        <v/>
      </c>
      <c r="F1052" s="48">
        <f>IF(D1052="","",IFERROR(D1052*E1052/12,0))</f>
        <v/>
      </c>
      <c r="G1052" s="48">
        <f>IF(D1052="","",MIN(IFERROR(VLOOKUP(B1052,'Debt Inputs'!$A$6:$M$105,7,FALSE),0),D1052+F1052))</f>
        <v/>
      </c>
      <c r="H1052" s="48">
        <f>IF(D1052="","",IF(L1052=1,MAX(0,'Debt Inputs'!$B$2-SUM($G$1006:$G$1105)),0))</f>
        <v/>
      </c>
      <c r="I1052" s="48">
        <f>IF(D1052="","",MIN(D1052+F1052,G1052+H1052))</f>
        <v/>
      </c>
      <c r="J1052" s="48">
        <f>IF(D1052="","",MIN(D1052,MAX(0,I1052-F1052)))</f>
        <v/>
      </c>
      <c r="K1052" s="48">
        <f>IF(D1052="","",MAX(0,D1052+F1052-I1052))</f>
        <v/>
      </c>
      <c r="L1052" s="18">
        <f>IF(D1052="","",IF(D1052&lt;=0,"",1+COUNTIFS($D$1006:$D$1105,"&gt;0",$E$1006:$E$1105,"&gt;"&amp;E1052)))</f>
        <v/>
      </c>
      <c r="M1052" s="18">
        <f>IF(D1052="","",IF(AND(K1052&gt;0,L1052=1),"Yes","No"))</f>
        <v/>
      </c>
      <c r="N1052" s="48">
        <f>IF(D1052="","",N952+F1052)</f>
        <v/>
      </c>
      <c r="O1052" s="47">
        <f>IF(D1052="","",IF(AND(K1052=0,K952&gt;0),C1052,""))</f>
        <v/>
      </c>
    </row>
    <row r="1053">
      <c r="A1053" s="49">
        <f>IF(B1053="","",DATE(YEAR('Debt Inputs'!$E$2),MONTH('Debt Inputs'!$E$2)+10,1))</f>
        <v/>
      </c>
      <c r="B1053" s="23">
        <f>IF('Debt Inputs'!A53="","",'Debt Inputs'!A53)</f>
        <v/>
      </c>
      <c r="C1053" s="24">
        <f>IF(B1053="","",IFERROR(VLOOKUP(B1053,'Debt Inputs'!$A$6:$M$105,2,FALSE),""))</f>
        <v/>
      </c>
      <c r="D1053" s="50">
        <f>IF(B1053="","",K953)</f>
        <v/>
      </c>
      <c r="E1053" s="26">
        <f>IF(B1053="","",IFERROR(VLOOKUP(B1053,'Debt Inputs'!$A$6:$M$105,5,FALSE),0))</f>
        <v/>
      </c>
      <c r="F1053" s="50">
        <f>IF(D1053="","",IFERROR(D1053*E1053/12,0))</f>
        <v/>
      </c>
      <c r="G1053" s="50">
        <f>IF(D1053="","",MIN(IFERROR(VLOOKUP(B1053,'Debt Inputs'!$A$6:$M$105,7,FALSE),0),D1053+F1053))</f>
        <v/>
      </c>
      <c r="H1053" s="50">
        <f>IF(D1053="","",IF(L1053=1,MAX(0,'Debt Inputs'!$B$2-SUM($G$1006:$G$1105)),0))</f>
        <v/>
      </c>
      <c r="I1053" s="50">
        <f>IF(D1053="","",MIN(D1053+F1053,G1053+H1053))</f>
        <v/>
      </c>
      <c r="J1053" s="50">
        <f>IF(D1053="","",MIN(D1053,MAX(0,I1053-F1053)))</f>
        <v/>
      </c>
      <c r="K1053" s="50">
        <f>IF(D1053="","",MAX(0,D1053+F1053-I1053))</f>
        <v/>
      </c>
      <c r="L1053" s="23">
        <f>IF(D1053="","",IF(D1053&lt;=0,"",1+COUNTIFS($D$1006:$D$1105,"&gt;0",$E$1006:$E$1105,"&gt;"&amp;E1053)))</f>
        <v/>
      </c>
      <c r="M1053" s="23">
        <f>IF(D1053="","",IF(AND(K1053&gt;0,L1053=1),"Yes","No"))</f>
        <v/>
      </c>
      <c r="N1053" s="50">
        <f>IF(D1053="","",N953+F1053)</f>
        <v/>
      </c>
      <c r="O1053" s="49">
        <f>IF(D1053="","",IF(AND(K1053=0,K953&gt;0),C1053,""))</f>
        <v/>
      </c>
    </row>
    <row r="1054">
      <c r="A1054" s="47">
        <f>IF(B1054="","",DATE(YEAR('Debt Inputs'!$E$2),MONTH('Debt Inputs'!$E$2)+10,1))</f>
        <v/>
      </c>
      <c r="B1054" s="18">
        <f>IF('Debt Inputs'!A54="","",'Debt Inputs'!A54)</f>
        <v/>
      </c>
      <c r="C1054" s="19">
        <f>IF(B1054="","",IFERROR(VLOOKUP(B1054,'Debt Inputs'!$A$6:$M$105,2,FALSE),""))</f>
        <v/>
      </c>
      <c r="D1054" s="48">
        <f>IF(B1054="","",K954)</f>
        <v/>
      </c>
      <c r="E1054" s="21">
        <f>IF(B1054="","",IFERROR(VLOOKUP(B1054,'Debt Inputs'!$A$6:$M$105,5,FALSE),0))</f>
        <v/>
      </c>
      <c r="F1054" s="48">
        <f>IF(D1054="","",IFERROR(D1054*E1054/12,0))</f>
        <v/>
      </c>
      <c r="G1054" s="48">
        <f>IF(D1054="","",MIN(IFERROR(VLOOKUP(B1054,'Debt Inputs'!$A$6:$M$105,7,FALSE),0),D1054+F1054))</f>
        <v/>
      </c>
      <c r="H1054" s="48">
        <f>IF(D1054="","",IF(L1054=1,MAX(0,'Debt Inputs'!$B$2-SUM($G$1006:$G$1105)),0))</f>
        <v/>
      </c>
      <c r="I1054" s="48">
        <f>IF(D1054="","",MIN(D1054+F1054,G1054+H1054))</f>
        <v/>
      </c>
      <c r="J1054" s="48">
        <f>IF(D1054="","",MIN(D1054,MAX(0,I1054-F1054)))</f>
        <v/>
      </c>
      <c r="K1054" s="48">
        <f>IF(D1054="","",MAX(0,D1054+F1054-I1054))</f>
        <v/>
      </c>
      <c r="L1054" s="18">
        <f>IF(D1054="","",IF(D1054&lt;=0,"",1+COUNTIFS($D$1006:$D$1105,"&gt;0",$E$1006:$E$1105,"&gt;"&amp;E1054)))</f>
        <v/>
      </c>
      <c r="M1054" s="18">
        <f>IF(D1054="","",IF(AND(K1054&gt;0,L1054=1),"Yes","No"))</f>
        <v/>
      </c>
      <c r="N1054" s="48">
        <f>IF(D1054="","",N954+F1054)</f>
        <v/>
      </c>
      <c r="O1054" s="47">
        <f>IF(D1054="","",IF(AND(K1054=0,K954&gt;0),C1054,""))</f>
        <v/>
      </c>
    </row>
    <row r="1055">
      <c r="A1055" s="49">
        <f>IF(B1055="","",DATE(YEAR('Debt Inputs'!$E$2),MONTH('Debt Inputs'!$E$2)+10,1))</f>
        <v/>
      </c>
      <c r="B1055" s="23">
        <f>IF('Debt Inputs'!A55="","",'Debt Inputs'!A55)</f>
        <v/>
      </c>
      <c r="C1055" s="24">
        <f>IF(B1055="","",IFERROR(VLOOKUP(B1055,'Debt Inputs'!$A$6:$M$105,2,FALSE),""))</f>
        <v/>
      </c>
      <c r="D1055" s="50">
        <f>IF(B1055="","",K955)</f>
        <v/>
      </c>
      <c r="E1055" s="26">
        <f>IF(B1055="","",IFERROR(VLOOKUP(B1055,'Debt Inputs'!$A$6:$M$105,5,FALSE),0))</f>
        <v/>
      </c>
      <c r="F1055" s="50">
        <f>IF(D1055="","",IFERROR(D1055*E1055/12,0))</f>
        <v/>
      </c>
      <c r="G1055" s="50">
        <f>IF(D1055="","",MIN(IFERROR(VLOOKUP(B1055,'Debt Inputs'!$A$6:$M$105,7,FALSE),0),D1055+F1055))</f>
        <v/>
      </c>
      <c r="H1055" s="50">
        <f>IF(D1055="","",IF(L1055=1,MAX(0,'Debt Inputs'!$B$2-SUM($G$1006:$G$1105)),0))</f>
        <v/>
      </c>
      <c r="I1055" s="50">
        <f>IF(D1055="","",MIN(D1055+F1055,G1055+H1055))</f>
        <v/>
      </c>
      <c r="J1055" s="50">
        <f>IF(D1055="","",MIN(D1055,MAX(0,I1055-F1055)))</f>
        <v/>
      </c>
      <c r="K1055" s="50">
        <f>IF(D1055="","",MAX(0,D1055+F1055-I1055))</f>
        <v/>
      </c>
      <c r="L1055" s="23">
        <f>IF(D1055="","",IF(D1055&lt;=0,"",1+COUNTIFS($D$1006:$D$1105,"&gt;0",$E$1006:$E$1105,"&gt;"&amp;E1055)))</f>
        <v/>
      </c>
      <c r="M1055" s="23">
        <f>IF(D1055="","",IF(AND(K1055&gt;0,L1055=1),"Yes","No"))</f>
        <v/>
      </c>
      <c r="N1055" s="50">
        <f>IF(D1055="","",N955+F1055)</f>
        <v/>
      </c>
      <c r="O1055" s="49">
        <f>IF(D1055="","",IF(AND(K1055=0,K955&gt;0),C1055,""))</f>
        <v/>
      </c>
    </row>
    <row r="1056">
      <c r="A1056" s="47">
        <f>IF(B1056="","",DATE(YEAR('Debt Inputs'!$E$2),MONTH('Debt Inputs'!$E$2)+10,1))</f>
        <v/>
      </c>
      <c r="B1056" s="18">
        <f>IF('Debt Inputs'!A56="","",'Debt Inputs'!A56)</f>
        <v/>
      </c>
      <c r="C1056" s="19">
        <f>IF(B1056="","",IFERROR(VLOOKUP(B1056,'Debt Inputs'!$A$6:$M$105,2,FALSE),""))</f>
        <v/>
      </c>
      <c r="D1056" s="48">
        <f>IF(B1056="","",K956)</f>
        <v/>
      </c>
      <c r="E1056" s="21">
        <f>IF(B1056="","",IFERROR(VLOOKUP(B1056,'Debt Inputs'!$A$6:$M$105,5,FALSE),0))</f>
        <v/>
      </c>
      <c r="F1056" s="48">
        <f>IF(D1056="","",IFERROR(D1056*E1056/12,0))</f>
        <v/>
      </c>
      <c r="G1056" s="48">
        <f>IF(D1056="","",MIN(IFERROR(VLOOKUP(B1056,'Debt Inputs'!$A$6:$M$105,7,FALSE),0),D1056+F1056))</f>
        <v/>
      </c>
      <c r="H1056" s="48">
        <f>IF(D1056="","",IF(L1056=1,MAX(0,'Debt Inputs'!$B$2-SUM($G$1006:$G$1105)),0))</f>
        <v/>
      </c>
      <c r="I1056" s="48">
        <f>IF(D1056="","",MIN(D1056+F1056,G1056+H1056))</f>
        <v/>
      </c>
      <c r="J1056" s="48">
        <f>IF(D1056="","",MIN(D1056,MAX(0,I1056-F1056)))</f>
        <v/>
      </c>
      <c r="K1056" s="48">
        <f>IF(D1056="","",MAX(0,D1056+F1056-I1056))</f>
        <v/>
      </c>
      <c r="L1056" s="18">
        <f>IF(D1056="","",IF(D1056&lt;=0,"",1+COUNTIFS($D$1006:$D$1105,"&gt;0",$E$1006:$E$1105,"&gt;"&amp;E1056)))</f>
        <v/>
      </c>
      <c r="M1056" s="18">
        <f>IF(D1056="","",IF(AND(K1056&gt;0,L1056=1),"Yes","No"))</f>
        <v/>
      </c>
      <c r="N1056" s="48">
        <f>IF(D1056="","",N956+F1056)</f>
        <v/>
      </c>
      <c r="O1056" s="47">
        <f>IF(D1056="","",IF(AND(K1056=0,K956&gt;0),C1056,""))</f>
        <v/>
      </c>
    </row>
    <row r="1057">
      <c r="A1057" s="49">
        <f>IF(B1057="","",DATE(YEAR('Debt Inputs'!$E$2),MONTH('Debt Inputs'!$E$2)+10,1))</f>
        <v/>
      </c>
      <c r="B1057" s="23">
        <f>IF('Debt Inputs'!A57="","",'Debt Inputs'!A57)</f>
        <v/>
      </c>
      <c r="C1057" s="24">
        <f>IF(B1057="","",IFERROR(VLOOKUP(B1057,'Debt Inputs'!$A$6:$M$105,2,FALSE),""))</f>
        <v/>
      </c>
      <c r="D1057" s="50">
        <f>IF(B1057="","",K957)</f>
        <v/>
      </c>
      <c r="E1057" s="26">
        <f>IF(B1057="","",IFERROR(VLOOKUP(B1057,'Debt Inputs'!$A$6:$M$105,5,FALSE),0))</f>
        <v/>
      </c>
      <c r="F1057" s="50">
        <f>IF(D1057="","",IFERROR(D1057*E1057/12,0))</f>
        <v/>
      </c>
      <c r="G1057" s="50">
        <f>IF(D1057="","",MIN(IFERROR(VLOOKUP(B1057,'Debt Inputs'!$A$6:$M$105,7,FALSE),0),D1057+F1057))</f>
        <v/>
      </c>
      <c r="H1057" s="50">
        <f>IF(D1057="","",IF(L1057=1,MAX(0,'Debt Inputs'!$B$2-SUM($G$1006:$G$1105)),0))</f>
        <v/>
      </c>
      <c r="I1057" s="50">
        <f>IF(D1057="","",MIN(D1057+F1057,G1057+H1057))</f>
        <v/>
      </c>
      <c r="J1057" s="50">
        <f>IF(D1057="","",MIN(D1057,MAX(0,I1057-F1057)))</f>
        <v/>
      </c>
      <c r="K1057" s="50">
        <f>IF(D1057="","",MAX(0,D1057+F1057-I1057))</f>
        <v/>
      </c>
      <c r="L1057" s="23">
        <f>IF(D1057="","",IF(D1057&lt;=0,"",1+COUNTIFS($D$1006:$D$1105,"&gt;0",$E$1006:$E$1105,"&gt;"&amp;E1057)))</f>
        <v/>
      </c>
      <c r="M1057" s="23">
        <f>IF(D1057="","",IF(AND(K1057&gt;0,L1057=1),"Yes","No"))</f>
        <v/>
      </c>
      <c r="N1057" s="50">
        <f>IF(D1057="","",N957+F1057)</f>
        <v/>
      </c>
      <c r="O1057" s="49">
        <f>IF(D1057="","",IF(AND(K1057=0,K957&gt;0),C1057,""))</f>
        <v/>
      </c>
    </row>
    <row r="1058">
      <c r="A1058" s="47">
        <f>IF(B1058="","",DATE(YEAR('Debt Inputs'!$E$2),MONTH('Debt Inputs'!$E$2)+10,1))</f>
        <v/>
      </c>
      <c r="B1058" s="18">
        <f>IF('Debt Inputs'!A58="","",'Debt Inputs'!A58)</f>
        <v/>
      </c>
      <c r="C1058" s="19">
        <f>IF(B1058="","",IFERROR(VLOOKUP(B1058,'Debt Inputs'!$A$6:$M$105,2,FALSE),""))</f>
        <v/>
      </c>
      <c r="D1058" s="48">
        <f>IF(B1058="","",K958)</f>
        <v/>
      </c>
      <c r="E1058" s="21">
        <f>IF(B1058="","",IFERROR(VLOOKUP(B1058,'Debt Inputs'!$A$6:$M$105,5,FALSE),0))</f>
        <v/>
      </c>
      <c r="F1058" s="48">
        <f>IF(D1058="","",IFERROR(D1058*E1058/12,0))</f>
        <v/>
      </c>
      <c r="G1058" s="48">
        <f>IF(D1058="","",MIN(IFERROR(VLOOKUP(B1058,'Debt Inputs'!$A$6:$M$105,7,FALSE),0),D1058+F1058))</f>
        <v/>
      </c>
      <c r="H1058" s="48">
        <f>IF(D1058="","",IF(L1058=1,MAX(0,'Debt Inputs'!$B$2-SUM($G$1006:$G$1105)),0))</f>
        <v/>
      </c>
      <c r="I1058" s="48">
        <f>IF(D1058="","",MIN(D1058+F1058,G1058+H1058))</f>
        <v/>
      </c>
      <c r="J1058" s="48">
        <f>IF(D1058="","",MIN(D1058,MAX(0,I1058-F1058)))</f>
        <v/>
      </c>
      <c r="K1058" s="48">
        <f>IF(D1058="","",MAX(0,D1058+F1058-I1058))</f>
        <v/>
      </c>
      <c r="L1058" s="18">
        <f>IF(D1058="","",IF(D1058&lt;=0,"",1+COUNTIFS($D$1006:$D$1105,"&gt;0",$E$1006:$E$1105,"&gt;"&amp;E1058)))</f>
        <v/>
      </c>
      <c r="M1058" s="18">
        <f>IF(D1058="","",IF(AND(K1058&gt;0,L1058=1),"Yes","No"))</f>
        <v/>
      </c>
      <c r="N1058" s="48">
        <f>IF(D1058="","",N958+F1058)</f>
        <v/>
      </c>
      <c r="O1058" s="47">
        <f>IF(D1058="","",IF(AND(K1058=0,K958&gt;0),C1058,""))</f>
        <v/>
      </c>
    </row>
    <row r="1059">
      <c r="A1059" s="49">
        <f>IF(B1059="","",DATE(YEAR('Debt Inputs'!$E$2),MONTH('Debt Inputs'!$E$2)+10,1))</f>
        <v/>
      </c>
      <c r="B1059" s="23">
        <f>IF('Debt Inputs'!A59="","",'Debt Inputs'!A59)</f>
        <v/>
      </c>
      <c r="C1059" s="24">
        <f>IF(B1059="","",IFERROR(VLOOKUP(B1059,'Debt Inputs'!$A$6:$M$105,2,FALSE),""))</f>
        <v/>
      </c>
      <c r="D1059" s="50">
        <f>IF(B1059="","",K959)</f>
        <v/>
      </c>
      <c r="E1059" s="26">
        <f>IF(B1059="","",IFERROR(VLOOKUP(B1059,'Debt Inputs'!$A$6:$M$105,5,FALSE),0))</f>
        <v/>
      </c>
      <c r="F1059" s="50">
        <f>IF(D1059="","",IFERROR(D1059*E1059/12,0))</f>
        <v/>
      </c>
      <c r="G1059" s="50">
        <f>IF(D1059="","",MIN(IFERROR(VLOOKUP(B1059,'Debt Inputs'!$A$6:$M$105,7,FALSE),0),D1059+F1059))</f>
        <v/>
      </c>
      <c r="H1059" s="50">
        <f>IF(D1059="","",IF(L1059=1,MAX(0,'Debt Inputs'!$B$2-SUM($G$1006:$G$1105)),0))</f>
        <v/>
      </c>
      <c r="I1059" s="50">
        <f>IF(D1059="","",MIN(D1059+F1059,G1059+H1059))</f>
        <v/>
      </c>
      <c r="J1059" s="50">
        <f>IF(D1059="","",MIN(D1059,MAX(0,I1059-F1059)))</f>
        <v/>
      </c>
      <c r="K1059" s="50">
        <f>IF(D1059="","",MAX(0,D1059+F1059-I1059))</f>
        <v/>
      </c>
      <c r="L1059" s="23">
        <f>IF(D1059="","",IF(D1059&lt;=0,"",1+COUNTIFS($D$1006:$D$1105,"&gt;0",$E$1006:$E$1105,"&gt;"&amp;E1059)))</f>
        <v/>
      </c>
      <c r="M1059" s="23">
        <f>IF(D1059="","",IF(AND(K1059&gt;0,L1059=1),"Yes","No"))</f>
        <v/>
      </c>
      <c r="N1059" s="50">
        <f>IF(D1059="","",N959+F1059)</f>
        <v/>
      </c>
      <c r="O1059" s="49">
        <f>IF(D1059="","",IF(AND(K1059=0,K959&gt;0),C1059,""))</f>
        <v/>
      </c>
    </row>
    <row r="1060">
      <c r="A1060" s="47">
        <f>IF(B1060="","",DATE(YEAR('Debt Inputs'!$E$2),MONTH('Debt Inputs'!$E$2)+10,1))</f>
        <v/>
      </c>
      <c r="B1060" s="18">
        <f>IF('Debt Inputs'!A60="","",'Debt Inputs'!A60)</f>
        <v/>
      </c>
      <c r="C1060" s="19">
        <f>IF(B1060="","",IFERROR(VLOOKUP(B1060,'Debt Inputs'!$A$6:$M$105,2,FALSE),""))</f>
        <v/>
      </c>
      <c r="D1060" s="48">
        <f>IF(B1060="","",K960)</f>
        <v/>
      </c>
      <c r="E1060" s="21">
        <f>IF(B1060="","",IFERROR(VLOOKUP(B1060,'Debt Inputs'!$A$6:$M$105,5,FALSE),0))</f>
        <v/>
      </c>
      <c r="F1060" s="48">
        <f>IF(D1060="","",IFERROR(D1060*E1060/12,0))</f>
        <v/>
      </c>
      <c r="G1060" s="48">
        <f>IF(D1060="","",MIN(IFERROR(VLOOKUP(B1060,'Debt Inputs'!$A$6:$M$105,7,FALSE),0),D1060+F1060))</f>
        <v/>
      </c>
      <c r="H1060" s="48">
        <f>IF(D1060="","",IF(L1060=1,MAX(0,'Debt Inputs'!$B$2-SUM($G$1006:$G$1105)),0))</f>
        <v/>
      </c>
      <c r="I1060" s="48">
        <f>IF(D1060="","",MIN(D1060+F1060,G1060+H1060))</f>
        <v/>
      </c>
      <c r="J1060" s="48">
        <f>IF(D1060="","",MIN(D1060,MAX(0,I1060-F1060)))</f>
        <v/>
      </c>
      <c r="K1060" s="48">
        <f>IF(D1060="","",MAX(0,D1060+F1060-I1060))</f>
        <v/>
      </c>
      <c r="L1060" s="18">
        <f>IF(D1060="","",IF(D1060&lt;=0,"",1+COUNTIFS($D$1006:$D$1105,"&gt;0",$E$1006:$E$1105,"&gt;"&amp;E1060)))</f>
        <v/>
      </c>
      <c r="M1060" s="18">
        <f>IF(D1060="","",IF(AND(K1060&gt;0,L1060=1),"Yes","No"))</f>
        <v/>
      </c>
      <c r="N1060" s="48">
        <f>IF(D1060="","",N960+F1060)</f>
        <v/>
      </c>
      <c r="O1060" s="47">
        <f>IF(D1060="","",IF(AND(K1060=0,K960&gt;0),C1060,""))</f>
        <v/>
      </c>
    </row>
    <row r="1061">
      <c r="A1061" s="49">
        <f>IF(B1061="","",DATE(YEAR('Debt Inputs'!$E$2),MONTH('Debt Inputs'!$E$2)+10,1))</f>
        <v/>
      </c>
      <c r="B1061" s="23">
        <f>IF('Debt Inputs'!A61="","",'Debt Inputs'!A61)</f>
        <v/>
      </c>
      <c r="C1061" s="24">
        <f>IF(B1061="","",IFERROR(VLOOKUP(B1061,'Debt Inputs'!$A$6:$M$105,2,FALSE),""))</f>
        <v/>
      </c>
      <c r="D1061" s="50">
        <f>IF(B1061="","",K961)</f>
        <v/>
      </c>
      <c r="E1061" s="26">
        <f>IF(B1061="","",IFERROR(VLOOKUP(B1061,'Debt Inputs'!$A$6:$M$105,5,FALSE),0))</f>
        <v/>
      </c>
      <c r="F1061" s="50">
        <f>IF(D1061="","",IFERROR(D1061*E1061/12,0))</f>
        <v/>
      </c>
      <c r="G1061" s="50">
        <f>IF(D1061="","",MIN(IFERROR(VLOOKUP(B1061,'Debt Inputs'!$A$6:$M$105,7,FALSE),0),D1061+F1061))</f>
        <v/>
      </c>
      <c r="H1061" s="50">
        <f>IF(D1061="","",IF(L1061=1,MAX(0,'Debt Inputs'!$B$2-SUM($G$1006:$G$1105)),0))</f>
        <v/>
      </c>
      <c r="I1061" s="50">
        <f>IF(D1061="","",MIN(D1061+F1061,G1061+H1061))</f>
        <v/>
      </c>
      <c r="J1061" s="50">
        <f>IF(D1061="","",MIN(D1061,MAX(0,I1061-F1061)))</f>
        <v/>
      </c>
      <c r="K1061" s="50">
        <f>IF(D1061="","",MAX(0,D1061+F1061-I1061))</f>
        <v/>
      </c>
      <c r="L1061" s="23">
        <f>IF(D1061="","",IF(D1061&lt;=0,"",1+COUNTIFS($D$1006:$D$1105,"&gt;0",$E$1006:$E$1105,"&gt;"&amp;E1061)))</f>
        <v/>
      </c>
      <c r="M1061" s="23">
        <f>IF(D1061="","",IF(AND(K1061&gt;0,L1061=1),"Yes","No"))</f>
        <v/>
      </c>
      <c r="N1061" s="50">
        <f>IF(D1061="","",N961+F1061)</f>
        <v/>
      </c>
      <c r="O1061" s="49">
        <f>IF(D1061="","",IF(AND(K1061=0,K961&gt;0),C1061,""))</f>
        <v/>
      </c>
    </row>
    <row r="1062">
      <c r="A1062" s="47">
        <f>IF(B1062="","",DATE(YEAR('Debt Inputs'!$E$2),MONTH('Debt Inputs'!$E$2)+10,1))</f>
        <v/>
      </c>
      <c r="B1062" s="18">
        <f>IF('Debt Inputs'!A62="","",'Debt Inputs'!A62)</f>
        <v/>
      </c>
      <c r="C1062" s="19">
        <f>IF(B1062="","",IFERROR(VLOOKUP(B1062,'Debt Inputs'!$A$6:$M$105,2,FALSE),""))</f>
        <v/>
      </c>
      <c r="D1062" s="48">
        <f>IF(B1062="","",K962)</f>
        <v/>
      </c>
      <c r="E1062" s="21">
        <f>IF(B1062="","",IFERROR(VLOOKUP(B1062,'Debt Inputs'!$A$6:$M$105,5,FALSE),0))</f>
        <v/>
      </c>
      <c r="F1062" s="48">
        <f>IF(D1062="","",IFERROR(D1062*E1062/12,0))</f>
        <v/>
      </c>
      <c r="G1062" s="48">
        <f>IF(D1062="","",MIN(IFERROR(VLOOKUP(B1062,'Debt Inputs'!$A$6:$M$105,7,FALSE),0),D1062+F1062))</f>
        <v/>
      </c>
      <c r="H1062" s="48">
        <f>IF(D1062="","",IF(L1062=1,MAX(0,'Debt Inputs'!$B$2-SUM($G$1006:$G$1105)),0))</f>
        <v/>
      </c>
      <c r="I1062" s="48">
        <f>IF(D1062="","",MIN(D1062+F1062,G1062+H1062))</f>
        <v/>
      </c>
      <c r="J1062" s="48">
        <f>IF(D1062="","",MIN(D1062,MAX(0,I1062-F1062)))</f>
        <v/>
      </c>
      <c r="K1062" s="48">
        <f>IF(D1062="","",MAX(0,D1062+F1062-I1062))</f>
        <v/>
      </c>
      <c r="L1062" s="18">
        <f>IF(D1062="","",IF(D1062&lt;=0,"",1+COUNTIFS($D$1006:$D$1105,"&gt;0",$E$1006:$E$1105,"&gt;"&amp;E1062)))</f>
        <v/>
      </c>
      <c r="M1062" s="18">
        <f>IF(D1062="","",IF(AND(K1062&gt;0,L1062=1),"Yes","No"))</f>
        <v/>
      </c>
      <c r="N1062" s="48">
        <f>IF(D1062="","",N962+F1062)</f>
        <v/>
      </c>
      <c r="O1062" s="47">
        <f>IF(D1062="","",IF(AND(K1062=0,K962&gt;0),C1062,""))</f>
        <v/>
      </c>
    </row>
    <row r="1063">
      <c r="A1063" s="49">
        <f>IF(B1063="","",DATE(YEAR('Debt Inputs'!$E$2),MONTH('Debt Inputs'!$E$2)+10,1))</f>
        <v/>
      </c>
      <c r="B1063" s="23">
        <f>IF('Debt Inputs'!A63="","",'Debt Inputs'!A63)</f>
        <v/>
      </c>
      <c r="C1063" s="24">
        <f>IF(B1063="","",IFERROR(VLOOKUP(B1063,'Debt Inputs'!$A$6:$M$105,2,FALSE),""))</f>
        <v/>
      </c>
      <c r="D1063" s="50">
        <f>IF(B1063="","",K963)</f>
        <v/>
      </c>
      <c r="E1063" s="26">
        <f>IF(B1063="","",IFERROR(VLOOKUP(B1063,'Debt Inputs'!$A$6:$M$105,5,FALSE),0))</f>
        <v/>
      </c>
      <c r="F1063" s="50">
        <f>IF(D1063="","",IFERROR(D1063*E1063/12,0))</f>
        <v/>
      </c>
      <c r="G1063" s="50">
        <f>IF(D1063="","",MIN(IFERROR(VLOOKUP(B1063,'Debt Inputs'!$A$6:$M$105,7,FALSE),0),D1063+F1063))</f>
        <v/>
      </c>
      <c r="H1063" s="50">
        <f>IF(D1063="","",IF(L1063=1,MAX(0,'Debt Inputs'!$B$2-SUM($G$1006:$G$1105)),0))</f>
        <v/>
      </c>
      <c r="I1063" s="50">
        <f>IF(D1063="","",MIN(D1063+F1063,G1063+H1063))</f>
        <v/>
      </c>
      <c r="J1063" s="50">
        <f>IF(D1063="","",MIN(D1063,MAX(0,I1063-F1063)))</f>
        <v/>
      </c>
      <c r="K1063" s="50">
        <f>IF(D1063="","",MAX(0,D1063+F1063-I1063))</f>
        <v/>
      </c>
      <c r="L1063" s="23">
        <f>IF(D1063="","",IF(D1063&lt;=0,"",1+COUNTIFS($D$1006:$D$1105,"&gt;0",$E$1006:$E$1105,"&gt;"&amp;E1063)))</f>
        <v/>
      </c>
      <c r="M1063" s="23">
        <f>IF(D1063="","",IF(AND(K1063&gt;0,L1063=1),"Yes","No"))</f>
        <v/>
      </c>
      <c r="N1063" s="50">
        <f>IF(D1063="","",N963+F1063)</f>
        <v/>
      </c>
      <c r="O1063" s="49">
        <f>IF(D1063="","",IF(AND(K1063=0,K963&gt;0),C1063,""))</f>
        <v/>
      </c>
    </row>
    <row r="1064">
      <c r="A1064" s="47">
        <f>IF(B1064="","",DATE(YEAR('Debt Inputs'!$E$2),MONTH('Debt Inputs'!$E$2)+10,1))</f>
        <v/>
      </c>
      <c r="B1064" s="18">
        <f>IF('Debt Inputs'!A64="","",'Debt Inputs'!A64)</f>
        <v/>
      </c>
      <c r="C1064" s="19">
        <f>IF(B1064="","",IFERROR(VLOOKUP(B1064,'Debt Inputs'!$A$6:$M$105,2,FALSE),""))</f>
        <v/>
      </c>
      <c r="D1064" s="48">
        <f>IF(B1064="","",K964)</f>
        <v/>
      </c>
      <c r="E1064" s="21">
        <f>IF(B1064="","",IFERROR(VLOOKUP(B1064,'Debt Inputs'!$A$6:$M$105,5,FALSE),0))</f>
        <v/>
      </c>
      <c r="F1064" s="48">
        <f>IF(D1064="","",IFERROR(D1064*E1064/12,0))</f>
        <v/>
      </c>
      <c r="G1064" s="48">
        <f>IF(D1064="","",MIN(IFERROR(VLOOKUP(B1064,'Debt Inputs'!$A$6:$M$105,7,FALSE),0),D1064+F1064))</f>
        <v/>
      </c>
      <c r="H1064" s="48">
        <f>IF(D1064="","",IF(L1064=1,MAX(0,'Debt Inputs'!$B$2-SUM($G$1006:$G$1105)),0))</f>
        <v/>
      </c>
      <c r="I1064" s="48">
        <f>IF(D1064="","",MIN(D1064+F1064,G1064+H1064))</f>
        <v/>
      </c>
      <c r="J1064" s="48">
        <f>IF(D1064="","",MIN(D1064,MAX(0,I1064-F1064)))</f>
        <v/>
      </c>
      <c r="K1064" s="48">
        <f>IF(D1064="","",MAX(0,D1064+F1064-I1064))</f>
        <v/>
      </c>
      <c r="L1064" s="18">
        <f>IF(D1064="","",IF(D1064&lt;=0,"",1+COUNTIFS($D$1006:$D$1105,"&gt;0",$E$1006:$E$1105,"&gt;"&amp;E1064)))</f>
        <v/>
      </c>
      <c r="M1064" s="18">
        <f>IF(D1064="","",IF(AND(K1064&gt;0,L1064=1),"Yes","No"))</f>
        <v/>
      </c>
      <c r="N1064" s="48">
        <f>IF(D1064="","",N964+F1064)</f>
        <v/>
      </c>
      <c r="O1064" s="47">
        <f>IF(D1064="","",IF(AND(K1064=0,K964&gt;0),C1064,""))</f>
        <v/>
      </c>
    </row>
    <row r="1065">
      <c r="A1065" s="49">
        <f>IF(B1065="","",DATE(YEAR('Debt Inputs'!$E$2),MONTH('Debt Inputs'!$E$2)+10,1))</f>
        <v/>
      </c>
      <c r="B1065" s="23">
        <f>IF('Debt Inputs'!A65="","",'Debt Inputs'!A65)</f>
        <v/>
      </c>
      <c r="C1065" s="24">
        <f>IF(B1065="","",IFERROR(VLOOKUP(B1065,'Debt Inputs'!$A$6:$M$105,2,FALSE),""))</f>
        <v/>
      </c>
      <c r="D1065" s="50">
        <f>IF(B1065="","",K965)</f>
        <v/>
      </c>
      <c r="E1065" s="26">
        <f>IF(B1065="","",IFERROR(VLOOKUP(B1065,'Debt Inputs'!$A$6:$M$105,5,FALSE),0))</f>
        <v/>
      </c>
      <c r="F1065" s="50">
        <f>IF(D1065="","",IFERROR(D1065*E1065/12,0))</f>
        <v/>
      </c>
      <c r="G1065" s="50">
        <f>IF(D1065="","",MIN(IFERROR(VLOOKUP(B1065,'Debt Inputs'!$A$6:$M$105,7,FALSE),0),D1065+F1065))</f>
        <v/>
      </c>
      <c r="H1065" s="50">
        <f>IF(D1065="","",IF(L1065=1,MAX(0,'Debt Inputs'!$B$2-SUM($G$1006:$G$1105)),0))</f>
        <v/>
      </c>
      <c r="I1065" s="50">
        <f>IF(D1065="","",MIN(D1065+F1065,G1065+H1065))</f>
        <v/>
      </c>
      <c r="J1065" s="50">
        <f>IF(D1065="","",MIN(D1065,MAX(0,I1065-F1065)))</f>
        <v/>
      </c>
      <c r="K1065" s="50">
        <f>IF(D1065="","",MAX(0,D1065+F1065-I1065))</f>
        <v/>
      </c>
      <c r="L1065" s="23">
        <f>IF(D1065="","",IF(D1065&lt;=0,"",1+COUNTIFS($D$1006:$D$1105,"&gt;0",$E$1006:$E$1105,"&gt;"&amp;E1065)))</f>
        <v/>
      </c>
      <c r="M1065" s="23">
        <f>IF(D1065="","",IF(AND(K1065&gt;0,L1065=1),"Yes","No"))</f>
        <v/>
      </c>
      <c r="N1065" s="50">
        <f>IF(D1065="","",N965+F1065)</f>
        <v/>
      </c>
      <c r="O1065" s="49">
        <f>IF(D1065="","",IF(AND(K1065=0,K965&gt;0),C1065,""))</f>
        <v/>
      </c>
    </row>
    <row r="1066">
      <c r="A1066" s="47">
        <f>IF(B1066="","",DATE(YEAR('Debt Inputs'!$E$2),MONTH('Debt Inputs'!$E$2)+10,1))</f>
        <v/>
      </c>
      <c r="B1066" s="18">
        <f>IF('Debt Inputs'!A66="","",'Debt Inputs'!A66)</f>
        <v/>
      </c>
      <c r="C1066" s="19">
        <f>IF(B1066="","",IFERROR(VLOOKUP(B1066,'Debt Inputs'!$A$6:$M$105,2,FALSE),""))</f>
        <v/>
      </c>
      <c r="D1066" s="48">
        <f>IF(B1066="","",K966)</f>
        <v/>
      </c>
      <c r="E1066" s="21">
        <f>IF(B1066="","",IFERROR(VLOOKUP(B1066,'Debt Inputs'!$A$6:$M$105,5,FALSE),0))</f>
        <v/>
      </c>
      <c r="F1066" s="48">
        <f>IF(D1066="","",IFERROR(D1066*E1066/12,0))</f>
        <v/>
      </c>
      <c r="G1066" s="48">
        <f>IF(D1066="","",MIN(IFERROR(VLOOKUP(B1066,'Debt Inputs'!$A$6:$M$105,7,FALSE),0),D1066+F1066))</f>
        <v/>
      </c>
      <c r="H1066" s="48">
        <f>IF(D1066="","",IF(L1066=1,MAX(0,'Debt Inputs'!$B$2-SUM($G$1006:$G$1105)),0))</f>
        <v/>
      </c>
      <c r="I1066" s="48">
        <f>IF(D1066="","",MIN(D1066+F1066,G1066+H1066))</f>
        <v/>
      </c>
      <c r="J1066" s="48">
        <f>IF(D1066="","",MIN(D1066,MAX(0,I1066-F1066)))</f>
        <v/>
      </c>
      <c r="K1066" s="48">
        <f>IF(D1066="","",MAX(0,D1066+F1066-I1066))</f>
        <v/>
      </c>
      <c r="L1066" s="18">
        <f>IF(D1066="","",IF(D1066&lt;=0,"",1+COUNTIFS($D$1006:$D$1105,"&gt;0",$E$1006:$E$1105,"&gt;"&amp;E1066)))</f>
        <v/>
      </c>
      <c r="M1066" s="18">
        <f>IF(D1066="","",IF(AND(K1066&gt;0,L1066=1),"Yes","No"))</f>
        <v/>
      </c>
      <c r="N1066" s="48">
        <f>IF(D1066="","",N966+F1066)</f>
        <v/>
      </c>
      <c r="O1066" s="47">
        <f>IF(D1066="","",IF(AND(K1066=0,K966&gt;0),C1066,""))</f>
        <v/>
      </c>
    </row>
    <row r="1067">
      <c r="A1067" s="49">
        <f>IF(B1067="","",DATE(YEAR('Debt Inputs'!$E$2),MONTH('Debt Inputs'!$E$2)+10,1))</f>
        <v/>
      </c>
      <c r="B1067" s="23">
        <f>IF('Debt Inputs'!A67="","",'Debt Inputs'!A67)</f>
        <v/>
      </c>
      <c r="C1067" s="24">
        <f>IF(B1067="","",IFERROR(VLOOKUP(B1067,'Debt Inputs'!$A$6:$M$105,2,FALSE),""))</f>
        <v/>
      </c>
      <c r="D1067" s="50">
        <f>IF(B1067="","",K967)</f>
        <v/>
      </c>
      <c r="E1067" s="26">
        <f>IF(B1067="","",IFERROR(VLOOKUP(B1067,'Debt Inputs'!$A$6:$M$105,5,FALSE),0))</f>
        <v/>
      </c>
      <c r="F1067" s="50">
        <f>IF(D1067="","",IFERROR(D1067*E1067/12,0))</f>
        <v/>
      </c>
      <c r="G1067" s="50">
        <f>IF(D1067="","",MIN(IFERROR(VLOOKUP(B1067,'Debt Inputs'!$A$6:$M$105,7,FALSE),0),D1067+F1067))</f>
        <v/>
      </c>
      <c r="H1067" s="50">
        <f>IF(D1067="","",IF(L1067=1,MAX(0,'Debt Inputs'!$B$2-SUM($G$1006:$G$1105)),0))</f>
        <v/>
      </c>
      <c r="I1067" s="50">
        <f>IF(D1067="","",MIN(D1067+F1067,G1067+H1067))</f>
        <v/>
      </c>
      <c r="J1067" s="50">
        <f>IF(D1067="","",MIN(D1067,MAX(0,I1067-F1067)))</f>
        <v/>
      </c>
      <c r="K1067" s="50">
        <f>IF(D1067="","",MAX(0,D1067+F1067-I1067))</f>
        <v/>
      </c>
      <c r="L1067" s="23">
        <f>IF(D1067="","",IF(D1067&lt;=0,"",1+COUNTIFS($D$1006:$D$1105,"&gt;0",$E$1006:$E$1105,"&gt;"&amp;E1067)))</f>
        <v/>
      </c>
      <c r="M1067" s="23">
        <f>IF(D1067="","",IF(AND(K1067&gt;0,L1067=1),"Yes","No"))</f>
        <v/>
      </c>
      <c r="N1067" s="50">
        <f>IF(D1067="","",N967+F1067)</f>
        <v/>
      </c>
      <c r="O1067" s="49">
        <f>IF(D1067="","",IF(AND(K1067=0,K967&gt;0),C1067,""))</f>
        <v/>
      </c>
    </row>
    <row r="1068">
      <c r="A1068" s="47">
        <f>IF(B1068="","",DATE(YEAR('Debt Inputs'!$E$2),MONTH('Debt Inputs'!$E$2)+10,1))</f>
        <v/>
      </c>
      <c r="B1068" s="18">
        <f>IF('Debt Inputs'!A68="","",'Debt Inputs'!A68)</f>
        <v/>
      </c>
      <c r="C1068" s="19">
        <f>IF(B1068="","",IFERROR(VLOOKUP(B1068,'Debt Inputs'!$A$6:$M$105,2,FALSE),""))</f>
        <v/>
      </c>
      <c r="D1068" s="48">
        <f>IF(B1068="","",K968)</f>
        <v/>
      </c>
      <c r="E1068" s="21">
        <f>IF(B1068="","",IFERROR(VLOOKUP(B1068,'Debt Inputs'!$A$6:$M$105,5,FALSE),0))</f>
        <v/>
      </c>
      <c r="F1068" s="48">
        <f>IF(D1068="","",IFERROR(D1068*E1068/12,0))</f>
        <v/>
      </c>
      <c r="G1068" s="48">
        <f>IF(D1068="","",MIN(IFERROR(VLOOKUP(B1068,'Debt Inputs'!$A$6:$M$105,7,FALSE),0),D1068+F1068))</f>
        <v/>
      </c>
      <c r="H1068" s="48">
        <f>IF(D1068="","",IF(L1068=1,MAX(0,'Debt Inputs'!$B$2-SUM($G$1006:$G$1105)),0))</f>
        <v/>
      </c>
      <c r="I1068" s="48">
        <f>IF(D1068="","",MIN(D1068+F1068,G1068+H1068))</f>
        <v/>
      </c>
      <c r="J1068" s="48">
        <f>IF(D1068="","",MIN(D1068,MAX(0,I1068-F1068)))</f>
        <v/>
      </c>
      <c r="K1068" s="48">
        <f>IF(D1068="","",MAX(0,D1068+F1068-I1068))</f>
        <v/>
      </c>
      <c r="L1068" s="18">
        <f>IF(D1068="","",IF(D1068&lt;=0,"",1+COUNTIFS($D$1006:$D$1105,"&gt;0",$E$1006:$E$1105,"&gt;"&amp;E1068)))</f>
        <v/>
      </c>
      <c r="M1068" s="18">
        <f>IF(D1068="","",IF(AND(K1068&gt;0,L1068=1),"Yes","No"))</f>
        <v/>
      </c>
      <c r="N1068" s="48">
        <f>IF(D1068="","",N968+F1068)</f>
        <v/>
      </c>
      <c r="O1068" s="47">
        <f>IF(D1068="","",IF(AND(K1068=0,K968&gt;0),C1068,""))</f>
        <v/>
      </c>
    </row>
    <row r="1069">
      <c r="A1069" s="49">
        <f>IF(B1069="","",DATE(YEAR('Debt Inputs'!$E$2),MONTH('Debt Inputs'!$E$2)+10,1))</f>
        <v/>
      </c>
      <c r="B1069" s="23">
        <f>IF('Debt Inputs'!A69="","",'Debt Inputs'!A69)</f>
        <v/>
      </c>
      <c r="C1069" s="24">
        <f>IF(B1069="","",IFERROR(VLOOKUP(B1069,'Debt Inputs'!$A$6:$M$105,2,FALSE),""))</f>
        <v/>
      </c>
      <c r="D1069" s="50">
        <f>IF(B1069="","",K969)</f>
        <v/>
      </c>
      <c r="E1069" s="26">
        <f>IF(B1069="","",IFERROR(VLOOKUP(B1069,'Debt Inputs'!$A$6:$M$105,5,FALSE),0))</f>
        <v/>
      </c>
      <c r="F1069" s="50">
        <f>IF(D1069="","",IFERROR(D1069*E1069/12,0))</f>
        <v/>
      </c>
      <c r="G1069" s="50">
        <f>IF(D1069="","",MIN(IFERROR(VLOOKUP(B1069,'Debt Inputs'!$A$6:$M$105,7,FALSE),0),D1069+F1069))</f>
        <v/>
      </c>
      <c r="H1069" s="50">
        <f>IF(D1069="","",IF(L1069=1,MAX(0,'Debt Inputs'!$B$2-SUM($G$1006:$G$1105)),0))</f>
        <v/>
      </c>
      <c r="I1069" s="50">
        <f>IF(D1069="","",MIN(D1069+F1069,G1069+H1069))</f>
        <v/>
      </c>
      <c r="J1069" s="50">
        <f>IF(D1069="","",MIN(D1069,MAX(0,I1069-F1069)))</f>
        <v/>
      </c>
      <c r="K1069" s="50">
        <f>IF(D1069="","",MAX(0,D1069+F1069-I1069))</f>
        <v/>
      </c>
      <c r="L1069" s="23">
        <f>IF(D1069="","",IF(D1069&lt;=0,"",1+COUNTIFS($D$1006:$D$1105,"&gt;0",$E$1006:$E$1105,"&gt;"&amp;E1069)))</f>
        <v/>
      </c>
      <c r="M1069" s="23">
        <f>IF(D1069="","",IF(AND(K1069&gt;0,L1069=1),"Yes","No"))</f>
        <v/>
      </c>
      <c r="N1069" s="50">
        <f>IF(D1069="","",N969+F1069)</f>
        <v/>
      </c>
      <c r="O1069" s="49">
        <f>IF(D1069="","",IF(AND(K1069=0,K969&gt;0),C1069,""))</f>
        <v/>
      </c>
    </row>
    <row r="1070">
      <c r="A1070" s="47">
        <f>IF(B1070="","",DATE(YEAR('Debt Inputs'!$E$2),MONTH('Debt Inputs'!$E$2)+10,1))</f>
        <v/>
      </c>
      <c r="B1070" s="18">
        <f>IF('Debt Inputs'!A70="","",'Debt Inputs'!A70)</f>
        <v/>
      </c>
      <c r="C1070" s="19">
        <f>IF(B1070="","",IFERROR(VLOOKUP(B1070,'Debt Inputs'!$A$6:$M$105,2,FALSE),""))</f>
        <v/>
      </c>
      <c r="D1070" s="48">
        <f>IF(B1070="","",K970)</f>
        <v/>
      </c>
      <c r="E1070" s="21">
        <f>IF(B1070="","",IFERROR(VLOOKUP(B1070,'Debt Inputs'!$A$6:$M$105,5,FALSE),0))</f>
        <v/>
      </c>
      <c r="F1070" s="48">
        <f>IF(D1070="","",IFERROR(D1070*E1070/12,0))</f>
        <v/>
      </c>
      <c r="G1070" s="48">
        <f>IF(D1070="","",MIN(IFERROR(VLOOKUP(B1070,'Debt Inputs'!$A$6:$M$105,7,FALSE),0),D1070+F1070))</f>
        <v/>
      </c>
      <c r="H1070" s="48">
        <f>IF(D1070="","",IF(L1070=1,MAX(0,'Debt Inputs'!$B$2-SUM($G$1006:$G$1105)),0))</f>
        <v/>
      </c>
      <c r="I1070" s="48">
        <f>IF(D1070="","",MIN(D1070+F1070,G1070+H1070))</f>
        <v/>
      </c>
      <c r="J1070" s="48">
        <f>IF(D1070="","",MIN(D1070,MAX(0,I1070-F1070)))</f>
        <v/>
      </c>
      <c r="K1070" s="48">
        <f>IF(D1070="","",MAX(0,D1070+F1070-I1070))</f>
        <v/>
      </c>
      <c r="L1070" s="18">
        <f>IF(D1070="","",IF(D1070&lt;=0,"",1+COUNTIFS($D$1006:$D$1105,"&gt;0",$E$1006:$E$1105,"&gt;"&amp;E1070)))</f>
        <v/>
      </c>
      <c r="M1070" s="18">
        <f>IF(D1070="","",IF(AND(K1070&gt;0,L1070=1),"Yes","No"))</f>
        <v/>
      </c>
      <c r="N1070" s="48">
        <f>IF(D1070="","",N970+F1070)</f>
        <v/>
      </c>
      <c r="O1070" s="47">
        <f>IF(D1070="","",IF(AND(K1070=0,K970&gt;0),C1070,""))</f>
        <v/>
      </c>
    </row>
    <row r="1071">
      <c r="A1071" s="49">
        <f>IF(B1071="","",DATE(YEAR('Debt Inputs'!$E$2),MONTH('Debt Inputs'!$E$2)+10,1))</f>
        <v/>
      </c>
      <c r="B1071" s="23">
        <f>IF('Debt Inputs'!A71="","",'Debt Inputs'!A71)</f>
        <v/>
      </c>
      <c r="C1071" s="24">
        <f>IF(B1071="","",IFERROR(VLOOKUP(B1071,'Debt Inputs'!$A$6:$M$105,2,FALSE),""))</f>
        <v/>
      </c>
      <c r="D1071" s="50">
        <f>IF(B1071="","",K971)</f>
        <v/>
      </c>
      <c r="E1071" s="26">
        <f>IF(B1071="","",IFERROR(VLOOKUP(B1071,'Debt Inputs'!$A$6:$M$105,5,FALSE),0))</f>
        <v/>
      </c>
      <c r="F1071" s="50">
        <f>IF(D1071="","",IFERROR(D1071*E1071/12,0))</f>
        <v/>
      </c>
      <c r="G1071" s="50">
        <f>IF(D1071="","",MIN(IFERROR(VLOOKUP(B1071,'Debt Inputs'!$A$6:$M$105,7,FALSE),0),D1071+F1071))</f>
        <v/>
      </c>
      <c r="H1071" s="50">
        <f>IF(D1071="","",IF(L1071=1,MAX(0,'Debt Inputs'!$B$2-SUM($G$1006:$G$1105)),0))</f>
        <v/>
      </c>
      <c r="I1071" s="50">
        <f>IF(D1071="","",MIN(D1071+F1071,G1071+H1071))</f>
        <v/>
      </c>
      <c r="J1071" s="50">
        <f>IF(D1071="","",MIN(D1071,MAX(0,I1071-F1071)))</f>
        <v/>
      </c>
      <c r="K1071" s="50">
        <f>IF(D1071="","",MAX(0,D1071+F1071-I1071))</f>
        <v/>
      </c>
      <c r="L1071" s="23">
        <f>IF(D1071="","",IF(D1071&lt;=0,"",1+COUNTIFS($D$1006:$D$1105,"&gt;0",$E$1006:$E$1105,"&gt;"&amp;E1071)))</f>
        <v/>
      </c>
      <c r="M1071" s="23">
        <f>IF(D1071="","",IF(AND(K1071&gt;0,L1071=1),"Yes","No"))</f>
        <v/>
      </c>
      <c r="N1071" s="50">
        <f>IF(D1071="","",N971+F1071)</f>
        <v/>
      </c>
      <c r="O1071" s="49">
        <f>IF(D1071="","",IF(AND(K1071=0,K971&gt;0),C1071,""))</f>
        <v/>
      </c>
    </row>
    <row r="1072">
      <c r="A1072" s="47">
        <f>IF(B1072="","",DATE(YEAR('Debt Inputs'!$E$2),MONTH('Debt Inputs'!$E$2)+10,1))</f>
        <v/>
      </c>
      <c r="B1072" s="18">
        <f>IF('Debt Inputs'!A72="","",'Debt Inputs'!A72)</f>
        <v/>
      </c>
      <c r="C1072" s="19">
        <f>IF(B1072="","",IFERROR(VLOOKUP(B1072,'Debt Inputs'!$A$6:$M$105,2,FALSE),""))</f>
        <v/>
      </c>
      <c r="D1072" s="48">
        <f>IF(B1072="","",K972)</f>
        <v/>
      </c>
      <c r="E1072" s="21">
        <f>IF(B1072="","",IFERROR(VLOOKUP(B1072,'Debt Inputs'!$A$6:$M$105,5,FALSE),0))</f>
        <v/>
      </c>
      <c r="F1072" s="48">
        <f>IF(D1072="","",IFERROR(D1072*E1072/12,0))</f>
        <v/>
      </c>
      <c r="G1072" s="48">
        <f>IF(D1072="","",MIN(IFERROR(VLOOKUP(B1072,'Debt Inputs'!$A$6:$M$105,7,FALSE),0),D1072+F1072))</f>
        <v/>
      </c>
      <c r="H1072" s="48">
        <f>IF(D1072="","",IF(L1072=1,MAX(0,'Debt Inputs'!$B$2-SUM($G$1006:$G$1105)),0))</f>
        <v/>
      </c>
      <c r="I1072" s="48">
        <f>IF(D1072="","",MIN(D1072+F1072,G1072+H1072))</f>
        <v/>
      </c>
      <c r="J1072" s="48">
        <f>IF(D1072="","",MIN(D1072,MAX(0,I1072-F1072)))</f>
        <v/>
      </c>
      <c r="K1072" s="48">
        <f>IF(D1072="","",MAX(0,D1072+F1072-I1072))</f>
        <v/>
      </c>
      <c r="L1072" s="18">
        <f>IF(D1072="","",IF(D1072&lt;=0,"",1+COUNTIFS($D$1006:$D$1105,"&gt;0",$E$1006:$E$1105,"&gt;"&amp;E1072)))</f>
        <v/>
      </c>
      <c r="M1072" s="18">
        <f>IF(D1072="","",IF(AND(K1072&gt;0,L1072=1),"Yes","No"))</f>
        <v/>
      </c>
      <c r="N1072" s="48">
        <f>IF(D1072="","",N972+F1072)</f>
        <v/>
      </c>
      <c r="O1072" s="47">
        <f>IF(D1072="","",IF(AND(K1072=0,K972&gt;0),C1072,""))</f>
        <v/>
      </c>
    </row>
    <row r="1073">
      <c r="A1073" s="49">
        <f>IF(B1073="","",DATE(YEAR('Debt Inputs'!$E$2),MONTH('Debt Inputs'!$E$2)+10,1))</f>
        <v/>
      </c>
      <c r="B1073" s="23">
        <f>IF('Debt Inputs'!A73="","",'Debt Inputs'!A73)</f>
        <v/>
      </c>
      <c r="C1073" s="24">
        <f>IF(B1073="","",IFERROR(VLOOKUP(B1073,'Debt Inputs'!$A$6:$M$105,2,FALSE),""))</f>
        <v/>
      </c>
      <c r="D1073" s="50">
        <f>IF(B1073="","",K973)</f>
        <v/>
      </c>
      <c r="E1073" s="26">
        <f>IF(B1073="","",IFERROR(VLOOKUP(B1073,'Debt Inputs'!$A$6:$M$105,5,FALSE),0))</f>
        <v/>
      </c>
      <c r="F1073" s="50">
        <f>IF(D1073="","",IFERROR(D1073*E1073/12,0))</f>
        <v/>
      </c>
      <c r="G1073" s="50">
        <f>IF(D1073="","",MIN(IFERROR(VLOOKUP(B1073,'Debt Inputs'!$A$6:$M$105,7,FALSE),0),D1073+F1073))</f>
        <v/>
      </c>
      <c r="H1073" s="50">
        <f>IF(D1073="","",IF(L1073=1,MAX(0,'Debt Inputs'!$B$2-SUM($G$1006:$G$1105)),0))</f>
        <v/>
      </c>
      <c r="I1073" s="50">
        <f>IF(D1073="","",MIN(D1073+F1073,G1073+H1073))</f>
        <v/>
      </c>
      <c r="J1073" s="50">
        <f>IF(D1073="","",MIN(D1073,MAX(0,I1073-F1073)))</f>
        <v/>
      </c>
      <c r="K1073" s="50">
        <f>IF(D1073="","",MAX(0,D1073+F1073-I1073))</f>
        <v/>
      </c>
      <c r="L1073" s="23">
        <f>IF(D1073="","",IF(D1073&lt;=0,"",1+COUNTIFS($D$1006:$D$1105,"&gt;0",$E$1006:$E$1105,"&gt;"&amp;E1073)))</f>
        <v/>
      </c>
      <c r="M1073" s="23">
        <f>IF(D1073="","",IF(AND(K1073&gt;0,L1073=1),"Yes","No"))</f>
        <v/>
      </c>
      <c r="N1073" s="50">
        <f>IF(D1073="","",N973+F1073)</f>
        <v/>
      </c>
      <c r="O1073" s="49">
        <f>IF(D1073="","",IF(AND(K1073=0,K973&gt;0),C1073,""))</f>
        <v/>
      </c>
    </row>
    <row r="1074">
      <c r="A1074" s="47">
        <f>IF(B1074="","",DATE(YEAR('Debt Inputs'!$E$2),MONTH('Debt Inputs'!$E$2)+10,1))</f>
        <v/>
      </c>
      <c r="B1074" s="18">
        <f>IF('Debt Inputs'!A74="","",'Debt Inputs'!A74)</f>
        <v/>
      </c>
      <c r="C1074" s="19">
        <f>IF(B1074="","",IFERROR(VLOOKUP(B1074,'Debt Inputs'!$A$6:$M$105,2,FALSE),""))</f>
        <v/>
      </c>
      <c r="D1074" s="48">
        <f>IF(B1074="","",K974)</f>
        <v/>
      </c>
      <c r="E1074" s="21">
        <f>IF(B1074="","",IFERROR(VLOOKUP(B1074,'Debt Inputs'!$A$6:$M$105,5,FALSE),0))</f>
        <v/>
      </c>
      <c r="F1074" s="48">
        <f>IF(D1074="","",IFERROR(D1074*E1074/12,0))</f>
        <v/>
      </c>
      <c r="G1074" s="48">
        <f>IF(D1074="","",MIN(IFERROR(VLOOKUP(B1074,'Debt Inputs'!$A$6:$M$105,7,FALSE),0),D1074+F1074))</f>
        <v/>
      </c>
      <c r="H1074" s="48">
        <f>IF(D1074="","",IF(L1074=1,MAX(0,'Debt Inputs'!$B$2-SUM($G$1006:$G$1105)),0))</f>
        <v/>
      </c>
      <c r="I1074" s="48">
        <f>IF(D1074="","",MIN(D1074+F1074,G1074+H1074))</f>
        <v/>
      </c>
      <c r="J1074" s="48">
        <f>IF(D1074="","",MIN(D1074,MAX(0,I1074-F1074)))</f>
        <v/>
      </c>
      <c r="K1074" s="48">
        <f>IF(D1074="","",MAX(0,D1074+F1074-I1074))</f>
        <v/>
      </c>
      <c r="L1074" s="18">
        <f>IF(D1074="","",IF(D1074&lt;=0,"",1+COUNTIFS($D$1006:$D$1105,"&gt;0",$E$1006:$E$1105,"&gt;"&amp;E1074)))</f>
        <v/>
      </c>
      <c r="M1074" s="18">
        <f>IF(D1074="","",IF(AND(K1074&gt;0,L1074=1),"Yes","No"))</f>
        <v/>
      </c>
      <c r="N1074" s="48">
        <f>IF(D1074="","",N974+F1074)</f>
        <v/>
      </c>
      <c r="O1074" s="47">
        <f>IF(D1074="","",IF(AND(K1074=0,K974&gt;0),C1074,""))</f>
        <v/>
      </c>
    </row>
    <row r="1075">
      <c r="A1075" s="49">
        <f>IF(B1075="","",DATE(YEAR('Debt Inputs'!$E$2),MONTH('Debt Inputs'!$E$2)+10,1))</f>
        <v/>
      </c>
      <c r="B1075" s="23">
        <f>IF('Debt Inputs'!A75="","",'Debt Inputs'!A75)</f>
        <v/>
      </c>
      <c r="C1075" s="24">
        <f>IF(B1075="","",IFERROR(VLOOKUP(B1075,'Debt Inputs'!$A$6:$M$105,2,FALSE),""))</f>
        <v/>
      </c>
      <c r="D1075" s="50">
        <f>IF(B1075="","",K975)</f>
        <v/>
      </c>
      <c r="E1075" s="26">
        <f>IF(B1075="","",IFERROR(VLOOKUP(B1075,'Debt Inputs'!$A$6:$M$105,5,FALSE),0))</f>
        <v/>
      </c>
      <c r="F1075" s="50">
        <f>IF(D1075="","",IFERROR(D1075*E1075/12,0))</f>
        <v/>
      </c>
      <c r="G1075" s="50">
        <f>IF(D1075="","",MIN(IFERROR(VLOOKUP(B1075,'Debt Inputs'!$A$6:$M$105,7,FALSE),0),D1075+F1075))</f>
        <v/>
      </c>
      <c r="H1075" s="50">
        <f>IF(D1075="","",IF(L1075=1,MAX(0,'Debt Inputs'!$B$2-SUM($G$1006:$G$1105)),0))</f>
        <v/>
      </c>
      <c r="I1075" s="50">
        <f>IF(D1075="","",MIN(D1075+F1075,G1075+H1075))</f>
        <v/>
      </c>
      <c r="J1075" s="50">
        <f>IF(D1075="","",MIN(D1075,MAX(0,I1075-F1075)))</f>
        <v/>
      </c>
      <c r="K1075" s="50">
        <f>IF(D1075="","",MAX(0,D1075+F1075-I1075))</f>
        <v/>
      </c>
      <c r="L1075" s="23">
        <f>IF(D1075="","",IF(D1075&lt;=0,"",1+COUNTIFS($D$1006:$D$1105,"&gt;0",$E$1006:$E$1105,"&gt;"&amp;E1075)))</f>
        <v/>
      </c>
      <c r="M1075" s="23">
        <f>IF(D1075="","",IF(AND(K1075&gt;0,L1075=1),"Yes","No"))</f>
        <v/>
      </c>
      <c r="N1075" s="50">
        <f>IF(D1075="","",N975+F1075)</f>
        <v/>
      </c>
      <c r="O1075" s="49">
        <f>IF(D1075="","",IF(AND(K1075=0,K975&gt;0),C1075,""))</f>
        <v/>
      </c>
    </row>
    <row r="1076">
      <c r="A1076" s="47">
        <f>IF(B1076="","",DATE(YEAR('Debt Inputs'!$E$2),MONTH('Debt Inputs'!$E$2)+10,1))</f>
        <v/>
      </c>
      <c r="B1076" s="18">
        <f>IF('Debt Inputs'!A76="","",'Debt Inputs'!A76)</f>
        <v/>
      </c>
      <c r="C1076" s="19">
        <f>IF(B1076="","",IFERROR(VLOOKUP(B1076,'Debt Inputs'!$A$6:$M$105,2,FALSE),""))</f>
        <v/>
      </c>
      <c r="D1076" s="48">
        <f>IF(B1076="","",K976)</f>
        <v/>
      </c>
      <c r="E1076" s="21">
        <f>IF(B1076="","",IFERROR(VLOOKUP(B1076,'Debt Inputs'!$A$6:$M$105,5,FALSE),0))</f>
        <v/>
      </c>
      <c r="F1076" s="48">
        <f>IF(D1076="","",IFERROR(D1076*E1076/12,0))</f>
        <v/>
      </c>
      <c r="G1076" s="48">
        <f>IF(D1076="","",MIN(IFERROR(VLOOKUP(B1076,'Debt Inputs'!$A$6:$M$105,7,FALSE),0),D1076+F1076))</f>
        <v/>
      </c>
      <c r="H1076" s="48">
        <f>IF(D1076="","",IF(L1076=1,MAX(0,'Debt Inputs'!$B$2-SUM($G$1006:$G$1105)),0))</f>
        <v/>
      </c>
      <c r="I1076" s="48">
        <f>IF(D1076="","",MIN(D1076+F1076,G1076+H1076))</f>
        <v/>
      </c>
      <c r="J1076" s="48">
        <f>IF(D1076="","",MIN(D1076,MAX(0,I1076-F1076)))</f>
        <v/>
      </c>
      <c r="K1076" s="48">
        <f>IF(D1076="","",MAX(0,D1076+F1076-I1076))</f>
        <v/>
      </c>
      <c r="L1076" s="18">
        <f>IF(D1076="","",IF(D1076&lt;=0,"",1+COUNTIFS($D$1006:$D$1105,"&gt;0",$E$1006:$E$1105,"&gt;"&amp;E1076)))</f>
        <v/>
      </c>
      <c r="M1076" s="18">
        <f>IF(D1076="","",IF(AND(K1076&gt;0,L1076=1),"Yes","No"))</f>
        <v/>
      </c>
      <c r="N1076" s="48">
        <f>IF(D1076="","",N976+F1076)</f>
        <v/>
      </c>
      <c r="O1076" s="47">
        <f>IF(D1076="","",IF(AND(K1076=0,K976&gt;0),C1076,""))</f>
        <v/>
      </c>
    </row>
    <row r="1077">
      <c r="A1077" s="49">
        <f>IF(B1077="","",DATE(YEAR('Debt Inputs'!$E$2),MONTH('Debt Inputs'!$E$2)+10,1))</f>
        <v/>
      </c>
      <c r="B1077" s="23">
        <f>IF('Debt Inputs'!A77="","",'Debt Inputs'!A77)</f>
        <v/>
      </c>
      <c r="C1077" s="24">
        <f>IF(B1077="","",IFERROR(VLOOKUP(B1077,'Debt Inputs'!$A$6:$M$105,2,FALSE),""))</f>
        <v/>
      </c>
      <c r="D1077" s="50">
        <f>IF(B1077="","",K977)</f>
        <v/>
      </c>
      <c r="E1077" s="26">
        <f>IF(B1077="","",IFERROR(VLOOKUP(B1077,'Debt Inputs'!$A$6:$M$105,5,FALSE),0))</f>
        <v/>
      </c>
      <c r="F1077" s="50">
        <f>IF(D1077="","",IFERROR(D1077*E1077/12,0))</f>
        <v/>
      </c>
      <c r="G1077" s="50">
        <f>IF(D1077="","",MIN(IFERROR(VLOOKUP(B1077,'Debt Inputs'!$A$6:$M$105,7,FALSE),0),D1077+F1077))</f>
        <v/>
      </c>
      <c r="H1077" s="50">
        <f>IF(D1077="","",IF(L1077=1,MAX(0,'Debt Inputs'!$B$2-SUM($G$1006:$G$1105)),0))</f>
        <v/>
      </c>
      <c r="I1077" s="50">
        <f>IF(D1077="","",MIN(D1077+F1077,G1077+H1077))</f>
        <v/>
      </c>
      <c r="J1077" s="50">
        <f>IF(D1077="","",MIN(D1077,MAX(0,I1077-F1077)))</f>
        <v/>
      </c>
      <c r="K1077" s="50">
        <f>IF(D1077="","",MAX(0,D1077+F1077-I1077))</f>
        <v/>
      </c>
      <c r="L1077" s="23">
        <f>IF(D1077="","",IF(D1077&lt;=0,"",1+COUNTIFS($D$1006:$D$1105,"&gt;0",$E$1006:$E$1105,"&gt;"&amp;E1077)))</f>
        <v/>
      </c>
      <c r="M1077" s="23">
        <f>IF(D1077="","",IF(AND(K1077&gt;0,L1077=1),"Yes","No"))</f>
        <v/>
      </c>
      <c r="N1077" s="50">
        <f>IF(D1077="","",N977+F1077)</f>
        <v/>
      </c>
      <c r="O1077" s="49">
        <f>IF(D1077="","",IF(AND(K1077=0,K977&gt;0),C1077,""))</f>
        <v/>
      </c>
    </row>
    <row r="1078">
      <c r="A1078" s="47">
        <f>IF(B1078="","",DATE(YEAR('Debt Inputs'!$E$2),MONTH('Debt Inputs'!$E$2)+10,1))</f>
        <v/>
      </c>
      <c r="B1078" s="18">
        <f>IF('Debt Inputs'!A78="","",'Debt Inputs'!A78)</f>
        <v/>
      </c>
      <c r="C1078" s="19">
        <f>IF(B1078="","",IFERROR(VLOOKUP(B1078,'Debt Inputs'!$A$6:$M$105,2,FALSE),""))</f>
        <v/>
      </c>
      <c r="D1078" s="48">
        <f>IF(B1078="","",K978)</f>
        <v/>
      </c>
      <c r="E1078" s="21">
        <f>IF(B1078="","",IFERROR(VLOOKUP(B1078,'Debt Inputs'!$A$6:$M$105,5,FALSE),0))</f>
        <v/>
      </c>
      <c r="F1078" s="48">
        <f>IF(D1078="","",IFERROR(D1078*E1078/12,0))</f>
        <v/>
      </c>
      <c r="G1078" s="48">
        <f>IF(D1078="","",MIN(IFERROR(VLOOKUP(B1078,'Debt Inputs'!$A$6:$M$105,7,FALSE),0),D1078+F1078))</f>
        <v/>
      </c>
      <c r="H1078" s="48">
        <f>IF(D1078="","",IF(L1078=1,MAX(0,'Debt Inputs'!$B$2-SUM($G$1006:$G$1105)),0))</f>
        <v/>
      </c>
      <c r="I1078" s="48">
        <f>IF(D1078="","",MIN(D1078+F1078,G1078+H1078))</f>
        <v/>
      </c>
      <c r="J1078" s="48">
        <f>IF(D1078="","",MIN(D1078,MAX(0,I1078-F1078)))</f>
        <v/>
      </c>
      <c r="K1078" s="48">
        <f>IF(D1078="","",MAX(0,D1078+F1078-I1078))</f>
        <v/>
      </c>
      <c r="L1078" s="18">
        <f>IF(D1078="","",IF(D1078&lt;=0,"",1+COUNTIFS($D$1006:$D$1105,"&gt;0",$E$1006:$E$1105,"&gt;"&amp;E1078)))</f>
        <v/>
      </c>
      <c r="M1078" s="18">
        <f>IF(D1078="","",IF(AND(K1078&gt;0,L1078=1),"Yes","No"))</f>
        <v/>
      </c>
      <c r="N1078" s="48">
        <f>IF(D1078="","",N978+F1078)</f>
        <v/>
      </c>
      <c r="O1078" s="47">
        <f>IF(D1078="","",IF(AND(K1078=0,K978&gt;0),C1078,""))</f>
        <v/>
      </c>
    </row>
    <row r="1079">
      <c r="A1079" s="49">
        <f>IF(B1079="","",DATE(YEAR('Debt Inputs'!$E$2),MONTH('Debt Inputs'!$E$2)+10,1))</f>
        <v/>
      </c>
      <c r="B1079" s="23">
        <f>IF('Debt Inputs'!A79="","",'Debt Inputs'!A79)</f>
        <v/>
      </c>
      <c r="C1079" s="24">
        <f>IF(B1079="","",IFERROR(VLOOKUP(B1079,'Debt Inputs'!$A$6:$M$105,2,FALSE),""))</f>
        <v/>
      </c>
      <c r="D1079" s="50">
        <f>IF(B1079="","",K979)</f>
        <v/>
      </c>
      <c r="E1079" s="26">
        <f>IF(B1079="","",IFERROR(VLOOKUP(B1079,'Debt Inputs'!$A$6:$M$105,5,FALSE),0))</f>
        <v/>
      </c>
      <c r="F1079" s="50">
        <f>IF(D1079="","",IFERROR(D1079*E1079/12,0))</f>
        <v/>
      </c>
      <c r="G1079" s="50">
        <f>IF(D1079="","",MIN(IFERROR(VLOOKUP(B1079,'Debt Inputs'!$A$6:$M$105,7,FALSE),0),D1079+F1079))</f>
        <v/>
      </c>
      <c r="H1079" s="50">
        <f>IF(D1079="","",IF(L1079=1,MAX(0,'Debt Inputs'!$B$2-SUM($G$1006:$G$1105)),0))</f>
        <v/>
      </c>
      <c r="I1079" s="50">
        <f>IF(D1079="","",MIN(D1079+F1079,G1079+H1079))</f>
        <v/>
      </c>
      <c r="J1079" s="50">
        <f>IF(D1079="","",MIN(D1079,MAX(0,I1079-F1079)))</f>
        <v/>
      </c>
      <c r="K1079" s="50">
        <f>IF(D1079="","",MAX(0,D1079+F1079-I1079))</f>
        <v/>
      </c>
      <c r="L1079" s="23">
        <f>IF(D1079="","",IF(D1079&lt;=0,"",1+COUNTIFS($D$1006:$D$1105,"&gt;0",$E$1006:$E$1105,"&gt;"&amp;E1079)))</f>
        <v/>
      </c>
      <c r="M1079" s="23">
        <f>IF(D1079="","",IF(AND(K1079&gt;0,L1079=1),"Yes","No"))</f>
        <v/>
      </c>
      <c r="N1079" s="50">
        <f>IF(D1079="","",N979+F1079)</f>
        <v/>
      </c>
      <c r="O1079" s="49">
        <f>IF(D1079="","",IF(AND(K1079=0,K979&gt;0),C1079,""))</f>
        <v/>
      </c>
    </row>
    <row r="1080">
      <c r="A1080" s="47">
        <f>IF(B1080="","",DATE(YEAR('Debt Inputs'!$E$2),MONTH('Debt Inputs'!$E$2)+10,1))</f>
        <v/>
      </c>
      <c r="B1080" s="18">
        <f>IF('Debt Inputs'!A80="","",'Debt Inputs'!A80)</f>
        <v/>
      </c>
      <c r="C1080" s="19">
        <f>IF(B1080="","",IFERROR(VLOOKUP(B1080,'Debt Inputs'!$A$6:$M$105,2,FALSE),""))</f>
        <v/>
      </c>
      <c r="D1080" s="48">
        <f>IF(B1080="","",K980)</f>
        <v/>
      </c>
      <c r="E1080" s="21">
        <f>IF(B1080="","",IFERROR(VLOOKUP(B1080,'Debt Inputs'!$A$6:$M$105,5,FALSE),0))</f>
        <v/>
      </c>
      <c r="F1080" s="48">
        <f>IF(D1080="","",IFERROR(D1080*E1080/12,0))</f>
        <v/>
      </c>
      <c r="G1080" s="48">
        <f>IF(D1080="","",MIN(IFERROR(VLOOKUP(B1080,'Debt Inputs'!$A$6:$M$105,7,FALSE),0),D1080+F1080))</f>
        <v/>
      </c>
      <c r="H1080" s="48">
        <f>IF(D1080="","",IF(L1080=1,MAX(0,'Debt Inputs'!$B$2-SUM($G$1006:$G$1105)),0))</f>
        <v/>
      </c>
      <c r="I1080" s="48">
        <f>IF(D1080="","",MIN(D1080+F1080,G1080+H1080))</f>
        <v/>
      </c>
      <c r="J1080" s="48">
        <f>IF(D1080="","",MIN(D1080,MAX(0,I1080-F1080)))</f>
        <v/>
      </c>
      <c r="K1080" s="48">
        <f>IF(D1080="","",MAX(0,D1080+F1080-I1080))</f>
        <v/>
      </c>
      <c r="L1080" s="18">
        <f>IF(D1080="","",IF(D1080&lt;=0,"",1+COUNTIFS($D$1006:$D$1105,"&gt;0",$E$1006:$E$1105,"&gt;"&amp;E1080)))</f>
        <v/>
      </c>
      <c r="M1080" s="18">
        <f>IF(D1080="","",IF(AND(K1080&gt;0,L1080=1),"Yes","No"))</f>
        <v/>
      </c>
      <c r="N1080" s="48">
        <f>IF(D1080="","",N980+F1080)</f>
        <v/>
      </c>
      <c r="O1080" s="47">
        <f>IF(D1080="","",IF(AND(K1080=0,K980&gt;0),C1080,""))</f>
        <v/>
      </c>
    </row>
    <row r="1081">
      <c r="A1081" s="49">
        <f>IF(B1081="","",DATE(YEAR('Debt Inputs'!$E$2),MONTH('Debt Inputs'!$E$2)+10,1))</f>
        <v/>
      </c>
      <c r="B1081" s="23">
        <f>IF('Debt Inputs'!A81="","",'Debt Inputs'!A81)</f>
        <v/>
      </c>
      <c r="C1081" s="24">
        <f>IF(B1081="","",IFERROR(VLOOKUP(B1081,'Debt Inputs'!$A$6:$M$105,2,FALSE),""))</f>
        <v/>
      </c>
      <c r="D1081" s="50">
        <f>IF(B1081="","",K981)</f>
        <v/>
      </c>
      <c r="E1081" s="26">
        <f>IF(B1081="","",IFERROR(VLOOKUP(B1081,'Debt Inputs'!$A$6:$M$105,5,FALSE),0))</f>
        <v/>
      </c>
      <c r="F1081" s="50">
        <f>IF(D1081="","",IFERROR(D1081*E1081/12,0))</f>
        <v/>
      </c>
      <c r="G1081" s="50">
        <f>IF(D1081="","",MIN(IFERROR(VLOOKUP(B1081,'Debt Inputs'!$A$6:$M$105,7,FALSE),0),D1081+F1081))</f>
        <v/>
      </c>
      <c r="H1081" s="50">
        <f>IF(D1081="","",IF(L1081=1,MAX(0,'Debt Inputs'!$B$2-SUM($G$1006:$G$1105)),0))</f>
        <v/>
      </c>
      <c r="I1081" s="50">
        <f>IF(D1081="","",MIN(D1081+F1081,G1081+H1081))</f>
        <v/>
      </c>
      <c r="J1081" s="50">
        <f>IF(D1081="","",MIN(D1081,MAX(0,I1081-F1081)))</f>
        <v/>
      </c>
      <c r="K1081" s="50">
        <f>IF(D1081="","",MAX(0,D1081+F1081-I1081))</f>
        <v/>
      </c>
      <c r="L1081" s="23">
        <f>IF(D1081="","",IF(D1081&lt;=0,"",1+COUNTIFS($D$1006:$D$1105,"&gt;0",$E$1006:$E$1105,"&gt;"&amp;E1081)))</f>
        <v/>
      </c>
      <c r="M1081" s="23">
        <f>IF(D1081="","",IF(AND(K1081&gt;0,L1081=1),"Yes","No"))</f>
        <v/>
      </c>
      <c r="N1081" s="50">
        <f>IF(D1081="","",N981+F1081)</f>
        <v/>
      </c>
      <c r="O1081" s="49">
        <f>IF(D1081="","",IF(AND(K1081=0,K981&gt;0),C1081,""))</f>
        <v/>
      </c>
    </row>
    <row r="1082">
      <c r="A1082" s="47">
        <f>IF(B1082="","",DATE(YEAR('Debt Inputs'!$E$2),MONTH('Debt Inputs'!$E$2)+10,1))</f>
        <v/>
      </c>
      <c r="B1082" s="18">
        <f>IF('Debt Inputs'!A82="","",'Debt Inputs'!A82)</f>
        <v/>
      </c>
      <c r="C1082" s="19">
        <f>IF(B1082="","",IFERROR(VLOOKUP(B1082,'Debt Inputs'!$A$6:$M$105,2,FALSE),""))</f>
        <v/>
      </c>
      <c r="D1082" s="48">
        <f>IF(B1082="","",K982)</f>
        <v/>
      </c>
      <c r="E1082" s="21">
        <f>IF(B1082="","",IFERROR(VLOOKUP(B1082,'Debt Inputs'!$A$6:$M$105,5,FALSE),0))</f>
        <v/>
      </c>
      <c r="F1082" s="48">
        <f>IF(D1082="","",IFERROR(D1082*E1082/12,0))</f>
        <v/>
      </c>
      <c r="G1082" s="48">
        <f>IF(D1082="","",MIN(IFERROR(VLOOKUP(B1082,'Debt Inputs'!$A$6:$M$105,7,FALSE),0),D1082+F1082))</f>
        <v/>
      </c>
      <c r="H1082" s="48">
        <f>IF(D1082="","",IF(L1082=1,MAX(0,'Debt Inputs'!$B$2-SUM($G$1006:$G$1105)),0))</f>
        <v/>
      </c>
      <c r="I1082" s="48">
        <f>IF(D1082="","",MIN(D1082+F1082,G1082+H1082))</f>
        <v/>
      </c>
      <c r="J1082" s="48">
        <f>IF(D1082="","",MIN(D1082,MAX(0,I1082-F1082)))</f>
        <v/>
      </c>
      <c r="K1082" s="48">
        <f>IF(D1082="","",MAX(0,D1082+F1082-I1082))</f>
        <v/>
      </c>
      <c r="L1082" s="18">
        <f>IF(D1082="","",IF(D1082&lt;=0,"",1+COUNTIFS($D$1006:$D$1105,"&gt;0",$E$1006:$E$1105,"&gt;"&amp;E1082)))</f>
        <v/>
      </c>
      <c r="M1082" s="18">
        <f>IF(D1082="","",IF(AND(K1082&gt;0,L1082=1),"Yes","No"))</f>
        <v/>
      </c>
      <c r="N1082" s="48">
        <f>IF(D1082="","",N982+F1082)</f>
        <v/>
      </c>
      <c r="O1082" s="47">
        <f>IF(D1082="","",IF(AND(K1082=0,K982&gt;0),C1082,""))</f>
        <v/>
      </c>
    </row>
    <row r="1083">
      <c r="A1083" s="49">
        <f>IF(B1083="","",DATE(YEAR('Debt Inputs'!$E$2),MONTH('Debt Inputs'!$E$2)+10,1))</f>
        <v/>
      </c>
      <c r="B1083" s="23">
        <f>IF('Debt Inputs'!A83="","",'Debt Inputs'!A83)</f>
        <v/>
      </c>
      <c r="C1083" s="24">
        <f>IF(B1083="","",IFERROR(VLOOKUP(B1083,'Debt Inputs'!$A$6:$M$105,2,FALSE),""))</f>
        <v/>
      </c>
      <c r="D1083" s="50">
        <f>IF(B1083="","",K983)</f>
        <v/>
      </c>
      <c r="E1083" s="26">
        <f>IF(B1083="","",IFERROR(VLOOKUP(B1083,'Debt Inputs'!$A$6:$M$105,5,FALSE),0))</f>
        <v/>
      </c>
      <c r="F1083" s="50">
        <f>IF(D1083="","",IFERROR(D1083*E1083/12,0))</f>
        <v/>
      </c>
      <c r="G1083" s="50">
        <f>IF(D1083="","",MIN(IFERROR(VLOOKUP(B1083,'Debt Inputs'!$A$6:$M$105,7,FALSE),0),D1083+F1083))</f>
        <v/>
      </c>
      <c r="H1083" s="50">
        <f>IF(D1083="","",IF(L1083=1,MAX(0,'Debt Inputs'!$B$2-SUM($G$1006:$G$1105)),0))</f>
        <v/>
      </c>
      <c r="I1083" s="50">
        <f>IF(D1083="","",MIN(D1083+F1083,G1083+H1083))</f>
        <v/>
      </c>
      <c r="J1083" s="50">
        <f>IF(D1083="","",MIN(D1083,MAX(0,I1083-F1083)))</f>
        <v/>
      </c>
      <c r="K1083" s="50">
        <f>IF(D1083="","",MAX(0,D1083+F1083-I1083))</f>
        <v/>
      </c>
      <c r="L1083" s="23">
        <f>IF(D1083="","",IF(D1083&lt;=0,"",1+COUNTIFS($D$1006:$D$1105,"&gt;0",$E$1006:$E$1105,"&gt;"&amp;E1083)))</f>
        <v/>
      </c>
      <c r="M1083" s="23">
        <f>IF(D1083="","",IF(AND(K1083&gt;0,L1083=1),"Yes","No"))</f>
        <v/>
      </c>
      <c r="N1083" s="50">
        <f>IF(D1083="","",N983+F1083)</f>
        <v/>
      </c>
      <c r="O1083" s="49">
        <f>IF(D1083="","",IF(AND(K1083=0,K983&gt;0),C1083,""))</f>
        <v/>
      </c>
    </row>
    <row r="1084">
      <c r="A1084" s="47">
        <f>IF(B1084="","",DATE(YEAR('Debt Inputs'!$E$2),MONTH('Debt Inputs'!$E$2)+10,1))</f>
        <v/>
      </c>
      <c r="B1084" s="18">
        <f>IF('Debt Inputs'!A84="","",'Debt Inputs'!A84)</f>
        <v/>
      </c>
      <c r="C1084" s="19">
        <f>IF(B1084="","",IFERROR(VLOOKUP(B1084,'Debt Inputs'!$A$6:$M$105,2,FALSE),""))</f>
        <v/>
      </c>
      <c r="D1084" s="48">
        <f>IF(B1084="","",K984)</f>
        <v/>
      </c>
      <c r="E1084" s="21">
        <f>IF(B1084="","",IFERROR(VLOOKUP(B1084,'Debt Inputs'!$A$6:$M$105,5,FALSE),0))</f>
        <v/>
      </c>
      <c r="F1084" s="48">
        <f>IF(D1084="","",IFERROR(D1084*E1084/12,0))</f>
        <v/>
      </c>
      <c r="G1084" s="48">
        <f>IF(D1084="","",MIN(IFERROR(VLOOKUP(B1084,'Debt Inputs'!$A$6:$M$105,7,FALSE),0),D1084+F1084))</f>
        <v/>
      </c>
      <c r="H1084" s="48">
        <f>IF(D1084="","",IF(L1084=1,MAX(0,'Debt Inputs'!$B$2-SUM($G$1006:$G$1105)),0))</f>
        <v/>
      </c>
      <c r="I1084" s="48">
        <f>IF(D1084="","",MIN(D1084+F1084,G1084+H1084))</f>
        <v/>
      </c>
      <c r="J1084" s="48">
        <f>IF(D1084="","",MIN(D1084,MAX(0,I1084-F1084)))</f>
        <v/>
      </c>
      <c r="K1084" s="48">
        <f>IF(D1084="","",MAX(0,D1084+F1084-I1084))</f>
        <v/>
      </c>
      <c r="L1084" s="18">
        <f>IF(D1084="","",IF(D1084&lt;=0,"",1+COUNTIFS($D$1006:$D$1105,"&gt;0",$E$1006:$E$1105,"&gt;"&amp;E1084)))</f>
        <v/>
      </c>
      <c r="M1084" s="18">
        <f>IF(D1084="","",IF(AND(K1084&gt;0,L1084=1),"Yes","No"))</f>
        <v/>
      </c>
      <c r="N1084" s="48">
        <f>IF(D1084="","",N984+F1084)</f>
        <v/>
      </c>
      <c r="O1084" s="47">
        <f>IF(D1084="","",IF(AND(K1084=0,K984&gt;0),C1084,""))</f>
        <v/>
      </c>
    </row>
    <row r="1085">
      <c r="A1085" s="49">
        <f>IF(B1085="","",DATE(YEAR('Debt Inputs'!$E$2),MONTH('Debt Inputs'!$E$2)+10,1))</f>
        <v/>
      </c>
      <c r="B1085" s="23">
        <f>IF('Debt Inputs'!A85="","",'Debt Inputs'!A85)</f>
        <v/>
      </c>
      <c r="C1085" s="24">
        <f>IF(B1085="","",IFERROR(VLOOKUP(B1085,'Debt Inputs'!$A$6:$M$105,2,FALSE),""))</f>
        <v/>
      </c>
      <c r="D1085" s="50">
        <f>IF(B1085="","",K985)</f>
        <v/>
      </c>
      <c r="E1085" s="26">
        <f>IF(B1085="","",IFERROR(VLOOKUP(B1085,'Debt Inputs'!$A$6:$M$105,5,FALSE),0))</f>
        <v/>
      </c>
      <c r="F1085" s="50">
        <f>IF(D1085="","",IFERROR(D1085*E1085/12,0))</f>
        <v/>
      </c>
      <c r="G1085" s="50">
        <f>IF(D1085="","",MIN(IFERROR(VLOOKUP(B1085,'Debt Inputs'!$A$6:$M$105,7,FALSE),0),D1085+F1085))</f>
        <v/>
      </c>
      <c r="H1085" s="50">
        <f>IF(D1085="","",IF(L1085=1,MAX(0,'Debt Inputs'!$B$2-SUM($G$1006:$G$1105)),0))</f>
        <v/>
      </c>
      <c r="I1085" s="50">
        <f>IF(D1085="","",MIN(D1085+F1085,G1085+H1085))</f>
        <v/>
      </c>
      <c r="J1085" s="50">
        <f>IF(D1085="","",MIN(D1085,MAX(0,I1085-F1085)))</f>
        <v/>
      </c>
      <c r="K1085" s="50">
        <f>IF(D1085="","",MAX(0,D1085+F1085-I1085))</f>
        <v/>
      </c>
      <c r="L1085" s="23">
        <f>IF(D1085="","",IF(D1085&lt;=0,"",1+COUNTIFS($D$1006:$D$1105,"&gt;0",$E$1006:$E$1105,"&gt;"&amp;E1085)))</f>
        <v/>
      </c>
      <c r="M1085" s="23">
        <f>IF(D1085="","",IF(AND(K1085&gt;0,L1085=1),"Yes","No"))</f>
        <v/>
      </c>
      <c r="N1085" s="50">
        <f>IF(D1085="","",N985+F1085)</f>
        <v/>
      </c>
      <c r="O1085" s="49">
        <f>IF(D1085="","",IF(AND(K1085=0,K985&gt;0),C1085,""))</f>
        <v/>
      </c>
    </row>
    <row r="1086">
      <c r="A1086" s="47">
        <f>IF(B1086="","",DATE(YEAR('Debt Inputs'!$E$2),MONTH('Debt Inputs'!$E$2)+10,1))</f>
        <v/>
      </c>
      <c r="B1086" s="18">
        <f>IF('Debt Inputs'!A86="","",'Debt Inputs'!A86)</f>
        <v/>
      </c>
      <c r="C1086" s="19">
        <f>IF(B1086="","",IFERROR(VLOOKUP(B1086,'Debt Inputs'!$A$6:$M$105,2,FALSE),""))</f>
        <v/>
      </c>
      <c r="D1086" s="48">
        <f>IF(B1086="","",K986)</f>
        <v/>
      </c>
      <c r="E1086" s="21">
        <f>IF(B1086="","",IFERROR(VLOOKUP(B1086,'Debt Inputs'!$A$6:$M$105,5,FALSE),0))</f>
        <v/>
      </c>
      <c r="F1086" s="48">
        <f>IF(D1086="","",IFERROR(D1086*E1086/12,0))</f>
        <v/>
      </c>
      <c r="G1086" s="48">
        <f>IF(D1086="","",MIN(IFERROR(VLOOKUP(B1086,'Debt Inputs'!$A$6:$M$105,7,FALSE),0),D1086+F1086))</f>
        <v/>
      </c>
      <c r="H1086" s="48">
        <f>IF(D1086="","",IF(L1086=1,MAX(0,'Debt Inputs'!$B$2-SUM($G$1006:$G$1105)),0))</f>
        <v/>
      </c>
      <c r="I1086" s="48">
        <f>IF(D1086="","",MIN(D1086+F1086,G1086+H1086))</f>
        <v/>
      </c>
      <c r="J1086" s="48">
        <f>IF(D1086="","",MIN(D1086,MAX(0,I1086-F1086)))</f>
        <v/>
      </c>
      <c r="K1086" s="48">
        <f>IF(D1086="","",MAX(0,D1086+F1086-I1086))</f>
        <v/>
      </c>
      <c r="L1086" s="18">
        <f>IF(D1086="","",IF(D1086&lt;=0,"",1+COUNTIFS($D$1006:$D$1105,"&gt;0",$E$1006:$E$1105,"&gt;"&amp;E1086)))</f>
        <v/>
      </c>
      <c r="M1086" s="18">
        <f>IF(D1086="","",IF(AND(K1086&gt;0,L1086=1),"Yes","No"))</f>
        <v/>
      </c>
      <c r="N1086" s="48">
        <f>IF(D1086="","",N986+F1086)</f>
        <v/>
      </c>
      <c r="O1086" s="47">
        <f>IF(D1086="","",IF(AND(K1086=0,K986&gt;0),C1086,""))</f>
        <v/>
      </c>
    </row>
    <row r="1087">
      <c r="A1087" s="49">
        <f>IF(B1087="","",DATE(YEAR('Debt Inputs'!$E$2),MONTH('Debt Inputs'!$E$2)+10,1))</f>
        <v/>
      </c>
      <c r="B1087" s="23">
        <f>IF('Debt Inputs'!A87="","",'Debt Inputs'!A87)</f>
        <v/>
      </c>
      <c r="C1087" s="24">
        <f>IF(B1087="","",IFERROR(VLOOKUP(B1087,'Debt Inputs'!$A$6:$M$105,2,FALSE),""))</f>
        <v/>
      </c>
      <c r="D1087" s="50">
        <f>IF(B1087="","",K987)</f>
        <v/>
      </c>
      <c r="E1087" s="26">
        <f>IF(B1087="","",IFERROR(VLOOKUP(B1087,'Debt Inputs'!$A$6:$M$105,5,FALSE),0))</f>
        <v/>
      </c>
      <c r="F1087" s="50">
        <f>IF(D1087="","",IFERROR(D1087*E1087/12,0))</f>
        <v/>
      </c>
      <c r="G1087" s="50">
        <f>IF(D1087="","",MIN(IFERROR(VLOOKUP(B1087,'Debt Inputs'!$A$6:$M$105,7,FALSE),0),D1087+F1087))</f>
        <v/>
      </c>
      <c r="H1087" s="50">
        <f>IF(D1087="","",IF(L1087=1,MAX(0,'Debt Inputs'!$B$2-SUM($G$1006:$G$1105)),0))</f>
        <v/>
      </c>
      <c r="I1087" s="50">
        <f>IF(D1087="","",MIN(D1087+F1087,G1087+H1087))</f>
        <v/>
      </c>
      <c r="J1087" s="50">
        <f>IF(D1087="","",MIN(D1087,MAX(0,I1087-F1087)))</f>
        <v/>
      </c>
      <c r="K1087" s="50">
        <f>IF(D1087="","",MAX(0,D1087+F1087-I1087))</f>
        <v/>
      </c>
      <c r="L1087" s="23">
        <f>IF(D1087="","",IF(D1087&lt;=0,"",1+COUNTIFS($D$1006:$D$1105,"&gt;0",$E$1006:$E$1105,"&gt;"&amp;E1087)))</f>
        <v/>
      </c>
      <c r="M1087" s="23">
        <f>IF(D1087="","",IF(AND(K1087&gt;0,L1087=1),"Yes","No"))</f>
        <v/>
      </c>
      <c r="N1087" s="50">
        <f>IF(D1087="","",N987+F1087)</f>
        <v/>
      </c>
      <c r="O1087" s="49">
        <f>IF(D1087="","",IF(AND(K1087=0,K987&gt;0),C1087,""))</f>
        <v/>
      </c>
    </row>
    <row r="1088">
      <c r="A1088" s="47">
        <f>IF(B1088="","",DATE(YEAR('Debt Inputs'!$E$2),MONTH('Debt Inputs'!$E$2)+10,1))</f>
        <v/>
      </c>
      <c r="B1088" s="18">
        <f>IF('Debt Inputs'!A88="","",'Debt Inputs'!A88)</f>
        <v/>
      </c>
      <c r="C1088" s="19">
        <f>IF(B1088="","",IFERROR(VLOOKUP(B1088,'Debt Inputs'!$A$6:$M$105,2,FALSE),""))</f>
        <v/>
      </c>
      <c r="D1088" s="48">
        <f>IF(B1088="","",K988)</f>
        <v/>
      </c>
      <c r="E1088" s="21">
        <f>IF(B1088="","",IFERROR(VLOOKUP(B1088,'Debt Inputs'!$A$6:$M$105,5,FALSE),0))</f>
        <v/>
      </c>
      <c r="F1088" s="48">
        <f>IF(D1088="","",IFERROR(D1088*E1088/12,0))</f>
        <v/>
      </c>
      <c r="G1088" s="48">
        <f>IF(D1088="","",MIN(IFERROR(VLOOKUP(B1088,'Debt Inputs'!$A$6:$M$105,7,FALSE),0),D1088+F1088))</f>
        <v/>
      </c>
      <c r="H1088" s="48">
        <f>IF(D1088="","",IF(L1088=1,MAX(0,'Debt Inputs'!$B$2-SUM($G$1006:$G$1105)),0))</f>
        <v/>
      </c>
      <c r="I1088" s="48">
        <f>IF(D1088="","",MIN(D1088+F1088,G1088+H1088))</f>
        <v/>
      </c>
      <c r="J1088" s="48">
        <f>IF(D1088="","",MIN(D1088,MAX(0,I1088-F1088)))</f>
        <v/>
      </c>
      <c r="K1088" s="48">
        <f>IF(D1088="","",MAX(0,D1088+F1088-I1088))</f>
        <v/>
      </c>
      <c r="L1088" s="18">
        <f>IF(D1088="","",IF(D1088&lt;=0,"",1+COUNTIFS($D$1006:$D$1105,"&gt;0",$E$1006:$E$1105,"&gt;"&amp;E1088)))</f>
        <v/>
      </c>
      <c r="M1088" s="18">
        <f>IF(D1088="","",IF(AND(K1088&gt;0,L1088=1),"Yes","No"))</f>
        <v/>
      </c>
      <c r="N1088" s="48">
        <f>IF(D1088="","",N988+F1088)</f>
        <v/>
      </c>
      <c r="O1088" s="47">
        <f>IF(D1088="","",IF(AND(K1088=0,K988&gt;0),C1088,""))</f>
        <v/>
      </c>
    </row>
    <row r="1089">
      <c r="A1089" s="49">
        <f>IF(B1089="","",DATE(YEAR('Debt Inputs'!$E$2),MONTH('Debt Inputs'!$E$2)+10,1))</f>
        <v/>
      </c>
      <c r="B1089" s="23">
        <f>IF('Debt Inputs'!A89="","",'Debt Inputs'!A89)</f>
        <v/>
      </c>
      <c r="C1089" s="24">
        <f>IF(B1089="","",IFERROR(VLOOKUP(B1089,'Debt Inputs'!$A$6:$M$105,2,FALSE),""))</f>
        <v/>
      </c>
      <c r="D1089" s="50">
        <f>IF(B1089="","",K989)</f>
        <v/>
      </c>
      <c r="E1089" s="26">
        <f>IF(B1089="","",IFERROR(VLOOKUP(B1089,'Debt Inputs'!$A$6:$M$105,5,FALSE),0))</f>
        <v/>
      </c>
      <c r="F1089" s="50">
        <f>IF(D1089="","",IFERROR(D1089*E1089/12,0))</f>
        <v/>
      </c>
      <c r="G1089" s="50">
        <f>IF(D1089="","",MIN(IFERROR(VLOOKUP(B1089,'Debt Inputs'!$A$6:$M$105,7,FALSE),0),D1089+F1089))</f>
        <v/>
      </c>
      <c r="H1089" s="50">
        <f>IF(D1089="","",IF(L1089=1,MAX(0,'Debt Inputs'!$B$2-SUM($G$1006:$G$1105)),0))</f>
        <v/>
      </c>
      <c r="I1089" s="50">
        <f>IF(D1089="","",MIN(D1089+F1089,G1089+H1089))</f>
        <v/>
      </c>
      <c r="J1089" s="50">
        <f>IF(D1089="","",MIN(D1089,MAX(0,I1089-F1089)))</f>
        <v/>
      </c>
      <c r="K1089" s="50">
        <f>IF(D1089="","",MAX(0,D1089+F1089-I1089))</f>
        <v/>
      </c>
      <c r="L1089" s="23">
        <f>IF(D1089="","",IF(D1089&lt;=0,"",1+COUNTIFS($D$1006:$D$1105,"&gt;0",$E$1006:$E$1105,"&gt;"&amp;E1089)))</f>
        <v/>
      </c>
      <c r="M1089" s="23">
        <f>IF(D1089="","",IF(AND(K1089&gt;0,L1089=1),"Yes","No"))</f>
        <v/>
      </c>
      <c r="N1089" s="50">
        <f>IF(D1089="","",N989+F1089)</f>
        <v/>
      </c>
      <c r="O1089" s="49">
        <f>IF(D1089="","",IF(AND(K1089=0,K989&gt;0),C1089,""))</f>
        <v/>
      </c>
    </row>
    <row r="1090">
      <c r="A1090" s="47">
        <f>IF(B1090="","",DATE(YEAR('Debt Inputs'!$E$2),MONTH('Debt Inputs'!$E$2)+10,1))</f>
        <v/>
      </c>
      <c r="B1090" s="18">
        <f>IF('Debt Inputs'!A90="","",'Debt Inputs'!A90)</f>
        <v/>
      </c>
      <c r="C1090" s="19">
        <f>IF(B1090="","",IFERROR(VLOOKUP(B1090,'Debt Inputs'!$A$6:$M$105,2,FALSE),""))</f>
        <v/>
      </c>
      <c r="D1090" s="48">
        <f>IF(B1090="","",K990)</f>
        <v/>
      </c>
      <c r="E1090" s="21">
        <f>IF(B1090="","",IFERROR(VLOOKUP(B1090,'Debt Inputs'!$A$6:$M$105,5,FALSE),0))</f>
        <v/>
      </c>
      <c r="F1090" s="48">
        <f>IF(D1090="","",IFERROR(D1090*E1090/12,0))</f>
        <v/>
      </c>
      <c r="G1090" s="48">
        <f>IF(D1090="","",MIN(IFERROR(VLOOKUP(B1090,'Debt Inputs'!$A$6:$M$105,7,FALSE),0),D1090+F1090))</f>
        <v/>
      </c>
      <c r="H1090" s="48">
        <f>IF(D1090="","",IF(L1090=1,MAX(0,'Debt Inputs'!$B$2-SUM($G$1006:$G$1105)),0))</f>
        <v/>
      </c>
      <c r="I1090" s="48">
        <f>IF(D1090="","",MIN(D1090+F1090,G1090+H1090))</f>
        <v/>
      </c>
      <c r="J1090" s="48">
        <f>IF(D1090="","",MIN(D1090,MAX(0,I1090-F1090)))</f>
        <v/>
      </c>
      <c r="K1090" s="48">
        <f>IF(D1090="","",MAX(0,D1090+F1090-I1090))</f>
        <v/>
      </c>
      <c r="L1090" s="18">
        <f>IF(D1090="","",IF(D1090&lt;=0,"",1+COUNTIFS($D$1006:$D$1105,"&gt;0",$E$1006:$E$1105,"&gt;"&amp;E1090)))</f>
        <v/>
      </c>
      <c r="M1090" s="18">
        <f>IF(D1090="","",IF(AND(K1090&gt;0,L1090=1),"Yes","No"))</f>
        <v/>
      </c>
      <c r="N1090" s="48">
        <f>IF(D1090="","",N990+F1090)</f>
        <v/>
      </c>
      <c r="O1090" s="47">
        <f>IF(D1090="","",IF(AND(K1090=0,K990&gt;0),C1090,""))</f>
        <v/>
      </c>
    </row>
    <row r="1091">
      <c r="A1091" s="49">
        <f>IF(B1091="","",DATE(YEAR('Debt Inputs'!$E$2),MONTH('Debt Inputs'!$E$2)+10,1))</f>
        <v/>
      </c>
      <c r="B1091" s="23">
        <f>IF('Debt Inputs'!A91="","",'Debt Inputs'!A91)</f>
        <v/>
      </c>
      <c r="C1091" s="24">
        <f>IF(B1091="","",IFERROR(VLOOKUP(B1091,'Debt Inputs'!$A$6:$M$105,2,FALSE),""))</f>
        <v/>
      </c>
      <c r="D1091" s="50">
        <f>IF(B1091="","",K991)</f>
        <v/>
      </c>
      <c r="E1091" s="26">
        <f>IF(B1091="","",IFERROR(VLOOKUP(B1091,'Debt Inputs'!$A$6:$M$105,5,FALSE),0))</f>
        <v/>
      </c>
      <c r="F1091" s="50">
        <f>IF(D1091="","",IFERROR(D1091*E1091/12,0))</f>
        <v/>
      </c>
      <c r="G1091" s="50">
        <f>IF(D1091="","",MIN(IFERROR(VLOOKUP(B1091,'Debt Inputs'!$A$6:$M$105,7,FALSE),0),D1091+F1091))</f>
        <v/>
      </c>
      <c r="H1091" s="50">
        <f>IF(D1091="","",IF(L1091=1,MAX(0,'Debt Inputs'!$B$2-SUM($G$1006:$G$1105)),0))</f>
        <v/>
      </c>
      <c r="I1091" s="50">
        <f>IF(D1091="","",MIN(D1091+F1091,G1091+H1091))</f>
        <v/>
      </c>
      <c r="J1091" s="50">
        <f>IF(D1091="","",MIN(D1091,MAX(0,I1091-F1091)))</f>
        <v/>
      </c>
      <c r="K1091" s="50">
        <f>IF(D1091="","",MAX(0,D1091+F1091-I1091))</f>
        <v/>
      </c>
      <c r="L1091" s="23">
        <f>IF(D1091="","",IF(D1091&lt;=0,"",1+COUNTIFS($D$1006:$D$1105,"&gt;0",$E$1006:$E$1105,"&gt;"&amp;E1091)))</f>
        <v/>
      </c>
      <c r="M1091" s="23">
        <f>IF(D1091="","",IF(AND(K1091&gt;0,L1091=1),"Yes","No"))</f>
        <v/>
      </c>
      <c r="N1091" s="50">
        <f>IF(D1091="","",N991+F1091)</f>
        <v/>
      </c>
      <c r="O1091" s="49">
        <f>IF(D1091="","",IF(AND(K1091=0,K991&gt;0),C1091,""))</f>
        <v/>
      </c>
    </row>
    <row r="1092">
      <c r="A1092" s="47">
        <f>IF(B1092="","",DATE(YEAR('Debt Inputs'!$E$2),MONTH('Debt Inputs'!$E$2)+10,1))</f>
        <v/>
      </c>
      <c r="B1092" s="18">
        <f>IF('Debt Inputs'!A92="","",'Debt Inputs'!A92)</f>
        <v/>
      </c>
      <c r="C1092" s="19">
        <f>IF(B1092="","",IFERROR(VLOOKUP(B1092,'Debt Inputs'!$A$6:$M$105,2,FALSE),""))</f>
        <v/>
      </c>
      <c r="D1092" s="48">
        <f>IF(B1092="","",K992)</f>
        <v/>
      </c>
      <c r="E1092" s="21">
        <f>IF(B1092="","",IFERROR(VLOOKUP(B1092,'Debt Inputs'!$A$6:$M$105,5,FALSE),0))</f>
        <v/>
      </c>
      <c r="F1092" s="48">
        <f>IF(D1092="","",IFERROR(D1092*E1092/12,0))</f>
        <v/>
      </c>
      <c r="G1092" s="48">
        <f>IF(D1092="","",MIN(IFERROR(VLOOKUP(B1092,'Debt Inputs'!$A$6:$M$105,7,FALSE),0),D1092+F1092))</f>
        <v/>
      </c>
      <c r="H1092" s="48">
        <f>IF(D1092="","",IF(L1092=1,MAX(0,'Debt Inputs'!$B$2-SUM($G$1006:$G$1105)),0))</f>
        <v/>
      </c>
      <c r="I1092" s="48">
        <f>IF(D1092="","",MIN(D1092+F1092,G1092+H1092))</f>
        <v/>
      </c>
      <c r="J1092" s="48">
        <f>IF(D1092="","",MIN(D1092,MAX(0,I1092-F1092)))</f>
        <v/>
      </c>
      <c r="K1092" s="48">
        <f>IF(D1092="","",MAX(0,D1092+F1092-I1092))</f>
        <v/>
      </c>
      <c r="L1092" s="18">
        <f>IF(D1092="","",IF(D1092&lt;=0,"",1+COUNTIFS($D$1006:$D$1105,"&gt;0",$E$1006:$E$1105,"&gt;"&amp;E1092)))</f>
        <v/>
      </c>
      <c r="M1092" s="18">
        <f>IF(D1092="","",IF(AND(K1092&gt;0,L1092=1),"Yes","No"))</f>
        <v/>
      </c>
      <c r="N1092" s="48">
        <f>IF(D1092="","",N992+F1092)</f>
        <v/>
      </c>
      <c r="O1092" s="47">
        <f>IF(D1092="","",IF(AND(K1092=0,K992&gt;0),C1092,""))</f>
        <v/>
      </c>
    </row>
    <row r="1093">
      <c r="A1093" s="49">
        <f>IF(B1093="","",DATE(YEAR('Debt Inputs'!$E$2),MONTH('Debt Inputs'!$E$2)+10,1))</f>
        <v/>
      </c>
      <c r="B1093" s="23">
        <f>IF('Debt Inputs'!A93="","",'Debt Inputs'!A93)</f>
        <v/>
      </c>
      <c r="C1093" s="24">
        <f>IF(B1093="","",IFERROR(VLOOKUP(B1093,'Debt Inputs'!$A$6:$M$105,2,FALSE),""))</f>
        <v/>
      </c>
      <c r="D1093" s="50">
        <f>IF(B1093="","",K993)</f>
        <v/>
      </c>
      <c r="E1093" s="26">
        <f>IF(B1093="","",IFERROR(VLOOKUP(B1093,'Debt Inputs'!$A$6:$M$105,5,FALSE),0))</f>
        <v/>
      </c>
      <c r="F1093" s="50">
        <f>IF(D1093="","",IFERROR(D1093*E1093/12,0))</f>
        <v/>
      </c>
      <c r="G1093" s="50">
        <f>IF(D1093="","",MIN(IFERROR(VLOOKUP(B1093,'Debt Inputs'!$A$6:$M$105,7,FALSE),0),D1093+F1093))</f>
        <v/>
      </c>
      <c r="H1093" s="50">
        <f>IF(D1093="","",IF(L1093=1,MAX(0,'Debt Inputs'!$B$2-SUM($G$1006:$G$1105)),0))</f>
        <v/>
      </c>
      <c r="I1093" s="50">
        <f>IF(D1093="","",MIN(D1093+F1093,G1093+H1093))</f>
        <v/>
      </c>
      <c r="J1093" s="50">
        <f>IF(D1093="","",MIN(D1093,MAX(0,I1093-F1093)))</f>
        <v/>
      </c>
      <c r="K1093" s="50">
        <f>IF(D1093="","",MAX(0,D1093+F1093-I1093))</f>
        <v/>
      </c>
      <c r="L1093" s="23">
        <f>IF(D1093="","",IF(D1093&lt;=0,"",1+COUNTIFS($D$1006:$D$1105,"&gt;0",$E$1006:$E$1105,"&gt;"&amp;E1093)))</f>
        <v/>
      </c>
      <c r="M1093" s="23">
        <f>IF(D1093="","",IF(AND(K1093&gt;0,L1093=1),"Yes","No"))</f>
        <v/>
      </c>
      <c r="N1093" s="50">
        <f>IF(D1093="","",N993+F1093)</f>
        <v/>
      </c>
      <c r="O1093" s="49">
        <f>IF(D1093="","",IF(AND(K1093=0,K993&gt;0),C1093,""))</f>
        <v/>
      </c>
    </row>
    <row r="1094">
      <c r="A1094" s="47">
        <f>IF(B1094="","",DATE(YEAR('Debt Inputs'!$E$2),MONTH('Debt Inputs'!$E$2)+10,1))</f>
        <v/>
      </c>
      <c r="B1094" s="18">
        <f>IF('Debt Inputs'!A94="","",'Debt Inputs'!A94)</f>
        <v/>
      </c>
      <c r="C1094" s="19">
        <f>IF(B1094="","",IFERROR(VLOOKUP(B1094,'Debt Inputs'!$A$6:$M$105,2,FALSE),""))</f>
        <v/>
      </c>
      <c r="D1094" s="48">
        <f>IF(B1094="","",K994)</f>
        <v/>
      </c>
      <c r="E1094" s="21">
        <f>IF(B1094="","",IFERROR(VLOOKUP(B1094,'Debt Inputs'!$A$6:$M$105,5,FALSE),0))</f>
        <v/>
      </c>
      <c r="F1094" s="48">
        <f>IF(D1094="","",IFERROR(D1094*E1094/12,0))</f>
        <v/>
      </c>
      <c r="G1094" s="48">
        <f>IF(D1094="","",MIN(IFERROR(VLOOKUP(B1094,'Debt Inputs'!$A$6:$M$105,7,FALSE),0),D1094+F1094))</f>
        <v/>
      </c>
      <c r="H1094" s="48">
        <f>IF(D1094="","",IF(L1094=1,MAX(0,'Debt Inputs'!$B$2-SUM($G$1006:$G$1105)),0))</f>
        <v/>
      </c>
      <c r="I1094" s="48">
        <f>IF(D1094="","",MIN(D1094+F1094,G1094+H1094))</f>
        <v/>
      </c>
      <c r="J1094" s="48">
        <f>IF(D1094="","",MIN(D1094,MAX(0,I1094-F1094)))</f>
        <v/>
      </c>
      <c r="K1094" s="48">
        <f>IF(D1094="","",MAX(0,D1094+F1094-I1094))</f>
        <v/>
      </c>
      <c r="L1094" s="18">
        <f>IF(D1094="","",IF(D1094&lt;=0,"",1+COUNTIFS($D$1006:$D$1105,"&gt;0",$E$1006:$E$1105,"&gt;"&amp;E1094)))</f>
        <v/>
      </c>
      <c r="M1094" s="18">
        <f>IF(D1094="","",IF(AND(K1094&gt;0,L1094=1),"Yes","No"))</f>
        <v/>
      </c>
      <c r="N1094" s="48">
        <f>IF(D1094="","",N994+F1094)</f>
        <v/>
      </c>
      <c r="O1094" s="47">
        <f>IF(D1094="","",IF(AND(K1094=0,K994&gt;0),C1094,""))</f>
        <v/>
      </c>
    </row>
    <row r="1095">
      <c r="A1095" s="49">
        <f>IF(B1095="","",DATE(YEAR('Debt Inputs'!$E$2),MONTH('Debt Inputs'!$E$2)+10,1))</f>
        <v/>
      </c>
      <c r="B1095" s="23">
        <f>IF('Debt Inputs'!A95="","",'Debt Inputs'!A95)</f>
        <v/>
      </c>
      <c r="C1095" s="24">
        <f>IF(B1095="","",IFERROR(VLOOKUP(B1095,'Debt Inputs'!$A$6:$M$105,2,FALSE),""))</f>
        <v/>
      </c>
      <c r="D1095" s="50">
        <f>IF(B1095="","",K995)</f>
        <v/>
      </c>
      <c r="E1095" s="26">
        <f>IF(B1095="","",IFERROR(VLOOKUP(B1095,'Debt Inputs'!$A$6:$M$105,5,FALSE),0))</f>
        <v/>
      </c>
      <c r="F1095" s="50">
        <f>IF(D1095="","",IFERROR(D1095*E1095/12,0))</f>
        <v/>
      </c>
      <c r="G1095" s="50">
        <f>IF(D1095="","",MIN(IFERROR(VLOOKUP(B1095,'Debt Inputs'!$A$6:$M$105,7,FALSE),0),D1095+F1095))</f>
        <v/>
      </c>
      <c r="H1095" s="50">
        <f>IF(D1095="","",IF(L1095=1,MAX(0,'Debt Inputs'!$B$2-SUM($G$1006:$G$1105)),0))</f>
        <v/>
      </c>
      <c r="I1095" s="50">
        <f>IF(D1095="","",MIN(D1095+F1095,G1095+H1095))</f>
        <v/>
      </c>
      <c r="J1095" s="50">
        <f>IF(D1095="","",MIN(D1095,MAX(0,I1095-F1095)))</f>
        <v/>
      </c>
      <c r="K1095" s="50">
        <f>IF(D1095="","",MAX(0,D1095+F1095-I1095))</f>
        <v/>
      </c>
      <c r="L1095" s="23">
        <f>IF(D1095="","",IF(D1095&lt;=0,"",1+COUNTIFS($D$1006:$D$1105,"&gt;0",$E$1006:$E$1105,"&gt;"&amp;E1095)))</f>
        <v/>
      </c>
      <c r="M1095" s="23">
        <f>IF(D1095="","",IF(AND(K1095&gt;0,L1095=1),"Yes","No"))</f>
        <v/>
      </c>
      <c r="N1095" s="50">
        <f>IF(D1095="","",N995+F1095)</f>
        <v/>
      </c>
      <c r="O1095" s="49">
        <f>IF(D1095="","",IF(AND(K1095=0,K995&gt;0),C1095,""))</f>
        <v/>
      </c>
    </row>
    <row r="1096">
      <c r="A1096" s="47">
        <f>IF(B1096="","",DATE(YEAR('Debt Inputs'!$E$2),MONTH('Debt Inputs'!$E$2)+10,1))</f>
        <v/>
      </c>
      <c r="B1096" s="18">
        <f>IF('Debt Inputs'!A96="","",'Debt Inputs'!A96)</f>
        <v/>
      </c>
      <c r="C1096" s="19">
        <f>IF(B1096="","",IFERROR(VLOOKUP(B1096,'Debt Inputs'!$A$6:$M$105,2,FALSE),""))</f>
        <v/>
      </c>
      <c r="D1096" s="48">
        <f>IF(B1096="","",K996)</f>
        <v/>
      </c>
      <c r="E1096" s="21">
        <f>IF(B1096="","",IFERROR(VLOOKUP(B1096,'Debt Inputs'!$A$6:$M$105,5,FALSE),0))</f>
        <v/>
      </c>
      <c r="F1096" s="48">
        <f>IF(D1096="","",IFERROR(D1096*E1096/12,0))</f>
        <v/>
      </c>
      <c r="G1096" s="48">
        <f>IF(D1096="","",MIN(IFERROR(VLOOKUP(B1096,'Debt Inputs'!$A$6:$M$105,7,FALSE),0),D1096+F1096))</f>
        <v/>
      </c>
      <c r="H1096" s="48">
        <f>IF(D1096="","",IF(L1096=1,MAX(0,'Debt Inputs'!$B$2-SUM($G$1006:$G$1105)),0))</f>
        <v/>
      </c>
      <c r="I1096" s="48">
        <f>IF(D1096="","",MIN(D1096+F1096,G1096+H1096))</f>
        <v/>
      </c>
      <c r="J1096" s="48">
        <f>IF(D1096="","",MIN(D1096,MAX(0,I1096-F1096)))</f>
        <v/>
      </c>
      <c r="K1096" s="48">
        <f>IF(D1096="","",MAX(0,D1096+F1096-I1096))</f>
        <v/>
      </c>
      <c r="L1096" s="18">
        <f>IF(D1096="","",IF(D1096&lt;=0,"",1+COUNTIFS($D$1006:$D$1105,"&gt;0",$E$1006:$E$1105,"&gt;"&amp;E1096)))</f>
        <v/>
      </c>
      <c r="M1096" s="18">
        <f>IF(D1096="","",IF(AND(K1096&gt;0,L1096=1),"Yes","No"))</f>
        <v/>
      </c>
      <c r="N1096" s="48">
        <f>IF(D1096="","",N996+F1096)</f>
        <v/>
      </c>
      <c r="O1096" s="47">
        <f>IF(D1096="","",IF(AND(K1096=0,K996&gt;0),C1096,""))</f>
        <v/>
      </c>
    </row>
    <row r="1097">
      <c r="A1097" s="49">
        <f>IF(B1097="","",DATE(YEAR('Debt Inputs'!$E$2),MONTH('Debt Inputs'!$E$2)+10,1))</f>
        <v/>
      </c>
      <c r="B1097" s="23">
        <f>IF('Debt Inputs'!A97="","",'Debt Inputs'!A97)</f>
        <v/>
      </c>
      <c r="C1097" s="24">
        <f>IF(B1097="","",IFERROR(VLOOKUP(B1097,'Debt Inputs'!$A$6:$M$105,2,FALSE),""))</f>
        <v/>
      </c>
      <c r="D1097" s="50">
        <f>IF(B1097="","",K997)</f>
        <v/>
      </c>
      <c r="E1097" s="26">
        <f>IF(B1097="","",IFERROR(VLOOKUP(B1097,'Debt Inputs'!$A$6:$M$105,5,FALSE),0))</f>
        <v/>
      </c>
      <c r="F1097" s="50">
        <f>IF(D1097="","",IFERROR(D1097*E1097/12,0))</f>
        <v/>
      </c>
      <c r="G1097" s="50">
        <f>IF(D1097="","",MIN(IFERROR(VLOOKUP(B1097,'Debt Inputs'!$A$6:$M$105,7,FALSE),0),D1097+F1097))</f>
        <v/>
      </c>
      <c r="H1097" s="50">
        <f>IF(D1097="","",IF(L1097=1,MAX(0,'Debt Inputs'!$B$2-SUM($G$1006:$G$1105)),0))</f>
        <v/>
      </c>
      <c r="I1097" s="50">
        <f>IF(D1097="","",MIN(D1097+F1097,G1097+H1097))</f>
        <v/>
      </c>
      <c r="J1097" s="50">
        <f>IF(D1097="","",MIN(D1097,MAX(0,I1097-F1097)))</f>
        <v/>
      </c>
      <c r="K1097" s="50">
        <f>IF(D1097="","",MAX(0,D1097+F1097-I1097))</f>
        <v/>
      </c>
      <c r="L1097" s="23">
        <f>IF(D1097="","",IF(D1097&lt;=0,"",1+COUNTIFS($D$1006:$D$1105,"&gt;0",$E$1006:$E$1105,"&gt;"&amp;E1097)))</f>
        <v/>
      </c>
      <c r="M1097" s="23">
        <f>IF(D1097="","",IF(AND(K1097&gt;0,L1097=1),"Yes","No"))</f>
        <v/>
      </c>
      <c r="N1097" s="50">
        <f>IF(D1097="","",N997+F1097)</f>
        <v/>
      </c>
      <c r="O1097" s="49">
        <f>IF(D1097="","",IF(AND(K1097=0,K997&gt;0),C1097,""))</f>
        <v/>
      </c>
    </row>
    <row r="1098">
      <c r="A1098" s="47">
        <f>IF(B1098="","",DATE(YEAR('Debt Inputs'!$E$2),MONTH('Debt Inputs'!$E$2)+10,1))</f>
        <v/>
      </c>
      <c r="B1098" s="18">
        <f>IF('Debt Inputs'!A98="","",'Debt Inputs'!A98)</f>
        <v/>
      </c>
      <c r="C1098" s="19">
        <f>IF(B1098="","",IFERROR(VLOOKUP(B1098,'Debt Inputs'!$A$6:$M$105,2,FALSE),""))</f>
        <v/>
      </c>
      <c r="D1098" s="48">
        <f>IF(B1098="","",K998)</f>
        <v/>
      </c>
      <c r="E1098" s="21">
        <f>IF(B1098="","",IFERROR(VLOOKUP(B1098,'Debt Inputs'!$A$6:$M$105,5,FALSE),0))</f>
        <v/>
      </c>
      <c r="F1098" s="48">
        <f>IF(D1098="","",IFERROR(D1098*E1098/12,0))</f>
        <v/>
      </c>
      <c r="G1098" s="48">
        <f>IF(D1098="","",MIN(IFERROR(VLOOKUP(B1098,'Debt Inputs'!$A$6:$M$105,7,FALSE),0),D1098+F1098))</f>
        <v/>
      </c>
      <c r="H1098" s="48">
        <f>IF(D1098="","",IF(L1098=1,MAX(0,'Debt Inputs'!$B$2-SUM($G$1006:$G$1105)),0))</f>
        <v/>
      </c>
      <c r="I1098" s="48">
        <f>IF(D1098="","",MIN(D1098+F1098,G1098+H1098))</f>
        <v/>
      </c>
      <c r="J1098" s="48">
        <f>IF(D1098="","",MIN(D1098,MAX(0,I1098-F1098)))</f>
        <v/>
      </c>
      <c r="K1098" s="48">
        <f>IF(D1098="","",MAX(0,D1098+F1098-I1098))</f>
        <v/>
      </c>
      <c r="L1098" s="18">
        <f>IF(D1098="","",IF(D1098&lt;=0,"",1+COUNTIFS($D$1006:$D$1105,"&gt;0",$E$1006:$E$1105,"&gt;"&amp;E1098)))</f>
        <v/>
      </c>
      <c r="M1098" s="18">
        <f>IF(D1098="","",IF(AND(K1098&gt;0,L1098=1),"Yes","No"))</f>
        <v/>
      </c>
      <c r="N1098" s="48">
        <f>IF(D1098="","",N998+F1098)</f>
        <v/>
      </c>
      <c r="O1098" s="47">
        <f>IF(D1098="","",IF(AND(K1098=0,K998&gt;0),C1098,""))</f>
        <v/>
      </c>
    </row>
    <row r="1099">
      <c r="A1099" s="49">
        <f>IF(B1099="","",DATE(YEAR('Debt Inputs'!$E$2),MONTH('Debt Inputs'!$E$2)+10,1))</f>
        <v/>
      </c>
      <c r="B1099" s="23">
        <f>IF('Debt Inputs'!A99="","",'Debt Inputs'!A99)</f>
        <v/>
      </c>
      <c r="C1099" s="24">
        <f>IF(B1099="","",IFERROR(VLOOKUP(B1099,'Debt Inputs'!$A$6:$M$105,2,FALSE),""))</f>
        <v/>
      </c>
      <c r="D1099" s="50">
        <f>IF(B1099="","",K999)</f>
        <v/>
      </c>
      <c r="E1099" s="26">
        <f>IF(B1099="","",IFERROR(VLOOKUP(B1099,'Debt Inputs'!$A$6:$M$105,5,FALSE),0))</f>
        <v/>
      </c>
      <c r="F1099" s="50">
        <f>IF(D1099="","",IFERROR(D1099*E1099/12,0))</f>
        <v/>
      </c>
      <c r="G1099" s="50">
        <f>IF(D1099="","",MIN(IFERROR(VLOOKUP(B1099,'Debt Inputs'!$A$6:$M$105,7,FALSE),0),D1099+F1099))</f>
        <v/>
      </c>
      <c r="H1099" s="50">
        <f>IF(D1099="","",IF(L1099=1,MAX(0,'Debt Inputs'!$B$2-SUM($G$1006:$G$1105)),0))</f>
        <v/>
      </c>
      <c r="I1099" s="50">
        <f>IF(D1099="","",MIN(D1099+F1099,G1099+H1099))</f>
        <v/>
      </c>
      <c r="J1099" s="50">
        <f>IF(D1099="","",MIN(D1099,MAX(0,I1099-F1099)))</f>
        <v/>
      </c>
      <c r="K1099" s="50">
        <f>IF(D1099="","",MAX(0,D1099+F1099-I1099))</f>
        <v/>
      </c>
      <c r="L1099" s="23">
        <f>IF(D1099="","",IF(D1099&lt;=0,"",1+COUNTIFS($D$1006:$D$1105,"&gt;0",$E$1006:$E$1105,"&gt;"&amp;E1099)))</f>
        <v/>
      </c>
      <c r="M1099" s="23">
        <f>IF(D1099="","",IF(AND(K1099&gt;0,L1099=1),"Yes","No"))</f>
        <v/>
      </c>
      <c r="N1099" s="50">
        <f>IF(D1099="","",N999+F1099)</f>
        <v/>
      </c>
      <c r="O1099" s="49">
        <f>IF(D1099="","",IF(AND(K1099=0,K999&gt;0),C1099,""))</f>
        <v/>
      </c>
    </row>
    <row r="1100">
      <c r="A1100" s="47">
        <f>IF(B1100="","",DATE(YEAR('Debt Inputs'!$E$2),MONTH('Debt Inputs'!$E$2)+10,1))</f>
        <v/>
      </c>
      <c r="B1100" s="18">
        <f>IF('Debt Inputs'!A100="","",'Debt Inputs'!A100)</f>
        <v/>
      </c>
      <c r="C1100" s="19">
        <f>IF(B1100="","",IFERROR(VLOOKUP(B1100,'Debt Inputs'!$A$6:$M$105,2,FALSE),""))</f>
        <v/>
      </c>
      <c r="D1100" s="48">
        <f>IF(B1100="","",K1000)</f>
        <v/>
      </c>
      <c r="E1100" s="21">
        <f>IF(B1100="","",IFERROR(VLOOKUP(B1100,'Debt Inputs'!$A$6:$M$105,5,FALSE),0))</f>
        <v/>
      </c>
      <c r="F1100" s="48">
        <f>IF(D1100="","",IFERROR(D1100*E1100/12,0))</f>
        <v/>
      </c>
      <c r="G1100" s="48">
        <f>IF(D1100="","",MIN(IFERROR(VLOOKUP(B1100,'Debt Inputs'!$A$6:$M$105,7,FALSE),0),D1100+F1100))</f>
        <v/>
      </c>
      <c r="H1100" s="48">
        <f>IF(D1100="","",IF(L1100=1,MAX(0,'Debt Inputs'!$B$2-SUM($G$1006:$G$1105)),0))</f>
        <v/>
      </c>
      <c r="I1100" s="48">
        <f>IF(D1100="","",MIN(D1100+F1100,G1100+H1100))</f>
        <v/>
      </c>
      <c r="J1100" s="48">
        <f>IF(D1100="","",MIN(D1100,MAX(0,I1100-F1100)))</f>
        <v/>
      </c>
      <c r="K1100" s="48">
        <f>IF(D1100="","",MAX(0,D1100+F1100-I1100))</f>
        <v/>
      </c>
      <c r="L1100" s="18">
        <f>IF(D1100="","",IF(D1100&lt;=0,"",1+COUNTIFS($D$1006:$D$1105,"&gt;0",$E$1006:$E$1105,"&gt;"&amp;E1100)))</f>
        <v/>
      </c>
      <c r="M1100" s="18">
        <f>IF(D1100="","",IF(AND(K1100&gt;0,L1100=1),"Yes","No"))</f>
        <v/>
      </c>
      <c r="N1100" s="48">
        <f>IF(D1100="","",N1000+F1100)</f>
        <v/>
      </c>
      <c r="O1100" s="47">
        <f>IF(D1100="","",IF(AND(K1100=0,K1000&gt;0),C1100,""))</f>
        <v/>
      </c>
    </row>
    <row r="1101">
      <c r="A1101" s="49">
        <f>IF(B1101="","",DATE(YEAR('Debt Inputs'!$E$2),MONTH('Debt Inputs'!$E$2)+10,1))</f>
        <v/>
      </c>
      <c r="B1101" s="23">
        <f>IF('Debt Inputs'!A101="","",'Debt Inputs'!A101)</f>
        <v/>
      </c>
      <c r="C1101" s="24">
        <f>IF(B1101="","",IFERROR(VLOOKUP(B1101,'Debt Inputs'!$A$6:$M$105,2,FALSE),""))</f>
        <v/>
      </c>
      <c r="D1101" s="50">
        <f>IF(B1101="","",K1001)</f>
        <v/>
      </c>
      <c r="E1101" s="26">
        <f>IF(B1101="","",IFERROR(VLOOKUP(B1101,'Debt Inputs'!$A$6:$M$105,5,FALSE),0))</f>
        <v/>
      </c>
      <c r="F1101" s="50">
        <f>IF(D1101="","",IFERROR(D1101*E1101/12,0))</f>
        <v/>
      </c>
      <c r="G1101" s="50">
        <f>IF(D1101="","",MIN(IFERROR(VLOOKUP(B1101,'Debt Inputs'!$A$6:$M$105,7,FALSE),0),D1101+F1101))</f>
        <v/>
      </c>
      <c r="H1101" s="50">
        <f>IF(D1101="","",IF(L1101=1,MAX(0,'Debt Inputs'!$B$2-SUM($G$1006:$G$1105)),0))</f>
        <v/>
      </c>
      <c r="I1101" s="50">
        <f>IF(D1101="","",MIN(D1101+F1101,G1101+H1101))</f>
        <v/>
      </c>
      <c r="J1101" s="50">
        <f>IF(D1101="","",MIN(D1101,MAX(0,I1101-F1101)))</f>
        <v/>
      </c>
      <c r="K1101" s="50">
        <f>IF(D1101="","",MAX(0,D1101+F1101-I1101))</f>
        <v/>
      </c>
      <c r="L1101" s="23">
        <f>IF(D1101="","",IF(D1101&lt;=0,"",1+COUNTIFS($D$1006:$D$1105,"&gt;0",$E$1006:$E$1105,"&gt;"&amp;E1101)))</f>
        <v/>
      </c>
      <c r="M1101" s="23">
        <f>IF(D1101="","",IF(AND(K1101&gt;0,L1101=1),"Yes","No"))</f>
        <v/>
      </c>
      <c r="N1101" s="50">
        <f>IF(D1101="","",N1001+F1101)</f>
        <v/>
      </c>
      <c r="O1101" s="49">
        <f>IF(D1101="","",IF(AND(K1101=0,K1001&gt;0),C1101,""))</f>
        <v/>
      </c>
    </row>
    <row r="1102">
      <c r="A1102" s="47">
        <f>IF(B1102="","",DATE(YEAR('Debt Inputs'!$E$2),MONTH('Debt Inputs'!$E$2)+10,1))</f>
        <v/>
      </c>
      <c r="B1102" s="18">
        <f>IF('Debt Inputs'!A102="","",'Debt Inputs'!A102)</f>
        <v/>
      </c>
      <c r="C1102" s="19">
        <f>IF(B1102="","",IFERROR(VLOOKUP(B1102,'Debt Inputs'!$A$6:$M$105,2,FALSE),""))</f>
        <v/>
      </c>
      <c r="D1102" s="48">
        <f>IF(B1102="","",K1002)</f>
        <v/>
      </c>
      <c r="E1102" s="21">
        <f>IF(B1102="","",IFERROR(VLOOKUP(B1102,'Debt Inputs'!$A$6:$M$105,5,FALSE),0))</f>
        <v/>
      </c>
      <c r="F1102" s="48">
        <f>IF(D1102="","",IFERROR(D1102*E1102/12,0))</f>
        <v/>
      </c>
      <c r="G1102" s="48">
        <f>IF(D1102="","",MIN(IFERROR(VLOOKUP(B1102,'Debt Inputs'!$A$6:$M$105,7,FALSE),0),D1102+F1102))</f>
        <v/>
      </c>
      <c r="H1102" s="48">
        <f>IF(D1102="","",IF(L1102=1,MAX(0,'Debt Inputs'!$B$2-SUM($G$1006:$G$1105)),0))</f>
        <v/>
      </c>
      <c r="I1102" s="48">
        <f>IF(D1102="","",MIN(D1102+F1102,G1102+H1102))</f>
        <v/>
      </c>
      <c r="J1102" s="48">
        <f>IF(D1102="","",MIN(D1102,MAX(0,I1102-F1102)))</f>
        <v/>
      </c>
      <c r="K1102" s="48">
        <f>IF(D1102="","",MAX(0,D1102+F1102-I1102))</f>
        <v/>
      </c>
      <c r="L1102" s="18">
        <f>IF(D1102="","",IF(D1102&lt;=0,"",1+COUNTIFS($D$1006:$D$1105,"&gt;0",$E$1006:$E$1105,"&gt;"&amp;E1102)))</f>
        <v/>
      </c>
      <c r="M1102" s="18">
        <f>IF(D1102="","",IF(AND(K1102&gt;0,L1102=1),"Yes","No"))</f>
        <v/>
      </c>
      <c r="N1102" s="48">
        <f>IF(D1102="","",N1002+F1102)</f>
        <v/>
      </c>
      <c r="O1102" s="47">
        <f>IF(D1102="","",IF(AND(K1102=0,K1002&gt;0),C1102,""))</f>
        <v/>
      </c>
    </row>
    <row r="1103">
      <c r="A1103" s="49">
        <f>IF(B1103="","",DATE(YEAR('Debt Inputs'!$E$2),MONTH('Debt Inputs'!$E$2)+10,1))</f>
        <v/>
      </c>
      <c r="B1103" s="23">
        <f>IF('Debt Inputs'!A103="","",'Debt Inputs'!A103)</f>
        <v/>
      </c>
      <c r="C1103" s="24">
        <f>IF(B1103="","",IFERROR(VLOOKUP(B1103,'Debt Inputs'!$A$6:$M$105,2,FALSE),""))</f>
        <v/>
      </c>
      <c r="D1103" s="50">
        <f>IF(B1103="","",K1003)</f>
        <v/>
      </c>
      <c r="E1103" s="26">
        <f>IF(B1103="","",IFERROR(VLOOKUP(B1103,'Debt Inputs'!$A$6:$M$105,5,FALSE),0))</f>
        <v/>
      </c>
      <c r="F1103" s="50">
        <f>IF(D1103="","",IFERROR(D1103*E1103/12,0))</f>
        <v/>
      </c>
      <c r="G1103" s="50">
        <f>IF(D1103="","",MIN(IFERROR(VLOOKUP(B1103,'Debt Inputs'!$A$6:$M$105,7,FALSE),0),D1103+F1103))</f>
        <v/>
      </c>
      <c r="H1103" s="50">
        <f>IF(D1103="","",IF(L1103=1,MAX(0,'Debt Inputs'!$B$2-SUM($G$1006:$G$1105)),0))</f>
        <v/>
      </c>
      <c r="I1103" s="50">
        <f>IF(D1103="","",MIN(D1103+F1103,G1103+H1103))</f>
        <v/>
      </c>
      <c r="J1103" s="50">
        <f>IF(D1103="","",MIN(D1103,MAX(0,I1103-F1103)))</f>
        <v/>
      </c>
      <c r="K1103" s="50">
        <f>IF(D1103="","",MAX(0,D1103+F1103-I1103))</f>
        <v/>
      </c>
      <c r="L1103" s="23">
        <f>IF(D1103="","",IF(D1103&lt;=0,"",1+COUNTIFS($D$1006:$D$1105,"&gt;0",$E$1006:$E$1105,"&gt;"&amp;E1103)))</f>
        <v/>
      </c>
      <c r="M1103" s="23">
        <f>IF(D1103="","",IF(AND(K1103&gt;0,L1103=1),"Yes","No"))</f>
        <v/>
      </c>
      <c r="N1103" s="50">
        <f>IF(D1103="","",N1003+F1103)</f>
        <v/>
      </c>
      <c r="O1103" s="49">
        <f>IF(D1103="","",IF(AND(K1103=0,K1003&gt;0),C1103,""))</f>
        <v/>
      </c>
    </row>
    <row r="1104">
      <c r="A1104" s="47">
        <f>IF(B1104="","",DATE(YEAR('Debt Inputs'!$E$2),MONTH('Debt Inputs'!$E$2)+10,1))</f>
        <v/>
      </c>
      <c r="B1104" s="18">
        <f>IF('Debt Inputs'!A104="","",'Debt Inputs'!A104)</f>
        <v/>
      </c>
      <c r="C1104" s="19">
        <f>IF(B1104="","",IFERROR(VLOOKUP(B1104,'Debt Inputs'!$A$6:$M$105,2,FALSE),""))</f>
        <v/>
      </c>
      <c r="D1104" s="48">
        <f>IF(B1104="","",K1004)</f>
        <v/>
      </c>
      <c r="E1104" s="21">
        <f>IF(B1104="","",IFERROR(VLOOKUP(B1104,'Debt Inputs'!$A$6:$M$105,5,FALSE),0))</f>
        <v/>
      </c>
      <c r="F1104" s="48">
        <f>IF(D1104="","",IFERROR(D1104*E1104/12,0))</f>
        <v/>
      </c>
      <c r="G1104" s="48">
        <f>IF(D1104="","",MIN(IFERROR(VLOOKUP(B1104,'Debt Inputs'!$A$6:$M$105,7,FALSE),0),D1104+F1104))</f>
        <v/>
      </c>
      <c r="H1104" s="48">
        <f>IF(D1104="","",IF(L1104=1,MAX(0,'Debt Inputs'!$B$2-SUM($G$1006:$G$1105)),0))</f>
        <v/>
      </c>
      <c r="I1104" s="48">
        <f>IF(D1104="","",MIN(D1104+F1104,G1104+H1104))</f>
        <v/>
      </c>
      <c r="J1104" s="48">
        <f>IF(D1104="","",MIN(D1104,MAX(0,I1104-F1104)))</f>
        <v/>
      </c>
      <c r="K1104" s="48">
        <f>IF(D1104="","",MAX(0,D1104+F1104-I1104))</f>
        <v/>
      </c>
      <c r="L1104" s="18">
        <f>IF(D1104="","",IF(D1104&lt;=0,"",1+COUNTIFS($D$1006:$D$1105,"&gt;0",$E$1006:$E$1105,"&gt;"&amp;E1104)))</f>
        <v/>
      </c>
      <c r="M1104" s="18">
        <f>IF(D1104="","",IF(AND(K1104&gt;0,L1104=1),"Yes","No"))</f>
        <v/>
      </c>
      <c r="N1104" s="48">
        <f>IF(D1104="","",N1004+F1104)</f>
        <v/>
      </c>
      <c r="O1104" s="47">
        <f>IF(D1104="","",IF(AND(K1104=0,K1004&gt;0),C1104,""))</f>
        <v/>
      </c>
    </row>
    <row r="1105">
      <c r="A1105" s="49">
        <f>IF(B1105="","",DATE(YEAR('Debt Inputs'!$E$2),MONTH('Debt Inputs'!$E$2)+10,1))</f>
        <v/>
      </c>
      <c r="B1105" s="23">
        <f>IF('Debt Inputs'!A105="","",'Debt Inputs'!A105)</f>
        <v/>
      </c>
      <c r="C1105" s="24">
        <f>IF(B1105="","",IFERROR(VLOOKUP(B1105,'Debt Inputs'!$A$6:$M$105,2,FALSE),""))</f>
        <v/>
      </c>
      <c r="D1105" s="50">
        <f>IF(B1105="","",K1005)</f>
        <v/>
      </c>
      <c r="E1105" s="26">
        <f>IF(B1105="","",IFERROR(VLOOKUP(B1105,'Debt Inputs'!$A$6:$M$105,5,FALSE),0))</f>
        <v/>
      </c>
      <c r="F1105" s="50">
        <f>IF(D1105="","",IFERROR(D1105*E1105/12,0))</f>
        <v/>
      </c>
      <c r="G1105" s="50">
        <f>IF(D1105="","",MIN(IFERROR(VLOOKUP(B1105,'Debt Inputs'!$A$6:$M$105,7,FALSE),0),D1105+F1105))</f>
        <v/>
      </c>
      <c r="H1105" s="50">
        <f>IF(D1105="","",IF(L1105=1,MAX(0,'Debt Inputs'!$B$2-SUM($G$1006:$G$1105)),0))</f>
        <v/>
      </c>
      <c r="I1105" s="50">
        <f>IF(D1105="","",MIN(D1105+F1105,G1105+H1105))</f>
        <v/>
      </c>
      <c r="J1105" s="50">
        <f>IF(D1105="","",MIN(D1105,MAX(0,I1105-F1105)))</f>
        <v/>
      </c>
      <c r="K1105" s="50">
        <f>IF(D1105="","",MAX(0,D1105+F1105-I1105))</f>
        <v/>
      </c>
      <c r="L1105" s="23">
        <f>IF(D1105="","",IF(D1105&lt;=0,"",1+COUNTIFS($D$1006:$D$1105,"&gt;0",$E$1006:$E$1105,"&gt;"&amp;E1105)))</f>
        <v/>
      </c>
      <c r="M1105" s="23">
        <f>IF(D1105="","",IF(AND(K1105&gt;0,L1105=1),"Yes","No"))</f>
        <v/>
      </c>
      <c r="N1105" s="50">
        <f>IF(D1105="","",N1005+F1105)</f>
        <v/>
      </c>
      <c r="O1105" s="49">
        <f>IF(D1105="","",IF(AND(K1105=0,K1005&gt;0),C1105,""))</f>
        <v/>
      </c>
    </row>
    <row r="1106">
      <c r="A1106" s="47">
        <f>IF(B1106="","",DATE(YEAR('Debt Inputs'!$E$2),MONTH('Debt Inputs'!$E$2)+11,1))</f>
        <v/>
      </c>
      <c r="B1106" s="18">
        <f>IF('Debt Inputs'!A6="","",'Debt Inputs'!A6)</f>
        <v/>
      </c>
      <c r="C1106" s="19">
        <f>IF(B1106="","",IFERROR(VLOOKUP(B1106,'Debt Inputs'!$A$6:$M$105,2,FALSE),""))</f>
        <v/>
      </c>
      <c r="D1106" s="48">
        <f>IF(B1106="","",K1006)</f>
        <v/>
      </c>
      <c r="E1106" s="21">
        <f>IF(B1106="","",IFERROR(VLOOKUP(B1106,'Debt Inputs'!$A$6:$M$105,5,FALSE),0))</f>
        <v/>
      </c>
      <c r="F1106" s="48">
        <f>IF(D1106="","",IFERROR(D1106*E1106/12,0))</f>
        <v/>
      </c>
      <c r="G1106" s="48">
        <f>IF(D1106="","",MIN(IFERROR(VLOOKUP(B1106,'Debt Inputs'!$A$6:$M$105,7,FALSE),0),D1106+F1106))</f>
        <v/>
      </c>
      <c r="H1106" s="48">
        <f>IF(D1106="","",IF(L1106=1,MAX(0,'Debt Inputs'!$B$2-SUM($G$1106:$G$1205)),0))</f>
        <v/>
      </c>
      <c r="I1106" s="48">
        <f>IF(D1106="","",MIN(D1106+F1106,G1106+H1106))</f>
        <v/>
      </c>
      <c r="J1106" s="48">
        <f>IF(D1106="","",MIN(D1106,MAX(0,I1106-F1106)))</f>
        <v/>
      </c>
      <c r="K1106" s="48">
        <f>IF(D1106="","",MAX(0,D1106+F1106-I1106))</f>
        <v/>
      </c>
      <c r="L1106" s="18">
        <f>IF(D1106="","",IF(D1106&lt;=0,"",1+COUNTIFS($D$1106:$D$1205,"&gt;0",$E$1106:$E$1205,"&gt;"&amp;E1106)))</f>
        <v/>
      </c>
      <c r="M1106" s="18">
        <f>IF(D1106="","",IF(AND(K1106&gt;0,L1106=1),"Yes","No"))</f>
        <v/>
      </c>
      <c r="N1106" s="48">
        <f>IF(D1106="","",N1006+F1106)</f>
        <v/>
      </c>
      <c r="O1106" s="47">
        <f>IF(D1106="","",IF(AND(K1106=0,K1006&gt;0),C1106,""))</f>
        <v/>
      </c>
    </row>
    <row r="1107">
      <c r="A1107" s="49">
        <f>IF(B1107="","",DATE(YEAR('Debt Inputs'!$E$2),MONTH('Debt Inputs'!$E$2)+11,1))</f>
        <v/>
      </c>
      <c r="B1107" s="23">
        <f>IF('Debt Inputs'!A7="","",'Debt Inputs'!A7)</f>
        <v/>
      </c>
      <c r="C1107" s="24">
        <f>IF(B1107="","",IFERROR(VLOOKUP(B1107,'Debt Inputs'!$A$6:$M$105,2,FALSE),""))</f>
        <v/>
      </c>
      <c r="D1107" s="50">
        <f>IF(B1107="","",K1007)</f>
        <v/>
      </c>
      <c r="E1107" s="26">
        <f>IF(B1107="","",IFERROR(VLOOKUP(B1107,'Debt Inputs'!$A$6:$M$105,5,FALSE),0))</f>
        <v/>
      </c>
      <c r="F1107" s="50">
        <f>IF(D1107="","",IFERROR(D1107*E1107/12,0))</f>
        <v/>
      </c>
      <c r="G1107" s="50">
        <f>IF(D1107="","",MIN(IFERROR(VLOOKUP(B1107,'Debt Inputs'!$A$6:$M$105,7,FALSE),0),D1107+F1107))</f>
        <v/>
      </c>
      <c r="H1107" s="50">
        <f>IF(D1107="","",IF(L1107=1,MAX(0,'Debt Inputs'!$B$2-SUM($G$1106:$G$1205)),0))</f>
        <v/>
      </c>
      <c r="I1107" s="50">
        <f>IF(D1107="","",MIN(D1107+F1107,G1107+H1107))</f>
        <v/>
      </c>
      <c r="J1107" s="50">
        <f>IF(D1107="","",MIN(D1107,MAX(0,I1107-F1107)))</f>
        <v/>
      </c>
      <c r="K1107" s="50">
        <f>IF(D1107="","",MAX(0,D1107+F1107-I1107))</f>
        <v/>
      </c>
      <c r="L1107" s="23">
        <f>IF(D1107="","",IF(D1107&lt;=0,"",1+COUNTIFS($D$1106:$D$1205,"&gt;0",$E$1106:$E$1205,"&gt;"&amp;E1107)))</f>
        <v/>
      </c>
      <c r="M1107" s="23">
        <f>IF(D1107="","",IF(AND(K1107&gt;0,L1107=1),"Yes","No"))</f>
        <v/>
      </c>
      <c r="N1107" s="50">
        <f>IF(D1107="","",N1007+F1107)</f>
        <v/>
      </c>
      <c r="O1107" s="49">
        <f>IF(D1107="","",IF(AND(K1107=0,K1007&gt;0),C1107,""))</f>
        <v/>
      </c>
    </row>
    <row r="1108">
      <c r="A1108" s="47">
        <f>IF(B1108="","",DATE(YEAR('Debt Inputs'!$E$2),MONTH('Debt Inputs'!$E$2)+11,1))</f>
        <v/>
      </c>
      <c r="B1108" s="18">
        <f>IF('Debt Inputs'!A8="","",'Debt Inputs'!A8)</f>
        <v/>
      </c>
      <c r="C1108" s="19">
        <f>IF(B1108="","",IFERROR(VLOOKUP(B1108,'Debt Inputs'!$A$6:$M$105,2,FALSE),""))</f>
        <v/>
      </c>
      <c r="D1108" s="48">
        <f>IF(B1108="","",K1008)</f>
        <v/>
      </c>
      <c r="E1108" s="21">
        <f>IF(B1108="","",IFERROR(VLOOKUP(B1108,'Debt Inputs'!$A$6:$M$105,5,FALSE),0))</f>
        <v/>
      </c>
      <c r="F1108" s="48">
        <f>IF(D1108="","",IFERROR(D1108*E1108/12,0))</f>
        <v/>
      </c>
      <c r="G1108" s="48">
        <f>IF(D1108="","",MIN(IFERROR(VLOOKUP(B1108,'Debt Inputs'!$A$6:$M$105,7,FALSE),0),D1108+F1108))</f>
        <v/>
      </c>
      <c r="H1108" s="48">
        <f>IF(D1108="","",IF(L1108=1,MAX(0,'Debt Inputs'!$B$2-SUM($G$1106:$G$1205)),0))</f>
        <v/>
      </c>
      <c r="I1108" s="48">
        <f>IF(D1108="","",MIN(D1108+F1108,G1108+H1108))</f>
        <v/>
      </c>
      <c r="J1108" s="48">
        <f>IF(D1108="","",MIN(D1108,MAX(0,I1108-F1108)))</f>
        <v/>
      </c>
      <c r="K1108" s="48">
        <f>IF(D1108="","",MAX(0,D1108+F1108-I1108))</f>
        <v/>
      </c>
      <c r="L1108" s="18">
        <f>IF(D1108="","",IF(D1108&lt;=0,"",1+COUNTIFS($D$1106:$D$1205,"&gt;0",$E$1106:$E$1205,"&gt;"&amp;E1108)))</f>
        <v/>
      </c>
      <c r="M1108" s="18">
        <f>IF(D1108="","",IF(AND(K1108&gt;0,L1108=1),"Yes","No"))</f>
        <v/>
      </c>
      <c r="N1108" s="48">
        <f>IF(D1108="","",N1008+F1108)</f>
        <v/>
      </c>
      <c r="O1108" s="47">
        <f>IF(D1108="","",IF(AND(K1108=0,K1008&gt;0),C1108,""))</f>
        <v/>
      </c>
    </row>
    <row r="1109">
      <c r="A1109" s="49">
        <f>IF(B1109="","",DATE(YEAR('Debt Inputs'!$E$2),MONTH('Debt Inputs'!$E$2)+11,1))</f>
        <v/>
      </c>
      <c r="B1109" s="23">
        <f>IF('Debt Inputs'!A9="","",'Debt Inputs'!A9)</f>
        <v/>
      </c>
      <c r="C1109" s="24">
        <f>IF(B1109="","",IFERROR(VLOOKUP(B1109,'Debt Inputs'!$A$6:$M$105,2,FALSE),""))</f>
        <v/>
      </c>
      <c r="D1109" s="50">
        <f>IF(B1109="","",K1009)</f>
        <v/>
      </c>
      <c r="E1109" s="26">
        <f>IF(B1109="","",IFERROR(VLOOKUP(B1109,'Debt Inputs'!$A$6:$M$105,5,FALSE),0))</f>
        <v/>
      </c>
      <c r="F1109" s="50">
        <f>IF(D1109="","",IFERROR(D1109*E1109/12,0))</f>
        <v/>
      </c>
      <c r="G1109" s="50">
        <f>IF(D1109="","",MIN(IFERROR(VLOOKUP(B1109,'Debt Inputs'!$A$6:$M$105,7,FALSE),0),D1109+F1109))</f>
        <v/>
      </c>
      <c r="H1109" s="50">
        <f>IF(D1109="","",IF(L1109=1,MAX(0,'Debt Inputs'!$B$2-SUM($G$1106:$G$1205)),0))</f>
        <v/>
      </c>
      <c r="I1109" s="50">
        <f>IF(D1109="","",MIN(D1109+F1109,G1109+H1109))</f>
        <v/>
      </c>
      <c r="J1109" s="50">
        <f>IF(D1109="","",MIN(D1109,MAX(0,I1109-F1109)))</f>
        <v/>
      </c>
      <c r="K1109" s="50">
        <f>IF(D1109="","",MAX(0,D1109+F1109-I1109))</f>
        <v/>
      </c>
      <c r="L1109" s="23">
        <f>IF(D1109="","",IF(D1109&lt;=0,"",1+COUNTIFS($D$1106:$D$1205,"&gt;0",$E$1106:$E$1205,"&gt;"&amp;E1109)))</f>
        <v/>
      </c>
      <c r="M1109" s="23">
        <f>IF(D1109="","",IF(AND(K1109&gt;0,L1109=1),"Yes","No"))</f>
        <v/>
      </c>
      <c r="N1109" s="50">
        <f>IF(D1109="","",N1009+F1109)</f>
        <v/>
      </c>
      <c r="O1109" s="49">
        <f>IF(D1109="","",IF(AND(K1109=0,K1009&gt;0),C1109,""))</f>
        <v/>
      </c>
    </row>
    <row r="1110">
      <c r="A1110" s="47">
        <f>IF(B1110="","",DATE(YEAR('Debt Inputs'!$E$2),MONTH('Debt Inputs'!$E$2)+11,1))</f>
        <v/>
      </c>
      <c r="B1110" s="18">
        <f>IF('Debt Inputs'!A10="","",'Debt Inputs'!A10)</f>
        <v/>
      </c>
      <c r="C1110" s="19">
        <f>IF(B1110="","",IFERROR(VLOOKUP(B1110,'Debt Inputs'!$A$6:$M$105,2,FALSE),""))</f>
        <v/>
      </c>
      <c r="D1110" s="48">
        <f>IF(B1110="","",K1010)</f>
        <v/>
      </c>
      <c r="E1110" s="21">
        <f>IF(B1110="","",IFERROR(VLOOKUP(B1110,'Debt Inputs'!$A$6:$M$105,5,FALSE),0))</f>
        <v/>
      </c>
      <c r="F1110" s="48">
        <f>IF(D1110="","",IFERROR(D1110*E1110/12,0))</f>
        <v/>
      </c>
      <c r="G1110" s="48">
        <f>IF(D1110="","",MIN(IFERROR(VLOOKUP(B1110,'Debt Inputs'!$A$6:$M$105,7,FALSE),0),D1110+F1110))</f>
        <v/>
      </c>
      <c r="H1110" s="48">
        <f>IF(D1110="","",IF(L1110=1,MAX(0,'Debt Inputs'!$B$2-SUM($G$1106:$G$1205)),0))</f>
        <v/>
      </c>
      <c r="I1110" s="48">
        <f>IF(D1110="","",MIN(D1110+F1110,G1110+H1110))</f>
        <v/>
      </c>
      <c r="J1110" s="48">
        <f>IF(D1110="","",MIN(D1110,MAX(0,I1110-F1110)))</f>
        <v/>
      </c>
      <c r="K1110" s="48">
        <f>IF(D1110="","",MAX(0,D1110+F1110-I1110))</f>
        <v/>
      </c>
      <c r="L1110" s="18">
        <f>IF(D1110="","",IF(D1110&lt;=0,"",1+COUNTIFS($D$1106:$D$1205,"&gt;0",$E$1106:$E$1205,"&gt;"&amp;E1110)))</f>
        <v/>
      </c>
      <c r="M1110" s="18">
        <f>IF(D1110="","",IF(AND(K1110&gt;0,L1110=1),"Yes","No"))</f>
        <v/>
      </c>
      <c r="N1110" s="48">
        <f>IF(D1110="","",N1010+F1110)</f>
        <v/>
      </c>
      <c r="O1110" s="47">
        <f>IF(D1110="","",IF(AND(K1110=0,K1010&gt;0),C1110,""))</f>
        <v/>
      </c>
    </row>
    <row r="1111">
      <c r="A1111" s="49">
        <f>IF(B1111="","",DATE(YEAR('Debt Inputs'!$E$2),MONTH('Debt Inputs'!$E$2)+11,1))</f>
        <v/>
      </c>
      <c r="B1111" s="23">
        <f>IF('Debt Inputs'!A11="","",'Debt Inputs'!A11)</f>
        <v/>
      </c>
      <c r="C1111" s="24">
        <f>IF(B1111="","",IFERROR(VLOOKUP(B1111,'Debt Inputs'!$A$6:$M$105,2,FALSE),""))</f>
        <v/>
      </c>
      <c r="D1111" s="50">
        <f>IF(B1111="","",K1011)</f>
        <v/>
      </c>
      <c r="E1111" s="26">
        <f>IF(B1111="","",IFERROR(VLOOKUP(B1111,'Debt Inputs'!$A$6:$M$105,5,FALSE),0))</f>
        <v/>
      </c>
      <c r="F1111" s="50">
        <f>IF(D1111="","",IFERROR(D1111*E1111/12,0))</f>
        <v/>
      </c>
      <c r="G1111" s="50">
        <f>IF(D1111="","",MIN(IFERROR(VLOOKUP(B1111,'Debt Inputs'!$A$6:$M$105,7,FALSE),0),D1111+F1111))</f>
        <v/>
      </c>
      <c r="H1111" s="50">
        <f>IF(D1111="","",IF(L1111=1,MAX(0,'Debt Inputs'!$B$2-SUM($G$1106:$G$1205)),0))</f>
        <v/>
      </c>
      <c r="I1111" s="50">
        <f>IF(D1111="","",MIN(D1111+F1111,G1111+H1111))</f>
        <v/>
      </c>
      <c r="J1111" s="50">
        <f>IF(D1111="","",MIN(D1111,MAX(0,I1111-F1111)))</f>
        <v/>
      </c>
      <c r="K1111" s="50">
        <f>IF(D1111="","",MAX(0,D1111+F1111-I1111))</f>
        <v/>
      </c>
      <c r="L1111" s="23">
        <f>IF(D1111="","",IF(D1111&lt;=0,"",1+COUNTIFS($D$1106:$D$1205,"&gt;0",$E$1106:$E$1205,"&gt;"&amp;E1111)))</f>
        <v/>
      </c>
      <c r="M1111" s="23">
        <f>IF(D1111="","",IF(AND(K1111&gt;0,L1111=1),"Yes","No"))</f>
        <v/>
      </c>
      <c r="N1111" s="50">
        <f>IF(D1111="","",N1011+F1111)</f>
        <v/>
      </c>
      <c r="O1111" s="49">
        <f>IF(D1111="","",IF(AND(K1111=0,K1011&gt;0),C1111,""))</f>
        <v/>
      </c>
    </row>
    <row r="1112">
      <c r="A1112" s="47">
        <f>IF(B1112="","",DATE(YEAR('Debt Inputs'!$E$2),MONTH('Debt Inputs'!$E$2)+11,1))</f>
        <v/>
      </c>
      <c r="B1112" s="18">
        <f>IF('Debt Inputs'!A12="","",'Debt Inputs'!A12)</f>
        <v/>
      </c>
      <c r="C1112" s="19">
        <f>IF(B1112="","",IFERROR(VLOOKUP(B1112,'Debt Inputs'!$A$6:$M$105,2,FALSE),""))</f>
        <v/>
      </c>
      <c r="D1112" s="48">
        <f>IF(B1112="","",K1012)</f>
        <v/>
      </c>
      <c r="E1112" s="21">
        <f>IF(B1112="","",IFERROR(VLOOKUP(B1112,'Debt Inputs'!$A$6:$M$105,5,FALSE),0))</f>
        <v/>
      </c>
      <c r="F1112" s="48">
        <f>IF(D1112="","",IFERROR(D1112*E1112/12,0))</f>
        <v/>
      </c>
      <c r="G1112" s="48">
        <f>IF(D1112="","",MIN(IFERROR(VLOOKUP(B1112,'Debt Inputs'!$A$6:$M$105,7,FALSE),0),D1112+F1112))</f>
        <v/>
      </c>
      <c r="H1112" s="48">
        <f>IF(D1112="","",IF(L1112=1,MAX(0,'Debt Inputs'!$B$2-SUM($G$1106:$G$1205)),0))</f>
        <v/>
      </c>
      <c r="I1112" s="48">
        <f>IF(D1112="","",MIN(D1112+F1112,G1112+H1112))</f>
        <v/>
      </c>
      <c r="J1112" s="48">
        <f>IF(D1112="","",MIN(D1112,MAX(0,I1112-F1112)))</f>
        <v/>
      </c>
      <c r="K1112" s="48">
        <f>IF(D1112="","",MAX(0,D1112+F1112-I1112))</f>
        <v/>
      </c>
      <c r="L1112" s="18">
        <f>IF(D1112="","",IF(D1112&lt;=0,"",1+COUNTIFS($D$1106:$D$1205,"&gt;0",$E$1106:$E$1205,"&gt;"&amp;E1112)))</f>
        <v/>
      </c>
      <c r="M1112" s="18">
        <f>IF(D1112="","",IF(AND(K1112&gt;0,L1112=1),"Yes","No"))</f>
        <v/>
      </c>
      <c r="N1112" s="48">
        <f>IF(D1112="","",N1012+F1112)</f>
        <v/>
      </c>
      <c r="O1112" s="47">
        <f>IF(D1112="","",IF(AND(K1112=0,K1012&gt;0),C1112,""))</f>
        <v/>
      </c>
    </row>
    <row r="1113">
      <c r="A1113" s="49">
        <f>IF(B1113="","",DATE(YEAR('Debt Inputs'!$E$2),MONTH('Debt Inputs'!$E$2)+11,1))</f>
        <v/>
      </c>
      <c r="B1113" s="23">
        <f>IF('Debt Inputs'!A13="","",'Debt Inputs'!A13)</f>
        <v/>
      </c>
      <c r="C1113" s="24">
        <f>IF(B1113="","",IFERROR(VLOOKUP(B1113,'Debt Inputs'!$A$6:$M$105,2,FALSE),""))</f>
        <v/>
      </c>
      <c r="D1113" s="50">
        <f>IF(B1113="","",K1013)</f>
        <v/>
      </c>
      <c r="E1113" s="26">
        <f>IF(B1113="","",IFERROR(VLOOKUP(B1113,'Debt Inputs'!$A$6:$M$105,5,FALSE),0))</f>
        <v/>
      </c>
      <c r="F1113" s="50">
        <f>IF(D1113="","",IFERROR(D1113*E1113/12,0))</f>
        <v/>
      </c>
      <c r="G1113" s="50">
        <f>IF(D1113="","",MIN(IFERROR(VLOOKUP(B1113,'Debt Inputs'!$A$6:$M$105,7,FALSE),0),D1113+F1113))</f>
        <v/>
      </c>
      <c r="H1113" s="50">
        <f>IF(D1113="","",IF(L1113=1,MAX(0,'Debt Inputs'!$B$2-SUM($G$1106:$G$1205)),0))</f>
        <v/>
      </c>
      <c r="I1113" s="50">
        <f>IF(D1113="","",MIN(D1113+F1113,G1113+H1113))</f>
        <v/>
      </c>
      <c r="J1113" s="50">
        <f>IF(D1113="","",MIN(D1113,MAX(0,I1113-F1113)))</f>
        <v/>
      </c>
      <c r="K1113" s="50">
        <f>IF(D1113="","",MAX(0,D1113+F1113-I1113))</f>
        <v/>
      </c>
      <c r="L1113" s="23">
        <f>IF(D1113="","",IF(D1113&lt;=0,"",1+COUNTIFS($D$1106:$D$1205,"&gt;0",$E$1106:$E$1205,"&gt;"&amp;E1113)))</f>
        <v/>
      </c>
      <c r="M1113" s="23">
        <f>IF(D1113="","",IF(AND(K1113&gt;0,L1113=1),"Yes","No"))</f>
        <v/>
      </c>
      <c r="N1113" s="50">
        <f>IF(D1113="","",N1013+F1113)</f>
        <v/>
      </c>
      <c r="O1113" s="49">
        <f>IF(D1113="","",IF(AND(K1113=0,K1013&gt;0),C1113,""))</f>
        <v/>
      </c>
    </row>
    <row r="1114">
      <c r="A1114" s="47">
        <f>IF(B1114="","",DATE(YEAR('Debt Inputs'!$E$2),MONTH('Debt Inputs'!$E$2)+11,1))</f>
        <v/>
      </c>
      <c r="B1114" s="18">
        <f>IF('Debt Inputs'!A14="","",'Debt Inputs'!A14)</f>
        <v/>
      </c>
      <c r="C1114" s="19">
        <f>IF(B1114="","",IFERROR(VLOOKUP(B1114,'Debt Inputs'!$A$6:$M$105,2,FALSE),""))</f>
        <v/>
      </c>
      <c r="D1114" s="48">
        <f>IF(B1114="","",K1014)</f>
        <v/>
      </c>
      <c r="E1114" s="21">
        <f>IF(B1114="","",IFERROR(VLOOKUP(B1114,'Debt Inputs'!$A$6:$M$105,5,FALSE),0))</f>
        <v/>
      </c>
      <c r="F1114" s="48">
        <f>IF(D1114="","",IFERROR(D1114*E1114/12,0))</f>
        <v/>
      </c>
      <c r="G1114" s="48">
        <f>IF(D1114="","",MIN(IFERROR(VLOOKUP(B1114,'Debt Inputs'!$A$6:$M$105,7,FALSE),0),D1114+F1114))</f>
        <v/>
      </c>
      <c r="H1114" s="48">
        <f>IF(D1114="","",IF(L1114=1,MAX(0,'Debt Inputs'!$B$2-SUM($G$1106:$G$1205)),0))</f>
        <v/>
      </c>
      <c r="I1114" s="48">
        <f>IF(D1114="","",MIN(D1114+F1114,G1114+H1114))</f>
        <v/>
      </c>
      <c r="J1114" s="48">
        <f>IF(D1114="","",MIN(D1114,MAX(0,I1114-F1114)))</f>
        <v/>
      </c>
      <c r="K1114" s="48">
        <f>IF(D1114="","",MAX(0,D1114+F1114-I1114))</f>
        <v/>
      </c>
      <c r="L1114" s="18">
        <f>IF(D1114="","",IF(D1114&lt;=0,"",1+COUNTIFS($D$1106:$D$1205,"&gt;0",$E$1106:$E$1205,"&gt;"&amp;E1114)))</f>
        <v/>
      </c>
      <c r="M1114" s="18">
        <f>IF(D1114="","",IF(AND(K1114&gt;0,L1114=1),"Yes","No"))</f>
        <v/>
      </c>
      <c r="N1114" s="48">
        <f>IF(D1114="","",N1014+F1114)</f>
        <v/>
      </c>
      <c r="O1114" s="47">
        <f>IF(D1114="","",IF(AND(K1114=0,K1014&gt;0),C1114,""))</f>
        <v/>
      </c>
    </row>
    <row r="1115">
      <c r="A1115" s="49">
        <f>IF(B1115="","",DATE(YEAR('Debt Inputs'!$E$2),MONTH('Debt Inputs'!$E$2)+11,1))</f>
        <v/>
      </c>
      <c r="B1115" s="23">
        <f>IF('Debt Inputs'!A15="","",'Debt Inputs'!A15)</f>
        <v/>
      </c>
      <c r="C1115" s="24">
        <f>IF(B1115="","",IFERROR(VLOOKUP(B1115,'Debt Inputs'!$A$6:$M$105,2,FALSE),""))</f>
        <v/>
      </c>
      <c r="D1115" s="50">
        <f>IF(B1115="","",K1015)</f>
        <v/>
      </c>
      <c r="E1115" s="26">
        <f>IF(B1115="","",IFERROR(VLOOKUP(B1115,'Debt Inputs'!$A$6:$M$105,5,FALSE),0))</f>
        <v/>
      </c>
      <c r="F1115" s="50">
        <f>IF(D1115="","",IFERROR(D1115*E1115/12,0))</f>
        <v/>
      </c>
      <c r="G1115" s="50">
        <f>IF(D1115="","",MIN(IFERROR(VLOOKUP(B1115,'Debt Inputs'!$A$6:$M$105,7,FALSE),0),D1115+F1115))</f>
        <v/>
      </c>
      <c r="H1115" s="50">
        <f>IF(D1115="","",IF(L1115=1,MAX(0,'Debt Inputs'!$B$2-SUM($G$1106:$G$1205)),0))</f>
        <v/>
      </c>
      <c r="I1115" s="50">
        <f>IF(D1115="","",MIN(D1115+F1115,G1115+H1115))</f>
        <v/>
      </c>
      <c r="J1115" s="50">
        <f>IF(D1115="","",MIN(D1115,MAX(0,I1115-F1115)))</f>
        <v/>
      </c>
      <c r="K1115" s="50">
        <f>IF(D1115="","",MAX(0,D1115+F1115-I1115))</f>
        <v/>
      </c>
      <c r="L1115" s="23">
        <f>IF(D1115="","",IF(D1115&lt;=0,"",1+COUNTIFS($D$1106:$D$1205,"&gt;0",$E$1106:$E$1205,"&gt;"&amp;E1115)))</f>
        <v/>
      </c>
      <c r="M1115" s="23">
        <f>IF(D1115="","",IF(AND(K1115&gt;0,L1115=1),"Yes","No"))</f>
        <v/>
      </c>
      <c r="N1115" s="50">
        <f>IF(D1115="","",N1015+F1115)</f>
        <v/>
      </c>
      <c r="O1115" s="49">
        <f>IF(D1115="","",IF(AND(K1115=0,K1015&gt;0),C1115,""))</f>
        <v/>
      </c>
    </row>
    <row r="1116">
      <c r="A1116" s="47">
        <f>IF(B1116="","",DATE(YEAR('Debt Inputs'!$E$2),MONTH('Debt Inputs'!$E$2)+11,1))</f>
        <v/>
      </c>
      <c r="B1116" s="18">
        <f>IF('Debt Inputs'!A16="","",'Debt Inputs'!A16)</f>
        <v/>
      </c>
      <c r="C1116" s="19">
        <f>IF(B1116="","",IFERROR(VLOOKUP(B1116,'Debt Inputs'!$A$6:$M$105,2,FALSE),""))</f>
        <v/>
      </c>
      <c r="D1116" s="48">
        <f>IF(B1116="","",K1016)</f>
        <v/>
      </c>
      <c r="E1116" s="21">
        <f>IF(B1116="","",IFERROR(VLOOKUP(B1116,'Debt Inputs'!$A$6:$M$105,5,FALSE),0))</f>
        <v/>
      </c>
      <c r="F1116" s="48">
        <f>IF(D1116="","",IFERROR(D1116*E1116/12,0))</f>
        <v/>
      </c>
      <c r="G1116" s="48">
        <f>IF(D1116="","",MIN(IFERROR(VLOOKUP(B1116,'Debt Inputs'!$A$6:$M$105,7,FALSE),0),D1116+F1116))</f>
        <v/>
      </c>
      <c r="H1116" s="48">
        <f>IF(D1116="","",IF(L1116=1,MAX(0,'Debt Inputs'!$B$2-SUM($G$1106:$G$1205)),0))</f>
        <v/>
      </c>
      <c r="I1116" s="48">
        <f>IF(D1116="","",MIN(D1116+F1116,G1116+H1116))</f>
        <v/>
      </c>
      <c r="J1116" s="48">
        <f>IF(D1116="","",MIN(D1116,MAX(0,I1116-F1116)))</f>
        <v/>
      </c>
      <c r="K1116" s="48">
        <f>IF(D1116="","",MAX(0,D1116+F1116-I1116))</f>
        <v/>
      </c>
      <c r="L1116" s="18">
        <f>IF(D1116="","",IF(D1116&lt;=0,"",1+COUNTIFS($D$1106:$D$1205,"&gt;0",$E$1106:$E$1205,"&gt;"&amp;E1116)))</f>
        <v/>
      </c>
      <c r="M1116" s="18">
        <f>IF(D1116="","",IF(AND(K1116&gt;0,L1116=1),"Yes","No"))</f>
        <v/>
      </c>
      <c r="N1116" s="48">
        <f>IF(D1116="","",N1016+F1116)</f>
        <v/>
      </c>
      <c r="O1116" s="47">
        <f>IF(D1116="","",IF(AND(K1116=0,K1016&gt;0),C1116,""))</f>
        <v/>
      </c>
    </row>
    <row r="1117">
      <c r="A1117" s="49">
        <f>IF(B1117="","",DATE(YEAR('Debt Inputs'!$E$2),MONTH('Debt Inputs'!$E$2)+11,1))</f>
        <v/>
      </c>
      <c r="B1117" s="23">
        <f>IF('Debt Inputs'!A17="","",'Debt Inputs'!A17)</f>
        <v/>
      </c>
      <c r="C1117" s="24">
        <f>IF(B1117="","",IFERROR(VLOOKUP(B1117,'Debt Inputs'!$A$6:$M$105,2,FALSE),""))</f>
        <v/>
      </c>
      <c r="D1117" s="50">
        <f>IF(B1117="","",K1017)</f>
        <v/>
      </c>
      <c r="E1117" s="26">
        <f>IF(B1117="","",IFERROR(VLOOKUP(B1117,'Debt Inputs'!$A$6:$M$105,5,FALSE),0))</f>
        <v/>
      </c>
      <c r="F1117" s="50">
        <f>IF(D1117="","",IFERROR(D1117*E1117/12,0))</f>
        <v/>
      </c>
      <c r="G1117" s="50">
        <f>IF(D1117="","",MIN(IFERROR(VLOOKUP(B1117,'Debt Inputs'!$A$6:$M$105,7,FALSE),0),D1117+F1117))</f>
        <v/>
      </c>
      <c r="H1117" s="50">
        <f>IF(D1117="","",IF(L1117=1,MAX(0,'Debt Inputs'!$B$2-SUM($G$1106:$G$1205)),0))</f>
        <v/>
      </c>
      <c r="I1117" s="50">
        <f>IF(D1117="","",MIN(D1117+F1117,G1117+H1117))</f>
        <v/>
      </c>
      <c r="J1117" s="50">
        <f>IF(D1117="","",MIN(D1117,MAX(0,I1117-F1117)))</f>
        <v/>
      </c>
      <c r="K1117" s="50">
        <f>IF(D1117="","",MAX(0,D1117+F1117-I1117))</f>
        <v/>
      </c>
      <c r="L1117" s="23">
        <f>IF(D1117="","",IF(D1117&lt;=0,"",1+COUNTIFS($D$1106:$D$1205,"&gt;0",$E$1106:$E$1205,"&gt;"&amp;E1117)))</f>
        <v/>
      </c>
      <c r="M1117" s="23">
        <f>IF(D1117="","",IF(AND(K1117&gt;0,L1117=1),"Yes","No"))</f>
        <v/>
      </c>
      <c r="N1117" s="50">
        <f>IF(D1117="","",N1017+F1117)</f>
        <v/>
      </c>
      <c r="O1117" s="49">
        <f>IF(D1117="","",IF(AND(K1117=0,K1017&gt;0),C1117,""))</f>
        <v/>
      </c>
    </row>
    <row r="1118">
      <c r="A1118" s="47">
        <f>IF(B1118="","",DATE(YEAR('Debt Inputs'!$E$2),MONTH('Debt Inputs'!$E$2)+11,1))</f>
        <v/>
      </c>
      <c r="B1118" s="18">
        <f>IF('Debt Inputs'!A18="","",'Debt Inputs'!A18)</f>
        <v/>
      </c>
      <c r="C1118" s="19">
        <f>IF(B1118="","",IFERROR(VLOOKUP(B1118,'Debt Inputs'!$A$6:$M$105,2,FALSE),""))</f>
        <v/>
      </c>
      <c r="D1118" s="48">
        <f>IF(B1118="","",K1018)</f>
        <v/>
      </c>
      <c r="E1118" s="21">
        <f>IF(B1118="","",IFERROR(VLOOKUP(B1118,'Debt Inputs'!$A$6:$M$105,5,FALSE),0))</f>
        <v/>
      </c>
      <c r="F1118" s="48">
        <f>IF(D1118="","",IFERROR(D1118*E1118/12,0))</f>
        <v/>
      </c>
      <c r="G1118" s="48">
        <f>IF(D1118="","",MIN(IFERROR(VLOOKUP(B1118,'Debt Inputs'!$A$6:$M$105,7,FALSE),0),D1118+F1118))</f>
        <v/>
      </c>
      <c r="H1118" s="48">
        <f>IF(D1118="","",IF(L1118=1,MAX(0,'Debt Inputs'!$B$2-SUM($G$1106:$G$1205)),0))</f>
        <v/>
      </c>
      <c r="I1118" s="48">
        <f>IF(D1118="","",MIN(D1118+F1118,G1118+H1118))</f>
        <v/>
      </c>
      <c r="J1118" s="48">
        <f>IF(D1118="","",MIN(D1118,MAX(0,I1118-F1118)))</f>
        <v/>
      </c>
      <c r="K1118" s="48">
        <f>IF(D1118="","",MAX(0,D1118+F1118-I1118))</f>
        <v/>
      </c>
      <c r="L1118" s="18">
        <f>IF(D1118="","",IF(D1118&lt;=0,"",1+COUNTIFS($D$1106:$D$1205,"&gt;0",$E$1106:$E$1205,"&gt;"&amp;E1118)))</f>
        <v/>
      </c>
      <c r="M1118" s="18">
        <f>IF(D1118="","",IF(AND(K1118&gt;0,L1118=1),"Yes","No"))</f>
        <v/>
      </c>
      <c r="N1118" s="48">
        <f>IF(D1118="","",N1018+F1118)</f>
        <v/>
      </c>
      <c r="O1118" s="47">
        <f>IF(D1118="","",IF(AND(K1118=0,K1018&gt;0),C1118,""))</f>
        <v/>
      </c>
    </row>
    <row r="1119">
      <c r="A1119" s="49">
        <f>IF(B1119="","",DATE(YEAR('Debt Inputs'!$E$2),MONTH('Debt Inputs'!$E$2)+11,1))</f>
        <v/>
      </c>
      <c r="B1119" s="23">
        <f>IF('Debt Inputs'!A19="","",'Debt Inputs'!A19)</f>
        <v/>
      </c>
      <c r="C1119" s="24">
        <f>IF(B1119="","",IFERROR(VLOOKUP(B1119,'Debt Inputs'!$A$6:$M$105,2,FALSE),""))</f>
        <v/>
      </c>
      <c r="D1119" s="50">
        <f>IF(B1119="","",K1019)</f>
        <v/>
      </c>
      <c r="E1119" s="26">
        <f>IF(B1119="","",IFERROR(VLOOKUP(B1119,'Debt Inputs'!$A$6:$M$105,5,FALSE),0))</f>
        <v/>
      </c>
      <c r="F1119" s="50">
        <f>IF(D1119="","",IFERROR(D1119*E1119/12,0))</f>
        <v/>
      </c>
      <c r="G1119" s="50">
        <f>IF(D1119="","",MIN(IFERROR(VLOOKUP(B1119,'Debt Inputs'!$A$6:$M$105,7,FALSE),0),D1119+F1119))</f>
        <v/>
      </c>
      <c r="H1119" s="50">
        <f>IF(D1119="","",IF(L1119=1,MAX(0,'Debt Inputs'!$B$2-SUM($G$1106:$G$1205)),0))</f>
        <v/>
      </c>
      <c r="I1119" s="50">
        <f>IF(D1119="","",MIN(D1119+F1119,G1119+H1119))</f>
        <v/>
      </c>
      <c r="J1119" s="50">
        <f>IF(D1119="","",MIN(D1119,MAX(0,I1119-F1119)))</f>
        <v/>
      </c>
      <c r="K1119" s="50">
        <f>IF(D1119="","",MAX(0,D1119+F1119-I1119))</f>
        <v/>
      </c>
      <c r="L1119" s="23">
        <f>IF(D1119="","",IF(D1119&lt;=0,"",1+COUNTIFS($D$1106:$D$1205,"&gt;0",$E$1106:$E$1205,"&gt;"&amp;E1119)))</f>
        <v/>
      </c>
      <c r="M1119" s="23">
        <f>IF(D1119="","",IF(AND(K1119&gt;0,L1119=1),"Yes","No"))</f>
        <v/>
      </c>
      <c r="N1119" s="50">
        <f>IF(D1119="","",N1019+F1119)</f>
        <v/>
      </c>
      <c r="O1119" s="49">
        <f>IF(D1119="","",IF(AND(K1119=0,K1019&gt;0),C1119,""))</f>
        <v/>
      </c>
    </row>
    <row r="1120">
      <c r="A1120" s="47">
        <f>IF(B1120="","",DATE(YEAR('Debt Inputs'!$E$2),MONTH('Debt Inputs'!$E$2)+11,1))</f>
        <v/>
      </c>
      <c r="B1120" s="18">
        <f>IF('Debt Inputs'!A20="","",'Debt Inputs'!A20)</f>
        <v/>
      </c>
      <c r="C1120" s="19">
        <f>IF(B1120="","",IFERROR(VLOOKUP(B1120,'Debt Inputs'!$A$6:$M$105,2,FALSE),""))</f>
        <v/>
      </c>
      <c r="D1120" s="48">
        <f>IF(B1120="","",K1020)</f>
        <v/>
      </c>
      <c r="E1120" s="21">
        <f>IF(B1120="","",IFERROR(VLOOKUP(B1120,'Debt Inputs'!$A$6:$M$105,5,FALSE),0))</f>
        <v/>
      </c>
      <c r="F1120" s="48">
        <f>IF(D1120="","",IFERROR(D1120*E1120/12,0))</f>
        <v/>
      </c>
      <c r="G1120" s="48">
        <f>IF(D1120="","",MIN(IFERROR(VLOOKUP(B1120,'Debt Inputs'!$A$6:$M$105,7,FALSE),0),D1120+F1120))</f>
        <v/>
      </c>
      <c r="H1120" s="48">
        <f>IF(D1120="","",IF(L1120=1,MAX(0,'Debt Inputs'!$B$2-SUM($G$1106:$G$1205)),0))</f>
        <v/>
      </c>
      <c r="I1120" s="48">
        <f>IF(D1120="","",MIN(D1120+F1120,G1120+H1120))</f>
        <v/>
      </c>
      <c r="J1120" s="48">
        <f>IF(D1120="","",MIN(D1120,MAX(0,I1120-F1120)))</f>
        <v/>
      </c>
      <c r="K1120" s="48">
        <f>IF(D1120="","",MAX(0,D1120+F1120-I1120))</f>
        <v/>
      </c>
      <c r="L1120" s="18">
        <f>IF(D1120="","",IF(D1120&lt;=0,"",1+COUNTIFS($D$1106:$D$1205,"&gt;0",$E$1106:$E$1205,"&gt;"&amp;E1120)))</f>
        <v/>
      </c>
      <c r="M1120" s="18">
        <f>IF(D1120="","",IF(AND(K1120&gt;0,L1120=1),"Yes","No"))</f>
        <v/>
      </c>
      <c r="N1120" s="48">
        <f>IF(D1120="","",N1020+F1120)</f>
        <v/>
      </c>
      <c r="O1120" s="47">
        <f>IF(D1120="","",IF(AND(K1120=0,K1020&gt;0),C1120,""))</f>
        <v/>
      </c>
    </row>
    <row r="1121">
      <c r="A1121" s="49">
        <f>IF(B1121="","",DATE(YEAR('Debt Inputs'!$E$2),MONTH('Debt Inputs'!$E$2)+11,1))</f>
        <v/>
      </c>
      <c r="B1121" s="23">
        <f>IF('Debt Inputs'!A21="","",'Debt Inputs'!A21)</f>
        <v/>
      </c>
      <c r="C1121" s="24">
        <f>IF(B1121="","",IFERROR(VLOOKUP(B1121,'Debt Inputs'!$A$6:$M$105,2,FALSE),""))</f>
        <v/>
      </c>
      <c r="D1121" s="50">
        <f>IF(B1121="","",K1021)</f>
        <v/>
      </c>
      <c r="E1121" s="26">
        <f>IF(B1121="","",IFERROR(VLOOKUP(B1121,'Debt Inputs'!$A$6:$M$105,5,FALSE),0))</f>
        <v/>
      </c>
      <c r="F1121" s="50">
        <f>IF(D1121="","",IFERROR(D1121*E1121/12,0))</f>
        <v/>
      </c>
      <c r="G1121" s="50">
        <f>IF(D1121="","",MIN(IFERROR(VLOOKUP(B1121,'Debt Inputs'!$A$6:$M$105,7,FALSE),0),D1121+F1121))</f>
        <v/>
      </c>
      <c r="H1121" s="50">
        <f>IF(D1121="","",IF(L1121=1,MAX(0,'Debt Inputs'!$B$2-SUM($G$1106:$G$1205)),0))</f>
        <v/>
      </c>
      <c r="I1121" s="50">
        <f>IF(D1121="","",MIN(D1121+F1121,G1121+H1121))</f>
        <v/>
      </c>
      <c r="J1121" s="50">
        <f>IF(D1121="","",MIN(D1121,MAX(0,I1121-F1121)))</f>
        <v/>
      </c>
      <c r="K1121" s="50">
        <f>IF(D1121="","",MAX(0,D1121+F1121-I1121))</f>
        <v/>
      </c>
      <c r="L1121" s="23">
        <f>IF(D1121="","",IF(D1121&lt;=0,"",1+COUNTIFS($D$1106:$D$1205,"&gt;0",$E$1106:$E$1205,"&gt;"&amp;E1121)))</f>
        <v/>
      </c>
      <c r="M1121" s="23">
        <f>IF(D1121="","",IF(AND(K1121&gt;0,L1121=1),"Yes","No"))</f>
        <v/>
      </c>
      <c r="N1121" s="50">
        <f>IF(D1121="","",N1021+F1121)</f>
        <v/>
      </c>
      <c r="O1121" s="49">
        <f>IF(D1121="","",IF(AND(K1121=0,K1021&gt;0),C1121,""))</f>
        <v/>
      </c>
    </row>
    <row r="1122">
      <c r="A1122" s="47">
        <f>IF(B1122="","",DATE(YEAR('Debt Inputs'!$E$2),MONTH('Debt Inputs'!$E$2)+11,1))</f>
        <v/>
      </c>
      <c r="B1122" s="18">
        <f>IF('Debt Inputs'!A22="","",'Debt Inputs'!A22)</f>
        <v/>
      </c>
      <c r="C1122" s="19">
        <f>IF(B1122="","",IFERROR(VLOOKUP(B1122,'Debt Inputs'!$A$6:$M$105,2,FALSE),""))</f>
        <v/>
      </c>
      <c r="D1122" s="48">
        <f>IF(B1122="","",K1022)</f>
        <v/>
      </c>
      <c r="E1122" s="21">
        <f>IF(B1122="","",IFERROR(VLOOKUP(B1122,'Debt Inputs'!$A$6:$M$105,5,FALSE),0))</f>
        <v/>
      </c>
      <c r="F1122" s="48">
        <f>IF(D1122="","",IFERROR(D1122*E1122/12,0))</f>
        <v/>
      </c>
      <c r="G1122" s="48">
        <f>IF(D1122="","",MIN(IFERROR(VLOOKUP(B1122,'Debt Inputs'!$A$6:$M$105,7,FALSE),0),D1122+F1122))</f>
        <v/>
      </c>
      <c r="H1122" s="48">
        <f>IF(D1122="","",IF(L1122=1,MAX(0,'Debt Inputs'!$B$2-SUM($G$1106:$G$1205)),0))</f>
        <v/>
      </c>
      <c r="I1122" s="48">
        <f>IF(D1122="","",MIN(D1122+F1122,G1122+H1122))</f>
        <v/>
      </c>
      <c r="J1122" s="48">
        <f>IF(D1122="","",MIN(D1122,MAX(0,I1122-F1122)))</f>
        <v/>
      </c>
      <c r="K1122" s="48">
        <f>IF(D1122="","",MAX(0,D1122+F1122-I1122))</f>
        <v/>
      </c>
      <c r="L1122" s="18">
        <f>IF(D1122="","",IF(D1122&lt;=0,"",1+COUNTIFS($D$1106:$D$1205,"&gt;0",$E$1106:$E$1205,"&gt;"&amp;E1122)))</f>
        <v/>
      </c>
      <c r="M1122" s="18">
        <f>IF(D1122="","",IF(AND(K1122&gt;0,L1122=1),"Yes","No"))</f>
        <v/>
      </c>
      <c r="N1122" s="48">
        <f>IF(D1122="","",N1022+F1122)</f>
        <v/>
      </c>
      <c r="O1122" s="47">
        <f>IF(D1122="","",IF(AND(K1122=0,K1022&gt;0),C1122,""))</f>
        <v/>
      </c>
    </row>
    <row r="1123">
      <c r="A1123" s="49">
        <f>IF(B1123="","",DATE(YEAR('Debt Inputs'!$E$2),MONTH('Debt Inputs'!$E$2)+11,1))</f>
        <v/>
      </c>
      <c r="B1123" s="23">
        <f>IF('Debt Inputs'!A23="","",'Debt Inputs'!A23)</f>
        <v/>
      </c>
      <c r="C1123" s="24">
        <f>IF(B1123="","",IFERROR(VLOOKUP(B1123,'Debt Inputs'!$A$6:$M$105,2,FALSE),""))</f>
        <v/>
      </c>
      <c r="D1123" s="50">
        <f>IF(B1123="","",K1023)</f>
        <v/>
      </c>
      <c r="E1123" s="26">
        <f>IF(B1123="","",IFERROR(VLOOKUP(B1123,'Debt Inputs'!$A$6:$M$105,5,FALSE),0))</f>
        <v/>
      </c>
      <c r="F1123" s="50">
        <f>IF(D1123="","",IFERROR(D1123*E1123/12,0))</f>
        <v/>
      </c>
      <c r="G1123" s="50">
        <f>IF(D1123="","",MIN(IFERROR(VLOOKUP(B1123,'Debt Inputs'!$A$6:$M$105,7,FALSE),0),D1123+F1123))</f>
        <v/>
      </c>
      <c r="H1123" s="50">
        <f>IF(D1123="","",IF(L1123=1,MAX(0,'Debt Inputs'!$B$2-SUM($G$1106:$G$1205)),0))</f>
        <v/>
      </c>
      <c r="I1123" s="50">
        <f>IF(D1123="","",MIN(D1123+F1123,G1123+H1123))</f>
        <v/>
      </c>
      <c r="J1123" s="50">
        <f>IF(D1123="","",MIN(D1123,MAX(0,I1123-F1123)))</f>
        <v/>
      </c>
      <c r="K1123" s="50">
        <f>IF(D1123="","",MAX(0,D1123+F1123-I1123))</f>
        <v/>
      </c>
      <c r="L1123" s="23">
        <f>IF(D1123="","",IF(D1123&lt;=0,"",1+COUNTIFS($D$1106:$D$1205,"&gt;0",$E$1106:$E$1205,"&gt;"&amp;E1123)))</f>
        <v/>
      </c>
      <c r="M1123" s="23">
        <f>IF(D1123="","",IF(AND(K1123&gt;0,L1123=1),"Yes","No"))</f>
        <v/>
      </c>
      <c r="N1123" s="50">
        <f>IF(D1123="","",N1023+F1123)</f>
        <v/>
      </c>
      <c r="O1123" s="49">
        <f>IF(D1123="","",IF(AND(K1123=0,K1023&gt;0),C1123,""))</f>
        <v/>
      </c>
    </row>
    <row r="1124">
      <c r="A1124" s="47">
        <f>IF(B1124="","",DATE(YEAR('Debt Inputs'!$E$2),MONTH('Debt Inputs'!$E$2)+11,1))</f>
        <v/>
      </c>
      <c r="B1124" s="18">
        <f>IF('Debt Inputs'!A24="","",'Debt Inputs'!A24)</f>
        <v/>
      </c>
      <c r="C1124" s="19">
        <f>IF(B1124="","",IFERROR(VLOOKUP(B1124,'Debt Inputs'!$A$6:$M$105,2,FALSE),""))</f>
        <v/>
      </c>
      <c r="D1124" s="48">
        <f>IF(B1124="","",K1024)</f>
        <v/>
      </c>
      <c r="E1124" s="21">
        <f>IF(B1124="","",IFERROR(VLOOKUP(B1124,'Debt Inputs'!$A$6:$M$105,5,FALSE),0))</f>
        <v/>
      </c>
      <c r="F1124" s="48">
        <f>IF(D1124="","",IFERROR(D1124*E1124/12,0))</f>
        <v/>
      </c>
      <c r="G1124" s="48">
        <f>IF(D1124="","",MIN(IFERROR(VLOOKUP(B1124,'Debt Inputs'!$A$6:$M$105,7,FALSE),0),D1124+F1124))</f>
        <v/>
      </c>
      <c r="H1124" s="48">
        <f>IF(D1124="","",IF(L1124=1,MAX(0,'Debt Inputs'!$B$2-SUM($G$1106:$G$1205)),0))</f>
        <v/>
      </c>
      <c r="I1124" s="48">
        <f>IF(D1124="","",MIN(D1124+F1124,G1124+H1124))</f>
        <v/>
      </c>
      <c r="J1124" s="48">
        <f>IF(D1124="","",MIN(D1124,MAX(0,I1124-F1124)))</f>
        <v/>
      </c>
      <c r="K1124" s="48">
        <f>IF(D1124="","",MAX(0,D1124+F1124-I1124))</f>
        <v/>
      </c>
      <c r="L1124" s="18">
        <f>IF(D1124="","",IF(D1124&lt;=0,"",1+COUNTIFS($D$1106:$D$1205,"&gt;0",$E$1106:$E$1205,"&gt;"&amp;E1124)))</f>
        <v/>
      </c>
      <c r="M1124" s="18">
        <f>IF(D1124="","",IF(AND(K1124&gt;0,L1124=1),"Yes","No"))</f>
        <v/>
      </c>
      <c r="N1124" s="48">
        <f>IF(D1124="","",N1024+F1124)</f>
        <v/>
      </c>
      <c r="O1124" s="47">
        <f>IF(D1124="","",IF(AND(K1124=0,K1024&gt;0),C1124,""))</f>
        <v/>
      </c>
    </row>
    <row r="1125">
      <c r="A1125" s="49">
        <f>IF(B1125="","",DATE(YEAR('Debt Inputs'!$E$2),MONTH('Debt Inputs'!$E$2)+11,1))</f>
        <v/>
      </c>
      <c r="B1125" s="23">
        <f>IF('Debt Inputs'!A25="","",'Debt Inputs'!A25)</f>
        <v/>
      </c>
      <c r="C1125" s="24">
        <f>IF(B1125="","",IFERROR(VLOOKUP(B1125,'Debt Inputs'!$A$6:$M$105,2,FALSE),""))</f>
        <v/>
      </c>
      <c r="D1125" s="50">
        <f>IF(B1125="","",K1025)</f>
        <v/>
      </c>
      <c r="E1125" s="26">
        <f>IF(B1125="","",IFERROR(VLOOKUP(B1125,'Debt Inputs'!$A$6:$M$105,5,FALSE),0))</f>
        <v/>
      </c>
      <c r="F1125" s="50">
        <f>IF(D1125="","",IFERROR(D1125*E1125/12,0))</f>
        <v/>
      </c>
      <c r="G1125" s="50">
        <f>IF(D1125="","",MIN(IFERROR(VLOOKUP(B1125,'Debt Inputs'!$A$6:$M$105,7,FALSE),0),D1125+F1125))</f>
        <v/>
      </c>
      <c r="H1125" s="50">
        <f>IF(D1125="","",IF(L1125=1,MAX(0,'Debt Inputs'!$B$2-SUM($G$1106:$G$1205)),0))</f>
        <v/>
      </c>
      <c r="I1125" s="50">
        <f>IF(D1125="","",MIN(D1125+F1125,G1125+H1125))</f>
        <v/>
      </c>
      <c r="J1125" s="50">
        <f>IF(D1125="","",MIN(D1125,MAX(0,I1125-F1125)))</f>
        <v/>
      </c>
      <c r="K1125" s="50">
        <f>IF(D1125="","",MAX(0,D1125+F1125-I1125))</f>
        <v/>
      </c>
      <c r="L1125" s="23">
        <f>IF(D1125="","",IF(D1125&lt;=0,"",1+COUNTIFS($D$1106:$D$1205,"&gt;0",$E$1106:$E$1205,"&gt;"&amp;E1125)))</f>
        <v/>
      </c>
      <c r="M1125" s="23">
        <f>IF(D1125="","",IF(AND(K1125&gt;0,L1125=1),"Yes","No"))</f>
        <v/>
      </c>
      <c r="N1125" s="50">
        <f>IF(D1125="","",N1025+F1125)</f>
        <v/>
      </c>
      <c r="O1125" s="49">
        <f>IF(D1125="","",IF(AND(K1125=0,K1025&gt;0),C1125,""))</f>
        <v/>
      </c>
    </row>
    <row r="1126">
      <c r="A1126" s="47">
        <f>IF(B1126="","",DATE(YEAR('Debt Inputs'!$E$2),MONTH('Debt Inputs'!$E$2)+11,1))</f>
        <v/>
      </c>
      <c r="B1126" s="18">
        <f>IF('Debt Inputs'!A26="","",'Debt Inputs'!A26)</f>
        <v/>
      </c>
      <c r="C1126" s="19">
        <f>IF(B1126="","",IFERROR(VLOOKUP(B1126,'Debt Inputs'!$A$6:$M$105,2,FALSE),""))</f>
        <v/>
      </c>
      <c r="D1126" s="48">
        <f>IF(B1126="","",K1026)</f>
        <v/>
      </c>
      <c r="E1126" s="21">
        <f>IF(B1126="","",IFERROR(VLOOKUP(B1126,'Debt Inputs'!$A$6:$M$105,5,FALSE),0))</f>
        <v/>
      </c>
      <c r="F1126" s="48">
        <f>IF(D1126="","",IFERROR(D1126*E1126/12,0))</f>
        <v/>
      </c>
      <c r="G1126" s="48">
        <f>IF(D1126="","",MIN(IFERROR(VLOOKUP(B1126,'Debt Inputs'!$A$6:$M$105,7,FALSE),0),D1126+F1126))</f>
        <v/>
      </c>
      <c r="H1126" s="48">
        <f>IF(D1126="","",IF(L1126=1,MAX(0,'Debt Inputs'!$B$2-SUM($G$1106:$G$1205)),0))</f>
        <v/>
      </c>
      <c r="I1126" s="48">
        <f>IF(D1126="","",MIN(D1126+F1126,G1126+H1126))</f>
        <v/>
      </c>
      <c r="J1126" s="48">
        <f>IF(D1126="","",MIN(D1126,MAX(0,I1126-F1126)))</f>
        <v/>
      </c>
      <c r="K1126" s="48">
        <f>IF(D1126="","",MAX(0,D1126+F1126-I1126))</f>
        <v/>
      </c>
      <c r="L1126" s="18">
        <f>IF(D1126="","",IF(D1126&lt;=0,"",1+COUNTIFS($D$1106:$D$1205,"&gt;0",$E$1106:$E$1205,"&gt;"&amp;E1126)))</f>
        <v/>
      </c>
      <c r="M1126" s="18">
        <f>IF(D1126="","",IF(AND(K1126&gt;0,L1126=1),"Yes","No"))</f>
        <v/>
      </c>
      <c r="N1126" s="48">
        <f>IF(D1126="","",N1026+F1126)</f>
        <v/>
      </c>
      <c r="O1126" s="47">
        <f>IF(D1126="","",IF(AND(K1126=0,K1026&gt;0),C1126,""))</f>
        <v/>
      </c>
    </row>
    <row r="1127">
      <c r="A1127" s="49">
        <f>IF(B1127="","",DATE(YEAR('Debt Inputs'!$E$2),MONTH('Debt Inputs'!$E$2)+11,1))</f>
        <v/>
      </c>
      <c r="B1127" s="23">
        <f>IF('Debt Inputs'!A27="","",'Debt Inputs'!A27)</f>
        <v/>
      </c>
      <c r="C1127" s="24">
        <f>IF(B1127="","",IFERROR(VLOOKUP(B1127,'Debt Inputs'!$A$6:$M$105,2,FALSE),""))</f>
        <v/>
      </c>
      <c r="D1127" s="50">
        <f>IF(B1127="","",K1027)</f>
        <v/>
      </c>
      <c r="E1127" s="26">
        <f>IF(B1127="","",IFERROR(VLOOKUP(B1127,'Debt Inputs'!$A$6:$M$105,5,FALSE),0))</f>
        <v/>
      </c>
      <c r="F1127" s="50">
        <f>IF(D1127="","",IFERROR(D1127*E1127/12,0))</f>
        <v/>
      </c>
      <c r="G1127" s="50">
        <f>IF(D1127="","",MIN(IFERROR(VLOOKUP(B1127,'Debt Inputs'!$A$6:$M$105,7,FALSE),0),D1127+F1127))</f>
        <v/>
      </c>
      <c r="H1127" s="50">
        <f>IF(D1127="","",IF(L1127=1,MAX(0,'Debt Inputs'!$B$2-SUM($G$1106:$G$1205)),0))</f>
        <v/>
      </c>
      <c r="I1127" s="50">
        <f>IF(D1127="","",MIN(D1127+F1127,G1127+H1127))</f>
        <v/>
      </c>
      <c r="J1127" s="50">
        <f>IF(D1127="","",MIN(D1127,MAX(0,I1127-F1127)))</f>
        <v/>
      </c>
      <c r="K1127" s="50">
        <f>IF(D1127="","",MAX(0,D1127+F1127-I1127))</f>
        <v/>
      </c>
      <c r="L1127" s="23">
        <f>IF(D1127="","",IF(D1127&lt;=0,"",1+COUNTIFS($D$1106:$D$1205,"&gt;0",$E$1106:$E$1205,"&gt;"&amp;E1127)))</f>
        <v/>
      </c>
      <c r="M1127" s="23">
        <f>IF(D1127="","",IF(AND(K1127&gt;0,L1127=1),"Yes","No"))</f>
        <v/>
      </c>
      <c r="N1127" s="50">
        <f>IF(D1127="","",N1027+F1127)</f>
        <v/>
      </c>
      <c r="O1127" s="49">
        <f>IF(D1127="","",IF(AND(K1127=0,K1027&gt;0),C1127,""))</f>
        <v/>
      </c>
    </row>
    <row r="1128">
      <c r="A1128" s="47">
        <f>IF(B1128="","",DATE(YEAR('Debt Inputs'!$E$2),MONTH('Debt Inputs'!$E$2)+11,1))</f>
        <v/>
      </c>
      <c r="B1128" s="18">
        <f>IF('Debt Inputs'!A28="","",'Debt Inputs'!A28)</f>
        <v/>
      </c>
      <c r="C1128" s="19">
        <f>IF(B1128="","",IFERROR(VLOOKUP(B1128,'Debt Inputs'!$A$6:$M$105,2,FALSE),""))</f>
        <v/>
      </c>
      <c r="D1128" s="48">
        <f>IF(B1128="","",K1028)</f>
        <v/>
      </c>
      <c r="E1128" s="21">
        <f>IF(B1128="","",IFERROR(VLOOKUP(B1128,'Debt Inputs'!$A$6:$M$105,5,FALSE),0))</f>
        <v/>
      </c>
      <c r="F1128" s="48">
        <f>IF(D1128="","",IFERROR(D1128*E1128/12,0))</f>
        <v/>
      </c>
      <c r="G1128" s="48">
        <f>IF(D1128="","",MIN(IFERROR(VLOOKUP(B1128,'Debt Inputs'!$A$6:$M$105,7,FALSE),0),D1128+F1128))</f>
        <v/>
      </c>
      <c r="H1128" s="48">
        <f>IF(D1128="","",IF(L1128=1,MAX(0,'Debt Inputs'!$B$2-SUM($G$1106:$G$1205)),0))</f>
        <v/>
      </c>
      <c r="I1128" s="48">
        <f>IF(D1128="","",MIN(D1128+F1128,G1128+H1128))</f>
        <v/>
      </c>
      <c r="J1128" s="48">
        <f>IF(D1128="","",MIN(D1128,MAX(0,I1128-F1128)))</f>
        <v/>
      </c>
      <c r="K1128" s="48">
        <f>IF(D1128="","",MAX(0,D1128+F1128-I1128))</f>
        <v/>
      </c>
      <c r="L1128" s="18">
        <f>IF(D1128="","",IF(D1128&lt;=0,"",1+COUNTIFS($D$1106:$D$1205,"&gt;0",$E$1106:$E$1205,"&gt;"&amp;E1128)))</f>
        <v/>
      </c>
      <c r="M1128" s="18">
        <f>IF(D1128="","",IF(AND(K1128&gt;0,L1128=1),"Yes","No"))</f>
        <v/>
      </c>
      <c r="N1128" s="48">
        <f>IF(D1128="","",N1028+F1128)</f>
        <v/>
      </c>
      <c r="O1128" s="47">
        <f>IF(D1128="","",IF(AND(K1128=0,K1028&gt;0),C1128,""))</f>
        <v/>
      </c>
    </row>
    <row r="1129">
      <c r="A1129" s="49">
        <f>IF(B1129="","",DATE(YEAR('Debt Inputs'!$E$2),MONTH('Debt Inputs'!$E$2)+11,1))</f>
        <v/>
      </c>
      <c r="B1129" s="23">
        <f>IF('Debt Inputs'!A29="","",'Debt Inputs'!A29)</f>
        <v/>
      </c>
      <c r="C1129" s="24">
        <f>IF(B1129="","",IFERROR(VLOOKUP(B1129,'Debt Inputs'!$A$6:$M$105,2,FALSE),""))</f>
        <v/>
      </c>
      <c r="D1129" s="50">
        <f>IF(B1129="","",K1029)</f>
        <v/>
      </c>
      <c r="E1129" s="26">
        <f>IF(B1129="","",IFERROR(VLOOKUP(B1129,'Debt Inputs'!$A$6:$M$105,5,FALSE),0))</f>
        <v/>
      </c>
      <c r="F1129" s="50">
        <f>IF(D1129="","",IFERROR(D1129*E1129/12,0))</f>
        <v/>
      </c>
      <c r="G1129" s="50">
        <f>IF(D1129="","",MIN(IFERROR(VLOOKUP(B1129,'Debt Inputs'!$A$6:$M$105,7,FALSE),0),D1129+F1129))</f>
        <v/>
      </c>
      <c r="H1129" s="50">
        <f>IF(D1129="","",IF(L1129=1,MAX(0,'Debt Inputs'!$B$2-SUM($G$1106:$G$1205)),0))</f>
        <v/>
      </c>
      <c r="I1129" s="50">
        <f>IF(D1129="","",MIN(D1129+F1129,G1129+H1129))</f>
        <v/>
      </c>
      <c r="J1129" s="50">
        <f>IF(D1129="","",MIN(D1129,MAX(0,I1129-F1129)))</f>
        <v/>
      </c>
      <c r="K1129" s="50">
        <f>IF(D1129="","",MAX(0,D1129+F1129-I1129))</f>
        <v/>
      </c>
      <c r="L1129" s="23">
        <f>IF(D1129="","",IF(D1129&lt;=0,"",1+COUNTIFS($D$1106:$D$1205,"&gt;0",$E$1106:$E$1205,"&gt;"&amp;E1129)))</f>
        <v/>
      </c>
      <c r="M1129" s="23">
        <f>IF(D1129="","",IF(AND(K1129&gt;0,L1129=1),"Yes","No"))</f>
        <v/>
      </c>
      <c r="N1129" s="50">
        <f>IF(D1129="","",N1029+F1129)</f>
        <v/>
      </c>
      <c r="O1129" s="49">
        <f>IF(D1129="","",IF(AND(K1129=0,K1029&gt;0),C1129,""))</f>
        <v/>
      </c>
    </row>
    <row r="1130">
      <c r="A1130" s="47">
        <f>IF(B1130="","",DATE(YEAR('Debt Inputs'!$E$2),MONTH('Debt Inputs'!$E$2)+11,1))</f>
        <v/>
      </c>
      <c r="B1130" s="18">
        <f>IF('Debt Inputs'!A30="","",'Debt Inputs'!A30)</f>
        <v/>
      </c>
      <c r="C1130" s="19">
        <f>IF(B1130="","",IFERROR(VLOOKUP(B1130,'Debt Inputs'!$A$6:$M$105,2,FALSE),""))</f>
        <v/>
      </c>
      <c r="D1130" s="48">
        <f>IF(B1130="","",K1030)</f>
        <v/>
      </c>
      <c r="E1130" s="21">
        <f>IF(B1130="","",IFERROR(VLOOKUP(B1130,'Debt Inputs'!$A$6:$M$105,5,FALSE),0))</f>
        <v/>
      </c>
      <c r="F1130" s="48">
        <f>IF(D1130="","",IFERROR(D1130*E1130/12,0))</f>
        <v/>
      </c>
      <c r="G1130" s="48">
        <f>IF(D1130="","",MIN(IFERROR(VLOOKUP(B1130,'Debt Inputs'!$A$6:$M$105,7,FALSE),0),D1130+F1130))</f>
        <v/>
      </c>
      <c r="H1130" s="48">
        <f>IF(D1130="","",IF(L1130=1,MAX(0,'Debt Inputs'!$B$2-SUM($G$1106:$G$1205)),0))</f>
        <v/>
      </c>
      <c r="I1130" s="48">
        <f>IF(D1130="","",MIN(D1130+F1130,G1130+H1130))</f>
        <v/>
      </c>
      <c r="J1130" s="48">
        <f>IF(D1130="","",MIN(D1130,MAX(0,I1130-F1130)))</f>
        <v/>
      </c>
      <c r="K1130" s="48">
        <f>IF(D1130="","",MAX(0,D1130+F1130-I1130))</f>
        <v/>
      </c>
      <c r="L1130" s="18">
        <f>IF(D1130="","",IF(D1130&lt;=0,"",1+COUNTIFS($D$1106:$D$1205,"&gt;0",$E$1106:$E$1205,"&gt;"&amp;E1130)))</f>
        <v/>
      </c>
      <c r="M1130" s="18">
        <f>IF(D1130="","",IF(AND(K1130&gt;0,L1130=1),"Yes","No"))</f>
        <v/>
      </c>
      <c r="N1130" s="48">
        <f>IF(D1130="","",N1030+F1130)</f>
        <v/>
      </c>
      <c r="O1130" s="47">
        <f>IF(D1130="","",IF(AND(K1130=0,K1030&gt;0),C1130,""))</f>
        <v/>
      </c>
    </row>
    <row r="1131">
      <c r="A1131" s="49">
        <f>IF(B1131="","",DATE(YEAR('Debt Inputs'!$E$2),MONTH('Debt Inputs'!$E$2)+11,1))</f>
        <v/>
      </c>
      <c r="B1131" s="23">
        <f>IF('Debt Inputs'!A31="","",'Debt Inputs'!A31)</f>
        <v/>
      </c>
      <c r="C1131" s="24">
        <f>IF(B1131="","",IFERROR(VLOOKUP(B1131,'Debt Inputs'!$A$6:$M$105,2,FALSE),""))</f>
        <v/>
      </c>
      <c r="D1131" s="50">
        <f>IF(B1131="","",K1031)</f>
        <v/>
      </c>
      <c r="E1131" s="26">
        <f>IF(B1131="","",IFERROR(VLOOKUP(B1131,'Debt Inputs'!$A$6:$M$105,5,FALSE),0))</f>
        <v/>
      </c>
      <c r="F1131" s="50">
        <f>IF(D1131="","",IFERROR(D1131*E1131/12,0))</f>
        <v/>
      </c>
      <c r="G1131" s="50">
        <f>IF(D1131="","",MIN(IFERROR(VLOOKUP(B1131,'Debt Inputs'!$A$6:$M$105,7,FALSE),0),D1131+F1131))</f>
        <v/>
      </c>
      <c r="H1131" s="50">
        <f>IF(D1131="","",IF(L1131=1,MAX(0,'Debt Inputs'!$B$2-SUM($G$1106:$G$1205)),0))</f>
        <v/>
      </c>
      <c r="I1131" s="50">
        <f>IF(D1131="","",MIN(D1131+F1131,G1131+H1131))</f>
        <v/>
      </c>
      <c r="J1131" s="50">
        <f>IF(D1131="","",MIN(D1131,MAX(0,I1131-F1131)))</f>
        <v/>
      </c>
      <c r="K1131" s="50">
        <f>IF(D1131="","",MAX(0,D1131+F1131-I1131))</f>
        <v/>
      </c>
      <c r="L1131" s="23">
        <f>IF(D1131="","",IF(D1131&lt;=0,"",1+COUNTIFS($D$1106:$D$1205,"&gt;0",$E$1106:$E$1205,"&gt;"&amp;E1131)))</f>
        <v/>
      </c>
      <c r="M1131" s="23">
        <f>IF(D1131="","",IF(AND(K1131&gt;0,L1131=1),"Yes","No"))</f>
        <v/>
      </c>
      <c r="N1131" s="50">
        <f>IF(D1131="","",N1031+F1131)</f>
        <v/>
      </c>
      <c r="O1131" s="49">
        <f>IF(D1131="","",IF(AND(K1131=0,K1031&gt;0),C1131,""))</f>
        <v/>
      </c>
    </row>
    <row r="1132">
      <c r="A1132" s="47">
        <f>IF(B1132="","",DATE(YEAR('Debt Inputs'!$E$2),MONTH('Debt Inputs'!$E$2)+11,1))</f>
        <v/>
      </c>
      <c r="B1132" s="18">
        <f>IF('Debt Inputs'!A32="","",'Debt Inputs'!A32)</f>
        <v/>
      </c>
      <c r="C1132" s="19">
        <f>IF(B1132="","",IFERROR(VLOOKUP(B1132,'Debt Inputs'!$A$6:$M$105,2,FALSE),""))</f>
        <v/>
      </c>
      <c r="D1132" s="48">
        <f>IF(B1132="","",K1032)</f>
        <v/>
      </c>
      <c r="E1132" s="21">
        <f>IF(B1132="","",IFERROR(VLOOKUP(B1132,'Debt Inputs'!$A$6:$M$105,5,FALSE),0))</f>
        <v/>
      </c>
      <c r="F1132" s="48">
        <f>IF(D1132="","",IFERROR(D1132*E1132/12,0))</f>
        <v/>
      </c>
      <c r="G1132" s="48">
        <f>IF(D1132="","",MIN(IFERROR(VLOOKUP(B1132,'Debt Inputs'!$A$6:$M$105,7,FALSE),0),D1132+F1132))</f>
        <v/>
      </c>
      <c r="H1132" s="48">
        <f>IF(D1132="","",IF(L1132=1,MAX(0,'Debt Inputs'!$B$2-SUM($G$1106:$G$1205)),0))</f>
        <v/>
      </c>
      <c r="I1132" s="48">
        <f>IF(D1132="","",MIN(D1132+F1132,G1132+H1132))</f>
        <v/>
      </c>
      <c r="J1132" s="48">
        <f>IF(D1132="","",MIN(D1132,MAX(0,I1132-F1132)))</f>
        <v/>
      </c>
      <c r="K1132" s="48">
        <f>IF(D1132="","",MAX(0,D1132+F1132-I1132))</f>
        <v/>
      </c>
      <c r="L1132" s="18">
        <f>IF(D1132="","",IF(D1132&lt;=0,"",1+COUNTIFS($D$1106:$D$1205,"&gt;0",$E$1106:$E$1205,"&gt;"&amp;E1132)))</f>
        <v/>
      </c>
      <c r="M1132" s="18">
        <f>IF(D1132="","",IF(AND(K1132&gt;0,L1132=1),"Yes","No"))</f>
        <v/>
      </c>
      <c r="N1132" s="48">
        <f>IF(D1132="","",N1032+F1132)</f>
        <v/>
      </c>
      <c r="O1132" s="47">
        <f>IF(D1132="","",IF(AND(K1132=0,K1032&gt;0),C1132,""))</f>
        <v/>
      </c>
    </row>
    <row r="1133">
      <c r="A1133" s="49">
        <f>IF(B1133="","",DATE(YEAR('Debt Inputs'!$E$2),MONTH('Debt Inputs'!$E$2)+11,1))</f>
        <v/>
      </c>
      <c r="B1133" s="23">
        <f>IF('Debt Inputs'!A33="","",'Debt Inputs'!A33)</f>
        <v/>
      </c>
      <c r="C1133" s="24">
        <f>IF(B1133="","",IFERROR(VLOOKUP(B1133,'Debt Inputs'!$A$6:$M$105,2,FALSE),""))</f>
        <v/>
      </c>
      <c r="D1133" s="50">
        <f>IF(B1133="","",K1033)</f>
        <v/>
      </c>
      <c r="E1133" s="26">
        <f>IF(B1133="","",IFERROR(VLOOKUP(B1133,'Debt Inputs'!$A$6:$M$105,5,FALSE),0))</f>
        <v/>
      </c>
      <c r="F1133" s="50">
        <f>IF(D1133="","",IFERROR(D1133*E1133/12,0))</f>
        <v/>
      </c>
      <c r="G1133" s="50">
        <f>IF(D1133="","",MIN(IFERROR(VLOOKUP(B1133,'Debt Inputs'!$A$6:$M$105,7,FALSE),0),D1133+F1133))</f>
        <v/>
      </c>
      <c r="H1133" s="50">
        <f>IF(D1133="","",IF(L1133=1,MAX(0,'Debt Inputs'!$B$2-SUM($G$1106:$G$1205)),0))</f>
        <v/>
      </c>
      <c r="I1133" s="50">
        <f>IF(D1133="","",MIN(D1133+F1133,G1133+H1133))</f>
        <v/>
      </c>
      <c r="J1133" s="50">
        <f>IF(D1133="","",MIN(D1133,MAX(0,I1133-F1133)))</f>
        <v/>
      </c>
      <c r="K1133" s="50">
        <f>IF(D1133="","",MAX(0,D1133+F1133-I1133))</f>
        <v/>
      </c>
      <c r="L1133" s="23">
        <f>IF(D1133="","",IF(D1133&lt;=0,"",1+COUNTIFS($D$1106:$D$1205,"&gt;0",$E$1106:$E$1205,"&gt;"&amp;E1133)))</f>
        <v/>
      </c>
      <c r="M1133" s="23">
        <f>IF(D1133="","",IF(AND(K1133&gt;0,L1133=1),"Yes","No"))</f>
        <v/>
      </c>
      <c r="N1133" s="50">
        <f>IF(D1133="","",N1033+F1133)</f>
        <v/>
      </c>
      <c r="O1133" s="49">
        <f>IF(D1133="","",IF(AND(K1133=0,K1033&gt;0),C1133,""))</f>
        <v/>
      </c>
    </row>
    <row r="1134">
      <c r="A1134" s="47">
        <f>IF(B1134="","",DATE(YEAR('Debt Inputs'!$E$2),MONTH('Debt Inputs'!$E$2)+11,1))</f>
        <v/>
      </c>
      <c r="B1134" s="18">
        <f>IF('Debt Inputs'!A34="","",'Debt Inputs'!A34)</f>
        <v/>
      </c>
      <c r="C1134" s="19">
        <f>IF(B1134="","",IFERROR(VLOOKUP(B1134,'Debt Inputs'!$A$6:$M$105,2,FALSE),""))</f>
        <v/>
      </c>
      <c r="D1134" s="48">
        <f>IF(B1134="","",K1034)</f>
        <v/>
      </c>
      <c r="E1134" s="21">
        <f>IF(B1134="","",IFERROR(VLOOKUP(B1134,'Debt Inputs'!$A$6:$M$105,5,FALSE),0))</f>
        <v/>
      </c>
      <c r="F1134" s="48">
        <f>IF(D1134="","",IFERROR(D1134*E1134/12,0))</f>
        <v/>
      </c>
      <c r="G1134" s="48">
        <f>IF(D1134="","",MIN(IFERROR(VLOOKUP(B1134,'Debt Inputs'!$A$6:$M$105,7,FALSE),0),D1134+F1134))</f>
        <v/>
      </c>
      <c r="H1134" s="48">
        <f>IF(D1134="","",IF(L1134=1,MAX(0,'Debt Inputs'!$B$2-SUM($G$1106:$G$1205)),0))</f>
        <v/>
      </c>
      <c r="I1134" s="48">
        <f>IF(D1134="","",MIN(D1134+F1134,G1134+H1134))</f>
        <v/>
      </c>
      <c r="J1134" s="48">
        <f>IF(D1134="","",MIN(D1134,MAX(0,I1134-F1134)))</f>
        <v/>
      </c>
      <c r="K1134" s="48">
        <f>IF(D1134="","",MAX(0,D1134+F1134-I1134))</f>
        <v/>
      </c>
      <c r="L1134" s="18">
        <f>IF(D1134="","",IF(D1134&lt;=0,"",1+COUNTIFS($D$1106:$D$1205,"&gt;0",$E$1106:$E$1205,"&gt;"&amp;E1134)))</f>
        <v/>
      </c>
      <c r="M1134" s="18">
        <f>IF(D1134="","",IF(AND(K1134&gt;0,L1134=1),"Yes","No"))</f>
        <v/>
      </c>
      <c r="N1134" s="48">
        <f>IF(D1134="","",N1034+F1134)</f>
        <v/>
      </c>
      <c r="O1134" s="47">
        <f>IF(D1134="","",IF(AND(K1134=0,K1034&gt;0),C1134,""))</f>
        <v/>
      </c>
    </row>
    <row r="1135">
      <c r="A1135" s="49">
        <f>IF(B1135="","",DATE(YEAR('Debt Inputs'!$E$2),MONTH('Debt Inputs'!$E$2)+11,1))</f>
        <v/>
      </c>
      <c r="B1135" s="23">
        <f>IF('Debt Inputs'!A35="","",'Debt Inputs'!A35)</f>
        <v/>
      </c>
      <c r="C1135" s="24">
        <f>IF(B1135="","",IFERROR(VLOOKUP(B1135,'Debt Inputs'!$A$6:$M$105,2,FALSE),""))</f>
        <v/>
      </c>
      <c r="D1135" s="50">
        <f>IF(B1135="","",K1035)</f>
        <v/>
      </c>
      <c r="E1135" s="26">
        <f>IF(B1135="","",IFERROR(VLOOKUP(B1135,'Debt Inputs'!$A$6:$M$105,5,FALSE),0))</f>
        <v/>
      </c>
      <c r="F1135" s="50">
        <f>IF(D1135="","",IFERROR(D1135*E1135/12,0))</f>
        <v/>
      </c>
      <c r="G1135" s="50">
        <f>IF(D1135="","",MIN(IFERROR(VLOOKUP(B1135,'Debt Inputs'!$A$6:$M$105,7,FALSE),0),D1135+F1135))</f>
        <v/>
      </c>
      <c r="H1135" s="50">
        <f>IF(D1135="","",IF(L1135=1,MAX(0,'Debt Inputs'!$B$2-SUM($G$1106:$G$1205)),0))</f>
        <v/>
      </c>
      <c r="I1135" s="50">
        <f>IF(D1135="","",MIN(D1135+F1135,G1135+H1135))</f>
        <v/>
      </c>
      <c r="J1135" s="50">
        <f>IF(D1135="","",MIN(D1135,MAX(0,I1135-F1135)))</f>
        <v/>
      </c>
      <c r="K1135" s="50">
        <f>IF(D1135="","",MAX(0,D1135+F1135-I1135))</f>
        <v/>
      </c>
      <c r="L1135" s="23">
        <f>IF(D1135="","",IF(D1135&lt;=0,"",1+COUNTIFS($D$1106:$D$1205,"&gt;0",$E$1106:$E$1205,"&gt;"&amp;E1135)))</f>
        <v/>
      </c>
      <c r="M1135" s="23">
        <f>IF(D1135="","",IF(AND(K1135&gt;0,L1135=1),"Yes","No"))</f>
        <v/>
      </c>
      <c r="N1135" s="50">
        <f>IF(D1135="","",N1035+F1135)</f>
        <v/>
      </c>
      <c r="O1135" s="49">
        <f>IF(D1135="","",IF(AND(K1135=0,K1035&gt;0),C1135,""))</f>
        <v/>
      </c>
    </row>
    <row r="1136">
      <c r="A1136" s="47">
        <f>IF(B1136="","",DATE(YEAR('Debt Inputs'!$E$2),MONTH('Debt Inputs'!$E$2)+11,1))</f>
        <v/>
      </c>
      <c r="B1136" s="18">
        <f>IF('Debt Inputs'!A36="","",'Debt Inputs'!A36)</f>
        <v/>
      </c>
      <c r="C1136" s="19">
        <f>IF(B1136="","",IFERROR(VLOOKUP(B1136,'Debt Inputs'!$A$6:$M$105,2,FALSE),""))</f>
        <v/>
      </c>
      <c r="D1136" s="48">
        <f>IF(B1136="","",K1036)</f>
        <v/>
      </c>
      <c r="E1136" s="21">
        <f>IF(B1136="","",IFERROR(VLOOKUP(B1136,'Debt Inputs'!$A$6:$M$105,5,FALSE),0))</f>
        <v/>
      </c>
      <c r="F1136" s="48">
        <f>IF(D1136="","",IFERROR(D1136*E1136/12,0))</f>
        <v/>
      </c>
      <c r="G1136" s="48">
        <f>IF(D1136="","",MIN(IFERROR(VLOOKUP(B1136,'Debt Inputs'!$A$6:$M$105,7,FALSE),0),D1136+F1136))</f>
        <v/>
      </c>
      <c r="H1136" s="48">
        <f>IF(D1136="","",IF(L1136=1,MAX(0,'Debt Inputs'!$B$2-SUM($G$1106:$G$1205)),0))</f>
        <v/>
      </c>
      <c r="I1136" s="48">
        <f>IF(D1136="","",MIN(D1136+F1136,G1136+H1136))</f>
        <v/>
      </c>
      <c r="J1136" s="48">
        <f>IF(D1136="","",MIN(D1136,MAX(0,I1136-F1136)))</f>
        <v/>
      </c>
      <c r="K1136" s="48">
        <f>IF(D1136="","",MAX(0,D1136+F1136-I1136))</f>
        <v/>
      </c>
      <c r="L1136" s="18">
        <f>IF(D1136="","",IF(D1136&lt;=0,"",1+COUNTIFS($D$1106:$D$1205,"&gt;0",$E$1106:$E$1205,"&gt;"&amp;E1136)))</f>
        <v/>
      </c>
      <c r="M1136" s="18">
        <f>IF(D1136="","",IF(AND(K1136&gt;0,L1136=1),"Yes","No"))</f>
        <v/>
      </c>
      <c r="N1136" s="48">
        <f>IF(D1136="","",N1036+F1136)</f>
        <v/>
      </c>
      <c r="O1136" s="47">
        <f>IF(D1136="","",IF(AND(K1136=0,K1036&gt;0),C1136,""))</f>
        <v/>
      </c>
    </row>
    <row r="1137">
      <c r="A1137" s="49">
        <f>IF(B1137="","",DATE(YEAR('Debt Inputs'!$E$2),MONTH('Debt Inputs'!$E$2)+11,1))</f>
        <v/>
      </c>
      <c r="B1137" s="23">
        <f>IF('Debt Inputs'!A37="","",'Debt Inputs'!A37)</f>
        <v/>
      </c>
      <c r="C1137" s="24">
        <f>IF(B1137="","",IFERROR(VLOOKUP(B1137,'Debt Inputs'!$A$6:$M$105,2,FALSE),""))</f>
        <v/>
      </c>
      <c r="D1137" s="50">
        <f>IF(B1137="","",K1037)</f>
        <v/>
      </c>
      <c r="E1137" s="26">
        <f>IF(B1137="","",IFERROR(VLOOKUP(B1137,'Debt Inputs'!$A$6:$M$105,5,FALSE),0))</f>
        <v/>
      </c>
      <c r="F1137" s="50">
        <f>IF(D1137="","",IFERROR(D1137*E1137/12,0))</f>
        <v/>
      </c>
      <c r="G1137" s="50">
        <f>IF(D1137="","",MIN(IFERROR(VLOOKUP(B1137,'Debt Inputs'!$A$6:$M$105,7,FALSE),0),D1137+F1137))</f>
        <v/>
      </c>
      <c r="H1137" s="50">
        <f>IF(D1137="","",IF(L1137=1,MAX(0,'Debt Inputs'!$B$2-SUM($G$1106:$G$1205)),0))</f>
        <v/>
      </c>
      <c r="I1137" s="50">
        <f>IF(D1137="","",MIN(D1137+F1137,G1137+H1137))</f>
        <v/>
      </c>
      <c r="J1137" s="50">
        <f>IF(D1137="","",MIN(D1137,MAX(0,I1137-F1137)))</f>
        <v/>
      </c>
      <c r="K1137" s="50">
        <f>IF(D1137="","",MAX(0,D1137+F1137-I1137))</f>
        <v/>
      </c>
      <c r="L1137" s="23">
        <f>IF(D1137="","",IF(D1137&lt;=0,"",1+COUNTIFS($D$1106:$D$1205,"&gt;0",$E$1106:$E$1205,"&gt;"&amp;E1137)))</f>
        <v/>
      </c>
      <c r="M1137" s="23">
        <f>IF(D1137="","",IF(AND(K1137&gt;0,L1137=1),"Yes","No"))</f>
        <v/>
      </c>
      <c r="N1137" s="50">
        <f>IF(D1137="","",N1037+F1137)</f>
        <v/>
      </c>
      <c r="O1137" s="49">
        <f>IF(D1137="","",IF(AND(K1137=0,K1037&gt;0),C1137,""))</f>
        <v/>
      </c>
    </row>
    <row r="1138">
      <c r="A1138" s="47">
        <f>IF(B1138="","",DATE(YEAR('Debt Inputs'!$E$2),MONTH('Debt Inputs'!$E$2)+11,1))</f>
        <v/>
      </c>
      <c r="B1138" s="18">
        <f>IF('Debt Inputs'!A38="","",'Debt Inputs'!A38)</f>
        <v/>
      </c>
      <c r="C1138" s="19">
        <f>IF(B1138="","",IFERROR(VLOOKUP(B1138,'Debt Inputs'!$A$6:$M$105,2,FALSE),""))</f>
        <v/>
      </c>
      <c r="D1138" s="48">
        <f>IF(B1138="","",K1038)</f>
        <v/>
      </c>
      <c r="E1138" s="21">
        <f>IF(B1138="","",IFERROR(VLOOKUP(B1138,'Debt Inputs'!$A$6:$M$105,5,FALSE),0))</f>
        <v/>
      </c>
      <c r="F1138" s="48">
        <f>IF(D1138="","",IFERROR(D1138*E1138/12,0))</f>
        <v/>
      </c>
      <c r="G1138" s="48">
        <f>IF(D1138="","",MIN(IFERROR(VLOOKUP(B1138,'Debt Inputs'!$A$6:$M$105,7,FALSE),0),D1138+F1138))</f>
        <v/>
      </c>
      <c r="H1138" s="48">
        <f>IF(D1138="","",IF(L1138=1,MAX(0,'Debt Inputs'!$B$2-SUM($G$1106:$G$1205)),0))</f>
        <v/>
      </c>
      <c r="I1138" s="48">
        <f>IF(D1138="","",MIN(D1138+F1138,G1138+H1138))</f>
        <v/>
      </c>
      <c r="J1138" s="48">
        <f>IF(D1138="","",MIN(D1138,MAX(0,I1138-F1138)))</f>
        <v/>
      </c>
      <c r="K1138" s="48">
        <f>IF(D1138="","",MAX(0,D1138+F1138-I1138))</f>
        <v/>
      </c>
      <c r="L1138" s="18">
        <f>IF(D1138="","",IF(D1138&lt;=0,"",1+COUNTIFS($D$1106:$D$1205,"&gt;0",$E$1106:$E$1205,"&gt;"&amp;E1138)))</f>
        <v/>
      </c>
      <c r="M1138" s="18">
        <f>IF(D1138="","",IF(AND(K1138&gt;0,L1138=1),"Yes","No"))</f>
        <v/>
      </c>
      <c r="N1138" s="48">
        <f>IF(D1138="","",N1038+F1138)</f>
        <v/>
      </c>
      <c r="O1138" s="47">
        <f>IF(D1138="","",IF(AND(K1138=0,K1038&gt;0),C1138,""))</f>
        <v/>
      </c>
    </row>
    <row r="1139">
      <c r="A1139" s="49">
        <f>IF(B1139="","",DATE(YEAR('Debt Inputs'!$E$2),MONTH('Debt Inputs'!$E$2)+11,1))</f>
        <v/>
      </c>
      <c r="B1139" s="23">
        <f>IF('Debt Inputs'!A39="","",'Debt Inputs'!A39)</f>
        <v/>
      </c>
      <c r="C1139" s="24">
        <f>IF(B1139="","",IFERROR(VLOOKUP(B1139,'Debt Inputs'!$A$6:$M$105,2,FALSE),""))</f>
        <v/>
      </c>
      <c r="D1139" s="50">
        <f>IF(B1139="","",K1039)</f>
        <v/>
      </c>
      <c r="E1139" s="26">
        <f>IF(B1139="","",IFERROR(VLOOKUP(B1139,'Debt Inputs'!$A$6:$M$105,5,FALSE),0))</f>
        <v/>
      </c>
      <c r="F1139" s="50">
        <f>IF(D1139="","",IFERROR(D1139*E1139/12,0))</f>
        <v/>
      </c>
      <c r="G1139" s="50">
        <f>IF(D1139="","",MIN(IFERROR(VLOOKUP(B1139,'Debt Inputs'!$A$6:$M$105,7,FALSE),0),D1139+F1139))</f>
        <v/>
      </c>
      <c r="H1139" s="50">
        <f>IF(D1139="","",IF(L1139=1,MAX(0,'Debt Inputs'!$B$2-SUM($G$1106:$G$1205)),0))</f>
        <v/>
      </c>
      <c r="I1139" s="50">
        <f>IF(D1139="","",MIN(D1139+F1139,G1139+H1139))</f>
        <v/>
      </c>
      <c r="J1139" s="50">
        <f>IF(D1139="","",MIN(D1139,MAX(0,I1139-F1139)))</f>
        <v/>
      </c>
      <c r="K1139" s="50">
        <f>IF(D1139="","",MAX(0,D1139+F1139-I1139))</f>
        <v/>
      </c>
      <c r="L1139" s="23">
        <f>IF(D1139="","",IF(D1139&lt;=0,"",1+COUNTIFS($D$1106:$D$1205,"&gt;0",$E$1106:$E$1205,"&gt;"&amp;E1139)))</f>
        <v/>
      </c>
      <c r="M1139" s="23">
        <f>IF(D1139="","",IF(AND(K1139&gt;0,L1139=1),"Yes","No"))</f>
        <v/>
      </c>
      <c r="N1139" s="50">
        <f>IF(D1139="","",N1039+F1139)</f>
        <v/>
      </c>
      <c r="O1139" s="49">
        <f>IF(D1139="","",IF(AND(K1139=0,K1039&gt;0),C1139,""))</f>
        <v/>
      </c>
    </row>
    <row r="1140">
      <c r="A1140" s="47">
        <f>IF(B1140="","",DATE(YEAR('Debt Inputs'!$E$2),MONTH('Debt Inputs'!$E$2)+11,1))</f>
        <v/>
      </c>
      <c r="B1140" s="18">
        <f>IF('Debt Inputs'!A40="","",'Debt Inputs'!A40)</f>
        <v/>
      </c>
      <c r="C1140" s="19">
        <f>IF(B1140="","",IFERROR(VLOOKUP(B1140,'Debt Inputs'!$A$6:$M$105,2,FALSE),""))</f>
        <v/>
      </c>
      <c r="D1140" s="48">
        <f>IF(B1140="","",K1040)</f>
        <v/>
      </c>
      <c r="E1140" s="21">
        <f>IF(B1140="","",IFERROR(VLOOKUP(B1140,'Debt Inputs'!$A$6:$M$105,5,FALSE),0))</f>
        <v/>
      </c>
      <c r="F1140" s="48">
        <f>IF(D1140="","",IFERROR(D1140*E1140/12,0))</f>
        <v/>
      </c>
      <c r="G1140" s="48">
        <f>IF(D1140="","",MIN(IFERROR(VLOOKUP(B1140,'Debt Inputs'!$A$6:$M$105,7,FALSE),0),D1140+F1140))</f>
        <v/>
      </c>
      <c r="H1140" s="48">
        <f>IF(D1140="","",IF(L1140=1,MAX(0,'Debt Inputs'!$B$2-SUM($G$1106:$G$1205)),0))</f>
        <v/>
      </c>
      <c r="I1140" s="48">
        <f>IF(D1140="","",MIN(D1140+F1140,G1140+H1140))</f>
        <v/>
      </c>
      <c r="J1140" s="48">
        <f>IF(D1140="","",MIN(D1140,MAX(0,I1140-F1140)))</f>
        <v/>
      </c>
      <c r="K1140" s="48">
        <f>IF(D1140="","",MAX(0,D1140+F1140-I1140))</f>
        <v/>
      </c>
      <c r="L1140" s="18">
        <f>IF(D1140="","",IF(D1140&lt;=0,"",1+COUNTIFS($D$1106:$D$1205,"&gt;0",$E$1106:$E$1205,"&gt;"&amp;E1140)))</f>
        <v/>
      </c>
      <c r="M1140" s="18">
        <f>IF(D1140="","",IF(AND(K1140&gt;0,L1140=1),"Yes","No"))</f>
        <v/>
      </c>
      <c r="N1140" s="48">
        <f>IF(D1140="","",N1040+F1140)</f>
        <v/>
      </c>
      <c r="O1140" s="47">
        <f>IF(D1140="","",IF(AND(K1140=0,K1040&gt;0),C1140,""))</f>
        <v/>
      </c>
    </row>
    <row r="1141">
      <c r="A1141" s="49">
        <f>IF(B1141="","",DATE(YEAR('Debt Inputs'!$E$2),MONTH('Debt Inputs'!$E$2)+11,1))</f>
        <v/>
      </c>
      <c r="B1141" s="23">
        <f>IF('Debt Inputs'!A41="","",'Debt Inputs'!A41)</f>
        <v/>
      </c>
      <c r="C1141" s="24">
        <f>IF(B1141="","",IFERROR(VLOOKUP(B1141,'Debt Inputs'!$A$6:$M$105,2,FALSE),""))</f>
        <v/>
      </c>
      <c r="D1141" s="50">
        <f>IF(B1141="","",K1041)</f>
        <v/>
      </c>
      <c r="E1141" s="26">
        <f>IF(B1141="","",IFERROR(VLOOKUP(B1141,'Debt Inputs'!$A$6:$M$105,5,FALSE),0))</f>
        <v/>
      </c>
      <c r="F1141" s="50">
        <f>IF(D1141="","",IFERROR(D1141*E1141/12,0))</f>
        <v/>
      </c>
      <c r="G1141" s="50">
        <f>IF(D1141="","",MIN(IFERROR(VLOOKUP(B1141,'Debt Inputs'!$A$6:$M$105,7,FALSE),0),D1141+F1141))</f>
        <v/>
      </c>
      <c r="H1141" s="50">
        <f>IF(D1141="","",IF(L1141=1,MAX(0,'Debt Inputs'!$B$2-SUM($G$1106:$G$1205)),0))</f>
        <v/>
      </c>
      <c r="I1141" s="50">
        <f>IF(D1141="","",MIN(D1141+F1141,G1141+H1141))</f>
        <v/>
      </c>
      <c r="J1141" s="50">
        <f>IF(D1141="","",MIN(D1141,MAX(0,I1141-F1141)))</f>
        <v/>
      </c>
      <c r="K1141" s="50">
        <f>IF(D1141="","",MAX(0,D1141+F1141-I1141))</f>
        <v/>
      </c>
      <c r="L1141" s="23">
        <f>IF(D1141="","",IF(D1141&lt;=0,"",1+COUNTIFS($D$1106:$D$1205,"&gt;0",$E$1106:$E$1205,"&gt;"&amp;E1141)))</f>
        <v/>
      </c>
      <c r="M1141" s="23">
        <f>IF(D1141="","",IF(AND(K1141&gt;0,L1141=1),"Yes","No"))</f>
        <v/>
      </c>
      <c r="N1141" s="50">
        <f>IF(D1141="","",N1041+F1141)</f>
        <v/>
      </c>
      <c r="O1141" s="49">
        <f>IF(D1141="","",IF(AND(K1141=0,K1041&gt;0),C1141,""))</f>
        <v/>
      </c>
    </row>
    <row r="1142">
      <c r="A1142" s="47">
        <f>IF(B1142="","",DATE(YEAR('Debt Inputs'!$E$2),MONTH('Debt Inputs'!$E$2)+11,1))</f>
        <v/>
      </c>
      <c r="B1142" s="18">
        <f>IF('Debt Inputs'!A42="","",'Debt Inputs'!A42)</f>
        <v/>
      </c>
      <c r="C1142" s="19">
        <f>IF(B1142="","",IFERROR(VLOOKUP(B1142,'Debt Inputs'!$A$6:$M$105,2,FALSE),""))</f>
        <v/>
      </c>
      <c r="D1142" s="48">
        <f>IF(B1142="","",K1042)</f>
        <v/>
      </c>
      <c r="E1142" s="21">
        <f>IF(B1142="","",IFERROR(VLOOKUP(B1142,'Debt Inputs'!$A$6:$M$105,5,FALSE),0))</f>
        <v/>
      </c>
      <c r="F1142" s="48">
        <f>IF(D1142="","",IFERROR(D1142*E1142/12,0))</f>
        <v/>
      </c>
      <c r="G1142" s="48">
        <f>IF(D1142="","",MIN(IFERROR(VLOOKUP(B1142,'Debt Inputs'!$A$6:$M$105,7,FALSE),0),D1142+F1142))</f>
        <v/>
      </c>
      <c r="H1142" s="48">
        <f>IF(D1142="","",IF(L1142=1,MAX(0,'Debt Inputs'!$B$2-SUM($G$1106:$G$1205)),0))</f>
        <v/>
      </c>
      <c r="I1142" s="48">
        <f>IF(D1142="","",MIN(D1142+F1142,G1142+H1142))</f>
        <v/>
      </c>
      <c r="J1142" s="48">
        <f>IF(D1142="","",MIN(D1142,MAX(0,I1142-F1142)))</f>
        <v/>
      </c>
      <c r="K1142" s="48">
        <f>IF(D1142="","",MAX(0,D1142+F1142-I1142))</f>
        <v/>
      </c>
      <c r="L1142" s="18">
        <f>IF(D1142="","",IF(D1142&lt;=0,"",1+COUNTIFS($D$1106:$D$1205,"&gt;0",$E$1106:$E$1205,"&gt;"&amp;E1142)))</f>
        <v/>
      </c>
      <c r="M1142" s="18">
        <f>IF(D1142="","",IF(AND(K1142&gt;0,L1142=1),"Yes","No"))</f>
        <v/>
      </c>
      <c r="N1142" s="48">
        <f>IF(D1142="","",N1042+F1142)</f>
        <v/>
      </c>
      <c r="O1142" s="47">
        <f>IF(D1142="","",IF(AND(K1142=0,K1042&gt;0),C1142,""))</f>
        <v/>
      </c>
    </row>
    <row r="1143">
      <c r="A1143" s="49">
        <f>IF(B1143="","",DATE(YEAR('Debt Inputs'!$E$2),MONTH('Debt Inputs'!$E$2)+11,1))</f>
        <v/>
      </c>
      <c r="B1143" s="23">
        <f>IF('Debt Inputs'!A43="","",'Debt Inputs'!A43)</f>
        <v/>
      </c>
      <c r="C1143" s="24">
        <f>IF(B1143="","",IFERROR(VLOOKUP(B1143,'Debt Inputs'!$A$6:$M$105,2,FALSE),""))</f>
        <v/>
      </c>
      <c r="D1143" s="50">
        <f>IF(B1143="","",K1043)</f>
        <v/>
      </c>
      <c r="E1143" s="26">
        <f>IF(B1143="","",IFERROR(VLOOKUP(B1143,'Debt Inputs'!$A$6:$M$105,5,FALSE),0))</f>
        <v/>
      </c>
      <c r="F1143" s="50">
        <f>IF(D1143="","",IFERROR(D1143*E1143/12,0))</f>
        <v/>
      </c>
      <c r="G1143" s="50">
        <f>IF(D1143="","",MIN(IFERROR(VLOOKUP(B1143,'Debt Inputs'!$A$6:$M$105,7,FALSE),0),D1143+F1143))</f>
        <v/>
      </c>
      <c r="H1143" s="50">
        <f>IF(D1143="","",IF(L1143=1,MAX(0,'Debt Inputs'!$B$2-SUM($G$1106:$G$1205)),0))</f>
        <v/>
      </c>
      <c r="I1143" s="50">
        <f>IF(D1143="","",MIN(D1143+F1143,G1143+H1143))</f>
        <v/>
      </c>
      <c r="J1143" s="50">
        <f>IF(D1143="","",MIN(D1143,MAX(0,I1143-F1143)))</f>
        <v/>
      </c>
      <c r="K1143" s="50">
        <f>IF(D1143="","",MAX(0,D1143+F1143-I1143))</f>
        <v/>
      </c>
      <c r="L1143" s="23">
        <f>IF(D1143="","",IF(D1143&lt;=0,"",1+COUNTIFS($D$1106:$D$1205,"&gt;0",$E$1106:$E$1205,"&gt;"&amp;E1143)))</f>
        <v/>
      </c>
      <c r="M1143" s="23">
        <f>IF(D1143="","",IF(AND(K1143&gt;0,L1143=1),"Yes","No"))</f>
        <v/>
      </c>
      <c r="N1143" s="50">
        <f>IF(D1143="","",N1043+F1143)</f>
        <v/>
      </c>
      <c r="O1143" s="49">
        <f>IF(D1143="","",IF(AND(K1143=0,K1043&gt;0),C1143,""))</f>
        <v/>
      </c>
    </row>
    <row r="1144">
      <c r="A1144" s="47">
        <f>IF(B1144="","",DATE(YEAR('Debt Inputs'!$E$2),MONTH('Debt Inputs'!$E$2)+11,1))</f>
        <v/>
      </c>
      <c r="B1144" s="18">
        <f>IF('Debt Inputs'!A44="","",'Debt Inputs'!A44)</f>
        <v/>
      </c>
      <c r="C1144" s="19">
        <f>IF(B1144="","",IFERROR(VLOOKUP(B1144,'Debt Inputs'!$A$6:$M$105,2,FALSE),""))</f>
        <v/>
      </c>
      <c r="D1144" s="48">
        <f>IF(B1144="","",K1044)</f>
        <v/>
      </c>
      <c r="E1144" s="21">
        <f>IF(B1144="","",IFERROR(VLOOKUP(B1144,'Debt Inputs'!$A$6:$M$105,5,FALSE),0))</f>
        <v/>
      </c>
      <c r="F1144" s="48">
        <f>IF(D1144="","",IFERROR(D1144*E1144/12,0))</f>
        <v/>
      </c>
      <c r="G1144" s="48">
        <f>IF(D1144="","",MIN(IFERROR(VLOOKUP(B1144,'Debt Inputs'!$A$6:$M$105,7,FALSE),0),D1144+F1144))</f>
        <v/>
      </c>
      <c r="H1144" s="48">
        <f>IF(D1144="","",IF(L1144=1,MAX(0,'Debt Inputs'!$B$2-SUM($G$1106:$G$1205)),0))</f>
        <v/>
      </c>
      <c r="I1144" s="48">
        <f>IF(D1144="","",MIN(D1144+F1144,G1144+H1144))</f>
        <v/>
      </c>
      <c r="J1144" s="48">
        <f>IF(D1144="","",MIN(D1144,MAX(0,I1144-F1144)))</f>
        <v/>
      </c>
      <c r="K1144" s="48">
        <f>IF(D1144="","",MAX(0,D1144+F1144-I1144))</f>
        <v/>
      </c>
      <c r="L1144" s="18">
        <f>IF(D1144="","",IF(D1144&lt;=0,"",1+COUNTIFS($D$1106:$D$1205,"&gt;0",$E$1106:$E$1205,"&gt;"&amp;E1144)))</f>
        <v/>
      </c>
      <c r="M1144" s="18">
        <f>IF(D1144="","",IF(AND(K1144&gt;0,L1144=1),"Yes","No"))</f>
        <v/>
      </c>
      <c r="N1144" s="48">
        <f>IF(D1144="","",N1044+F1144)</f>
        <v/>
      </c>
      <c r="O1144" s="47">
        <f>IF(D1144="","",IF(AND(K1144=0,K1044&gt;0),C1144,""))</f>
        <v/>
      </c>
    </row>
    <row r="1145">
      <c r="A1145" s="49">
        <f>IF(B1145="","",DATE(YEAR('Debt Inputs'!$E$2),MONTH('Debt Inputs'!$E$2)+11,1))</f>
        <v/>
      </c>
      <c r="B1145" s="23">
        <f>IF('Debt Inputs'!A45="","",'Debt Inputs'!A45)</f>
        <v/>
      </c>
      <c r="C1145" s="24">
        <f>IF(B1145="","",IFERROR(VLOOKUP(B1145,'Debt Inputs'!$A$6:$M$105,2,FALSE),""))</f>
        <v/>
      </c>
      <c r="D1145" s="50">
        <f>IF(B1145="","",K1045)</f>
        <v/>
      </c>
      <c r="E1145" s="26">
        <f>IF(B1145="","",IFERROR(VLOOKUP(B1145,'Debt Inputs'!$A$6:$M$105,5,FALSE),0))</f>
        <v/>
      </c>
      <c r="F1145" s="50">
        <f>IF(D1145="","",IFERROR(D1145*E1145/12,0))</f>
        <v/>
      </c>
      <c r="G1145" s="50">
        <f>IF(D1145="","",MIN(IFERROR(VLOOKUP(B1145,'Debt Inputs'!$A$6:$M$105,7,FALSE),0),D1145+F1145))</f>
        <v/>
      </c>
      <c r="H1145" s="50">
        <f>IF(D1145="","",IF(L1145=1,MAX(0,'Debt Inputs'!$B$2-SUM($G$1106:$G$1205)),0))</f>
        <v/>
      </c>
      <c r="I1145" s="50">
        <f>IF(D1145="","",MIN(D1145+F1145,G1145+H1145))</f>
        <v/>
      </c>
      <c r="J1145" s="50">
        <f>IF(D1145="","",MIN(D1145,MAX(0,I1145-F1145)))</f>
        <v/>
      </c>
      <c r="K1145" s="50">
        <f>IF(D1145="","",MAX(0,D1145+F1145-I1145))</f>
        <v/>
      </c>
      <c r="L1145" s="23">
        <f>IF(D1145="","",IF(D1145&lt;=0,"",1+COUNTIFS($D$1106:$D$1205,"&gt;0",$E$1106:$E$1205,"&gt;"&amp;E1145)))</f>
        <v/>
      </c>
      <c r="M1145" s="23">
        <f>IF(D1145="","",IF(AND(K1145&gt;0,L1145=1),"Yes","No"))</f>
        <v/>
      </c>
      <c r="N1145" s="50">
        <f>IF(D1145="","",N1045+F1145)</f>
        <v/>
      </c>
      <c r="O1145" s="49">
        <f>IF(D1145="","",IF(AND(K1145=0,K1045&gt;0),C1145,""))</f>
        <v/>
      </c>
    </row>
    <row r="1146">
      <c r="A1146" s="47">
        <f>IF(B1146="","",DATE(YEAR('Debt Inputs'!$E$2),MONTH('Debt Inputs'!$E$2)+11,1))</f>
        <v/>
      </c>
      <c r="B1146" s="18">
        <f>IF('Debt Inputs'!A46="","",'Debt Inputs'!A46)</f>
        <v/>
      </c>
      <c r="C1146" s="19">
        <f>IF(B1146="","",IFERROR(VLOOKUP(B1146,'Debt Inputs'!$A$6:$M$105,2,FALSE),""))</f>
        <v/>
      </c>
      <c r="D1146" s="48">
        <f>IF(B1146="","",K1046)</f>
        <v/>
      </c>
      <c r="E1146" s="21">
        <f>IF(B1146="","",IFERROR(VLOOKUP(B1146,'Debt Inputs'!$A$6:$M$105,5,FALSE),0))</f>
        <v/>
      </c>
      <c r="F1146" s="48">
        <f>IF(D1146="","",IFERROR(D1146*E1146/12,0))</f>
        <v/>
      </c>
      <c r="G1146" s="48">
        <f>IF(D1146="","",MIN(IFERROR(VLOOKUP(B1146,'Debt Inputs'!$A$6:$M$105,7,FALSE),0),D1146+F1146))</f>
        <v/>
      </c>
      <c r="H1146" s="48">
        <f>IF(D1146="","",IF(L1146=1,MAX(0,'Debt Inputs'!$B$2-SUM($G$1106:$G$1205)),0))</f>
        <v/>
      </c>
      <c r="I1146" s="48">
        <f>IF(D1146="","",MIN(D1146+F1146,G1146+H1146))</f>
        <v/>
      </c>
      <c r="J1146" s="48">
        <f>IF(D1146="","",MIN(D1146,MAX(0,I1146-F1146)))</f>
        <v/>
      </c>
      <c r="K1146" s="48">
        <f>IF(D1146="","",MAX(0,D1146+F1146-I1146))</f>
        <v/>
      </c>
      <c r="L1146" s="18">
        <f>IF(D1146="","",IF(D1146&lt;=0,"",1+COUNTIFS($D$1106:$D$1205,"&gt;0",$E$1106:$E$1205,"&gt;"&amp;E1146)))</f>
        <v/>
      </c>
      <c r="M1146" s="18">
        <f>IF(D1146="","",IF(AND(K1146&gt;0,L1146=1),"Yes","No"))</f>
        <v/>
      </c>
      <c r="N1146" s="48">
        <f>IF(D1146="","",N1046+F1146)</f>
        <v/>
      </c>
      <c r="O1146" s="47">
        <f>IF(D1146="","",IF(AND(K1146=0,K1046&gt;0),C1146,""))</f>
        <v/>
      </c>
    </row>
    <row r="1147">
      <c r="A1147" s="49">
        <f>IF(B1147="","",DATE(YEAR('Debt Inputs'!$E$2),MONTH('Debt Inputs'!$E$2)+11,1))</f>
        <v/>
      </c>
      <c r="B1147" s="23">
        <f>IF('Debt Inputs'!A47="","",'Debt Inputs'!A47)</f>
        <v/>
      </c>
      <c r="C1147" s="24">
        <f>IF(B1147="","",IFERROR(VLOOKUP(B1147,'Debt Inputs'!$A$6:$M$105,2,FALSE),""))</f>
        <v/>
      </c>
      <c r="D1147" s="50">
        <f>IF(B1147="","",K1047)</f>
        <v/>
      </c>
      <c r="E1147" s="26">
        <f>IF(B1147="","",IFERROR(VLOOKUP(B1147,'Debt Inputs'!$A$6:$M$105,5,FALSE),0))</f>
        <v/>
      </c>
      <c r="F1147" s="50">
        <f>IF(D1147="","",IFERROR(D1147*E1147/12,0))</f>
        <v/>
      </c>
      <c r="G1147" s="50">
        <f>IF(D1147="","",MIN(IFERROR(VLOOKUP(B1147,'Debt Inputs'!$A$6:$M$105,7,FALSE),0),D1147+F1147))</f>
        <v/>
      </c>
      <c r="H1147" s="50">
        <f>IF(D1147="","",IF(L1147=1,MAX(0,'Debt Inputs'!$B$2-SUM($G$1106:$G$1205)),0))</f>
        <v/>
      </c>
      <c r="I1147" s="50">
        <f>IF(D1147="","",MIN(D1147+F1147,G1147+H1147))</f>
        <v/>
      </c>
      <c r="J1147" s="50">
        <f>IF(D1147="","",MIN(D1147,MAX(0,I1147-F1147)))</f>
        <v/>
      </c>
      <c r="K1147" s="50">
        <f>IF(D1147="","",MAX(0,D1147+F1147-I1147))</f>
        <v/>
      </c>
      <c r="L1147" s="23">
        <f>IF(D1147="","",IF(D1147&lt;=0,"",1+COUNTIFS($D$1106:$D$1205,"&gt;0",$E$1106:$E$1205,"&gt;"&amp;E1147)))</f>
        <v/>
      </c>
      <c r="M1147" s="23">
        <f>IF(D1147="","",IF(AND(K1147&gt;0,L1147=1),"Yes","No"))</f>
        <v/>
      </c>
      <c r="N1147" s="50">
        <f>IF(D1147="","",N1047+F1147)</f>
        <v/>
      </c>
      <c r="O1147" s="49">
        <f>IF(D1147="","",IF(AND(K1147=0,K1047&gt;0),C1147,""))</f>
        <v/>
      </c>
    </row>
    <row r="1148">
      <c r="A1148" s="47">
        <f>IF(B1148="","",DATE(YEAR('Debt Inputs'!$E$2),MONTH('Debt Inputs'!$E$2)+11,1))</f>
        <v/>
      </c>
      <c r="B1148" s="18">
        <f>IF('Debt Inputs'!A48="","",'Debt Inputs'!A48)</f>
        <v/>
      </c>
      <c r="C1148" s="19">
        <f>IF(B1148="","",IFERROR(VLOOKUP(B1148,'Debt Inputs'!$A$6:$M$105,2,FALSE),""))</f>
        <v/>
      </c>
      <c r="D1148" s="48">
        <f>IF(B1148="","",K1048)</f>
        <v/>
      </c>
      <c r="E1148" s="21">
        <f>IF(B1148="","",IFERROR(VLOOKUP(B1148,'Debt Inputs'!$A$6:$M$105,5,FALSE),0))</f>
        <v/>
      </c>
      <c r="F1148" s="48">
        <f>IF(D1148="","",IFERROR(D1148*E1148/12,0))</f>
        <v/>
      </c>
      <c r="G1148" s="48">
        <f>IF(D1148="","",MIN(IFERROR(VLOOKUP(B1148,'Debt Inputs'!$A$6:$M$105,7,FALSE),0),D1148+F1148))</f>
        <v/>
      </c>
      <c r="H1148" s="48">
        <f>IF(D1148="","",IF(L1148=1,MAX(0,'Debt Inputs'!$B$2-SUM($G$1106:$G$1205)),0))</f>
        <v/>
      </c>
      <c r="I1148" s="48">
        <f>IF(D1148="","",MIN(D1148+F1148,G1148+H1148))</f>
        <v/>
      </c>
      <c r="J1148" s="48">
        <f>IF(D1148="","",MIN(D1148,MAX(0,I1148-F1148)))</f>
        <v/>
      </c>
      <c r="K1148" s="48">
        <f>IF(D1148="","",MAX(0,D1148+F1148-I1148))</f>
        <v/>
      </c>
      <c r="L1148" s="18">
        <f>IF(D1148="","",IF(D1148&lt;=0,"",1+COUNTIFS($D$1106:$D$1205,"&gt;0",$E$1106:$E$1205,"&gt;"&amp;E1148)))</f>
        <v/>
      </c>
      <c r="M1148" s="18">
        <f>IF(D1148="","",IF(AND(K1148&gt;0,L1148=1),"Yes","No"))</f>
        <v/>
      </c>
      <c r="N1148" s="48">
        <f>IF(D1148="","",N1048+F1148)</f>
        <v/>
      </c>
      <c r="O1148" s="47">
        <f>IF(D1148="","",IF(AND(K1148=0,K1048&gt;0),C1148,""))</f>
        <v/>
      </c>
    </row>
    <row r="1149">
      <c r="A1149" s="49">
        <f>IF(B1149="","",DATE(YEAR('Debt Inputs'!$E$2),MONTH('Debt Inputs'!$E$2)+11,1))</f>
        <v/>
      </c>
      <c r="B1149" s="23">
        <f>IF('Debt Inputs'!A49="","",'Debt Inputs'!A49)</f>
        <v/>
      </c>
      <c r="C1149" s="24">
        <f>IF(B1149="","",IFERROR(VLOOKUP(B1149,'Debt Inputs'!$A$6:$M$105,2,FALSE),""))</f>
        <v/>
      </c>
      <c r="D1149" s="50">
        <f>IF(B1149="","",K1049)</f>
        <v/>
      </c>
      <c r="E1149" s="26">
        <f>IF(B1149="","",IFERROR(VLOOKUP(B1149,'Debt Inputs'!$A$6:$M$105,5,FALSE),0))</f>
        <v/>
      </c>
      <c r="F1149" s="50">
        <f>IF(D1149="","",IFERROR(D1149*E1149/12,0))</f>
        <v/>
      </c>
      <c r="G1149" s="50">
        <f>IF(D1149="","",MIN(IFERROR(VLOOKUP(B1149,'Debt Inputs'!$A$6:$M$105,7,FALSE),0),D1149+F1149))</f>
        <v/>
      </c>
      <c r="H1149" s="50">
        <f>IF(D1149="","",IF(L1149=1,MAX(0,'Debt Inputs'!$B$2-SUM($G$1106:$G$1205)),0))</f>
        <v/>
      </c>
      <c r="I1149" s="50">
        <f>IF(D1149="","",MIN(D1149+F1149,G1149+H1149))</f>
        <v/>
      </c>
      <c r="J1149" s="50">
        <f>IF(D1149="","",MIN(D1149,MAX(0,I1149-F1149)))</f>
        <v/>
      </c>
      <c r="K1149" s="50">
        <f>IF(D1149="","",MAX(0,D1149+F1149-I1149))</f>
        <v/>
      </c>
      <c r="L1149" s="23">
        <f>IF(D1149="","",IF(D1149&lt;=0,"",1+COUNTIFS($D$1106:$D$1205,"&gt;0",$E$1106:$E$1205,"&gt;"&amp;E1149)))</f>
        <v/>
      </c>
      <c r="M1149" s="23">
        <f>IF(D1149="","",IF(AND(K1149&gt;0,L1149=1),"Yes","No"))</f>
        <v/>
      </c>
      <c r="N1149" s="50">
        <f>IF(D1149="","",N1049+F1149)</f>
        <v/>
      </c>
      <c r="O1149" s="49">
        <f>IF(D1149="","",IF(AND(K1149=0,K1049&gt;0),C1149,""))</f>
        <v/>
      </c>
    </row>
    <row r="1150">
      <c r="A1150" s="47">
        <f>IF(B1150="","",DATE(YEAR('Debt Inputs'!$E$2),MONTH('Debt Inputs'!$E$2)+11,1))</f>
        <v/>
      </c>
      <c r="B1150" s="18">
        <f>IF('Debt Inputs'!A50="","",'Debt Inputs'!A50)</f>
        <v/>
      </c>
      <c r="C1150" s="19">
        <f>IF(B1150="","",IFERROR(VLOOKUP(B1150,'Debt Inputs'!$A$6:$M$105,2,FALSE),""))</f>
        <v/>
      </c>
      <c r="D1150" s="48">
        <f>IF(B1150="","",K1050)</f>
        <v/>
      </c>
      <c r="E1150" s="21">
        <f>IF(B1150="","",IFERROR(VLOOKUP(B1150,'Debt Inputs'!$A$6:$M$105,5,FALSE),0))</f>
        <v/>
      </c>
      <c r="F1150" s="48">
        <f>IF(D1150="","",IFERROR(D1150*E1150/12,0))</f>
        <v/>
      </c>
      <c r="G1150" s="48">
        <f>IF(D1150="","",MIN(IFERROR(VLOOKUP(B1150,'Debt Inputs'!$A$6:$M$105,7,FALSE),0),D1150+F1150))</f>
        <v/>
      </c>
      <c r="H1150" s="48">
        <f>IF(D1150="","",IF(L1150=1,MAX(0,'Debt Inputs'!$B$2-SUM($G$1106:$G$1205)),0))</f>
        <v/>
      </c>
      <c r="I1150" s="48">
        <f>IF(D1150="","",MIN(D1150+F1150,G1150+H1150))</f>
        <v/>
      </c>
      <c r="J1150" s="48">
        <f>IF(D1150="","",MIN(D1150,MAX(0,I1150-F1150)))</f>
        <v/>
      </c>
      <c r="K1150" s="48">
        <f>IF(D1150="","",MAX(0,D1150+F1150-I1150))</f>
        <v/>
      </c>
      <c r="L1150" s="18">
        <f>IF(D1150="","",IF(D1150&lt;=0,"",1+COUNTIFS($D$1106:$D$1205,"&gt;0",$E$1106:$E$1205,"&gt;"&amp;E1150)))</f>
        <v/>
      </c>
      <c r="M1150" s="18">
        <f>IF(D1150="","",IF(AND(K1150&gt;0,L1150=1),"Yes","No"))</f>
        <v/>
      </c>
      <c r="N1150" s="48">
        <f>IF(D1150="","",N1050+F1150)</f>
        <v/>
      </c>
      <c r="O1150" s="47">
        <f>IF(D1150="","",IF(AND(K1150=0,K1050&gt;0),C1150,""))</f>
        <v/>
      </c>
    </row>
    <row r="1151">
      <c r="A1151" s="49">
        <f>IF(B1151="","",DATE(YEAR('Debt Inputs'!$E$2),MONTH('Debt Inputs'!$E$2)+11,1))</f>
        <v/>
      </c>
      <c r="B1151" s="23">
        <f>IF('Debt Inputs'!A51="","",'Debt Inputs'!A51)</f>
        <v/>
      </c>
      <c r="C1151" s="24">
        <f>IF(B1151="","",IFERROR(VLOOKUP(B1151,'Debt Inputs'!$A$6:$M$105,2,FALSE),""))</f>
        <v/>
      </c>
      <c r="D1151" s="50">
        <f>IF(B1151="","",K1051)</f>
        <v/>
      </c>
      <c r="E1151" s="26">
        <f>IF(B1151="","",IFERROR(VLOOKUP(B1151,'Debt Inputs'!$A$6:$M$105,5,FALSE),0))</f>
        <v/>
      </c>
      <c r="F1151" s="50">
        <f>IF(D1151="","",IFERROR(D1151*E1151/12,0))</f>
        <v/>
      </c>
      <c r="G1151" s="50">
        <f>IF(D1151="","",MIN(IFERROR(VLOOKUP(B1151,'Debt Inputs'!$A$6:$M$105,7,FALSE),0),D1151+F1151))</f>
        <v/>
      </c>
      <c r="H1151" s="50">
        <f>IF(D1151="","",IF(L1151=1,MAX(0,'Debt Inputs'!$B$2-SUM($G$1106:$G$1205)),0))</f>
        <v/>
      </c>
      <c r="I1151" s="50">
        <f>IF(D1151="","",MIN(D1151+F1151,G1151+H1151))</f>
        <v/>
      </c>
      <c r="J1151" s="50">
        <f>IF(D1151="","",MIN(D1151,MAX(0,I1151-F1151)))</f>
        <v/>
      </c>
      <c r="K1151" s="50">
        <f>IF(D1151="","",MAX(0,D1151+F1151-I1151))</f>
        <v/>
      </c>
      <c r="L1151" s="23">
        <f>IF(D1151="","",IF(D1151&lt;=0,"",1+COUNTIFS($D$1106:$D$1205,"&gt;0",$E$1106:$E$1205,"&gt;"&amp;E1151)))</f>
        <v/>
      </c>
      <c r="M1151" s="23">
        <f>IF(D1151="","",IF(AND(K1151&gt;0,L1151=1),"Yes","No"))</f>
        <v/>
      </c>
      <c r="N1151" s="50">
        <f>IF(D1151="","",N1051+F1151)</f>
        <v/>
      </c>
      <c r="O1151" s="49">
        <f>IF(D1151="","",IF(AND(K1151=0,K1051&gt;0),C1151,""))</f>
        <v/>
      </c>
    </row>
    <row r="1152">
      <c r="A1152" s="47">
        <f>IF(B1152="","",DATE(YEAR('Debt Inputs'!$E$2),MONTH('Debt Inputs'!$E$2)+11,1))</f>
        <v/>
      </c>
      <c r="B1152" s="18">
        <f>IF('Debt Inputs'!A52="","",'Debt Inputs'!A52)</f>
        <v/>
      </c>
      <c r="C1152" s="19">
        <f>IF(B1152="","",IFERROR(VLOOKUP(B1152,'Debt Inputs'!$A$6:$M$105,2,FALSE),""))</f>
        <v/>
      </c>
      <c r="D1152" s="48">
        <f>IF(B1152="","",K1052)</f>
        <v/>
      </c>
      <c r="E1152" s="21">
        <f>IF(B1152="","",IFERROR(VLOOKUP(B1152,'Debt Inputs'!$A$6:$M$105,5,FALSE),0))</f>
        <v/>
      </c>
      <c r="F1152" s="48">
        <f>IF(D1152="","",IFERROR(D1152*E1152/12,0))</f>
        <v/>
      </c>
      <c r="G1152" s="48">
        <f>IF(D1152="","",MIN(IFERROR(VLOOKUP(B1152,'Debt Inputs'!$A$6:$M$105,7,FALSE),0),D1152+F1152))</f>
        <v/>
      </c>
      <c r="H1152" s="48">
        <f>IF(D1152="","",IF(L1152=1,MAX(0,'Debt Inputs'!$B$2-SUM($G$1106:$G$1205)),0))</f>
        <v/>
      </c>
      <c r="I1152" s="48">
        <f>IF(D1152="","",MIN(D1152+F1152,G1152+H1152))</f>
        <v/>
      </c>
      <c r="J1152" s="48">
        <f>IF(D1152="","",MIN(D1152,MAX(0,I1152-F1152)))</f>
        <v/>
      </c>
      <c r="K1152" s="48">
        <f>IF(D1152="","",MAX(0,D1152+F1152-I1152))</f>
        <v/>
      </c>
      <c r="L1152" s="18">
        <f>IF(D1152="","",IF(D1152&lt;=0,"",1+COUNTIFS($D$1106:$D$1205,"&gt;0",$E$1106:$E$1205,"&gt;"&amp;E1152)))</f>
        <v/>
      </c>
      <c r="M1152" s="18">
        <f>IF(D1152="","",IF(AND(K1152&gt;0,L1152=1),"Yes","No"))</f>
        <v/>
      </c>
      <c r="N1152" s="48">
        <f>IF(D1152="","",N1052+F1152)</f>
        <v/>
      </c>
      <c r="O1152" s="47">
        <f>IF(D1152="","",IF(AND(K1152=0,K1052&gt;0),C1152,""))</f>
        <v/>
      </c>
    </row>
    <row r="1153">
      <c r="A1153" s="49">
        <f>IF(B1153="","",DATE(YEAR('Debt Inputs'!$E$2),MONTH('Debt Inputs'!$E$2)+11,1))</f>
        <v/>
      </c>
      <c r="B1153" s="23">
        <f>IF('Debt Inputs'!A53="","",'Debt Inputs'!A53)</f>
        <v/>
      </c>
      <c r="C1153" s="24">
        <f>IF(B1153="","",IFERROR(VLOOKUP(B1153,'Debt Inputs'!$A$6:$M$105,2,FALSE),""))</f>
        <v/>
      </c>
      <c r="D1153" s="50">
        <f>IF(B1153="","",K1053)</f>
        <v/>
      </c>
      <c r="E1153" s="26">
        <f>IF(B1153="","",IFERROR(VLOOKUP(B1153,'Debt Inputs'!$A$6:$M$105,5,FALSE),0))</f>
        <v/>
      </c>
      <c r="F1153" s="50">
        <f>IF(D1153="","",IFERROR(D1153*E1153/12,0))</f>
        <v/>
      </c>
      <c r="G1153" s="50">
        <f>IF(D1153="","",MIN(IFERROR(VLOOKUP(B1153,'Debt Inputs'!$A$6:$M$105,7,FALSE),0),D1153+F1153))</f>
        <v/>
      </c>
      <c r="H1153" s="50">
        <f>IF(D1153="","",IF(L1153=1,MAX(0,'Debt Inputs'!$B$2-SUM($G$1106:$G$1205)),0))</f>
        <v/>
      </c>
      <c r="I1153" s="50">
        <f>IF(D1153="","",MIN(D1153+F1153,G1153+H1153))</f>
        <v/>
      </c>
      <c r="J1153" s="50">
        <f>IF(D1153="","",MIN(D1153,MAX(0,I1153-F1153)))</f>
        <v/>
      </c>
      <c r="K1153" s="50">
        <f>IF(D1153="","",MAX(0,D1153+F1153-I1153))</f>
        <v/>
      </c>
      <c r="L1153" s="23">
        <f>IF(D1153="","",IF(D1153&lt;=0,"",1+COUNTIFS($D$1106:$D$1205,"&gt;0",$E$1106:$E$1205,"&gt;"&amp;E1153)))</f>
        <v/>
      </c>
      <c r="M1153" s="23">
        <f>IF(D1153="","",IF(AND(K1153&gt;0,L1153=1),"Yes","No"))</f>
        <v/>
      </c>
      <c r="N1153" s="50">
        <f>IF(D1153="","",N1053+F1153)</f>
        <v/>
      </c>
      <c r="O1153" s="49">
        <f>IF(D1153="","",IF(AND(K1153=0,K1053&gt;0),C1153,""))</f>
        <v/>
      </c>
    </row>
    <row r="1154">
      <c r="A1154" s="47">
        <f>IF(B1154="","",DATE(YEAR('Debt Inputs'!$E$2),MONTH('Debt Inputs'!$E$2)+11,1))</f>
        <v/>
      </c>
      <c r="B1154" s="18">
        <f>IF('Debt Inputs'!A54="","",'Debt Inputs'!A54)</f>
        <v/>
      </c>
      <c r="C1154" s="19">
        <f>IF(B1154="","",IFERROR(VLOOKUP(B1154,'Debt Inputs'!$A$6:$M$105,2,FALSE),""))</f>
        <v/>
      </c>
      <c r="D1154" s="48">
        <f>IF(B1154="","",K1054)</f>
        <v/>
      </c>
      <c r="E1154" s="21">
        <f>IF(B1154="","",IFERROR(VLOOKUP(B1154,'Debt Inputs'!$A$6:$M$105,5,FALSE),0))</f>
        <v/>
      </c>
      <c r="F1154" s="48">
        <f>IF(D1154="","",IFERROR(D1154*E1154/12,0))</f>
        <v/>
      </c>
      <c r="G1154" s="48">
        <f>IF(D1154="","",MIN(IFERROR(VLOOKUP(B1154,'Debt Inputs'!$A$6:$M$105,7,FALSE),0),D1154+F1154))</f>
        <v/>
      </c>
      <c r="H1154" s="48">
        <f>IF(D1154="","",IF(L1154=1,MAX(0,'Debt Inputs'!$B$2-SUM($G$1106:$G$1205)),0))</f>
        <v/>
      </c>
      <c r="I1154" s="48">
        <f>IF(D1154="","",MIN(D1154+F1154,G1154+H1154))</f>
        <v/>
      </c>
      <c r="J1154" s="48">
        <f>IF(D1154="","",MIN(D1154,MAX(0,I1154-F1154)))</f>
        <v/>
      </c>
      <c r="K1154" s="48">
        <f>IF(D1154="","",MAX(0,D1154+F1154-I1154))</f>
        <v/>
      </c>
      <c r="L1154" s="18">
        <f>IF(D1154="","",IF(D1154&lt;=0,"",1+COUNTIFS($D$1106:$D$1205,"&gt;0",$E$1106:$E$1205,"&gt;"&amp;E1154)))</f>
        <v/>
      </c>
      <c r="M1154" s="18">
        <f>IF(D1154="","",IF(AND(K1154&gt;0,L1154=1),"Yes","No"))</f>
        <v/>
      </c>
      <c r="N1154" s="48">
        <f>IF(D1154="","",N1054+F1154)</f>
        <v/>
      </c>
      <c r="O1154" s="47">
        <f>IF(D1154="","",IF(AND(K1154=0,K1054&gt;0),C1154,""))</f>
        <v/>
      </c>
    </row>
    <row r="1155">
      <c r="A1155" s="49">
        <f>IF(B1155="","",DATE(YEAR('Debt Inputs'!$E$2),MONTH('Debt Inputs'!$E$2)+11,1))</f>
        <v/>
      </c>
      <c r="B1155" s="23">
        <f>IF('Debt Inputs'!A55="","",'Debt Inputs'!A55)</f>
        <v/>
      </c>
      <c r="C1155" s="24">
        <f>IF(B1155="","",IFERROR(VLOOKUP(B1155,'Debt Inputs'!$A$6:$M$105,2,FALSE),""))</f>
        <v/>
      </c>
      <c r="D1155" s="50">
        <f>IF(B1155="","",K1055)</f>
        <v/>
      </c>
      <c r="E1155" s="26">
        <f>IF(B1155="","",IFERROR(VLOOKUP(B1155,'Debt Inputs'!$A$6:$M$105,5,FALSE),0))</f>
        <v/>
      </c>
      <c r="F1155" s="50">
        <f>IF(D1155="","",IFERROR(D1155*E1155/12,0))</f>
        <v/>
      </c>
      <c r="G1155" s="50">
        <f>IF(D1155="","",MIN(IFERROR(VLOOKUP(B1155,'Debt Inputs'!$A$6:$M$105,7,FALSE),0),D1155+F1155))</f>
        <v/>
      </c>
      <c r="H1155" s="50">
        <f>IF(D1155="","",IF(L1155=1,MAX(0,'Debt Inputs'!$B$2-SUM($G$1106:$G$1205)),0))</f>
        <v/>
      </c>
      <c r="I1155" s="50">
        <f>IF(D1155="","",MIN(D1155+F1155,G1155+H1155))</f>
        <v/>
      </c>
      <c r="J1155" s="50">
        <f>IF(D1155="","",MIN(D1155,MAX(0,I1155-F1155)))</f>
        <v/>
      </c>
      <c r="K1155" s="50">
        <f>IF(D1155="","",MAX(0,D1155+F1155-I1155))</f>
        <v/>
      </c>
      <c r="L1155" s="23">
        <f>IF(D1155="","",IF(D1155&lt;=0,"",1+COUNTIFS($D$1106:$D$1205,"&gt;0",$E$1106:$E$1205,"&gt;"&amp;E1155)))</f>
        <v/>
      </c>
      <c r="M1155" s="23">
        <f>IF(D1155="","",IF(AND(K1155&gt;0,L1155=1),"Yes","No"))</f>
        <v/>
      </c>
      <c r="N1155" s="50">
        <f>IF(D1155="","",N1055+F1155)</f>
        <v/>
      </c>
      <c r="O1155" s="49">
        <f>IF(D1155="","",IF(AND(K1155=0,K1055&gt;0),C1155,""))</f>
        <v/>
      </c>
    </row>
    <row r="1156">
      <c r="A1156" s="47">
        <f>IF(B1156="","",DATE(YEAR('Debt Inputs'!$E$2),MONTH('Debt Inputs'!$E$2)+11,1))</f>
        <v/>
      </c>
      <c r="B1156" s="18">
        <f>IF('Debt Inputs'!A56="","",'Debt Inputs'!A56)</f>
        <v/>
      </c>
      <c r="C1156" s="19">
        <f>IF(B1156="","",IFERROR(VLOOKUP(B1156,'Debt Inputs'!$A$6:$M$105,2,FALSE),""))</f>
        <v/>
      </c>
      <c r="D1156" s="48">
        <f>IF(B1156="","",K1056)</f>
        <v/>
      </c>
      <c r="E1156" s="21">
        <f>IF(B1156="","",IFERROR(VLOOKUP(B1156,'Debt Inputs'!$A$6:$M$105,5,FALSE),0))</f>
        <v/>
      </c>
      <c r="F1156" s="48">
        <f>IF(D1156="","",IFERROR(D1156*E1156/12,0))</f>
        <v/>
      </c>
      <c r="G1156" s="48">
        <f>IF(D1156="","",MIN(IFERROR(VLOOKUP(B1156,'Debt Inputs'!$A$6:$M$105,7,FALSE),0),D1156+F1156))</f>
        <v/>
      </c>
      <c r="H1156" s="48">
        <f>IF(D1156="","",IF(L1156=1,MAX(0,'Debt Inputs'!$B$2-SUM($G$1106:$G$1205)),0))</f>
        <v/>
      </c>
      <c r="I1156" s="48">
        <f>IF(D1156="","",MIN(D1156+F1156,G1156+H1156))</f>
        <v/>
      </c>
      <c r="J1156" s="48">
        <f>IF(D1156="","",MIN(D1156,MAX(0,I1156-F1156)))</f>
        <v/>
      </c>
      <c r="K1156" s="48">
        <f>IF(D1156="","",MAX(0,D1156+F1156-I1156))</f>
        <v/>
      </c>
      <c r="L1156" s="18">
        <f>IF(D1156="","",IF(D1156&lt;=0,"",1+COUNTIFS($D$1106:$D$1205,"&gt;0",$E$1106:$E$1205,"&gt;"&amp;E1156)))</f>
        <v/>
      </c>
      <c r="M1156" s="18">
        <f>IF(D1156="","",IF(AND(K1156&gt;0,L1156=1),"Yes","No"))</f>
        <v/>
      </c>
      <c r="N1156" s="48">
        <f>IF(D1156="","",N1056+F1156)</f>
        <v/>
      </c>
      <c r="O1156" s="47">
        <f>IF(D1156="","",IF(AND(K1156=0,K1056&gt;0),C1156,""))</f>
        <v/>
      </c>
    </row>
    <row r="1157">
      <c r="A1157" s="49">
        <f>IF(B1157="","",DATE(YEAR('Debt Inputs'!$E$2),MONTH('Debt Inputs'!$E$2)+11,1))</f>
        <v/>
      </c>
      <c r="B1157" s="23">
        <f>IF('Debt Inputs'!A57="","",'Debt Inputs'!A57)</f>
        <v/>
      </c>
      <c r="C1157" s="24">
        <f>IF(B1157="","",IFERROR(VLOOKUP(B1157,'Debt Inputs'!$A$6:$M$105,2,FALSE),""))</f>
        <v/>
      </c>
      <c r="D1157" s="50">
        <f>IF(B1157="","",K1057)</f>
        <v/>
      </c>
      <c r="E1157" s="26">
        <f>IF(B1157="","",IFERROR(VLOOKUP(B1157,'Debt Inputs'!$A$6:$M$105,5,FALSE),0))</f>
        <v/>
      </c>
      <c r="F1157" s="50">
        <f>IF(D1157="","",IFERROR(D1157*E1157/12,0))</f>
        <v/>
      </c>
      <c r="G1157" s="50">
        <f>IF(D1157="","",MIN(IFERROR(VLOOKUP(B1157,'Debt Inputs'!$A$6:$M$105,7,FALSE),0),D1157+F1157))</f>
        <v/>
      </c>
      <c r="H1157" s="50">
        <f>IF(D1157="","",IF(L1157=1,MAX(0,'Debt Inputs'!$B$2-SUM($G$1106:$G$1205)),0))</f>
        <v/>
      </c>
      <c r="I1157" s="50">
        <f>IF(D1157="","",MIN(D1157+F1157,G1157+H1157))</f>
        <v/>
      </c>
      <c r="J1157" s="50">
        <f>IF(D1157="","",MIN(D1157,MAX(0,I1157-F1157)))</f>
        <v/>
      </c>
      <c r="K1157" s="50">
        <f>IF(D1157="","",MAX(0,D1157+F1157-I1157))</f>
        <v/>
      </c>
      <c r="L1157" s="23">
        <f>IF(D1157="","",IF(D1157&lt;=0,"",1+COUNTIFS($D$1106:$D$1205,"&gt;0",$E$1106:$E$1205,"&gt;"&amp;E1157)))</f>
        <v/>
      </c>
      <c r="M1157" s="23">
        <f>IF(D1157="","",IF(AND(K1157&gt;0,L1157=1),"Yes","No"))</f>
        <v/>
      </c>
      <c r="N1157" s="50">
        <f>IF(D1157="","",N1057+F1157)</f>
        <v/>
      </c>
      <c r="O1157" s="49">
        <f>IF(D1157="","",IF(AND(K1157=0,K1057&gt;0),C1157,""))</f>
        <v/>
      </c>
    </row>
    <row r="1158">
      <c r="A1158" s="47">
        <f>IF(B1158="","",DATE(YEAR('Debt Inputs'!$E$2),MONTH('Debt Inputs'!$E$2)+11,1))</f>
        <v/>
      </c>
      <c r="B1158" s="18">
        <f>IF('Debt Inputs'!A58="","",'Debt Inputs'!A58)</f>
        <v/>
      </c>
      <c r="C1158" s="19">
        <f>IF(B1158="","",IFERROR(VLOOKUP(B1158,'Debt Inputs'!$A$6:$M$105,2,FALSE),""))</f>
        <v/>
      </c>
      <c r="D1158" s="48">
        <f>IF(B1158="","",K1058)</f>
        <v/>
      </c>
      <c r="E1158" s="21">
        <f>IF(B1158="","",IFERROR(VLOOKUP(B1158,'Debt Inputs'!$A$6:$M$105,5,FALSE),0))</f>
        <v/>
      </c>
      <c r="F1158" s="48">
        <f>IF(D1158="","",IFERROR(D1158*E1158/12,0))</f>
        <v/>
      </c>
      <c r="G1158" s="48">
        <f>IF(D1158="","",MIN(IFERROR(VLOOKUP(B1158,'Debt Inputs'!$A$6:$M$105,7,FALSE),0),D1158+F1158))</f>
        <v/>
      </c>
      <c r="H1158" s="48">
        <f>IF(D1158="","",IF(L1158=1,MAX(0,'Debt Inputs'!$B$2-SUM($G$1106:$G$1205)),0))</f>
        <v/>
      </c>
      <c r="I1158" s="48">
        <f>IF(D1158="","",MIN(D1158+F1158,G1158+H1158))</f>
        <v/>
      </c>
      <c r="J1158" s="48">
        <f>IF(D1158="","",MIN(D1158,MAX(0,I1158-F1158)))</f>
        <v/>
      </c>
      <c r="K1158" s="48">
        <f>IF(D1158="","",MAX(0,D1158+F1158-I1158))</f>
        <v/>
      </c>
      <c r="L1158" s="18">
        <f>IF(D1158="","",IF(D1158&lt;=0,"",1+COUNTIFS($D$1106:$D$1205,"&gt;0",$E$1106:$E$1205,"&gt;"&amp;E1158)))</f>
        <v/>
      </c>
      <c r="M1158" s="18">
        <f>IF(D1158="","",IF(AND(K1158&gt;0,L1158=1),"Yes","No"))</f>
        <v/>
      </c>
      <c r="N1158" s="48">
        <f>IF(D1158="","",N1058+F1158)</f>
        <v/>
      </c>
      <c r="O1158" s="47">
        <f>IF(D1158="","",IF(AND(K1158=0,K1058&gt;0),C1158,""))</f>
        <v/>
      </c>
    </row>
    <row r="1159">
      <c r="A1159" s="49">
        <f>IF(B1159="","",DATE(YEAR('Debt Inputs'!$E$2),MONTH('Debt Inputs'!$E$2)+11,1))</f>
        <v/>
      </c>
      <c r="B1159" s="23">
        <f>IF('Debt Inputs'!A59="","",'Debt Inputs'!A59)</f>
        <v/>
      </c>
      <c r="C1159" s="24">
        <f>IF(B1159="","",IFERROR(VLOOKUP(B1159,'Debt Inputs'!$A$6:$M$105,2,FALSE),""))</f>
        <v/>
      </c>
      <c r="D1159" s="50">
        <f>IF(B1159="","",K1059)</f>
        <v/>
      </c>
      <c r="E1159" s="26">
        <f>IF(B1159="","",IFERROR(VLOOKUP(B1159,'Debt Inputs'!$A$6:$M$105,5,FALSE),0))</f>
        <v/>
      </c>
      <c r="F1159" s="50">
        <f>IF(D1159="","",IFERROR(D1159*E1159/12,0))</f>
        <v/>
      </c>
      <c r="G1159" s="50">
        <f>IF(D1159="","",MIN(IFERROR(VLOOKUP(B1159,'Debt Inputs'!$A$6:$M$105,7,FALSE),0),D1159+F1159))</f>
        <v/>
      </c>
      <c r="H1159" s="50">
        <f>IF(D1159="","",IF(L1159=1,MAX(0,'Debt Inputs'!$B$2-SUM($G$1106:$G$1205)),0))</f>
        <v/>
      </c>
      <c r="I1159" s="50">
        <f>IF(D1159="","",MIN(D1159+F1159,G1159+H1159))</f>
        <v/>
      </c>
      <c r="J1159" s="50">
        <f>IF(D1159="","",MIN(D1159,MAX(0,I1159-F1159)))</f>
        <v/>
      </c>
      <c r="K1159" s="50">
        <f>IF(D1159="","",MAX(0,D1159+F1159-I1159))</f>
        <v/>
      </c>
      <c r="L1159" s="23">
        <f>IF(D1159="","",IF(D1159&lt;=0,"",1+COUNTIFS($D$1106:$D$1205,"&gt;0",$E$1106:$E$1205,"&gt;"&amp;E1159)))</f>
        <v/>
      </c>
      <c r="M1159" s="23">
        <f>IF(D1159="","",IF(AND(K1159&gt;0,L1159=1),"Yes","No"))</f>
        <v/>
      </c>
      <c r="N1159" s="50">
        <f>IF(D1159="","",N1059+F1159)</f>
        <v/>
      </c>
      <c r="O1159" s="49">
        <f>IF(D1159="","",IF(AND(K1159=0,K1059&gt;0),C1159,""))</f>
        <v/>
      </c>
    </row>
    <row r="1160">
      <c r="A1160" s="47">
        <f>IF(B1160="","",DATE(YEAR('Debt Inputs'!$E$2),MONTH('Debt Inputs'!$E$2)+11,1))</f>
        <v/>
      </c>
      <c r="B1160" s="18">
        <f>IF('Debt Inputs'!A60="","",'Debt Inputs'!A60)</f>
        <v/>
      </c>
      <c r="C1160" s="19">
        <f>IF(B1160="","",IFERROR(VLOOKUP(B1160,'Debt Inputs'!$A$6:$M$105,2,FALSE),""))</f>
        <v/>
      </c>
      <c r="D1160" s="48">
        <f>IF(B1160="","",K1060)</f>
        <v/>
      </c>
      <c r="E1160" s="21">
        <f>IF(B1160="","",IFERROR(VLOOKUP(B1160,'Debt Inputs'!$A$6:$M$105,5,FALSE),0))</f>
        <v/>
      </c>
      <c r="F1160" s="48">
        <f>IF(D1160="","",IFERROR(D1160*E1160/12,0))</f>
        <v/>
      </c>
      <c r="G1160" s="48">
        <f>IF(D1160="","",MIN(IFERROR(VLOOKUP(B1160,'Debt Inputs'!$A$6:$M$105,7,FALSE),0),D1160+F1160))</f>
        <v/>
      </c>
      <c r="H1160" s="48">
        <f>IF(D1160="","",IF(L1160=1,MAX(0,'Debt Inputs'!$B$2-SUM($G$1106:$G$1205)),0))</f>
        <v/>
      </c>
      <c r="I1160" s="48">
        <f>IF(D1160="","",MIN(D1160+F1160,G1160+H1160))</f>
        <v/>
      </c>
      <c r="J1160" s="48">
        <f>IF(D1160="","",MIN(D1160,MAX(0,I1160-F1160)))</f>
        <v/>
      </c>
      <c r="K1160" s="48">
        <f>IF(D1160="","",MAX(0,D1160+F1160-I1160))</f>
        <v/>
      </c>
      <c r="L1160" s="18">
        <f>IF(D1160="","",IF(D1160&lt;=0,"",1+COUNTIFS($D$1106:$D$1205,"&gt;0",$E$1106:$E$1205,"&gt;"&amp;E1160)))</f>
        <v/>
      </c>
      <c r="M1160" s="18">
        <f>IF(D1160="","",IF(AND(K1160&gt;0,L1160=1),"Yes","No"))</f>
        <v/>
      </c>
      <c r="N1160" s="48">
        <f>IF(D1160="","",N1060+F1160)</f>
        <v/>
      </c>
      <c r="O1160" s="47">
        <f>IF(D1160="","",IF(AND(K1160=0,K1060&gt;0),C1160,""))</f>
        <v/>
      </c>
    </row>
    <row r="1161">
      <c r="A1161" s="49">
        <f>IF(B1161="","",DATE(YEAR('Debt Inputs'!$E$2),MONTH('Debt Inputs'!$E$2)+11,1))</f>
        <v/>
      </c>
      <c r="B1161" s="23">
        <f>IF('Debt Inputs'!A61="","",'Debt Inputs'!A61)</f>
        <v/>
      </c>
      <c r="C1161" s="24">
        <f>IF(B1161="","",IFERROR(VLOOKUP(B1161,'Debt Inputs'!$A$6:$M$105,2,FALSE),""))</f>
        <v/>
      </c>
      <c r="D1161" s="50">
        <f>IF(B1161="","",K1061)</f>
        <v/>
      </c>
      <c r="E1161" s="26">
        <f>IF(B1161="","",IFERROR(VLOOKUP(B1161,'Debt Inputs'!$A$6:$M$105,5,FALSE),0))</f>
        <v/>
      </c>
      <c r="F1161" s="50">
        <f>IF(D1161="","",IFERROR(D1161*E1161/12,0))</f>
        <v/>
      </c>
      <c r="G1161" s="50">
        <f>IF(D1161="","",MIN(IFERROR(VLOOKUP(B1161,'Debt Inputs'!$A$6:$M$105,7,FALSE),0),D1161+F1161))</f>
        <v/>
      </c>
      <c r="H1161" s="50">
        <f>IF(D1161="","",IF(L1161=1,MAX(0,'Debt Inputs'!$B$2-SUM($G$1106:$G$1205)),0))</f>
        <v/>
      </c>
      <c r="I1161" s="50">
        <f>IF(D1161="","",MIN(D1161+F1161,G1161+H1161))</f>
        <v/>
      </c>
      <c r="J1161" s="50">
        <f>IF(D1161="","",MIN(D1161,MAX(0,I1161-F1161)))</f>
        <v/>
      </c>
      <c r="K1161" s="50">
        <f>IF(D1161="","",MAX(0,D1161+F1161-I1161))</f>
        <v/>
      </c>
      <c r="L1161" s="23">
        <f>IF(D1161="","",IF(D1161&lt;=0,"",1+COUNTIFS($D$1106:$D$1205,"&gt;0",$E$1106:$E$1205,"&gt;"&amp;E1161)))</f>
        <v/>
      </c>
      <c r="M1161" s="23">
        <f>IF(D1161="","",IF(AND(K1161&gt;0,L1161=1),"Yes","No"))</f>
        <v/>
      </c>
      <c r="N1161" s="50">
        <f>IF(D1161="","",N1061+F1161)</f>
        <v/>
      </c>
      <c r="O1161" s="49">
        <f>IF(D1161="","",IF(AND(K1161=0,K1061&gt;0),C1161,""))</f>
        <v/>
      </c>
    </row>
    <row r="1162">
      <c r="A1162" s="47">
        <f>IF(B1162="","",DATE(YEAR('Debt Inputs'!$E$2),MONTH('Debt Inputs'!$E$2)+11,1))</f>
        <v/>
      </c>
      <c r="B1162" s="18">
        <f>IF('Debt Inputs'!A62="","",'Debt Inputs'!A62)</f>
        <v/>
      </c>
      <c r="C1162" s="19">
        <f>IF(B1162="","",IFERROR(VLOOKUP(B1162,'Debt Inputs'!$A$6:$M$105,2,FALSE),""))</f>
        <v/>
      </c>
      <c r="D1162" s="48">
        <f>IF(B1162="","",K1062)</f>
        <v/>
      </c>
      <c r="E1162" s="21">
        <f>IF(B1162="","",IFERROR(VLOOKUP(B1162,'Debt Inputs'!$A$6:$M$105,5,FALSE),0))</f>
        <v/>
      </c>
      <c r="F1162" s="48">
        <f>IF(D1162="","",IFERROR(D1162*E1162/12,0))</f>
        <v/>
      </c>
      <c r="G1162" s="48">
        <f>IF(D1162="","",MIN(IFERROR(VLOOKUP(B1162,'Debt Inputs'!$A$6:$M$105,7,FALSE),0),D1162+F1162))</f>
        <v/>
      </c>
      <c r="H1162" s="48">
        <f>IF(D1162="","",IF(L1162=1,MAX(0,'Debt Inputs'!$B$2-SUM($G$1106:$G$1205)),0))</f>
        <v/>
      </c>
      <c r="I1162" s="48">
        <f>IF(D1162="","",MIN(D1162+F1162,G1162+H1162))</f>
        <v/>
      </c>
      <c r="J1162" s="48">
        <f>IF(D1162="","",MIN(D1162,MAX(0,I1162-F1162)))</f>
        <v/>
      </c>
      <c r="K1162" s="48">
        <f>IF(D1162="","",MAX(0,D1162+F1162-I1162))</f>
        <v/>
      </c>
      <c r="L1162" s="18">
        <f>IF(D1162="","",IF(D1162&lt;=0,"",1+COUNTIFS($D$1106:$D$1205,"&gt;0",$E$1106:$E$1205,"&gt;"&amp;E1162)))</f>
        <v/>
      </c>
      <c r="M1162" s="18">
        <f>IF(D1162="","",IF(AND(K1162&gt;0,L1162=1),"Yes","No"))</f>
        <v/>
      </c>
      <c r="N1162" s="48">
        <f>IF(D1162="","",N1062+F1162)</f>
        <v/>
      </c>
      <c r="O1162" s="47">
        <f>IF(D1162="","",IF(AND(K1162=0,K1062&gt;0),C1162,""))</f>
        <v/>
      </c>
    </row>
    <row r="1163">
      <c r="A1163" s="49">
        <f>IF(B1163="","",DATE(YEAR('Debt Inputs'!$E$2),MONTH('Debt Inputs'!$E$2)+11,1))</f>
        <v/>
      </c>
      <c r="B1163" s="23">
        <f>IF('Debt Inputs'!A63="","",'Debt Inputs'!A63)</f>
        <v/>
      </c>
      <c r="C1163" s="24">
        <f>IF(B1163="","",IFERROR(VLOOKUP(B1163,'Debt Inputs'!$A$6:$M$105,2,FALSE),""))</f>
        <v/>
      </c>
      <c r="D1163" s="50">
        <f>IF(B1163="","",K1063)</f>
        <v/>
      </c>
      <c r="E1163" s="26">
        <f>IF(B1163="","",IFERROR(VLOOKUP(B1163,'Debt Inputs'!$A$6:$M$105,5,FALSE),0))</f>
        <v/>
      </c>
      <c r="F1163" s="50">
        <f>IF(D1163="","",IFERROR(D1163*E1163/12,0))</f>
        <v/>
      </c>
      <c r="G1163" s="50">
        <f>IF(D1163="","",MIN(IFERROR(VLOOKUP(B1163,'Debt Inputs'!$A$6:$M$105,7,FALSE),0),D1163+F1163))</f>
        <v/>
      </c>
      <c r="H1163" s="50">
        <f>IF(D1163="","",IF(L1163=1,MAX(0,'Debt Inputs'!$B$2-SUM($G$1106:$G$1205)),0))</f>
        <v/>
      </c>
      <c r="I1163" s="50">
        <f>IF(D1163="","",MIN(D1163+F1163,G1163+H1163))</f>
        <v/>
      </c>
      <c r="J1163" s="50">
        <f>IF(D1163="","",MIN(D1163,MAX(0,I1163-F1163)))</f>
        <v/>
      </c>
      <c r="K1163" s="50">
        <f>IF(D1163="","",MAX(0,D1163+F1163-I1163))</f>
        <v/>
      </c>
      <c r="L1163" s="23">
        <f>IF(D1163="","",IF(D1163&lt;=0,"",1+COUNTIFS($D$1106:$D$1205,"&gt;0",$E$1106:$E$1205,"&gt;"&amp;E1163)))</f>
        <v/>
      </c>
      <c r="M1163" s="23">
        <f>IF(D1163="","",IF(AND(K1163&gt;0,L1163=1),"Yes","No"))</f>
        <v/>
      </c>
      <c r="N1163" s="50">
        <f>IF(D1163="","",N1063+F1163)</f>
        <v/>
      </c>
      <c r="O1163" s="49">
        <f>IF(D1163="","",IF(AND(K1163=0,K1063&gt;0),C1163,""))</f>
        <v/>
      </c>
    </row>
    <row r="1164">
      <c r="A1164" s="47">
        <f>IF(B1164="","",DATE(YEAR('Debt Inputs'!$E$2),MONTH('Debt Inputs'!$E$2)+11,1))</f>
        <v/>
      </c>
      <c r="B1164" s="18">
        <f>IF('Debt Inputs'!A64="","",'Debt Inputs'!A64)</f>
        <v/>
      </c>
      <c r="C1164" s="19">
        <f>IF(B1164="","",IFERROR(VLOOKUP(B1164,'Debt Inputs'!$A$6:$M$105,2,FALSE),""))</f>
        <v/>
      </c>
      <c r="D1164" s="48">
        <f>IF(B1164="","",K1064)</f>
        <v/>
      </c>
      <c r="E1164" s="21">
        <f>IF(B1164="","",IFERROR(VLOOKUP(B1164,'Debt Inputs'!$A$6:$M$105,5,FALSE),0))</f>
        <v/>
      </c>
      <c r="F1164" s="48">
        <f>IF(D1164="","",IFERROR(D1164*E1164/12,0))</f>
        <v/>
      </c>
      <c r="G1164" s="48">
        <f>IF(D1164="","",MIN(IFERROR(VLOOKUP(B1164,'Debt Inputs'!$A$6:$M$105,7,FALSE),0),D1164+F1164))</f>
        <v/>
      </c>
      <c r="H1164" s="48">
        <f>IF(D1164="","",IF(L1164=1,MAX(0,'Debt Inputs'!$B$2-SUM($G$1106:$G$1205)),0))</f>
        <v/>
      </c>
      <c r="I1164" s="48">
        <f>IF(D1164="","",MIN(D1164+F1164,G1164+H1164))</f>
        <v/>
      </c>
      <c r="J1164" s="48">
        <f>IF(D1164="","",MIN(D1164,MAX(0,I1164-F1164)))</f>
        <v/>
      </c>
      <c r="K1164" s="48">
        <f>IF(D1164="","",MAX(0,D1164+F1164-I1164))</f>
        <v/>
      </c>
      <c r="L1164" s="18">
        <f>IF(D1164="","",IF(D1164&lt;=0,"",1+COUNTIFS($D$1106:$D$1205,"&gt;0",$E$1106:$E$1205,"&gt;"&amp;E1164)))</f>
        <v/>
      </c>
      <c r="M1164" s="18">
        <f>IF(D1164="","",IF(AND(K1164&gt;0,L1164=1),"Yes","No"))</f>
        <v/>
      </c>
      <c r="N1164" s="48">
        <f>IF(D1164="","",N1064+F1164)</f>
        <v/>
      </c>
      <c r="O1164" s="47">
        <f>IF(D1164="","",IF(AND(K1164=0,K1064&gt;0),C1164,""))</f>
        <v/>
      </c>
    </row>
    <row r="1165">
      <c r="A1165" s="49">
        <f>IF(B1165="","",DATE(YEAR('Debt Inputs'!$E$2),MONTH('Debt Inputs'!$E$2)+11,1))</f>
        <v/>
      </c>
      <c r="B1165" s="23">
        <f>IF('Debt Inputs'!A65="","",'Debt Inputs'!A65)</f>
        <v/>
      </c>
      <c r="C1165" s="24">
        <f>IF(B1165="","",IFERROR(VLOOKUP(B1165,'Debt Inputs'!$A$6:$M$105,2,FALSE),""))</f>
        <v/>
      </c>
      <c r="D1165" s="50">
        <f>IF(B1165="","",K1065)</f>
        <v/>
      </c>
      <c r="E1165" s="26">
        <f>IF(B1165="","",IFERROR(VLOOKUP(B1165,'Debt Inputs'!$A$6:$M$105,5,FALSE),0))</f>
        <v/>
      </c>
      <c r="F1165" s="50">
        <f>IF(D1165="","",IFERROR(D1165*E1165/12,0))</f>
        <v/>
      </c>
      <c r="G1165" s="50">
        <f>IF(D1165="","",MIN(IFERROR(VLOOKUP(B1165,'Debt Inputs'!$A$6:$M$105,7,FALSE),0),D1165+F1165))</f>
        <v/>
      </c>
      <c r="H1165" s="50">
        <f>IF(D1165="","",IF(L1165=1,MAX(0,'Debt Inputs'!$B$2-SUM($G$1106:$G$1205)),0))</f>
        <v/>
      </c>
      <c r="I1165" s="50">
        <f>IF(D1165="","",MIN(D1165+F1165,G1165+H1165))</f>
        <v/>
      </c>
      <c r="J1165" s="50">
        <f>IF(D1165="","",MIN(D1165,MAX(0,I1165-F1165)))</f>
        <v/>
      </c>
      <c r="K1165" s="50">
        <f>IF(D1165="","",MAX(0,D1165+F1165-I1165))</f>
        <v/>
      </c>
      <c r="L1165" s="23">
        <f>IF(D1165="","",IF(D1165&lt;=0,"",1+COUNTIFS($D$1106:$D$1205,"&gt;0",$E$1106:$E$1205,"&gt;"&amp;E1165)))</f>
        <v/>
      </c>
      <c r="M1165" s="23">
        <f>IF(D1165="","",IF(AND(K1165&gt;0,L1165=1),"Yes","No"))</f>
        <v/>
      </c>
      <c r="N1165" s="50">
        <f>IF(D1165="","",N1065+F1165)</f>
        <v/>
      </c>
      <c r="O1165" s="49">
        <f>IF(D1165="","",IF(AND(K1165=0,K1065&gt;0),C1165,""))</f>
        <v/>
      </c>
    </row>
    <row r="1166">
      <c r="A1166" s="47">
        <f>IF(B1166="","",DATE(YEAR('Debt Inputs'!$E$2),MONTH('Debt Inputs'!$E$2)+11,1))</f>
        <v/>
      </c>
      <c r="B1166" s="18">
        <f>IF('Debt Inputs'!A66="","",'Debt Inputs'!A66)</f>
        <v/>
      </c>
      <c r="C1166" s="19">
        <f>IF(B1166="","",IFERROR(VLOOKUP(B1166,'Debt Inputs'!$A$6:$M$105,2,FALSE),""))</f>
        <v/>
      </c>
      <c r="D1166" s="48">
        <f>IF(B1166="","",K1066)</f>
        <v/>
      </c>
      <c r="E1166" s="21">
        <f>IF(B1166="","",IFERROR(VLOOKUP(B1166,'Debt Inputs'!$A$6:$M$105,5,FALSE),0))</f>
        <v/>
      </c>
      <c r="F1166" s="48">
        <f>IF(D1166="","",IFERROR(D1166*E1166/12,0))</f>
        <v/>
      </c>
      <c r="G1166" s="48">
        <f>IF(D1166="","",MIN(IFERROR(VLOOKUP(B1166,'Debt Inputs'!$A$6:$M$105,7,FALSE),0),D1166+F1166))</f>
        <v/>
      </c>
      <c r="H1166" s="48">
        <f>IF(D1166="","",IF(L1166=1,MAX(0,'Debt Inputs'!$B$2-SUM($G$1106:$G$1205)),0))</f>
        <v/>
      </c>
      <c r="I1166" s="48">
        <f>IF(D1166="","",MIN(D1166+F1166,G1166+H1166))</f>
        <v/>
      </c>
      <c r="J1166" s="48">
        <f>IF(D1166="","",MIN(D1166,MAX(0,I1166-F1166)))</f>
        <v/>
      </c>
      <c r="K1166" s="48">
        <f>IF(D1166="","",MAX(0,D1166+F1166-I1166))</f>
        <v/>
      </c>
      <c r="L1166" s="18">
        <f>IF(D1166="","",IF(D1166&lt;=0,"",1+COUNTIFS($D$1106:$D$1205,"&gt;0",$E$1106:$E$1205,"&gt;"&amp;E1166)))</f>
        <v/>
      </c>
      <c r="M1166" s="18">
        <f>IF(D1166="","",IF(AND(K1166&gt;0,L1166=1),"Yes","No"))</f>
        <v/>
      </c>
      <c r="N1166" s="48">
        <f>IF(D1166="","",N1066+F1166)</f>
        <v/>
      </c>
      <c r="O1166" s="47">
        <f>IF(D1166="","",IF(AND(K1166=0,K1066&gt;0),C1166,""))</f>
        <v/>
      </c>
    </row>
    <row r="1167">
      <c r="A1167" s="49">
        <f>IF(B1167="","",DATE(YEAR('Debt Inputs'!$E$2),MONTH('Debt Inputs'!$E$2)+11,1))</f>
        <v/>
      </c>
      <c r="B1167" s="23">
        <f>IF('Debt Inputs'!A67="","",'Debt Inputs'!A67)</f>
        <v/>
      </c>
      <c r="C1167" s="24">
        <f>IF(B1167="","",IFERROR(VLOOKUP(B1167,'Debt Inputs'!$A$6:$M$105,2,FALSE),""))</f>
        <v/>
      </c>
      <c r="D1167" s="50">
        <f>IF(B1167="","",K1067)</f>
        <v/>
      </c>
      <c r="E1167" s="26">
        <f>IF(B1167="","",IFERROR(VLOOKUP(B1167,'Debt Inputs'!$A$6:$M$105,5,FALSE),0))</f>
        <v/>
      </c>
      <c r="F1167" s="50">
        <f>IF(D1167="","",IFERROR(D1167*E1167/12,0))</f>
        <v/>
      </c>
      <c r="G1167" s="50">
        <f>IF(D1167="","",MIN(IFERROR(VLOOKUP(B1167,'Debt Inputs'!$A$6:$M$105,7,FALSE),0),D1167+F1167))</f>
        <v/>
      </c>
      <c r="H1167" s="50">
        <f>IF(D1167="","",IF(L1167=1,MAX(0,'Debt Inputs'!$B$2-SUM($G$1106:$G$1205)),0))</f>
        <v/>
      </c>
      <c r="I1167" s="50">
        <f>IF(D1167="","",MIN(D1167+F1167,G1167+H1167))</f>
        <v/>
      </c>
      <c r="J1167" s="50">
        <f>IF(D1167="","",MIN(D1167,MAX(0,I1167-F1167)))</f>
        <v/>
      </c>
      <c r="K1167" s="50">
        <f>IF(D1167="","",MAX(0,D1167+F1167-I1167))</f>
        <v/>
      </c>
      <c r="L1167" s="23">
        <f>IF(D1167="","",IF(D1167&lt;=0,"",1+COUNTIFS($D$1106:$D$1205,"&gt;0",$E$1106:$E$1205,"&gt;"&amp;E1167)))</f>
        <v/>
      </c>
      <c r="M1167" s="23">
        <f>IF(D1167="","",IF(AND(K1167&gt;0,L1167=1),"Yes","No"))</f>
        <v/>
      </c>
      <c r="N1167" s="50">
        <f>IF(D1167="","",N1067+F1167)</f>
        <v/>
      </c>
      <c r="O1167" s="49">
        <f>IF(D1167="","",IF(AND(K1167=0,K1067&gt;0),C1167,""))</f>
        <v/>
      </c>
    </row>
    <row r="1168">
      <c r="A1168" s="47">
        <f>IF(B1168="","",DATE(YEAR('Debt Inputs'!$E$2),MONTH('Debt Inputs'!$E$2)+11,1))</f>
        <v/>
      </c>
      <c r="B1168" s="18">
        <f>IF('Debt Inputs'!A68="","",'Debt Inputs'!A68)</f>
        <v/>
      </c>
      <c r="C1168" s="19">
        <f>IF(B1168="","",IFERROR(VLOOKUP(B1168,'Debt Inputs'!$A$6:$M$105,2,FALSE),""))</f>
        <v/>
      </c>
      <c r="D1168" s="48">
        <f>IF(B1168="","",K1068)</f>
        <v/>
      </c>
      <c r="E1168" s="21">
        <f>IF(B1168="","",IFERROR(VLOOKUP(B1168,'Debt Inputs'!$A$6:$M$105,5,FALSE),0))</f>
        <v/>
      </c>
      <c r="F1168" s="48">
        <f>IF(D1168="","",IFERROR(D1168*E1168/12,0))</f>
        <v/>
      </c>
      <c r="G1168" s="48">
        <f>IF(D1168="","",MIN(IFERROR(VLOOKUP(B1168,'Debt Inputs'!$A$6:$M$105,7,FALSE),0),D1168+F1168))</f>
        <v/>
      </c>
      <c r="H1168" s="48">
        <f>IF(D1168="","",IF(L1168=1,MAX(0,'Debt Inputs'!$B$2-SUM($G$1106:$G$1205)),0))</f>
        <v/>
      </c>
      <c r="I1168" s="48">
        <f>IF(D1168="","",MIN(D1168+F1168,G1168+H1168))</f>
        <v/>
      </c>
      <c r="J1168" s="48">
        <f>IF(D1168="","",MIN(D1168,MAX(0,I1168-F1168)))</f>
        <v/>
      </c>
      <c r="K1168" s="48">
        <f>IF(D1168="","",MAX(0,D1168+F1168-I1168))</f>
        <v/>
      </c>
      <c r="L1168" s="18">
        <f>IF(D1168="","",IF(D1168&lt;=0,"",1+COUNTIFS($D$1106:$D$1205,"&gt;0",$E$1106:$E$1205,"&gt;"&amp;E1168)))</f>
        <v/>
      </c>
      <c r="M1168" s="18">
        <f>IF(D1168="","",IF(AND(K1168&gt;0,L1168=1),"Yes","No"))</f>
        <v/>
      </c>
      <c r="N1168" s="48">
        <f>IF(D1168="","",N1068+F1168)</f>
        <v/>
      </c>
      <c r="O1168" s="47">
        <f>IF(D1168="","",IF(AND(K1168=0,K1068&gt;0),C1168,""))</f>
        <v/>
      </c>
    </row>
    <row r="1169">
      <c r="A1169" s="49">
        <f>IF(B1169="","",DATE(YEAR('Debt Inputs'!$E$2),MONTH('Debt Inputs'!$E$2)+11,1))</f>
        <v/>
      </c>
      <c r="B1169" s="23">
        <f>IF('Debt Inputs'!A69="","",'Debt Inputs'!A69)</f>
        <v/>
      </c>
      <c r="C1169" s="24">
        <f>IF(B1169="","",IFERROR(VLOOKUP(B1169,'Debt Inputs'!$A$6:$M$105,2,FALSE),""))</f>
        <v/>
      </c>
      <c r="D1169" s="50">
        <f>IF(B1169="","",K1069)</f>
        <v/>
      </c>
      <c r="E1169" s="26">
        <f>IF(B1169="","",IFERROR(VLOOKUP(B1169,'Debt Inputs'!$A$6:$M$105,5,FALSE),0))</f>
        <v/>
      </c>
      <c r="F1169" s="50">
        <f>IF(D1169="","",IFERROR(D1169*E1169/12,0))</f>
        <v/>
      </c>
      <c r="G1169" s="50">
        <f>IF(D1169="","",MIN(IFERROR(VLOOKUP(B1169,'Debt Inputs'!$A$6:$M$105,7,FALSE),0),D1169+F1169))</f>
        <v/>
      </c>
      <c r="H1169" s="50">
        <f>IF(D1169="","",IF(L1169=1,MAX(0,'Debt Inputs'!$B$2-SUM($G$1106:$G$1205)),0))</f>
        <v/>
      </c>
      <c r="I1169" s="50">
        <f>IF(D1169="","",MIN(D1169+F1169,G1169+H1169))</f>
        <v/>
      </c>
      <c r="J1169" s="50">
        <f>IF(D1169="","",MIN(D1169,MAX(0,I1169-F1169)))</f>
        <v/>
      </c>
      <c r="K1169" s="50">
        <f>IF(D1169="","",MAX(0,D1169+F1169-I1169))</f>
        <v/>
      </c>
      <c r="L1169" s="23">
        <f>IF(D1169="","",IF(D1169&lt;=0,"",1+COUNTIFS($D$1106:$D$1205,"&gt;0",$E$1106:$E$1205,"&gt;"&amp;E1169)))</f>
        <v/>
      </c>
      <c r="M1169" s="23">
        <f>IF(D1169="","",IF(AND(K1169&gt;0,L1169=1),"Yes","No"))</f>
        <v/>
      </c>
      <c r="N1169" s="50">
        <f>IF(D1169="","",N1069+F1169)</f>
        <v/>
      </c>
      <c r="O1169" s="49">
        <f>IF(D1169="","",IF(AND(K1169=0,K1069&gt;0),C1169,""))</f>
        <v/>
      </c>
    </row>
    <row r="1170">
      <c r="A1170" s="47">
        <f>IF(B1170="","",DATE(YEAR('Debt Inputs'!$E$2),MONTH('Debt Inputs'!$E$2)+11,1))</f>
        <v/>
      </c>
      <c r="B1170" s="18">
        <f>IF('Debt Inputs'!A70="","",'Debt Inputs'!A70)</f>
        <v/>
      </c>
      <c r="C1170" s="19">
        <f>IF(B1170="","",IFERROR(VLOOKUP(B1170,'Debt Inputs'!$A$6:$M$105,2,FALSE),""))</f>
        <v/>
      </c>
      <c r="D1170" s="48">
        <f>IF(B1170="","",K1070)</f>
        <v/>
      </c>
      <c r="E1170" s="21">
        <f>IF(B1170="","",IFERROR(VLOOKUP(B1170,'Debt Inputs'!$A$6:$M$105,5,FALSE),0))</f>
        <v/>
      </c>
      <c r="F1170" s="48">
        <f>IF(D1170="","",IFERROR(D1170*E1170/12,0))</f>
        <v/>
      </c>
      <c r="G1170" s="48">
        <f>IF(D1170="","",MIN(IFERROR(VLOOKUP(B1170,'Debt Inputs'!$A$6:$M$105,7,FALSE),0),D1170+F1170))</f>
        <v/>
      </c>
      <c r="H1170" s="48">
        <f>IF(D1170="","",IF(L1170=1,MAX(0,'Debt Inputs'!$B$2-SUM($G$1106:$G$1205)),0))</f>
        <v/>
      </c>
      <c r="I1170" s="48">
        <f>IF(D1170="","",MIN(D1170+F1170,G1170+H1170))</f>
        <v/>
      </c>
      <c r="J1170" s="48">
        <f>IF(D1170="","",MIN(D1170,MAX(0,I1170-F1170)))</f>
        <v/>
      </c>
      <c r="K1170" s="48">
        <f>IF(D1170="","",MAX(0,D1170+F1170-I1170))</f>
        <v/>
      </c>
      <c r="L1170" s="18">
        <f>IF(D1170="","",IF(D1170&lt;=0,"",1+COUNTIFS($D$1106:$D$1205,"&gt;0",$E$1106:$E$1205,"&gt;"&amp;E1170)))</f>
        <v/>
      </c>
      <c r="M1170" s="18">
        <f>IF(D1170="","",IF(AND(K1170&gt;0,L1170=1),"Yes","No"))</f>
        <v/>
      </c>
      <c r="N1170" s="48">
        <f>IF(D1170="","",N1070+F1170)</f>
        <v/>
      </c>
      <c r="O1170" s="47">
        <f>IF(D1170="","",IF(AND(K1170=0,K1070&gt;0),C1170,""))</f>
        <v/>
      </c>
    </row>
    <row r="1171">
      <c r="A1171" s="49">
        <f>IF(B1171="","",DATE(YEAR('Debt Inputs'!$E$2),MONTH('Debt Inputs'!$E$2)+11,1))</f>
        <v/>
      </c>
      <c r="B1171" s="23">
        <f>IF('Debt Inputs'!A71="","",'Debt Inputs'!A71)</f>
        <v/>
      </c>
      <c r="C1171" s="24">
        <f>IF(B1171="","",IFERROR(VLOOKUP(B1171,'Debt Inputs'!$A$6:$M$105,2,FALSE),""))</f>
        <v/>
      </c>
      <c r="D1171" s="50">
        <f>IF(B1171="","",K1071)</f>
        <v/>
      </c>
      <c r="E1171" s="26">
        <f>IF(B1171="","",IFERROR(VLOOKUP(B1171,'Debt Inputs'!$A$6:$M$105,5,FALSE),0))</f>
        <v/>
      </c>
      <c r="F1171" s="50">
        <f>IF(D1171="","",IFERROR(D1171*E1171/12,0))</f>
        <v/>
      </c>
      <c r="G1171" s="50">
        <f>IF(D1171="","",MIN(IFERROR(VLOOKUP(B1171,'Debt Inputs'!$A$6:$M$105,7,FALSE),0),D1171+F1171))</f>
        <v/>
      </c>
      <c r="H1171" s="50">
        <f>IF(D1171="","",IF(L1171=1,MAX(0,'Debt Inputs'!$B$2-SUM($G$1106:$G$1205)),0))</f>
        <v/>
      </c>
      <c r="I1171" s="50">
        <f>IF(D1171="","",MIN(D1171+F1171,G1171+H1171))</f>
        <v/>
      </c>
      <c r="J1171" s="50">
        <f>IF(D1171="","",MIN(D1171,MAX(0,I1171-F1171)))</f>
        <v/>
      </c>
      <c r="K1171" s="50">
        <f>IF(D1171="","",MAX(0,D1171+F1171-I1171))</f>
        <v/>
      </c>
      <c r="L1171" s="23">
        <f>IF(D1171="","",IF(D1171&lt;=0,"",1+COUNTIFS($D$1106:$D$1205,"&gt;0",$E$1106:$E$1205,"&gt;"&amp;E1171)))</f>
        <v/>
      </c>
      <c r="M1171" s="23">
        <f>IF(D1171="","",IF(AND(K1171&gt;0,L1171=1),"Yes","No"))</f>
        <v/>
      </c>
      <c r="N1171" s="50">
        <f>IF(D1171="","",N1071+F1171)</f>
        <v/>
      </c>
      <c r="O1171" s="49">
        <f>IF(D1171="","",IF(AND(K1171=0,K1071&gt;0),C1171,""))</f>
        <v/>
      </c>
    </row>
    <row r="1172">
      <c r="A1172" s="47">
        <f>IF(B1172="","",DATE(YEAR('Debt Inputs'!$E$2),MONTH('Debt Inputs'!$E$2)+11,1))</f>
        <v/>
      </c>
      <c r="B1172" s="18">
        <f>IF('Debt Inputs'!A72="","",'Debt Inputs'!A72)</f>
        <v/>
      </c>
      <c r="C1172" s="19">
        <f>IF(B1172="","",IFERROR(VLOOKUP(B1172,'Debt Inputs'!$A$6:$M$105,2,FALSE),""))</f>
        <v/>
      </c>
      <c r="D1172" s="48">
        <f>IF(B1172="","",K1072)</f>
        <v/>
      </c>
      <c r="E1172" s="21">
        <f>IF(B1172="","",IFERROR(VLOOKUP(B1172,'Debt Inputs'!$A$6:$M$105,5,FALSE),0))</f>
        <v/>
      </c>
      <c r="F1172" s="48">
        <f>IF(D1172="","",IFERROR(D1172*E1172/12,0))</f>
        <v/>
      </c>
      <c r="G1172" s="48">
        <f>IF(D1172="","",MIN(IFERROR(VLOOKUP(B1172,'Debt Inputs'!$A$6:$M$105,7,FALSE),0),D1172+F1172))</f>
        <v/>
      </c>
      <c r="H1172" s="48">
        <f>IF(D1172="","",IF(L1172=1,MAX(0,'Debt Inputs'!$B$2-SUM($G$1106:$G$1205)),0))</f>
        <v/>
      </c>
      <c r="I1172" s="48">
        <f>IF(D1172="","",MIN(D1172+F1172,G1172+H1172))</f>
        <v/>
      </c>
      <c r="J1172" s="48">
        <f>IF(D1172="","",MIN(D1172,MAX(0,I1172-F1172)))</f>
        <v/>
      </c>
      <c r="K1172" s="48">
        <f>IF(D1172="","",MAX(0,D1172+F1172-I1172))</f>
        <v/>
      </c>
      <c r="L1172" s="18">
        <f>IF(D1172="","",IF(D1172&lt;=0,"",1+COUNTIFS($D$1106:$D$1205,"&gt;0",$E$1106:$E$1205,"&gt;"&amp;E1172)))</f>
        <v/>
      </c>
      <c r="M1172" s="18">
        <f>IF(D1172="","",IF(AND(K1172&gt;0,L1172=1),"Yes","No"))</f>
        <v/>
      </c>
      <c r="N1172" s="48">
        <f>IF(D1172="","",N1072+F1172)</f>
        <v/>
      </c>
      <c r="O1172" s="47">
        <f>IF(D1172="","",IF(AND(K1172=0,K1072&gt;0),C1172,""))</f>
        <v/>
      </c>
    </row>
    <row r="1173">
      <c r="A1173" s="49">
        <f>IF(B1173="","",DATE(YEAR('Debt Inputs'!$E$2),MONTH('Debt Inputs'!$E$2)+11,1))</f>
        <v/>
      </c>
      <c r="B1173" s="23">
        <f>IF('Debt Inputs'!A73="","",'Debt Inputs'!A73)</f>
        <v/>
      </c>
      <c r="C1173" s="24">
        <f>IF(B1173="","",IFERROR(VLOOKUP(B1173,'Debt Inputs'!$A$6:$M$105,2,FALSE),""))</f>
        <v/>
      </c>
      <c r="D1173" s="50">
        <f>IF(B1173="","",K1073)</f>
        <v/>
      </c>
      <c r="E1173" s="26">
        <f>IF(B1173="","",IFERROR(VLOOKUP(B1173,'Debt Inputs'!$A$6:$M$105,5,FALSE),0))</f>
        <v/>
      </c>
      <c r="F1173" s="50">
        <f>IF(D1173="","",IFERROR(D1173*E1173/12,0))</f>
        <v/>
      </c>
      <c r="G1173" s="50">
        <f>IF(D1173="","",MIN(IFERROR(VLOOKUP(B1173,'Debt Inputs'!$A$6:$M$105,7,FALSE),0),D1173+F1173))</f>
        <v/>
      </c>
      <c r="H1173" s="50">
        <f>IF(D1173="","",IF(L1173=1,MAX(0,'Debt Inputs'!$B$2-SUM($G$1106:$G$1205)),0))</f>
        <v/>
      </c>
      <c r="I1173" s="50">
        <f>IF(D1173="","",MIN(D1173+F1173,G1173+H1173))</f>
        <v/>
      </c>
      <c r="J1173" s="50">
        <f>IF(D1173="","",MIN(D1173,MAX(0,I1173-F1173)))</f>
        <v/>
      </c>
      <c r="K1173" s="50">
        <f>IF(D1173="","",MAX(0,D1173+F1173-I1173))</f>
        <v/>
      </c>
      <c r="L1173" s="23">
        <f>IF(D1173="","",IF(D1173&lt;=0,"",1+COUNTIFS($D$1106:$D$1205,"&gt;0",$E$1106:$E$1205,"&gt;"&amp;E1173)))</f>
        <v/>
      </c>
      <c r="M1173" s="23">
        <f>IF(D1173="","",IF(AND(K1173&gt;0,L1173=1),"Yes","No"))</f>
        <v/>
      </c>
      <c r="N1173" s="50">
        <f>IF(D1173="","",N1073+F1173)</f>
        <v/>
      </c>
      <c r="O1173" s="49">
        <f>IF(D1173="","",IF(AND(K1173=0,K1073&gt;0),C1173,""))</f>
        <v/>
      </c>
    </row>
    <row r="1174">
      <c r="A1174" s="47">
        <f>IF(B1174="","",DATE(YEAR('Debt Inputs'!$E$2),MONTH('Debt Inputs'!$E$2)+11,1))</f>
        <v/>
      </c>
      <c r="B1174" s="18">
        <f>IF('Debt Inputs'!A74="","",'Debt Inputs'!A74)</f>
        <v/>
      </c>
      <c r="C1174" s="19">
        <f>IF(B1174="","",IFERROR(VLOOKUP(B1174,'Debt Inputs'!$A$6:$M$105,2,FALSE),""))</f>
        <v/>
      </c>
      <c r="D1174" s="48">
        <f>IF(B1174="","",K1074)</f>
        <v/>
      </c>
      <c r="E1174" s="21">
        <f>IF(B1174="","",IFERROR(VLOOKUP(B1174,'Debt Inputs'!$A$6:$M$105,5,FALSE),0))</f>
        <v/>
      </c>
      <c r="F1174" s="48">
        <f>IF(D1174="","",IFERROR(D1174*E1174/12,0))</f>
        <v/>
      </c>
      <c r="G1174" s="48">
        <f>IF(D1174="","",MIN(IFERROR(VLOOKUP(B1174,'Debt Inputs'!$A$6:$M$105,7,FALSE),0),D1174+F1174))</f>
        <v/>
      </c>
      <c r="H1174" s="48">
        <f>IF(D1174="","",IF(L1174=1,MAX(0,'Debt Inputs'!$B$2-SUM($G$1106:$G$1205)),0))</f>
        <v/>
      </c>
      <c r="I1174" s="48">
        <f>IF(D1174="","",MIN(D1174+F1174,G1174+H1174))</f>
        <v/>
      </c>
      <c r="J1174" s="48">
        <f>IF(D1174="","",MIN(D1174,MAX(0,I1174-F1174)))</f>
        <v/>
      </c>
      <c r="K1174" s="48">
        <f>IF(D1174="","",MAX(0,D1174+F1174-I1174))</f>
        <v/>
      </c>
      <c r="L1174" s="18">
        <f>IF(D1174="","",IF(D1174&lt;=0,"",1+COUNTIFS($D$1106:$D$1205,"&gt;0",$E$1106:$E$1205,"&gt;"&amp;E1174)))</f>
        <v/>
      </c>
      <c r="M1174" s="18">
        <f>IF(D1174="","",IF(AND(K1174&gt;0,L1174=1),"Yes","No"))</f>
        <v/>
      </c>
      <c r="N1174" s="48">
        <f>IF(D1174="","",N1074+F1174)</f>
        <v/>
      </c>
      <c r="O1174" s="47">
        <f>IF(D1174="","",IF(AND(K1174=0,K1074&gt;0),C1174,""))</f>
        <v/>
      </c>
    </row>
    <row r="1175">
      <c r="A1175" s="49">
        <f>IF(B1175="","",DATE(YEAR('Debt Inputs'!$E$2),MONTH('Debt Inputs'!$E$2)+11,1))</f>
        <v/>
      </c>
      <c r="B1175" s="23">
        <f>IF('Debt Inputs'!A75="","",'Debt Inputs'!A75)</f>
        <v/>
      </c>
      <c r="C1175" s="24">
        <f>IF(B1175="","",IFERROR(VLOOKUP(B1175,'Debt Inputs'!$A$6:$M$105,2,FALSE),""))</f>
        <v/>
      </c>
      <c r="D1175" s="50">
        <f>IF(B1175="","",K1075)</f>
        <v/>
      </c>
      <c r="E1175" s="26">
        <f>IF(B1175="","",IFERROR(VLOOKUP(B1175,'Debt Inputs'!$A$6:$M$105,5,FALSE),0))</f>
        <v/>
      </c>
      <c r="F1175" s="50">
        <f>IF(D1175="","",IFERROR(D1175*E1175/12,0))</f>
        <v/>
      </c>
      <c r="G1175" s="50">
        <f>IF(D1175="","",MIN(IFERROR(VLOOKUP(B1175,'Debt Inputs'!$A$6:$M$105,7,FALSE),0),D1175+F1175))</f>
        <v/>
      </c>
      <c r="H1175" s="50">
        <f>IF(D1175="","",IF(L1175=1,MAX(0,'Debt Inputs'!$B$2-SUM($G$1106:$G$1205)),0))</f>
        <v/>
      </c>
      <c r="I1175" s="50">
        <f>IF(D1175="","",MIN(D1175+F1175,G1175+H1175))</f>
        <v/>
      </c>
      <c r="J1175" s="50">
        <f>IF(D1175="","",MIN(D1175,MAX(0,I1175-F1175)))</f>
        <v/>
      </c>
      <c r="K1175" s="50">
        <f>IF(D1175="","",MAX(0,D1175+F1175-I1175))</f>
        <v/>
      </c>
      <c r="L1175" s="23">
        <f>IF(D1175="","",IF(D1175&lt;=0,"",1+COUNTIFS($D$1106:$D$1205,"&gt;0",$E$1106:$E$1205,"&gt;"&amp;E1175)))</f>
        <v/>
      </c>
      <c r="M1175" s="23">
        <f>IF(D1175="","",IF(AND(K1175&gt;0,L1175=1),"Yes","No"))</f>
        <v/>
      </c>
      <c r="N1175" s="50">
        <f>IF(D1175="","",N1075+F1175)</f>
        <v/>
      </c>
      <c r="O1175" s="49">
        <f>IF(D1175="","",IF(AND(K1175=0,K1075&gt;0),C1175,""))</f>
        <v/>
      </c>
    </row>
    <row r="1176">
      <c r="A1176" s="47">
        <f>IF(B1176="","",DATE(YEAR('Debt Inputs'!$E$2),MONTH('Debt Inputs'!$E$2)+11,1))</f>
        <v/>
      </c>
      <c r="B1176" s="18">
        <f>IF('Debt Inputs'!A76="","",'Debt Inputs'!A76)</f>
        <v/>
      </c>
      <c r="C1176" s="19">
        <f>IF(B1176="","",IFERROR(VLOOKUP(B1176,'Debt Inputs'!$A$6:$M$105,2,FALSE),""))</f>
        <v/>
      </c>
      <c r="D1176" s="48">
        <f>IF(B1176="","",K1076)</f>
        <v/>
      </c>
      <c r="E1176" s="21">
        <f>IF(B1176="","",IFERROR(VLOOKUP(B1176,'Debt Inputs'!$A$6:$M$105,5,FALSE),0))</f>
        <v/>
      </c>
      <c r="F1176" s="48">
        <f>IF(D1176="","",IFERROR(D1176*E1176/12,0))</f>
        <v/>
      </c>
      <c r="G1176" s="48">
        <f>IF(D1176="","",MIN(IFERROR(VLOOKUP(B1176,'Debt Inputs'!$A$6:$M$105,7,FALSE),0),D1176+F1176))</f>
        <v/>
      </c>
      <c r="H1176" s="48">
        <f>IF(D1176="","",IF(L1176=1,MAX(0,'Debt Inputs'!$B$2-SUM($G$1106:$G$1205)),0))</f>
        <v/>
      </c>
      <c r="I1176" s="48">
        <f>IF(D1176="","",MIN(D1176+F1176,G1176+H1176))</f>
        <v/>
      </c>
      <c r="J1176" s="48">
        <f>IF(D1176="","",MIN(D1176,MAX(0,I1176-F1176)))</f>
        <v/>
      </c>
      <c r="K1176" s="48">
        <f>IF(D1176="","",MAX(0,D1176+F1176-I1176))</f>
        <v/>
      </c>
      <c r="L1176" s="18">
        <f>IF(D1176="","",IF(D1176&lt;=0,"",1+COUNTIFS($D$1106:$D$1205,"&gt;0",$E$1106:$E$1205,"&gt;"&amp;E1176)))</f>
        <v/>
      </c>
      <c r="M1176" s="18">
        <f>IF(D1176="","",IF(AND(K1176&gt;0,L1176=1),"Yes","No"))</f>
        <v/>
      </c>
      <c r="N1176" s="48">
        <f>IF(D1176="","",N1076+F1176)</f>
        <v/>
      </c>
      <c r="O1176" s="47">
        <f>IF(D1176="","",IF(AND(K1176=0,K1076&gt;0),C1176,""))</f>
        <v/>
      </c>
    </row>
    <row r="1177">
      <c r="A1177" s="49">
        <f>IF(B1177="","",DATE(YEAR('Debt Inputs'!$E$2),MONTH('Debt Inputs'!$E$2)+11,1))</f>
        <v/>
      </c>
      <c r="B1177" s="23">
        <f>IF('Debt Inputs'!A77="","",'Debt Inputs'!A77)</f>
        <v/>
      </c>
      <c r="C1177" s="24">
        <f>IF(B1177="","",IFERROR(VLOOKUP(B1177,'Debt Inputs'!$A$6:$M$105,2,FALSE),""))</f>
        <v/>
      </c>
      <c r="D1177" s="50">
        <f>IF(B1177="","",K1077)</f>
        <v/>
      </c>
      <c r="E1177" s="26">
        <f>IF(B1177="","",IFERROR(VLOOKUP(B1177,'Debt Inputs'!$A$6:$M$105,5,FALSE),0))</f>
        <v/>
      </c>
      <c r="F1177" s="50">
        <f>IF(D1177="","",IFERROR(D1177*E1177/12,0))</f>
        <v/>
      </c>
      <c r="G1177" s="50">
        <f>IF(D1177="","",MIN(IFERROR(VLOOKUP(B1177,'Debt Inputs'!$A$6:$M$105,7,FALSE),0),D1177+F1177))</f>
        <v/>
      </c>
      <c r="H1177" s="50">
        <f>IF(D1177="","",IF(L1177=1,MAX(0,'Debt Inputs'!$B$2-SUM($G$1106:$G$1205)),0))</f>
        <v/>
      </c>
      <c r="I1177" s="50">
        <f>IF(D1177="","",MIN(D1177+F1177,G1177+H1177))</f>
        <v/>
      </c>
      <c r="J1177" s="50">
        <f>IF(D1177="","",MIN(D1177,MAX(0,I1177-F1177)))</f>
        <v/>
      </c>
      <c r="K1177" s="50">
        <f>IF(D1177="","",MAX(0,D1177+F1177-I1177))</f>
        <v/>
      </c>
      <c r="L1177" s="23">
        <f>IF(D1177="","",IF(D1177&lt;=0,"",1+COUNTIFS($D$1106:$D$1205,"&gt;0",$E$1106:$E$1205,"&gt;"&amp;E1177)))</f>
        <v/>
      </c>
      <c r="M1177" s="23">
        <f>IF(D1177="","",IF(AND(K1177&gt;0,L1177=1),"Yes","No"))</f>
        <v/>
      </c>
      <c r="N1177" s="50">
        <f>IF(D1177="","",N1077+F1177)</f>
        <v/>
      </c>
      <c r="O1177" s="49">
        <f>IF(D1177="","",IF(AND(K1177=0,K1077&gt;0),C1177,""))</f>
        <v/>
      </c>
    </row>
    <row r="1178">
      <c r="A1178" s="47">
        <f>IF(B1178="","",DATE(YEAR('Debt Inputs'!$E$2),MONTH('Debt Inputs'!$E$2)+11,1))</f>
        <v/>
      </c>
      <c r="B1178" s="18">
        <f>IF('Debt Inputs'!A78="","",'Debt Inputs'!A78)</f>
        <v/>
      </c>
      <c r="C1178" s="19">
        <f>IF(B1178="","",IFERROR(VLOOKUP(B1178,'Debt Inputs'!$A$6:$M$105,2,FALSE),""))</f>
        <v/>
      </c>
      <c r="D1178" s="48">
        <f>IF(B1178="","",K1078)</f>
        <v/>
      </c>
      <c r="E1178" s="21">
        <f>IF(B1178="","",IFERROR(VLOOKUP(B1178,'Debt Inputs'!$A$6:$M$105,5,FALSE),0))</f>
        <v/>
      </c>
      <c r="F1178" s="48">
        <f>IF(D1178="","",IFERROR(D1178*E1178/12,0))</f>
        <v/>
      </c>
      <c r="G1178" s="48">
        <f>IF(D1178="","",MIN(IFERROR(VLOOKUP(B1178,'Debt Inputs'!$A$6:$M$105,7,FALSE),0),D1178+F1178))</f>
        <v/>
      </c>
      <c r="H1178" s="48">
        <f>IF(D1178="","",IF(L1178=1,MAX(0,'Debt Inputs'!$B$2-SUM($G$1106:$G$1205)),0))</f>
        <v/>
      </c>
      <c r="I1178" s="48">
        <f>IF(D1178="","",MIN(D1178+F1178,G1178+H1178))</f>
        <v/>
      </c>
      <c r="J1178" s="48">
        <f>IF(D1178="","",MIN(D1178,MAX(0,I1178-F1178)))</f>
        <v/>
      </c>
      <c r="K1178" s="48">
        <f>IF(D1178="","",MAX(0,D1178+F1178-I1178))</f>
        <v/>
      </c>
      <c r="L1178" s="18">
        <f>IF(D1178="","",IF(D1178&lt;=0,"",1+COUNTIFS($D$1106:$D$1205,"&gt;0",$E$1106:$E$1205,"&gt;"&amp;E1178)))</f>
        <v/>
      </c>
      <c r="M1178" s="18">
        <f>IF(D1178="","",IF(AND(K1178&gt;0,L1178=1),"Yes","No"))</f>
        <v/>
      </c>
      <c r="N1178" s="48">
        <f>IF(D1178="","",N1078+F1178)</f>
        <v/>
      </c>
      <c r="O1178" s="47">
        <f>IF(D1178="","",IF(AND(K1178=0,K1078&gt;0),C1178,""))</f>
        <v/>
      </c>
    </row>
    <row r="1179">
      <c r="A1179" s="49">
        <f>IF(B1179="","",DATE(YEAR('Debt Inputs'!$E$2),MONTH('Debt Inputs'!$E$2)+11,1))</f>
        <v/>
      </c>
      <c r="B1179" s="23">
        <f>IF('Debt Inputs'!A79="","",'Debt Inputs'!A79)</f>
        <v/>
      </c>
      <c r="C1179" s="24">
        <f>IF(B1179="","",IFERROR(VLOOKUP(B1179,'Debt Inputs'!$A$6:$M$105,2,FALSE),""))</f>
        <v/>
      </c>
      <c r="D1179" s="50">
        <f>IF(B1179="","",K1079)</f>
        <v/>
      </c>
      <c r="E1179" s="26">
        <f>IF(B1179="","",IFERROR(VLOOKUP(B1179,'Debt Inputs'!$A$6:$M$105,5,FALSE),0))</f>
        <v/>
      </c>
      <c r="F1179" s="50">
        <f>IF(D1179="","",IFERROR(D1179*E1179/12,0))</f>
        <v/>
      </c>
      <c r="G1179" s="50">
        <f>IF(D1179="","",MIN(IFERROR(VLOOKUP(B1179,'Debt Inputs'!$A$6:$M$105,7,FALSE),0),D1179+F1179))</f>
        <v/>
      </c>
      <c r="H1179" s="50">
        <f>IF(D1179="","",IF(L1179=1,MAX(0,'Debt Inputs'!$B$2-SUM($G$1106:$G$1205)),0))</f>
        <v/>
      </c>
      <c r="I1179" s="50">
        <f>IF(D1179="","",MIN(D1179+F1179,G1179+H1179))</f>
        <v/>
      </c>
      <c r="J1179" s="50">
        <f>IF(D1179="","",MIN(D1179,MAX(0,I1179-F1179)))</f>
        <v/>
      </c>
      <c r="K1179" s="50">
        <f>IF(D1179="","",MAX(0,D1179+F1179-I1179))</f>
        <v/>
      </c>
      <c r="L1179" s="23">
        <f>IF(D1179="","",IF(D1179&lt;=0,"",1+COUNTIFS($D$1106:$D$1205,"&gt;0",$E$1106:$E$1205,"&gt;"&amp;E1179)))</f>
        <v/>
      </c>
      <c r="M1179" s="23">
        <f>IF(D1179="","",IF(AND(K1179&gt;0,L1179=1),"Yes","No"))</f>
        <v/>
      </c>
      <c r="N1179" s="50">
        <f>IF(D1179="","",N1079+F1179)</f>
        <v/>
      </c>
      <c r="O1179" s="49">
        <f>IF(D1179="","",IF(AND(K1179=0,K1079&gt;0),C1179,""))</f>
        <v/>
      </c>
    </row>
    <row r="1180">
      <c r="A1180" s="47">
        <f>IF(B1180="","",DATE(YEAR('Debt Inputs'!$E$2),MONTH('Debt Inputs'!$E$2)+11,1))</f>
        <v/>
      </c>
      <c r="B1180" s="18">
        <f>IF('Debt Inputs'!A80="","",'Debt Inputs'!A80)</f>
        <v/>
      </c>
      <c r="C1180" s="19">
        <f>IF(B1180="","",IFERROR(VLOOKUP(B1180,'Debt Inputs'!$A$6:$M$105,2,FALSE),""))</f>
        <v/>
      </c>
      <c r="D1180" s="48">
        <f>IF(B1180="","",K1080)</f>
        <v/>
      </c>
      <c r="E1180" s="21">
        <f>IF(B1180="","",IFERROR(VLOOKUP(B1180,'Debt Inputs'!$A$6:$M$105,5,FALSE),0))</f>
        <v/>
      </c>
      <c r="F1180" s="48">
        <f>IF(D1180="","",IFERROR(D1180*E1180/12,0))</f>
        <v/>
      </c>
      <c r="G1180" s="48">
        <f>IF(D1180="","",MIN(IFERROR(VLOOKUP(B1180,'Debt Inputs'!$A$6:$M$105,7,FALSE),0),D1180+F1180))</f>
        <v/>
      </c>
      <c r="H1180" s="48">
        <f>IF(D1180="","",IF(L1180=1,MAX(0,'Debt Inputs'!$B$2-SUM($G$1106:$G$1205)),0))</f>
        <v/>
      </c>
      <c r="I1180" s="48">
        <f>IF(D1180="","",MIN(D1180+F1180,G1180+H1180))</f>
        <v/>
      </c>
      <c r="J1180" s="48">
        <f>IF(D1180="","",MIN(D1180,MAX(0,I1180-F1180)))</f>
        <v/>
      </c>
      <c r="K1180" s="48">
        <f>IF(D1180="","",MAX(0,D1180+F1180-I1180))</f>
        <v/>
      </c>
      <c r="L1180" s="18">
        <f>IF(D1180="","",IF(D1180&lt;=0,"",1+COUNTIFS($D$1106:$D$1205,"&gt;0",$E$1106:$E$1205,"&gt;"&amp;E1180)))</f>
        <v/>
      </c>
      <c r="M1180" s="18">
        <f>IF(D1180="","",IF(AND(K1180&gt;0,L1180=1),"Yes","No"))</f>
        <v/>
      </c>
      <c r="N1180" s="48">
        <f>IF(D1180="","",N1080+F1180)</f>
        <v/>
      </c>
      <c r="O1180" s="47">
        <f>IF(D1180="","",IF(AND(K1180=0,K1080&gt;0),C1180,""))</f>
        <v/>
      </c>
    </row>
    <row r="1181">
      <c r="A1181" s="49">
        <f>IF(B1181="","",DATE(YEAR('Debt Inputs'!$E$2),MONTH('Debt Inputs'!$E$2)+11,1))</f>
        <v/>
      </c>
      <c r="B1181" s="23">
        <f>IF('Debt Inputs'!A81="","",'Debt Inputs'!A81)</f>
        <v/>
      </c>
      <c r="C1181" s="24">
        <f>IF(B1181="","",IFERROR(VLOOKUP(B1181,'Debt Inputs'!$A$6:$M$105,2,FALSE),""))</f>
        <v/>
      </c>
      <c r="D1181" s="50">
        <f>IF(B1181="","",K1081)</f>
        <v/>
      </c>
      <c r="E1181" s="26">
        <f>IF(B1181="","",IFERROR(VLOOKUP(B1181,'Debt Inputs'!$A$6:$M$105,5,FALSE),0))</f>
        <v/>
      </c>
      <c r="F1181" s="50">
        <f>IF(D1181="","",IFERROR(D1181*E1181/12,0))</f>
        <v/>
      </c>
      <c r="G1181" s="50">
        <f>IF(D1181="","",MIN(IFERROR(VLOOKUP(B1181,'Debt Inputs'!$A$6:$M$105,7,FALSE),0),D1181+F1181))</f>
        <v/>
      </c>
      <c r="H1181" s="50">
        <f>IF(D1181="","",IF(L1181=1,MAX(0,'Debt Inputs'!$B$2-SUM($G$1106:$G$1205)),0))</f>
        <v/>
      </c>
      <c r="I1181" s="50">
        <f>IF(D1181="","",MIN(D1181+F1181,G1181+H1181))</f>
        <v/>
      </c>
      <c r="J1181" s="50">
        <f>IF(D1181="","",MIN(D1181,MAX(0,I1181-F1181)))</f>
        <v/>
      </c>
      <c r="K1181" s="50">
        <f>IF(D1181="","",MAX(0,D1181+F1181-I1181))</f>
        <v/>
      </c>
      <c r="L1181" s="23">
        <f>IF(D1181="","",IF(D1181&lt;=0,"",1+COUNTIFS($D$1106:$D$1205,"&gt;0",$E$1106:$E$1205,"&gt;"&amp;E1181)))</f>
        <v/>
      </c>
      <c r="M1181" s="23">
        <f>IF(D1181="","",IF(AND(K1181&gt;0,L1181=1),"Yes","No"))</f>
        <v/>
      </c>
      <c r="N1181" s="50">
        <f>IF(D1181="","",N1081+F1181)</f>
        <v/>
      </c>
      <c r="O1181" s="49">
        <f>IF(D1181="","",IF(AND(K1181=0,K1081&gt;0),C1181,""))</f>
        <v/>
      </c>
    </row>
    <row r="1182">
      <c r="A1182" s="47">
        <f>IF(B1182="","",DATE(YEAR('Debt Inputs'!$E$2),MONTH('Debt Inputs'!$E$2)+11,1))</f>
        <v/>
      </c>
      <c r="B1182" s="18">
        <f>IF('Debt Inputs'!A82="","",'Debt Inputs'!A82)</f>
        <v/>
      </c>
      <c r="C1182" s="19">
        <f>IF(B1182="","",IFERROR(VLOOKUP(B1182,'Debt Inputs'!$A$6:$M$105,2,FALSE),""))</f>
        <v/>
      </c>
      <c r="D1182" s="48">
        <f>IF(B1182="","",K1082)</f>
        <v/>
      </c>
      <c r="E1182" s="21">
        <f>IF(B1182="","",IFERROR(VLOOKUP(B1182,'Debt Inputs'!$A$6:$M$105,5,FALSE),0))</f>
        <v/>
      </c>
      <c r="F1182" s="48">
        <f>IF(D1182="","",IFERROR(D1182*E1182/12,0))</f>
        <v/>
      </c>
      <c r="G1182" s="48">
        <f>IF(D1182="","",MIN(IFERROR(VLOOKUP(B1182,'Debt Inputs'!$A$6:$M$105,7,FALSE),0),D1182+F1182))</f>
        <v/>
      </c>
      <c r="H1182" s="48">
        <f>IF(D1182="","",IF(L1182=1,MAX(0,'Debt Inputs'!$B$2-SUM($G$1106:$G$1205)),0))</f>
        <v/>
      </c>
      <c r="I1182" s="48">
        <f>IF(D1182="","",MIN(D1182+F1182,G1182+H1182))</f>
        <v/>
      </c>
      <c r="J1182" s="48">
        <f>IF(D1182="","",MIN(D1182,MAX(0,I1182-F1182)))</f>
        <v/>
      </c>
      <c r="K1182" s="48">
        <f>IF(D1182="","",MAX(0,D1182+F1182-I1182))</f>
        <v/>
      </c>
      <c r="L1182" s="18">
        <f>IF(D1182="","",IF(D1182&lt;=0,"",1+COUNTIFS($D$1106:$D$1205,"&gt;0",$E$1106:$E$1205,"&gt;"&amp;E1182)))</f>
        <v/>
      </c>
      <c r="M1182" s="18">
        <f>IF(D1182="","",IF(AND(K1182&gt;0,L1182=1),"Yes","No"))</f>
        <v/>
      </c>
      <c r="N1182" s="48">
        <f>IF(D1182="","",N1082+F1182)</f>
        <v/>
      </c>
      <c r="O1182" s="47">
        <f>IF(D1182="","",IF(AND(K1182=0,K1082&gt;0),C1182,""))</f>
        <v/>
      </c>
    </row>
    <row r="1183">
      <c r="A1183" s="49">
        <f>IF(B1183="","",DATE(YEAR('Debt Inputs'!$E$2),MONTH('Debt Inputs'!$E$2)+11,1))</f>
        <v/>
      </c>
      <c r="B1183" s="23">
        <f>IF('Debt Inputs'!A83="","",'Debt Inputs'!A83)</f>
        <v/>
      </c>
      <c r="C1183" s="24">
        <f>IF(B1183="","",IFERROR(VLOOKUP(B1183,'Debt Inputs'!$A$6:$M$105,2,FALSE),""))</f>
        <v/>
      </c>
      <c r="D1183" s="50">
        <f>IF(B1183="","",K1083)</f>
        <v/>
      </c>
      <c r="E1183" s="26">
        <f>IF(B1183="","",IFERROR(VLOOKUP(B1183,'Debt Inputs'!$A$6:$M$105,5,FALSE),0))</f>
        <v/>
      </c>
      <c r="F1183" s="50">
        <f>IF(D1183="","",IFERROR(D1183*E1183/12,0))</f>
        <v/>
      </c>
      <c r="G1183" s="50">
        <f>IF(D1183="","",MIN(IFERROR(VLOOKUP(B1183,'Debt Inputs'!$A$6:$M$105,7,FALSE),0),D1183+F1183))</f>
        <v/>
      </c>
      <c r="H1183" s="50">
        <f>IF(D1183="","",IF(L1183=1,MAX(0,'Debt Inputs'!$B$2-SUM($G$1106:$G$1205)),0))</f>
        <v/>
      </c>
      <c r="I1183" s="50">
        <f>IF(D1183="","",MIN(D1183+F1183,G1183+H1183))</f>
        <v/>
      </c>
      <c r="J1183" s="50">
        <f>IF(D1183="","",MIN(D1183,MAX(0,I1183-F1183)))</f>
        <v/>
      </c>
      <c r="K1183" s="50">
        <f>IF(D1183="","",MAX(0,D1183+F1183-I1183))</f>
        <v/>
      </c>
      <c r="L1183" s="23">
        <f>IF(D1183="","",IF(D1183&lt;=0,"",1+COUNTIFS($D$1106:$D$1205,"&gt;0",$E$1106:$E$1205,"&gt;"&amp;E1183)))</f>
        <v/>
      </c>
      <c r="M1183" s="23">
        <f>IF(D1183="","",IF(AND(K1183&gt;0,L1183=1),"Yes","No"))</f>
        <v/>
      </c>
      <c r="N1183" s="50">
        <f>IF(D1183="","",N1083+F1183)</f>
        <v/>
      </c>
      <c r="O1183" s="49">
        <f>IF(D1183="","",IF(AND(K1183=0,K1083&gt;0),C1183,""))</f>
        <v/>
      </c>
    </row>
    <row r="1184">
      <c r="A1184" s="47">
        <f>IF(B1184="","",DATE(YEAR('Debt Inputs'!$E$2),MONTH('Debt Inputs'!$E$2)+11,1))</f>
        <v/>
      </c>
      <c r="B1184" s="18">
        <f>IF('Debt Inputs'!A84="","",'Debt Inputs'!A84)</f>
        <v/>
      </c>
      <c r="C1184" s="19">
        <f>IF(B1184="","",IFERROR(VLOOKUP(B1184,'Debt Inputs'!$A$6:$M$105,2,FALSE),""))</f>
        <v/>
      </c>
      <c r="D1184" s="48">
        <f>IF(B1184="","",K1084)</f>
        <v/>
      </c>
      <c r="E1184" s="21">
        <f>IF(B1184="","",IFERROR(VLOOKUP(B1184,'Debt Inputs'!$A$6:$M$105,5,FALSE),0))</f>
        <v/>
      </c>
      <c r="F1184" s="48">
        <f>IF(D1184="","",IFERROR(D1184*E1184/12,0))</f>
        <v/>
      </c>
      <c r="G1184" s="48">
        <f>IF(D1184="","",MIN(IFERROR(VLOOKUP(B1184,'Debt Inputs'!$A$6:$M$105,7,FALSE),0),D1184+F1184))</f>
        <v/>
      </c>
      <c r="H1184" s="48">
        <f>IF(D1184="","",IF(L1184=1,MAX(0,'Debt Inputs'!$B$2-SUM($G$1106:$G$1205)),0))</f>
        <v/>
      </c>
      <c r="I1184" s="48">
        <f>IF(D1184="","",MIN(D1184+F1184,G1184+H1184))</f>
        <v/>
      </c>
      <c r="J1184" s="48">
        <f>IF(D1184="","",MIN(D1184,MAX(0,I1184-F1184)))</f>
        <v/>
      </c>
      <c r="K1184" s="48">
        <f>IF(D1184="","",MAX(0,D1184+F1184-I1184))</f>
        <v/>
      </c>
      <c r="L1184" s="18">
        <f>IF(D1184="","",IF(D1184&lt;=0,"",1+COUNTIFS($D$1106:$D$1205,"&gt;0",$E$1106:$E$1205,"&gt;"&amp;E1184)))</f>
        <v/>
      </c>
      <c r="M1184" s="18">
        <f>IF(D1184="","",IF(AND(K1184&gt;0,L1184=1),"Yes","No"))</f>
        <v/>
      </c>
      <c r="N1184" s="48">
        <f>IF(D1184="","",N1084+F1184)</f>
        <v/>
      </c>
      <c r="O1184" s="47">
        <f>IF(D1184="","",IF(AND(K1184=0,K1084&gt;0),C1184,""))</f>
        <v/>
      </c>
    </row>
    <row r="1185">
      <c r="A1185" s="49">
        <f>IF(B1185="","",DATE(YEAR('Debt Inputs'!$E$2),MONTH('Debt Inputs'!$E$2)+11,1))</f>
        <v/>
      </c>
      <c r="B1185" s="23">
        <f>IF('Debt Inputs'!A85="","",'Debt Inputs'!A85)</f>
        <v/>
      </c>
      <c r="C1185" s="24">
        <f>IF(B1185="","",IFERROR(VLOOKUP(B1185,'Debt Inputs'!$A$6:$M$105,2,FALSE),""))</f>
        <v/>
      </c>
      <c r="D1185" s="50">
        <f>IF(B1185="","",K1085)</f>
        <v/>
      </c>
      <c r="E1185" s="26">
        <f>IF(B1185="","",IFERROR(VLOOKUP(B1185,'Debt Inputs'!$A$6:$M$105,5,FALSE),0))</f>
        <v/>
      </c>
      <c r="F1185" s="50">
        <f>IF(D1185="","",IFERROR(D1185*E1185/12,0))</f>
        <v/>
      </c>
      <c r="G1185" s="50">
        <f>IF(D1185="","",MIN(IFERROR(VLOOKUP(B1185,'Debt Inputs'!$A$6:$M$105,7,FALSE),0),D1185+F1185))</f>
        <v/>
      </c>
      <c r="H1185" s="50">
        <f>IF(D1185="","",IF(L1185=1,MAX(0,'Debt Inputs'!$B$2-SUM($G$1106:$G$1205)),0))</f>
        <v/>
      </c>
      <c r="I1185" s="50">
        <f>IF(D1185="","",MIN(D1185+F1185,G1185+H1185))</f>
        <v/>
      </c>
      <c r="J1185" s="50">
        <f>IF(D1185="","",MIN(D1185,MAX(0,I1185-F1185)))</f>
        <v/>
      </c>
      <c r="K1185" s="50">
        <f>IF(D1185="","",MAX(0,D1185+F1185-I1185))</f>
        <v/>
      </c>
      <c r="L1185" s="23">
        <f>IF(D1185="","",IF(D1185&lt;=0,"",1+COUNTIFS($D$1106:$D$1205,"&gt;0",$E$1106:$E$1205,"&gt;"&amp;E1185)))</f>
        <v/>
      </c>
      <c r="M1185" s="23">
        <f>IF(D1185="","",IF(AND(K1185&gt;0,L1185=1),"Yes","No"))</f>
        <v/>
      </c>
      <c r="N1185" s="50">
        <f>IF(D1185="","",N1085+F1185)</f>
        <v/>
      </c>
      <c r="O1185" s="49">
        <f>IF(D1185="","",IF(AND(K1185=0,K1085&gt;0),C1185,""))</f>
        <v/>
      </c>
    </row>
    <row r="1186">
      <c r="A1186" s="47">
        <f>IF(B1186="","",DATE(YEAR('Debt Inputs'!$E$2),MONTH('Debt Inputs'!$E$2)+11,1))</f>
        <v/>
      </c>
      <c r="B1186" s="18">
        <f>IF('Debt Inputs'!A86="","",'Debt Inputs'!A86)</f>
        <v/>
      </c>
      <c r="C1186" s="19">
        <f>IF(B1186="","",IFERROR(VLOOKUP(B1186,'Debt Inputs'!$A$6:$M$105,2,FALSE),""))</f>
        <v/>
      </c>
      <c r="D1186" s="48">
        <f>IF(B1186="","",K1086)</f>
        <v/>
      </c>
      <c r="E1186" s="21">
        <f>IF(B1186="","",IFERROR(VLOOKUP(B1186,'Debt Inputs'!$A$6:$M$105,5,FALSE),0))</f>
        <v/>
      </c>
      <c r="F1186" s="48">
        <f>IF(D1186="","",IFERROR(D1186*E1186/12,0))</f>
        <v/>
      </c>
      <c r="G1186" s="48">
        <f>IF(D1186="","",MIN(IFERROR(VLOOKUP(B1186,'Debt Inputs'!$A$6:$M$105,7,FALSE),0),D1186+F1186))</f>
        <v/>
      </c>
      <c r="H1186" s="48">
        <f>IF(D1186="","",IF(L1186=1,MAX(0,'Debt Inputs'!$B$2-SUM($G$1106:$G$1205)),0))</f>
        <v/>
      </c>
      <c r="I1186" s="48">
        <f>IF(D1186="","",MIN(D1186+F1186,G1186+H1186))</f>
        <v/>
      </c>
      <c r="J1186" s="48">
        <f>IF(D1186="","",MIN(D1186,MAX(0,I1186-F1186)))</f>
        <v/>
      </c>
      <c r="K1186" s="48">
        <f>IF(D1186="","",MAX(0,D1186+F1186-I1186))</f>
        <v/>
      </c>
      <c r="L1186" s="18">
        <f>IF(D1186="","",IF(D1186&lt;=0,"",1+COUNTIFS($D$1106:$D$1205,"&gt;0",$E$1106:$E$1205,"&gt;"&amp;E1186)))</f>
        <v/>
      </c>
      <c r="M1186" s="18">
        <f>IF(D1186="","",IF(AND(K1186&gt;0,L1186=1),"Yes","No"))</f>
        <v/>
      </c>
      <c r="N1186" s="48">
        <f>IF(D1186="","",N1086+F1186)</f>
        <v/>
      </c>
      <c r="O1186" s="47">
        <f>IF(D1186="","",IF(AND(K1186=0,K1086&gt;0),C1186,""))</f>
        <v/>
      </c>
    </row>
    <row r="1187">
      <c r="A1187" s="49">
        <f>IF(B1187="","",DATE(YEAR('Debt Inputs'!$E$2),MONTH('Debt Inputs'!$E$2)+11,1))</f>
        <v/>
      </c>
      <c r="B1187" s="23">
        <f>IF('Debt Inputs'!A87="","",'Debt Inputs'!A87)</f>
        <v/>
      </c>
      <c r="C1187" s="24">
        <f>IF(B1187="","",IFERROR(VLOOKUP(B1187,'Debt Inputs'!$A$6:$M$105,2,FALSE),""))</f>
        <v/>
      </c>
      <c r="D1187" s="50">
        <f>IF(B1187="","",K1087)</f>
        <v/>
      </c>
      <c r="E1187" s="26">
        <f>IF(B1187="","",IFERROR(VLOOKUP(B1187,'Debt Inputs'!$A$6:$M$105,5,FALSE),0))</f>
        <v/>
      </c>
      <c r="F1187" s="50">
        <f>IF(D1187="","",IFERROR(D1187*E1187/12,0))</f>
        <v/>
      </c>
      <c r="G1187" s="50">
        <f>IF(D1187="","",MIN(IFERROR(VLOOKUP(B1187,'Debt Inputs'!$A$6:$M$105,7,FALSE),0),D1187+F1187))</f>
        <v/>
      </c>
      <c r="H1187" s="50">
        <f>IF(D1187="","",IF(L1187=1,MAX(0,'Debt Inputs'!$B$2-SUM($G$1106:$G$1205)),0))</f>
        <v/>
      </c>
      <c r="I1187" s="50">
        <f>IF(D1187="","",MIN(D1187+F1187,G1187+H1187))</f>
        <v/>
      </c>
      <c r="J1187" s="50">
        <f>IF(D1187="","",MIN(D1187,MAX(0,I1187-F1187)))</f>
        <v/>
      </c>
      <c r="K1187" s="50">
        <f>IF(D1187="","",MAX(0,D1187+F1187-I1187))</f>
        <v/>
      </c>
      <c r="L1187" s="23">
        <f>IF(D1187="","",IF(D1187&lt;=0,"",1+COUNTIFS($D$1106:$D$1205,"&gt;0",$E$1106:$E$1205,"&gt;"&amp;E1187)))</f>
        <v/>
      </c>
      <c r="M1187" s="23">
        <f>IF(D1187="","",IF(AND(K1187&gt;0,L1187=1),"Yes","No"))</f>
        <v/>
      </c>
      <c r="N1187" s="50">
        <f>IF(D1187="","",N1087+F1187)</f>
        <v/>
      </c>
      <c r="O1187" s="49">
        <f>IF(D1187="","",IF(AND(K1187=0,K1087&gt;0),C1187,""))</f>
        <v/>
      </c>
    </row>
    <row r="1188">
      <c r="A1188" s="47">
        <f>IF(B1188="","",DATE(YEAR('Debt Inputs'!$E$2),MONTH('Debt Inputs'!$E$2)+11,1))</f>
        <v/>
      </c>
      <c r="B1188" s="18">
        <f>IF('Debt Inputs'!A88="","",'Debt Inputs'!A88)</f>
        <v/>
      </c>
      <c r="C1188" s="19">
        <f>IF(B1188="","",IFERROR(VLOOKUP(B1188,'Debt Inputs'!$A$6:$M$105,2,FALSE),""))</f>
        <v/>
      </c>
      <c r="D1188" s="48">
        <f>IF(B1188="","",K1088)</f>
        <v/>
      </c>
      <c r="E1188" s="21">
        <f>IF(B1188="","",IFERROR(VLOOKUP(B1188,'Debt Inputs'!$A$6:$M$105,5,FALSE),0))</f>
        <v/>
      </c>
      <c r="F1188" s="48">
        <f>IF(D1188="","",IFERROR(D1188*E1188/12,0))</f>
        <v/>
      </c>
      <c r="G1188" s="48">
        <f>IF(D1188="","",MIN(IFERROR(VLOOKUP(B1188,'Debt Inputs'!$A$6:$M$105,7,FALSE),0),D1188+F1188))</f>
        <v/>
      </c>
      <c r="H1188" s="48">
        <f>IF(D1188="","",IF(L1188=1,MAX(0,'Debt Inputs'!$B$2-SUM($G$1106:$G$1205)),0))</f>
        <v/>
      </c>
      <c r="I1188" s="48">
        <f>IF(D1188="","",MIN(D1188+F1188,G1188+H1188))</f>
        <v/>
      </c>
      <c r="J1188" s="48">
        <f>IF(D1188="","",MIN(D1188,MAX(0,I1188-F1188)))</f>
        <v/>
      </c>
      <c r="K1188" s="48">
        <f>IF(D1188="","",MAX(0,D1188+F1188-I1188))</f>
        <v/>
      </c>
      <c r="L1188" s="18">
        <f>IF(D1188="","",IF(D1188&lt;=0,"",1+COUNTIFS($D$1106:$D$1205,"&gt;0",$E$1106:$E$1205,"&gt;"&amp;E1188)))</f>
        <v/>
      </c>
      <c r="M1188" s="18">
        <f>IF(D1188="","",IF(AND(K1188&gt;0,L1188=1),"Yes","No"))</f>
        <v/>
      </c>
      <c r="N1188" s="48">
        <f>IF(D1188="","",N1088+F1188)</f>
        <v/>
      </c>
      <c r="O1188" s="47">
        <f>IF(D1188="","",IF(AND(K1188=0,K1088&gt;0),C1188,""))</f>
        <v/>
      </c>
    </row>
    <row r="1189">
      <c r="A1189" s="49">
        <f>IF(B1189="","",DATE(YEAR('Debt Inputs'!$E$2),MONTH('Debt Inputs'!$E$2)+11,1))</f>
        <v/>
      </c>
      <c r="B1189" s="23">
        <f>IF('Debt Inputs'!A89="","",'Debt Inputs'!A89)</f>
        <v/>
      </c>
      <c r="C1189" s="24">
        <f>IF(B1189="","",IFERROR(VLOOKUP(B1189,'Debt Inputs'!$A$6:$M$105,2,FALSE),""))</f>
        <v/>
      </c>
      <c r="D1189" s="50">
        <f>IF(B1189="","",K1089)</f>
        <v/>
      </c>
      <c r="E1189" s="26">
        <f>IF(B1189="","",IFERROR(VLOOKUP(B1189,'Debt Inputs'!$A$6:$M$105,5,FALSE),0))</f>
        <v/>
      </c>
      <c r="F1189" s="50">
        <f>IF(D1189="","",IFERROR(D1189*E1189/12,0))</f>
        <v/>
      </c>
      <c r="G1189" s="50">
        <f>IF(D1189="","",MIN(IFERROR(VLOOKUP(B1189,'Debt Inputs'!$A$6:$M$105,7,FALSE),0),D1189+F1189))</f>
        <v/>
      </c>
      <c r="H1189" s="50">
        <f>IF(D1189="","",IF(L1189=1,MAX(0,'Debt Inputs'!$B$2-SUM($G$1106:$G$1205)),0))</f>
        <v/>
      </c>
      <c r="I1189" s="50">
        <f>IF(D1189="","",MIN(D1189+F1189,G1189+H1189))</f>
        <v/>
      </c>
      <c r="J1189" s="50">
        <f>IF(D1189="","",MIN(D1189,MAX(0,I1189-F1189)))</f>
        <v/>
      </c>
      <c r="K1189" s="50">
        <f>IF(D1189="","",MAX(0,D1189+F1189-I1189))</f>
        <v/>
      </c>
      <c r="L1189" s="23">
        <f>IF(D1189="","",IF(D1189&lt;=0,"",1+COUNTIFS($D$1106:$D$1205,"&gt;0",$E$1106:$E$1205,"&gt;"&amp;E1189)))</f>
        <v/>
      </c>
      <c r="M1189" s="23">
        <f>IF(D1189="","",IF(AND(K1189&gt;0,L1189=1),"Yes","No"))</f>
        <v/>
      </c>
      <c r="N1189" s="50">
        <f>IF(D1189="","",N1089+F1189)</f>
        <v/>
      </c>
      <c r="O1189" s="49">
        <f>IF(D1189="","",IF(AND(K1189=0,K1089&gt;0),C1189,""))</f>
        <v/>
      </c>
    </row>
    <row r="1190">
      <c r="A1190" s="47">
        <f>IF(B1190="","",DATE(YEAR('Debt Inputs'!$E$2),MONTH('Debt Inputs'!$E$2)+11,1))</f>
        <v/>
      </c>
      <c r="B1190" s="18">
        <f>IF('Debt Inputs'!A90="","",'Debt Inputs'!A90)</f>
        <v/>
      </c>
      <c r="C1190" s="19">
        <f>IF(B1190="","",IFERROR(VLOOKUP(B1190,'Debt Inputs'!$A$6:$M$105,2,FALSE),""))</f>
        <v/>
      </c>
      <c r="D1190" s="48">
        <f>IF(B1190="","",K1090)</f>
        <v/>
      </c>
      <c r="E1190" s="21">
        <f>IF(B1190="","",IFERROR(VLOOKUP(B1190,'Debt Inputs'!$A$6:$M$105,5,FALSE),0))</f>
        <v/>
      </c>
      <c r="F1190" s="48">
        <f>IF(D1190="","",IFERROR(D1190*E1190/12,0))</f>
        <v/>
      </c>
      <c r="G1190" s="48">
        <f>IF(D1190="","",MIN(IFERROR(VLOOKUP(B1190,'Debt Inputs'!$A$6:$M$105,7,FALSE),0),D1190+F1190))</f>
        <v/>
      </c>
      <c r="H1190" s="48">
        <f>IF(D1190="","",IF(L1190=1,MAX(0,'Debt Inputs'!$B$2-SUM($G$1106:$G$1205)),0))</f>
        <v/>
      </c>
      <c r="I1190" s="48">
        <f>IF(D1190="","",MIN(D1190+F1190,G1190+H1190))</f>
        <v/>
      </c>
      <c r="J1190" s="48">
        <f>IF(D1190="","",MIN(D1190,MAX(0,I1190-F1190)))</f>
        <v/>
      </c>
      <c r="K1190" s="48">
        <f>IF(D1190="","",MAX(0,D1190+F1190-I1190))</f>
        <v/>
      </c>
      <c r="L1190" s="18">
        <f>IF(D1190="","",IF(D1190&lt;=0,"",1+COUNTIFS($D$1106:$D$1205,"&gt;0",$E$1106:$E$1205,"&gt;"&amp;E1190)))</f>
        <v/>
      </c>
      <c r="M1190" s="18">
        <f>IF(D1190="","",IF(AND(K1190&gt;0,L1190=1),"Yes","No"))</f>
        <v/>
      </c>
      <c r="N1190" s="48">
        <f>IF(D1190="","",N1090+F1190)</f>
        <v/>
      </c>
      <c r="O1190" s="47">
        <f>IF(D1190="","",IF(AND(K1190=0,K1090&gt;0),C1190,""))</f>
        <v/>
      </c>
    </row>
    <row r="1191">
      <c r="A1191" s="49">
        <f>IF(B1191="","",DATE(YEAR('Debt Inputs'!$E$2),MONTH('Debt Inputs'!$E$2)+11,1))</f>
        <v/>
      </c>
      <c r="B1191" s="23">
        <f>IF('Debt Inputs'!A91="","",'Debt Inputs'!A91)</f>
        <v/>
      </c>
      <c r="C1191" s="24">
        <f>IF(B1191="","",IFERROR(VLOOKUP(B1191,'Debt Inputs'!$A$6:$M$105,2,FALSE),""))</f>
        <v/>
      </c>
      <c r="D1191" s="50">
        <f>IF(B1191="","",K1091)</f>
        <v/>
      </c>
      <c r="E1191" s="26">
        <f>IF(B1191="","",IFERROR(VLOOKUP(B1191,'Debt Inputs'!$A$6:$M$105,5,FALSE),0))</f>
        <v/>
      </c>
      <c r="F1191" s="50">
        <f>IF(D1191="","",IFERROR(D1191*E1191/12,0))</f>
        <v/>
      </c>
      <c r="G1191" s="50">
        <f>IF(D1191="","",MIN(IFERROR(VLOOKUP(B1191,'Debt Inputs'!$A$6:$M$105,7,FALSE),0),D1191+F1191))</f>
        <v/>
      </c>
      <c r="H1191" s="50">
        <f>IF(D1191="","",IF(L1191=1,MAX(0,'Debt Inputs'!$B$2-SUM($G$1106:$G$1205)),0))</f>
        <v/>
      </c>
      <c r="I1191" s="50">
        <f>IF(D1191="","",MIN(D1191+F1191,G1191+H1191))</f>
        <v/>
      </c>
      <c r="J1191" s="50">
        <f>IF(D1191="","",MIN(D1191,MAX(0,I1191-F1191)))</f>
        <v/>
      </c>
      <c r="K1191" s="50">
        <f>IF(D1191="","",MAX(0,D1191+F1191-I1191))</f>
        <v/>
      </c>
      <c r="L1191" s="23">
        <f>IF(D1191="","",IF(D1191&lt;=0,"",1+COUNTIFS($D$1106:$D$1205,"&gt;0",$E$1106:$E$1205,"&gt;"&amp;E1191)))</f>
        <v/>
      </c>
      <c r="M1191" s="23">
        <f>IF(D1191="","",IF(AND(K1191&gt;0,L1191=1),"Yes","No"))</f>
        <v/>
      </c>
      <c r="N1191" s="50">
        <f>IF(D1191="","",N1091+F1191)</f>
        <v/>
      </c>
      <c r="O1191" s="49">
        <f>IF(D1191="","",IF(AND(K1191=0,K1091&gt;0),C1191,""))</f>
        <v/>
      </c>
    </row>
    <row r="1192">
      <c r="A1192" s="47">
        <f>IF(B1192="","",DATE(YEAR('Debt Inputs'!$E$2),MONTH('Debt Inputs'!$E$2)+11,1))</f>
        <v/>
      </c>
      <c r="B1192" s="18">
        <f>IF('Debt Inputs'!A92="","",'Debt Inputs'!A92)</f>
        <v/>
      </c>
      <c r="C1192" s="19">
        <f>IF(B1192="","",IFERROR(VLOOKUP(B1192,'Debt Inputs'!$A$6:$M$105,2,FALSE),""))</f>
        <v/>
      </c>
      <c r="D1192" s="48">
        <f>IF(B1192="","",K1092)</f>
        <v/>
      </c>
      <c r="E1192" s="21">
        <f>IF(B1192="","",IFERROR(VLOOKUP(B1192,'Debt Inputs'!$A$6:$M$105,5,FALSE),0))</f>
        <v/>
      </c>
      <c r="F1192" s="48">
        <f>IF(D1192="","",IFERROR(D1192*E1192/12,0))</f>
        <v/>
      </c>
      <c r="G1192" s="48">
        <f>IF(D1192="","",MIN(IFERROR(VLOOKUP(B1192,'Debt Inputs'!$A$6:$M$105,7,FALSE),0),D1192+F1192))</f>
        <v/>
      </c>
      <c r="H1192" s="48">
        <f>IF(D1192="","",IF(L1192=1,MAX(0,'Debt Inputs'!$B$2-SUM($G$1106:$G$1205)),0))</f>
        <v/>
      </c>
      <c r="I1192" s="48">
        <f>IF(D1192="","",MIN(D1192+F1192,G1192+H1192))</f>
        <v/>
      </c>
      <c r="J1192" s="48">
        <f>IF(D1192="","",MIN(D1192,MAX(0,I1192-F1192)))</f>
        <v/>
      </c>
      <c r="K1192" s="48">
        <f>IF(D1192="","",MAX(0,D1192+F1192-I1192))</f>
        <v/>
      </c>
      <c r="L1192" s="18">
        <f>IF(D1192="","",IF(D1192&lt;=0,"",1+COUNTIFS($D$1106:$D$1205,"&gt;0",$E$1106:$E$1205,"&gt;"&amp;E1192)))</f>
        <v/>
      </c>
      <c r="M1192" s="18">
        <f>IF(D1192="","",IF(AND(K1192&gt;0,L1192=1),"Yes","No"))</f>
        <v/>
      </c>
      <c r="N1192" s="48">
        <f>IF(D1192="","",N1092+F1192)</f>
        <v/>
      </c>
      <c r="O1192" s="47">
        <f>IF(D1192="","",IF(AND(K1192=0,K1092&gt;0),C1192,""))</f>
        <v/>
      </c>
    </row>
    <row r="1193">
      <c r="A1193" s="49">
        <f>IF(B1193="","",DATE(YEAR('Debt Inputs'!$E$2),MONTH('Debt Inputs'!$E$2)+11,1))</f>
        <v/>
      </c>
      <c r="B1193" s="23">
        <f>IF('Debt Inputs'!A93="","",'Debt Inputs'!A93)</f>
        <v/>
      </c>
      <c r="C1193" s="24">
        <f>IF(B1193="","",IFERROR(VLOOKUP(B1193,'Debt Inputs'!$A$6:$M$105,2,FALSE),""))</f>
        <v/>
      </c>
      <c r="D1193" s="50">
        <f>IF(B1193="","",K1093)</f>
        <v/>
      </c>
      <c r="E1193" s="26">
        <f>IF(B1193="","",IFERROR(VLOOKUP(B1193,'Debt Inputs'!$A$6:$M$105,5,FALSE),0))</f>
        <v/>
      </c>
      <c r="F1193" s="50">
        <f>IF(D1193="","",IFERROR(D1193*E1193/12,0))</f>
        <v/>
      </c>
      <c r="G1193" s="50">
        <f>IF(D1193="","",MIN(IFERROR(VLOOKUP(B1193,'Debt Inputs'!$A$6:$M$105,7,FALSE),0),D1193+F1193))</f>
        <v/>
      </c>
      <c r="H1193" s="50">
        <f>IF(D1193="","",IF(L1193=1,MAX(0,'Debt Inputs'!$B$2-SUM($G$1106:$G$1205)),0))</f>
        <v/>
      </c>
      <c r="I1193" s="50">
        <f>IF(D1193="","",MIN(D1193+F1193,G1193+H1193))</f>
        <v/>
      </c>
      <c r="J1193" s="50">
        <f>IF(D1193="","",MIN(D1193,MAX(0,I1193-F1193)))</f>
        <v/>
      </c>
      <c r="K1193" s="50">
        <f>IF(D1193="","",MAX(0,D1193+F1193-I1193))</f>
        <v/>
      </c>
      <c r="L1193" s="23">
        <f>IF(D1193="","",IF(D1193&lt;=0,"",1+COUNTIFS($D$1106:$D$1205,"&gt;0",$E$1106:$E$1205,"&gt;"&amp;E1193)))</f>
        <v/>
      </c>
      <c r="M1193" s="23">
        <f>IF(D1193="","",IF(AND(K1193&gt;0,L1193=1),"Yes","No"))</f>
        <v/>
      </c>
      <c r="N1193" s="50">
        <f>IF(D1193="","",N1093+F1193)</f>
        <v/>
      </c>
      <c r="O1193" s="49">
        <f>IF(D1193="","",IF(AND(K1193=0,K1093&gt;0),C1193,""))</f>
        <v/>
      </c>
    </row>
    <row r="1194">
      <c r="A1194" s="47">
        <f>IF(B1194="","",DATE(YEAR('Debt Inputs'!$E$2),MONTH('Debt Inputs'!$E$2)+11,1))</f>
        <v/>
      </c>
      <c r="B1194" s="18">
        <f>IF('Debt Inputs'!A94="","",'Debt Inputs'!A94)</f>
        <v/>
      </c>
      <c r="C1194" s="19">
        <f>IF(B1194="","",IFERROR(VLOOKUP(B1194,'Debt Inputs'!$A$6:$M$105,2,FALSE),""))</f>
        <v/>
      </c>
      <c r="D1194" s="48">
        <f>IF(B1194="","",K1094)</f>
        <v/>
      </c>
      <c r="E1194" s="21">
        <f>IF(B1194="","",IFERROR(VLOOKUP(B1194,'Debt Inputs'!$A$6:$M$105,5,FALSE),0))</f>
        <v/>
      </c>
      <c r="F1194" s="48">
        <f>IF(D1194="","",IFERROR(D1194*E1194/12,0))</f>
        <v/>
      </c>
      <c r="G1194" s="48">
        <f>IF(D1194="","",MIN(IFERROR(VLOOKUP(B1194,'Debt Inputs'!$A$6:$M$105,7,FALSE),0),D1194+F1194))</f>
        <v/>
      </c>
      <c r="H1194" s="48">
        <f>IF(D1194="","",IF(L1194=1,MAX(0,'Debt Inputs'!$B$2-SUM($G$1106:$G$1205)),0))</f>
        <v/>
      </c>
      <c r="I1194" s="48">
        <f>IF(D1194="","",MIN(D1194+F1194,G1194+H1194))</f>
        <v/>
      </c>
      <c r="J1194" s="48">
        <f>IF(D1194="","",MIN(D1194,MAX(0,I1194-F1194)))</f>
        <v/>
      </c>
      <c r="K1194" s="48">
        <f>IF(D1194="","",MAX(0,D1194+F1194-I1194))</f>
        <v/>
      </c>
      <c r="L1194" s="18">
        <f>IF(D1194="","",IF(D1194&lt;=0,"",1+COUNTIFS($D$1106:$D$1205,"&gt;0",$E$1106:$E$1205,"&gt;"&amp;E1194)))</f>
        <v/>
      </c>
      <c r="M1194" s="18">
        <f>IF(D1194="","",IF(AND(K1194&gt;0,L1194=1),"Yes","No"))</f>
        <v/>
      </c>
      <c r="N1194" s="48">
        <f>IF(D1194="","",N1094+F1194)</f>
        <v/>
      </c>
      <c r="O1194" s="47">
        <f>IF(D1194="","",IF(AND(K1194=0,K1094&gt;0),C1194,""))</f>
        <v/>
      </c>
    </row>
    <row r="1195">
      <c r="A1195" s="49">
        <f>IF(B1195="","",DATE(YEAR('Debt Inputs'!$E$2),MONTH('Debt Inputs'!$E$2)+11,1))</f>
        <v/>
      </c>
      <c r="B1195" s="23">
        <f>IF('Debt Inputs'!A95="","",'Debt Inputs'!A95)</f>
        <v/>
      </c>
      <c r="C1195" s="24">
        <f>IF(B1195="","",IFERROR(VLOOKUP(B1195,'Debt Inputs'!$A$6:$M$105,2,FALSE),""))</f>
        <v/>
      </c>
      <c r="D1195" s="50">
        <f>IF(B1195="","",K1095)</f>
        <v/>
      </c>
      <c r="E1195" s="26">
        <f>IF(B1195="","",IFERROR(VLOOKUP(B1195,'Debt Inputs'!$A$6:$M$105,5,FALSE),0))</f>
        <v/>
      </c>
      <c r="F1195" s="50">
        <f>IF(D1195="","",IFERROR(D1195*E1195/12,0))</f>
        <v/>
      </c>
      <c r="G1195" s="50">
        <f>IF(D1195="","",MIN(IFERROR(VLOOKUP(B1195,'Debt Inputs'!$A$6:$M$105,7,FALSE),0),D1195+F1195))</f>
        <v/>
      </c>
      <c r="H1195" s="50">
        <f>IF(D1195="","",IF(L1195=1,MAX(0,'Debt Inputs'!$B$2-SUM($G$1106:$G$1205)),0))</f>
        <v/>
      </c>
      <c r="I1195" s="50">
        <f>IF(D1195="","",MIN(D1195+F1195,G1195+H1195))</f>
        <v/>
      </c>
      <c r="J1195" s="50">
        <f>IF(D1195="","",MIN(D1195,MAX(0,I1195-F1195)))</f>
        <v/>
      </c>
      <c r="K1195" s="50">
        <f>IF(D1195="","",MAX(0,D1195+F1195-I1195))</f>
        <v/>
      </c>
      <c r="L1195" s="23">
        <f>IF(D1195="","",IF(D1195&lt;=0,"",1+COUNTIFS($D$1106:$D$1205,"&gt;0",$E$1106:$E$1205,"&gt;"&amp;E1195)))</f>
        <v/>
      </c>
      <c r="M1195" s="23">
        <f>IF(D1195="","",IF(AND(K1195&gt;0,L1195=1),"Yes","No"))</f>
        <v/>
      </c>
      <c r="N1195" s="50">
        <f>IF(D1195="","",N1095+F1195)</f>
        <v/>
      </c>
      <c r="O1195" s="49">
        <f>IF(D1195="","",IF(AND(K1195=0,K1095&gt;0),C1195,""))</f>
        <v/>
      </c>
    </row>
    <row r="1196">
      <c r="A1196" s="47">
        <f>IF(B1196="","",DATE(YEAR('Debt Inputs'!$E$2),MONTH('Debt Inputs'!$E$2)+11,1))</f>
        <v/>
      </c>
      <c r="B1196" s="18">
        <f>IF('Debt Inputs'!A96="","",'Debt Inputs'!A96)</f>
        <v/>
      </c>
      <c r="C1196" s="19">
        <f>IF(B1196="","",IFERROR(VLOOKUP(B1196,'Debt Inputs'!$A$6:$M$105,2,FALSE),""))</f>
        <v/>
      </c>
      <c r="D1196" s="48">
        <f>IF(B1196="","",K1096)</f>
        <v/>
      </c>
      <c r="E1196" s="21">
        <f>IF(B1196="","",IFERROR(VLOOKUP(B1196,'Debt Inputs'!$A$6:$M$105,5,FALSE),0))</f>
        <v/>
      </c>
      <c r="F1196" s="48">
        <f>IF(D1196="","",IFERROR(D1196*E1196/12,0))</f>
        <v/>
      </c>
      <c r="G1196" s="48">
        <f>IF(D1196="","",MIN(IFERROR(VLOOKUP(B1196,'Debt Inputs'!$A$6:$M$105,7,FALSE),0),D1196+F1196))</f>
        <v/>
      </c>
      <c r="H1196" s="48">
        <f>IF(D1196="","",IF(L1196=1,MAX(0,'Debt Inputs'!$B$2-SUM($G$1106:$G$1205)),0))</f>
        <v/>
      </c>
      <c r="I1196" s="48">
        <f>IF(D1196="","",MIN(D1196+F1196,G1196+H1196))</f>
        <v/>
      </c>
      <c r="J1196" s="48">
        <f>IF(D1196="","",MIN(D1196,MAX(0,I1196-F1196)))</f>
        <v/>
      </c>
      <c r="K1196" s="48">
        <f>IF(D1196="","",MAX(0,D1196+F1196-I1196))</f>
        <v/>
      </c>
      <c r="L1196" s="18">
        <f>IF(D1196="","",IF(D1196&lt;=0,"",1+COUNTIFS($D$1106:$D$1205,"&gt;0",$E$1106:$E$1205,"&gt;"&amp;E1196)))</f>
        <v/>
      </c>
      <c r="M1196" s="18">
        <f>IF(D1196="","",IF(AND(K1196&gt;0,L1196=1),"Yes","No"))</f>
        <v/>
      </c>
      <c r="N1196" s="48">
        <f>IF(D1196="","",N1096+F1196)</f>
        <v/>
      </c>
      <c r="O1196" s="47">
        <f>IF(D1196="","",IF(AND(K1196=0,K1096&gt;0),C1196,""))</f>
        <v/>
      </c>
    </row>
    <row r="1197">
      <c r="A1197" s="49">
        <f>IF(B1197="","",DATE(YEAR('Debt Inputs'!$E$2),MONTH('Debt Inputs'!$E$2)+11,1))</f>
        <v/>
      </c>
      <c r="B1197" s="23">
        <f>IF('Debt Inputs'!A97="","",'Debt Inputs'!A97)</f>
        <v/>
      </c>
      <c r="C1197" s="24">
        <f>IF(B1197="","",IFERROR(VLOOKUP(B1197,'Debt Inputs'!$A$6:$M$105,2,FALSE),""))</f>
        <v/>
      </c>
      <c r="D1197" s="50">
        <f>IF(B1197="","",K1097)</f>
        <v/>
      </c>
      <c r="E1197" s="26">
        <f>IF(B1197="","",IFERROR(VLOOKUP(B1197,'Debt Inputs'!$A$6:$M$105,5,FALSE),0))</f>
        <v/>
      </c>
      <c r="F1197" s="50">
        <f>IF(D1197="","",IFERROR(D1197*E1197/12,0))</f>
        <v/>
      </c>
      <c r="G1197" s="50">
        <f>IF(D1197="","",MIN(IFERROR(VLOOKUP(B1197,'Debt Inputs'!$A$6:$M$105,7,FALSE),0),D1197+F1197))</f>
        <v/>
      </c>
      <c r="H1197" s="50">
        <f>IF(D1197="","",IF(L1197=1,MAX(0,'Debt Inputs'!$B$2-SUM($G$1106:$G$1205)),0))</f>
        <v/>
      </c>
      <c r="I1197" s="50">
        <f>IF(D1197="","",MIN(D1197+F1197,G1197+H1197))</f>
        <v/>
      </c>
      <c r="J1197" s="50">
        <f>IF(D1197="","",MIN(D1197,MAX(0,I1197-F1197)))</f>
        <v/>
      </c>
      <c r="K1197" s="50">
        <f>IF(D1197="","",MAX(0,D1197+F1197-I1197))</f>
        <v/>
      </c>
      <c r="L1197" s="23">
        <f>IF(D1197="","",IF(D1197&lt;=0,"",1+COUNTIFS($D$1106:$D$1205,"&gt;0",$E$1106:$E$1205,"&gt;"&amp;E1197)))</f>
        <v/>
      </c>
      <c r="M1197" s="23">
        <f>IF(D1197="","",IF(AND(K1197&gt;0,L1197=1),"Yes","No"))</f>
        <v/>
      </c>
      <c r="N1197" s="50">
        <f>IF(D1197="","",N1097+F1197)</f>
        <v/>
      </c>
      <c r="O1197" s="49">
        <f>IF(D1197="","",IF(AND(K1197=0,K1097&gt;0),C1197,""))</f>
        <v/>
      </c>
    </row>
    <row r="1198">
      <c r="A1198" s="47">
        <f>IF(B1198="","",DATE(YEAR('Debt Inputs'!$E$2),MONTH('Debt Inputs'!$E$2)+11,1))</f>
        <v/>
      </c>
      <c r="B1198" s="18">
        <f>IF('Debt Inputs'!A98="","",'Debt Inputs'!A98)</f>
        <v/>
      </c>
      <c r="C1198" s="19">
        <f>IF(B1198="","",IFERROR(VLOOKUP(B1198,'Debt Inputs'!$A$6:$M$105,2,FALSE),""))</f>
        <v/>
      </c>
      <c r="D1198" s="48">
        <f>IF(B1198="","",K1098)</f>
        <v/>
      </c>
      <c r="E1198" s="21">
        <f>IF(B1198="","",IFERROR(VLOOKUP(B1198,'Debt Inputs'!$A$6:$M$105,5,FALSE),0))</f>
        <v/>
      </c>
      <c r="F1198" s="48">
        <f>IF(D1198="","",IFERROR(D1198*E1198/12,0))</f>
        <v/>
      </c>
      <c r="G1198" s="48">
        <f>IF(D1198="","",MIN(IFERROR(VLOOKUP(B1198,'Debt Inputs'!$A$6:$M$105,7,FALSE),0),D1198+F1198))</f>
        <v/>
      </c>
      <c r="H1198" s="48">
        <f>IF(D1198="","",IF(L1198=1,MAX(0,'Debt Inputs'!$B$2-SUM($G$1106:$G$1205)),0))</f>
        <v/>
      </c>
      <c r="I1198" s="48">
        <f>IF(D1198="","",MIN(D1198+F1198,G1198+H1198))</f>
        <v/>
      </c>
      <c r="J1198" s="48">
        <f>IF(D1198="","",MIN(D1198,MAX(0,I1198-F1198)))</f>
        <v/>
      </c>
      <c r="K1198" s="48">
        <f>IF(D1198="","",MAX(0,D1198+F1198-I1198))</f>
        <v/>
      </c>
      <c r="L1198" s="18">
        <f>IF(D1198="","",IF(D1198&lt;=0,"",1+COUNTIFS($D$1106:$D$1205,"&gt;0",$E$1106:$E$1205,"&gt;"&amp;E1198)))</f>
        <v/>
      </c>
      <c r="M1198" s="18">
        <f>IF(D1198="","",IF(AND(K1198&gt;0,L1198=1),"Yes","No"))</f>
        <v/>
      </c>
      <c r="N1198" s="48">
        <f>IF(D1198="","",N1098+F1198)</f>
        <v/>
      </c>
      <c r="O1198" s="47">
        <f>IF(D1198="","",IF(AND(K1198=0,K1098&gt;0),C1198,""))</f>
        <v/>
      </c>
    </row>
    <row r="1199">
      <c r="A1199" s="49">
        <f>IF(B1199="","",DATE(YEAR('Debt Inputs'!$E$2),MONTH('Debt Inputs'!$E$2)+11,1))</f>
        <v/>
      </c>
      <c r="B1199" s="23">
        <f>IF('Debt Inputs'!A99="","",'Debt Inputs'!A99)</f>
        <v/>
      </c>
      <c r="C1199" s="24">
        <f>IF(B1199="","",IFERROR(VLOOKUP(B1199,'Debt Inputs'!$A$6:$M$105,2,FALSE),""))</f>
        <v/>
      </c>
      <c r="D1199" s="50">
        <f>IF(B1199="","",K1099)</f>
        <v/>
      </c>
      <c r="E1199" s="26">
        <f>IF(B1199="","",IFERROR(VLOOKUP(B1199,'Debt Inputs'!$A$6:$M$105,5,FALSE),0))</f>
        <v/>
      </c>
      <c r="F1199" s="50">
        <f>IF(D1199="","",IFERROR(D1199*E1199/12,0))</f>
        <v/>
      </c>
      <c r="G1199" s="50">
        <f>IF(D1199="","",MIN(IFERROR(VLOOKUP(B1199,'Debt Inputs'!$A$6:$M$105,7,FALSE),0),D1199+F1199))</f>
        <v/>
      </c>
      <c r="H1199" s="50">
        <f>IF(D1199="","",IF(L1199=1,MAX(0,'Debt Inputs'!$B$2-SUM($G$1106:$G$1205)),0))</f>
        <v/>
      </c>
      <c r="I1199" s="50">
        <f>IF(D1199="","",MIN(D1199+F1199,G1199+H1199))</f>
        <v/>
      </c>
      <c r="J1199" s="50">
        <f>IF(D1199="","",MIN(D1199,MAX(0,I1199-F1199)))</f>
        <v/>
      </c>
      <c r="K1199" s="50">
        <f>IF(D1199="","",MAX(0,D1199+F1199-I1199))</f>
        <v/>
      </c>
      <c r="L1199" s="23">
        <f>IF(D1199="","",IF(D1199&lt;=0,"",1+COUNTIFS($D$1106:$D$1205,"&gt;0",$E$1106:$E$1205,"&gt;"&amp;E1199)))</f>
        <v/>
      </c>
      <c r="M1199" s="23">
        <f>IF(D1199="","",IF(AND(K1199&gt;0,L1199=1),"Yes","No"))</f>
        <v/>
      </c>
      <c r="N1199" s="50">
        <f>IF(D1199="","",N1099+F1199)</f>
        <v/>
      </c>
      <c r="O1199" s="49">
        <f>IF(D1199="","",IF(AND(K1199=0,K1099&gt;0),C1199,""))</f>
        <v/>
      </c>
    </row>
    <row r="1200">
      <c r="A1200" s="47">
        <f>IF(B1200="","",DATE(YEAR('Debt Inputs'!$E$2),MONTH('Debt Inputs'!$E$2)+11,1))</f>
        <v/>
      </c>
      <c r="B1200" s="18">
        <f>IF('Debt Inputs'!A100="","",'Debt Inputs'!A100)</f>
        <v/>
      </c>
      <c r="C1200" s="19">
        <f>IF(B1200="","",IFERROR(VLOOKUP(B1200,'Debt Inputs'!$A$6:$M$105,2,FALSE),""))</f>
        <v/>
      </c>
      <c r="D1200" s="48">
        <f>IF(B1200="","",K1100)</f>
        <v/>
      </c>
      <c r="E1200" s="21">
        <f>IF(B1200="","",IFERROR(VLOOKUP(B1200,'Debt Inputs'!$A$6:$M$105,5,FALSE),0))</f>
        <v/>
      </c>
      <c r="F1200" s="48">
        <f>IF(D1200="","",IFERROR(D1200*E1200/12,0))</f>
        <v/>
      </c>
      <c r="G1200" s="48">
        <f>IF(D1200="","",MIN(IFERROR(VLOOKUP(B1200,'Debt Inputs'!$A$6:$M$105,7,FALSE),0),D1200+F1200))</f>
        <v/>
      </c>
      <c r="H1200" s="48">
        <f>IF(D1200="","",IF(L1200=1,MAX(0,'Debt Inputs'!$B$2-SUM($G$1106:$G$1205)),0))</f>
        <v/>
      </c>
      <c r="I1200" s="48">
        <f>IF(D1200="","",MIN(D1200+F1200,G1200+H1200))</f>
        <v/>
      </c>
      <c r="J1200" s="48">
        <f>IF(D1200="","",MIN(D1200,MAX(0,I1200-F1200)))</f>
        <v/>
      </c>
      <c r="K1200" s="48">
        <f>IF(D1200="","",MAX(0,D1200+F1200-I1200))</f>
        <v/>
      </c>
      <c r="L1200" s="18">
        <f>IF(D1200="","",IF(D1200&lt;=0,"",1+COUNTIFS($D$1106:$D$1205,"&gt;0",$E$1106:$E$1205,"&gt;"&amp;E1200)))</f>
        <v/>
      </c>
      <c r="M1200" s="18">
        <f>IF(D1200="","",IF(AND(K1200&gt;0,L1200=1),"Yes","No"))</f>
        <v/>
      </c>
      <c r="N1200" s="48">
        <f>IF(D1200="","",N1100+F1200)</f>
        <v/>
      </c>
      <c r="O1200" s="47">
        <f>IF(D1200="","",IF(AND(K1200=0,K1100&gt;0),C1200,""))</f>
        <v/>
      </c>
    </row>
    <row r="1201">
      <c r="A1201" s="49">
        <f>IF(B1201="","",DATE(YEAR('Debt Inputs'!$E$2),MONTH('Debt Inputs'!$E$2)+11,1))</f>
        <v/>
      </c>
      <c r="B1201" s="23">
        <f>IF('Debt Inputs'!A101="","",'Debt Inputs'!A101)</f>
        <v/>
      </c>
      <c r="C1201" s="24">
        <f>IF(B1201="","",IFERROR(VLOOKUP(B1201,'Debt Inputs'!$A$6:$M$105,2,FALSE),""))</f>
        <v/>
      </c>
      <c r="D1201" s="50">
        <f>IF(B1201="","",K1101)</f>
        <v/>
      </c>
      <c r="E1201" s="26">
        <f>IF(B1201="","",IFERROR(VLOOKUP(B1201,'Debt Inputs'!$A$6:$M$105,5,FALSE),0))</f>
        <v/>
      </c>
      <c r="F1201" s="50">
        <f>IF(D1201="","",IFERROR(D1201*E1201/12,0))</f>
        <v/>
      </c>
      <c r="G1201" s="50">
        <f>IF(D1201="","",MIN(IFERROR(VLOOKUP(B1201,'Debt Inputs'!$A$6:$M$105,7,FALSE),0),D1201+F1201))</f>
        <v/>
      </c>
      <c r="H1201" s="50">
        <f>IF(D1201="","",IF(L1201=1,MAX(0,'Debt Inputs'!$B$2-SUM($G$1106:$G$1205)),0))</f>
        <v/>
      </c>
      <c r="I1201" s="50">
        <f>IF(D1201="","",MIN(D1201+F1201,G1201+H1201))</f>
        <v/>
      </c>
      <c r="J1201" s="50">
        <f>IF(D1201="","",MIN(D1201,MAX(0,I1201-F1201)))</f>
        <v/>
      </c>
      <c r="K1201" s="50">
        <f>IF(D1201="","",MAX(0,D1201+F1201-I1201))</f>
        <v/>
      </c>
      <c r="L1201" s="23">
        <f>IF(D1201="","",IF(D1201&lt;=0,"",1+COUNTIFS($D$1106:$D$1205,"&gt;0",$E$1106:$E$1205,"&gt;"&amp;E1201)))</f>
        <v/>
      </c>
      <c r="M1201" s="23">
        <f>IF(D1201="","",IF(AND(K1201&gt;0,L1201=1),"Yes","No"))</f>
        <v/>
      </c>
      <c r="N1201" s="50">
        <f>IF(D1201="","",N1101+F1201)</f>
        <v/>
      </c>
      <c r="O1201" s="49">
        <f>IF(D1201="","",IF(AND(K1201=0,K1101&gt;0),C1201,""))</f>
        <v/>
      </c>
    </row>
    <row r="1202">
      <c r="A1202" s="47">
        <f>IF(B1202="","",DATE(YEAR('Debt Inputs'!$E$2),MONTH('Debt Inputs'!$E$2)+11,1))</f>
        <v/>
      </c>
      <c r="B1202" s="18">
        <f>IF('Debt Inputs'!A102="","",'Debt Inputs'!A102)</f>
        <v/>
      </c>
      <c r="C1202" s="19">
        <f>IF(B1202="","",IFERROR(VLOOKUP(B1202,'Debt Inputs'!$A$6:$M$105,2,FALSE),""))</f>
        <v/>
      </c>
      <c r="D1202" s="48">
        <f>IF(B1202="","",K1102)</f>
        <v/>
      </c>
      <c r="E1202" s="21">
        <f>IF(B1202="","",IFERROR(VLOOKUP(B1202,'Debt Inputs'!$A$6:$M$105,5,FALSE),0))</f>
        <v/>
      </c>
      <c r="F1202" s="48">
        <f>IF(D1202="","",IFERROR(D1202*E1202/12,0))</f>
        <v/>
      </c>
      <c r="G1202" s="48">
        <f>IF(D1202="","",MIN(IFERROR(VLOOKUP(B1202,'Debt Inputs'!$A$6:$M$105,7,FALSE),0),D1202+F1202))</f>
        <v/>
      </c>
      <c r="H1202" s="48">
        <f>IF(D1202="","",IF(L1202=1,MAX(0,'Debt Inputs'!$B$2-SUM($G$1106:$G$1205)),0))</f>
        <v/>
      </c>
      <c r="I1202" s="48">
        <f>IF(D1202="","",MIN(D1202+F1202,G1202+H1202))</f>
        <v/>
      </c>
      <c r="J1202" s="48">
        <f>IF(D1202="","",MIN(D1202,MAX(0,I1202-F1202)))</f>
        <v/>
      </c>
      <c r="K1202" s="48">
        <f>IF(D1202="","",MAX(0,D1202+F1202-I1202))</f>
        <v/>
      </c>
      <c r="L1202" s="18">
        <f>IF(D1202="","",IF(D1202&lt;=0,"",1+COUNTIFS($D$1106:$D$1205,"&gt;0",$E$1106:$E$1205,"&gt;"&amp;E1202)))</f>
        <v/>
      </c>
      <c r="M1202" s="18">
        <f>IF(D1202="","",IF(AND(K1202&gt;0,L1202=1),"Yes","No"))</f>
        <v/>
      </c>
      <c r="N1202" s="48">
        <f>IF(D1202="","",N1102+F1202)</f>
        <v/>
      </c>
      <c r="O1202" s="47">
        <f>IF(D1202="","",IF(AND(K1202=0,K1102&gt;0),C1202,""))</f>
        <v/>
      </c>
    </row>
    <row r="1203">
      <c r="A1203" s="49">
        <f>IF(B1203="","",DATE(YEAR('Debt Inputs'!$E$2),MONTH('Debt Inputs'!$E$2)+11,1))</f>
        <v/>
      </c>
      <c r="B1203" s="23">
        <f>IF('Debt Inputs'!A103="","",'Debt Inputs'!A103)</f>
        <v/>
      </c>
      <c r="C1203" s="24">
        <f>IF(B1203="","",IFERROR(VLOOKUP(B1203,'Debt Inputs'!$A$6:$M$105,2,FALSE),""))</f>
        <v/>
      </c>
      <c r="D1203" s="50">
        <f>IF(B1203="","",K1103)</f>
        <v/>
      </c>
      <c r="E1203" s="26">
        <f>IF(B1203="","",IFERROR(VLOOKUP(B1203,'Debt Inputs'!$A$6:$M$105,5,FALSE),0))</f>
        <v/>
      </c>
      <c r="F1203" s="50">
        <f>IF(D1203="","",IFERROR(D1203*E1203/12,0))</f>
        <v/>
      </c>
      <c r="G1203" s="50">
        <f>IF(D1203="","",MIN(IFERROR(VLOOKUP(B1203,'Debt Inputs'!$A$6:$M$105,7,FALSE),0),D1203+F1203))</f>
        <v/>
      </c>
      <c r="H1203" s="50">
        <f>IF(D1203="","",IF(L1203=1,MAX(0,'Debt Inputs'!$B$2-SUM($G$1106:$G$1205)),0))</f>
        <v/>
      </c>
      <c r="I1203" s="50">
        <f>IF(D1203="","",MIN(D1203+F1203,G1203+H1203))</f>
        <v/>
      </c>
      <c r="J1203" s="50">
        <f>IF(D1203="","",MIN(D1203,MAX(0,I1203-F1203)))</f>
        <v/>
      </c>
      <c r="K1203" s="50">
        <f>IF(D1203="","",MAX(0,D1203+F1203-I1203))</f>
        <v/>
      </c>
      <c r="L1203" s="23">
        <f>IF(D1203="","",IF(D1203&lt;=0,"",1+COUNTIFS($D$1106:$D$1205,"&gt;0",$E$1106:$E$1205,"&gt;"&amp;E1203)))</f>
        <v/>
      </c>
      <c r="M1203" s="23">
        <f>IF(D1203="","",IF(AND(K1203&gt;0,L1203=1),"Yes","No"))</f>
        <v/>
      </c>
      <c r="N1203" s="50">
        <f>IF(D1203="","",N1103+F1203)</f>
        <v/>
      </c>
      <c r="O1203" s="49">
        <f>IF(D1203="","",IF(AND(K1203=0,K1103&gt;0),C1203,""))</f>
        <v/>
      </c>
    </row>
    <row r="1204">
      <c r="A1204" s="47">
        <f>IF(B1204="","",DATE(YEAR('Debt Inputs'!$E$2),MONTH('Debt Inputs'!$E$2)+11,1))</f>
        <v/>
      </c>
      <c r="B1204" s="18">
        <f>IF('Debt Inputs'!A104="","",'Debt Inputs'!A104)</f>
        <v/>
      </c>
      <c r="C1204" s="19">
        <f>IF(B1204="","",IFERROR(VLOOKUP(B1204,'Debt Inputs'!$A$6:$M$105,2,FALSE),""))</f>
        <v/>
      </c>
      <c r="D1204" s="48">
        <f>IF(B1204="","",K1104)</f>
        <v/>
      </c>
      <c r="E1204" s="21">
        <f>IF(B1204="","",IFERROR(VLOOKUP(B1204,'Debt Inputs'!$A$6:$M$105,5,FALSE),0))</f>
        <v/>
      </c>
      <c r="F1204" s="48">
        <f>IF(D1204="","",IFERROR(D1204*E1204/12,0))</f>
        <v/>
      </c>
      <c r="G1204" s="48">
        <f>IF(D1204="","",MIN(IFERROR(VLOOKUP(B1204,'Debt Inputs'!$A$6:$M$105,7,FALSE),0),D1204+F1204))</f>
        <v/>
      </c>
      <c r="H1204" s="48">
        <f>IF(D1204="","",IF(L1204=1,MAX(0,'Debt Inputs'!$B$2-SUM($G$1106:$G$1205)),0))</f>
        <v/>
      </c>
      <c r="I1204" s="48">
        <f>IF(D1204="","",MIN(D1204+F1204,G1204+H1204))</f>
        <v/>
      </c>
      <c r="J1204" s="48">
        <f>IF(D1204="","",MIN(D1204,MAX(0,I1204-F1204)))</f>
        <v/>
      </c>
      <c r="K1204" s="48">
        <f>IF(D1204="","",MAX(0,D1204+F1204-I1204))</f>
        <v/>
      </c>
      <c r="L1204" s="18">
        <f>IF(D1204="","",IF(D1204&lt;=0,"",1+COUNTIFS($D$1106:$D$1205,"&gt;0",$E$1106:$E$1205,"&gt;"&amp;E1204)))</f>
        <v/>
      </c>
      <c r="M1204" s="18">
        <f>IF(D1204="","",IF(AND(K1204&gt;0,L1204=1),"Yes","No"))</f>
        <v/>
      </c>
      <c r="N1204" s="48">
        <f>IF(D1204="","",N1104+F1204)</f>
        <v/>
      </c>
      <c r="O1204" s="47">
        <f>IF(D1204="","",IF(AND(K1204=0,K1104&gt;0),C1204,""))</f>
        <v/>
      </c>
    </row>
    <row r="1205">
      <c r="A1205" s="49">
        <f>IF(B1205="","",DATE(YEAR('Debt Inputs'!$E$2),MONTH('Debt Inputs'!$E$2)+11,1))</f>
        <v/>
      </c>
      <c r="B1205" s="23">
        <f>IF('Debt Inputs'!A105="","",'Debt Inputs'!A105)</f>
        <v/>
      </c>
      <c r="C1205" s="24">
        <f>IF(B1205="","",IFERROR(VLOOKUP(B1205,'Debt Inputs'!$A$6:$M$105,2,FALSE),""))</f>
        <v/>
      </c>
      <c r="D1205" s="50">
        <f>IF(B1205="","",K1105)</f>
        <v/>
      </c>
      <c r="E1205" s="26">
        <f>IF(B1205="","",IFERROR(VLOOKUP(B1205,'Debt Inputs'!$A$6:$M$105,5,FALSE),0))</f>
        <v/>
      </c>
      <c r="F1205" s="50">
        <f>IF(D1205="","",IFERROR(D1205*E1205/12,0))</f>
        <v/>
      </c>
      <c r="G1205" s="50">
        <f>IF(D1205="","",MIN(IFERROR(VLOOKUP(B1205,'Debt Inputs'!$A$6:$M$105,7,FALSE),0),D1205+F1205))</f>
        <v/>
      </c>
      <c r="H1205" s="50">
        <f>IF(D1205="","",IF(L1205=1,MAX(0,'Debt Inputs'!$B$2-SUM($G$1106:$G$1205)),0))</f>
        <v/>
      </c>
      <c r="I1205" s="50">
        <f>IF(D1205="","",MIN(D1205+F1205,G1205+H1205))</f>
        <v/>
      </c>
      <c r="J1205" s="50">
        <f>IF(D1205="","",MIN(D1205,MAX(0,I1205-F1205)))</f>
        <v/>
      </c>
      <c r="K1205" s="50">
        <f>IF(D1205="","",MAX(0,D1205+F1205-I1205))</f>
        <v/>
      </c>
      <c r="L1205" s="23">
        <f>IF(D1205="","",IF(D1205&lt;=0,"",1+COUNTIFS($D$1106:$D$1205,"&gt;0",$E$1106:$E$1205,"&gt;"&amp;E1205)))</f>
        <v/>
      </c>
      <c r="M1205" s="23">
        <f>IF(D1205="","",IF(AND(K1205&gt;0,L1205=1),"Yes","No"))</f>
        <v/>
      </c>
      <c r="N1205" s="50">
        <f>IF(D1205="","",N1105+F1205)</f>
        <v/>
      </c>
      <c r="O1205" s="49">
        <f>IF(D1205="","",IF(AND(K1205=0,K1105&gt;0),C1205,""))</f>
        <v/>
      </c>
    </row>
    <row r="1206">
      <c r="A1206" s="47">
        <f>IF(B1206="","",DATE(YEAR('Debt Inputs'!$E$2),MONTH('Debt Inputs'!$E$2)+12,1))</f>
        <v/>
      </c>
      <c r="B1206" s="18">
        <f>IF('Debt Inputs'!A6="","",'Debt Inputs'!A6)</f>
        <v/>
      </c>
      <c r="C1206" s="19">
        <f>IF(B1206="","",IFERROR(VLOOKUP(B1206,'Debt Inputs'!$A$6:$M$105,2,FALSE),""))</f>
        <v/>
      </c>
      <c r="D1206" s="48">
        <f>IF(B1206="","",K1106)</f>
        <v/>
      </c>
      <c r="E1206" s="21">
        <f>IF(B1206="","",IFERROR(VLOOKUP(B1206,'Debt Inputs'!$A$6:$M$105,5,FALSE),0))</f>
        <v/>
      </c>
      <c r="F1206" s="48">
        <f>IF(D1206="","",IFERROR(D1206*E1206/12,0))</f>
        <v/>
      </c>
      <c r="G1206" s="48">
        <f>IF(D1206="","",MIN(IFERROR(VLOOKUP(B1206,'Debt Inputs'!$A$6:$M$105,7,FALSE),0),D1206+F1206))</f>
        <v/>
      </c>
      <c r="H1206" s="48">
        <f>IF(D1206="","",IF(L1206=1,MAX(0,'Debt Inputs'!$B$2-SUM($G$1206:$G$1305)),0))</f>
        <v/>
      </c>
      <c r="I1206" s="48">
        <f>IF(D1206="","",MIN(D1206+F1206,G1206+H1206))</f>
        <v/>
      </c>
      <c r="J1206" s="48">
        <f>IF(D1206="","",MIN(D1206,MAX(0,I1206-F1206)))</f>
        <v/>
      </c>
      <c r="K1206" s="48">
        <f>IF(D1206="","",MAX(0,D1206+F1206-I1206))</f>
        <v/>
      </c>
      <c r="L1206" s="18">
        <f>IF(D1206="","",IF(D1206&lt;=0,"",1+COUNTIFS($D$1206:$D$1305,"&gt;0",$E$1206:$E$1305,"&gt;"&amp;E1206)))</f>
        <v/>
      </c>
      <c r="M1206" s="18">
        <f>IF(D1206="","",IF(AND(K1206&gt;0,L1206=1),"Yes","No"))</f>
        <v/>
      </c>
      <c r="N1206" s="48">
        <f>IF(D1206="","",N1106+F1206)</f>
        <v/>
      </c>
      <c r="O1206" s="47">
        <f>IF(D1206="","",IF(AND(K1206=0,K1106&gt;0),C1206,""))</f>
        <v/>
      </c>
    </row>
    <row r="1207">
      <c r="A1207" s="49">
        <f>IF(B1207="","",DATE(YEAR('Debt Inputs'!$E$2),MONTH('Debt Inputs'!$E$2)+12,1))</f>
        <v/>
      </c>
      <c r="B1207" s="23">
        <f>IF('Debt Inputs'!A7="","",'Debt Inputs'!A7)</f>
        <v/>
      </c>
      <c r="C1207" s="24">
        <f>IF(B1207="","",IFERROR(VLOOKUP(B1207,'Debt Inputs'!$A$6:$M$105,2,FALSE),""))</f>
        <v/>
      </c>
      <c r="D1207" s="50">
        <f>IF(B1207="","",K1107)</f>
        <v/>
      </c>
      <c r="E1207" s="26">
        <f>IF(B1207="","",IFERROR(VLOOKUP(B1207,'Debt Inputs'!$A$6:$M$105,5,FALSE),0))</f>
        <v/>
      </c>
      <c r="F1207" s="50">
        <f>IF(D1207="","",IFERROR(D1207*E1207/12,0))</f>
        <v/>
      </c>
      <c r="G1207" s="50">
        <f>IF(D1207="","",MIN(IFERROR(VLOOKUP(B1207,'Debt Inputs'!$A$6:$M$105,7,FALSE),0),D1207+F1207))</f>
        <v/>
      </c>
      <c r="H1207" s="50">
        <f>IF(D1207="","",IF(L1207=1,MAX(0,'Debt Inputs'!$B$2-SUM($G$1206:$G$1305)),0))</f>
        <v/>
      </c>
      <c r="I1207" s="50">
        <f>IF(D1207="","",MIN(D1207+F1207,G1207+H1207))</f>
        <v/>
      </c>
      <c r="J1207" s="50">
        <f>IF(D1207="","",MIN(D1207,MAX(0,I1207-F1207)))</f>
        <v/>
      </c>
      <c r="K1207" s="50">
        <f>IF(D1207="","",MAX(0,D1207+F1207-I1207))</f>
        <v/>
      </c>
      <c r="L1207" s="23">
        <f>IF(D1207="","",IF(D1207&lt;=0,"",1+COUNTIFS($D$1206:$D$1305,"&gt;0",$E$1206:$E$1305,"&gt;"&amp;E1207)))</f>
        <v/>
      </c>
      <c r="M1207" s="23">
        <f>IF(D1207="","",IF(AND(K1207&gt;0,L1207=1),"Yes","No"))</f>
        <v/>
      </c>
      <c r="N1207" s="50">
        <f>IF(D1207="","",N1107+F1207)</f>
        <v/>
      </c>
      <c r="O1207" s="49">
        <f>IF(D1207="","",IF(AND(K1207=0,K1107&gt;0),C1207,""))</f>
        <v/>
      </c>
    </row>
    <row r="1208">
      <c r="A1208" s="47">
        <f>IF(B1208="","",DATE(YEAR('Debt Inputs'!$E$2),MONTH('Debt Inputs'!$E$2)+12,1))</f>
        <v/>
      </c>
      <c r="B1208" s="18">
        <f>IF('Debt Inputs'!A8="","",'Debt Inputs'!A8)</f>
        <v/>
      </c>
      <c r="C1208" s="19">
        <f>IF(B1208="","",IFERROR(VLOOKUP(B1208,'Debt Inputs'!$A$6:$M$105,2,FALSE),""))</f>
        <v/>
      </c>
      <c r="D1208" s="48">
        <f>IF(B1208="","",K1108)</f>
        <v/>
      </c>
      <c r="E1208" s="21">
        <f>IF(B1208="","",IFERROR(VLOOKUP(B1208,'Debt Inputs'!$A$6:$M$105,5,FALSE),0))</f>
        <v/>
      </c>
      <c r="F1208" s="48">
        <f>IF(D1208="","",IFERROR(D1208*E1208/12,0))</f>
        <v/>
      </c>
      <c r="G1208" s="48">
        <f>IF(D1208="","",MIN(IFERROR(VLOOKUP(B1208,'Debt Inputs'!$A$6:$M$105,7,FALSE),0),D1208+F1208))</f>
        <v/>
      </c>
      <c r="H1208" s="48">
        <f>IF(D1208="","",IF(L1208=1,MAX(0,'Debt Inputs'!$B$2-SUM($G$1206:$G$1305)),0))</f>
        <v/>
      </c>
      <c r="I1208" s="48">
        <f>IF(D1208="","",MIN(D1208+F1208,G1208+H1208))</f>
        <v/>
      </c>
      <c r="J1208" s="48">
        <f>IF(D1208="","",MIN(D1208,MAX(0,I1208-F1208)))</f>
        <v/>
      </c>
      <c r="K1208" s="48">
        <f>IF(D1208="","",MAX(0,D1208+F1208-I1208))</f>
        <v/>
      </c>
      <c r="L1208" s="18">
        <f>IF(D1208="","",IF(D1208&lt;=0,"",1+COUNTIFS($D$1206:$D$1305,"&gt;0",$E$1206:$E$1305,"&gt;"&amp;E1208)))</f>
        <v/>
      </c>
      <c r="M1208" s="18">
        <f>IF(D1208="","",IF(AND(K1208&gt;0,L1208=1),"Yes","No"))</f>
        <v/>
      </c>
      <c r="N1208" s="48">
        <f>IF(D1208="","",N1108+F1208)</f>
        <v/>
      </c>
      <c r="O1208" s="47">
        <f>IF(D1208="","",IF(AND(K1208=0,K1108&gt;0),C1208,""))</f>
        <v/>
      </c>
    </row>
    <row r="1209">
      <c r="A1209" s="49">
        <f>IF(B1209="","",DATE(YEAR('Debt Inputs'!$E$2),MONTH('Debt Inputs'!$E$2)+12,1))</f>
        <v/>
      </c>
      <c r="B1209" s="23">
        <f>IF('Debt Inputs'!A9="","",'Debt Inputs'!A9)</f>
        <v/>
      </c>
      <c r="C1209" s="24">
        <f>IF(B1209="","",IFERROR(VLOOKUP(B1209,'Debt Inputs'!$A$6:$M$105,2,FALSE),""))</f>
        <v/>
      </c>
      <c r="D1209" s="50">
        <f>IF(B1209="","",K1109)</f>
        <v/>
      </c>
      <c r="E1209" s="26">
        <f>IF(B1209="","",IFERROR(VLOOKUP(B1209,'Debt Inputs'!$A$6:$M$105,5,FALSE),0))</f>
        <v/>
      </c>
      <c r="F1209" s="50">
        <f>IF(D1209="","",IFERROR(D1209*E1209/12,0))</f>
        <v/>
      </c>
      <c r="G1209" s="50">
        <f>IF(D1209="","",MIN(IFERROR(VLOOKUP(B1209,'Debt Inputs'!$A$6:$M$105,7,FALSE),0),D1209+F1209))</f>
        <v/>
      </c>
      <c r="H1209" s="50">
        <f>IF(D1209="","",IF(L1209=1,MAX(0,'Debt Inputs'!$B$2-SUM($G$1206:$G$1305)),0))</f>
        <v/>
      </c>
      <c r="I1209" s="50">
        <f>IF(D1209="","",MIN(D1209+F1209,G1209+H1209))</f>
        <v/>
      </c>
      <c r="J1209" s="50">
        <f>IF(D1209="","",MIN(D1209,MAX(0,I1209-F1209)))</f>
        <v/>
      </c>
      <c r="K1209" s="50">
        <f>IF(D1209="","",MAX(0,D1209+F1209-I1209))</f>
        <v/>
      </c>
      <c r="L1209" s="23">
        <f>IF(D1209="","",IF(D1209&lt;=0,"",1+COUNTIFS($D$1206:$D$1305,"&gt;0",$E$1206:$E$1305,"&gt;"&amp;E1209)))</f>
        <v/>
      </c>
      <c r="M1209" s="23">
        <f>IF(D1209="","",IF(AND(K1209&gt;0,L1209=1),"Yes","No"))</f>
        <v/>
      </c>
      <c r="N1209" s="50">
        <f>IF(D1209="","",N1109+F1209)</f>
        <v/>
      </c>
      <c r="O1209" s="49">
        <f>IF(D1209="","",IF(AND(K1209=0,K1109&gt;0),C1209,""))</f>
        <v/>
      </c>
    </row>
    <row r="1210">
      <c r="A1210" s="47">
        <f>IF(B1210="","",DATE(YEAR('Debt Inputs'!$E$2),MONTH('Debt Inputs'!$E$2)+12,1))</f>
        <v/>
      </c>
      <c r="B1210" s="18">
        <f>IF('Debt Inputs'!A10="","",'Debt Inputs'!A10)</f>
        <v/>
      </c>
      <c r="C1210" s="19">
        <f>IF(B1210="","",IFERROR(VLOOKUP(B1210,'Debt Inputs'!$A$6:$M$105,2,FALSE),""))</f>
        <v/>
      </c>
      <c r="D1210" s="48">
        <f>IF(B1210="","",K1110)</f>
        <v/>
      </c>
      <c r="E1210" s="21">
        <f>IF(B1210="","",IFERROR(VLOOKUP(B1210,'Debt Inputs'!$A$6:$M$105,5,FALSE),0))</f>
        <v/>
      </c>
      <c r="F1210" s="48">
        <f>IF(D1210="","",IFERROR(D1210*E1210/12,0))</f>
        <v/>
      </c>
      <c r="G1210" s="48">
        <f>IF(D1210="","",MIN(IFERROR(VLOOKUP(B1210,'Debt Inputs'!$A$6:$M$105,7,FALSE),0),D1210+F1210))</f>
        <v/>
      </c>
      <c r="H1210" s="48">
        <f>IF(D1210="","",IF(L1210=1,MAX(0,'Debt Inputs'!$B$2-SUM($G$1206:$G$1305)),0))</f>
        <v/>
      </c>
      <c r="I1210" s="48">
        <f>IF(D1210="","",MIN(D1210+F1210,G1210+H1210))</f>
        <v/>
      </c>
      <c r="J1210" s="48">
        <f>IF(D1210="","",MIN(D1210,MAX(0,I1210-F1210)))</f>
        <v/>
      </c>
      <c r="K1210" s="48">
        <f>IF(D1210="","",MAX(0,D1210+F1210-I1210))</f>
        <v/>
      </c>
      <c r="L1210" s="18">
        <f>IF(D1210="","",IF(D1210&lt;=0,"",1+COUNTIFS($D$1206:$D$1305,"&gt;0",$E$1206:$E$1305,"&gt;"&amp;E1210)))</f>
        <v/>
      </c>
      <c r="M1210" s="18">
        <f>IF(D1210="","",IF(AND(K1210&gt;0,L1210=1),"Yes","No"))</f>
        <v/>
      </c>
      <c r="N1210" s="48">
        <f>IF(D1210="","",N1110+F1210)</f>
        <v/>
      </c>
      <c r="O1210" s="47">
        <f>IF(D1210="","",IF(AND(K1210=0,K1110&gt;0),C1210,""))</f>
        <v/>
      </c>
    </row>
    <row r="1211">
      <c r="A1211" s="49">
        <f>IF(B1211="","",DATE(YEAR('Debt Inputs'!$E$2),MONTH('Debt Inputs'!$E$2)+12,1))</f>
        <v/>
      </c>
      <c r="B1211" s="23">
        <f>IF('Debt Inputs'!A11="","",'Debt Inputs'!A11)</f>
        <v/>
      </c>
      <c r="C1211" s="24">
        <f>IF(B1211="","",IFERROR(VLOOKUP(B1211,'Debt Inputs'!$A$6:$M$105,2,FALSE),""))</f>
        <v/>
      </c>
      <c r="D1211" s="50">
        <f>IF(B1211="","",K1111)</f>
        <v/>
      </c>
      <c r="E1211" s="26">
        <f>IF(B1211="","",IFERROR(VLOOKUP(B1211,'Debt Inputs'!$A$6:$M$105,5,FALSE),0))</f>
        <v/>
      </c>
      <c r="F1211" s="50">
        <f>IF(D1211="","",IFERROR(D1211*E1211/12,0))</f>
        <v/>
      </c>
      <c r="G1211" s="50">
        <f>IF(D1211="","",MIN(IFERROR(VLOOKUP(B1211,'Debt Inputs'!$A$6:$M$105,7,FALSE),0),D1211+F1211))</f>
        <v/>
      </c>
      <c r="H1211" s="50">
        <f>IF(D1211="","",IF(L1211=1,MAX(0,'Debt Inputs'!$B$2-SUM($G$1206:$G$1305)),0))</f>
        <v/>
      </c>
      <c r="I1211" s="50">
        <f>IF(D1211="","",MIN(D1211+F1211,G1211+H1211))</f>
        <v/>
      </c>
      <c r="J1211" s="50">
        <f>IF(D1211="","",MIN(D1211,MAX(0,I1211-F1211)))</f>
        <v/>
      </c>
      <c r="K1211" s="50">
        <f>IF(D1211="","",MAX(0,D1211+F1211-I1211))</f>
        <v/>
      </c>
      <c r="L1211" s="23">
        <f>IF(D1211="","",IF(D1211&lt;=0,"",1+COUNTIFS($D$1206:$D$1305,"&gt;0",$E$1206:$E$1305,"&gt;"&amp;E1211)))</f>
        <v/>
      </c>
      <c r="M1211" s="23">
        <f>IF(D1211="","",IF(AND(K1211&gt;0,L1211=1),"Yes","No"))</f>
        <v/>
      </c>
      <c r="N1211" s="50">
        <f>IF(D1211="","",N1111+F1211)</f>
        <v/>
      </c>
      <c r="O1211" s="49">
        <f>IF(D1211="","",IF(AND(K1211=0,K1111&gt;0),C1211,""))</f>
        <v/>
      </c>
    </row>
    <row r="1212">
      <c r="A1212" s="47">
        <f>IF(B1212="","",DATE(YEAR('Debt Inputs'!$E$2),MONTH('Debt Inputs'!$E$2)+12,1))</f>
        <v/>
      </c>
      <c r="B1212" s="18">
        <f>IF('Debt Inputs'!A12="","",'Debt Inputs'!A12)</f>
        <v/>
      </c>
      <c r="C1212" s="19">
        <f>IF(B1212="","",IFERROR(VLOOKUP(B1212,'Debt Inputs'!$A$6:$M$105,2,FALSE),""))</f>
        <v/>
      </c>
      <c r="D1212" s="48">
        <f>IF(B1212="","",K1112)</f>
        <v/>
      </c>
      <c r="E1212" s="21">
        <f>IF(B1212="","",IFERROR(VLOOKUP(B1212,'Debt Inputs'!$A$6:$M$105,5,FALSE),0))</f>
        <v/>
      </c>
      <c r="F1212" s="48">
        <f>IF(D1212="","",IFERROR(D1212*E1212/12,0))</f>
        <v/>
      </c>
      <c r="G1212" s="48">
        <f>IF(D1212="","",MIN(IFERROR(VLOOKUP(B1212,'Debt Inputs'!$A$6:$M$105,7,FALSE),0),D1212+F1212))</f>
        <v/>
      </c>
      <c r="H1212" s="48">
        <f>IF(D1212="","",IF(L1212=1,MAX(0,'Debt Inputs'!$B$2-SUM($G$1206:$G$1305)),0))</f>
        <v/>
      </c>
      <c r="I1212" s="48">
        <f>IF(D1212="","",MIN(D1212+F1212,G1212+H1212))</f>
        <v/>
      </c>
      <c r="J1212" s="48">
        <f>IF(D1212="","",MIN(D1212,MAX(0,I1212-F1212)))</f>
        <v/>
      </c>
      <c r="K1212" s="48">
        <f>IF(D1212="","",MAX(0,D1212+F1212-I1212))</f>
        <v/>
      </c>
      <c r="L1212" s="18">
        <f>IF(D1212="","",IF(D1212&lt;=0,"",1+COUNTIFS($D$1206:$D$1305,"&gt;0",$E$1206:$E$1305,"&gt;"&amp;E1212)))</f>
        <v/>
      </c>
      <c r="M1212" s="18">
        <f>IF(D1212="","",IF(AND(K1212&gt;0,L1212=1),"Yes","No"))</f>
        <v/>
      </c>
      <c r="N1212" s="48">
        <f>IF(D1212="","",N1112+F1212)</f>
        <v/>
      </c>
      <c r="O1212" s="47">
        <f>IF(D1212="","",IF(AND(K1212=0,K1112&gt;0),C1212,""))</f>
        <v/>
      </c>
    </row>
    <row r="1213">
      <c r="A1213" s="49">
        <f>IF(B1213="","",DATE(YEAR('Debt Inputs'!$E$2),MONTH('Debt Inputs'!$E$2)+12,1))</f>
        <v/>
      </c>
      <c r="B1213" s="23">
        <f>IF('Debt Inputs'!A13="","",'Debt Inputs'!A13)</f>
        <v/>
      </c>
      <c r="C1213" s="24">
        <f>IF(B1213="","",IFERROR(VLOOKUP(B1213,'Debt Inputs'!$A$6:$M$105,2,FALSE),""))</f>
        <v/>
      </c>
      <c r="D1213" s="50">
        <f>IF(B1213="","",K1113)</f>
        <v/>
      </c>
      <c r="E1213" s="26">
        <f>IF(B1213="","",IFERROR(VLOOKUP(B1213,'Debt Inputs'!$A$6:$M$105,5,FALSE),0))</f>
        <v/>
      </c>
      <c r="F1213" s="50">
        <f>IF(D1213="","",IFERROR(D1213*E1213/12,0))</f>
        <v/>
      </c>
      <c r="G1213" s="50">
        <f>IF(D1213="","",MIN(IFERROR(VLOOKUP(B1213,'Debt Inputs'!$A$6:$M$105,7,FALSE),0),D1213+F1213))</f>
        <v/>
      </c>
      <c r="H1213" s="50">
        <f>IF(D1213="","",IF(L1213=1,MAX(0,'Debt Inputs'!$B$2-SUM($G$1206:$G$1305)),0))</f>
        <v/>
      </c>
      <c r="I1213" s="50">
        <f>IF(D1213="","",MIN(D1213+F1213,G1213+H1213))</f>
        <v/>
      </c>
      <c r="J1213" s="50">
        <f>IF(D1213="","",MIN(D1213,MAX(0,I1213-F1213)))</f>
        <v/>
      </c>
      <c r="K1213" s="50">
        <f>IF(D1213="","",MAX(0,D1213+F1213-I1213))</f>
        <v/>
      </c>
      <c r="L1213" s="23">
        <f>IF(D1213="","",IF(D1213&lt;=0,"",1+COUNTIFS($D$1206:$D$1305,"&gt;0",$E$1206:$E$1305,"&gt;"&amp;E1213)))</f>
        <v/>
      </c>
      <c r="M1213" s="23">
        <f>IF(D1213="","",IF(AND(K1213&gt;0,L1213=1),"Yes","No"))</f>
        <v/>
      </c>
      <c r="N1213" s="50">
        <f>IF(D1213="","",N1113+F1213)</f>
        <v/>
      </c>
      <c r="O1213" s="49">
        <f>IF(D1213="","",IF(AND(K1213=0,K1113&gt;0),C1213,""))</f>
        <v/>
      </c>
    </row>
    <row r="1214">
      <c r="A1214" s="47">
        <f>IF(B1214="","",DATE(YEAR('Debt Inputs'!$E$2),MONTH('Debt Inputs'!$E$2)+12,1))</f>
        <v/>
      </c>
      <c r="B1214" s="18">
        <f>IF('Debt Inputs'!A14="","",'Debt Inputs'!A14)</f>
        <v/>
      </c>
      <c r="C1214" s="19">
        <f>IF(B1214="","",IFERROR(VLOOKUP(B1214,'Debt Inputs'!$A$6:$M$105,2,FALSE),""))</f>
        <v/>
      </c>
      <c r="D1214" s="48">
        <f>IF(B1214="","",K1114)</f>
        <v/>
      </c>
      <c r="E1214" s="21">
        <f>IF(B1214="","",IFERROR(VLOOKUP(B1214,'Debt Inputs'!$A$6:$M$105,5,FALSE),0))</f>
        <v/>
      </c>
      <c r="F1214" s="48">
        <f>IF(D1214="","",IFERROR(D1214*E1214/12,0))</f>
        <v/>
      </c>
      <c r="G1214" s="48">
        <f>IF(D1214="","",MIN(IFERROR(VLOOKUP(B1214,'Debt Inputs'!$A$6:$M$105,7,FALSE),0),D1214+F1214))</f>
        <v/>
      </c>
      <c r="H1214" s="48">
        <f>IF(D1214="","",IF(L1214=1,MAX(0,'Debt Inputs'!$B$2-SUM($G$1206:$G$1305)),0))</f>
        <v/>
      </c>
      <c r="I1214" s="48">
        <f>IF(D1214="","",MIN(D1214+F1214,G1214+H1214))</f>
        <v/>
      </c>
      <c r="J1214" s="48">
        <f>IF(D1214="","",MIN(D1214,MAX(0,I1214-F1214)))</f>
        <v/>
      </c>
      <c r="K1214" s="48">
        <f>IF(D1214="","",MAX(0,D1214+F1214-I1214))</f>
        <v/>
      </c>
      <c r="L1214" s="18">
        <f>IF(D1214="","",IF(D1214&lt;=0,"",1+COUNTIFS($D$1206:$D$1305,"&gt;0",$E$1206:$E$1305,"&gt;"&amp;E1214)))</f>
        <v/>
      </c>
      <c r="M1214" s="18">
        <f>IF(D1214="","",IF(AND(K1214&gt;0,L1214=1),"Yes","No"))</f>
        <v/>
      </c>
      <c r="N1214" s="48">
        <f>IF(D1214="","",N1114+F1214)</f>
        <v/>
      </c>
      <c r="O1214" s="47">
        <f>IF(D1214="","",IF(AND(K1214=0,K1114&gt;0),C1214,""))</f>
        <v/>
      </c>
    </row>
    <row r="1215">
      <c r="A1215" s="49">
        <f>IF(B1215="","",DATE(YEAR('Debt Inputs'!$E$2),MONTH('Debt Inputs'!$E$2)+12,1))</f>
        <v/>
      </c>
      <c r="B1215" s="23">
        <f>IF('Debt Inputs'!A15="","",'Debt Inputs'!A15)</f>
        <v/>
      </c>
      <c r="C1215" s="24">
        <f>IF(B1215="","",IFERROR(VLOOKUP(B1215,'Debt Inputs'!$A$6:$M$105,2,FALSE),""))</f>
        <v/>
      </c>
      <c r="D1215" s="50">
        <f>IF(B1215="","",K1115)</f>
        <v/>
      </c>
      <c r="E1215" s="26">
        <f>IF(B1215="","",IFERROR(VLOOKUP(B1215,'Debt Inputs'!$A$6:$M$105,5,FALSE),0))</f>
        <v/>
      </c>
      <c r="F1215" s="50">
        <f>IF(D1215="","",IFERROR(D1215*E1215/12,0))</f>
        <v/>
      </c>
      <c r="G1215" s="50">
        <f>IF(D1215="","",MIN(IFERROR(VLOOKUP(B1215,'Debt Inputs'!$A$6:$M$105,7,FALSE),0),D1215+F1215))</f>
        <v/>
      </c>
      <c r="H1215" s="50">
        <f>IF(D1215="","",IF(L1215=1,MAX(0,'Debt Inputs'!$B$2-SUM($G$1206:$G$1305)),0))</f>
        <v/>
      </c>
      <c r="I1215" s="50">
        <f>IF(D1215="","",MIN(D1215+F1215,G1215+H1215))</f>
        <v/>
      </c>
      <c r="J1215" s="50">
        <f>IF(D1215="","",MIN(D1215,MAX(0,I1215-F1215)))</f>
        <v/>
      </c>
      <c r="K1215" s="50">
        <f>IF(D1215="","",MAX(0,D1215+F1215-I1215))</f>
        <v/>
      </c>
      <c r="L1215" s="23">
        <f>IF(D1215="","",IF(D1215&lt;=0,"",1+COUNTIFS($D$1206:$D$1305,"&gt;0",$E$1206:$E$1305,"&gt;"&amp;E1215)))</f>
        <v/>
      </c>
      <c r="M1215" s="23">
        <f>IF(D1215="","",IF(AND(K1215&gt;0,L1215=1),"Yes","No"))</f>
        <v/>
      </c>
      <c r="N1215" s="50">
        <f>IF(D1215="","",N1115+F1215)</f>
        <v/>
      </c>
      <c r="O1215" s="49">
        <f>IF(D1215="","",IF(AND(K1215=0,K1115&gt;0),C1215,""))</f>
        <v/>
      </c>
    </row>
    <row r="1216">
      <c r="A1216" s="47">
        <f>IF(B1216="","",DATE(YEAR('Debt Inputs'!$E$2),MONTH('Debt Inputs'!$E$2)+12,1))</f>
        <v/>
      </c>
      <c r="B1216" s="18">
        <f>IF('Debt Inputs'!A16="","",'Debt Inputs'!A16)</f>
        <v/>
      </c>
      <c r="C1216" s="19">
        <f>IF(B1216="","",IFERROR(VLOOKUP(B1216,'Debt Inputs'!$A$6:$M$105,2,FALSE),""))</f>
        <v/>
      </c>
      <c r="D1216" s="48">
        <f>IF(B1216="","",K1116)</f>
        <v/>
      </c>
      <c r="E1216" s="21">
        <f>IF(B1216="","",IFERROR(VLOOKUP(B1216,'Debt Inputs'!$A$6:$M$105,5,FALSE),0))</f>
        <v/>
      </c>
      <c r="F1216" s="48">
        <f>IF(D1216="","",IFERROR(D1216*E1216/12,0))</f>
        <v/>
      </c>
      <c r="G1216" s="48">
        <f>IF(D1216="","",MIN(IFERROR(VLOOKUP(B1216,'Debt Inputs'!$A$6:$M$105,7,FALSE),0),D1216+F1216))</f>
        <v/>
      </c>
      <c r="H1216" s="48">
        <f>IF(D1216="","",IF(L1216=1,MAX(0,'Debt Inputs'!$B$2-SUM($G$1206:$G$1305)),0))</f>
        <v/>
      </c>
      <c r="I1216" s="48">
        <f>IF(D1216="","",MIN(D1216+F1216,G1216+H1216))</f>
        <v/>
      </c>
      <c r="J1216" s="48">
        <f>IF(D1216="","",MIN(D1216,MAX(0,I1216-F1216)))</f>
        <v/>
      </c>
      <c r="K1216" s="48">
        <f>IF(D1216="","",MAX(0,D1216+F1216-I1216))</f>
        <v/>
      </c>
      <c r="L1216" s="18">
        <f>IF(D1216="","",IF(D1216&lt;=0,"",1+COUNTIFS($D$1206:$D$1305,"&gt;0",$E$1206:$E$1305,"&gt;"&amp;E1216)))</f>
        <v/>
      </c>
      <c r="M1216" s="18">
        <f>IF(D1216="","",IF(AND(K1216&gt;0,L1216=1),"Yes","No"))</f>
        <v/>
      </c>
      <c r="N1216" s="48">
        <f>IF(D1216="","",N1116+F1216)</f>
        <v/>
      </c>
      <c r="O1216" s="47">
        <f>IF(D1216="","",IF(AND(K1216=0,K1116&gt;0),C1216,""))</f>
        <v/>
      </c>
    </row>
    <row r="1217">
      <c r="A1217" s="49">
        <f>IF(B1217="","",DATE(YEAR('Debt Inputs'!$E$2),MONTH('Debt Inputs'!$E$2)+12,1))</f>
        <v/>
      </c>
      <c r="B1217" s="23">
        <f>IF('Debt Inputs'!A17="","",'Debt Inputs'!A17)</f>
        <v/>
      </c>
      <c r="C1217" s="24">
        <f>IF(B1217="","",IFERROR(VLOOKUP(B1217,'Debt Inputs'!$A$6:$M$105,2,FALSE),""))</f>
        <v/>
      </c>
      <c r="D1217" s="50">
        <f>IF(B1217="","",K1117)</f>
        <v/>
      </c>
      <c r="E1217" s="26">
        <f>IF(B1217="","",IFERROR(VLOOKUP(B1217,'Debt Inputs'!$A$6:$M$105,5,FALSE),0))</f>
        <v/>
      </c>
      <c r="F1217" s="50">
        <f>IF(D1217="","",IFERROR(D1217*E1217/12,0))</f>
        <v/>
      </c>
      <c r="G1217" s="50">
        <f>IF(D1217="","",MIN(IFERROR(VLOOKUP(B1217,'Debt Inputs'!$A$6:$M$105,7,FALSE),0),D1217+F1217))</f>
        <v/>
      </c>
      <c r="H1217" s="50">
        <f>IF(D1217="","",IF(L1217=1,MAX(0,'Debt Inputs'!$B$2-SUM($G$1206:$G$1305)),0))</f>
        <v/>
      </c>
      <c r="I1217" s="50">
        <f>IF(D1217="","",MIN(D1217+F1217,G1217+H1217))</f>
        <v/>
      </c>
      <c r="J1217" s="50">
        <f>IF(D1217="","",MIN(D1217,MAX(0,I1217-F1217)))</f>
        <v/>
      </c>
      <c r="K1217" s="50">
        <f>IF(D1217="","",MAX(0,D1217+F1217-I1217))</f>
        <v/>
      </c>
      <c r="L1217" s="23">
        <f>IF(D1217="","",IF(D1217&lt;=0,"",1+COUNTIFS($D$1206:$D$1305,"&gt;0",$E$1206:$E$1305,"&gt;"&amp;E1217)))</f>
        <v/>
      </c>
      <c r="M1217" s="23">
        <f>IF(D1217="","",IF(AND(K1217&gt;0,L1217=1),"Yes","No"))</f>
        <v/>
      </c>
      <c r="N1217" s="50">
        <f>IF(D1217="","",N1117+F1217)</f>
        <v/>
      </c>
      <c r="O1217" s="49">
        <f>IF(D1217="","",IF(AND(K1217=0,K1117&gt;0),C1217,""))</f>
        <v/>
      </c>
    </row>
    <row r="1218">
      <c r="A1218" s="47">
        <f>IF(B1218="","",DATE(YEAR('Debt Inputs'!$E$2),MONTH('Debt Inputs'!$E$2)+12,1))</f>
        <v/>
      </c>
      <c r="B1218" s="18">
        <f>IF('Debt Inputs'!A18="","",'Debt Inputs'!A18)</f>
        <v/>
      </c>
      <c r="C1218" s="19">
        <f>IF(B1218="","",IFERROR(VLOOKUP(B1218,'Debt Inputs'!$A$6:$M$105,2,FALSE),""))</f>
        <v/>
      </c>
      <c r="D1218" s="48">
        <f>IF(B1218="","",K1118)</f>
        <v/>
      </c>
      <c r="E1218" s="21">
        <f>IF(B1218="","",IFERROR(VLOOKUP(B1218,'Debt Inputs'!$A$6:$M$105,5,FALSE),0))</f>
        <v/>
      </c>
      <c r="F1218" s="48">
        <f>IF(D1218="","",IFERROR(D1218*E1218/12,0))</f>
        <v/>
      </c>
      <c r="G1218" s="48">
        <f>IF(D1218="","",MIN(IFERROR(VLOOKUP(B1218,'Debt Inputs'!$A$6:$M$105,7,FALSE),0),D1218+F1218))</f>
        <v/>
      </c>
      <c r="H1218" s="48">
        <f>IF(D1218="","",IF(L1218=1,MAX(0,'Debt Inputs'!$B$2-SUM($G$1206:$G$1305)),0))</f>
        <v/>
      </c>
      <c r="I1218" s="48">
        <f>IF(D1218="","",MIN(D1218+F1218,G1218+H1218))</f>
        <v/>
      </c>
      <c r="J1218" s="48">
        <f>IF(D1218="","",MIN(D1218,MAX(0,I1218-F1218)))</f>
        <v/>
      </c>
      <c r="K1218" s="48">
        <f>IF(D1218="","",MAX(0,D1218+F1218-I1218))</f>
        <v/>
      </c>
      <c r="L1218" s="18">
        <f>IF(D1218="","",IF(D1218&lt;=0,"",1+COUNTIFS($D$1206:$D$1305,"&gt;0",$E$1206:$E$1305,"&gt;"&amp;E1218)))</f>
        <v/>
      </c>
      <c r="M1218" s="18">
        <f>IF(D1218="","",IF(AND(K1218&gt;0,L1218=1),"Yes","No"))</f>
        <v/>
      </c>
      <c r="N1218" s="48">
        <f>IF(D1218="","",N1118+F1218)</f>
        <v/>
      </c>
      <c r="O1218" s="47">
        <f>IF(D1218="","",IF(AND(K1218=0,K1118&gt;0),C1218,""))</f>
        <v/>
      </c>
    </row>
    <row r="1219">
      <c r="A1219" s="49">
        <f>IF(B1219="","",DATE(YEAR('Debt Inputs'!$E$2),MONTH('Debt Inputs'!$E$2)+12,1))</f>
        <v/>
      </c>
      <c r="B1219" s="23">
        <f>IF('Debt Inputs'!A19="","",'Debt Inputs'!A19)</f>
        <v/>
      </c>
      <c r="C1219" s="24">
        <f>IF(B1219="","",IFERROR(VLOOKUP(B1219,'Debt Inputs'!$A$6:$M$105,2,FALSE),""))</f>
        <v/>
      </c>
      <c r="D1219" s="50">
        <f>IF(B1219="","",K1119)</f>
        <v/>
      </c>
      <c r="E1219" s="26">
        <f>IF(B1219="","",IFERROR(VLOOKUP(B1219,'Debt Inputs'!$A$6:$M$105,5,FALSE),0))</f>
        <v/>
      </c>
      <c r="F1219" s="50">
        <f>IF(D1219="","",IFERROR(D1219*E1219/12,0))</f>
        <v/>
      </c>
      <c r="G1219" s="50">
        <f>IF(D1219="","",MIN(IFERROR(VLOOKUP(B1219,'Debt Inputs'!$A$6:$M$105,7,FALSE),0),D1219+F1219))</f>
        <v/>
      </c>
      <c r="H1219" s="50">
        <f>IF(D1219="","",IF(L1219=1,MAX(0,'Debt Inputs'!$B$2-SUM($G$1206:$G$1305)),0))</f>
        <v/>
      </c>
      <c r="I1219" s="50">
        <f>IF(D1219="","",MIN(D1219+F1219,G1219+H1219))</f>
        <v/>
      </c>
      <c r="J1219" s="50">
        <f>IF(D1219="","",MIN(D1219,MAX(0,I1219-F1219)))</f>
        <v/>
      </c>
      <c r="K1219" s="50">
        <f>IF(D1219="","",MAX(0,D1219+F1219-I1219))</f>
        <v/>
      </c>
      <c r="L1219" s="23">
        <f>IF(D1219="","",IF(D1219&lt;=0,"",1+COUNTIFS($D$1206:$D$1305,"&gt;0",$E$1206:$E$1305,"&gt;"&amp;E1219)))</f>
        <v/>
      </c>
      <c r="M1219" s="23">
        <f>IF(D1219="","",IF(AND(K1219&gt;0,L1219=1),"Yes","No"))</f>
        <v/>
      </c>
      <c r="N1219" s="50">
        <f>IF(D1219="","",N1119+F1219)</f>
        <v/>
      </c>
      <c r="O1219" s="49">
        <f>IF(D1219="","",IF(AND(K1219=0,K1119&gt;0),C1219,""))</f>
        <v/>
      </c>
    </row>
    <row r="1220">
      <c r="A1220" s="47">
        <f>IF(B1220="","",DATE(YEAR('Debt Inputs'!$E$2),MONTH('Debt Inputs'!$E$2)+12,1))</f>
        <v/>
      </c>
      <c r="B1220" s="18">
        <f>IF('Debt Inputs'!A20="","",'Debt Inputs'!A20)</f>
        <v/>
      </c>
      <c r="C1220" s="19">
        <f>IF(B1220="","",IFERROR(VLOOKUP(B1220,'Debt Inputs'!$A$6:$M$105,2,FALSE),""))</f>
        <v/>
      </c>
      <c r="D1220" s="48">
        <f>IF(B1220="","",K1120)</f>
        <v/>
      </c>
      <c r="E1220" s="21">
        <f>IF(B1220="","",IFERROR(VLOOKUP(B1220,'Debt Inputs'!$A$6:$M$105,5,FALSE),0))</f>
        <v/>
      </c>
      <c r="F1220" s="48">
        <f>IF(D1220="","",IFERROR(D1220*E1220/12,0))</f>
        <v/>
      </c>
      <c r="G1220" s="48">
        <f>IF(D1220="","",MIN(IFERROR(VLOOKUP(B1220,'Debt Inputs'!$A$6:$M$105,7,FALSE),0),D1220+F1220))</f>
        <v/>
      </c>
      <c r="H1220" s="48">
        <f>IF(D1220="","",IF(L1220=1,MAX(0,'Debt Inputs'!$B$2-SUM($G$1206:$G$1305)),0))</f>
        <v/>
      </c>
      <c r="I1220" s="48">
        <f>IF(D1220="","",MIN(D1220+F1220,G1220+H1220))</f>
        <v/>
      </c>
      <c r="J1220" s="48">
        <f>IF(D1220="","",MIN(D1220,MAX(0,I1220-F1220)))</f>
        <v/>
      </c>
      <c r="K1220" s="48">
        <f>IF(D1220="","",MAX(0,D1220+F1220-I1220))</f>
        <v/>
      </c>
      <c r="L1220" s="18">
        <f>IF(D1220="","",IF(D1220&lt;=0,"",1+COUNTIFS($D$1206:$D$1305,"&gt;0",$E$1206:$E$1305,"&gt;"&amp;E1220)))</f>
        <v/>
      </c>
      <c r="M1220" s="18">
        <f>IF(D1220="","",IF(AND(K1220&gt;0,L1220=1),"Yes","No"))</f>
        <v/>
      </c>
      <c r="N1220" s="48">
        <f>IF(D1220="","",N1120+F1220)</f>
        <v/>
      </c>
      <c r="O1220" s="47">
        <f>IF(D1220="","",IF(AND(K1220=0,K1120&gt;0),C1220,""))</f>
        <v/>
      </c>
    </row>
    <row r="1221">
      <c r="A1221" s="49">
        <f>IF(B1221="","",DATE(YEAR('Debt Inputs'!$E$2),MONTH('Debt Inputs'!$E$2)+12,1))</f>
        <v/>
      </c>
      <c r="B1221" s="23">
        <f>IF('Debt Inputs'!A21="","",'Debt Inputs'!A21)</f>
        <v/>
      </c>
      <c r="C1221" s="24">
        <f>IF(B1221="","",IFERROR(VLOOKUP(B1221,'Debt Inputs'!$A$6:$M$105,2,FALSE),""))</f>
        <v/>
      </c>
      <c r="D1221" s="50">
        <f>IF(B1221="","",K1121)</f>
        <v/>
      </c>
      <c r="E1221" s="26">
        <f>IF(B1221="","",IFERROR(VLOOKUP(B1221,'Debt Inputs'!$A$6:$M$105,5,FALSE),0))</f>
        <v/>
      </c>
      <c r="F1221" s="50">
        <f>IF(D1221="","",IFERROR(D1221*E1221/12,0))</f>
        <v/>
      </c>
      <c r="G1221" s="50">
        <f>IF(D1221="","",MIN(IFERROR(VLOOKUP(B1221,'Debt Inputs'!$A$6:$M$105,7,FALSE),0),D1221+F1221))</f>
        <v/>
      </c>
      <c r="H1221" s="50">
        <f>IF(D1221="","",IF(L1221=1,MAX(0,'Debt Inputs'!$B$2-SUM($G$1206:$G$1305)),0))</f>
        <v/>
      </c>
      <c r="I1221" s="50">
        <f>IF(D1221="","",MIN(D1221+F1221,G1221+H1221))</f>
        <v/>
      </c>
      <c r="J1221" s="50">
        <f>IF(D1221="","",MIN(D1221,MAX(0,I1221-F1221)))</f>
        <v/>
      </c>
      <c r="K1221" s="50">
        <f>IF(D1221="","",MAX(0,D1221+F1221-I1221))</f>
        <v/>
      </c>
      <c r="L1221" s="23">
        <f>IF(D1221="","",IF(D1221&lt;=0,"",1+COUNTIFS($D$1206:$D$1305,"&gt;0",$E$1206:$E$1305,"&gt;"&amp;E1221)))</f>
        <v/>
      </c>
      <c r="M1221" s="23">
        <f>IF(D1221="","",IF(AND(K1221&gt;0,L1221=1),"Yes","No"))</f>
        <v/>
      </c>
      <c r="N1221" s="50">
        <f>IF(D1221="","",N1121+F1221)</f>
        <v/>
      </c>
      <c r="O1221" s="49">
        <f>IF(D1221="","",IF(AND(K1221=0,K1121&gt;0),C1221,""))</f>
        <v/>
      </c>
    </row>
    <row r="1222">
      <c r="A1222" s="47">
        <f>IF(B1222="","",DATE(YEAR('Debt Inputs'!$E$2),MONTH('Debt Inputs'!$E$2)+12,1))</f>
        <v/>
      </c>
      <c r="B1222" s="18">
        <f>IF('Debt Inputs'!A22="","",'Debt Inputs'!A22)</f>
        <v/>
      </c>
      <c r="C1222" s="19">
        <f>IF(B1222="","",IFERROR(VLOOKUP(B1222,'Debt Inputs'!$A$6:$M$105,2,FALSE),""))</f>
        <v/>
      </c>
      <c r="D1222" s="48">
        <f>IF(B1222="","",K1122)</f>
        <v/>
      </c>
      <c r="E1222" s="21">
        <f>IF(B1222="","",IFERROR(VLOOKUP(B1222,'Debt Inputs'!$A$6:$M$105,5,FALSE),0))</f>
        <v/>
      </c>
      <c r="F1222" s="48">
        <f>IF(D1222="","",IFERROR(D1222*E1222/12,0))</f>
        <v/>
      </c>
      <c r="G1222" s="48">
        <f>IF(D1222="","",MIN(IFERROR(VLOOKUP(B1222,'Debt Inputs'!$A$6:$M$105,7,FALSE),0),D1222+F1222))</f>
        <v/>
      </c>
      <c r="H1222" s="48">
        <f>IF(D1222="","",IF(L1222=1,MAX(0,'Debt Inputs'!$B$2-SUM($G$1206:$G$1305)),0))</f>
        <v/>
      </c>
      <c r="I1222" s="48">
        <f>IF(D1222="","",MIN(D1222+F1222,G1222+H1222))</f>
        <v/>
      </c>
      <c r="J1222" s="48">
        <f>IF(D1222="","",MIN(D1222,MAX(0,I1222-F1222)))</f>
        <v/>
      </c>
      <c r="K1222" s="48">
        <f>IF(D1222="","",MAX(0,D1222+F1222-I1222))</f>
        <v/>
      </c>
      <c r="L1222" s="18">
        <f>IF(D1222="","",IF(D1222&lt;=0,"",1+COUNTIFS($D$1206:$D$1305,"&gt;0",$E$1206:$E$1305,"&gt;"&amp;E1222)))</f>
        <v/>
      </c>
      <c r="M1222" s="18">
        <f>IF(D1222="","",IF(AND(K1222&gt;0,L1222=1),"Yes","No"))</f>
        <v/>
      </c>
      <c r="N1222" s="48">
        <f>IF(D1222="","",N1122+F1222)</f>
        <v/>
      </c>
      <c r="O1222" s="47">
        <f>IF(D1222="","",IF(AND(K1222=0,K1122&gt;0),C1222,""))</f>
        <v/>
      </c>
    </row>
    <row r="1223">
      <c r="A1223" s="49">
        <f>IF(B1223="","",DATE(YEAR('Debt Inputs'!$E$2),MONTH('Debt Inputs'!$E$2)+12,1))</f>
        <v/>
      </c>
      <c r="B1223" s="23">
        <f>IF('Debt Inputs'!A23="","",'Debt Inputs'!A23)</f>
        <v/>
      </c>
      <c r="C1223" s="24">
        <f>IF(B1223="","",IFERROR(VLOOKUP(B1223,'Debt Inputs'!$A$6:$M$105,2,FALSE),""))</f>
        <v/>
      </c>
      <c r="D1223" s="50">
        <f>IF(B1223="","",K1123)</f>
        <v/>
      </c>
      <c r="E1223" s="26">
        <f>IF(B1223="","",IFERROR(VLOOKUP(B1223,'Debt Inputs'!$A$6:$M$105,5,FALSE),0))</f>
        <v/>
      </c>
      <c r="F1223" s="50">
        <f>IF(D1223="","",IFERROR(D1223*E1223/12,0))</f>
        <v/>
      </c>
      <c r="G1223" s="50">
        <f>IF(D1223="","",MIN(IFERROR(VLOOKUP(B1223,'Debt Inputs'!$A$6:$M$105,7,FALSE),0),D1223+F1223))</f>
        <v/>
      </c>
      <c r="H1223" s="50">
        <f>IF(D1223="","",IF(L1223=1,MAX(0,'Debt Inputs'!$B$2-SUM($G$1206:$G$1305)),0))</f>
        <v/>
      </c>
      <c r="I1223" s="50">
        <f>IF(D1223="","",MIN(D1223+F1223,G1223+H1223))</f>
        <v/>
      </c>
      <c r="J1223" s="50">
        <f>IF(D1223="","",MIN(D1223,MAX(0,I1223-F1223)))</f>
        <v/>
      </c>
      <c r="K1223" s="50">
        <f>IF(D1223="","",MAX(0,D1223+F1223-I1223))</f>
        <v/>
      </c>
      <c r="L1223" s="23">
        <f>IF(D1223="","",IF(D1223&lt;=0,"",1+COUNTIFS($D$1206:$D$1305,"&gt;0",$E$1206:$E$1305,"&gt;"&amp;E1223)))</f>
        <v/>
      </c>
      <c r="M1223" s="23">
        <f>IF(D1223="","",IF(AND(K1223&gt;0,L1223=1),"Yes","No"))</f>
        <v/>
      </c>
      <c r="N1223" s="50">
        <f>IF(D1223="","",N1123+F1223)</f>
        <v/>
      </c>
      <c r="O1223" s="49">
        <f>IF(D1223="","",IF(AND(K1223=0,K1123&gt;0),C1223,""))</f>
        <v/>
      </c>
    </row>
    <row r="1224">
      <c r="A1224" s="47">
        <f>IF(B1224="","",DATE(YEAR('Debt Inputs'!$E$2),MONTH('Debt Inputs'!$E$2)+12,1))</f>
        <v/>
      </c>
      <c r="B1224" s="18">
        <f>IF('Debt Inputs'!A24="","",'Debt Inputs'!A24)</f>
        <v/>
      </c>
      <c r="C1224" s="19">
        <f>IF(B1224="","",IFERROR(VLOOKUP(B1224,'Debt Inputs'!$A$6:$M$105,2,FALSE),""))</f>
        <v/>
      </c>
      <c r="D1224" s="48">
        <f>IF(B1224="","",K1124)</f>
        <v/>
      </c>
      <c r="E1224" s="21">
        <f>IF(B1224="","",IFERROR(VLOOKUP(B1224,'Debt Inputs'!$A$6:$M$105,5,FALSE),0))</f>
        <v/>
      </c>
      <c r="F1224" s="48">
        <f>IF(D1224="","",IFERROR(D1224*E1224/12,0))</f>
        <v/>
      </c>
      <c r="G1224" s="48">
        <f>IF(D1224="","",MIN(IFERROR(VLOOKUP(B1224,'Debt Inputs'!$A$6:$M$105,7,FALSE),0),D1224+F1224))</f>
        <v/>
      </c>
      <c r="H1224" s="48">
        <f>IF(D1224="","",IF(L1224=1,MAX(0,'Debt Inputs'!$B$2-SUM($G$1206:$G$1305)),0))</f>
        <v/>
      </c>
      <c r="I1224" s="48">
        <f>IF(D1224="","",MIN(D1224+F1224,G1224+H1224))</f>
        <v/>
      </c>
      <c r="J1224" s="48">
        <f>IF(D1224="","",MIN(D1224,MAX(0,I1224-F1224)))</f>
        <v/>
      </c>
      <c r="K1224" s="48">
        <f>IF(D1224="","",MAX(0,D1224+F1224-I1224))</f>
        <v/>
      </c>
      <c r="L1224" s="18">
        <f>IF(D1224="","",IF(D1224&lt;=0,"",1+COUNTIFS($D$1206:$D$1305,"&gt;0",$E$1206:$E$1305,"&gt;"&amp;E1224)))</f>
        <v/>
      </c>
      <c r="M1224" s="18">
        <f>IF(D1224="","",IF(AND(K1224&gt;0,L1224=1),"Yes","No"))</f>
        <v/>
      </c>
      <c r="N1224" s="48">
        <f>IF(D1224="","",N1124+F1224)</f>
        <v/>
      </c>
      <c r="O1224" s="47">
        <f>IF(D1224="","",IF(AND(K1224=0,K1124&gt;0),C1224,""))</f>
        <v/>
      </c>
    </row>
    <row r="1225">
      <c r="A1225" s="49">
        <f>IF(B1225="","",DATE(YEAR('Debt Inputs'!$E$2),MONTH('Debt Inputs'!$E$2)+12,1))</f>
        <v/>
      </c>
      <c r="B1225" s="23">
        <f>IF('Debt Inputs'!A25="","",'Debt Inputs'!A25)</f>
        <v/>
      </c>
      <c r="C1225" s="24">
        <f>IF(B1225="","",IFERROR(VLOOKUP(B1225,'Debt Inputs'!$A$6:$M$105,2,FALSE),""))</f>
        <v/>
      </c>
      <c r="D1225" s="50">
        <f>IF(B1225="","",K1125)</f>
        <v/>
      </c>
      <c r="E1225" s="26">
        <f>IF(B1225="","",IFERROR(VLOOKUP(B1225,'Debt Inputs'!$A$6:$M$105,5,FALSE),0))</f>
        <v/>
      </c>
      <c r="F1225" s="50">
        <f>IF(D1225="","",IFERROR(D1225*E1225/12,0))</f>
        <v/>
      </c>
      <c r="G1225" s="50">
        <f>IF(D1225="","",MIN(IFERROR(VLOOKUP(B1225,'Debt Inputs'!$A$6:$M$105,7,FALSE),0),D1225+F1225))</f>
        <v/>
      </c>
      <c r="H1225" s="50">
        <f>IF(D1225="","",IF(L1225=1,MAX(0,'Debt Inputs'!$B$2-SUM($G$1206:$G$1305)),0))</f>
        <v/>
      </c>
      <c r="I1225" s="50">
        <f>IF(D1225="","",MIN(D1225+F1225,G1225+H1225))</f>
        <v/>
      </c>
      <c r="J1225" s="50">
        <f>IF(D1225="","",MIN(D1225,MAX(0,I1225-F1225)))</f>
        <v/>
      </c>
      <c r="K1225" s="50">
        <f>IF(D1225="","",MAX(0,D1225+F1225-I1225))</f>
        <v/>
      </c>
      <c r="L1225" s="23">
        <f>IF(D1225="","",IF(D1225&lt;=0,"",1+COUNTIFS($D$1206:$D$1305,"&gt;0",$E$1206:$E$1305,"&gt;"&amp;E1225)))</f>
        <v/>
      </c>
      <c r="M1225" s="23">
        <f>IF(D1225="","",IF(AND(K1225&gt;0,L1225=1),"Yes","No"))</f>
        <v/>
      </c>
      <c r="N1225" s="50">
        <f>IF(D1225="","",N1125+F1225)</f>
        <v/>
      </c>
      <c r="O1225" s="49">
        <f>IF(D1225="","",IF(AND(K1225=0,K1125&gt;0),C1225,""))</f>
        <v/>
      </c>
    </row>
    <row r="1226">
      <c r="A1226" s="47">
        <f>IF(B1226="","",DATE(YEAR('Debt Inputs'!$E$2),MONTH('Debt Inputs'!$E$2)+12,1))</f>
        <v/>
      </c>
      <c r="B1226" s="18">
        <f>IF('Debt Inputs'!A26="","",'Debt Inputs'!A26)</f>
        <v/>
      </c>
      <c r="C1226" s="19">
        <f>IF(B1226="","",IFERROR(VLOOKUP(B1226,'Debt Inputs'!$A$6:$M$105,2,FALSE),""))</f>
        <v/>
      </c>
      <c r="D1226" s="48">
        <f>IF(B1226="","",K1126)</f>
        <v/>
      </c>
      <c r="E1226" s="21">
        <f>IF(B1226="","",IFERROR(VLOOKUP(B1226,'Debt Inputs'!$A$6:$M$105,5,FALSE),0))</f>
        <v/>
      </c>
      <c r="F1226" s="48">
        <f>IF(D1226="","",IFERROR(D1226*E1226/12,0))</f>
        <v/>
      </c>
      <c r="G1226" s="48">
        <f>IF(D1226="","",MIN(IFERROR(VLOOKUP(B1226,'Debt Inputs'!$A$6:$M$105,7,FALSE),0),D1226+F1226))</f>
        <v/>
      </c>
      <c r="H1226" s="48">
        <f>IF(D1226="","",IF(L1226=1,MAX(0,'Debt Inputs'!$B$2-SUM($G$1206:$G$1305)),0))</f>
        <v/>
      </c>
      <c r="I1226" s="48">
        <f>IF(D1226="","",MIN(D1226+F1226,G1226+H1226))</f>
        <v/>
      </c>
      <c r="J1226" s="48">
        <f>IF(D1226="","",MIN(D1226,MAX(0,I1226-F1226)))</f>
        <v/>
      </c>
      <c r="K1226" s="48">
        <f>IF(D1226="","",MAX(0,D1226+F1226-I1226))</f>
        <v/>
      </c>
      <c r="L1226" s="18">
        <f>IF(D1226="","",IF(D1226&lt;=0,"",1+COUNTIFS($D$1206:$D$1305,"&gt;0",$E$1206:$E$1305,"&gt;"&amp;E1226)))</f>
        <v/>
      </c>
      <c r="M1226" s="18">
        <f>IF(D1226="","",IF(AND(K1226&gt;0,L1226=1),"Yes","No"))</f>
        <v/>
      </c>
      <c r="N1226" s="48">
        <f>IF(D1226="","",N1126+F1226)</f>
        <v/>
      </c>
      <c r="O1226" s="47">
        <f>IF(D1226="","",IF(AND(K1226=0,K1126&gt;0),C1226,""))</f>
        <v/>
      </c>
    </row>
    <row r="1227">
      <c r="A1227" s="49">
        <f>IF(B1227="","",DATE(YEAR('Debt Inputs'!$E$2),MONTH('Debt Inputs'!$E$2)+12,1))</f>
        <v/>
      </c>
      <c r="B1227" s="23">
        <f>IF('Debt Inputs'!A27="","",'Debt Inputs'!A27)</f>
        <v/>
      </c>
      <c r="C1227" s="24">
        <f>IF(B1227="","",IFERROR(VLOOKUP(B1227,'Debt Inputs'!$A$6:$M$105,2,FALSE),""))</f>
        <v/>
      </c>
      <c r="D1227" s="50">
        <f>IF(B1227="","",K1127)</f>
        <v/>
      </c>
      <c r="E1227" s="26">
        <f>IF(B1227="","",IFERROR(VLOOKUP(B1227,'Debt Inputs'!$A$6:$M$105,5,FALSE),0))</f>
        <v/>
      </c>
      <c r="F1227" s="50">
        <f>IF(D1227="","",IFERROR(D1227*E1227/12,0))</f>
        <v/>
      </c>
      <c r="G1227" s="50">
        <f>IF(D1227="","",MIN(IFERROR(VLOOKUP(B1227,'Debt Inputs'!$A$6:$M$105,7,FALSE),0),D1227+F1227))</f>
        <v/>
      </c>
      <c r="H1227" s="50">
        <f>IF(D1227="","",IF(L1227=1,MAX(0,'Debt Inputs'!$B$2-SUM($G$1206:$G$1305)),0))</f>
        <v/>
      </c>
      <c r="I1227" s="50">
        <f>IF(D1227="","",MIN(D1227+F1227,G1227+H1227))</f>
        <v/>
      </c>
      <c r="J1227" s="50">
        <f>IF(D1227="","",MIN(D1227,MAX(0,I1227-F1227)))</f>
        <v/>
      </c>
      <c r="K1227" s="50">
        <f>IF(D1227="","",MAX(0,D1227+F1227-I1227))</f>
        <v/>
      </c>
      <c r="L1227" s="23">
        <f>IF(D1227="","",IF(D1227&lt;=0,"",1+COUNTIFS($D$1206:$D$1305,"&gt;0",$E$1206:$E$1305,"&gt;"&amp;E1227)))</f>
        <v/>
      </c>
      <c r="M1227" s="23">
        <f>IF(D1227="","",IF(AND(K1227&gt;0,L1227=1),"Yes","No"))</f>
        <v/>
      </c>
      <c r="N1227" s="50">
        <f>IF(D1227="","",N1127+F1227)</f>
        <v/>
      </c>
      <c r="O1227" s="49">
        <f>IF(D1227="","",IF(AND(K1227=0,K1127&gt;0),C1227,""))</f>
        <v/>
      </c>
    </row>
    <row r="1228">
      <c r="A1228" s="47">
        <f>IF(B1228="","",DATE(YEAR('Debt Inputs'!$E$2),MONTH('Debt Inputs'!$E$2)+12,1))</f>
        <v/>
      </c>
      <c r="B1228" s="18">
        <f>IF('Debt Inputs'!A28="","",'Debt Inputs'!A28)</f>
        <v/>
      </c>
      <c r="C1228" s="19">
        <f>IF(B1228="","",IFERROR(VLOOKUP(B1228,'Debt Inputs'!$A$6:$M$105,2,FALSE),""))</f>
        <v/>
      </c>
      <c r="D1228" s="48">
        <f>IF(B1228="","",K1128)</f>
        <v/>
      </c>
      <c r="E1228" s="21">
        <f>IF(B1228="","",IFERROR(VLOOKUP(B1228,'Debt Inputs'!$A$6:$M$105,5,FALSE),0))</f>
        <v/>
      </c>
      <c r="F1228" s="48">
        <f>IF(D1228="","",IFERROR(D1228*E1228/12,0))</f>
        <v/>
      </c>
      <c r="G1228" s="48">
        <f>IF(D1228="","",MIN(IFERROR(VLOOKUP(B1228,'Debt Inputs'!$A$6:$M$105,7,FALSE),0),D1228+F1228))</f>
        <v/>
      </c>
      <c r="H1228" s="48">
        <f>IF(D1228="","",IF(L1228=1,MAX(0,'Debt Inputs'!$B$2-SUM($G$1206:$G$1305)),0))</f>
        <v/>
      </c>
      <c r="I1228" s="48">
        <f>IF(D1228="","",MIN(D1228+F1228,G1228+H1228))</f>
        <v/>
      </c>
      <c r="J1228" s="48">
        <f>IF(D1228="","",MIN(D1228,MAX(0,I1228-F1228)))</f>
        <v/>
      </c>
      <c r="K1228" s="48">
        <f>IF(D1228="","",MAX(0,D1228+F1228-I1228))</f>
        <v/>
      </c>
      <c r="L1228" s="18">
        <f>IF(D1228="","",IF(D1228&lt;=0,"",1+COUNTIFS($D$1206:$D$1305,"&gt;0",$E$1206:$E$1305,"&gt;"&amp;E1228)))</f>
        <v/>
      </c>
      <c r="M1228" s="18">
        <f>IF(D1228="","",IF(AND(K1228&gt;0,L1228=1),"Yes","No"))</f>
        <v/>
      </c>
      <c r="N1228" s="48">
        <f>IF(D1228="","",N1128+F1228)</f>
        <v/>
      </c>
      <c r="O1228" s="47">
        <f>IF(D1228="","",IF(AND(K1228=0,K1128&gt;0),C1228,""))</f>
        <v/>
      </c>
    </row>
    <row r="1229">
      <c r="A1229" s="49">
        <f>IF(B1229="","",DATE(YEAR('Debt Inputs'!$E$2),MONTH('Debt Inputs'!$E$2)+12,1))</f>
        <v/>
      </c>
      <c r="B1229" s="23">
        <f>IF('Debt Inputs'!A29="","",'Debt Inputs'!A29)</f>
        <v/>
      </c>
      <c r="C1229" s="24">
        <f>IF(B1229="","",IFERROR(VLOOKUP(B1229,'Debt Inputs'!$A$6:$M$105,2,FALSE),""))</f>
        <v/>
      </c>
      <c r="D1229" s="50">
        <f>IF(B1229="","",K1129)</f>
        <v/>
      </c>
      <c r="E1229" s="26">
        <f>IF(B1229="","",IFERROR(VLOOKUP(B1229,'Debt Inputs'!$A$6:$M$105,5,FALSE),0))</f>
        <v/>
      </c>
      <c r="F1229" s="50">
        <f>IF(D1229="","",IFERROR(D1229*E1229/12,0))</f>
        <v/>
      </c>
      <c r="G1229" s="50">
        <f>IF(D1229="","",MIN(IFERROR(VLOOKUP(B1229,'Debt Inputs'!$A$6:$M$105,7,FALSE),0),D1229+F1229))</f>
        <v/>
      </c>
      <c r="H1229" s="50">
        <f>IF(D1229="","",IF(L1229=1,MAX(0,'Debt Inputs'!$B$2-SUM($G$1206:$G$1305)),0))</f>
        <v/>
      </c>
      <c r="I1229" s="50">
        <f>IF(D1229="","",MIN(D1229+F1229,G1229+H1229))</f>
        <v/>
      </c>
      <c r="J1229" s="50">
        <f>IF(D1229="","",MIN(D1229,MAX(0,I1229-F1229)))</f>
        <v/>
      </c>
      <c r="K1229" s="50">
        <f>IF(D1229="","",MAX(0,D1229+F1229-I1229))</f>
        <v/>
      </c>
      <c r="L1229" s="23">
        <f>IF(D1229="","",IF(D1229&lt;=0,"",1+COUNTIFS($D$1206:$D$1305,"&gt;0",$E$1206:$E$1305,"&gt;"&amp;E1229)))</f>
        <v/>
      </c>
      <c r="M1229" s="23">
        <f>IF(D1229="","",IF(AND(K1229&gt;0,L1229=1),"Yes","No"))</f>
        <v/>
      </c>
      <c r="N1229" s="50">
        <f>IF(D1229="","",N1129+F1229)</f>
        <v/>
      </c>
      <c r="O1229" s="49">
        <f>IF(D1229="","",IF(AND(K1229=0,K1129&gt;0),C1229,""))</f>
        <v/>
      </c>
    </row>
    <row r="1230">
      <c r="A1230" s="47">
        <f>IF(B1230="","",DATE(YEAR('Debt Inputs'!$E$2),MONTH('Debt Inputs'!$E$2)+12,1))</f>
        <v/>
      </c>
      <c r="B1230" s="18">
        <f>IF('Debt Inputs'!A30="","",'Debt Inputs'!A30)</f>
        <v/>
      </c>
      <c r="C1230" s="19">
        <f>IF(B1230="","",IFERROR(VLOOKUP(B1230,'Debt Inputs'!$A$6:$M$105,2,FALSE),""))</f>
        <v/>
      </c>
      <c r="D1230" s="48">
        <f>IF(B1230="","",K1130)</f>
        <v/>
      </c>
      <c r="E1230" s="21">
        <f>IF(B1230="","",IFERROR(VLOOKUP(B1230,'Debt Inputs'!$A$6:$M$105,5,FALSE),0))</f>
        <v/>
      </c>
      <c r="F1230" s="48">
        <f>IF(D1230="","",IFERROR(D1230*E1230/12,0))</f>
        <v/>
      </c>
      <c r="G1230" s="48">
        <f>IF(D1230="","",MIN(IFERROR(VLOOKUP(B1230,'Debt Inputs'!$A$6:$M$105,7,FALSE),0),D1230+F1230))</f>
        <v/>
      </c>
      <c r="H1230" s="48">
        <f>IF(D1230="","",IF(L1230=1,MAX(0,'Debt Inputs'!$B$2-SUM($G$1206:$G$1305)),0))</f>
        <v/>
      </c>
      <c r="I1230" s="48">
        <f>IF(D1230="","",MIN(D1230+F1230,G1230+H1230))</f>
        <v/>
      </c>
      <c r="J1230" s="48">
        <f>IF(D1230="","",MIN(D1230,MAX(0,I1230-F1230)))</f>
        <v/>
      </c>
      <c r="K1230" s="48">
        <f>IF(D1230="","",MAX(0,D1230+F1230-I1230))</f>
        <v/>
      </c>
      <c r="L1230" s="18">
        <f>IF(D1230="","",IF(D1230&lt;=0,"",1+COUNTIFS($D$1206:$D$1305,"&gt;0",$E$1206:$E$1305,"&gt;"&amp;E1230)))</f>
        <v/>
      </c>
      <c r="M1230" s="18">
        <f>IF(D1230="","",IF(AND(K1230&gt;0,L1230=1),"Yes","No"))</f>
        <v/>
      </c>
      <c r="N1230" s="48">
        <f>IF(D1230="","",N1130+F1230)</f>
        <v/>
      </c>
      <c r="O1230" s="47">
        <f>IF(D1230="","",IF(AND(K1230=0,K1130&gt;0),C1230,""))</f>
        <v/>
      </c>
    </row>
    <row r="1231">
      <c r="A1231" s="49">
        <f>IF(B1231="","",DATE(YEAR('Debt Inputs'!$E$2),MONTH('Debt Inputs'!$E$2)+12,1))</f>
        <v/>
      </c>
      <c r="B1231" s="23">
        <f>IF('Debt Inputs'!A31="","",'Debt Inputs'!A31)</f>
        <v/>
      </c>
      <c r="C1231" s="24">
        <f>IF(B1231="","",IFERROR(VLOOKUP(B1231,'Debt Inputs'!$A$6:$M$105,2,FALSE),""))</f>
        <v/>
      </c>
      <c r="D1231" s="50">
        <f>IF(B1231="","",K1131)</f>
        <v/>
      </c>
      <c r="E1231" s="26">
        <f>IF(B1231="","",IFERROR(VLOOKUP(B1231,'Debt Inputs'!$A$6:$M$105,5,FALSE),0))</f>
        <v/>
      </c>
      <c r="F1231" s="50">
        <f>IF(D1231="","",IFERROR(D1231*E1231/12,0))</f>
        <v/>
      </c>
      <c r="G1231" s="50">
        <f>IF(D1231="","",MIN(IFERROR(VLOOKUP(B1231,'Debt Inputs'!$A$6:$M$105,7,FALSE),0),D1231+F1231))</f>
        <v/>
      </c>
      <c r="H1231" s="50">
        <f>IF(D1231="","",IF(L1231=1,MAX(0,'Debt Inputs'!$B$2-SUM($G$1206:$G$1305)),0))</f>
        <v/>
      </c>
      <c r="I1231" s="50">
        <f>IF(D1231="","",MIN(D1231+F1231,G1231+H1231))</f>
        <v/>
      </c>
      <c r="J1231" s="50">
        <f>IF(D1231="","",MIN(D1231,MAX(0,I1231-F1231)))</f>
        <v/>
      </c>
      <c r="K1231" s="50">
        <f>IF(D1231="","",MAX(0,D1231+F1231-I1231))</f>
        <v/>
      </c>
      <c r="L1231" s="23">
        <f>IF(D1231="","",IF(D1231&lt;=0,"",1+COUNTIFS($D$1206:$D$1305,"&gt;0",$E$1206:$E$1305,"&gt;"&amp;E1231)))</f>
        <v/>
      </c>
      <c r="M1231" s="23">
        <f>IF(D1231="","",IF(AND(K1231&gt;0,L1231=1),"Yes","No"))</f>
        <v/>
      </c>
      <c r="N1231" s="50">
        <f>IF(D1231="","",N1131+F1231)</f>
        <v/>
      </c>
      <c r="O1231" s="49">
        <f>IF(D1231="","",IF(AND(K1231=0,K1131&gt;0),C1231,""))</f>
        <v/>
      </c>
    </row>
    <row r="1232">
      <c r="A1232" s="47">
        <f>IF(B1232="","",DATE(YEAR('Debt Inputs'!$E$2),MONTH('Debt Inputs'!$E$2)+12,1))</f>
        <v/>
      </c>
      <c r="B1232" s="18">
        <f>IF('Debt Inputs'!A32="","",'Debt Inputs'!A32)</f>
        <v/>
      </c>
      <c r="C1232" s="19">
        <f>IF(B1232="","",IFERROR(VLOOKUP(B1232,'Debt Inputs'!$A$6:$M$105,2,FALSE),""))</f>
        <v/>
      </c>
      <c r="D1232" s="48">
        <f>IF(B1232="","",K1132)</f>
        <v/>
      </c>
      <c r="E1232" s="21">
        <f>IF(B1232="","",IFERROR(VLOOKUP(B1232,'Debt Inputs'!$A$6:$M$105,5,FALSE),0))</f>
        <v/>
      </c>
      <c r="F1232" s="48">
        <f>IF(D1232="","",IFERROR(D1232*E1232/12,0))</f>
        <v/>
      </c>
      <c r="G1232" s="48">
        <f>IF(D1232="","",MIN(IFERROR(VLOOKUP(B1232,'Debt Inputs'!$A$6:$M$105,7,FALSE),0),D1232+F1232))</f>
        <v/>
      </c>
      <c r="H1232" s="48">
        <f>IF(D1232="","",IF(L1232=1,MAX(0,'Debt Inputs'!$B$2-SUM($G$1206:$G$1305)),0))</f>
        <v/>
      </c>
      <c r="I1232" s="48">
        <f>IF(D1232="","",MIN(D1232+F1232,G1232+H1232))</f>
        <v/>
      </c>
      <c r="J1232" s="48">
        <f>IF(D1232="","",MIN(D1232,MAX(0,I1232-F1232)))</f>
        <v/>
      </c>
      <c r="K1232" s="48">
        <f>IF(D1232="","",MAX(0,D1232+F1232-I1232))</f>
        <v/>
      </c>
      <c r="L1232" s="18">
        <f>IF(D1232="","",IF(D1232&lt;=0,"",1+COUNTIFS($D$1206:$D$1305,"&gt;0",$E$1206:$E$1305,"&gt;"&amp;E1232)))</f>
        <v/>
      </c>
      <c r="M1232" s="18">
        <f>IF(D1232="","",IF(AND(K1232&gt;0,L1232=1),"Yes","No"))</f>
        <v/>
      </c>
      <c r="N1232" s="48">
        <f>IF(D1232="","",N1132+F1232)</f>
        <v/>
      </c>
      <c r="O1232" s="47">
        <f>IF(D1232="","",IF(AND(K1232=0,K1132&gt;0),C1232,""))</f>
        <v/>
      </c>
    </row>
    <row r="1233">
      <c r="A1233" s="49">
        <f>IF(B1233="","",DATE(YEAR('Debt Inputs'!$E$2),MONTH('Debt Inputs'!$E$2)+12,1))</f>
        <v/>
      </c>
      <c r="B1233" s="23">
        <f>IF('Debt Inputs'!A33="","",'Debt Inputs'!A33)</f>
        <v/>
      </c>
      <c r="C1233" s="24">
        <f>IF(B1233="","",IFERROR(VLOOKUP(B1233,'Debt Inputs'!$A$6:$M$105,2,FALSE),""))</f>
        <v/>
      </c>
      <c r="D1233" s="50">
        <f>IF(B1233="","",K1133)</f>
        <v/>
      </c>
      <c r="E1233" s="26">
        <f>IF(B1233="","",IFERROR(VLOOKUP(B1233,'Debt Inputs'!$A$6:$M$105,5,FALSE),0))</f>
        <v/>
      </c>
      <c r="F1233" s="50">
        <f>IF(D1233="","",IFERROR(D1233*E1233/12,0))</f>
        <v/>
      </c>
      <c r="G1233" s="50">
        <f>IF(D1233="","",MIN(IFERROR(VLOOKUP(B1233,'Debt Inputs'!$A$6:$M$105,7,FALSE),0),D1233+F1233))</f>
        <v/>
      </c>
      <c r="H1233" s="50">
        <f>IF(D1233="","",IF(L1233=1,MAX(0,'Debt Inputs'!$B$2-SUM($G$1206:$G$1305)),0))</f>
        <v/>
      </c>
      <c r="I1233" s="50">
        <f>IF(D1233="","",MIN(D1233+F1233,G1233+H1233))</f>
        <v/>
      </c>
      <c r="J1233" s="50">
        <f>IF(D1233="","",MIN(D1233,MAX(0,I1233-F1233)))</f>
        <v/>
      </c>
      <c r="K1233" s="50">
        <f>IF(D1233="","",MAX(0,D1233+F1233-I1233))</f>
        <v/>
      </c>
      <c r="L1233" s="23">
        <f>IF(D1233="","",IF(D1233&lt;=0,"",1+COUNTIFS($D$1206:$D$1305,"&gt;0",$E$1206:$E$1305,"&gt;"&amp;E1233)))</f>
        <v/>
      </c>
      <c r="M1233" s="23">
        <f>IF(D1233="","",IF(AND(K1233&gt;0,L1233=1),"Yes","No"))</f>
        <v/>
      </c>
      <c r="N1233" s="50">
        <f>IF(D1233="","",N1133+F1233)</f>
        <v/>
      </c>
      <c r="O1233" s="49">
        <f>IF(D1233="","",IF(AND(K1233=0,K1133&gt;0),C1233,""))</f>
        <v/>
      </c>
    </row>
    <row r="1234">
      <c r="A1234" s="47">
        <f>IF(B1234="","",DATE(YEAR('Debt Inputs'!$E$2),MONTH('Debt Inputs'!$E$2)+12,1))</f>
        <v/>
      </c>
      <c r="B1234" s="18">
        <f>IF('Debt Inputs'!A34="","",'Debt Inputs'!A34)</f>
        <v/>
      </c>
      <c r="C1234" s="19">
        <f>IF(B1234="","",IFERROR(VLOOKUP(B1234,'Debt Inputs'!$A$6:$M$105,2,FALSE),""))</f>
        <v/>
      </c>
      <c r="D1234" s="48">
        <f>IF(B1234="","",K1134)</f>
        <v/>
      </c>
      <c r="E1234" s="21">
        <f>IF(B1234="","",IFERROR(VLOOKUP(B1234,'Debt Inputs'!$A$6:$M$105,5,FALSE),0))</f>
        <v/>
      </c>
      <c r="F1234" s="48">
        <f>IF(D1234="","",IFERROR(D1234*E1234/12,0))</f>
        <v/>
      </c>
      <c r="G1234" s="48">
        <f>IF(D1234="","",MIN(IFERROR(VLOOKUP(B1234,'Debt Inputs'!$A$6:$M$105,7,FALSE),0),D1234+F1234))</f>
        <v/>
      </c>
      <c r="H1234" s="48">
        <f>IF(D1234="","",IF(L1234=1,MAX(0,'Debt Inputs'!$B$2-SUM($G$1206:$G$1305)),0))</f>
        <v/>
      </c>
      <c r="I1234" s="48">
        <f>IF(D1234="","",MIN(D1234+F1234,G1234+H1234))</f>
        <v/>
      </c>
      <c r="J1234" s="48">
        <f>IF(D1234="","",MIN(D1234,MAX(0,I1234-F1234)))</f>
        <v/>
      </c>
      <c r="K1234" s="48">
        <f>IF(D1234="","",MAX(0,D1234+F1234-I1234))</f>
        <v/>
      </c>
      <c r="L1234" s="18">
        <f>IF(D1234="","",IF(D1234&lt;=0,"",1+COUNTIFS($D$1206:$D$1305,"&gt;0",$E$1206:$E$1305,"&gt;"&amp;E1234)))</f>
        <v/>
      </c>
      <c r="M1234" s="18">
        <f>IF(D1234="","",IF(AND(K1234&gt;0,L1234=1),"Yes","No"))</f>
        <v/>
      </c>
      <c r="N1234" s="48">
        <f>IF(D1234="","",N1134+F1234)</f>
        <v/>
      </c>
      <c r="O1234" s="47">
        <f>IF(D1234="","",IF(AND(K1234=0,K1134&gt;0),C1234,""))</f>
        <v/>
      </c>
    </row>
    <row r="1235">
      <c r="A1235" s="49">
        <f>IF(B1235="","",DATE(YEAR('Debt Inputs'!$E$2),MONTH('Debt Inputs'!$E$2)+12,1))</f>
        <v/>
      </c>
      <c r="B1235" s="23">
        <f>IF('Debt Inputs'!A35="","",'Debt Inputs'!A35)</f>
        <v/>
      </c>
      <c r="C1235" s="24">
        <f>IF(B1235="","",IFERROR(VLOOKUP(B1235,'Debt Inputs'!$A$6:$M$105,2,FALSE),""))</f>
        <v/>
      </c>
      <c r="D1235" s="50">
        <f>IF(B1235="","",K1135)</f>
        <v/>
      </c>
      <c r="E1235" s="26">
        <f>IF(B1235="","",IFERROR(VLOOKUP(B1235,'Debt Inputs'!$A$6:$M$105,5,FALSE),0))</f>
        <v/>
      </c>
      <c r="F1235" s="50">
        <f>IF(D1235="","",IFERROR(D1235*E1235/12,0))</f>
        <v/>
      </c>
      <c r="G1235" s="50">
        <f>IF(D1235="","",MIN(IFERROR(VLOOKUP(B1235,'Debt Inputs'!$A$6:$M$105,7,FALSE),0),D1235+F1235))</f>
        <v/>
      </c>
      <c r="H1235" s="50">
        <f>IF(D1235="","",IF(L1235=1,MAX(0,'Debt Inputs'!$B$2-SUM($G$1206:$G$1305)),0))</f>
        <v/>
      </c>
      <c r="I1235" s="50">
        <f>IF(D1235="","",MIN(D1235+F1235,G1235+H1235))</f>
        <v/>
      </c>
      <c r="J1235" s="50">
        <f>IF(D1235="","",MIN(D1235,MAX(0,I1235-F1235)))</f>
        <v/>
      </c>
      <c r="K1235" s="50">
        <f>IF(D1235="","",MAX(0,D1235+F1235-I1235))</f>
        <v/>
      </c>
      <c r="L1235" s="23">
        <f>IF(D1235="","",IF(D1235&lt;=0,"",1+COUNTIFS($D$1206:$D$1305,"&gt;0",$E$1206:$E$1305,"&gt;"&amp;E1235)))</f>
        <v/>
      </c>
      <c r="M1235" s="23">
        <f>IF(D1235="","",IF(AND(K1235&gt;0,L1235=1),"Yes","No"))</f>
        <v/>
      </c>
      <c r="N1235" s="50">
        <f>IF(D1235="","",N1135+F1235)</f>
        <v/>
      </c>
      <c r="O1235" s="49">
        <f>IF(D1235="","",IF(AND(K1235=0,K1135&gt;0),C1235,""))</f>
        <v/>
      </c>
    </row>
    <row r="1236">
      <c r="A1236" s="47">
        <f>IF(B1236="","",DATE(YEAR('Debt Inputs'!$E$2),MONTH('Debt Inputs'!$E$2)+12,1))</f>
        <v/>
      </c>
      <c r="B1236" s="18">
        <f>IF('Debt Inputs'!A36="","",'Debt Inputs'!A36)</f>
        <v/>
      </c>
      <c r="C1236" s="19">
        <f>IF(B1236="","",IFERROR(VLOOKUP(B1236,'Debt Inputs'!$A$6:$M$105,2,FALSE),""))</f>
        <v/>
      </c>
      <c r="D1236" s="48">
        <f>IF(B1236="","",K1136)</f>
        <v/>
      </c>
      <c r="E1236" s="21">
        <f>IF(B1236="","",IFERROR(VLOOKUP(B1236,'Debt Inputs'!$A$6:$M$105,5,FALSE),0))</f>
        <v/>
      </c>
      <c r="F1236" s="48">
        <f>IF(D1236="","",IFERROR(D1236*E1236/12,0))</f>
        <v/>
      </c>
      <c r="G1236" s="48">
        <f>IF(D1236="","",MIN(IFERROR(VLOOKUP(B1236,'Debt Inputs'!$A$6:$M$105,7,FALSE),0),D1236+F1236))</f>
        <v/>
      </c>
      <c r="H1236" s="48">
        <f>IF(D1236="","",IF(L1236=1,MAX(0,'Debt Inputs'!$B$2-SUM($G$1206:$G$1305)),0))</f>
        <v/>
      </c>
      <c r="I1236" s="48">
        <f>IF(D1236="","",MIN(D1236+F1236,G1236+H1236))</f>
        <v/>
      </c>
      <c r="J1236" s="48">
        <f>IF(D1236="","",MIN(D1236,MAX(0,I1236-F1236)))</f>
        <v/>
      </c>
      <c r="K1236" s="48">
        <f>IF(D1236="","",MAX(0,D1236+F1236-I1236))</f>
        <v/>
      </c>
      <c r="L1236" s="18">
        <f>IF(D1236="","",IF(D1236&lt;=0,"",1+COUNTIFS($D$1206:$D$1305,"&gt;0",$E$1206:$E$1305,"&gt;"&amp;E1236)))</f>
        <v/>
      </c>
      <c r="M1236" s="18">
        <f>IF(D1236="","",IF(AND(K1236&gt;0,L1236=1),"Yes","No"))</f>
        <v/>
      </c>
      <c r="N1236" s="48">
        <f>IF(D1236="","",N1136+F1236)</f>
        <v/>
      </c>
      <c r="O1236" s="47">
        <f>IF(D1236="","",IF(AND(K1236=0,K1136&gt;0),C1236,""))</f>
        <v/>
      </c>
    </row>
    <row r="1237">
      <c r="A1237" s="49">
        <f>IF(B1237="","",DATE(YEAR('Debt Inputs'!$E$2),MONTH('Debt Inputs'!$E$2)+12,1))</f>
        <v/>
      </c>
      <c r="B1237" s="23">
        <f>IF('Debt Inputs'!A37="","",'Debt Inputs'!A37)</f>
        <v/>
      </c>
      <c r="C1237" s="24">
        <f>IF(B1237="","",IFERROR(VLOOKUP(B1237,'Debt Inputs'!$A$6:$M$105,2,FALSE),""))</f>
        <v/>
      </c>
      <c r="D1237" s="50">
        <f>IF(B1237="","",K1137)</f>
        <v/>
      </c>
      <c r="E1237" s="26">
        <f>IF(B1237="","",IFERROR(VLOOKUP(B1237,'Debt Inputs'!$A$6:$M$105,5,FALSE),0))</f>
        <v/>
      </c>
      <c r="F1237" s="50">
        <f>IF(D1237="","",IFERROR(D1237*E1237/12,0))</f>
        <v/>
      </c>
      <c r="G1237" s="50">
        <f>IF(D1237="","",MIN(IFERROR(VLOOKUP(B1237,'Debt Inputs'!$A$6:$M$105,7,FALSE),0),D1237+F1237))</f>
        <v/>
      </c>
      <c r="H1237" s="50">
        <f>IF(D1237="","",IF(L1237=1,MAX(0,'Debt Inputs'!$B$2-SUM($G$1206:$G$1305)),0))</f>
        <v/>
      </c>
      <c r="I1237" s="50">
        <f>IF(D1237="","",MIN(D1237+F1237,G1237+H1237))</f>
        <v/>
      </c>
      <c r="J1237" s="50">
        <f>IF(D1237="","",MIN(D1237,MAX(0,I1237-F1237)))</f>
        <v/>
      </c>
      <c r="K1237" s="50">
        <f>IF(D1237="","",MAX(0,D1237+F1237-I1237))</f>
        <v/>
      </c>
      <c r="L1237" s="23">
        <f>IF(D1237="","",IF(D1237&lt;=0,"",1+COUNTIFS($D$1206:$D$1305,"&gt;0",$E$1206:$E$1305,"&gt;"&amp;E1237)))</f>
        <v/>
      </c>
      <c r="M1237" s="23">
        <f>IF(D1237="","",IF(AND(K1237&gt;0,L1237=1),"Yes","No"))</f>
        <v/>
      </c>
      <c r="N1237" s="50">
        <f>IF(D1237="","",N1137+F1237)</f>
        <v/>
      </c>
      <c r="O1237" s="49">
        <f>IF(D1237="","",IF(AND(K1237=0,K1137&gt;0),C1237,""))</f>
        <v/>
      </c>
    </row>
    <row r="1238">
      <c r="A1238" s="47">
        <f>IF(B1238="","",DATE(YEAR('Debt Inputs'!$E$2),MONTH('Debt Inputs'!$E$2)+12,1))</f>
        <v/>
      </c>
      <c r="B1238" s="18">
        <f>IF('Debt Inputs'!A38="","",'Debt Inputs'!A38)</f>
        <v/>
      </c>
      <c r="C1238" s="19">
        <f>IF(B1238="","",IFERROR(VLOOKUP(B1238,'Debt Inputs'!$A$6:$M$105,2,FALSE),""))</f>
        <v/>
      </c>
      <c r="D1238" s="48">
        <f>IF(B1238="","",K1138)</f>
        <v/>
      </c>
      <c r="E1238" s="21">
        <f>IF(B1238="","",IFERROR(VLOOKUP(B1238,'Debt Inputs'!$A$6:$M$105,5,FALSE),0))</f>
        <v/>
      </c>
      <c r="F1238" s="48">
        <f>IF(D1238="","",IFERROR(D1238*E1238/12,0))</f>
        <v/>
      </c>
      <c r="G1238" s="48">
        <f>IF(D1238="","",MIN(IFERROR(VLOOKUP(B1238,'Debt Inputs'!$A$6:$M$105,7,FALSE),0),D1238+F1238))</f>
        <v/>
      </c>
      <c r="H1238" s="48">
        <f>IF(D1238="","",IF(L1238=1,MAX(0,'Debt Inputs'!$B$2-SUM($G$1206:$G$1305)),0))</f>
        <v/>
      </c>
      <c r="I1238" s="48">
        <f>IF(D1238="","",MIN(D1238+F1238,G1238+H1238))</f>
        <v/>
      </c>
      <c r="J1238" s="48">
        <f>IF(D1238="","",MIN(D1238,MAX(0,I1238-F1238)))</f>
        <v/>
      </c>
      <c r="K1238" s="48">
        <f>IF(D1238="","",MAX(0,D1238+F1238-I1238))</f>
        <v/>
      </c>
      <c r="L1238" s="18">
        <f>IF(D1238="","",IF(D1238&lt;=0,"",1+COUNTIFS($D$1206:$D$1305,"&gt;0",$E$1206:$E$1305,"&gt;"&amp;E1238)))</f>
        <v/>
      </c>
      <c r="M1238" s="18">
        <f>IF(D1238="","",IF(AND(K1238&gt;0,L1238=1),"Yes","No"))</f>
        <v/>
      </c>
      <c r="N1238" s="48">
        <f>IF(D1238="","",N1138+F1238)</f>
        <v/>
      </c>
      <c r="O1238" s="47">
        <f>IF(D1238="","",IF(AND(K1238=0,K1138&gt;0),C1238,""))</f>
        <v/>
      </c>
    </row>
    <row r="1239">
      <c r="A1239" s="49">
        <f>IF(B1239="","",DATE(YEAR('Debt Inputs'!$E$2),MONTH('Debt Inputs'!$E$2)+12,1))</f>
        <v/>
      </c>
      <c r="B1239" s="23">
        <f>IF('Debt Inputs'!A39="","",'Debt Inputs'!A39)</f>
        <v/>
      </c>
      <c r="C1239" s="24">
        <f>IF(B1239="","",IFERROR(VLOOKUP(B1239,'Debt Inputs'!$A$6:$M$105,2,FALSE),""))</f>
        <v/>
      </c>
      <c r="D1239" s="50">
        <f>IF(B1239="","",K1139)</f>
        <v/>
      </c>
      <c r="E1239" s="26">
        <f>IF(B1239="","",IFERROR(VLOOKUP(B1239,'Debt Inputs'!$A$6:$M$105,5,FALSE),0))</f>
        <v/>
      </c>
      <c r="F1239" s="50">
        <f>IF(D1239="","",IFERROR(D1239*E1239/12,0))</f>
        <v/>
      </c>
      <c r="G1239" s="50">
        <f>IF(D1239="","",MIN(IFERROR(VLOOKUP(B1239,'Debt Inputs'!$A$6:$M$105,7,FALSE),0),D1239+F1239))</f>
        <v/>
      </c>
      <c r="H1239" s="50">
        <f>IF(D1239="","",IF(L1239=1,MAX(0,'Debt Inputs'!$B$2-SUM($G$1206:$G$1305)),0))</f>
        <v/>
      </c>
      <c r="I1239" s="50">
        <f>IF(D1239="","",MIN(D1239+F1239,G1239+H1239))</f>
        <v/>
      </c>
      <c r="J1239" s="50">
        <f>IF(D1239="","",MIN(D1239,MAX(0,I1239-F1239)))</f>
        <v/>
      </c>
      <c r="K1239" s="50">
        <f>IF(D1239="","",MAX(0,D1239+F1239-I1239))</f>
        <v/>
      </c>
      <c r="L1239" s="23">
        <f>IF(D1239="","",IF(D1239&lt;=0,"",1+COUNTIFS($D$1206:$D$1305,"&gt;0",$E$1206:$E$1305,"&gt;"&amp;E1239)))</f>
        <v/>
      </c>
      <c r="M1239" s="23">
        <f>IF(D1239="","",IF(AND(K1239&gt;0,L1239=1),"Yes","No"))</f>
        <v/>
      </c>
      <c r="N1239" s="50">
        <f>IF(D1239="","",N1139+F1239)</f>
        <v/>
      </c>
      <c r="O1239" s="49">
        <f>IF(D1239="","",IF(AND(K1239=0,K1139&gt;0),C1239,""))</f>
        <v/>
      </c>
    </row>
    <row r="1240">
      <c r="A1240" s="47">
        <f>IF(B1240="","",DATE(YEAR('Debt Inputs'!$E$2),MONTH('Debt Inputs'!$E$2)+12,1))</f>
        <v/>
      </c>
      <c r="B1240" s="18">
        <f>IF('Debt Inputs'!A40="","",'Debt Inputs'!A40)</f>
        <v/>
      </c>
      <c r="C1240" s="19">
        <f>IF(B1240="","",IFERROR(VLOOKUP(B1240,'Debt Inputs'!$A$6:$M$105,2,FALSE),""))</f>
        <v/>
      </c>
      <c r="D1240" s="48">
        <f>IF(B1240="","",K1140)</f>
        <v/>
      </c>
      <c r="E1240" s="21">
        <f>IF(B1240="","",IFERROR(VLOOKUP(B1240,'Debt Inputs'!$A$6:$M$105,5,FALSE),0))</f>
        <v/>
      </c>
      <c r="F1240" s="48">
        <f>IF(D1240="","",IFERROR(D1240*E1240/12,0))</f>
        <v/>
      </c>
      <c r="G1240" s="48">
        <f>IF(D1240="","",MIN(IFERROR(VLOOKUP(B1240,'Debt Inputs'!$A$6:$M$105,7,FALSE),0),D1240+F1240))</f>
        <v/>
      </c>
      <c r="H1240" s="48">
        <f>IF(D1240="","",IF(L1240=1,MAX(0,'Debt Inputs'!$B$2-SUM($G$1206:$G$1305)),0))</f>
        <v/>
      </c>
      <c r="I1240" s="48">
        <f>IF(D1240="","",MIN(D1240+F1240,G1240+H1240))</f>
        <v/>
      </c>
      <c r="J1240" s="48">
        <f>IF(D1240="","",MIN(D1240,MAX(0,I1240-F1240)))</f>
        <v/>
      </c>
      <c r="K1240" s="48">
        <f>IF(D1240="","",MAX(0,D1240+F1240-I1240))</f>
        <v/>
      </c>
      <c r="L1240" s="18">
        <f>IF(D1240="","",IF(D1240&lt;=0,"",1+COUNTIFS($D$1206:$D$1305,"&gt;0",$E$1206:$E$1305,"&gt;"&amp;E1240)))</f>
        <v/>
      </c>
      <c r="M1240" s="18">
        <f>IF(D1240="","",IF(AND(K1240&gt;0,L1240=1),"Yes","No"))</f>
        <v/>
      </c>
      <c r="N1240" s="48">
        <f>IF(D1240="","",N1140+F1240)</f>
        <v/>
      </c>
      <c r="O1240" s="47">
        <f>IF(D1240="","",IF(AND(K1240=0,K1140&gt;0),C1240,""))</f>
        <v/>
      </c>
    </row>
    <row r="1241">
      <c r="A1241" s="49">
        <f>IF(B1241="","",DATE(YEAR('Debt Inputs'!$E$2),MONTH('Debt Inputs'!$E$2)+12,1))</f>
        <v/>
      </c>
      <c r="B1241" s="23">
        <f>IF('Debt Inputs'!A41="","",'Debt Inputs'!A41)</f>
        <v/>
      </c>
      <c r="C1241" s="24">
        <f>IF(B1241="","",IFERROR(VLOOKUP(B1241,'Debt Inputs'!$A$6:$M$105,2,FALSE),""))</f>
        <v/>
      </c>
      <c r="D1241" s="50">
        <f>IF(B1241="","",K1141)</f>
        <v/>
      </c>
      <c r="E1241" s="26">
        <f>IF(B1241="","",IFERROR(VLOOKUP(B1241,'Debt Inputs'!$A$6:$M$105,5,FALSE),0))</f>
        <v/>
      </c>
      <c r="F1241" s="50">
        <f>IF(D1241="","",IFERROR(D1241*E1241/12,0))</f>
        <v/>
      </c>
      <c r="G1241" s="50">
        <f>IF(D1241="","",MIN(IFERROR(VLOOKUP(B1241,'Debt Inputs'!$A$6:$M$105,7,FALSE),0),D1241+F1241))</f>
        <v/>
      </c>
      <c r="H1241" s="50">
        <f>IF(D1241="","",IF(L1241=1,MAX(0,'Debt Inputs'!$B$2-SUM($G$1206:$G$1305)),0))</f>
        <v/>
      </c>
      <c r="I1241" s="50">
        <f>IF(D1241="","",MIN(D1241+F1241,G1241+H1241))</f>
        <v/>
      </c>
      <c r="J1241" s="50">
        <f>IF(D1241="","",MIN(D1241,MAX(0,I1241-F1241)))</f>
        <v/>
      </c>
      <c r="K1241" s="50">
        <f>IF(D1241="","",MAX(0,D1241+F1241-I1241))</f>
        <v/>
      </c>
      <c r="L1241" s="23">
        <f>IF(D1241="","",IF(D1241&lt;=0,"",1+COUNTIFS($D$1206:$D$1305,"&gt;0",$E$1206:$E$1305,"&gt;"&amp;E1241)))</f>
        <v/>
      </c>
      <c r="M1241" s="23">
        <f>IF(D1241="","",IF(AND(K1241&gt;0,L1241=1),"Yes","No"))</f>
        <v/>
      </c>
      <c r="N1241" s="50">
        <f>IF(D1241="","",N1141+F1241)</f>
        <v/>
      </c>
      <c r="O1241" s="49">
        <f>IF(D1241="","",IF(AND(K1241=0,K1141&gt;0),C1241,""))</f>
        <v/>
      </c>
    </row>
    <row r="1242">
      <c r="A1242" s="47">
        <f>IF(B1242="","",DATE(YEAR('Debt Inputs'!$E$2),MONTH('Debt Inputs'!$E$2)+12,1))</f>
        <v/>
      </c>
      <c r="B1242" s="18">
        <f>IF('Debt Inputs'!A42="","",'Debt Inputs'!A42)</f>
        <v/>
      </c>
      <c r="C1242" s="19">
        <f>IF(B1242="","",IFERROR(VLOOKUP(B1242,'Debt Inputs'!$A$6:$M$105,2,FALSE),""))</f>
        <v/>
      </c>
      <c r="D1242" s="48">
        <f>IF(B1242="","",K1142)</f>
        <v/>
      </c>
      <c r="E1242" s="21">
        <f>IF(B1242="","",IFERROR(VLOOKUP(B1242,'Debt Inputs'!$A$6:$M$105,5,FALSE),0))</f>
        <v/>
      </c>
      <c r="F1242" s="48">
        <f>IF(D1242="","",IFERROR(D1242*E1242/12,0))</f>
        <v/>
      </c>
      <c r="G1242" s="48">
        <f>IF(D1242="","",MIN(IFERROR(VLOOKUP(B1242,'Debt Inputs'!$A$6:$M$105,7,FALSE),0),D1242+F1242))</f>
        <v/>
      </c>
      <c r="H1242" s="48">
        <f>IF(D1242="","",IF(L1242=1,MAX(0,'Debt Inputs'!$B$2-SUM($G$1206:$G$1305)),0))</f>
        <v/>
      </c>
      <c r="I1242" s="48">
        <f>IF(D1242="","",MIN(D1242+F1242,G1242+H1242))</f>
        <v/>
      </c>
      <c r="J1242" s="48">
        <f>IF(D1242="","",MIN(D1242,MAX(0,I1242-F1242)))</f>
        <v/>
      </c>
      <c r="K1242" s="48">
        <f>IF(D1242="","",MAX(0,D1242+F1242-I1242))</f>
        <v/>
      </c>
      <c r="L1242" s="18">
        <f>IF(D1242="","",IF(D1242&lt;=0,"",1+COUNTIFS($D$1206:$D$1305,"&gt;0",$E$1206:$E$1305,"&gt;"&amp;E1242)))</f>
        <v/>
      </c>
      <c r="M1242" s="18">
        <f>IF(D1242="","",IF(AND(K1242&gt;0,L1242=1),"Yes","No"))</f>
        <v/>
      </c>
      <c r="N1242" s="48">
        <f>IF(D1242="","",N1142+F1242)</f>
        <v/>
      </c>
      <c r="O1242" s="47">
        <f>IF(D1242="","",IF(AND(K1242=0,K1142&gt;0),C1242,""))</f>
        <v/>
      </c>
    </row>
    <row r="1243">
      <c r="A1243" s="49">
        <f>IF(B1243="","",DATE(YEAR('Debt Inputs'!$E$2),MONTH('Debt Inputs'!$E$2)+12,1))</f>
        <v/>
      </c>
      <c r="B1243" s="23">
        <f>IF('Debt Inputs'!A43="","",'Debt Inputs'!A43)</f>
        <v/>
      </c>
      <c r="C1243" s="24">
        <f>IF(B1243="","",IFERROR(VLOOKUP(B1243,'Debt Inputs'!$A$6:$M$105,2,FALSE),""))</f>
        <v/>
      </c>
      <c r="D1243" s="50">
        <f>IF(B1243="","",K1143)</f>
        <v/>
      </c>
      <c r="E1243" s="26">
        <f>IF(B1243="","",IFERROR(VLOOKUP(B1243,'Debt Inputs'!$A$6:$M$105,5,FALSE),0))</f>
        <v/>
      </c>
      <c r="F1243" s="50">
        <f>IF(D1243="","",IFERROR(D1243*E1243/12,0))</f>
        <v/>
      </c>
      <c r="G1243" s="50">
        <f>IF(D1243="","",MIN(IFERROR(VLOOKUP(B1243,'Debt Inputs'!$A$6:$M$105,7,FALSE),0),D1243+F1243))</f>
        <v/>
      </c>
      <c r="H1243" s="50">
        <f>IF(D1243="","",IF(L1243=1,MAX(0,'Debt Inputs'!$B$2-SUM($G$1206:$G$1305)),0))</f>
        <v/>
      </c>
      <c r="I1243" s="50">
        <f>IF(D1243="","",MIN(D1243+F1243,G1243+H1243))</f>
        <v/>
      </c>
      <c r="J1243" s="50">
        <f>IF(D1243="","",MIN(D1243,MAX(0,I1243-F1243)))</f>
        <v/>
      </c>
      <c r="K1243" s="50">
        <f>IF(D1243="","",MAX(0,D1243+F1243-I1243))</f>
        <v/>
      </c>
      <c r="L1243" s="23">
        <f>IF(D1243="","",IF(D1243&lt;=0,"",1+COUNTIFS($D$1206:$D$1305,"&gt;0",$E$1206:$E$1305,"&gt;"&amp;E1243)))</f>
        <v/>
      </c>
      <c r="M1243" s="23">
        <f>IF(D1243="","",IF(AND(K1243&gt;0,L1243=1),"Yes","No"))</f>
        <v/>
      </c>
      <c r="N1243" s="50">
        <f>IF(D1243="","",N1143+F1243)</f>
        <v/>
      </c>
      <c r="O1243" s="49">
        <f>IF(D1243="","",IF(AND(K1243=0,K1143&gt;0),C1243,""))</f>
        <v/>
      </c>
    </row>
    <row r="1244">
      <c r="A1244" s="47">
        <f>IF(B1244="","",DATE(YEAR('Debt Inputs'!$E$2),MONTH('Debt Inputs'!$E$2)+12,1))</f>
        <v/>
      </c>
      <c r="B1244" s="18">
        <f>IF('Debt Inputs'!A44="","",'Debt Inputs'!A44)</f>
        <v/>
      </c>
      <c r="C1244" s="19">
        <f>IF(B1244="","",IFERROR(VLOOKUP(B1244,'Debt Inputs'!$A$6:$M$105,2,FALSE),""))</f>
        <v/>
      </c>
      <c r="D1244" s="48">
        <f>IF(B1244="","",K1144)</f>
        <v/>
      </c>
      <c r="E1244" s="21">
        <f>IF(B1244="","",IFERROR(VLOOKUP(B1244,'Debt Inputs'!$A$6:$M$105,5,FALSE),0))</f>
        <v/>
      </c>
      <c r="F1244" s="48">
        <f>IF(D1244="","",IFERROR(D1244*E1244/12,0))</f>
        <v/>
      </c>
      <c r="G1244" s="48">
        <f>IF(D1244="","",MIN(IFERROR(VLOOKUP(B1244,'Debt Inputs'!$A$6:$M$105,7,FALSE),0),D1244+F1244))</f>
        <v/>
      </c>
      <c r="H1244" s="48">
        <f>IF(D1244="","",IF(L1244=1,MAX(0,'Debt Inputs'!$B$2-SUM($G$1206:$G$1305)),0))</f>
        <v/>
      </c>
      <c r="I1244" s="48">
        <f>IF(D1244="","",MIN(D1244+F1244,G1244+H1244))</f>
        <v/>
      </c>
      <c r="J1244" s="48">
        <f>IF(D1244="","",MIN(D1244,MAX(0,I1244-F1244)))</f>
        <v/>
      </c>
      <c r="K1244" s="48">
        <f>IF(D1244="","",MAX(0,D1244+F1244-I1244))</f>
        <v/>
      </c>
      <c r="L1244" s="18">
        <f>IF(D1244="","",IF(D1244&lt;=0,"",1+COUNTIFS($D$1206:$D$1305,"&gt;0",$E$1206:$E$1305,"&gt;"&amp;E1244)))</f>
        <v/>
      </c>
      <c r="M1244" s="18">
        <f>IF(D1244="","",IF(AND(K1244&gt;0,L1244=1),"Yes","No"))</f>
        <v/>
      </c>
      <c r="N1244" s="48">
        <f>IF(D1244="","",N1144+F1244)</f>
        <v/>
      </c>
      <c r="O1244" s="47">
        <f>IF(D1244="","",IF(AND(K1244=0,K1144&gt;0),C1244,""))</f>
        <v/>
      </c>
    </row>
    <row r="1245">
      <c r="A1245" s="49">
        <f>IF(B1245="","",DATE(YEAR('Debt Inputs'!$E$2),MONTH('Debt Inputs'!$E$2)+12,1))</f>
        <v/>
      </c>
      <c r="B1245" s="23">
        <f>IF('Debt Inputs'!A45="","",'Debt Inputs'!A45)</f>
        <v/>
      </c>
      <c r="C1245" s="24">
        <f>IF(B1245="","",IFERROR(VLOOKUP(B1245,'Debt Inputs'!$A$6:$M$105,2,FALSE),""))</f>
        <v/>
      </c>
      <c r="D1245" s="50">
        <f>IF(B1245="","",K1145)</f>
        <v/>
      </c>
      <c r="E1245" s="26">
        <f>IF(B1245="","",IFERROR(VLOOKUP(B1245,'Debt Inputs'!$A$6:$M$105,5,FALSE),0))</f>
        <v/>
      </c>
      <c r="F1245" s="50">
        <f>IF(D1245="","",IFERROR(D1245*E1245/12,0))</f>
        <v/>
      </c>
      <c r="G1245" s="50">
        <f>IF(D1245="","",MIN(IFERROR(VLOOKUP(B1245,'Debt Inputs'!$A$6:$M$105,7,FALSE),0),D1245+F1245))</f>
        <v/>
      </c>
      <c r="H1245" s="50">
        <f>IF(D1245="","",IF(L1245=1,MAX(0,'Debt Inputs'!$B$2-SUM($G$1206:$G$1305)),0))</f>
        <v/>
      </c>
      <c r="I1245" s="50">
        <f>IF(D1245="","",MIN(D1245+F1245,G1245+H1245))</f>
        <v/>
      </c>
      <c r="J1245" s="50">
        <f>IF(D1245="","",MIN(D1245,MAX(0,I1245-F1245)))</f>
        <v/>
      </c>
      <c r="K1245" s="50">
        <f>IF(D1245="","",MAX(0,D1245+F1245-I1245))</f>
        <v/>
      </c>
      <c r="L1245" s="23">
        <f>IF(D1245="","",IF(D1245&lt;=0,"",1+COUNTIFS($D$1206:$D$1305,"&gt;0",$E$1206:$E$1305,"&gt;"&amp;E1245)))</f>
        <v/>
      </c>
      <c r="M1245" s="23">
        <f>IF(D1245="","",IF(AND(K1245&gt;0,L1245=1),"Yes","No"))</f>
        <v/>
      </c>
      <c r="N1245" s="50">
        <f>IF(D1245="","",N1145+F1245)</f>
        <v/>
      </c>
      <c r="O1245" s="49">
        <f>IF(D1245="","",IF(AND(K1245=0,K1145&gt;0),C1245,""))</f>
        <v/>
      </c>
    </row>
    <row r="1246">
      <c r="A1246" s="47">
        <f>IF(B1246="","",DATE(YEAR('Debt Inputs'!$E$2),MONTH('Debt Inputs'!$E$2)+12,1))</f>
        <v/>
      </c>
      <c r="B1246" s="18">
        <f>IF('Debt Inputs'!A46="","",'Debt Inputs'!A46)</f>
        <v/>
      </c>
      <c r="C1246" s="19">
        <f>IF(B1246="","",IFERROR(VLOOKUP(B1246,'Debt Inputs'!$A$6:$M$105,2,FALSE),""))</f>
        <v/>
      </c>
      <c r="D1246" s="48">
        <f>IF(B1246="","",K1146)</f>
        <v/>
      </c>
      <c r="E1246" s="21">
        <f>IF(B1246="","",IFERROR(VLOOKUP(B1246,'Debt Inputs'!$A$6:$M$105,5,FALSE),0))</f>
        <v/>
      </c>
      <c r="F1246" s="48">
        <f>IF(D1246="","",IFERROR(D1246*E1246/12,0))</f>
        <v/>
      </c>
      <c r="G1246" s="48">
        <f>IF(D1246="","",MIN(IFERROR(VLOOKUP(B1246,'Debt Inputs'!$A$6:$M$105,7,FALSE),0),D1246+F1246))</f>
        <v/>
      </c>
      <c r="H1246" s="48">
        <f>IF(D1246="","",IF(L1246=1,MAX(0,'Debt Inputs'!$B$2-SUM($G$1206:$G$1305)),0))</f>
        <v/>
      </c>
      <c r="I1246" s="48">
        <f>IF(D1246="","",MIN(D1246+F1246,G1246+H1246))</f>
        <v/>
      </c>
      <c r="J1246" s="48">
        <f>IF(D1246="","",MIN(D1246,MAX(0,I1246-F1246)))</f>
        <v/>
      </c>
      <c r="K1246" s="48">
        <f>IF(D1246="","",MAX(0,D1246+F1246-I1246))</f>
        <v/>
      </c>
      <c r="L1246" s="18">
        <f>IF(D1246="","",IF(D1246&lt;=0,"",1+COUNTIFS($D$1206:$D$1305,"&gt;0",$E$1206:$E$1305,"&gt;"&amp;E1246)))</f>
        <v/>
      </c>
      <c r="M1246" s="18">
        <f>IF(D1246="","",IF(AND(K1246&gt;0,L1246=1),"Yes","No"))</f>
        <v/>
      </c>
      <c r="N1246" s="48">
        <f>IF(D1246="","",N1146+F1246)</f>
        <v/>
      </c>
      <c r="O1246" s="47">
        <f>IF(D1246="","",IF(AND(K1246=0,K1146&gt;0),C1246,""))</f>
        <v/>
      </c>
    </row>
    <row r="1247">
      <c r="A1247" s="49">
        <f>IF(B1247="","",DATE(YEAR('Debt Inputs'!$E$2),MONTH('Debt Inputs'!$E$2)+12,1))</f>
        <v/>
      </c>
      <c r="B1247" s="23">
        <f>IF('Debt Inputs'!A47="","",'Debt Inputs'!A47)</f>
        <v/>
      </c>
      <c r="C1247" s="24">
        <f>IF(B1247="","",IFERROR(VLOOKUP(B1247,'Debt Inputs'!$A$6:$M$105,2,FALSE),""))</f>
        <v/>
      </c>
      <c r="D1247" s="50">
        <f>IF(B1247="","",K1147)</f>
        <v/>
      </c>
      <c r="E1247" s="26">
        <f>IF(B1247="","",IFERROR(VLOOKUP(B1247,'Debt Inputs'!$A$6:$M$105,5,FALSE),0))</f>
        <v/>
      </c>
      <c r="F1247" s="50">
        <f>IF(D1247="","",IFERROR(D1247*E1247/12,0))</f>
        <v/>
      </c>
      <c r="G1247" s="50">
        <f>IF(D1247="","",MIN(IFERROR(VLOOKUP(B1247,'Debt Inputs'!$A$6:$M$105,7,FALSE),0),D1247+F1247))</f>
        <v/>
      </c>
      <c r="H1247" s="50">
        <f>IF(D1247="","",IF(L1247=1,MAX(0,'Debt Inputs'!$B$2-SUM($G$1206:$G$1305)),0))</f>
        <v/>
      </c>
      <c r="I1247" s="50">
        <f>IF(D1247="","",MIN(D1247+F1247,G1247+H1247))</f>
        <v/>
      </c>
      <c r="J1247" s="50">
        <f>IF(D1247="","",MIN(D1247,MAX(0,I1247-F1247)))</f>
        <v/>
      </c>
      <c r="K1247" s="50">
        <f>IF(D1247="","",MAX(0,D1247+F1247-I1247))</f>
        <v/>
      </c>
      <c r="L1247" s="23">
        <f>IF(D1247="","",IF(D1247&lt;=0,"",1+COUNTIFS($D$1206:$D$1305,"&gt;0",$E$1206:$E$1305,"&gt;"&amp;E1247)))</f>
        <v/>
      </c>
      <c r="M1247" s="23">
        <f>IF(D1247="","",IF(AND(K1247&gt;0,L1247=1),"Yes","No"))</f>
        <v/>
      </c>
      <c r="N1247" s="50">
        <f>IF(D1247="","",N1147+F1247)</f>
        <v/>
      </c>
      <c r="O1247" s="49">
        <f>IF(D1247="","",IF(AND(K1247=0,K1147&gt;0),C1247,""))</f>
        <v/>
      </c>
    </row>
    <row r="1248">
      <c r="A1248" s="47">
        <f>IF(B1248="","",DATE(YEAR('Debt Inputs'!$E$2),MONTH('Debt Inputs'!$E$2)+12,1))</f>
        <v/>
      </c>
      <c r="B1248" s="18">
        <f>IF('Debt Inputs'!A48="","",'Debt Inputs'!A48)</f>
        <v/>
      </c>
      <c r="C1248" s="19">
        <f>IF(B1248="","",IFERROR(VLOOKUP(B1248,'Debt Inputs'!$A$6:$M$105,2,FALSE),""))</f>
        <v/>
      </c>
      <c r="D1248" s="48">
        <f>IF(B1248="","",K1148)</f>
        <v/>
      </c>
      <c r="E1248" s="21">
        <f>IF(B1248="","",IFERROR(VLOOKUP(B1248,'Debt Inputs'!$A$6:$M$105,5,FALSE),0))</f>
        <v/>
      </c>
      <c r="F1248" s="48">
        <f>IF(D1248="","",IFERROR(D1248*E1248/12,0))</f>
        <v/>
      </c>
      <c r="G1248" s="48">
        <f>IF(D1248="","",MIN(IFERROR(VLOOKUP(B1248,'Debt Inputs'!$A$6:$M$105,7,FALSE),0),D1248+F1248))</f>
        <v/>
      </c>
      <c r="H1248" s="48">
        <f>IF(D1248="","",IF(L1248=1,MAX(0,'Debt Inputs'!$B$2-SUM($G$1206:$G$1305)),0))</f>
        <v/>
      </c>
      <c r="I1248" s="48">
        <f>IF(D1248="","",MIN(D1248+F1248,G1248+H1248))</f>
        <v/>
      </c>
      <c r="J1248" s="48">
        <f>IF(D1248="","",MIN(D1248,MAX(0,I1248-F1248)))</f>
        <v/>
      </c>
      <c r="K1248" s="48">
        <f>IF(D1248="","",MAX(0,D1248+F1248-I1248))</f>
        <v/>
      </c>
      <c r="L1248" s="18">
        <f>IF(D1248="","",IF(D1248&lt;=0,"",1+COUNTIFS($D$1206:$D$1305,"&gt;0",$E$1206:$E$1305,"&gt;"&amp;E1248)))</f>
        <v/>
      </c>
      <c r="M1248" s="18">
        <f>IF(D1248="","",IF(AND(K1248&gt;0,L1248=1),"Yes","No"))</f>
        <v/>
      </c>
      <c r="N1248" s="48">
        <f>IF(D1248="","",N1148+F1248)</f>
        <v/>
      </c>
      <c r="O1248" s="47">
        <f>IF(D1248="","",IF(AND(K1248=0,K1148&gt;0),C1248,""))</f>
        <v/>
      </c>
    </row>
    <row r="1249">
      <c r="A1249" s="49">
        <f>IF(B1249="","",DATE(YEAR('Debt Inputs'!$E$2),MONTH('Debt Inputs'!$E$2)+12,1))</f>
        <v/>
      </c>
      <c r="B1249" s="23">
        <f>IF('Debt Inputs'!A49="","",'Debt Inputs'!A49)</f>
        <v/>
      </c>
      <c r="C1249" s="24">
        <f>IF(B1249="","",IFERROR(VLOOKUP(B1249,'Debt Inputs'!$A$6:$M$105,2,FALSE),""))</f>
        <v/>
      </c>
      <c r="D1249" s="50">
        <f>IF(B1249="","",K1149)</f>
        <v/>
      </c>
      <c r="E1249" s="26">
        <f>IF(B1249="","",IFERROR(VLOOKUP(B1249,'Debt Inputs'!$A$6:$M$105,5,FALSE),0))</f>
        <v/>
      </c>
      <c r="F1249" s="50">
        <f>IF(D1249="","",IFERROR(D1249*E1249/12,0))</f>
        <v/>
      </c>
      <c r="G1249" s="50">
        <f>IF(D1249="","",MIN(IFERROR(VLOOKUP(B1249,'Debt Inputs'!$A$6:$M$105,7,FALSE),0),D1249+F1249))</f>
        <v/>
      </c>
      <c r="H1249" s="50">
        <f>IF(D1249="","",IF(L1249=1,MAX(0,'Debt Inputs'!$B$2-SUM($G$1206:$G$1305)),0))</f>
        <v/>
      </c>
      <c r="I1249" s="50">
        <f>IF(D1249="","",MIN(D1249+F1249,G1249+H1249))</f>
        <v/>
      </c>
      <c r="J1249" s="50">
        <f>IF(D1249="","",MIN(D1249,MAX(0,I1249-F1249)))</f>
        <v/>
      </c>
      <c r="K1249" s="50">
        <f>IF(D1249="","",MAX(0,D1249+F1249-I1249))</f>
        <v/>
      </c>
      <c r="L1249" s="23">
        <f>IF(D1249="","",IF(D1249&lt;=0,"",1+COUNTIFS($D$1206:$D$1305,"&gt;0",$E$1206:$E$1305,"&gt;"&amp;E1249)))</f>
        <v/>
      </c>
      <c r="M1249" s="23">
        <f>IF(D1249="","",IF(AND(K1249&gt;0,L1249=1),"Yes","No"))</f>
        <v/>
      </c>
      <c r="N1249" s="50">
        <f>IF(D1249="","",N1149+F1249)</f>
        <v/>
      </c>
      <c r="O1249" s="49">
        <f>IF(D1249="","",IF(AND(K1249=0,K1149&gt;0),C1249,""))</f>
        <v/>
      </c>
    </row>
    <row r="1250">
      <c r="A1250" s="47">
        <f>IF(B1250="","",DATE(YEAR('Debt Inputs'!$E$2),MONTH('Debt Inputs'!$E$2)+12,1))</f>
        <v/>
      </c>
      <c r="B1250" s="18">
        <f>IF('Debt Inputs'!A50="","",'Debt Inputs'!A50)</f>
        <v/>
      </c>
      <c r="C1250" s="19">
        <f>IF(B1250="","",IFERROR(VLOOKUP(B1250,'Debt Inputs'!$A$6:$M$105,2,FALSE),""))</f>
        <v/>
      </c>
      <c r="D1250" s="48">
        <f>IF(B1250="","",K1150)</f>
        <v/>
      </c>
      <c r="E1250" s="21">
        <f>IF(B1250="","",IFERROR(VLOOKUP(B1250,'Debt Inputs'!$A$6:$M$105,5,FALSE),0))</f>
        <v/>
      </c>
      <c r="F1250" s="48">
        <f>IF(D1250="","",IFERROR(D1250*E1250/12,0))</f>
        <v/>
      </c>
      <c r="G1250" s="48">
        <f>IF(D1250="","",MIN(IFERROR(VLOOKUP(B1250,'Debt Inputs'!$A$6:$M$105,7,FALSE),0),D1250+F1250))</f>
        <v/>
      </c>
      <c r="H1250" s="48">
        <f>IF(D1250="","",IF(L1250=1,MAX(0,'Debt Inputs'!$B$2-SUM($G$1206:$G$1305)),0))</f>
        <v/>
      </c>
      <c r="I1250" s="48">
        <f>IF(D1250="","",MIN(D1250+F1250,G1250+H1250))</f>
        <v/>
      </c>
      <c r="J1250" s="48">
        <f>IF(D1250="","",MIN(D1250,MAX(0,I1250-F1250)))</f>
        <v/>
      </c>
      <c r="K1250" s="48">
        <f>IF(D1250="","",MAX(0,D1250+F1250-I1250))</f>
        <v/>
      </c>
      <c r="L1250" s="18">
        <f>IF(D1250="","",IF(D1250&lt;=0,"",1+COUNTIFS($D$1206:$D$1305,"&gt;0",$E$1206:$E$1305,"&gt;"&amp;E1250)))</f>
        <v/>
      </c>
      <c r="M1250" s="18">
        <f>IF(D1250="","",IF(AND(K1250&gt;0,L1250=1),"Yes","No"))</f>
        <v/>
      </c>
      <c r="N1250" s="48">
        <f>IF(D1250="","",N1150+F1250)</f>
        <v/>
      </c>
      <c r="O1250" s="47">
        <f>IF(D1250="","",IF(AND(K1250=0,K1150&gt;0),C1250,""))</f>
        <v/>
      </c>
    </row>
    <row r="1251">
      <c r="A1251" s="49">
        <f>IF(B1251="","",DATE(YEAR('Debt Inputs'!$E$2),MONTH('Debt Inputs'!$E$2)+12,1))</f>
        <v/>
      </c>
      <c r="B1251" s="23">
        <f>IF('Debt Inputs'!A51="","",'Debt Inputs'!A51)</f>
        <v/>
      </c>
      <c r="C1251" s="24">
        <f>IF(B1251="","",IFERROR(VLOOKUP(B1251,'Debt Inputs'!$A$6:$M$105,2,FALSE),""))</f>
        <v/>
      </c>
      <c r="D1251" s="50">
        <f>IF(B1251="","",K1151)</f>
        <v/>
      </c>
      <c r="E1251" s="26">
        <f>IF(B1251="","",IFERROR(VLOOKUP(B1251,'Debt Inputs'!$A$6:$M$105,5,FALSE),0))</f>
        <v/>
      </c>
      <c r="F1251" s="50">
        <f>IF(D1251="","",IFERROR(D1251*E1251/12,0))</f>
        <v/>
      </c>
      <c r="G1251" s="50">
        <f>IF(D1251="","",MIN(IFERROR(VLOOKUP(B1251,'Debt Inputs'!$A$6:$M$105,7,FALSE),0),D1251+F1251))</f>
        <v/>
      </c>
      <c r="H1251" s="50">
        <f>IF(D1251="","",IF(L1251=1,MAX(0,'Debt Inputs'!$B$2-SUM($G$1206:$G$1305)),0))</f>
        <v/>
      </c>
      <c r="I1251" s="50">
        <f>IF(D1251="","",MIN(D1251+F1251,G1251+H1251))</f>
        <v/>
      </c>
      <c r="J1251" s="50">
        <f>IF(D1251="","",MIN(D1251,MAX(0,I1251-F1251)))</f>
        <v/>
      </c>
      <c r="K1251" s="50">
        <f>IF(D1251="","",MAX(0,D1251+F1251-I1251))</f>
        <v/>
      </c>
      <c r="L1251" s="23">
        <f>IF(D1251="","",IF(D1251&lt;=0,"",1+COUNTIFS($D$1206:$D$1305,"&gt;0",$E$1206:$E$1305,"&gt;"&amp;E1251)))</f>
        <v/>
      </c>
      <c r="M1251" s="23">
        <f>IF(D1251="","",IF(AND(K1251&gt;0,L1251=1),"Yes","No"))</f>
        <v/>
      </c>
      <c r="N1251" s="50">
        <f>IF(D1251="","",N1151+F1251)</f>
        <v/>
      </c>
      <c r="O1251" s="49">
        <f>IF(D1251="","",IF(AND(K1251=0,K1151&gt;0),C1251,""))</f>
        <v/>
      </c>
    </row>
    <row r="1252">
      <c r="A1252" s="47">
        <f>IF(B1252="","",DATE(YEAR('Debt Inputs'!$E$2),MONTH('Debt Inputs'!$E$2)+12,1))</f>
        <v/>
      </c>
      <c r="B1252" s="18">
        <f>IF('Debt Inputs'!A52="","",'Debt Inputs'!A52)</f>
        <v/>
      </c>
      <c r="C1252" s="19">
        <f>IF(B1252="","",IFERROR(VLOOKUP(B1252,'Debt Inputs'!$A$6:$M$105,2,FALSE),""))</f>
        <v/>
      </c>
      <c r="D1252" s="48">
        <f>IF(B1252="","",K1152)</f>
        <v/>
      </c>
      <c r="E1252" s="21">
        <f>IF(B1252="","",IFERROR(VLOOKUP(B1252,'Debt Inputs'!$A$6:$M$105,5,FALSE),0))</f>
        <v/>
      </c>
      <c r="F1252" s="48">
        <f>IF(D1252="","",IFERROR(D1252*E1252/12,0))</f>
        <v/>
      </c>
      <c r="G1252" s="48">
        <f>IF(D1252="","",MIN(IFERROR(VLOOKUP(B1252,'Debt Inputs'!$A$6:$M$105,7,FALSE),0),D1252+F1252))</f>
        <v/>
      </c>
      <c r="H1252" s="48">
        <f>IF(D1252="","",IF(L1252=1,MAX(0,'Debt Inputs'!$B$2-SUM($G$1206:$G$1305)),0))</f>
        <v/>
      </c>
      <c r="I1252" s="48">
        <f>IF(D1252="","",MIN(D1252+F1252,G1252+H1252))</f>
        <v/>
      </c>
      <c r="J1252" s="48">
        <f>IF(D1252="","",MIN(D1252,MAX(0,I1252-F1252)))</f>
        <v/>
      </c>
      <c r="K1252" s="48">
        <f>IF(D1252="","",MAX(0,D1252+F1252-I1252))</f>
        <v/>
      </c>
      <c r="L1252" s="18">
        <f>IF(D1252="","",IF(D1252&lt;=0,"",1+COUNTIFS($D$1206:$D$1305,"&gt;0",$E$1206:$E$1305,"&gt;"&amp;E1252)))</f>
        <v/>
      </c>
      <c r="M1252" s="18">
        <f>IF(D1252="","",IF(AND(K1252&gt;0,L1252=1),"Yes","No"))</f>
        <v/>
      </c>
      <c r="N1252" s="48">
        <f>IF(D1252="","",N1152+F1252)</f>
        <v/>
      </c>
      <c r="O1252" s="47">
        <f>IF(D1252="","",IF(AND(K1252=0,K1152&gt;0),C1252,""))</f>
        <v/>
      </c>
    </row>
    <row r="1253">
      <c r="A1253" s="49">
        <f>IF(B1253="","",DATE(YEAR('Debt Inputs'!$E$2),MONTH('Debt Inputs'!$E$2)+12,1))</f>
        <v/>
      </c>
      <c r="B1253" s="23">
        <f>IF('Debt Inputs'!A53="","",'Debt Inputs'!A53)</f>
        <v/>
      </c>
      <c r="C1253" s="24">
        <f>IF(B1253="","",IFERROR(VLOOKUP(B1253,'Debt Inputs'!$A$6:$M$105,2,FALSE),""))</f>
        <v/>
      </c>
      <c r="D1253" s="50">
        <f>IF(B1253="","",K1153)</f>
        <v/>
      </c>
      <c r="E1253" s="26">
        <f>IF(B1253="","",IFERROR(VLOOKUP(B1253,'Debt Inputs'!$A$6:$M$105,5,FALSE),0))</f>
        <v/>
      </c>
      <c r="F1253" s="50">
        <f>IF(D1253="","",IFERROR(D1253*E1253/12,0))</f>
        <v/>
      </c>
      <c r="G1253" s="50">
        <f>IF(D1253="","",MIN(IFERROR(VLOOKUP(B1253,'Debt Inputs'!$A$6:$M$105,7,FALSE),0),D1253+F1253))</f>
        <v/>
      </c>
      <c r="H1253" s="50">
        <f>IF(D1253="","",IF(L1253=1,MAX(0,'Debt Inputs'!$B$2-SUM($G$1206:$G$1305)),0))</f>
        <v/>
      </c>
      <c r="I1253" s="50">
        <f>IF(D1253="","",MIN(D1253+F1253,G1253+H1253))</f>
        <v/>
      </c>
      <c r="J1253" s="50">
        <f>IF(D1253="","",MIN(D1253,MAX(0,I1253-F1253)))</f>
        <v/>
      </c>
      <c r="K1253" s="50">
        <f>IF(D1253="","",MAX(0,D1253+F1253-I1253))</f>
        <v/>
      </c>
      <c r="L1253" s="23">
        <f>IF(D1253="","",IF(D1253&lt;=0,"",1+COUNTIFS($D$1206:$D$1305,"&gt;0",$E$1206:$E$1305,"&gt;"&amp;E1253)))</f>
        <v/>
      </c>
      <c r="M1253" s="23">
        <f>IF(D1253="","",IF(AND(K1253&gt;0,L1253=1),"Yes","No"))</f>
        <v/>
      </c>
      <c r="N1253" s="50">
        <f>IF(D1253="","",N1153+F1253)</f>
        <v/>
      </c>
      <c r="O1253" s="49">
        <f>IF(D1253="","",IF(AND(K1253=0,K1153&gt;0),C1253,""))</f>
        <v/>
      </c>
    </row>
    <row r="1254">
      <c r="A1254" s="47">
        <f>IF(B1254="","",DATE(YEAR('Debt Inputs'!$E$2),MONTH('Debt Inputs'!$E$2)+12,1))</f>
        <v/>
      </c>
      <c r="B1254" s="18">
        <f>IF('Debt Inputs'!A54="","",'Debt Inputs'!A54)</f>
        <v/>
      </c>
      <c r="C1254" s="19">
        <f>IF(B1254="","",IFERROR(VLOOKUP(B1254,'Debt Inputs'!$A$6:$M$105,2,FALSE),""))</f>
        <v/>
      </c>
      <c r="D1254" s="48">
        <f>IF(B1254="","",K1154)</f>
        <v/>
      </c>
      <c r="E1254" s="21">
        <f>IF(B1254="","",IFERROR(VLOOKUP(B1254,'Debt Inputs'!$A$6:$M$105,5,FALSE),0))</f>
        <v/>
      </c>
      <c r="F1254" s="48">
        <f>IF(D1254="","",IFERROR(D1254*E1254/12,0))</f>
        <v/>
      </c>
      <c r="G1254" s="48">
        <f>IF(D1254="","",MIN(IFERROR(VLOOKUP(B1254,'Debt Inputs'!$A$6:$M$105,7,FALSE),0),D1254+F1254))</f>
        <v/>
      </c>
      <c r="H1254" s="48">
        <f>IF(D1254="","",IF(L1254=1,MAX(0,'Debt Inputs'!$B$2-SUM($G$1206:$G$1305)),0))</f>
        <v/>
      </c>
      <c r="I1254" s="48">
        <f>IF(D1254="","",MIN(D1254+F1254,G1254+H1254))</f>
        <v/>
      </c>
      <c r="J1254" s="48">
        <f>IF(D1254="","",MIN(D1254,MAX(0,I1254-F1254)))</f>
        <v/>
      </c>
      <c r="K1254" s="48">
        <f>IF(D1254="","",MAX(0,D1254+F1254-I1254))</f>
        <v/>
      </c>
      <c r="L1254" s="18">
        <f>IF(D1254="","",IF(D1254&lt;=0,"",1+COUNTIFS($D$1206:$D$1305,"&gt;0",$E$1206:$E$1305,"&gt;"&amp;E1254)))</f>
        <v/>
      </c>
      <c r="M1254" s="18">
        <f>IF(D1254="","",IF(AND(K1254&gt;0,L1254=1),"Yes","No"))</f>
        <v/>
      </c>
      <c r="N1254" s="48">
        <f>IF(D1254="","",N1154+F1254)</f>
        <v/>
      </c>
      <c r="O1254" s="47">
        <f>IF(D1254="","",IF(AND(K1254=0,K1154&gt;0),C1254,""))</f>
        <v/>
      </c>
    </row>
    <row r="1255">
      <c r="A1255" s="49">
        <f>IF(B1255="","",DATE(YEAR('Debt Inputs'!$E$2),MONTH('Debt Inputs'!$E$2)+12,1))</f>
        <v/>
      </c>
      <c r="B1255" s="23">
        <f>IF('Debt Inputs'!A55="","",'Debt Inputs'!A55)</f>
        <v/>
      </c>
      <c r="C1255" s="24">
        <f>IF(B1255="","",IFERROR(VLOOKUP(B1255,'Debt Inputs'!$A$6:$M$105,2,FALSE),""))</f>
        <v/>
      </c>
      <c r="D1255" s="50">
        <f>IF(B1255="","",K1155)</f>
        <v/>
      </c>
      <c r="E1255" s="26">
        <f>IF(B1255="","",IFERROR(VLOOKUP(B1255,'Debt Inputs'!$A$6:$M$105,5,FALSE),0))</f>
        <v/>
      </c>
      <c r="F1255" s="50">
        <f>IF(D1255="","",IFERROR(D1255*E1255/12,0))</f>
        <v/>
      </c>
      <c r="G1255" s="50">
        <f>IF(D1255="","",MIN(IFERROR(VLOOKUP(B1255,'Debt Inputs'!$A$6:$M$105,7,FALSE),0),D1255+F1255))</f>
        <v/>
      </c>
      <c r="H1255" s="50">
        <f>IF(D1255="","",IF(L1255=1,MAX(0,'Debt Inputs'!$B$2-SUM($G$1206:$G$1305)),0))</f>
        <v/>
      </c>
      <c r="I1255" s="50">
        <f>IF(D1255="","",MIN(D1255+F1255,G1255+H1255))</f>
        <v/>
      </c>
      <c r="J1255" s="50">
        <f>IF(D1255="","",MIN(D1255,MAX(0,I1255-F1255)))</f>
        <v/>
      </c>
      <c r="K1255" s="50">
        <f>IF(D1255="","",MAX(0,D1255+F1255-I1255))</f>
        <v/>
      </c>
      <c r="L1255" s="23">
        <f>IF(D1255="","",IF(D1255&lt;=0,"",1+COUNTIFS($D$1206:$D$1305,"&gt;0",$E$1206:$E$1305,"&gt;"&amp;E1255)))</f>
        <v/>
      </c>
      <c r="M1255" s="23">
        <f>IF(D1255="","",IF(AND(K1255&gt;0,L1255=1),"Yes","No"))</f>
        <v/>
      </c>
      <c r="N1255" s="50">
        <f>IF(D1255="","",N1155+F1255)</f>
        <v/>
      </c>
      <c r="O1255" s="49">
        <f>IF(D1255="","",IF(AND(K1255=0,K1155&gt;0),C1255,""))</f>
        <v/>
      </c>
    </row>
    <row r="1256">
      <c r="A1256" s="47">
        <f>IF(B1256="","",DATE(YEAR('Debt Inputs'!$E$2),MONTH('Debt Inputs'!$E$2)+12,1))</f>
        <v/>
      </c>
      <c r="B1256" s="18">
        <f>IF('Debt Inputs'!A56="","",'Debt Inputs'!A56)</f>
        <v/>
      </c>
      <c r="C1256" s="19">
        <f>IF(B1256="","",IFERROR(VLOOKUP(B1256,'Debt Inputs'!$A$6:$M$105,2,FALSE),""))</f>
        <v/>
      </c>
      <c r="D1256" s="48">
        <f>IF(B1256="","",K1156)</f>
        <v/>
      </c>
      <c r="E1256" s="21">
        <f>IF(B1256="","",IFERROR(VLOOKUP(B1256,'Debt Inputs'!$A$6:$M$105,5,FALSE),0))</f>
        <v/>
      </c>
      <c r="F1256" s="48">
        <f>IF(D1256="","",IFERROR(D1256*E1256/12,0))</f>
        <v/>
      </c>
      <c r="G1256" s="48">
        <f>IF(D1256="","",MIN(IFERROR(VLOOKUP(B1256,'Debt Inputs'!$A$6:$M$105,7,FALSE),0),D1256+F1256))</f>
        <v/>
      </c>
      <c r="H1256" s="48">
        <f>IF(D1256="","",IF(L1256=1,MAX(0,'Debt Inputs'!$B$2-SUM($G$1206:$G$1305)),0))</f>
        <v/>
      </c>
      <c r="I1256" s="48">
        <f>IF(D1256="","",MIN(D1256+F1256,G1256+H1256))</f>
        <v/>
      </c>
      <c r="J1256" s="48">
        <f>IF(D1256="","",MIN(D1256,MAX(0,I1256-F1256)))</f>
        <v/>
      </c>
      <c r="K1256" s="48">
        <f>IF(D1256="","",MAX(0,D1256+F1256-I1256))</f>
        <v/>
      </c>
      <c r="L1256" s="18">
        <f>IF(D1256="","",IF(D1256&lt;=0,"",1+COUNTIFS($D$1206:$D$1305,"&gt;0",$E$1206:$E$1305,"&gt;"&amp;E1256)))</f>
        <v/>
      </c>
      <c r="M1256" s="18">
        <f>IF(D1256="","",IF(AND(K1256&gt;0,L1256=1),"Yes","No"))</f>
        <v/>
      </c>
      <c r="N1256" s="48">
        <f>IF(D1256="","",N1156+F1256)</f>
        <v/>
      </c>
      <c r="O1256" s="47">
        <f>IF(D1256="","",IF(AND(K1256=0,K1156&gt;0),C1256,""))</f>
        <v/>
      </c>
    </row>
    <row r="1257">
      <c r="A1257" s="49">
        <f>IF(B1257="","",DATE(YEAR('Debt Inputs'!$E$2),MONTH('Debt Inputs'!$E$2)+12,1))</f>
        <v/>
      </c>
      <c r="B1257" s="23">
        <f>IF('Debt Inputs'!A57="","",'Debt Inputs'!A57)</f>
        <v/>
      </c>
      <c r="C1257" s="24">
        <f>IF(B1257="","",IFERROR(VLOOKUP(B1257,'Debt Inputs'!$A$6:$M$105,2,FALSE),""))</f>
        <v/>
      </c>
      <c r="D1257" s="50">
        <f>IF(B1257="","",K1157)</f>
        <v/>
      </c>
      <c r="E1257" s="26">
        <f>IF(B1257="","",IFERROR(VLOOKUP(B1257,'Debt Inputs'!$A$6:$M$105,5,FALSE),0))</f>
        <v/>
      </c>
      <c r="F1257" s="50">
        <f>IF(D1257="","",IFERROR(D1257*E1257/12,0))</f>
        <v/>
      </c>
      <c r="G1257" s="50">
        <f>IF(D1257="","",MIN(IFERROR(VLOOKUP(B1257,'Debt Inputs'!$A$6:$M$105,7,FALSE),0),D1257+F1257))</f>
        <v/>
      </c>
      <c r="H1257" s="50">
        <f>IF(D1257="","",IF(L1257=1,MAX(0,'Debt Inputs'!$B$2-SUM($G$1206:$G$1305)),0))</f>
        <v/>
      </c>
      <c r="I1257" s="50">
        <f>IF(D1257="","",MIN(D1257+F1257,G1257+H1257))</f>
        <v/>
      </c>
      <c r="J1257" s="50">
        <f>IF(D1257="","",MIN(D1257,MAX(0,I1257-F1257)))</f>
        <v/>
      </c>
      <c r="K1257" s="50">
        <f>IF(D1257="","",MAX(0,D1257+F1257-I1257))</f>
        <v/>
      </c>
      <c r="L1257" s="23">
        <f>IF(D1257="","",IF(D1257&lt;=0,"",1+COUNTIFS($D$1206:$D$1305,"&gt;0",$E$1206:$E$1305,"&gt;"&amp;E1257)))</f>
        <v/>
      </c>
      <c r="M1257" s="23">
        <f>IF(D1257="","",IF(AND(K1257&gt;0,L1257=1),"Yes","No"))</f>
        <v/>
      </c>
      <c r="N1257" s="50">
        <f>IF(D1257="","",N1157+F1257)</f>
        <v/>
      </c>
      <c r="O1257" s="49">
        <f>IF(D1257="","",IF(AND(K1257=0,K1157&gt;0),C1257,""))</f>
        <v/>
      </c>
    </row>
    <row r="1258">
      <c r="A1258" s="47">
        <f>IF(B1258="","",DATE(YEAR('Debt Inputs'!$E$2),MONTH('Debt Inputs'!$E$2)+12,1))</f>
        <v/>
      </c>
      <c r="B1258" s="18">
        <f>IF('Debt Inputs'!A58="","",'Debt Inputs'!A58)</f>
        <v/>
      </c>
      <c r="C1258" s="19">
        <f>IF(B1258="","",IFERROR(VLOOKUP(B1258,'Debt Inputs'!$A$6:$M$105,2,FALSE),""))</f>
        <v/>
      </c>
      <c r="D1258" s="48">
        <f>IF(B1258="","",K1158)</f>
        <v/>
      </c>
      <c r="E1258" s="21">
        <f>IF(B1258="","",IFERROR(VLOOKUP(B1258,'Debt Inputs'!$A$6:$M$105,5,FALSE),0))</f>
        <v/>
      </c>
      <c r="F1258" s="48">
        <f>IF(D1258="","",IFERROR(D1258*E1258/12,0))</f>
        <v/>
      </c>
      <c r="G1258" s="48">
        <f>IF(D1258="","",MIN(IFERROR(VLOOKUP(B1258,'Debt Inputs'!$A$6:$M$105,7,FALSE),0),D1258+F1258))</f>
        <v/>
      </c>
      <c r="H1258" s="48">
        <f>IF(D1258="","",IF(L1258=1,MAX(0,'Debt Inputs'!$B$2-SUM($G$1206:$G$1305)),0))</f>
        <v/>
      </c>
      <c r="I1258" s="48">
        <f>IF(D1258="","",MIN(D1258+F1258,G1258+H1258))</f>
        <v/>
      </c>
      <c r="J1258" s="48">
        <f>IF(D1258="","",MIN(D1258,MAX(0,I1258-F1258)))</f>
        <v/>
      </c>
      <c r="K1258" s="48">
        <f>IF(D1258="","",MAX(0,D1258+F1258-I1258))</f>
        <v/>
      </c>
      <c r="L1258" s="18">
        <f>IF(D1258="","",IF(D1258&lt;=0,"",1+COUNTIFS($D$1206:$D$1305,"&gt;0",$E$1206:$E$1305,"&gt;"&amp;E1258)))</f>
        <v/>
      </c>
      <c r="M1258" s="18">
        <f>IF(D1258="","",IF(AND(K1258&gt;0,L1258=1),"Yes","No"))</f>
        <v/>
      </c>
      <c r="N1258" s="48">
        <f>IF(D1258="","",N1158+F1258)</f>
        <v/>
      </c>
      <c r="O1258" s="47">
        <f>IF(D1258="","",IF(AND(K1258=0,K1158&gt;0),C1258,""))</f>
        <v/>
      </c>
    </row>
    <row r="1259">
      <c r="A1259" s="49">
        <f>IF(B1259="","",DATE(YEAR('Debt Inputs'!$E$2),MONTH('Debt Inputs'!$E$2)+12,1))</f>
        <v/>
      </c>
      <c r="B1259" s="23">
        <f>IF('Debt Inputs'!A59="","",'Debt Inputs'!A59)</f>
        <v/>
      </c>
      <c r="C1259" s="24">
        <f>IF(B1259="","",IFERROR(VLOOKUP(B1259,'Debt Inputs'!$A$6:$M$105,2,FALSE),""))</f>
        <v/>
      </c>
      <c r="D1259" s="50">
        <f>IF(B1259="","",K1159)</f>
        <v/>
      </c>
      <c r="E1259" s="26">
        <f>IF(B1259="","",IFERROR(VLOOKUP(B1259,'Debt Inputs'!$A$6:$M$105,5,FALSE),0))</f>
        <v/>
      </c>
      <c r="F1259" s="50">
        <f>IF(D1259="","",IFERROR(D1259*E1259/12,0))</f>
        <v/>
      </c>
      <c r="G1259" s="50">
        <f>IF(D1259="","",MIN(IFERROR(VLOOKUP(B1259,'Debt Inputs'!$A$6:$M$105,7,FALSE),0),D1259+F1259))</f>
        <v/>
      </c>
      <c r="H1259" s="50">
        <f>IF(D1259="","",IF(L1259=1,MAX(0,'Debt Inputs'!$B$2-SUM($G$1206:$G$1305)),0))</f>
        <v/>
      </c>
      <c r="I1259" s="50">
        <f>IF(D1259="","",MIN(D1259+F1259,G1259+H1259))</f>
        <v/>
      </c>
      <c r="J1259" s="50">
        <f>IF(D1259="","",MIN(D1259,MAX(0,I1259-F1259)))</f>
        <v/>
      </c>
      <c r="K1259" s="50">
        <f>IF(D1259="","",MAX(0,D1259+F1259-I1259))</f>
        <v/>
      </c>
      <c r="L1259" s="23">
        <f>IF(D1259="","",IF(D1259&lt;=0,"",1+COUNTIFS($D$1206:$D$1305,"&gt;0",$E$1206:$E$1305,"&gt;"&amp;E1259)))</f>
        <v/>
      </c>
      <c r="M1259" s="23">
        <f>IF(D1259="","",IF(AND(K1259&gt;0,L1259=1),"Yes","No"))</f>
        <v/>
      </c>
      <c r="N1259" s="50">
        <f>IF(D1259="","",N1159+F1259)</f>
        <v/>
      </c>
      <c r="O1259" s="49">
        <f>IF(D1259="","",IF(AND(K1259=0,K1159&gt;0),C1259,""))</f>
        <v/>
      </c>
    </row>
    <row r="1260">
      <c r="A1260" s="47">
        <f>IF(B1260="","",DATE(YEAR('Debt Inputs'!$E$2),MONTH('Debt Inputs'!$E$2)+12,1))</f>
        <v/>
      </c>
      <c r="B1260" s="18">
        <f>IF('Debt Inputs'!A60="","",'Debt Inputs'!A60)</f>
        <v/>
      </c>
      <c r="C1260" s="19">
        <f>IF(B1260="","",IFERROR(VLOOKUP(B1260,'Debt Inputs'!$A$6:$M$105,2,FALSE),""))</f>
        <v/>
      </c>
      <c r="D1260" s="48">
        <f>IF(B1260="","",K1160)</f>
        <v/>
      </c>
      <c r="E1260" s="21">
        <f>IF(B1260="","",IFERROR(VLOOKUP(B1260,'Debt Inputs'!$A$6:$M$105,5,FALSE),0))</f>
        <v/>
      </c>
      <c r="F1260" s="48">
        <f>IF(D1260="","",IFERROR(D1260*E1260/12,0))</f>
        <v/>
      </c>
      <c r="G1260" s="48">
        <f>IF(D1260="","",MIN(IFERROR(VLOOKUP(B1260,'Debt Inputs'!$A$6:$M$105,7,FALSE),0),D1260+F1260))</f>
        <v/>
      </c>
      <c r="H1260" s="48">
        <f>IF(D1260="","",IF(L1260=1,MAX(0,'Debt Inputs'!$B$2-SUM($G$1206:$G$1305)),0))</f>
        <v/>
      </c>
      <c r="I1260" s="48">
        <f>IF(D1260="","",MIN(D1260+F1260,G1260+H1260))</f>
        <v/>
      </c>
      <c r="J1260" s="48">
        <f>IF(D1260="","",MIN(D1260,MAX(0,I1260-F1260)))</f>
        <v/>
      </c>
      <c r="K1260" s="48">
        <f>IF(D1260="","",MAX(0,D1260+F1260-I1260))</f>
        <v/>
      </c>
      <c r="L1260" s="18">
        <f>IF(D1260="","",IF(D1260&lt;=0,"",1+COUNTIFS($D$1206:$D$1305,"&gt;0",$E$1206:$E$1305,"&gt;"&amp;E1260)))</f>
        <v/>
      </c>
      <c r="M1260" s="18">
        <f>IF(D1260="","",IF(AND(K1260&gt;0,L1260=1),"Yes","No"))</f>
        <v/>
      </c>
      <c r="N1260" s="48">
        <f>IF(D1260="","",N1160+F1260)</f>
        <v/>
      </c>
      <c r="O1260" s="47">
        <f>IF(D1260="","",IF(AND(K1260=0,K1160&gt;0),C1260,""))</f>
        <v/>
      </c>
    </row>
    <row r="1261">
      <c r="A1261" s="49">
        <f>IF(B1261="","",DATE(YEAR('Debt Inputs'!$E$2),MONTH('Debt Inputs'!$E$2)+12,1))</f>
        <v/>
      </c>
      <c r="B1261" s="23">
        <f>IF('Debt Inputs'!A61="","",'Debt Inputs'!A61)</f>
        <v/>
      </c>
      <c r="C1261" s="24">
        <f>IF(B1261="","",IFERROR(VLOOKUP(B1261,'Debt Inputs'!$A$6:$M$105,2,FALSE),""))</f>
        <v/>
      </c>
      <c r="D1261" s="50">
        <f>IF(B1261="","",K1161)</f>
        <v/>
      </c>
      <c r="E1261" s="26">
        <f>IF(B1261="","",IFERROR(VLOOKUP(B1261,'Debt Inputs'!$A$6:$M$105,5,FALSE),0))</f>
        <v/>
      </c>
      <c r="F1261" s="50">
        <f>IF(D1261="","",IFERROR(D1261*E1261/12,0))</f>
        <v/>
      </c>
      <c r="G1261" s="50">
        <f>IF(D1261="","",MIN(IFERROR(VLOOKUP(B1261,'Debt Inputs'!$A$6:$M$105,7,FALSE),0),D1261+F1261))</f>
        <v/>
      </c>
      <c r="H1261" s="50">
        <f>IF(D1261="","",IF(L1261=1,MAX(0,'Debt Inputs'!$B$2-SUM($G$1206:$G$1305)),0))</f>
        <v/>
      </c>
      <c r="I1261" s="50">
        <f>IF(D1261="","",MIN(D1261+F1261,G1261+H1261))</f>
        <v/>
      </c>
      <c r="J1261" s="50">
        <f>IF(D1261="","",MIN(D1261,MAX(0,I1261-F1261)))</f>
        <v/>
      </c>
      <c r="K1261" s="50">
        <f>IF(D1261="","",MAX(0,D1261+F1261-I1261))</f>
        <v/>
      </c>
      <c r="L1261" s="23">
        <f>IF(D1261="","",IF(D1261&lt;=0,"",1+COUNTIFS($D$1206:$D$1305,"&gt;0",$E$1206:$E$1305,"&gt;"&amp;E1261)))</f>
        <v/>
      </c>
      <c r="M1261" s="23">
        <f>IF(D1261="","",IF(AND(K1261&gt;0,L1261=1),"Yes","No"))</f>
        <v/>
      </c>
      <c r="N1261" s="50">
        <f>IF(D1261="","",N1161+F1261)</f>
        <v/>
      </c>
      <c r="O1261" s="49">
        <f>IF(D1261="","",IF(AND(K1261=0,K1161&gt;0),C1261,""))</f>
        <v/>
      </c>
    </row>
    <row r="1262">
      <c r="A1262" s="47">
        <f>IF(B1262="","",DATE(YEAR('Debt Inputs'!$E$2),MONTH('Debt Inputs'!$E$2)+12,1))</f>
        <v/>
      </c>
      <c r="B1262" s="18">
        <f>IF('Debt Inputs'!A62="","",'Debt Inputs'!A62)</f>
        <v/>
      </c>
      <c r="C1262" s="19">
        <f>IF(B1262="","",IFERROR(VLOOKUP(B1262,'Debt Inputs'!$A$6:$M$105,2,FALSE),""))</f>
        <v/>
      </c>
      <c r="D1262" s="48">
        <f>IF(B1262="","",K1162)</f>
        <v/>
      </c>
      <c r="E1262" s="21">
        <f>IF(B1262="","",IFERROR(VLOOKUP(B1262,'Debt Inputs'!$A$6:$M$105,5,FALSE),0))</f>
        <v/>
      </c>
      <c r="F1262" s="48">
        <f>IF(D1262="","",IFERROR(D1262*E1262/12,0))</f>
        <v/>
      </c>
      <c r="G1262" s="48">
        <f>IF(D1262="","",MIN(IFERROR(VLOOKUP(B1262,'Debt Inputs'!$A$6:$M$105,7,FALSE),0),D1262+F1262))</f>
        <v/>
      </c>
      <c r="H1262" s="48">
        <f>IF(D1262="","",IF(L1262=1,MAX(0,'Debt Inputs'!$B$2-SUM($G$1206:$G$1305)),0))</f>
        <v/>
      </c>
      <c r="I1262" s="48">
        <f>IF(D1262="","",MIN(D1262+F1262,G1262+H1262))</f>
        <v/>
      </c>
      <c r="J1262" s="48">
        <f>IF(D1262="","",MIN(D1262,MAX(0,I1262-F1262)))</f>
        <v/>
      </c>
      <c r="K1262" s="48">
        <f>IF(D1262="","",MAX(0,D1262+F1262-I1262))</f>
        <v/>
      </c>
      <c r="L1262" s="18">
        <f>IF(D1262="","",IF(D1262&lt;=0,"",1+COUNTIFS($D$1206:$D$1305,"&gt;0",$E$1206:$E$1305,"&gt;"&amp;E1262)))</f>
        <v/>
      </c>
      <c r="M1262" s="18">
        <f>IF(D1262="","",IF(AND(K1262&gt;0,L1262=1),"Yes","No"))</f>
        <v/>
      </c>
      <c r="N1262" s="48">
        <f>IF(D1262="","",N1162+F1262)</f>
        <v/>
      </c>
      <c r="O1262" s="47">
        <f>IF(D1262="","",IF(AND(K1262=0,K1162&gt;0),C1262,""))</f>
        <v/>
      </c>
    </row>
    <row r="1263">
      <c r="A1263" s="49">
        <f>IF(B1263="","",DATE(YEAR('Debt Inputs'!$E$2),MONTH('Debt Inputs'!$E$2)+12,1))</f>
        <v/>
      </c>
      <c r="B1263" s="23">
        <f>IF('Debt Inputs'!A63="","",'Debt Inputs'!A63)</f>
        <v/>
      </c>
      <c r="C1263" s="24">
        <f>IF(B1263="","",IFERROR(VLOOKUP(B1263,'Debt Inputs'!$A$6:$M$105,2,FALSE),""))</f>
        <v/>
      </c>
      <c r="D1263" s="50">
        <f>IF(B1263="","",K1163)</f>
        <v/>
      </c>
      <c r="E1263" s="26">
        <f>IF(B1263="","",IFERROR(VLOOKUP(B1263,'Debt Inputs'!$A$6:$M$105,5,FALSE),0))</f>
        <v/>
      </c>
      <c r="F1263" s="50">
        <f>IF(D1263="","",IFERROR(D1263*E1263/12,0))</f>
        <v/>
      </c>
      <c r="G1263" s="50">
        <f>IF(D1263="","",MIN(IFERROR(VLOOKUP(B1263,'Debt Inputs'!$A$6:$M$105,7,FALSE),0),D1263+F1263))</f>
        <v/>
      </c>
      <c r="H1263" s="50">
        <f>IF(D1263="","",IF(L1263=1,MAX(0,'Debt Inputs'!$B$2-SUM($G$1206:$G$1305)),0))</f>
        <v/>
      </c>
      <c r="I1263" s="50">
        <f>IF(D1263="","",MIN(D1263+F1263,G1263+H1263))</f>
        <v/>
      </c>
      <c r="J1263" s="50">
        <f>IF(D1263="","",MIN(D1263,MAX(0,I1263-F1263)))</f>
        <v/>
      </c>
      <c r="K1263" s="50">
        <f>IF(D1263="","",MAX(0,D1263+F1263-I1263))</f>
        <v/>
      </c>
      <c r="L1263" s="23">
        <f>IF(D1263="","",IF(D1263&lt;=0,"",1+COUNTIFS($D$1206:$D$1305,"&gt;0",$E$1206:$E$1305,"&gt;"&amp;E1263)))</f>
        <v/>
      </c>
      <c r="M1263" s="23">
        <f>IF(D1263="","",IF(AND(K1263&gt;0,L1263=1),"Yes","No"))</f>
        <v/>
      </c>
      <c r="N1263" s="50">
        <f>IF(D1263="","",N1163+F1263)</f>
        <v/>
      </c>
      <c r="O1263" s="49">
        <f>IF(D1263="","",IF(AND(K1263=0,K1163&gt;0),C1263,""))</f>
        <v/>
      </c>
    </row>
    <row r="1264">
      <c r="A1264" s="47">
        <f>IF(B1264="","",DATE(YEAR('Debt Inputs'!$E$2),MONTH('Debt Inputs'!$E$2)+12,1))</f>
        <v/>
      </c>
      <c r="B1264" s="18">
        <f>IF('Debt Inputs'!A64="","",'Debt Inputs'!A64)</f>
        <v/>
      </c>
      <c r="C1264" s="19">
        <f>IF(B1264="","",IFERROR(VLOOKUP(B1264,'Debt Inputs'!$A$6:$M$105,2,FALSE),""))</f>
        <v/>
      </c>
      <c r="D1264" s="48">
        <f>IF(B1264="","",K1164)</f>
        <v/>
      </c>
      <c r="E1264" s="21">
        <f>IF(B1264="","",IFERROR(VLOOKUP(B1264,'Debt Inputs'!$A$6:$M$105,5,FALSE),0))</f>
        <v/>
      </c>
      <c r="F1264" s="48">
        <f>IF(D1264="","",IFERROR(D1264*E1264/12,0))</f>
        <v/>
      </c>
      <c r="G1264" s="48">
        <f>IF(D1264="","",MIN(IFERROR(VLOOKUP(B1264,'Debt Inputs'!$A$6:$M$105,7,FALSE),0),D1264+F1264))</f>
        <v/>
      </c>
      <c r="H1264" s="48">
        <f>IF(D1264="","",IF(L1264=1,MAX(0,'Debt Inputs'!$B$2-SUM($G$1206:$G$1305)),0))</f>
        <v/>
      </c>
      <c r="I1264" s="48">
        <f>IF(D1264="","",MIN(D1264+F1264,G1264+H1264))</f>
        <v/>
      </c>
      <c r="J1264" s="48">
        <f>IF(D1264="","",MIN(D1264,MAX(0,I1264-F1264)))</f>
        <v/>
      </c>
      <c r="K1264" s="48">
        <f>IF(D1264="","",MAX(0,D1264+F1264-I1264))</f>
        <v/>
      </c>
      <c r="L1264" s="18">
        <f>IF(D1264="","",IF(D1264&lt;=0,"",1+COUNTIFS($D$1206:$D$1305,"&gt;0",$E$1206:$E$1305,"&gt;"&amp;E1264)))</f>
        <v/>
      </c>
      <c r="M1264" s="18">
        <f>IF(D1264="","",IF(AND(K1264&gt;0,L1264=1),"Yes","No"))</f>
        <v/>
      </c>
      <c r="N1264" s="48">
        <f>IF(D1264="","",N1164+F1264)</f>
        <v/>
      </c>
      <c r="O1264" s="47">
        <f>IF(D1264="","",IF(AND(K1264=0,K1164&gt;0),C1264,""))</f>
        <v/>
      </c>
    </row>
    <row r="1265">
      <c r="A1265" s="49">
        <f>IF(B1265="","",DATE(YEAR('Debt Inputs'!$E$2),MONTH('Debt Inputs'!$E$2)+12,1))</f>
        <v/>
      </c>
      <c r="B1265" s="23">
        <f>IF('Debt Inputs'!A65="","",'Debt Inputs'!A65)</f>
        <v/>
      </c>
      <c r="C1265" s="24">
        <f>IF(B1265="","",IFERROR(VLOOKUP(B1265,'Debt Inputs'!$A$6:$M$105,2,FALSE),""))</f>
        <v/>
      </c>
      <c r="D1265" s="50">
        <f>IF(B1265="","",K1165)</f>
        <v/>
      </c>
      <c r="E1265" s="26">
        <f>IF(B1265="","",IFERROR(VLOOKUP(B1265,'Debt Inputs'!$A$6:$M$105,5,FALSE),0))</f>
        <v/>
      </c>
      <c r="F1265" s="50">
        <f>IF(D1265="","",IFERROR(D1265*E1265/12,0))</f>
        <v/>
      </c>
      <c r="G1265" s="50">
        <f>IF(D1265="","",MIN(IFERROR(VLOOKUP(B1265,'Debt Inputs'!$A$6:$M$105,7,FALSE),0),D1265+F1265))</f>
        <v/>
      </c>
      <c r="H1265" s="50">
        <f>IF(D1265="","",IF(L1265=1,MAX(0,'Debt Inputs'!$B$2-SUM($G$1206:$G$1305)),0))</f>
        <v/>
      </c>
      <c r="I1265" s="50">
        <f>IF(D1265="","",MIN(D1265+F1265,G1265+H1265))</f>
        <v/>
      </c>
      <c r="J1265" s="50">
        <f>IF(D1265="","",MIN(D1265,MAX(0,I1265-F1265)))</f>
        <v/>
      </c>
      <c r="K1265" s="50">
        <f>IF(D1265="","",MAX(0,D1265+F1265-I1265))</f>
        <v/>
      </c>
      <c r="L1265" s="23">
        <f>IF(D1265="","",IF(D1265&lt;=0,"",1+COUNTIFS($D$1206:$D$1305,"&gt;0",$E$1206:$E$1305,"&gt;"&amp;E1265)))</f>
        <v/>
      </c>
      <c r="M1265" s="23">
        <f>IF(D1265="","",IF(AND(K1265&gt;0,L1265=1),"Yes","No"))</f>
        <v/>
      </c>
      <c r="N1265" s="50">
        <f>IF(D1265="","",N1165+F1265)</f>
        <v/>
      </c>
      <c r="O1265" s="49">
        <f>IF(D1265="","",IF(AND(K1265=0,K1165&gt;0),C1265,""))</f>
        <v/>
      </c>
    </row>
    <row r="1266">
      <c r="A1266" s="47">
        <f>IF(B1266="","",DATE(YEAR('Debt Inputs'!$E$2),MONTH('Debt Inputs'!$E$2)+12,1))</f>
        <v/>
      </c>
      <c r="B1266" s="18">
        <f>IF('Debt Inputs'!A66="","",'Debt Inputs'!A66)</f>
        <v/>
      </c>
      <c r="C1266" s="19">
        <f>IF(B1266="","",IFERROR(VLOOKUP(B1266,'Debt Inputs'!$A$6:$M$105,2,FALSE),""))</f>
        <v/>
      </c>
      <c r="D1266" s="48">
        <f>IF(B1266="","",K1166)</f>
        <v/>
      </c>
      <c r="E1266" s="21">
        <f>IF(B1266="","",IFERROR(VLOOKUP(B1266,'Debt Inputs'!$A$6:$M$105,5,FALSE),0))</f>
        <v/>
      </c>
      <c r="F1266" s="48">
        <f>IF(D1266="","",IFERROR(D1266*E1266/12,0))</f>
        <v/>
      </c>
      <c r="G1266" s="48">
        <f>IF(D1266="","",MIN(IFERROR(VLOOKUP(B1266,'Debt Inputs'!$A$6:$M$105,7,FALSE),0),D1266+F1266))</f>
        <v/>
      </c>
      <c r="H1266" s="48">
        <f>IF(D1266="","",IF(L1266=1,MAX(0,'Debt Inputs'!$B$2-SUM($G$1206:$G$1305)),0))</f>
        <v/>
      </c>
      <c r="I1266" s="48">
        <f>IF(D1266="","",MIN(D1266+F1266,G1266+H1266))</f>
        <v/>
      </c>
      <c r="J1266" s="48">
        <f>IF(D1266="","",MIN(D1266,MAX(0,I1266-F1266)))</f>
        <v/>
      </c>
      <c r="K1266" s="48">
        <f>IF(D1266="","",MAX(0,D1266+F1266-I1266))</f>
        <v/>
      </c>
      <c r="L1266" s="18">
        <f>IF(D1266="","",IF(D1266&lt;=0,"",1+COUNTIFS($D$1206:$D$1305,"&gt;0",$E$1206:$E$1305,"&gt;"&amp;E1266)))</f>
        <v/>
      </c>
      <c r="M1266" s="18">
        <f>IF(D1266="","",IF(AND(K1266&gt;0,L1266=1),"Yes","No"))</f>
        <v/>
      </c>
      <c r="N1266" s="48">
        <f>IF(D1266="","",N1166+F1266)</f>
        <v/>
      </c>
      <c r="O1266" s="47">
        <f>IF(D1266="","",IF(AND(K1266=0,K1166&gt;0),C1266,""))</f>
        <v/>
      </c>
    </row>
    <row r="1267">
      <c r="A1267" s="49">
        <f>IF(B1267="","",DATE(YEAR('Debt Inputs'!$E$2),MONTH('Debt Inputs'!$E$2)+12,1))</f>
        <v/>
      </c>
      <c r="B1267" s="23">
        <f>IF('Debt Inputs'!A67="","",'Debt Inputs'!A67)</f>
        <v/>
      </c>
      <c r="C1267" s="24">
        <f>IF(B1267="","",IFERROR(VLOOKUP(B1267,'Debt Inputs'!$A$6:$M$105,2,FALSE),""))</f>
        <v/>
      </c>
      <c r="D1267" s="50">
        <f>IF(B1267="","",K1167)</f>
        <v/>
      </c>
      <c r="E1267" s="26">
        <f>IF(B1267="","",IFERROR(VLOOKUP(B1267,'Debt Inputs'!$A$6:$M$105,5,FALSE),0))</f>
        <v/>
      </c>
      <c r="F1267" s="50">
        <f>IF(D1267="","",IFERROR(D1267*E1267/12,0))</f>
        <v/>
      </c>
      <c r="G1267" s="50">
        <f>IF(D1267="","",MIN(IFERROR(VLOOKUP(B1267,'Debt Inputs'!$A$6:$M$105,7,FALSE),0),D1267+F1267))</f>
        <v/>
      </c>
      <c r="H1267" s="50">
        <f>IF(D1267="","",IF(L1267=1,MAX(0,'Debt Inputs'!$B$2-SUM($G$1206:$G$1305)),0))</f>
        <v/>
      </c>
      <c r="I1267" s="50">
        <f>IF(D1267="","",MIN(D1267+F1267,G1267+H1267))</f>
        <v/>
      </c>
      <c r="J1267" s="50">
        <f>IF(D1267="","",MIN(D1267,MAX(0,I1267-F1267)))</f>
        <v/>
      </c>
      <c r="K1267" s="50">
        <f>IF(D1267="","",MAX(0,D1267+F1267-I1267))</f>
        <v/>
      </c>
      <c r="L1267" s="23">
        <f>IF(D1267="","",IF(D1267&lt;=0,"",1+COUNTIFS($D$1206:$D$1305,"&gt;0",$E$1206:$E$1305,"&gt;"&amp;E1267)))</f>
        <v/>
      </c>
      <c r="M1267" s="23">
        <f>IF(D1267="","",IF(AND(K1267&gt;0,L1267=1),"Yes","No"))</f>
        <v/>
      </c>
      <c r="N1267" s="50">
        <f>IF(D1267="","",N1167+F1267)</f>
        <v/>
      </c>
      <c r="O1267" s="49">
        <f>IF(D1267="","",IF(AND(K1267=0,K1167&gt;0),C1267,""))</f>
        <v/>
      </c>
    </row>
    <row r="1268">
      <c r="A1268" s="47">
        <f>IF(B1268="","",DATE(YEAR('Debt Inputs'!$E$2),MONTH('Debt Inputs'!$E$2)+12,1))</f>
        <v/>
      </c>
      <c r="B1268" s="18">
        <f>IF('Debt Inputs'!A68="","",'Debt Inputs'!A68)</f>
        <v/>
      </c>
      <c r="C1268" s="19">
        <f>IF(B1268="","",IFERROR(VLOOKUP(B1268,'Debt Inputs'!$A$6:$M$105,2,FALSE),""))</f>
        <v/>
      </c>
      <c r="D1268" s="48">
        <f>IF(B1268="","",K1168)</f>
        <v/>
      </c>
      <c r="E1268" s="21">
        <f>IF(B1268="","",IFERROR(VLOOKUP(B1268,'Debt Inputs'!$A$6:$M$105,5,FALSE),0))</f>
        <v/>
      </c>
      <c r="F1268" s="48">
        <f>IF(D1268="","",IFERROR(D1268*E1268/12,0))</f>
        <v/>
      </c>
      <c r="G1268" s="48">
        <f>IF(D1268="","",MIN(IFERROR(VLOOKUP(B1268,'Debt Inputs'!$A$6:$M$105,7,FALSE),0),D1268+F1268))</f>
        <v/>
      </c>
      <c r="H1268" s="48">
        <f>IF(D1268="","",IF(L1268=1,MAX(0,'Debt Inputs'!$B$2-SUM($G$1206:$G$1305)),0))</f>
        <v/>
      </c>
      <c r="I1268" s="48">
        <f>IF(D1268="","",MIN(D1268+F1268,G1268+H1268))</f>
        <v/>
      </c>
      <c r="J1268" s="48">
        <f>IF(D1268="","",MIN(D1268,MAX(0,I1268-F1268)))</f>
        <v/>
      </c>
      <c r="K1268" s="48">
        <f>IF(D1268="","",MAX(0,D1268+F1268-I1268))</f>
        <v/>
      </c>
      <c r="L1268" s="18">
        <f>IF(D1268="","",IF(D1268&lt;=0,"",1+COUNTIFS($D$1206:$D$1305,"&gt;0",$E$1206:$E$1305,"&gt;"&amp;E1268)))</f>
        <v/>
      </c>
      <c r="M1268" s="18">
        <f>IF(D1268="","",IF(AND(K1268&gt;0,L1268=1),"Yes","No"))</f>
        <v/>
      </c>
      <c r="N1268" s="48">
        <f>IF(D1268="","",N1168+F1268)</f>
        <v/>
      </c>
      <c r="O1268" s="47">
        <f>IF(D1268="","",IF(AND(K1268=0,K1168&gt;0),C1268,""))</f>
        <v/>
      </c>
    </row>
    <row r="1269">
      <c r="A1269" s="49">
        <f>IF(B1269="","",DATE(YEAR('Debt Inputs'!$E$2),MONTH('Debt Inputs'!$E$2)+12,1))</f>
        <v/>
      </c>
      <c r="B1269" s="23">
        <f>IF('Debt Inputs'!A69="","",'Debt Inputs'!A69)</f>
        <v/>
      </c>
      <c r="C1269" s="24">
        <f>IF(B1269="","",IFERROR(VLOOKUP(B1269,'Debt Inputs'!$A$6:$M$105,2,FALSE),""))</f>
        <v/>
      </c>
      <c r="D1269" s="50">
        <f>IF(B1269="","",K1169)</f>
        <v/>
      </c>
      <c r="E1269" s="26">
        <f>IF(B1269="","",IFERROR(VLOOKUP(B1269,'Debt Inputs'!$A$6:$M$105,5,FALSE),0))</f>
        <v/>
      </c>
      <c r="F1269" s="50">
        <f>IF(D1269="","",IFERROR(D1269*E1269/12,0))</f>
        <v/>
      </c>
      <c r="G1269" s="50">
        <f>IF(D1269="","",MIN(IFERROR(VLOOKUP(B1269,'Debt Inputs'!$A$6:$M$105,7,FALSE),0),D1269+F1269))</f>
        <v/>
      </c>
      <c r="H1269" s="50">
        <f>IF(D1269="","",IF(L1269=1,MAX(0,'Debt Inputs'!$B$2-SUM($G$1206:$G$1305)),0))</f>
        <v/>
      </c>
      <c r="I1269" s="50">
        <f>IF(D1269="","",MIN(D1269+F1269,G1269+H1269))</f>
        <v/>
      </c>
      <c r="J1269" s="50">
        <f>IF(D1269="","",MIN(D1269,MAX(0,I1269-F1269)))</f>
        <v/>
      </c>
      <c r="K1269" s="50">
        <f>IF(D1269="","",MAX(0,D1269+F1269-I1269))</f>
        <v/>
      </c>
      <c r="L1269" s="23">
        <f>IF(D1269="","",IF(D1269&lt;=0,"",1+COUNTIFS($D$1206:$D$1305,"&gt;0",$E$1206:$E$1305,"&gt;"&amp;E1269)))</f>
        <v/>
      </c>
      <c r="M1269" s="23">
        <f>IF(D1269="","",IF(AND(K1269&gt;0,L1269=1),"Yes","No"))</f>
        <v/>
      </c>
      <c r="N1269" s="50">
        <f>IF(D1269="","",N1169+F1269)</f>
        <v/>
      </c>
      <c r="O1269" s="49">
        <f>IF(D1269="","",IF(AND(K1269=0,K1169&gt;0),C1269,""))</f>
        <v/>
      </c>
    </row>
    <row r="1270">
      <c r="A1270" s="47">
        <f>IF(B1270="","",DATE(YEAR('Debt Inputs'!$E$2),MONTH('Debt Inputs'!$E$2)+12,1))</f>
        <v/>
      </c>
      <c r="B1270" s="18">
        <f>IF('Debt Inputs'!A70="","",'Debt Inputs'!A70)</f>
        <v/>
      </c>
      <c r="C1270" s="19">
        <f>IF(B1270="","",IFERROR(VLOOKUP(B1270,'Debt Inputs'!$A$6:$M$105,2,FALSE),""))</f>
        <v/>
      </c>
      <c r="D1270" s="48">
        <f>IF(B1270="","",K1170)</f>
        <v/>
      </c>
      <c r="E1270" s="21">
        <f>IF(B1270="","",IFERROR(VLOOKUP(B1270,'Debt Inputs'!$A$6:$M$105,5,FALSE),0))</f>
        <v/>
      </c>
      <c r="F1270" s="48">
        <f>IF(D1270="","",IFERROR(D1270*E1270/12,0))</f>
        <v/>
      </c>
      <c r="G1270" s="48">
        <f>IF(D1270="","",MIN(IFERROR(VLOOKUP(B1270,'Debt Inputs'!$A$6:$M$105,7,FALSE),0),D1270+F1270))</f>
        <v/>
      </c>
      <c r="H1270" s="48">
        <f>IF(D1270="","",IF(L1270=1,MAX(0,'Debt Inputs'!$B$2-SUM($G$1206:$G$1305)),0))</f>
        <v/>
      </c>
      <c r="I1270" s="48">
        <f>IF(D1270="","",MIN(D1270+F1270,G1270+H1270))</f>
        <v/>
      </c>
      <c r="J1270" s="48">
        <f>IF(D1270="","",MIN(D1270,MAX(0,I1270-F1270)))</f>
        <v/>
      </c>
      <c r="K1270" s="48">
        <f>IF(D1270="","",MAX(0,D1270+F1270-I1270))</f>
        <v/>
      </c>
      <c r="L1270" s="18">
        <f>IF(D1270="","",IF(D1270&lt;=0,"",1+COUNTIFS($D$1206:$D$1305,"&gt;0",$E$1206:$E$1305,"&gt;"&amp;E1270)))</f>
        <v/>
      </c>
      <c r="M1270" s="18">
        <f>IF(D1270="","",IF(AND(K1270&gt;0,L1270=1),"Yes","No"))</f>
        <v/>
      </c>
      <c r="N1270" s="48">
        <f>IF(D1270="","",N1170+F1270)</f>
        <v/>
      </c>
      <c r="O1270" s="47">
        <f>IF(D1270="","",IF(AND(K1270=0,K1170&gt;0),C1270,""))</f>
        <v/>
      </c>
    </row>
    <row r="1271">
      <c r="A1271" s="49">
        <f>IF(B1271="","",DATE(YEAR('Debt Inputs'!$E$2),MONTH('Debt Inputs'!$E$2)+12,1))</f>
        <v/>
      </c>
      <c r="B1271" s="23">
        <f>IF('Debt Inputs'!A71="","",'Debt Inputs'!A71)</f>
        <v/>
      </c>
      <c r="C1271" s="24">
        <f>IF(B1271="","",IFERROR(VLOOKUP(B1271,'Debt Inputs'!$A$6:$M$105,2,FALSE),""))</f>
        <v/>
      </c>
      <c r="D1271" s="50">
        <f>IF(B1271="","",K1171)</f>
        <v/>
      </c>
      <c r="E1271" s="26">
        <f>IF(B1271="","",IFERROR(VLOOKUP(B1271,'Debt Inputs'!$A$6:$M$105,5,FALSE),0))</f>
        <v/>
      </c>
      <c r="F1271" s="50">
        <f>IF(D1271="","",IFERROR(D1271*E1271/12,0))</f>
        <v/>
      </c>
      <c r="G1271" s="50">
        <f>IF(D1271="","",MIN(IFERROR(VLOOKUP(B1271,'Debt Inputs'!$A$6:$M$105,7,FALSE),0),D1271+F1271))</f>
        <v/>
      </c>
      <c r="H1271" s="50">
        <f>IF(D1271="","",IF(L1271=1,MAX(0,'Debt Inputs'!$B$2-SUM($G$1206:$G$1305)),0))</f>
        <v/>
      </c>
      <c r="I1271" s="50">
        <f>IF(D1271="","",MIN(D1271+F1271,G1271+H1271))</f>
        <v/>
      </c>
      <c r="J1271" s="50">
        <f>IF(D1271="","",MIN(D1271,MAX(0,I1271-F1271)))</f>
        <v/>
      </c>
      <c r="K1271" s="50">
        <f>IF(D1271="","",MAX(0,D1271+F1271-I1271))</f>
        <v/>
      </c>
      <c r="L1271" s="23">
        <f>IF(D1271="","",IF(D1271&lt;=0,"",1+COUNTIFS($D$1206:$D$1305,"&gt;0",$E$1206:$E$1305,"&gt;"&amp;E1271)))</f>
        <v/>
      </c>
      <c r="M1271" s="23">
        <f>IF(D1271="","",IF(AND(K1271&gt;0,L1271=1),"Yes","No"))</f>
        <v/>
      </c>
      <c r="N1271" s="50">
        <f>IF(D1271="","",N1171+F1271)</f>
        <v/>
      </c>
      <c r="O1271" s="49">
        <f>IF(D1271="","",IF(AND(K1271=0,K1171&gt;0),C1271,""))</f>
        <v/>
      </c>
    </row>
    <row r="1272">
      <c r="A1272" s="47">
        <f>IF(B1272="","",DATE(YEAR('Debt Inputs'!$E$2),MONTH('Debt Inputs'!$E$2)+12,1))</f>
        <v/>
      </c>
      <c r="B1272" s="18">
        <f>IF('Debt Inputs'!A72="","",'Debt Inputs'!A72)</f>
        <v/>
      </c>
      <c r="C1272" s="19">
        <f>IF(B1272="","",IFERROR(VLOOKUP(B1272,'Debt Inputs'!$A$6:$M$105,2,FALSE),""))</f>
        <v/>
      </c>
      <c r="D1272" s="48">
        <f>IF(B1272="","",K1172)</f>
        <v/>
      </c>
      <c r="E1272" s="21">
        <f>IF(B1272="","",IFERROR(VLOOKUP(B1272,'Debt Inputs'!$A$6:$M$105,5,FALSE),0))</f>
        <v/>
      </c>
      <c r="F1272" s="48">
        <f>IF(D1272="","",IFERROR(D1272*E1272/12,0))</f>
        <v/>
      </c>
      <c r="G1272" s="48">
        <f>IF(D1272="","",MIN(IFERROR(VLOOKUP(B1272,'Debt Inputs'!$A$6:$M$105,7,FALSE),0),D1272+F1272))</f>
        <v/>
      </c>
      <c r="H1272" s="48">
        <f>IF(D1272="","",IF(L1272=1,MAX(0,'Debt Inputs'!$B$2-SUM($G$1206:$G$1305)),0))</f>
        <v/>
      </c>
      <c r="I1272" s="48">
        <f>IF(D1272="","",MIN(D1272+F1272,G1272+H1272))</f>
        <v/>
      </c>
      <c r="J1272" s="48">
        <f>IF(D1272="","",MIN(D1272,MAX(0,I1272-F1272)))</f>
        <v/>
      </c>
      <c r="K1272" s="48">
        <f>IF(D1272="","",MAX(0,D1272+F1272-I1272))</f>
        <v/>
      </c>
      <c r="L1272" s="18">
        <f>IF(D1272="","",IF(D1272&lt;=0,"",1+COUNTIFS($D$1206:$D$1305,"&gt;0",$E$1206:$E$1305,"&gt;"&amp;E1272)))</f>
        <v/>
      </c>
      <c r="M1272" s="18">
        <f>IF(D1272="","",IF(AND(K1272&gt;0,L1272=1),"Yes","No"))</f>
        <v/>
      </c>
      <c r="N1272" s="48">
        <f>IF(D1272="","",N1172+F1272)</f>
        <v/>
      </c>
      <c r="O1272" s="47">
        <f>IF(D1272="","",IF(AND(K1272=0,K1172&gt;0),C1272,""))</f>
        <v/>
      </c>
    </row>
    <row r="1273">
      <c r="A1273" s="49">
        <f>IF(B1273="","",DATE(YEAR('Debt Inputs'!$E$2),MONTH('Debt Inputs'!$E$2)+12,1))</f>
        <v/>
      </c>
      <c r="B1273" s="23">
        <f>IF('Debt Inputs'!A73="","",'Debt Inputs'!A73)</f>
        <v/>
      </c>
      <c r="C1273" s="24">
        <f>IF(B1273="","",IFERROR(VLOOKUP(B1273,'Debt Inputs'!$A$6:$M$105,2,FALSE),""))</f>
        <v/>
      </c>
      <c r="D1273" s="50">
        <f>IF(B1273="","",K1173)</f>
        <v/>
      </c>
      <c r="E1273" s="26">
        <f>IF(B1273="","",IFERROR(VLOOKUP(B1273,'Debt Inputs'!$A$6:$M$105,5,FALSE),0))</f>
        <v/>
      </c>
      <c r="F1273" s="50">
        <f>IF(D1273="","",IFERROR(D1273*E1273/12,0))</f>
        <v/>
      </c>
      <c r="G1273" s="50">
        <f>IF(D1273="","",MIN(IFERROR(VLOOKUP(B1273,'Debt Inputs'!$A$6:$M$105,7,FALSE),0),D1273+F1273))</f>
        <v/>
      </c>
      <c r="H1273" s="50">
        <f>IF(D1273="","",IF(L1273=1,MAX(0,'Debt Inputs'!$B$2-SUM($G$1206:$G$1305)),0))</f>
        <v/>
      </c>
      <c r="I1273" s="50">
        <f>IF(D1273="","",MIN(D1273+F1273,G1273+H1273))</f>
        <v/>
      </c>
      <c r="J1273" s="50">
        <f>IF(D1273="","",MIN(D1273,MAX(0,I1273-F1273)))</f>
        <v/>
      </c>
      <c r="K1273" s="50">
        <f>IF(D1273="","",MAX(0,D1273+F1273-I1273))</f>
        <v/>
      </c>
      <c r="L1273" s="23">
        <f>IF(D1273="","",IF(D1273&lt;=0,"",1+COUNTIFS($D$1206:$D$1305,"&gt;0",$E$1206:$E$1305,"&gt;"&amp;E1273)))</f>
        <v/>
      </c>
      <c r="M1273" s="23">
        <f>IF(D1273="","",IF(AND(K1273&gt;0,L1273=1),"Yes","No"))</f>
        <v/>
      </c>
      <c r="N1273" s="50">
        <f>IF(D1273="","",N1173+F1273)</f>
        <v/>
      </c>
      <c r="O1273" s="49">
        <f>IF(D1273="","",IF(AND(K1273=0,K1173&gt;0),C1273,""))</f>
        <v/>
      </c>
    </row>
    <row r="1274">
      <c r="A1274" s="47">
        <f>IF(B1274="","",DATE(YEAR('Debt Inputs'!$E$2),MONTH('Debt Inputs'!$E$2)+12,1))</f>
        <v/>
      </c>
      <c r="B1274" s="18">
        <f>IF('Debt Inputs'!A74="","",'Debt Inputs'!A74)</f>
        <v/>
      </c>
      <c r="C1274" s="19">
        <f>IF(B1274="","",IFERROR(VLOOKUP(B1274,'Debt Inputs'!$A$6:$M$105,2,FALSE),""))</f>
        <v/>
      </c>
      <c r="D1274" s="48">
        <f>IF(B1274="","",K1174)</f>
        <v/>
      </c>
      <c r="E1274" s="21">
        <f>IF(B1274="","",IFERROR(VLOOKUP(B1274,'Debt Inputs'!$A$6:$M$105,5,FALSE),0))</f>
        <v/>
      </c>
      <c r="F1274" s="48">
        <f>IF(D1274="","",IFERROR(D1274*E1274/12,0))</f>
        <v/>
      </c>
      <c r="G1274" s="48">
        <f>IF(D1274="","",MIN(IFERROR(VLOOKUP(B1274,'Debt Inputs'!$A$6:$M$105,7,FALSE),0),D1274+F1274))</f>
        <v/>
      </c>
      <c r="H1274" s="48">
        <f>IF(D1274="","",IF(L1274=1,MAX(0,'Debt Inputs'!$B$2-SUM($G$1206:$G$1305)),0))</f>
        <v/>
      </c>
      <c r="I1274" s="48">
        <f>IF(D1274="","",MIN(D1274+F1274,G1274+H1274))</f>
        <v/>
      </c>
      <c r="J1274" s="48">
        <f>IF(D1274="","",MIN(D1274,MAX(0,I1274-F1274)))</f>
        <v/>
      </c>
      <c r="K1274" s="48">
        <f>IF(D1274="","",MAX(0,D1274+F1274-I1274))</f>
        <v/>
      </c>
      <c r="L1274" s="18">
        <f>IF(D1274="","",IF(D1274&lt;=0,"",1+COUNTIFS($D$1206:$D$1305,"&gt;0",$E$1206:$E$1305,"&gt;"&amp;E1274)))</f>
        <v/>
      </c>
      <c r="M1274" s="18">
        <f>IF(D1274="","",IF(AND(K1274&gt;0,L1274=1),"Yes","No"))</f>
        <v/>
      </c>
      <c r="N1274" s="48">
        <f>IF(D1274="","",N1174+F1274)</f>
        <v/>
      </c>
      <c r="O1274" s="47">
        <f>IF(D1274="","",IF(AND(K1274=0,K1174&gt;0),C1274,""))</f>
        <v/>
      </c>
    </row>
    <row r="1275">
      <c r="A1275" s="49">
        <f>IF(B1275="","",DATE(YEAR('Debt Inputs'!$E$2),MONTH('Debt Inputs'!$E$2)+12,1))</f>
        <v/>
      </c>
      <c r="B1275" s="23">
        <f>IF('Debt Inputs'!A75="","",'Debt Inputs'!A75)</f>
        <v/>
      </c>
      <c r="C1275" s="24">
        <f>IF(B1275="","",IFERROR(VLOOKUP(B1275,'Debt Inputs'!$A$6:$M$105,2,FALSE),""))</f>
        <v/>
      </c>
      <c r="D1275" s="50">
        <f>IF(B1275="","",K1175)</f>
        <v/>
      </c>
      <c r="E1275" s="26">
        <f>IF(B1275="","",IFERROR(VLOOKUP(B1275,'Debt Inputs'!$A$6:$M$105,5,FALSE),0))</f>
        <v/>
      </c>
      <c r="F1275" s="50">
        <f>IF(D1275="","",IFERROR(D1275*E1275/12,0))</f>
        <v/>
      </c>
      <c r="G1275" s="50">
        <f>IF(D1275="","",MIN(IFERROR(VLOOKUP(B1275,'Debt Inputs'!$A$6:$M$105,7,FALSE),0),D1275+F1275))</f>
        <v/>
      </c>
      <c r="H1275" s="50">
        <f>IF(D1275="","",IF(L1275=1,MAX(0,'Debt Inputs'!$B$2-SUM($G$1206:$G$1305)),0))</f>
        <v/>
      </c>
      <c r="I1275" s="50">
        <f>IF(D1275="","",MIN(D1275+F1275,G1275+H1275))</f>
        <v/>
      </c>
      <c r="J1275" s="50">
        <f>IF(D1275="","",MIN(D1275,MAX(0,I1275-F1275)))</f>
        <v/>
      </c>
      <c r="K1275" s="50">
        <f>IF(D1275="","",MAX(0,D1275+F1275-I1275))</f>
        <v/>
      </c>
      <c r="L1275" s="23">
        <f>IF(D1275="","",IF(D1275&lt;=0,"",1+COUNTIFS($D$1206:$D$1305,"&gt;0",$E$1206:$E$1305,"&gt;"&amp;E1275)))</f>
        <v/>
      </c>
      <c r="M1275" s="23">
        <f>IF(D1275="","",IF(AND(K1275&gt;0,L1275=1),"Yes","No"))</f>
        <v/>
      </c>
      <c r="N1275" s="50">
        <f>IF(D1275="","",N1175+F1275)</f>
        <v/>
      </c>
      <c r="O1275" s="49">
        <f>IF(D1275="","",IF(AND(K1275=0,K1175&gt;0),C1275,""))</f>
        <v/>
      </c>
    </row>
    <row r="1276">
      <c r="A1276" s="47">
        <f>IF(B1276="","",DATE(YEAR('Debt Inputs'!$E$2),MONTH('Debt Inputs'!$E$2)+12,1))</f>
        <v/>
      </c>
      <c r="B1276" s="18">
        <f>IF('Debt Inputs'!A76="","",'Debt Inputs'!A76)</f>
        <v/>
      </c>
      <c r="C1276" s="19">
        <f>IF(B1276="","",IFERROR(VLOOKUP(B1276,'Debt Inputs'!$A$6:$M$105,2,FALSE),""))</f>
        <v/>
      </c>
      <c r="D1276" s="48">
        <f>IF(B1276="","",K1176)</f>
        <v/>
      </c>
      <c r="E1276" s="21">
        <f>IF(B1276="","",IFERROR(VLOOKUP(B1276,'Debt Inputs'!$A$6:$M$105,5,FALSE),0))</f>
        <v/>
      </c>
      <c r="F1276" s="48">
        <f>IF(D1276="","",IFERROR(D1276*E1276/12,0))</f>
        <v/>
      </c>
      <c r="G1276" s="48">
        <f>IF(D1276="","",MIN(IFERROR(VLOOKUP(B1276,'Debt Inputs'!$A$6:$M$105,7,FALSE),0),D1276+F1276))</f>
        <v/>
      </c>
      <c r="H1276" s="48">
        <f>IF(D1276="","",IF(L1276=1,MAX(0,'Debt Inputs'!$B$2-SUM($G$1206:$G$1305)),0))</f>
        <v/>
      </c>
      <c r="I1276" s="48">
        <f>IF(D1276="","",MIN(D1276+F1276,G1276+H1276))</f>
        <v/>
      </c>
      <c r="J1276" s="48">
        <f>IF(D1276="","",MIN(D1276,MAX(0,I1276-F1276)))</f>
        <v/>
      </c>
      <c r="K1276" s="48">
        <f>IF(D1276="","",MAX(0,D1276+F1276-I1276))</f>
        <v/>
      </c>
      <c r="L1276" s="18">
        <f>IF(D1276="","",IF(D1276&lt;=0,"",1+COUNTIFS($D$1206:$D$1305,"&gt;0",$E$1206:$E$1305,"&gt;"&amp;E1276)))</f>
        <v/>
      </c>
      <c r="M1276" s="18">
        <f>IF(D1276="","",IF(AND(K1276&gt;0,L1276=1),"Yes","No"))</f>
        <v/>
      </c>
      <c r="N1276" s="48">
        <f>IF(D1276="","",N1176+F1276)</f>
        <v/>
      </c>
      <c r="O1276" s="47">
        <f>IF(D1276="","",IF(AND(K1276=0,K1176&gt;0),C1276,""))</f>
        <v/>
      </c>
    </row>
    <row r="1277">
      <c r="A1277" s="49">
        <f>IF(B1277="","",DATE(YEAR('Debt Inputs'!$E$2),MONTH('Debt Inputs'!$E$2)+12,1))</f>
        <v/>
      </c>
      <c r="B1277" s="23">
        <f>IF('Debt Inputs'!A77="","",'Debt Inputs'!A77)</f>
        <v/>
      </c>
      <c r="C1277" s="24">
        <f>IF(B1277="","",IFERROR(VLOOKUP(B1277,'Debt Inputs'!$A$6:$M$105,2,FALSE),""))</f>
        <v/>
      </c>
      <c r="D1277" s="50">
        <f>IF(B1277="","",K1177)</f>
        <v/>
      </c>
      <c r="E1277" s="26">
        <f>IF(B1277="","",IFERROR(VLOOKUP(B1277,'Debt Inputs'!$A$6:$M$105,5,FALSE),0))</f>
        <v/>
      </c>
      <c r="F1277" s="50">
        <f>IF(D1277="","",IFERROR(D1277*E1277/12,0))</f>
        <v/>
      </c>
      <c r="G1277" s="50">
        <f>IF(D1277="","",MIN(IFERROR(VLOOKUP(B1277,'Debt Inputs'!$A$6:$M$105,7,FALSE),0),D1277+F1277))</f>
        <v/>
      </c>
      <c r="H1277" s="50">
        <f>IF(D1277="","",IF(L1277=1,MAX(0,'Debt Inputs'!$B$2-SUM($G$1206:$G$1305)),0))</f>
        <v/>
      </c>
      <c r="I1277" s="50">
        <f>IF(D1277="","",MIN(D1277+F1277,G1277+H1277))</f>
        <v/>
      </c>
      <c r="J1277" s="50">
        <f>IF(D1277="","",MIN(D1277,MAX(0,I1277-F1277)))</f>
        <v/>
      </c>
      <c r="K1277" s="50">
        <f>IF(D1277="","",MAX(0,D1277+F1277-I1277))</f>
        <v/>
      </c>
      <c r="L1277" s="23">
        <f>IF(D1277="","",IF(D1277&lt;=0,"",1+COUNTIFS($D$1206:$D$1305,"&gt;0",$E$1206:$E$1305,"&gt;"&amp;E1277)))</f>
        <v/>
      </c>
      <c r="M1277" s="23">
        <f>IF(D1277="","",IF(AND(K1277&gt;0,L1277=1),"Yes","No"))</f>
        <v/>
      </c>
      <c r="N1277" s="50">
        <f>IF(D1277="","",N1177+F1277)</f>
        <v/>
      </c>
      <c r="O1277" s="49">
        <f>IF(D1277="","",IF(AND(K1277=0,K1177&gt;0),C1277,""))</f>
        <v/>
      </c>
    </row>
    <row r="1278">
      <c r="A1278" s="47">
        <f>IF(B1278="","",DATE(YEAR('Debt Inputs'!$E$2),MONTH('Debt Inputs'!$E$2)+12,1))</f>
        <v/>
      </c>
      <c r="B1278" s="18">
        <f>IF('Debt Inputs'!A78="","",'Debt Inputs'!A78)</f>
        <v/>
      </c>
      <c r="C1278" s="19">
        <f>IF(B1278="","",IFERROR(VLOOKUP(B1278,'Debt Inputs'!$A$6:$M$105,2,FALSE),""))</f>
        <v/>
      </c>
      <c r="D1278" s="48">
        <f>IF(B1278="","",K1178)</f>
        <v/>
      </c>
      <c r="E1278" s="21">
        <f>IF(B1278="","",IFERROR(VLOOKUP(B1278,'Debt Inputs'!$A$6:$M$105,5,FALSE),0))</f>
        <v/>
      </c>
      <c r="F1278" s="48">
        <f>IF(D1278="","",IFERROR(D1278*E1278/12,0))</f>
        <v/>
      </c>
      <c r="G1278" s="48">
        <f>IF(D1278="","",MIN(IFERROR(VLOOKUP(B1278,'Debt Inputs'!$A$6:$M$105,7,FALSE),0),D1278+F1278))</f>
        <v/>
      </c>
      <c r="H1278" s="48">
        <f>IF(D1278="","",IF(L1278=1,MAX(0,'Debt Inputs'!$B$2-SUM($G$1206:$G$1305)),0))</f>
        <v/>
      </c>
      <c r="I1278" s="48">
        <f>IF(D1278="","",MIN(D1278+F1278,G1278+H1278))</f>
        <v/>
      </c>
      <c r="J1278" s="48">
        <f>IF(D1278="","",MIN(D1278,MAX(0,I1278-F1278)))</f>
        <v/>
      </c>
      <c r="K1278" s="48">
        <f>IF(D1278="","",MAX(0,D1278+F1278-I1278))</f>
        <v/>
      </c>
      <c r="L1278" s="18">
        <f>IF(D1278="","",IF(D1278&lt;=0,"",1+COUNTIFS($D$1206:$D$1305,"&gt;0",$E$1206:$E$1305,"&gt;"&amp;E1278)))</f>
        <v/>
      </c>
      <c r="M1278" s="18">
        <f>IF(D1278="","",IF(AND(K1278&gt;0,L1278=1),"Yes","No"))</f>
        <v/>
      </c>
      <c r="N1278" s="48">
        <f>IF(D1278="","",N1178+F1278)</f>
        <v/>
      </c>
      <c r="O1278" s="47">
        <f>IF(D1278="","",IF(AND(K1278=0,K1178&gt;0),C1278,""))</f>
        <v/>
      </c>
    </row>
    <row r="1279">
      <c r="A1279" s="49">
        <f>IF(B1279="","",DATE(YEAR('Debt Inputs'!$E$2),MONTH('Debt Inputs'!$E$2)+12,1))</f>
        <v/>
      </c>
      <c r="B1279" s="23">
        <f>IF('Debt Inputs'!A79="","",'Debt Inputs'!A79)</f>
        <v/>
      </c>
      <c r="C1279" s="24">
        <f>IF(B1279="","",IFERROR(VLOOKUP(B1279,'Debt Inputs'!$A$6:$M$105,2,FALSE),""))</f>
        <v/>
      </c>
      <c r="D1279" s="50">
        <f>IF(B1279="","",K1179)</f>
        <v/>
      </c>
      <c r="E1279" s="26">
        <f>IF(B1279="","",IFERROR(VLOOKUP(B1279,'Debt Inputs'!$A$6:$M$105,5,FALSE),0))</f>
        <v/>
      </c>
      <c r="F1279" s="50">
        <f>IF(D1279="","",IFERROR(D1279*E1279/12,0))</f>
        <v/>
      </c>
      <c r="G1279" s="50">
        <f>IF(D1279="","",MIN(IFERROR(VLOOKUP(B1279,'Debt Inputs'!$A$6:$M$105,7,FALSE),0),D1279+F1279))</f>
        <v/>
      </c>
      <c r="H1279" s="50">
        <f>IF(D1279="","",IF(L1279=1,MAX(0,'Debt Inputs'!$B$2-SUM($G$1206:$G$1305)),0))</f>
        <v/>
      </c>
      <c r="I1279" s="50">
        <f>IF(D1279="","",MIN(D1279+F1279,G1279+H1279))</f>
        <v/>
      </c>
      <c r="J1279" s="50">
        <f>IF(D1279="","",MIN(D1279,MAX(0,I1279-F1279)))</f>
        <v/>
      </c>
      <c r="K1279" s="50">
        <f>IF(D1279="","",MAX(0,D1279+F1279-I1279))</f>
        <v/>
      </c>
      <c r="L1279" s="23">
        <f>IF(D1279="","",IF(D1279&lt;=0,"",1+COUNTIFS($D$1206:$D$1305,"&gt;0",$E$1206:$E$1305,"&gt;"&amp;E1279)))</f>
        <v/>
      </c>
      <c r="M1279" s="23">
        <f>IF(D1279="","",IF(AND(K1279&gt;0,L1279=1),"Yes","No"))</f>
        <v/>
      </c>
      <c r="N1279" s="50">
        <f>IF(D1279="","",N1179+F1279)</f>
        <v/>
      </c>
      <c r="O1279" s="49">
        <f>IF(D1279="","",IF(AND(K1279=0,K1179&gt;0),C1279,""))</f>
        <v/>
      </c>
    </row>
    <row r="1280">
      <c r="A1280" s="47">
        <f>IF(B1280="","",DATE(YEAR('Debt Inputs'!$E$2),MONTH('Debt Inputs'!$E$2)+12,1))</f>
        <v/>
      </c>
      <c r="B1280" s="18">
        <f>IF('Debt Inputs'!A80="","",'Debt Inputs'!A80)</f>
        <v/>
      </c>
      <c r="C1280" s="19">
        <f>IF(B1280="","",IFERROR(VLOOKUP(B1280,'Debt Inputs'!$A$6:$M$105,2,FALSE),""))</f>
        <v/>
      </c>
      <c r="D1280" s="48">
        <f>IF(B1280="","",K1180)</f>
        <v/>
      </c>
      <c r="E1280" s="21">
        <f>IF(B1280="","",IFERROR(VLOOKUP(B1280,'Debt Inputs'!$A$6:$M$105,5,FALSE),0))</f>
        <v/>
      </c>
      <c r="F1280" s="48">
        <f>IF(D1280="","",IFERROR(D1280*E1280/12,0))</f>
        <v/>
      </c>
      <c r="G1280" s="48">
        <f>IF(D1280="","",MIN(IFERROR(VLOOKUP(B1280,'Debt Inputs'!$A$6:$M$105,7,FALSE),0),D1280+F1280))</f>
        <v/>
      </c>
      <c r="H1280" s="48">
        <f>IF(D1280="","",IF(L1280=1,MAX(0,'Debt Inputs'!$B$2-SUM($G$1206:$G$1305)),0))</f>
        <v/>
      </c>
      <c r="I1280" s="48">
        <f>IF(D1280="","",MIN(D1280+F1280,G1280+H1280))</f>
        <v/>
      </c>
      <c r="J1280" s="48">
        <f>IF(D1280="","",MIN(D1280,MAX(0,I1280-F1280)))</f>
        <v/>
      </c>
      <c r="K1280" s="48">
        <f>IF(D1280="","",MAX(0,D1280+F1280-I1280))</f>
        <v/>
      </c>
      <c r="L1280" s="18">
        <f>IF(D1280="","",IF(D1280&lt;=0,"",1+COUNTIFS($D$1206:$D$1305,"&gt;0",$E$1206:$E$1305,"&gt;"&amp;E1280)))</f>
        <v/>
      </c>
      <c r="M1280" s="18">
        <f>IF(D1280="","",IF(AND(K1280&gt;0,L1280=1),"Yes","No"))</f>
        <v/>
      </c>
      <c r="N1280" s="48">
        <f>IF(D1280="","",N1180+F1280)</f>
        <v/>
      </c>
      <c r="O1280" s="47">
        <f>IF(D1280="","",IF(AND(K1280=0,K1180&gt;0),C1280,""))</f>
        <v/>
      </c>
    </row>
    <row r="1281">
      <c r="A1281" s="49">
        <f>IF(B1281="","",DATE(YEAR('Debt Inputs'!$E$2),MONTH('Debt Inputs'!$E$2)+12,1))</f>
        <v/>
      </c>
      <c r="B1281" s="23">
        <f>IF('Debt Inputs'!A81="","",'Debt Inputs'!A81)</f>
        <v/>
      </c>
      <c r="C1281" s="24">
        <f>IF(B1281="","",IFERROR(VLOOKUP(B1281,'Debt Inputs'!$A$6:$M$105,2,FALSE),""))</f>
        <v/>
      </c>
      <c r="D1281" s="50">
        <f>IF(B1281="","",K1181)</f>
        <v/>
      </c>
      <c r="E1281" s="26">
        <f>IF(B1281="","",IFERROR(VLOOKUP(B1281,'Debt Inputs'!$A$6:$M$105,5,FALSE),0))</f>
        <v/>
      </c>
      <c r="F1281" s="50">
        <f>IF(D1281="","",IFERROR(D1281*E1281/12,0))</f>
        <v/>
      </c>
      <c r="G1281" s="50">
        <f>IF(D1281="","",MIN(IFERROR(VLOOKUP(B1281,'Debt Inputs'!$A$6:$M$105,7,FALSE),0),D1281+F1281))</f>
        <v/>
      </c>
      <c r="H1281" s="50">
        <f>IF(D1281="","",IF(L1281=1,MAX(0,'Debt Inputs'!$B$2-SUM($G$1206:$G$1305)),0))</f>
        <v/>
      </c>
      <c r="I1281" s="50">
        <f>IF(D1281="","",MIN(D1281+F1281,G1281+H1281))</f>
        <v/>
      </c>
      <c r="J1281" s="50">
        <f>IF(D1281="","",MIN(D1281,MAX(0,I1281-F1281)))</f>
        <v/>
      </c>
      <c r="K1281" s="50">
        <f>IF(D1281="","",MAX(0,D1281+F1281-I1281))</f>
        <v/>
      </c>
      <c r="L1281" s="23">
        <f>IF(D1281="","",IF(D1281&lt;=0,"",1+COUNTIFS($D$1206:$D$1305,"&gt;0",$E$1206:$E$1305,"&gt;"&amp;E1281)))</f>
        <v/>
      </c>
      <c r="M1281" s="23">
        <f>IF(D1281="","",IF(AND(K1281&gt;0,L1281=1),"Yes","No"))</f>
        <v/>
      </c>
      <c r="N1281" s="50">
        <f>IF(D1281="","",N1181+F1281)</f>
        <v/>
      </c>
      <c r="O1281" s="49">
        <f>IF(D1281="","",IF(AND(K1281=0,K1181&gt;0),C1281,""))</f>
        <v/>
      </c>
    </row>
    <row r="1282">
      <c r="A1282" s="47">
        <f>IF(B1282="","",DATE(YEAR('Debt Inputs'!$E$2),MONTH('Debt Inputs'!$E$2)+12,1))</f>
        <v/>
      </c>
      <c r="B1282" s="18">
        <f>IF('Debt Inputs'!A82="","",'Debt Inputs'!A82)</f>
        <v/>
      </c>
      <c r="C1282" s="19">
        <f>IF(B1282="","",IFERROR(VLOOKUP(B1282,'Debt Inputs'!$A$6:$M$105,2,FALSE),""))</f>
        <v/>
      </c>
      <c r="D1282" s="48">
        <f>IF(B1282="","",K1182)</f>
        <v/>
      </c>
      <c r="E1282" s="21">
        <f>IF(B1282="","",IFERROR(VLOOKUP(B1282,'Debt Inputs'!$A$6:$M$105,5,FALSE),0))</f>
        <v/>
      </c>
      <c r="F1282" s="48">
        <f>IF(D1282="","",IFERROR(D1282*E1282/12,0))</f>
        <v/>
      </c>
      <c r="G1282" s="48">
        <f>IF(D1282="","",MIN(IFERROR(VLOOKUP(B1282,'Debt Inputs'!$A$6:$M$105,7,FALSE),0),D1282+F1282))</f>
        <v/>
      </c>
      <c r="H1282" s="48">
        <f>IF(D1282="","",IF(L1282=1,MAX(0,'Debt Inputs'!$B$2-SUM($G$1206:$G$1305)),0))</f>
        <v/>
      </c>
      <c r="I1282" s="48">
        <f>IF(D1282="","",MIN(D1282+F1282,G1282+H1282))</f>
        <v/>
      </c>
      <c r="J1282" s="48">
        <f>IF(D1282="","",MIN(D1282,MAX(0,I1282-F1282)))</f>
        <v/>
      </c>
      <c r="K1282" s="48">
        <f>IF(D1282="","",MAX(0,D1282+F1282-I1282))</f>
        <v/>
      </c>
      <c r="L1282" s="18">
        <f>IF(D1282="","",IF(D1282&lt;=0,"",1+COUNTIFS($D$1206:$D$1305,"&gt;0",$E$1206:$E$1305,"&gt;"&amp;E1282)))</f>
        <v/>
      </c>
      <c r="M1282" s="18">
        <f>IF(D1282="","",IF(AND(K1282&gt;0,L1282=1),"Yes","No"))</f>
        <v/>
      </c>
      <c r="N1282" s="48">
        <f>IF(D1282="","",N1182+F1282)</f>
        <v/>
      </c>
      <c r="O1282" s="47">
        <f>IF(D1282="","",IF(AND(K1282=0,K1182&gt;0),C1282,""))</f>
        <v/>
      </c>
    </row>
    <row r="1283">
      <c r="A1283" s="49">
        <f>IF(B1283="","",DATE(YEAR('Debt Inputs'!$E$2),MONTH('Debt Inputs'!$E$2)+12,1))</f>
        <v/>
      </c>
      <c r="B1283" s="23">
        <f>IF('Debt Inputs'!A83="","",'Debt Inputs'!A83)</f>
        <v/>
      </c>
      <c r="C1283" s="24">
        <f>IF(B1283="","",IFERROR(VLOOKUP(B1283,'Debt Inputs'!$A$6:$M$105,2,FALSE),""))</f>
        <v/>
      </c>
      <c r="D1283" s="50">
        <f>IF(B1283="","",K1183)</f>
        <v/>
      </c>
      <c r="E1283" s="26">
        <f>IF(B1283="","",IFERROR(VLOOKUP(B1283,'Debt Inputs'!$A$6:$M$105,5,FALSE),0))</f>
        <v/>
      </c>
      <c r="F1283" s="50">
        <f>IF(D1283="","",IFERROR(D1283*E1283/12,0))</f>
        <v/>
      </c>
      <c r="G1283" s="50">
        <f>IF(D1283="","",MIN(IFERROR(VLOOKUP(B1283,'Debt Inputs'!$A$6:$M$105,7,FALSE),0),D1283+F1283))</f>
        <v/>
      </c>
      <c r="H1283" s="50">
        <f>IF(D1283="","",IF(L1283=1,MAX(0,'Debt Inputs'!$B$2-SUM($G$1206:$G$1305)),0))</f>
        <v/>
      </c>
      <c r="I1283" s="50">
        <f>IF(D1283="","",MIN(D1283+F1283,G1283+H1283))</f>
        <v/>
      </c>
      <c r="J1283" s="50">
        <f>IF(D1283="","",MIN(D1283,MAX(0,I1283-F1283)))</f>
        <v/>
      </c>
      <c r="K1283" s="50">
        <f>IF(D1283="","",MAX(0,D1283+F1283-I1283))</f>
        <v/>
      </c>
      <c r="L1283" s="23">
        <f>IF(D1283="","",IF(D1283&lt;=0,"",1+COUNTIFS($D$1206:$D$1305,"&gt;0",$E$1206:$E$1305,"&gt;"&amp;E1283)))</f>
        <v/>
      </c>
      <c r="M1283" s="23">
        <f>IF(D1283="","",IF(AND(K1283&gt;0,L1283=1),"Yes","No"))</f>
        <v/>
      </c>
      <c r="N1283" s="50">
        <f>IF(D1283="","",N1183+F1283)</f>
        <v/>
      </c>
      <c r="O1283" s="49">
        <f>IF(D1283="","",IF(AND(K1283=0,K1183&gt;0),C1283,""))</f>
        <v/>
      </c>
    </row>
    <row r="1284">
      <c r="A1284" s="47">
        <f>IF(B1284="","",DATE(YEAR('Debt Inputs'!$E$2),MONTH('Debt Inputs'!$E$2)+12,1))</f>
        <v/>
      </c>
      <c r="B1284" s="18">
        <f>IF('Debt Inputs'!A84="","",'Debt Inputs'!A84)</f>
        <v/>
      </c>
      <c r="C1284" s="19">
        <f>IF(B1284="","",IFERROR(VLOOKUP(B1284,'Debt Inputs'!$A$6:$M$105,2,FALSE),""))</f>
        <v/>
      </c>
      <c r="D1284" s="48">
        <f>IF(B1284="","",K1184)</f>
        <v/>
      </c>
      <c r="E1284" s="21">
        <f>IF(B1284="","",IFERROR(VLOOKUP(B1284,'Debt Inputs'!$A$6:$M$105,5,FALSE),0))</f>
        <v/>
      </c>
      <c r="F1284" s="48">
        <f>IF(D1284="","",IFERROR(D1284*E1284/12,0))</f>
        <v/>
      </c>
      <c r="G1284" s="48">
        <f>IF(D1284="","",MIN(IFERROR(VLOOKUP(B1284,'Debt Inputs'!$A$6:$M$105,7,FALSE),0),D1284+F1284))</f>
        <v/>
      </c>
      <c r="H1284" s="48">
        <f>IF(D1284="","",IF(L1284=1,MAX(0,'Debt Inputs'!$B$2-SUM($G$1206:$G$1305)),0))</f>
        <v/>
      </c>
      <c r="I1284" s="48">
        <f>IF(D1284="","",MIN(D1284+F1284,G1284+H1284))</f>
        <v/>
      </c>
      <c r="J1284" s="48">
        <f>IF(D1284="","",MIN(D1284,MAX(0,I1284-F1284)))</f>
        <v/>
      </c>
      <c r="K1284" s="48">
        <f>IF(D1284="","",MAX(0,D1284+F1284-I1284))</f>
        <v/>
      </c>
      <c r="L1284" s="18">
        <f>IF(D1284="","",IF(D1284&lt;=0,"",1+COUNTIFS($D$1206:$D$1305,"&gt;0",$E$1206:$E$1305,"&gt;"&amp;E1284)))</f>
        <v/>
      </c>
      <c r="M1284" s="18">
        <f>IF(D1284="","",IF(AND(K1284&gt;0,L1284=1),"Yes","No"))</f>
        <v/>
      </c>
      <c r="N1284" s="48">
        <f>IF(D1284="","",N1184+F1284)</f>
        <v/>
      </c>
      <c r="O1284" s="47">
        <f>IF(D1284="","",IF(AND(K1284=0,K1184&gt;0),C1284,""))</f>
        <v/>
      </c>
    </row>
    <row r="1285">
      <c r="A1285" s="49">
        <f>IF(B1285="","",DATE(YEAR('Debt Inputs'!$E$2),MONTH('Debt Inputs'!$E$2)+12,1))</f>
        <v/>
      </c>
      <c r="B1285" s="23">
        <f>IF('Debt Inputs'!A85="","",'Debt Inputs'!A85)</f>
        <v/>
      </c>
      <c r="C1285" s="24">
        <f>IF(B1285="","",IFERROR(VLOOKUP(B1285,'Debt Inputs'!$A$6:$M$105,2,FALSE),""))</f>
        <v/>
      </c>
      <c r="D1285" s="50">
        <f>IF(B1285="","",K1185)</f>
        <v/>
      </c>
      <c r="E1285" s="26">
        <f>IF(B1285="","",IFERROR(VLOOKUP(B1285,'Debt Inputs'!$A$6:$M$105,5,FALSE),0))</f>
        <v/>
      </c>
      <c r="F1285" s="50">
        <f>IF(D1285="","",IFERROR(D1285*E1285/12,0))</f>
        <v/>
      </c>
      <c r="G1285" s="50">
        <f>IF(D1285="","",MIN(IFERROR(VLOOKUP(B1285,'Debt Inputs'!$A$6:$M$105,7,FALSE),0),D1285+F1285))</f>
        <v/>
      </c>
      <c r="H1285" s="50">
        <f>IF(D1285="","",IF(L1285=1,MAX(0,'Debt Inputs'!$B$2-SUM($G$1206:$G$1305)),0))</f>
        <v/>
      </c>
      <c r="I1285" s="50">
        <f>IF(D1285="","",MIN(D1285+F1285,G1285+H1285))</f>
        <v/>
      </c>
      <c r="J1285" s="50">
        <f>IF(D1285="","",MIN(D1285,MAX(0,I1285-F1285)))</f>
        <v/>
      </c>
      <c r="K1285" s="50">
        <f>IF(D1285="","",MAX(0,D1285+F1285-I1285))</f>
        <v/>
      </c>
      <c r="L1285" s="23">
        <f>IF(D1285="","",IF(D1285&lt;=0,"",1+COUNTIFS($D$1206:$D$1305,"&gt;0",$E$1206:$E$1305,"&gt;"&amp;E1285)))</f>
        <v/>
      </c>
      <c r="M1285" s="23">
        <f>IF(D1285="","",IF(AND(K1285&gt;0,L1285=1),"Yes","No"))</f>
        <v/>
      </c>
      <c r="N1285" s="50">
        <f>IF(D1285="","",N1185+F1285)</f>
        <v/>
      </c>
      <c r="O1285" s="49">
        <f>IF(D1285="","",IF(AND(K1285=0,K1185&gt;0),C1285,""))</f>
        <v/>
      </c>
    </row>
    <row r="1286">
      <c r="A1286" s="47">
        <f>IF(B1286="","",DATE(YEAR('Debt Inputs'!$E$2),MONTH('Debt Inputs'!$E$2)+12,1))</f>
        <v/>
      </c>
      <c r="B1286" s="18">
        <f>IF('Debt Inputs'!A86="","",'Debt Inputs'!A86)</f>
        <v/>
      </c>
      <c r="C1286" s="19">
        <f>IF(B1286="","",IFERROR(VLOOKUP(B1286,'Debt Inputs'!$A$6:$M$105,2,FALSE),""))</f>
        <v/>
      </c>
      <c r="D1286" s="48">
        <f>IF(B1286="","",K1186)</f>
        <v/>
      </c>
      <c r="E1286" s="21">
        <f>IF(B1286="","",IFERROR(VLOOKUP(B1286,'Debt Inputs'!$A$6:$M$105,5,FALSE),0))</f>
        <v/>
      </c>
      <c r="F1286" s="48">
        <f>IF(D1286="","",IFERROR(D1286*E1286/12,0))</f>
        <v/>
      </c>
      <c r="G1286" s="48">
        <f>IF(D1286="","",MIN(IFERROR(VLOOKUP(B1286,'Debt Inputs'!$A$6:$M$105,7,FALSE),0),D1286+F1286))</f>
        <v/>
      </c>
      <c r="H1286" s="48">
        <f>IF(D1286="","",IF(L1286=1,MAX(0,'Debt Inputs'!$B$2-SUM($G$1206:$G$1305)),0))</f>
        <v/>
      </c>
      <c r="I1286" s="48">
        <f>IF(D1286="","",MIN(D1286+F1286,G1286+H1286))</f>
        <v/>
      </c>
      <c r="J1286" s="48">
        <f>IF(D1286="","",MIN(D1286,MAX(0,I1286-F1286)))</f>
        <v/>
      </c>
      <c r="K1286" s="48">
        <f>IF(D1286="","",MAX(0,D1286+F1286-I1286))</f>
        <v/>
      </c>
      <c r="L1286" s="18">
        <f>IF(D1286="","",IF(D1286&lt;=0,"",1+COUNTIFS($D$1206:$D$1305,"&gt;0",$E$1206:$E$1305,"&gt;"&amp;E1286)))</f>
        <v/>
      </c>
      <c r="M1286" s="18">
        <f>IF(D1286="","",IF(AND(K1286&gt;0,L1286=1),"Yes","No"))</f>
        <v/>
      </c>
      <c r="N1286" s="48">
        <f>IF(D1286="","",N1186+F1286)</f>
        <v/>
      </c>
      <c r="O1286" s="47">
        <f>IF(D1286="","",IF(AND(K1286=0,K1186&gt;0),C1286,""))</f>
        <v/>
      </c>
    </row>
    <row r="1287">
      <c r="A1287" s="49">
        <f>IF(B1287="","",DATE(YEAR('Debt Inputs'!$E$2),MONTH('Debt Inputs'!$E$2)+12,1))</f>
        <v/>
      </c>
      <c r="B1287" s="23">
        <f>IF('Debt Inputs'!A87="","",'Debt Inputs'!A87)</f>
        <v/>
      </c>
      <c r="C1287" s="24">
        <f>IF(B1287="","",IFERROR(VLOOKUP(B1287,'Debt Inputs'!$A$6:$M$105,2,FALSE),""))</f>
        <v/>
      </c>
      <c r="D1287" s="50">
        <f>IF(B1287="","",K1187)</f>
        <v/>
      </c>
      <c r="E1287" s="26">
        <f>IF(B1287="","",IFERROR(VLOOKUP(B1287,'Debt Inputs'!$A$6:$M$105,5,FALSE),0))</f>
        <v/>
      </c>
      <c r="F1287" s="50">
        <f>IF(D1287="","",IFERROR(D1287*E1287/12,0))</f>
        <v/>
      </c>
      <c r="G1287" s="50">
        <f>IF(D1287="","",MIN(IFERROR(VLOOKUP(B1287,'Debt Inputs'!$A$6:$M$105,7,FALSE),0),D1287+F1287))</f>
        <v/>
      </c>
      <c r="H1287" s="50">
        <f>IF(D1287="","",IF(L1287=1,MAX(0,'Debt Inputs'!$B$2-SUM($G$1206:$G$1305)),0))</f>
        <v/>
      </c>
      <c r="I1287" s="50">
        <f>IF(D1287="","",MIN(D1287+F1287,G1287+H1287))</f>
        <v/>
      </c>
      <c r="J1287" s="50">
        <f>IF(D1287="","",MIN(D1287,MAX(0,I1287-F1287)))</f>
        <v/>
      </c>
      <c r="K1287" s="50">
        <f>IF(D1287="","",MAX(0,D1287+F1287-I1287))</f>
        <v/>
      </c>
      <c r="L1287" s="23">
        <f>IF(D1287="","",IF(D1287&lt;=0,"",1+COUNTIFS($D$1206:$D$1305,"&gt;0",$E$1206:$E$1305,"&gt;"&amp;E1287)))</f>
        <v/>
      </c>
      <c r="M1287" s="23">
        <f>IF(D1287="","",IF(AND(K1287&gt;0,L1287=1),"Yes","No"))</f>
        <v/>
      </c>
      <c r="N1287" s="50">
        <f>IF(D1287="","",N1187+F1287)</f>
        <v/>
      </c>
      <c r="O1287" s="49">
        <f>IF(D1287="","",IF(AND(K1287=0,K1187&gt;0),C1287,""))</f>
        <v/>
      </c>
    </row>
    <row r="1288">
      <c r="A1288" s="47">
        <f>IF(B1288="","",DATE(YEAR('Debt Inputs'!$E$2),MONTH('Debt Inputs'!$E$2)+12,1))</f>
        <v/>
      </c>
      <c r="B1288" s="18">
        <f>IF('Debt Inputs'!A88="","",'Debt Inputs'!A88)</f>
        <v/>
      </c>
      <c r="C1288" s="19">
        <f>IF(B1288="","",IFERROR(VLOOKUP(B1288,'Debt Inputs'!$A$6:$M$105,2,FALSE),""))</f>
        <v/>
      </c>
      <c r="D1288" s="48">
        <f>IF(B1288="","",K1188)</f>
        <v/>
      </c>
      <c r="E1288" s="21">
        <f>IF(B1288="","",IFERROR(VLOOKUP(B1288,'Debt Inputs'!$A$6:$M$105,5,FALSE),0))</f>
        <v/>
      </c>
      <c r="F1288" s="48">
        <f>IF(D1288="","",IFERROR(D1288*E1288/12,0))</f>
        <v/>
      </c>
      <c r="G1288" s="48">
        <f>IF(D1288="","",MIN(IFERROR(VLOOKUP(B1288,'Debt Inputs'!$A$6:$M$105,7,FALSE),0),D1288+F1288))</f>
        <v/>
      </c>
      <c r="H1288" s="48">
        <f>IF(D1288="","",IF(L1288=1,MAX(0,'Debt Inputs'!$B$2-SUM($G$1206:$G$1305)),0))</f>
        <v/>
      </c>
      <c r="I1288" s="48">
        <f>IF(D1288="","",MIN(D1288+F1288,G1288+H1288))</f>
        <v/>
      </c>
      <c r="J1288" s="48">
        <f>IF(D1288="","",MIN(D1288,MAX(0,I1288-F1288)))</f>
        <v/>
      </c>
      <c r="K1288" s="48">
        <f>IF(D1288="","",MAX(0,D1288+F1288-I1288))</f>
        <v/>
      </c>
      <c r="L1288" s="18">
        <f>IF(D1288="","",IF(D1288&lt;=0,"",1+COUNTIFS($D$1206:$D$1305,"&gt;0",$E$1206:$E$1305,"&gt;"&amp;E1288)))</f>
        <v/>
      </c>
      <c r="M1288" s="18">
        <f>IF(D1288="","",IF(AND(K1288&gt;0,L1288=1),"Yes","No"))</f>
        <v/>
      </c>
      <c r="N1288" s="48">
        <f>IF(D1288="","",N1188+F1288)</f>
        <v/>
      </c>
      <c r="O1288" s="47">
        <f>IF(D1288="","",IF(AND(K1288=0,K1188&gt;0),C1288,""))</f>
        <v/>
      </c>
    </row>
    <row r="1289">
      <c r="A1289" s="49">
        <f>IF(B1289="","",DATE(YEAR('Debt Inputs'!$E$2),MONTH('Debt Inputs'!$E$2)+12,1))</f>
        <v/>
      </c>
      <c r="B1289" s="23">
        <f>IF('Debt Inputs'!A89="","",'Debt Inputs'!A89)</f>
        <v/>
      </c>
      <c r="C1289" s="24">
        <f>IF(B1289="","",IFERROR(VLOOKUP(B1289,'Debt Inputs'!$A$6:$M$105,2,FALSE),""))</f>
        <v/>
      </c>
      <c r="D1289" s="50">
        <f>IF(B1289="","",K1189)</f>
        <v/>
      </c>
      <c r="E1289" s="26">
        <f>IF(B1289="","",IFERROR(VLOOKUP(B1289,'Debt Inputs'!$A$6:$M$105,5,FALSE),0))</f>
        <v/>
      </c>
      <c r="F1289" s="50">
        <f>IF(D1289="","",IFERROR(D1289*E1289/12,0))</f>
        <v/>
      </c>
      <c r="G1289" s="50">
        <f>IF(D1289="","",MIN(IFERROR(VLOOKUP(B1289,'Debt Inputs'!$A$6:$M$105,7,FALSE),0),D1289+F1289))</f>
        <v/>
      </c>
      <c r="H1289" s="50">
        <f>IF(D1289="","",IF(L1289=1,MAX(0,'Debt Inputs'!$B$2-SUM($G$1206:$G$1305)),0))</f>
        <v/>
      </c>
      <c r="I1289" s="50">
        <f>IF(D1289="","",MIN(D1289+F1289,G1289+H1289))</f>
        <v/>
      </c>
      <c r="J1289" s="50">
        <f>IF(D1289="","",MIN(D1289,MAX(0,I1289-F1289)))</f>
        <v/>
      </c>
      <c r="K1289" s="50">
        <f>IF(D1289="","",MAX(0,D1289+F1289-I1289))</f>
        <v/>
      </c>
      <c r="L1289" s="23">
        <f>IF(D1289="","",IF(D1289&lt;=0,"",1+COUNTIFS($D$1206:$D$1305,"&gt;0",$E$1206:$E$1305,"&gt;"&amp;E1289)))</f>
        <v/>
      </c>
      <c r="M1289" s="23">
        <f>IF(D1289="","",IF(AND(K1289&gt;0,L1289=1),"Yes","No"))</f>
        <v/>
      </c>
      <c r="N1289" s="50">
        <f>IF(D1289="","",N1189+F1289)</f>
        <v/>
      </c>
      <c r="O1289" s="49">
        <f>IF(D1289="","",IF(AND(K1289=0,K1189&gt;0),C1289,""))</f>
        <v/>
      </c>
    </row>
    <row r="1290">
      <c r="A1290" s="47">
        <f>IF(B1290="","",DATE(YEAR('Debt Inputs'!$E$2),MONTH('Debt Inputs'!$E$2)+12,1))</f>
        <v/>
      </c>
      <c r="B1290" s="18">
        <f>IF('Debt Inputs'!A90="","",'Debt Inputs'!A90)</f>
        <v/>
      </c>
      <c r="C1290" s="19">
        <f>IF(B1290="","",IFERROR(VLOOKUP(B1290,'Debt Inputs'!$A$6:$M$105,2,FALSE),""))</f>
        <v/>
      </c>
      <c r="D1290" s="48">
        <f>IF(B1290="","",K1190)</f>
        <v/>
      </c>
      <c r="E1290" s="21">
        <f>IF(B1290="","",IFERROR(VLOOKUP(B1290,'Debt Inputs'!$A$6:$M$105,5,FALSE),0))</f>
        <v/>
      </c>
      <c r="F1290" s="48">
        <f>IF(D1290="","",IFERROR(D1290*E1290/12,0))</f>
        <v/>
      </c>
      <c r="G1290" s="48">
        <f>IF(D1290="","",MIN(IFERROR(VLOOKUP(B1290,'Debt Inputs'!$A$6:$M$105,7,FALSE),0),D1290+F1290))</f>
        <v/>
      </c>
      <c r="H1290" s="48">
        <f>IF(D1290="","",IF(L1290=1,MAX(0,'Debt Inputs'!$B$2-SUM($G$1206:$G$1305)),0))</f>
        <v/>
      </c>
      <c r="I1290" s="48">
        <f>IF(D1290="","",MIN(D1290+F1290,G1290+H1290))</f>
        <v/>
      </c>
      <c r="J1290" s="48">
        <f>IF(D1290="","",MIN(D1290,MAX(0,I1290-F1290)))</f>
        <v/>
      </c>
      <c r="K1290" s="48">
        <f>IF(D1290="","",MAX(0,D1290+F1290-I1290))</f>
        <v/>
      </c>
      <c r="L1290" s="18">
        <f>IF(D1290="","",IF(D1290&lt;=0,"",1+COUNTIFS($D$1206:$D$1305,"&gt;0",$E$1206:$E$1305,"&gt;"&amp;E1290)))</f>
        <v/>
      </c>
      <c r="M1290" s="18">
        <f>IF(D1290="","",IF(AND(K1290&gt;0,L1290=1),"Yes","No"))</f>
        <v/>
      </c>
      <c r="N1290" s="48">
        <f>IF(D1290="","",N1190+F1290)</f>
        <v/>
      </c>
      <c r="O1290" s="47">
        <f>IF(D1290="","",IF(AND(K1290=0,K1190&gt;0),C1290,""))</f>
        <v/>
      </c>
    </row>
    <row r="1291">
      <c r="A1291" s="49">
        <f>IF(B1291="","",DATE(YEAR('Debt Inputs'!$E$2),MONTH('Debt Inputs'!$E$2)+12,1))</f>
        <v/>
      </c>
      <c r="B1291" s="23">
        <f>IF('Debt Inputs'!A91="","",'Debt Inputs'!A91)</f>
        <v/>
      </c>
      <c r="C1291" s="24">
        <f>IF(B1291="","",IFERROR(VLOOKUP(B1291,'Debt Inputs'!$A$6:$M$105,2,FALSE),""))</f>
        <v/>
      </c>
      <c r="D1291" s="50">
        <f>IF(B1291="","",K1191)</f>
        <v/>
      </c>
      <c r="E1291" s="26">
        <f>IF(B1291="","",IFERROR(VLOOKUP(B1291,'Debt Inputs'!$A$6:$M$105,5,FALSE),0))</f>
        <v/>
      </c>
      <c r="F1291" s="50">
        <f>IF(D1291="","",IFERROR(D1291*E1291/12,0))</f>
        <v/>
      </c>
      <c r="G1291" s="50">
        <f>IF(D1291="","",MIN(IFERROR(VLOOKUP(B1291,'Debt Inputs'!$A$6:$M$105,7,FALSE),0),D1291+F1291))</f>
        <v/>
      </c>
      <c r="H1291" s="50">
        <f>IF(D1291="","",IF(L1291=1,MAX(0,'Debt Inputs'!$B$2-SUM($G$1206:$G$1305)),0))</f>
        <v/>
      </c>
      <c r="I1291" s="50">
        <f>IF(D1291="","",MIN(D1291+F1291,G1291+H1291))</f>
        <v/>
      </c>
      <c r="J1291" s="50">
        <f>IF(D1291="","",MIN(D1291,MAX(0,I1291-F1291)))</f>
        <v/>
      </c>
      <c r="K1291" s="50">
        <f>IF(D1291="","",MAX(0,D1291+F1291-I1291))</f>
        <v/>
      </c>
      <c r="L1291" s="23">
        <f>IF(D1291="","",IF(D1291&lt;=0,"",1+COUNTIFS($D$1206:$D$1305,"&gt;0",$E$1206:$E$1305,"&gt;"&amp;E1291)))</f>
        <v/>
      </c>
      <c r="M1291" s="23">
        <f>IF(D1291="","",IF(AND(K1291&gt;0,L1291=1),"Yes","No"))</f>
        <v/>
      </c>
      <c r="N1291" s="50">
        <f>IF(D1291="","",N1191+F1291)</f>
        <v/>
      </c>
      <c r="O1291" s="49">
        <f>IF(D1291="","",IF(AND(K1291=0,K1191&gt;0),C1291,""))</f>
        <v/>
      </c>
    </row>
    <row r="1292">
      <c r="A1292" s="47">
        <f>IF(B1292="","",DATE(YEAR('Debt Inputs'!$E$2),MONTH('Debt Inputs'!$E$2)+12,1))</f>
        <v/>
      </c>
      <c r="B1292" s="18">
        <f>IF('Debt Inputs'!A92="","",'Debt Inputs'!A92)</f>
        <v/>
      </c>
      <c r="C1292" s="19">
        <f>IF(B1292="","",IFERROR(VLOOKUP(B1292,'Debt Inputs'!$A$6:$M$105,2,FALSE),""))</f>
        <v/>
      </c>
      <c r="D1292" s="48">
        <f>IF(B1292="","",K1192)</f>
        <v/>
      </c>
      <c r="E1292" s="21">
        <f>IF(B1292="","",IFERROR(VLOOKUP(B1292,'Debt Inputs'!$A$6:$M$105,5,FALSE),0))</f>
        <v/>
      </c>
      <c r="F1292" s="48">
        <f>IF(D1292="","",IFERROR(D1292*E1292/12,0))</f>
        <v/>
      </c>
      <c r="G1292" s="48">
        <f>IF(D1292="","",MIN(IFERROR(VLOOKUP(B1292,'Debt Inputs'!$A$6:$M$105,7,FALSE),0),D1292+F1292))</f>
        <v/>
      </c>
      <c r="H1292" s="48">
        <f>IF(D1292="","",IF(L1292=1,MAX(0,'Debt Inputs'!$B$2-SUM($G$1206:$G$1305)),0))</f>
        <v/>
      </c>
      <c r="I1292" s="48">
        <f>IF(D1292="","",MIN(D1292+F1292,G1292+H1292))</f>
        <v/>
      </c>
      <c r="J1292" s="48">
        <f>IF(D1292="","",MIN(D1292,MAX(0,I1292-F1292)))</f>
        <v/>
      </c>
      <c r="K1292" s="48">
        <f>IF(D1292="","",MAX(0,D1292+F1292-I1292))</f>
        <v/>
      </c>
      <c r="L1292" s="18">
        <f>IF(D1292="","",IF(D1292&lt;=0,"",1+COUNTIFS($D$1206:$D$1305,"&gt;0",$E$1206:$E$1305,"&gt;"&amp;E1292)))</f>
        <v/>
      </c>
      <c r="M1292" s="18">
        <f>IF(D1292="","",IF(AND(K1292&gt;0,L1292=1),"Yes","No"))</f>
        <v/>
      </c>
      <c r="N1292" s="48">
        <f>IF(D1292="","",N1192+F1292)</f>
        <v/>
      </c>
      <c r="O1292" s="47">
        <f>IF(D1292="","",IF(AND(K1292=0,K1192&gt;0),C1292,""))</f>
        <v/>
      </c>
    </row>
    <row r="1293">
      <c r="A1293" s="49">
        <f>IF(B1293="","",DATE(YEAR('Debt Inputs'!$E$2),MONTH('Debt Inputs'!$E$2)+12,1))</f>
        <v/>
      </c>
      <c r="B1293" s="23">
        <f>IF('Debt Inputs'!A93="","",'Debt Inputs'!A93)</f>
        <v/>
      </c>
      <c r="C1293" s="24">
        <f>IF(B1293="","",IFERROR(VLOOKUP(B1293,'Debt Inputs'!$A$6:$M$105,2,FALSE),""))</f>
        <v/>
      </c>
      <c r="D1293" s="50">
        <f>IF(B1293="","",K1193)</f>
        <v/>
      </c>
      <c r="E1293" s="26">
        <f>IF(B1293="","",IFERROR(VLOOKUP(B1293,'Debt Inputs'!$A$6:$M$105,5,FALSE),0))</f>
        <v/>
      </c>
      <c r="F1293" s="50">
        <f>IF(D1293="","",IFERROR(D1293*E1293/12,0))</f>
        <v/>
      </c>
      <c r="G1293" s="50">
        <f>IF(D1293="","",MIN(IFERROR(VLOOKUP(B1293,'Debt Inputs'!$A$6:$M$105,7,FALSE),0),D1293+F1293))</f>
        <v/>
      </c>
      <c r="H1293" s="50">
        <f>IF(D1293="","",IF(L1293=1,MAX(0,'Debt Inputs'!$B$2-SUM($G$1206:$G$1305)),0))</f>
        <v/>
      </c>
      <c r="I1293" s="50">
        <f>IF(D1293="","",MIN(D1293+F1293,G1293+H1293))</f>
        <v/>
      </c>
      <c r="J1293" s="50">
        <f>IF(D1293="","",MIN(D1293,MAX(0,I1293-F1293)))</f>
        <v/>
      </c>
      <c r="K1293" s="50">
        <f>IF(D1293="","",MAX(0,D1293+F1293-I1293))</f>
        <v/>
      </c>
      <c r="L1293" s="23">
        <f>IF(D1293="","",IF(D1293&lt;=0,"",1+COUNTIFS($D$1206:$D$1305,"&gt;0",$E$1206:$E$1305,"&gt;"&amp;E1293)))</f>
        <v/>
      </c>
      <c r="M1293" s="23">
        <f>IF(D1293="","",IF(AND(K1293&gt;0,L1293=1),"Yes","No"))</f>
        <v/>
      </c>
      <c r="N1293" s="50">
        <f>IF(D1293="","",N1193+F1293)</f>
        <v/>
      </c>
      <c r="O1293" s="49">
        <f>IF(D1293="","",IF(AND(K1293=0,K1193&gt;0),C1293,""))</f>
        <v/>
      </c>
    </row>
    <row r="1294">
      <c r="A1294" s="47">
        <f>IF(B1294="","",DATE(YEAR('Debt Inputs'!$E$2),MONTH('Debt Inputs'!$E$2)+12,1))</f>
        <v/>
      </c>
      <c r="B1294" s="18">
        <f>IF('Debt Inputs'!A94="","",'Debt Inputs'!A94)</f>
        <v/>
      </c>
      <c r="C1294" s="19">
        <f>IF(B1294="","",IFERROR(VLOOKUP(B1294,'Debt Inputs'!$A$6:$M$105,2,FALSE),""))</f>
        <v/>
      </c>
      <c r="D1294" s="48">
        <f>IF(B1294="","",K1194)</f>
        <v/>
      </c>
      <c r="E1294" s="21">
        <f>IF(B1294="","",IFERROR(VLOOKUP(B1294,'Debt Inputs'!$A$6:$M$105,5,FALSE),0))</f>
        <v/>
      </c>
      <c r="F1294" s="48">
        <f>IF(D1294="","",IFERROR(D1294*E1294/12,0))</f>
        <v/>
      </c>
      <c r="G1294" s="48">
        <f>IF(D1294="","",MIN(IFERROR(VLOOKUP(B1294,'Debt Inputs'!$A$6:$M$105,7,FALSE),0),D1294+F1294))</f>
        <v/>
      </c>
      <c r="H1294" s="48">
        <f>IF(D1294="","",IF(L1294=1,MAX(0,'Debt Inputs'!$B$2-SUM($G$1206:$G$1305)),0))</f>
        <v/>
      </c>
      <c r="I1294" s="48">
        <f>IF(D1294="","",MIN(D1294+F1294,G1294+H1294))</f>
        <v/>
      </c>
      <c r="J1294" s="48">
        <f>IF(D1294="","",MIN(D1294,MAX(0,I1294-F1294)))</f>
        <v/>
      </c>
      <c r="K1294" s="48">
        <f>IF(D1294="","",MAX(0,D1294+F1294-I1294))</f>
        <v/>
      </c>
      <c r="L1294" s="18">
        <f>IF(D1294="","",IF(D1294&lt;=0,"",1+COUNTIFS($D$1206:$D$1305,"&gt;0",$E$1206:$E$1305,"&gt;"&amp;E1294)))</f>
        <v/>
      </c>
      <c r="M1294" s="18">
        <f>IF(D1294="","",IF(AND(K1294&gt;0,L1294=1),"Yes","No"))</f>
        <v/>
      </c>
      <c r="N1294" s="48">
        <f>IF(D1294="","",N1194+F1294)</f>
        <v/>
      </c>
      <c r="O1294" s="47">
        <f>IF(D1294="","",IF(AND(K1294=0,K1194&gt;0),C1294,""))</f>
        <v/>
      </c>
    </row>
    <row r="1295">
      <c r="A1295" s="49">
        <f>IF(B1295="","",DATE(YEAR('Debt Inputs'!$E$2),MONTH('Debt Inputs'!$E$2)+12,1))</f>
        <v/>
      </c>
      <c r="B1295" s="23">
        <f>IF('Debt Inputs'!A95="","",'Debt Inputs'!A95)</f>
        <v/>
      </c>
      <c r="C1295" s="24">
        <f>IF(B1295="","",IFERROR(VLOOKUP(B1295,'Debt Inputs'!$A$6:$M$105,2,FALSE),""))</f>
        <v/>
      </c>
      <c r="D1295" s="50">
        <f>IF(B1295="","",K1195)</f>
        <v/>
      </c>
      <c r="E1295" s="26">
        <f>IF(B1295="","",IFERROR(VLOOKUP(B1295,'Debt Inputs'!$A$6:$M$105,5,FALSE),0))</f>
        <v/>
      </c>
      <c r="F1295" s="50">
        <f>IF(D1295="","",IFERROR(D1295*E1295/12,0))</f>
        <v/>
      </c>
      <c r="G1295" s="50">
        <f>IF(D1295="","",MIN(IFERROR(VLOOKUP(B1295,'Debt Inputs'!$A$6:$M$105,7,FALSE),0),D1295+F1295))</f>
        <v/>
      </c>
      <c r="H1295" s="50">
        <f>IF(D1295="","",IF(L1295=1,MAX(0,'Debt Inputs'!$B$2-SUM($G$1206:$G$1305)),0))</f>
        <v/>
      </c>
      <c r="I1295" s="50">
        <f>IF(D1295="","",MIN(D1295+F1295,G1295+H1295))</f>
        <v/>
      </c>
      <c r="J1295" s="50">
        <f>IF(D1295="","",MIN(D1295,MAX(0,I1295-F1295)))</f>
        <v/>
      </c>
      <c r="K1295" s="50">
        <f>IF(D1295="","",MAX(0,D1295+F1295-I1295))</f>
        <v/>
      </c>
      <c r="L1295" s="23">
        <f>IF(D1295="","",IF(D1295&lt;=0,"",1+COUNTIFS($D$1206:$D$1305,"&gt;0",$E$1206:$E$1305,"&gt;"&amp;E1295)))</f>
        <v/>
      </c>
      <c r="M1295" s="23">
        <f>IF(D1295="","",IF(AND(K1295&gt;0,L1295=1),"Yes","No"))</f>
        <v/>
      </c>
      <c r="N1295" s="50">
        <f>IF(D1295="","",N1195+F1295)</f>
        <v/>
      </c>
      <c r="O1295" s="49">
        <f>IF(D1295="","",IF(AND(K1295=0,K1195&gt;0),C1295,""))</f>
        <v/>
      </c>
    </row>
    <row r="1296">
      <c r="A1296" s="47">
        <f>IF(B1296="","",DATE(YEAR('Debt Inputs'!$E$2),MONTH('Debt Inputs'!$E$2)+12,1))</f>
        <v/>
      </c>
      <c r="B1296" s="18">
        <f>IF('Debt Inputs'!A96="","",'Debt Inputs'!A96)</f>
        <v/>
      </c>
      <c r="C1296" s="19">
        <f>IF(B1296="","",IFERROR(VLOOKUP(B1296,'Debt Inputs'!$A$6:$M$105,2,FALSE),""))</f>
        <v/>
      </c>
      <c r="D1296" s="48">
        <f>IF(B1296="","",K1196)</f>
        <v/>
      </c>
      <c r="E1296" s="21">
        <f>IF(B1296="","",IFERROR(VLOOKUP(B1296,'Debt Inputs'!$A$6:$M$105,5,FALSE),0))</f>
        <v/>
      </c>
      <c r="F1296" s="48">
        <f>IF(D1296="","",IFERROR(D1296*E1296/12,0))</f>
        <v/>
      </c>
      <c r="G1296" s="48">
        <f>IF(D1296="","",MIN(IFERROR(VLOOKUP(B1296,'Debt Inputs'!$A$6:$M$105,7,FALSE),0),D1296+F1296))</f>
        <v/>
      </c>
      <c r="H1296" s="48">
        <f>IF(D1296="","",IF(L1296=1,MAX(0,'Debt Inputs'!$B$2-SUM($G$1206:$G$1305)),0))</f>
        <v/>
      </c>
      <c r="I1296" s="48">
        <f>IF(D1296="","",MIN(D1296+F1296,G1296+H1296))</f>
        <v/>
      </c>
      <c r="J1296" s="48">
        <f>IF(D1296="","",MIN(D1296,MAX(0,I1296-F1296)))</f>
        <v/>
      </c>
      <c r="K1296" s="48">
        <f>IF(D1296="","",MAX(0,D1296+F1296-I1296))</f>
        <v/>
      </c>
      <c r="L1296" s="18">
        <f>IF(D1296="","",IF(D1296&lt;=0,"",1+COUNTIFS($D$1206:$D$1305,"&gt;0",$E$1206:$E$1305,"&gt;"&amp;E1296)))</f>
        <v/>
      </c>
      <c r="M1296" s="18">
        <f>IF(D1296="","",IF(AND(K1296&gt;0,L1296=1),"Yes","No"))</f>
        <v/>
      </c>
      <c r="N1296" s="48">
        <f>IF(D1296="","",N1196+F1296)</f>
        <v/>
      </c>
      <c r="O1296" s="47">
        <f>IF(D1296="","",IF(AND(K1296=0,K1196&gt;0),C1296,""))</f>
        <v/>
      </c>
    </row>
    <row r="1297">
      <c r="A1297" s="49">
        <f>IF(B1297="","",DATE(YEAR('Debt Inputs'!$E$2),MONTH('Debt Inputs'!$E$2)+12,1))</f>
        <v/>
      </c>
      <c r="B1297" s="23">
        <f>IF('Debt Inputs'!A97="","",'Debt Inputs'!A97)</f>
        <v/>
      </c>
      <c r="C1297" s="24">
        <f>IF(B1297="","",IFERROR(VLOOKUP(B1297,'Debt Inputs'!$A$6:$M$105,2,FALSE),""))</f>
        <v/>
      </c>
      <c r="D1297" s="50">
        <f>IF(B1297="","",K1197)</f>
        <v/>
      </c>
      <c r="E1297" s="26">
        <f>IF(B1297="","",IFERROR(VLOOKUP(B1297,'Debt Inputs'!$A$6:$M$105,5,FALSE),0))</f>
        <v/>
      </c>
      <c r="F1297" s="50">
        <f>IF(D1297="","",IFERROR(D1297*E1297/12,0))</f>
        <v/>
      </c>
      <c r="G1297" s="50">
        <f>IF(D1297="","",MIN(IFERROR(VLOOKUP(B1297,'Debt Inputs'!$A$6:$M$105,7,FALSE),0),D1297+F1297))</f>
        <v/>
      </c>
      <c r="H1297" s="50">
        <f>IF(D1297="","",IF(L1297=1,MAX(0,'Debt Inputs'!$B$2-SUM($G$1206:$G$1305)),0))</f>
        <v/>
      </c>
      <c r="I1297" s="50">
        <f>IF(D1297="","",MIN(D1297+F1297,G1297+H1297))</f>
        <v/>
      </c>
      <c r="J1297" s="50">
        <f>IF(D1297="","",MIN(D1297,MAX(0,I1297-F1297)))</f>
        <v/>
      </c>
      <c r="K1297" s="50">
        <f>IF(D1297="","",MAX(0,D1297+F1297-I1297))</f>
        <v/>
      </c>
      <c r="L1297" s="23">
        <f>IF(D1297="","",IF(D1297&lt;=0,"",1+COUNTIFS($D$1206:$D$1305,"&gt;0",$E$1206:$E$1305,"&gt;"&amp;E1297)))</f>
        <v/>
      </c>
      <c r="M1297" s="23">
        <f>IF(D1297="","",IF(AND(K1297&gt;0,L1297=1),"Yes","No"))</f>
        <v/>
      </c>
      <c r="N1297" s="50">
        <f>IF(D1297="","",N1197+F1297)</f>
        <v/>
      </c>
      <c r="O1297" s="49">
        <f>IF(D1297="","",IF(AND(K1297=0,K1197&gt;0),C1297,""))</f>
        <v/>
      </c>
    </row>
    <row r="1298">
      <c r="A1298" s="47">
        <f>IF(B1298="","",DATE(YEAR('Debt Inputs'!$E$2),MONTH('Debt Inputs'!$E$2)+12,1))</f>
        <v/>
      </c>
      <c r="B1298" s="18">
        <f>IF('Debt Inputs'!A98="","",'Debt Inputs'!A98)</f>
        <v/>
      </c>
      <c r="C1298" s="19">
        <f>IF(B1298="","",IFERROR(VLOOKUP(B1298,'Debt Inputs'!$A$6:$M$105,2,FALSE),""))</f>
        <v/>
      </c>
      <c r="D1298" s="48">
        <f>IF(B1298="","",K1198)</f>
        <v/>
      </c>
      <c r="E1298" s="21">
        <f>IF(B1298="","",IFERROR(VLOOKUP(B1298,'Debt Inputs'!$A$6:$M$105,5,FALSE),0))</f>
        <v/>
      </c>
      <c r="F1298" s="48">
        <f>IF(D1298="","",IFERROR(D1298*E1298/12,0))</f>
        <v/>
      </c>
      <c r="G1298" s="48">
        <f>IF(D1298="","",MIN(IFERROR(VLOOKUP(B1298,'Debt Inputs'!$A$6:$M$105,7,FALSE),0),D1298+F1298))</f>
        <v/>
      </c>
      <c r="H1298" s="48">
        <f>IF(D1298="","",IF(L1298=1,MAX(0,'Debt Inputs'!$B$2-SUM($G$1206:$G$1305)),0))</f>
        <v/>
      </c>
      <c r="I1298" s="48">
        <f>IF(D1298="","",MIN(D1298+F1298,G1298+H1298))</f>
        <v/>
      </c>
      <c r="J1298" s="48">
        <f>IF(D1298="","",MIN(D1298,MAX(0,I1298-F1298)))</f>
        <v/>
      </c>
      <c r="K1298" s="48">
        <f>IF(D1298="","",MAX(0,D1298+F1298-I1298))</f>
        <v/>
      </c>
      <c r="L1298" s="18">
        <f>IF(D1298="","",IF(D1298&lt;=0,"",1+COUNTIFS($D$1206:$D$1305,"&gt;0",$E$1206:$E$1305,"&gt;"&amp;E1298)))</f>
        <v/>
      </c>
      <c r="M1298" s="18">
        <f>IF(D1298="","",IF(AND(K1298&gt;0,L1298=1),"Yes","No"))</f>
        <v/>
      </c>
      <c r="N1298" s="48">
        <f>IF(D1298="","",N1198+F1298)</f>
        <v/>
      </c>
      <c r="O1298" s="47">
        <f>IF(D1298="","",IF(AND(K1298=0,K1198&gt;0),C1298,""))</f>
        <v/>
      </c>
    </row>
    <row r="1299">
      <c r="A1299" s="49">
        <f>IF(B1299="","",DATE(YEAR('Debt Inputs'!$E$2),MONTH('Debt Inputs'!$E$2)+12,1))</f>
        <v/>
      </c>
      <c r="B1299" s="23">
        <f>IF('Debt Inputs'!A99="","",'Debt Inputs'!A99)</f>
        <v/>
      </c>
      <c r="C1299" s="24">
        <f>IF(B1299="","",IFERROR(VLOOKUP(B1299,'Debt Inputs'!$A$6:$M$105,2,FALSE),""))</f>
        <v/>
      </c>
      <c r="D1299" s="50">
        <f>IF(B1299="","",K1199)</f>
        <v/>
      </c>
      <c r="E1299" s="26">
        <f>IF(B1299="","",IFERROR(VLOOKUP(B1299,'Debt Inputs'!$A$6:$M$105,5,FALSE),0))</f>
        <v/>
      </c>
      <c r="F1299" s="50">
        <f>IF(D1299="","",IFERROR(D1299*E1299/12,0))</f>
        <v/>
      </c>
      <c r="G1299" s="50">
        <f>IF(D1299="","",MIN(IFERROR(VLOOKUP(B1299,'Debt Inputs'!$A$6:$M$105,7,FALSE),0),D1299+F1299))</f>
        <v/>
      </c>
      <c r="H1299" s="50">
        <f>IF(D1299="","",IF(L1299=1,MAX(0,'Debt Inputs'!$B$2-SUM($G$1206:$G$1305)),0))</f>
        <v/>
      </c>
      <c r="I1299" s="50">
        <f>IF(D1299="","",MIN(D1299+F1299,G1299+H1299))</f>
        <v/>
      </c>
      <c r="J1299" s="50">
        <f>IF(D1299="","",MIN(D1299,MAX(0,I1299-F1299)))</f>
        <v/>
      </c>
      <c r="K1299" s="50">
        <f>IF(D1299="","",MAX(0,D1299+F1299-I1299))</f>
        <v/>
      </c>
      <c r="L1299" s="23">
        <f>IF(D1299="","",IF(D1299&lt;=0,"",1+COUNTIFS($D$1206:$D$1305,"&gt;0",$E$1206:$E$1305,"&gt;"&amp;E1299)))</f>
        <v/>
      </c>
      <c r="M1299" s="23">
        <f>IF(D1299="","",IF(AND(K1299&gt;0,L1299=1),"Yes","No"))</f>
        <v/>
      </c>
      <c r="N1299" s="50">
        <f>IF(D1299="","",N1199+F1299)</f>
        <v/>
      </c>
      <c r="O1299" s="49">
        <f>IF(D1299="","",IF(AND(K1299=0,K1199&gt;0),C1299,""))</f>
        <v/>
      </c>
    </row>
    <row r="1300">
      <c r="A1300" s="47">
        <f>IF(B1300="","",DATE(YEAR('Debt Inputs'!$E$2),MONTH('Debt Inputs'!$E$2)+12,1))</f>
        <v/>
      </c>
      <c r="B1300" s="18">
        <f>IF('Debt Inputs'!A100="","",'Debt Inputs'!A100)</f>
        <v/>
      </c>
      <c r="C1300" s="19">
        <f>IF(B1300="","",IFERROR(VLOOKUP(B1300,'Debt Inputs'!$A$6:$M$105,2,FALSE),""))</f>
        <v/>
      </c>
      <c r="D1300" s="48">
        <f>IF(B1300="","",K1200)</f>
        <v/>
      </c>
      <c r="E1300" s="21">
        <f>IF(B1300="","",IFERROR(VLOOKUP(B1300,'Debt Inputs'!$A$6:$M$105,5,FALSE),0))</f>
        <v/>
      </c>
      <c r="F1300" s="48">
        <f>IF(D1300="","",IFERROR(D1300*E1300/12,0))</f>
        <v/>
      </c>
      <c r="G1300" s="48">
        <f>IF(D1300="","",MIN(IFERROR(VLOOKUP(B1300,'Debt Inputs'!$A$6:$M$105,7,FALSE),0),D1300+F1300))</f>
        <v/>
      </c>
      <c r="H1300" s="48">
        <f>IF(D1300="","",IF(L1300=1,MAX(0,'Debt Inputs'!$B$2-SUM($G$1206:$G$1305)),0))</f>
        <v/>
      </c>
      <c r="I1300" s="48">
        <f>IF(D1300="","",MIN(D1300+F1300,G1300+H1300))</f>
        <v/>
      </c>
      <c r="J1300" s="48">
        <f>IF(D1300="","",MIN(D1300,MAX(0,I1300-F1300)))</f>
        <v/>
      </c>
      <c r="K1300" s="48">
        <f>IF(D1300="","",MAX(0,D1300+F1300-I1300))</f>
        <v/>
      </c>
      <c r="L1300" s="18">
        <f>IF(D1300="","",IF(D1300&lt;=0,"",1+COUNTIFS($D$1206:$D$1305,"&gt;0",$E$1206:$E$1305,"&gt;"&amp;E1300)))</f>
        <v/>
      </c>
      <c r="M1300" s="18">
        <f>IF(D1300="","",IF(AND(K1300&gt;0,L1300=1),"Yes","No"))</f>
        <v/>
      </c>
      <c r="N1300" s="48">
        <f>IF(D1300="","",N1200+F1300)</f>
        <v/>
      </c>
      <c r="O1300" s="47">
        <f>IF(D1300="","",IF(AND(K1300=0,K1200&gt;0),C1300,""))</f>
        <v/>
      </c>
    </row>
    <row r="1301">
      <c r="A1301" s="49">
        <f>IF(B1301="","",DATE(YEAR('Debt Inputs'!$E$2),MONTH('Debt Inputs'!$E$2)+12,1))</f>
        <v/>
      </c>
      <c r="B1301" s="23">
        <f>IF('Debt Inputs'!A101="","",'Debt Inputs'!A101)</f>
        <v/>
      </c>
      <c r="C1301" s="24">
        <f>IF(B1301="","",IFERROR(VLOOKUP(B1301,'Debt Inputs'!$A$6:$M$105,2,FALSE),""))</f>
        <v/>
      </c>
      <c r="D1301" s="50">
        <f>IF(B1301="","",K1201)</f>
        <v/>
      </c>
      <c r="E1301" s="26">
        <f>IF(B1301="","",IFERROR(VLOOKUP(B1301,'Debt Inputs'!$A$6:$M$105,5,FALSE),0))</f>
        <v/>
      </c>
      <c r="F1301" s="50">
        <f>IF(D1301="","",IFERROR(D1301*E1301/12,0))</f>
        <v/>
      </c>
      <c r="G1301" s="50">
        <f>IF(D1301="","",MIN(IFERROR(VLOOKUP(B1301,'Debt Inputs'!$A$6:$M$105,7,FALSE),0),D1301+F1301))</f>
        <v/>
      </c>
      <c r="H1301" s="50">
        <f>IF(D1301="","",IF(L1301=1,MAX(0,'Debt Inputs'!$B$2-SUM($G$1206:$G$1305)),0))</f>
        <v/>
      </c>
      <c r="I1301" s="50">
        <f>IF(D1301="","",MIN(D1301+F1301,G1301+H1301))</f>
        <v/>
      </c>
      <c r="J1301" s="50">
        <f>IF(D1301="","",MIN(D1301,MAX(0,I1301-F1301)))</f>
        <v/>
      </c>
      <c r="K1301" s="50">
        <f>IF(D1301="","",MAX(0,D1301+F1301-I1301))</f>
        <v/>
      </c>
      <c r="L1301" s="23">
        <f>IF(D1301="","",IF(D1301&lt;=0,"",1+COUNTIFS($D$1206:$D$1305,"&gt;0",$E$1206:$E$1305,"&gt;"&amp;E1301)))</f>
        <v/>
      </c>
      <c r="M1301" s="23">
        <f>IF(D1301="","",IF(AND(K1301&gt;0,L1301=1),"Yes","No"))</f>
        <v/>
      </c>
      <c r="N1301" s="50">
        <f>IF(D1301="","",N1201+F1301)</f>
        <v/>
      </c>
      <c r="O1301" s="49">
        <f>IF(D1301="","",IF(AND(K1301=0,K1201&gt;0),C1301,""))</f>
        <v/>
      </c>
    </row>
    <row r="1302">
      <c r="A1302" s="47">
        <f>IF(B1302="","",DATE(YEAR('Debt Inputs'!$E$2),MONTH('Debt Inputs'!$E$2)+12,1))</f>
        <v/>
      </c>
      <c r="B1302" s="18">
        <f>IF('Debt Inputs'!A102="","",'Debt Inputs'!A102)</f>
        <v/>
      </c>
      <c r="C1302" s="19">
        <f>IF(B1302="","",IFERROR(VLOOKUP(B1302,'Debt Inputs'!$A$6:$M$105,2,FALSE),""))</f>
        <v/>
      </c>
      <c r="D1302" s="48">
        <f>IF(B1302="","",K1202)</f>
        <v/>
      </c>
      <c r="E1302" s="21">
        <f>IF(B1302="","",IFERROR(VLOOKUP(B1302,'Debt Inputs'!$A$6:$M$105,5,FALSE),0))</f>
        <v/>
      </c>
      <c r="F1302" s="48">
        <f>IF(D1302="","",IFERROR(D1302*E1302/12,0))</f>
        <v/>
      </c>
      <c r="G1302" s="48">
        <f>IF(D1302="","",MIN(IFERROR(VLOOKUP(B1302,'Debt Inputs'!$A$6:$M$105,7,FALSE),0),D1302+F1302))</f>
        <v/>
      </c>
      <c r="H1302" s="48">
        <f>IF(D1302="","",IF(L1302=1,MAX(0,'Debt Inputs'!$B$2-SUM($G$1206:$G$1305)),0))</f>
        <v/>
      </c>
      <c r="I1302" s="48">
        <f>IF(D1302="","",MIN(D1302+F1302,G1302+H1302))</f>
        <v/>
      </c>
      <c r="J1302" s="48">
        <f>IF(D1302="","",MIN(D1302,MAX(0,I1302-F1302)))</f>
        <v/>
      </c>
      <c r="K1302" s="48">
        <f>IF(D1302="","",MAX(0,D1302+F1302-I1302))</f>
        <v/>
      </c>
      <c r="L1302" s="18">
        <f>IF(D1302="","",IF(D1302&lt;=0,"",1+COUNTIFS($D$1206:$D$1305,"&gt;0",$E$1206:$E$1305,"&gt;"&amp;E1302)))</f>
        <v/>
      </c>
      <c r="M1302" s="18">
        <f>IF(D1302="","",IF(AND(K1302&gt;0,L1302=1),"Yes","No"))</f>
        <v/>
      </c>
      <c r="N1302" s="48">
        <f>IF(D1302="","",N1202+F1302)</f>
        <v/>
      </c>
      <c r="O1302" s="47">
        <f>IF(D1302="","",IF(AND(K1302=0,K1202&gt;0),C1302,""))</f>
        <v/>
      </c>
    </row>
    <row r="1303">
      <c r="A1303" s="49">
        <f>IF(B1303="","",DATE(YEAR('Debt Inputs'!$E$2),MONTH('Debt Inputs'!$E$2)+12,1))</f>
        <v/>
      </c>
      <c r="B1303" s="23">
        <f>IF('Debt Inputs'!A103="","",'Debt Inputs'!A103)</f>
        <v/>
      </c>
      <c r="C1303" s="24">
        <f>IF(B1303="","",IFERROR(VLOOKUP(B1303,'Debt Inputs'!$A$6:$M$105,2,FALSE),""))</f>
        <v/>
      </c>
      <c r="D1303" s="50">
        <f>IF(B1303="","",K1203)</f>
        <v/>
      </c>
      <c r="E1303" s="26">
        <f>IF(B1303="","",IFERROR(VLOOKUP(B1303,'Debt Inputs'!$A$6:$M$105,5,FALSE),0))</f>
        <v/>
      </c>
      <c r="F1303" s="50">
        <f>IF(D1303="","",IFERROR(D1303*E1303/12,0))</f>
        <v/>
      </c>
      <c r="G1303" s="50">
        <f>IF(D1303="","",MIN(IFERROR(VLOOKUP(B1303,'Debt Inputs'!$A$6:$M$105,7,FALSE),0),D1303+F1303))</f>
        <v/>
      </c>
      <c r="H1303" s="50">
        <f>IF(D1303="","",IF(L1303=1,MAX(0,'Debt Inputs'!$B$2-SUM($G$1206:$G$1305)),0))</f>
        <v/>
      </c>
      <c r="I1303" s="50">
        <f>IF(D1303="","",MIN(D1303+F1303,G1303+H1303))</f>
        <v/>
      </c>
      <c r="J1303" s="50">
        <f>IF(D1303="","",MIN(D1303,MAX(0,I1303-F1303)))</f>
        <v/>
      </c>
      <c r="K1303" s="50">
        <f>IF(D1303="","",MAX(0,D1303+F1303-I1303))</f>
        <v/>
      </c>
      <c r="L1303" s="23">
        <f>IF(D1303="","",IF(D1303&lt;=0,"",1+COUNTIFS($D$1206:$D$1305,"&gt;0",$E$1206:$E$1305,"&gt;"&amp;E1303)))</f>
        <v/>
      </c>
      <c r="M1303" s="23">
        <f>IF(D1303="","",IF(AND(K1303&gt;0,L1303=1),"Yes","No"))</f>
        <v/>
      </c>
      <c r="N1303" s="50">
        <f>IF(D1303="","",N1203+F1303)</f>
        <v/>
      </c>
      <c r="O1303" s="49">
        <f>IF(D1303="","",IF(AND(K1303=0,K1203&gt;0),C1303,""))</f>
        <v/>
      </c>
    </row>
    <row r="1304">
      <c r="A1304" s="47">
        <f>IF(B1304="","",DATE(YEAR('Debt Inputs'!$E$2),MONTH('Debt Inputs'!$E$2)+12,1))</f>
        <v/>
      </c>
      <c r="B1304" s="18">
        <f>IF('Debt Inputs'!A104="","",'Debt Inputs'!A104)</f>
        <v/>
      </c>
      <c r="C1304" s="19">
        <f>IF(B1304="","",IFERROR(VLOOKUP(B1304,'Debt Inputs'!$A$6:$M$105,2,FALSE),""))</f>
        <v/>
      </c>
      <c r="D1304" s="48">
        <f>IF(B1304="","",K1204)</f>
        <v/>
      </c>
      <c r="E1304" s="21">
        <f>IF(B1304="","",IFERROR(VLOOKUP(B1304,'Debt Inputs'!$A$6:$M$105,5,FALSE),0))</f>
        <v/>
      </c>
      <c r="F1304" s="48">
        <f>IF(D1304="","",IFERROR(D1304*E1304/12,0))</f>
        <v/>
      </c>
      <c r="G1304" s="48">
        <f>IF(D1304="","",MIN(IFERROR(VLOOKUP(B1304,'Debt Inputs'!$A$6:$M$105,7,FALSE),0),D1304+F1304))</f>
        <v/>
      </c>
      <c r="H1304" s="48">
        <f>IF(D1304="","",IF(L1304=1,MAX(0,'Debt Inputs'!$B$2-SUM($G$1206:$G$1305)),0))</f>
        <v/>
      </c>
      <c r="I1304" s="48">
        <f>IF(D1304="","",MIN(D1304+F1304,G1304+H1304))</f>
        <v/>
      </c>
      <c r="J1304" s="48">
        <f>IF(D1304="","",MIN(D1304,MAX(0,I1304-F1304)))</f>
        <v/>
      </c>
      <c r="K1304" s="48">
        <f>IF(D1304="","",MAX(0,D1304+F1304-I1304))</f>
        <v/>
      </c>
      <c r="L1304" s="18">
        <f>IF(D1304="","",IF(D1304&lt;=0,"",1+COUNTIFS($D$1206:$D$1305,"&gt;0",$E$1206:$E$1305,"&gt;"&amp;E1304)))</f>
        <v/>
      </c>
      <c r="M1304" s="18">
        <f>IF(D1304="","",IF(AND(K1304&gt;0,L1304=1),"Yes","No"))</f>
        <v/>
      </c>
      <c r="N1304" s="48">
        <f>IF(D1304="","",N1204+F1304)</f>
        <v/>
      </c>
      <c r="O1304" s="47">
        <f>IF(D1304="","",IF(AND(K1304=0,K1204&gt;0),C1304,""))</f>
        <v/>
      </c>
    </row>
    <row r="1305">
      <c r="A1305" s="49">
        <f>IF(B1305="","",DATE(YEAR('Debt Inputs'!$E$2),MONTH('Debt Inputs'!$E$2)+12,1))</f>
        <v/>
      </c>
      <c r="B1305" s="23">
        <f>IF('Debt Inputs'!A105="","",'Debt Inputs'!A105)</f>
        <v/>
      </c>
      <c r="C1305" s="24">
        <f>IF(B1305="","",IFERROR(VLOOKUP(B1305,'Debt Inputs'!$A$6:$M$105,2,FALSE),""))</f>
        <v/>
      </c>
      <c r="D1305" s="50">
        <f>IF(B1305="","",K1205)</f>
        <v/>
      </c>
      <c r="E1305" s="26">
        <f>IF(B1305="","",IFERROR(VLOOKUP(B1305,'Debt Inputs'!$A$6:$M$105,5,FALSE),0))</f>
        <v/>
      </c>
      <c r="F1305" s="50">
        <f>IF(D1305="","",IFERROR(D1305*E1305/12,0))</f>
        <v/>
      </c>
      <c r="G1305" s="50">
        <f>IF(D1305="","",MIN(IFERROR(VLOOKUP(B1305,'Debt Inputs'!$A$6:$M$105,7,FALSE),0),D1305+F1305))</f>
        <v/>
      </c>
      <c r="H1305" s="50">
        <f>IF(D1305="","",IF(L1305=1,MAX(0,'Debt Inputs'!$B$2-SUM($G$1206:$G$1305)),0))</f>
        <v/>
      </c>
      <c r="I1305" s="50">
        <f>IF(D1305="","",MIN(D1305+F1305,G1305+H1305))</f>
        <v/>
      </c>
      <c r="J1305" s="50">
        <f>IF(D1305="","",MIN(D1305,MAX(0,I1305-F1305)))</f>
        <v/>
      </c>
      <c r="K1305" s="50">
        <f>IF(D1305="","",MAX(0,D1305+F1305-I1305))</f>
        <v/>
      </c>
      <c r="L1305" s="23">
        <f>IF(D1305="","",IF(D1305&lt;=0,"",1+COUNTIFS($D$1206:$D$1305,"&gt;0",$E$1206:$E$1305,"&gt;"&amp;E1305)))</f>
        <v/>
      </c>
      <c r="M1305" s="23">
        <f>IF(D1305="","",IF(AND(K1305&gt;0,L1305=1),"Yes","No"))</f>
        <v/>
      </c>
      <c r="N1305" s="50">
        <f>IF(D1305="","",N1205+F1305)</f>
        <v/>
      </c>
      <c r="O1305" s="49">
        <f>IF(D1305="","",IF(AND(K1305=0,K1205&gt;0),C1305,""))</f>
        <v/>
      </c>
    </row>
    <row r="1306">
      <c r="A1306" s="47">
        <f>IF(B1306="","",DATE(YEAR('Debt Inputs'!$E$2),MONTH('Debt Inputs'!$E$2)+13,1))</f>
        <v/>
      </c>
      <c r="B1306" s="18">
        <f>IF('Debt Inputs'!A6="","",'Debt Inputs'!A6)</f>
        <v/>
      </c>
      <c r="C1306" s="19">
        <f>IF(B1306="","",IFERROR(VLOOKUP(B1306,'Debt Inputs'!$A$6:$M$105,2,FALSE),""))</f>
        <v/>
      </c>
      <c r="D1306" s="48">
        <f>IF(B1306="","",K1206)</f>
        <v/>
      </c>
      <c r="E1306" s="21">
        <f>IF(B1306="","",IFERROR(VLOOKUP(B1306,'Debt Inputs'!$A$6:$M$105,5,FALSE),0))</f>
        <v/>
      </c>
      <c r="F1306" s="48">
        <f>IF(D1306="","",IFERROR(D1306*E1306/12,0))</f>
        <v/>
      </c>
      <c r="G1306" s="48">
        <f>IF(D1306="","",MIN(IFERROR(VLOOKUP(B1306,'Debt Inputs'!$A$6:$M$105,7,FALSE),0),D1306+F1306))</f>
        <v/>
      </c>
      <c r="H1306" s="48">
        <f>IF(D1306="","",IF(L1306=1,MAX(0,'Debt Inputs'!$B$2-SUM($G$1306:$G$1405)),0))</f>
        <v/>
      </c>
      <c r="I1306" s="48">
        <f>IF(D1306="","",MIN(D1306+F1306,G1306+H1306))</f>
        <v/>
      </c>
      <c r="J1306" s="48">
        <f>IF(D1306="","",MIN(D1306,MAX(0,I1306-F1306)))</f>
        <v/>
      </c>
      <c r="K1306" s="48">
        <f>IF(D1306="","",MAX(0,D1306+F1306-I1306))</f>
        <v/>
      </c>
      <c r="L1306" s="18">
        <f>IF(D1306="","",IF(D1306&lt;=0,"",1+COUNTIFS($D$1306:$D$1405,"&gt;0",$E$1306:$E$1405,"&gt;"&amp;E1306)))</f>
        <v/>
      </c>
      <c r="M1306" s="18">
        <f>IF(D1306="","",IF(AND(K1306&gt;0,L1306=1),"Yes","No"))</f>
        <v/>
      </c>
      <c r="N1306" s="48">
        <f>IF(D1306="","",N1206+F1306)</f>
        <v/>
      </c>
      <c r="O1306" s="47">
        <f>IF(D1306="","",IF(AND(K1306=0,K1206&gt;0),C1306,""))</f>
        <v/>
      </c>
    </row>
    <row r="1307">
      <c r="A1307" s="49">
        <f>IF(B1307="","",DATE(YEAR('Debt Inputs'!$E$2),MONTH('Debt Inputs'!$E$2)+13,1))</f>
        <v/>
      </c>
      <c r="B1307" s="23">
        <f>IF('Debt Inputs'!A7="","",'Debt Inputs'!A7)</f>
        <v/>
      </c>
      <c r="C1307" s="24">
        <f>IF(B1307="","",IFERROR(VLOOKUP(B1307,'Debt Inputs'!$A$6:$M$105,2,FALSE),""))</f>
        <v/>
      </c>
      <c r="D1307" s="50">
        <f>IF(B1307="","",K1207)</f>
        <v/>
      </c>
      <c r="E1307" s="26">
        <f>IF(B1307="","",IFERROR(VLOOKUP(B1307,'Debt Inputs'!$A$6:$M$105,5,FALSE),0))</f>
        <v/>
      </c>
      <c r="F1307" s="50">
        <f>IF(D1307="","",IFERROR(D1307*E1307/12,0))</f>
        <v/>
      </c>
      <c r="G1307" s="50">
        <f>IF(D1307="","",MIN(IFERROR(VLOOKUP(B1307,'Debt Inputs'!$A$6:$M$105,7,FALSE),0),D1307+F1307))</f>
        <v/>
      </c>
      <c r="H1307" s="50">
        <f>IF(D1307="","",IF(L1307=1,MAX(0,'Debt Inputs'!$B$2-SUM($G$1306:$G$1405)),0))</f>
        <v/>
      </c>
      <c r="I1307" s="50">
        <f>IF(D1307="","",MIN(D1307+F1307,G1307+H1307))</f>
        <v/>
      </c>
      <c r="J1307" s="50">
        <f>IF(D1307="","",MIN(D1307,MAX(0,I1307-F1307)))</f>
        <v/>
      </c>
      <c r="K1307" s="50">
        <f>IF(D1307="","",MAX(0,D1307+F1307-I1307))</f>
        <v/>
      </c>
      <c r="L1307" s="23">
        <f>IF(D1307="","",IF(D1307&lt;=0,"",1+COUNTIFS($D$1306:$D$1405,"&gt;0",$E$1306:$E$1405,"&gt;"&amp;E1307)))</f>
        <v/>
      </c>
      <c r="M1307" s="23">
        <f>IF(D1307="","",IF(AND(K1307&gt;0,L1307=1),"Yes","No"))</f>
        <v/>
      </c>
      <c r="N1307" s="50">
        <f>IF(D1307="","",N1207+F1307)</f>
        <v/>
      </c>
      <c r="O1307" s="49">
        <f>IF(D1307="","",IF(AND(K1307=0,K1207&gt;0),C1307,""))</f>
        <v/>
      </c>
    </row>
    <row r="1308">
      <c r="A1308" s="47">
        <f>IF(B1308="","",DATE(YEAR('Debt Inputs'!$E$2),MONTH('Debt Inputs'!$E$2)+13,1))</f>
        <v/>
      </c>
      <c r="B1308" s="18">
        <f>IF('Debt Inputs'!A8="","",'Debt Inputs'!A8)</f>
        <v/>
      </c>
      <c r="C1308" s="19">
        <f>IF(B1308="","",IFERROR(VLOOKUP(B1308,'Debt Inputs'!$A$6:$M$105,2,FALSE),""))</f>
        <v/>
      </c>
      <c r="D1308" s="48">
        <f>IF(B1308="","",K1208)</f>
        <v/>
      </c>
      <c r="E1308" s="21">
        <f>IF(B1308="","",IFERROR(VLOOKUP(B1308,'Debt Inputs'!$A$6:$M$105,5,FALSE),0))</f>
        <v/>
      </c>
      <c r="F1308" s="48">
        <f>IF(D1308="","",IFERROR(D1308*E1308/12,0))</f>
        <v/>
      </c>
      <c r="G1308" s="48">
        <f>IF(D1308="","",MIN(IFERROR(VLOOKUP(B1308,'Debt Inputs'!$A$6:$M$105,7,FALSE),0),D1308+F1308))</f>
        <v/>
      </c>
      <c r="H1308" s="48">
        <f>IF(D1308="","",IF(L1308=1,MAX(0,'Debt Inputs'!$B$2-SUM($G$1306:$G$1405)),0))</f>
        <v/>
      </c>
      <c r="I1308" s="48">
        <f>IF(D1308="","",MIN(D1308+F1308,G1308+H1308))</f>
        <v/>
      </c>
      <c r="J1308" s="48">
        <f>IF(D1308="","",MIN(D1308,MAX(0,I1308-F1308)))</f>
        <v/>
      </c>
      <c r="K1308" s="48">
        <f>IF(D1308="","",MAX(0,D1308+F1308-I1308))</f>
        <v/>
      </c>
      <c r="L1308" s="18">
        <f>IF(D1308="","",IF(D1308&lt;=0,"",1+COUNTIFS($D$1306:$D$1405,"&gt;0",$E$1306:$E$1405,"&gt;"&amp;E1308)))</f>
        <v/>
      </c>
      <c r="M1308" s="18">
        <f>IF(D1308="","",IF(AND(K1308&gt;0,L1308=1),"Yes","No"))</f>
        <v/>
      </c>
      <c r="N1308" s="48">
        <f>IF(D1308="","",N1208+F1308)</f>
        <v/>
      </c>
      <c r="O1308" s="47">
        <f>IF(D1308="","",IF(AND(K1308=0,K1208&gt;0),C1308,""))</f>
        <v/>
      </c>
    </row>
    <row r="1309">
      <c r="A1309" s="49">
        <f>IF(B1309="","",DATE(YEAR('Debt Inputs'!$E$2),MONTH('Debt Inputs'!$E$2)+13,1))</f>
        <v/>
      </c>
      <c r="B1309" s="23">
        <f>IF('Debt Inputs'!A9="","",'Debt Inputs'!A9)</f>
        <v/>
      </c>
      <c r="C1309" s="24">
        <f>IF(B1309="","",IFERROR(VLOOKUP(B1309,'Debt Inputs'!$A$6:$M$105,2,FALSE),""))</f>
        <v/>
      </c>
      <c r="D1309" s="50">
        <f>IF(B1309="","",K1209)</f>
        <v/>
      </c>
      <c r="E1309" s="26">
        <f>IF(B1309="","",IFERROR(VLOOKUP(B1309,'Debt Inputs'!$A$6:$M$105,5,FALSE),0))</f>
        <v/>
      </c>
      <c r="F1309" s="50">
        <f>IF(D1309="","",IFERROR(D1309*E1309/12,0))</f>
        <v/>
      </c>
      <c r="G1309" s="50">
        <f>IF(D1309="","",MIN(IFERROR(VLOOKUP(B1309,'Debt Inputs'!$A$6:$M$105,7,FALSE),0),D1309+F1309))</f>
        <v/>
      </c>
      <c r="H1309" s="50">
        <f>IF(D1309="","",IF(L1309=1,MAX(0,'Debt Inputs'!$B$2-SUM($G$1306:$G$1405)),0))</f>
        <v/>
      </c>
      <c r="I1309" s="50">
        <f>IF(D1309="","",MIN(D1309+F1309,G1309+H1309))</f>
        <v/>
      </c>
      <c r="J1309" s="50">
        <f>IF(D1309="","",MIN(D1309,MAX(0,I1309-F1309)))</f>
        <v/>
      </c>
      <c r="K1309" s="50">
        <f>IF(D1309="","",MAX(0,D1309+F1309-I1309))</f>
        <v/>
      </c>
      <c r="L1309" s="23">
        <f>IF(D1309="","",IF(D1309&lt;=0,"",1+COUNTIFS($D$1306:$D$1405,"&gt;0",$E$1306:$E$1405,"&gt;"&amp;E1309)))</f>
        <v/>
      </c>
      <c r="M1309" s="23">
        <f>IF(D1309="","",IF(AND(K1309&gt;0,L1309=1),"Yes","No"))</f>
        <v/>
      </c>
      <c r="N1309" s="50">
        <f>IF(D1309="","",N1209+F1309)</f>
        <v/>
      </c>
      <c r="O1309" s="49">
        <f>IF(D1309="","",IF(AND(K1309=0,K1209&gt;0),C1309,""))</f>
        <v/>
      </c>
    </row>
    <row r="1310">
      <c r="A1310" s="47">
        <f>IF(B1310="","",DATE(YEAR('Debt Inputs'!$E$2),MONTH('Debt Inputs'!$E$2)+13,1))</f>
        <v/>
      </c>
      <c r="B1310" s="18">
        <f>IF('Debt Inputs'!A10="","",'Debt Inputs'!A10)</f>
        <v/>
      </c>
      <c r="C1310" s="19">
        <f>IF(B1310="","",IFERROR(VLOOKUP(B1310,'Debt Inputs'!$A$6:$M$105,2,FALSE),""))</f>
        <v/>
      </c>
      <c r="D1310" s="48">
        <f>IF(B1310="","",K1210)</f>
        <v/>
      </c>
      <c r="E1310" s="21">
        <f>IF(B1310="","",IFERROR(VLOOKUP(B1310,'Debt Inputs'!$A$6:$M$105,5,FALSE),0))</f>
        <v/>
      </c>
      <c r="F1310" s="48">
        <f>IF(D1310="","",IFERROR(D1310*E1310/12,0))</f>
        <v/>
      </c>
      <c r="G1310" s="48">
        <f>IF(D1310="","",MIN(IFERROR(VLOOKUP(B1310,'Debt Inputs'!$A$6:$M$105,7,FALSE),0),D1310+F1310))</f>
        <v/>
      </c>
      <c r="H1310" s="48">
        <f>IF(D1310="","",IF(L1310=1,MAX(0,'Debt Inputs'!$B$2-SUM($G$1306:$G$1405)),0))</f>
        <v/>
      </c>
      <c r="I1310" s="48">
        <f>IF(D1310="","",MIN(D1310+F1310,G1310+H1310))</f>
        <v/>
      </c>
      <c r="J1310" s="48">
        <f>IF(D1310="","",MIN(D1310,MAX(0,I1310-F1310)))</f>
        <v/>
      </c>
      <c r="K1310" s="48">
        <f>IF(D1310="","",MAX(0,D1310+F1310-I1310))</f>
        <v/>
      </c>
      <c r="L1310" s="18">
        <f>IF(D1310="","",IF(D1310&lt;=0,"",1+COUNTIFS($D$1306:$D$1405,"&gt;0",$E$1306:$E$1405,"&gt;"&amp;E1310)))</f>
        <v/>
      </c>
      <c r="M1310" s="18">
        <f>IF(D1310="","",IF(AND(K1310&gt;0,L1310=1),"Yes","No"))</f>
        <v/>
      </c>
      <c r="N1310" s="48">
        <f>IF(D1310="","",N1210+F1310)</f>
        <v/>
      </c>
      <c r="O1310" s="47">
        <f>IF(D1310="","",IF(AND(K1310=0,K1210&gt;0),C1310,""))</f>
        <v/>
      </c>
    </row>
    <row r="1311">
      <c r="A1311" s="49">
        <f>IF(B1311="","",DATE(YEAR('Debt Inputs'!$E$2),MONTH('Debt Inputs'!$E$2)+13,1))</f>
        <v/>
      </c>
      <c r="B1311" s="23">
        <f>IF('Debt Inputs'!A11="","",'Debt Inputs'!A11)</f>
        <v/>
      </c>
      <c r="C1311" s="24">
        <f>IF(B1311="","",IFERROR(VLOOKUP(B1311,'Debt Inputs'!$A$6:$M$105,2,FALSE),""))</f>
        <v/>
      </c>
      <c r="D1311" s="50">
        <f>IF(B1311="","",K1211)</f>
        <v/>
      </c>
      <c r="E1311" s="26">
        <f>IF(B1311="","",IFERROR(VLOOKUP(B1311,'Debt Inputs'!$A$6:$M$105,5,FALSE),0))</f>
        <v/>
      </c>
      <c r="F1311" s="50">
        <f>IF(D1311="","",IFERROR(D1311*E1311/12,0))</f>
        <v/>
      </c>
      <c r="G1311" s="50">
        <f>IF(D1311="","",MIN(IFERROR(VLOOKUP(B1311,'Debt Inputs'!$A$6:$M$105,7,FALSE),0),D1311+F1311))</f>
        <v/>
      </c>
      <c r="H1311" s="50">
        <f>IF(D1311="","",IF(L1311=1,MAX(0,'Debt Inputs'!$B$2-SUM($G$1306:$G$1405)),0))</f>
        <v/>
      </c>
      <c r="I1311" s="50">
        <f>IF(D1311="","",MIN(D1311+F1311,G1311+H1311))</f>
        <v/>
      </c>
      <c r="J1311" s="50">
        <f>IF(D1311="","",MIN(D1311,MAX(0,I1311-F1311)))</f>
        <v/>
      </c>
      <c r="K1311" s="50">
        <f>IF(D1311="","",MAX(0,D1311+F1311-I1311))</f>
        <v/>
      </c>
      <c r="L1311" s="23">
        <f>IF(D1311="","",IF(D1311&lt;=0,"",1+COUNTIFS($D$1306:$D$1405,"&gt;0",$E$1306:$E$1405,"&gt;"&amp;E1311)))</f>
        <v/>
      </c>
      <c r="M1311" s="23">
        <f>IF(D1311="","",IF(AND(K1311&gt;0,L1311=1),"Yes","No"))</f>
        <v/>
      </c>
      <c r="N1311" s="50">
        <f>IF(D1311="","",N1211+F1311)</f>
        <v/>
      </c>
      <c r="O1311" s="49">
        <f>IF(D1311="","",IF(AND(K1311=0,K1211&gt;0),C1311,""))</f>
        <v/>
      </c>
    </row>
    <row r="1312">
      <c r="A1312" s="47">
        <f>IF(B1312="","",DATE(YEAR('Debt Inputs'!$E$2),MONTH('Debt Inputs'!$E$2)+13,1))</f>
        <v/>
      </c>
      <c r="B1312" s="18">
        <f>IF('Debt Inputs'!A12="","",'Debt Inputs'!A12)</f>
        <v/>
      </c>
      <c r="C1312" s="19">
        <f>IF(B1312="","",IFERROR(VLOOKUP(B1312,'Debt Inputs'!$A$6:$M$105,2,FALSE),""))</f>
        <v/>
      </c>
      <c r="D1312" s="48">
        <f>IF(B1312="","",K1212)</f>
        <v/>
      </c>
      <c r="E1312" s="21">
        <f>IF(B1312="","",IFERROR(VLOOKUP(B1312,'Debt Inputs'!$A$6:$M$105,5,FALSE),0))</f>
        <v/>
      </c>
      <c r="F1312" s="48">
        <f>IF(D1312="","",IFERROR(D1312*E1312/12,0))</f>
        <v/>
      </c>
      <c r="G1312" s="48">
        <f>IF(D1312="","",MIN(IFERROR(VLOOKUP(B1312,'Debt Inputs'!$A$6:$M$105,7,FALSE),0),D1312+F1312))</f>
        <v/>
      </c>
      <c r="H1312" s="48">
        <f>IF(D1312="","",IF(L1312=1,MAX(0,'Debt Inputs'!$B$2-SUM($G$1306:$G$1405)),0))</f>
        <v/>
      </c>
      <c r="I1312" s="48">
        <f>IF(D1312="","",MIN(D1312+F1312,G1312+H1312))</f>
        <v/>
      </c>
      <c r="J1312" s="48">
        <f>IF(D1312="","",MIN(D1312,MAX(0,I1312-F1312)))</f>
        <v/>
      </c>
      <c r="K1312" s="48">
        <f>IF(D1312="","",MAX(0,D1312+F1312-I1312))</f>
        <v/>
      </c>
      <c r="L1312" s="18">
        <f>IF(D1312="","",IF(D1312&lt;=0,"",1+COUNTIFS($D$1306:$D$1405,"&gt;0",$E$1306:$E$1405,"&gt;"&amp;E1312)))</f>
        <v/>
      </c>
      <c r="M1312" s="18">
        <f>IF(D1312="","",IF(AND(K1312&gt;0,L1312=1),"Yes","No"))</f>
        <v/>
      </c>
      <c r="N1312" s="48">
        <f>IF(D1312="","",N1212+F1312)</f>
        <v/>
      </c>
      <c r="O1312" s="47">
        <f>IF(D1312="","",IF(AND(K1312=0,K1212&gt;0),C1312,""))</f>
        <v/>
      </c>
    </row>
    <row r="1313">
      <c r="A1313" s="49">
        <f>IF(B1313="","",DATE(YEAR('Debt Inputs'!$E$2),MONTH('Debt Inputs'!$E$2)+13,1))</f>
        <v/>
      </c>
      <c r="B1313" s="23">
        <f>IF('Debt Inputs'!A13="","",'Debt Inputs'!A13)</f>
        <v/>
      </c>
      <c r="C1313" s="24">
        <f>IF(B1313="","",IFERROR(VLOOKUP(B1313,'Debt Inputs'!$A$6:$M$105,2,FALSE),""))</f>
        <v/>
      </c>
      <c r="D1313" s="50">
        <f>IF(B1313="","",K1213)</f>
        <v/>
      </c>
      <c r="E1313" s="26">
        <f>IF(B1313="","",IFERROR(VLOOKUP(B1313,'Debt Inputs'!$A$6:$M$105,5,FALSE),0))</f>
        <v/>
      </c>
      <c r="F1313" s="50">
        <f>IF(D1313="","",IFERROR(D1313*E1313/12,0))</f>
        <v/>
      </c>
      <c r="G1313" s="50">
        <f>IF(D1313="","",MIN(IFERROR(VLOOKUP(B1313,'Debt Inputs'!$A$6:$M$105,7,FALSE),0),D1313+F1313))</f>
        <v/>
      </c>
      <c r="H1313" s="50">
        <f>IF(D1313="","",IF(L1313=1,MAX(0,'Debt Inputs'!$B$2-SUM($G$1306:$G$1405)),0))</f>
        <v/>
      </c>
      <c r="I1313" s="50">
        <f>IF(D1313="","",MIN(D1313+F1313,G1313+H1313))</f>
        <v/>
      </c>
      <c r="J1313" s="50">
        <f>IF(D1313="","",MIN(D1313,MAX(0,I1313-F1313)))</f>
        <v/>
      </c>
      <c r="K1313" s="50">
        <f>IF(D1313="","",MAX(0,D1313+F1313-I1313))</f>
        <v/>
      </c>
      <c r="L1313" s="23">
        <f>IF(D1313="","",IF(D1313&lt;=0,"",1+COUNTIFS($D$1306:$D$1405,"&gt;0",$E$1306:$E$1405,"&gt;"&amp;E1313)))</f>
        <v/>
      </c>
      <c r="M1313" s="23">
        <f>IF(D1313="","",IF(AND(K1313&gt;0,L1313=1),"Yes","No"))</f>
        <v/>
      </c>
      <c r="N1313" s="50">
        <f>IF(D1313="","",N1213+F1313)</f>
        <v/>
      </c>
      <c r="O1313" s="49">
        <f>IF(D1313="","",IF(AND(K1313=0,K1213&gt;0),C1313,""))</f>
        <v/>
      </c>
    </row>
    <row r="1314">
      <c r="A1314" s="47">
        <f>IF(B1314="","",DATE(YEAR('Debt Inputs'!$E$2),MONTH('Debt Inputs'!$E$2)+13,1))</f>
        <v/>
      </c>
      <c r="B1314" s="18">
        <f>IF('Debt Inputs'!A14="","",'Debt Inputs'!A14)</f>
        <v/>
      </c>
      <c r="C1314" s="19">
        <f>IF(B1314="","",IFERROR(VLOOKUP(B1314,'Debt Inputs'!$A$6:$M$105,2,FALSE),""))</f>
        <v/>
      </c>
      <c r="D1314" s="48">
        <f>IF(B1314="","",K1214)</f>
        <v/>
      </c>
      <c r="E1314" s="21">
        <f>IF(B1314="","",IFERROR(VLOOKUP(B1314,'Debt Inputs'!$A$6:$M$105,5,FALSE),0))</f>
        <v/>
      </c>
      <c r="F1314" s="48">
        <f>IF(D1314="","",IFERROR(D1314*E1314/12,0))</f>
        <v/>
      </c>
      <c r="G1314" s="48">
        <f>IF(D1314="","",MIN(IFERROR(VLOOKUP(B1314,'Debt Inputs'!$A$6:$M$105,7,FALSE),0),D1314+F1314))</f>
        <v/>
      </c>
      <c r="H1314" s="48">
        <f>IF(D1314="","",IF(L1314=1,MAX(0,'Debt Inputs'!$B$2-SUM($G$1306:$G$1405)),0))</f>
        <v/>
      </c>
      <c r="I1314" s="48">
        <f>IF(D1314="","",MIN(D1314+F1314,G1314+H1314))</f>
        <v/>
      </c>
      <c r="J1314" s="48">
        <f>IF(D1314="","",MIN(D1314,MAX(0,I1314-F1314)))</f>
        <v/>
      </c>
      <c r="K1314" s="48">
        <f>IF(D1314="","",MAX(0,D1314+F1314-I1314))</f>
        <v/>
      </c>
      <c r="L1314" s="18">
        <f>IF(D1314="","",IF(D1314&lt;=0,"",1+COUNTIFS($D$1306:$D$1405,"&gt;0",$E$1306:$E$1405,"&gt;"&amp;E1314)))</f>
        <v/>
      </c>
      <c r="M1314" s="18">
        <f>IF(D1314="","",IF(AND(K1314&gt;0,L1314=1),"Yes","No"))</f>
        <v/>
      </c>
      <c r="N1314" s="48">
        <f>IF(D1314="","",N1214+F1314)</f>
        <v/>
      </c>
      <c r="O1314" s="47">
        <f>IF(D1314="","",IF(AND(K1314=0,K1214&gt;0),C1314,""))</f>
        <v/>
      </c>
    </row>
    <row r="1315">
      <c r="A1315" s="49">
        <f>IF(B1315="","",DATE(YEAR('Debt Inputs'!$E$2),MONTH('Debt Inputs'!$E$2)+13,1))</f>
        <v/>
      </c>
      <c r="B1315" s="23">
        <f>IF('Debt Inputs'!A15="","",'Debt Inputs'!A15)</f>
        <v/>
      </c>
      <c r="C1315" s="24">
        <f>IF(B1315="","",IFERROR(VLOOKUP(B1315,'Debt Inputs'!$A$6:$M$105,2,FALSE),""))</f>
        <v/>
      </c>
      <c r="D1315" s="50">
        <f>IF(B1315="","",K1215)</f>
        <v/>
      </c>
      <c r="E1315" s="26">
        <f>IF(B1315="","",IFERROR(VLOOKUP(B1315,'Debt Inputs'!$A$6:$M$105,5,FALSE),0))</f>
        <v/>
      </c>
      <c r="F1315" s="50">
        <f>IF(D1315="","",IFERROR(D1315*E1315/12,0))</f>
        <v/>
      </c>
      <c r="G1315" s="50">
        <f>IF(D1315="","",MIN(IFERROR(VLOOKUP(B1315,'Debt Inputs'!$A$6:$M$105,7,FALSE),0),D1315+F1315))</f>
        <v/>
      </c>
      <c r="H1315" s="50">
        <f>IF(D1315="","",IF(L1315=1,MAX(0,'Debt Inputs'!$B$2-SUM($G$1306:$G$1405)),0))</f>
        <v/>
      </c>
      <c r="I1315" s="50">
        <f>IF(D1315="","",MIN(D1315+F1315,G1315+H1315))</f>
        <v/>
      </c>
      <c r="J1315" s="50">
        <f>IF(D1315="","",MIN(D1315,MAX(0,I1315-F1315)))</f>
        <v/>
      </c>
      <c r="K1315" s="50">
        <f>IF(D1315="","",MAX(0,D1315+F1315-I1315))</f>
        <v/>
      </c>
      <c r="L1315" s="23">
        <f>IF(D1315="","",IF(D1315&lt;=0,"",1+COUNTIFS($D$1306:$D$1405,"&gt;0",$E$1306:$E$1405,"&gt;"&amp;E1315)))</f>
        <v/>
      </c>
      <c r="M1315" s="23">
        <f>IF(D1315="","",IF(AND(K1315&gt;0,L1315=1),"Yes","No"))</f>
        <v/>
      </c>
      <c r="N1315" s="50">
        <f>IF(D1315="","",N1215+F1315)</f>
        <v/>
      </c>
      <c r="O1315" s="49">
        <f>IF(D1315="","",IF(AND(K1315=0,K1215&gt;0),C1315,""))</f>
        <v/>
      </c>
    </row>
    <row r="1316">
      <c r="A1316" s="47">
        <f>IF(B1316="","",DATE(YEAR('Debt Inputs'!$E$2),MONTH('Debt Inputs'!$E$2)+13,1))</f>
        <v/>
      </c>
      <c r="B1316" s="18">
        <f>IF('Debt Inputs'!A16="","",'Debt Inputs'!A16)</f>
        <v/>
      </c>
      <c r="C1316" s="19">
        <f>IF(B1316="","",IFERROR(VLOOKUP(B1316,'Debt Inputs'!$A$6:$M$105,2,FALSE),""))</f>
        <v/>
      </c>
      <c r="D1316" s="48">
        <f>IF(B1316="","",K1216)</f>
        <v/>
      </c>
      <c r="E1316" s="21">
        <f>IF(B1316="","",IFERROR(VLOOKUP(B1316,'Debt Inputs'!$A$6:$M$105,5,FALSE),0))</f>
        <v/>
      </c>
      <c r="F1316" s="48">
        <f>IF(D1316="","",IFERROR(D1316*E1316/12,0))</f>
        <v/>
      </c>
      <c r="G1316" s="48">
        <f>IF(D1316="","",MIN(IFERROR(VLOOKUP(B1316,'Debt Inputs'!$A$6:$M$105,7,FALSE),0),D1316+F1316))</f>
        <v/>
      </c>
      <c r="H1316" s="48">
        <f>IF(D1316="","",IF(L1316=1,MAX(0,'Debt Inputs'!$B$2-SUM($G$1306:$G$1405)),0))</f>
        <v/>
      </c>
      <c r="I1316" s="48">
        <f>IF(D1316="","",MIN(D1316+F1316,G1316+H1316))</f>
        <v/>
      </c>
      <c r="J1316" s="48">
        <f>IF(D1316="","",MIN(D1316,MAX(0,I1316-F1316)))</f>
        <v/>
      </c>
      <c r="K1316" s="48">
        <f>IF(D1316="","",MAX(0,D1316+F1316-I1316))</f>
        <v/>
      </c>
      <c r="L1316" s="18">
        <f>IF(D1316="","",IF(D1316&lt;=0,"",1+COUNTIFS($D$1306:$D$1405,"&gt;0",$E$1306:$E$1405,"&gt;"&amp;E1316)))</f>
        <v/>
      </c>
      <c r="M1316" s="18">
        <f>IF(D1316="","",IF(AND(K1316&gt;0,L1316=1),"Yes","No"))</f>
        <v/>
      </c>
      <c r="N1316" s="48">
        <f>IF(D1316="","",N1216+F1316)</f>
        <v/>
      </c>
      <c r="O1316" s="47">
        <f>IF(D1316="","",IF(AND(K1316=0,K1216&gt;0),C1316,""))</f>
        <v/>
      </c>
    </row>
    <row r="1317">
      <c r="A1317" s="49">
        <f>IF(B1317="","",DATE(YEAR('Debt Inputs'!$E$2),MONTH('Debt Inputs'!$E$2)+13,1))</f>
        <v/>
      </c>
      <c r="B1317" s="23">
        <f>IF('Debt Inputs'!A17="","",'Debt Inputs'!A17)</f>
        <v/>
      </c>
      <c r="C1317" s="24">
        <f>IF(B1317="","",IFERROR(VLOOKUP(B1317,'Debt Inputs'!$A$6:$M$105,2,FALSE),""))</f>
        <v/>
      </c>
      <c r="D1317" s="50">
        <f>IF(B1317="","",K1217)</f>
        <v/>
      </c>
      <c r="E1317" s="26">
        <f>IF(B1317="","",IFERROR(VLOOKUP(B1317,'Debt Inputs'!$A$6:$M$105,5,FALSE),0))</f>
        <v/>
      </c>
      <c r="F1317" s="50">
        <f>IF(D1317="","",IFERROR(D1317*E1317/12,0))</f>
        <v/>
      </c>
      <c r="G1317" s="50">
        <f>IF(D1317="","",MIN(IFERROR(VLOOKUP(B1317,'Debt Inputs'!$A$6:$M$105,7,FALSE),0),D1317+F1317))</f>
        <v/>
      </c>
      <c r="H1317" s="50">
        <f>IF(D1317="","",IF(L1317=1,MAX(0,'Debt Inputs'!$B$2-SUM($G$1306:$G$1405)),0))</f>
        <v/>
      </c>
      <c r="I1317" s="50">
        <f>IF(D1317="","",MIN(D1317+F1317,G1317+H1317))</f>
        <v/>
      </c>
      <c r="J1317" s="50">
        <f>IF(D1317="","",MIN(D1317,MAX(0,I1317-F1317)))</f>
        <v/>
      </c>
      <c r="K1317" s="50">
        <f>IF(D1317="","",MAX(0,D1317+F1317-I1317))</f>
        <v/>
      </c>
      <c r="L1317" s="23">
        <f>IF(D1317="","",IF(D1317&lt;=0,"",1+COUNTIFS($D$1306:$D$1405,"&gt;0",$E$1306:$E$1405,"&gt;"&amp;E1317)))</f>
        <v/>
      </c>
      <c r="M1317" s="23">
        <f>IF(D1317="","",IF(AND(K1317&gt;0,L1317=1),"Yes","No"))</f>
        <v/>
      </c>
      <c r="N1317" s="50">
        <f>IF(D1317="","",N1217+F1317)</f>
        <v/>
      </c>
      <c r="O1317" s="49">
        <f>IF(D1317="","",IF(AND(K1317=0,K1217&gt;0),C1317,""))</f>
        <v/>
      </c>
    </row>
    <row r="1318">
      <c r="A1318" s="47">
        <f>IF(B1318="","",DATE(YEAR('Debt Inputs'!$E$2),MONTH('Debt Inputs'!$E$2)+13,1))</f>
        <v/>
      </c>
      <c r="B1318" s="18">
        <f>IF('Debt Inputs'!A18="","",'Debt Inputs'!A18)</f>
        <v/>
      </c>
      <c r="C1318" s="19">
        <f>IF(B1318="","",IFERROR(VLOOKUP(B1318,'Debt Inputs'!$A$6:$M$105,2,FALSE),""))</f>
        <v/>
      </c>
      <c r="D1318" s="48">
        <f>IF(B1318="","",K1218)</f>
        <v/>
      </c>
      <c r="E1318" s="21">
        <f>IF(B1318="","",IFERROR(VLOOKUP(B1318,'Debt Inputs'!$A$6:$M$105,5,FALSE),0))</f>
        <v/>
      </c>
      <c r="F1318" s="48">
        <f>IF(D1318="","",IFERROR(D1318*E1318/12,0))</f>
        <v/>
      </c>
      <c r="G1318" s="48">
        <f>IF(D1318="","",MIN(IFERROR(VLOOKUP(B1318,'Debt Inputs'!$A$6:$M$105,7,FALSE),0),D1318+F1318))</f>
        <v/>
      </c>
      <c r="H1318" s="48">
        <f>IF(D1318="","",IF(L1318=1,MAX(0,'Debt Inputs'!$B$2-SUM($G$1306:$G$1405)),0))</f>
        <v/>
      </c>
      <c r="I1318" s="48">
        <f>IF(D1318="","",MIN(D1318+F1318,G1318+H1318))</f>
        <v/>
      </c>
      <c r="J1318" s="48">
        <f>IF(D1318="","",MIN(D1318,MAX(0,I1318-F1318)))</f>
        <v/>
      </c>
      <c r="K1318" s="48">
        <f>IF(D1318="","",MAX(0,D1318+F1318-I1318))</f>
        <v/>
      </c>
      <c r="L1318" s="18">
        <f>IF(D1318="","",IF(D1318&lt;=0,"",1+COUNTIFS($D$1306:$D$1405,"&gt;0",$E$1306:$E$1405,"&gt;"&amp;E1318)))</f>
        <v/>
      </c>
      <c r="M1318" s="18">
        <f>IF(D1318="","",IF(AND(K1318&gt;0,L1318=1),"Yes","No"))</f>
        <v/>
      </c>
      <c r="N1318" s="48">
        <f>IF(D1318="","",N1218+F1318)</f>
        <v/>
      </c>
      <c r="O1318" s="47">
        <f>IF(D1318="","",IF(AND(K1318=0,K1218&gt;0),C1318,""))</f>
        <v/>
      </c>
    </row>
    <row r="1319">
      <c r="A1319" s="49">
        <f>IF(B1319="","",DATE(YEAR('Debt Inputs'!$E$2),MONTH('Debt Inputs'!$E$2)+13,1))</f>
        <v/>
      </c>
      <c r="B1319" s="23">
        <f>IF('Debt Inputs'!A19="","",'Debt Inputs'!A19)</f>
        <v/>
      </c>
      <c r="C1319" s="24">
        <f>IF(B1319="","",IFERROR(VLOOKUP(B1319,'Debt Inputs'!$A$6:$M$105,2,FALSE),""))</f>
        <v/>
      </c>
      <c r="D1319" s="50">
        <f>IF(B1319="","",K1219)</f>
        <v/>
      </c>
      <c r="E1319" s="26">
        <f>IF(B1319="","",IFERROR(VLOOKUP(B1319,'Debt Inputs'!$A$6:$M$105,5,FALSE),0))</f>
        <v/>
      </c>
      <c r="F1319" s="50">
        <f>IF(D1319="","",IFERROR(D1319*E1319/12,0))</f>
        <v/>
      </c>
      <c r="G1319" s="50">
        <f>IF(D1319="","",MIN(IFERROR(VLOOKUP(B1319,'Debt Inputs'!$A$6:$M$105,7,FALSE),0),D1319+F1319))</f>
        <v/>
      </c>
      <c r="H1319" s="50">
        <f>IF(D1319="","",IF(L1319=1,MAX(0,'Debt Inputs'!$B$2-SUM($G$1306:$G$1405)),0))</f>
        <v/>
      </c>
      <c r="I1319" s="50">
        <f>IF(D1319="","",MIN(D1319+F1319,G1319+H1319))</f>
        <v/>
      </c>
      <c r="J1319" s="50">
        <f>IF(D1319="","",MIN(D1319,MAX(0,I1319-F1319)))</f>
        <v/>
      </c>
      <c r="K1319" s="50">
        <f>IF(D1319="","",MAX(0,D1319+F1319-I1319))</f>
        <v/>
      </c>
      <c r="L1319" s="23">
        <f>IF(D1319="","",IF(D1319&lt;=0,"",1+COUNTIFS($D$1306:$D$1405,"&gt;0",$E$1306:$E$1405,"&gt;"&amp;E1319)))</f>
        <v/>
      </c>
      <c r="M1319" s="23">
        <f>IF(D1319="","",IF(AND(K1319&gt;0,L1319=1),"Yes","No"))</f>
        <v/>
      </c>
      <c r="N1319" s="50">
        <f>IF(D1319="","",N1219+F1319)</f>
        <v/>
      </c>
      <c r="O1319" s="49">
        <f>IF(D1319="","",IF(AND(K1319=0,K1219&gt;0),C1319,""))</f>
        <v/>
      </c>
    </row>
    <row r="1320">
      <c r="A1320" s="47">
        <f>IF(B1320="","",DATE(YEAR('Debt Inputs'!$E$2),MONTH('Debt Inputs'!$E$2)+13,1))</f>
        <v/>
      </c>
      <c r="B1320" s="18">
        <f>IF('Debt Inputs'!A20="","",'Debt Inputs'!A20)</f>
        <v/>
      </c>
      <c r="C1320" s="19">
        <f>IF(B1320="","",IFERROR(VLOOKUP(B1320,'Debt Inputs'!$A$6:$M$105,2,FALSE),""))</f>
        <v/>
      </c>
      <c r="D1320" s="48">
        <f>IF(B1320="","",K1220)</f>
        <v/>
      </c>
      <c r="E1320" s="21">
        <f>IF(B1320="","",IFERROR(VLOOKUP(B1320,'Debt Inputs'!$A$6:$M$105,5,FALSE),0))</f>
        <v/>
      </c>
      <c r="F1320" s="48">
        <f>IF(D1320="","",IFERROR(D1320*E1320/12,0))</f>
        <v/>
      </c>
      <c r="G1320" s="48">
        <f>IF(D1320="","",MIN(IFERROR(VLOOKUP(B1320,'Debt Inputs'!$A$6:$M$105,7,FALSE),0),D1320+F1320))</f>
        <v/>
      </c>
      <c r="H1320" s="48">
        <f>IF(D1320="","",IF(L1320=1,MAX(0,'Debt Inputs'!$B$2-SUM($G$1306:$G$1405)),0))</f>
        <v/>
      </c>
      <c r="I1320" s="48">
        <f>IF(D1320="","",MIN(D1320+F1320,G1320+H1320))</f>
        <v/>
      </c>
      <c r="J1320" s="48">
        <f>IF(D1320="","",MIN(D1320,MAX(0,I1320-F1320)))</f>
        <v/>
      </c>
      <c r="K1320" s="48">
        <f>IF(D1320="","",MAX(0,D1320+F1320-I1320))</f>
        <v/>
      </c>
      <c r="L1320" s="18">
        <f>IF(D1320="","",IF(D1320&lt;=0,"",1+COUNTIFS($D$1306:$D$1405,"&gt;0",$E$1306:$E$1405,"&gt;"&amp;E1320)))</f>
        <v/>
      </c>
      <c r="M1320" s="18">
        <f>IF(D1320="","",IF(AND(K1320&gt;0,L1320=1),"Yes","No"))</f>
        <v/>
      </c>
      <c r="N1320" s="48">
        <f>IF(D1320="","",N1220+F1320)</f>
        <v/>
      </c>
      <c r="O1320" s="47">
        <f>IF(D1320="","",IF(AND(K1320=0,K1220&gt;0),C1320,""))</f>
        <v/>
      </c>
    </row>
    <row r="1321">
      <c r="A1321" s="49">
        <f>IF(B1321="","",DATE(YEAR('Debt Inputs'!$E$2),MONTH('Debt Inputs'!$E$2)+13,1))</f>
        <v/>
      </c>
      <c r="B1321" s="23">
        <f>IF('Debt Inputs'!A21="","",'Debt Inputs'!A21)</f>
        <v/>
      </c>
      <c r="C1321" s="24">
        <f>IF(B1321="","",IFERROR(VLOOKUP(B1321,'Debt Inputs'!$A$6:$M$105,2,FALSE),""))</f>
        <v/>
      </c>
      <c r="D1321" s="50">
        <f>IF(B1321="","",K1221)</f>
        <v/>
      </c>
      <c r="E1321" s="26">
        <f>IF(B1321="","",IFERROR(VLOOKUP(B1321,'Debt Inputs'!$A$6:$M$105,5,FALSE),0))</f>
        <v/>
      </c>
      <c r="F1321" s="50">
        <f>IF(D1321="","",IFERROR(D1321*E1321/12,0))</f>
        <v/>
      </c>
      <c r="G1321" s="50">
        <f>IF(D1321="","",MIN(IFERROR(VLOOKUP(B1321,'Debt Inputs'!$A$6:$M$105,7,FALSE),0),D1321+F1321))</f>
        <v/>
      </c>
      <c r="H1321" s="50">
        <f>IF(D1321="","",IF(L1321=1,MAX(0,'Debt Inputs'!$B$2-SUM($G$1306:$G$1405)),0))</f>
        <v/>
      </c>
      <c r="I1321" s="50">
        <f>IF(D1321="","",MIN(D1321+F1321,G1321+H1321))</f>
        <v/>
      </c>
      <c r="J1321" s="50">
        <f>IF(D1321="","",MIN(D1321,MAX(0,I1321-F1321)))</f>
        <v/>
      </c>
      <c r="K1321" s="50">
        <f>IF(D1321="","",MAX(0,D1321+F1321-I1321))</f>
        <v/>
      </c>
      <c r="L1321" s="23">
        <f>IF(D1321="","",IF(D1321&lt;=0,"",1+COUNTIFS($D$1306:$D$1405,"&gt;0",$E$1306:$E$1405,"&gt;"&amp;E1321)))</f>
        <v/>
      </c>
      <c r="M1321" s="23">
        <f>IF(D1321="","",IF(AND(K1321&gt;0,L1321=1),"Yes","No"))</f>
        <v/>
      </c>
      <c r="N1321" s="50">
        <f>IF(D1321="","",N1221+F1321)</f>
        <v/>
      </c>
      <c r="O1321" s="49">
        <f>IF(D1321="","",IF(AND(K1321=0,K1221&gt;0),C1321,""))</f>
        <v/>
      </c>
    </row>
    <row r="1322">
      <c r="A1322" s="47">
        <f>IF(B1322="","",DATE(YEAR('Debt Inputs'!$E$2),MONTH('Debt Inputs'!$E$2)+13,1))</f>
        <v/>
      </c>
      <c r="B1322" s="18">
        <f>IF('Debt Inputs'!A22="","",'Debt Inputs'!A22)</f>
        <v/>
      </c>
      <c r="C1322" s="19">
        <f>IF(B1322="","",IFERROR(VLOOKUP(B1322,'Debt Inputs'!$A$6:$M$105,2,FALSE),""))</f>
        <v/>
      </c>
      <c r="D1322" s="48">
        <f>IF(B1322="","",K1222)</f>
        <v/>
      </c>
      <c r="E1322" s="21">
        <f>IF(B1322="","",IFERROR(VLOOKUP(B1322,'Debt Inputs'!$A$6:$M$105,5,FALSE),0))</f>
        <v/>
      </c>
      <c r="F1322" s="48">
        <f>IF(D1322="","",IFERROR(D1322*E1322/12,0))</f>
        <v/>
      </c>
      <c r="G1322" s="48">
        <f>IF(D1322="","",MIN(IFERROR(VLOOKUP(B1322,'Debt Inputs'!$A$6:$M$105,7,FALSE),0),D1322+F1322))</f>
        <v/>
      </c>
      <c r="H1322" s="48">
        <f>IF(D1322="","",IF(L1322=1,MAX(0,'Debt Inputs'!$B$2-SUM($G$1306:$G$1405)),0))</f>
        <v/>
      </c>
      <c r="I1322" s="48">
        <f>IF(D1322="","",MIN(D1322+F1322,G1322+H1322))</f>
        <v/>
      </c>
      <c r="J1322" s="48">
        <f>IF(D1322="","",MIN(D1322,MAX(0,I1322-F1322)))</f>
        <v/>
      </c>
      <c r="K1322" s="48">
        <f>IF(D1322="","",MAX(0,D1322+F1322-I1322))</f>
        <v/>
      </c>
      <c r="L1322" s="18">
        <f>IF(D1322="","",IF(D1322&lt;=0,"",1+COUNTIFS($D$1306:$D$1405,"&gt;0",$E$1306:$E$1405,"&gt;"&amp;E1322)))</f>
        <v/>
      </c>
      <c r="M1322" s="18">
        <f>IF(D1322="","",IF(AND(K1322&gt;0,L1322=1),"Yes","No"))</f>
        <v/>
      </c>
      <c r="N1322" s="48">
        <f>IF(D1322="","",N1222+F1322)</f>
        <v/>
      </c>
      <c r="O1322" s="47">
        <f>IF(D1322="","",IF(AND(K1322=0,K1222&gt;0),C1322,""))</f>
        <v/>
      </c>
    </row>
    <row r="1323">
      <c r="A1323" s="49">
        <f>IF(B1323="","",DATE(YEAR('Debt Inputs'!$E$2),MONTH('Debt Inputs'!$E$2)+13,1))</f>
        <v/>
      </c>
      <c r="B1323" s="23">
        <f>IF('Debt Inputs'!A23="","",'Debt Inputs'!A23)</f>
        <v/>
      </c>
      <c r="C1323" s="24">
        <f>IF(B1323="","",IFERROR(VLOOKUP(B1323,'Debt Inputs'!$A$6:$M$105,2,FALSE),""))</f>
        <v/>
      </c>
      <c r="D1323" s="50">
        <f>IF(B1323="","",K1223)</f>
        <v/>
      </c>
      <c r="E1323" s="26">
        <f>IF(B1323="","",IFERROR(VLOOKUP(B1323,'Debt Inputs'!$A$6:$M$105,5,FALSE),0))</f>
        <v/>
      </c>
      <c r="F1323" s="50">
        <f>IF(D1323="","",IFERROR(D1323*E1323/12,0))</f>
        <v/>
      </c>
      <c r="G1323" s="50">
        <f>IF(D1323="","",MIN(IFERROR(VLOOKUP(B1323,'Debt Inputs'!$A$6:$M$105,7,FALSE),0),D1323+F1323))</f>
        <v/>
      </c>
      <c r="H1323" s="50">
        <f>IF(D1323="","",IF(L1323=1,MAX(0,'Debt Inputs'!$B$2-SUM($G$1306:$G$1405)),0))</f>
        <v/>
      </c>
      <c r="I1323" s="50">
        <f>IF(D1323="","",MIN(D1323+F1323,G1323+H1323))</f>
        <v/>
      </c>
      <c r="J1323" s="50">
        <f>IF(D1323="","",MIN(D1323,MAX(0,I1323-F1323)))</f>
        <v/>
      </c>
      <c r="K1323" s="50">
        <f>IF(D1323="","",MAX(0,D1323+F1323-I1323))</f>
        <v/>
      </c>
      <c r="L1323" s="23">
        <f>IF(D1323="","",IF(D1323&lt;=0,"",1+COUNTIFS($D$1306:$D$1405,"&gt;0",$E$1306:$E$1405,"&gt;"&amp;E1323)))</f>
        <v/>
      </c>
      <c r="M1323" s="23">
        <f>IF(D1323="","",IF(AND(K1323&gt;0,L1323=1),"Yes","No"))</f>
        <v/>
      </c>
      <c r="N1323" s="50">
        <f>IF(D1323="","",N1223+F1323)</f>
        <v/>
      </c>
      <c r="O1323" s="49">
        <f>IF(D1323="","",IF(AND(K1323=0,K1223&gt;0),C1323,""))</f>
        <v/>
      </c>
    </row>
    <row r="1324">
      <c r="A1324" s="47">
        <f>IF(B1324="","",DATE(YEAR('Debt Inputs'!$E$2),MONTH('Debt Inputs'!$E$2)+13,1))</f>
        <v/>
      </c>
      <c r="B1324" s="18">
        <f>IF('Debt Inputs'!A24="","",'Debt Inputs'!A24)</f>
        <v/>
      </c>
      <c r="C1324" s="19">
        <f>IF(B1324="","",IFERROR(VLOOKUP(B1324,'Debt Inputs'!$A$6:$M$105,2,FALSE),""))</f>
        <v/>
      </c>
      <c r="D1324" s="48">
        <f>IF(B1324="","",K1224)</f>
        <v/>
      </c>
      <c r="E1324" s="21">
        <f>IF(B1324="","",IFERROR(VLOOKUP(B1324,'Debt Inputs'!$A$6:$M$105,5,FALSE),0))</f>
        <v/>
      </c>
      <c r="F1324" s="48">
        <f>IF(D1324="","",IFERROR(D1324*E1324/12,0))</f>
        <v/>
      </c>
      <c r="G1324" s="48">
        <f>IF(D1324="","",MIN(IFERROR(VLOOKUP(B1324,'Debt Inputs'!$A$6:$M$105,7,FALSE),0),D1324+F1324))</f>
        <v/>
      </c>
      <c r="H1324" s="48">
        <f>IF(D1324="","",IF(L1324=1,MAX(0,'Debt Inputs'!$B$2-SUM($G$1306:$G$1405)),0))</f>
        <v/>
      </c>
      <c r="I1324" s="48">
        <f>IF(D1324="","",MIN(D1324+F1324,G1324+H1324))</f>
        <v/>
      </c>
      <c r="J1324" s="48">
        <f>IF(D1324="","",MIN(D1324,MAX(0,I1324-F1324)))</f>
        <v/>
      </c>
      <c r="K1324" s="48">
        <f>IF(D1324="","",MAX(0,D1324+F1324-I1324))</f>
        <v/>
      </c>
      <c r="L1324" s="18">
        <f>IF(D1324="","",IF(D1324&lt;=0,"",1+COUNTIFS($D$1306:$D$1405,"&gt;0",$E$1306:$E$1405,"&gt;"&amp;E1324)))</f>
        <v/>
      </c>
      <c r="M1324" s="18">
        <f>IF(D1324="","",IF(AND(K1324&gt;0,L1324=1),"Yes","No"))</f>
        <v/>
      </c>
      <c r="N1324" s="48">
        <f>IF(D1324="","",N1224+F1324)</f>
        <v/>
      </c>
      <c r="O1324" s="47">
        <f>IF(D1324="","",IF(AND(K1324=0,K1224&gt;0),C1324,""))</f>
        <v/>
      </c>
    </row>
    <row r="1325">
      <c r="A1325" s="49">
        <f>IF(B1325="","",DATE(YEAR('Debt Inputs'!$E$2),MONTH('Debt Inputs'!$E$2)+13,1))</f>
        <v/>
      </c>
      <c r="B1325" s="23">
        <f>IF('Debt Inputs'!A25="","",'Debt Inputs'!A25)</f>
        <v/>
      </c>
      <c r="C1325" s="24">
        <f>IF(B1325="","",IFERROR(VLOOKUP(B1325,'Debt Inputs'!$A$6:$M$105,2,FALSE),""))</f>
        <v/>
      </c>
      <c r="D1325" s="50">
        <f>IF(B1325="","",K1225)</f>
        <v/>
      </c>
      <c r="E1325" s="26">
        <f>IF(B1325="","",IFERROR(VLOOKUP(B1325,'Debt Inputs'!$A$6:$M$105,5,FALSE),0))</f>
        <v/>
      </c>
      <c r="F1325" s="50">
        <f>IF(D1325="","",IFERROR(D1325*E1325/12,0))</f>
        <v/>
      </c>
      <c r="G1325" s="50">
        <f>IF(D1325="","",MIN(IFERROR(VLOOKUP(B1325,'Debt Inputs'!$A$6:$M$105,7,FALSE),0),D1325+F1325))</f>
        <v/>
      </c>
      <c r="H1325" s="50">
        <f>IF(D1325="","",IF(L1325=1,MAX(0,'Debt Inputs'!$B$2-SUM($G$1306:$G$1405)),0))</f>
        <v/>
      </c>
      <c r="I1325" s="50">
        <f>IF(D1325="","",MIN(D1325+F1325,G1325+H1325))</f>
        <v/>
      </c>
      <c r="J1325" s="50">
        <f>IF(D1325="","",MIN(D1325,MAX(0,I1325-F1325)))</f>
        <v/>
      </c>
      <c r="K1325" s="50">
        <f>IF(D1325="","",MAX(0,D1325+F1325-I1325))</f>
        <v/>
      </c>
      <c r="L1325" s="23">
        <f>IF(D1325="","",IF(D1325&lt;=0,"",1+COUNTIFS($D$1306:$D$1405,"&gt;0",$E$1306:$E$1405,"&gt;"&amp;E1325)))</f>
        <v/>
      </c>
      <c r="M1325" s="23">
        <f>IF(D1325="","",IF(AND(K1325&gt;0,L1325=1),"Yes","No"))</f>
        <v/>
      </c>
      <c r="N1325" s="50">
        <f>IF(D1325="","",N1225+F1325)</f>
        <v/>
      </c>
      <c r="O1325" s="49">
        <f>IF(D1325="","",IF(AND(K1325=0,K1225&gt;0),C1325,""))</f>
        <v/>
      </c>
    </row>
    <row r="1326">
      <c r="A1326" s="47">
        <f>IF(B1326="","",DATE(YEAR('Debt Inputs'!$E$2),MONTH('Debt Inputs'!$E$2)+13,1))</f>
        <v/>
      </c>
      <c r="B1326" s="18">
        <f>IF('Debt Inputs'!A26="","",'Debt Inputs'!A26)</f>
        <v/>
      </c>
      <c r="C1326" s="19">
        <f>IF(B1326="","",IFERROR(VLOOKUP(B1326,'Debt Inputs'!$A$6:$M$105,2,FALSE),""))</f>
        <v/>
      </c>
      <c r="D1326" s="48">
        <f>IF(B1326="","",K1226)</f>
        <v/>
      </c>
      <c r="E1326" s="21">
        <f>IF(B1326="","",IFERROR(VLOOKUP(B1326,'Debt Inputs'!$A$6:$M$105,5,FALSE),0))</f>
        <v/>
      </c>
      <c r="F1326" s="48">
        <f>IF(D1326="","",IFERROR(D1326*E1326/12,0))</f>
        <v/>
      </c>
      <c r="G1326" s="48">
        <f>IF(D1326="","",MIN(IFERROR(VLOOKUP(B1326,'Debt Inputs'!$A$6:$M$105,7,FALSE),0),D1326+F1326))</f>
        <v/>
      </c>
      <c r="H1326" s="48">
        <f>IF(D1326="","",IF(L1326=1,MAX(0,'Debt Inputs'!$B$2-SUM($G$1306:$G$1405)),0))</f>
        <v/>
      </c>
      <c r="I1326" s="48">
        <f>IF(D1326="","",MIN(D1326+F1326,G1326+H1326))</f>
        <v/>
      </c>
      <c r="J1326" s="48">
        <f>IF(D1326="","",MIN(D1326,MAX(0,I1326-F1326)))</f>
        <v/>
      </c>
      <c r="K1326" s="48">
        <f>IF(D1326="","",MAX(0,D1326+F1326-I1326))</f>
        <v/>
      </c>
      <c r="L1326" s="18">
        <f>IF(D1326="","",IF(D1326&lt;=0,"",1+COUNTIFS($D$1306:$D$1405,"&gt;0",$E$1306:$E$1405,"&gt;"&amp;E1326)))</f>
        <v/>
      </c>
      <c r="M1326" s="18">
        <f>IF(D1326="","",IF(AND(K1326&gt;0,L1326=1),"Yes","No"))</f>
        <v/>
      </c>
      <c r="N1326" s="48">
        <f>IF(D1326="","",N1226+F1326)</f>
        <v/>
      </c>
      <c r="O1326" s="47">
        <f>IF(D1326="","",IF(AND(K1326=0,K1226&gt;0),C1326,""))</f>
        <v/>
      </c>
    </row>
    <row r="1327">
      <c r="A1327" s="49">
        <f>IF(B1327="","",DATE(YEAR('Debt Inputs'!$E$2),MONTH('Debt Inputs'!$E$2)+13,1))</f>
        <v/>
      </c>
      <c r="B1327" s="23">
        <f>IF('Debt Inputs'!A27="","",'Debt Inputs'!A27)</f>
        <v/>
      </c>
      <c r="C1327" s="24">
        <f>IF(B1327="","",IFERROR(VLOOKUP(B1327,'Debt Inputs'!$A$6:$M$105,2,FALSE),""))</f>
        <v/>
      </c>
      <c r="D1327" s="50">
        <f>IF(B1327="","",K1227)</f>
        <v/>
      </c>
      <c r="E1327" s="26">
        <f>IF(B1327="","",IFERROR(VLOOKUP(B1327,'Debt Inputs'!$A$6:$M$105,5,FALSE),0))</f>
        <v/>
      </c>
      <c r="F1327" s="50">
        <f>IF(D1327="","",IFERROR(D1327*E1327/12,0))</f>
        <v/>
      </c>
      <c r="G1327" s="50">
        <f>IF(D1327="","",MIN(IFERROR(VLOOKUP(B1327,'Debt Inputs'!$A$6:$M$105,7,FALSE),0),D1327+F1327))</f>
        <v/>
      </c>
      <c r="H1327" s="50">
        <f>IF(D1327="","",IF(L1327=1,MAX(0,'Debt Inputs'!$B$2-SUM($G$1306:$G$1405)),0))</f>
        <v/>
      </c>
      <c r="I1327" s="50">
        <f>IF(D1327="","",MIN(D1327+F1327,G1327+H1327))</f>
        <v/>
      </c>
      <c r="J1327" s="50">
        <f>IF(D1327="","",MIN(D1327,MAX(0,I1327-F1327)))</f>
        <v/>
      </c>
      <c r="K1327" s="50">
        <f>IF(D1327="","",MAX(0,D1327+F1327-I1327))</f>
        <v/>
      </c>
      <c r="L1327" s="23">
        <f>IF(D1327="","",IF(D1327&lt;=0,"",1+COUNTIFS($D$1306:$D$1405,"&gt;0",$E$1306:$E$1405,"&gt;"&amp;E1327)))</f>
        <v/>
      </c>
      <c r="M1327" s="23">
        <f>IF(D1327="","",IF(AND(K1327&gt;0,L1327=1),"Yes","No"))</f>
        <v/>
      </c>
      <c r="N1327" s="50">
        <f>IF(D1327="","",N1227+F1327)</f>
        <v/>
      </c>
      <c r="O1327" s="49">
        <f>IF(D1327="","",IF(AND(K1327=0,K1227&gt;0),C1327,""))</f>
        <v/>
      </c>
    </row>
    <row r="1328">
      <c r="A1328" s="47">
        <f>IF(B1328="","",DATE(YEAR('Debt Inputs'!$E$2),MONTH('Debt Inputs'!$E$2)+13,1))</f>
        <v/>
      </c>
      <c r="B1328" s="18">
        <f>IF('Debt Inputs'!A28="","",'Debt Inputs'!A28)</f>
        <v/>
      </c>
      <c r="C1328" s="19">
        <f>IF(B1328="","",IFERROR(VLOOKUP(B1328,'Debt Inputs'!$A$6:$M$105,2,FALSE),""))</f>
        <v/>
      </c>
      <c r="D1328" s="48">
        <f>IF(B1328="","",K1228)</f>
        <v/>
      </c>
      <c r="E1328" s="21">
        <f>IF(B1328="","",IFERROR(VLOOKUP(B1328,'Debt Inputs'!$A$6:$M$105,5,FALSE),0))</f>
        <v/>
      </c>
      <c r="F1328" s="48">
        <f>IF(D1328="","",IFERROR(D1328*E1328/12,0))</f>
        <v/>
      </c>
      <c r="G1328" s="48">
        <f>IF(D1328="","",MIN(IFERROR(VLOOKUP(B1328,'Debt Inputs'!$A$6:$M$105,7,FALSE),0),D1328+F1328))</f>
        <v/>
      </c>
      <c r="H1328" s="48">
        <f>IF(D1328="","",IF(L1328=1,MAX(0,'Debt Inputs'!$B$2-SUM($G$1306:$G$1405)),0))</f>
        <v/>
      </c>
      <c r="I1328" s="48">
        <f>IF(D1328="","",MIN(D1328+F1328,G1328+H1328))</f>
        <v/>
      </c>
      <c r="J1328" s="48">
        <f>IF(D1328="","",MIN(D1328,MAX(0,I1328-F1328)))</f>
        <v/>
      </c>
      <c r="K1328" s="48">
        <f>IF(D1328="","",MAX(0,D1328+F1328-I1328))</f>
        <v/>
      </c>
      <c r="L1328" s="18">
        <f>IF(D1328="","",IF(D1328&lt;=0,"",1+COUNTIFS($D$1306:$D$1405,"&gt;0",$E$1306:$E$1405,"&gt;"&amp;E1328)))</f>
        <v/>
      </c>
      <c r="M1328" s="18">
        <f>IF(D1328="","",IF(AND(K1328&gt;0,L1328=1),"Yes","No"))</f>
        <v/>
      </c>
      <c r="N1328" s="48">
        <f>IF(D1328="","",N1228+F1328)</f>
        <v/>
      </c>
      <c r="O1328" s="47">
        <f>IF(D1328="","",IF(AND(K1328=0,K1228&gt;0),C1328,""))</f>
        <v/>
      </c>
    </row>
    <row r="1329">
      <c r="A1329" s="49">
        <f>IF(B1329="","",DATE(YEAR('Debt Inputs'!$E$2),MONTH('Debt Inputs'!$E$2)+13,1))</f>
        <v/>
      </c>
      <c r="B1329" s="23">
        <f>IF('Debt Inputs'!A29="","",'Debt Inputs'!A29)</f>
        <v/>
      </c>
      <c r="C1329" s="24">
        <f>IF(B1329="","",IFERROR(VLOOKUP(B1329,'Debt Inputs'!$A$6:$M$105,2,FALSE),""))</f>
        <v/>
      </c>
      <c r="D1329" s="50">
        <f>IF(B1329="","",K1229)</f>
        <v/>
      </c>
      <c r="E1329" s="26">
        <f>IF(B1329="","",IFERROR(VLOOKUP(B1329,'Debt Inputs'!$A$6:$M$105,5,FALSE),0))</f>
        <v/>
      </c>
      <c r="F1329" s="50">
        <f>IF(D1329="","",IFERROR(D1329*E1329/12,0))</f>
        <v/>
      </c>
      <c r="G1329" s="50">
        <f>IF(D1329="","",MIN(IFERROR(VLOOKUP(B1329,'Debt Inputs'!$A$6:$M$105,7,FALSE),0),D1329+F1329))</f>
        <v/>
      </c>
      <c r="H1329" s="50">
        <f>IF(D1329="","",IF(L1329=1,MAX(0,'Debt Inputs'!$B$2-SUM($G$1306:$G$1405)),0))</f>
        <v/>
      </c>
      <c r="I1329" s="50">
        <f>IF(D1329="","",MIN(D1329+F1329,G1329+H1329))</f>
        <v/>
      </c>
      <c r="J1329" s="50">
        <f>IF(D1329="","",MIN(D1329,MAX(0,I1329-F1329)))</f>
        <v/>
      </c>
      <c r="K1329" s="50">
        <f>IF(D1329="","",MAX(0,D1329+F1329-I1329))</f>
        <v/>
      </c>
      <c r="L1329" s="23">
        <f>IF(D1329="","",IF(D1329&lt;=0,"",1+COUNTIFS($D$1306:$D$1405,"&gt;0",$E$1306:$E$1405,"&gt;"&amp;E1329)))</f>
        <v/>
      </c>
      <c r="M1329" s="23">
        <f>IF(D1329="","",IF(AND(K1329&gt;0,L1329=1),"Yes","No"))</f>
        <v/>
      </c>
      <c r="N1329" s="50">
        <f>IF(D1329="","",N1229+F1329)</f>
        <v/>
      </c>
      <c r="O1329" s="49">
        <f>IF(D1329="","",IF(AND(K1329=0,K1229&gt;0),C1329,""))</f>
        <v/>
      </c>
    </row>
    <row r="1330">
      <c r="A1330" s="47">
        <f>IF(B1330="","",DATE(YEAR('Debt Inputs'!$E$2),MONTH('Debt Inputs'!$E$2)+13,1))</f>
        <v/>
      </c>
      <c r="B1330" s="18">
        <f>IF('Debt Inputs'!A30="","",'Debt Inputs'!A30)</f>
        <v/>
      </c>
      <c r="C1330" s="19">
        <f>IF(B1330="","",IFERROR(VLOOKUP(B1330,'Debt Inputs'!$A$6:$M$105,2,FALSE),""))</f>
        <v/>
      </c>
      <c r="D1330" s="48">
        <f>IF(B1330="","",K1230)</f>
        <v/>
      </c>
      <c r="E1330" s="21">
        <f>IF(B1330="","",IFERROR(VLOOKUP(B1330,'Debt Inputs'!$A$6:$M$105,5,FALSE),0))</f>
        <v/>
      </c>
      <c r="F1330" s="48">
        <f>IF(D1330="","",IFERROR(D1330*E1330/12,0))</f>
        <v/>
      </c>
      <c r="G1330" s="48">
        <f>IF(D1330="","",MIN(IFERROR(VLOOKUP(B1330,'Debt Inputs'!$A$6:$M$105,7,FALSE),0),D1330+F1330))</f>
        <v/>
      </c>
      <c r="H1330" s="48">
        <f>IF(D1330="","",IF(L1330=1,MAX(0,'Debt Inputs'!$B$2-SUM($G$1306:$G$1405)),0))</f>
        <v/>
      </c>
      <c r="I1330" s="48">
        <f>IF(D1330="","",MIN(D1330+F1330,G1330+H1330))</f>
        <v/>
      </c>
      <c r="J1330" s="48">
        <f>IF(D1330="","",MIN(D1330,MAX(0,I1330-F1330)))</f>
        <v/>
      </c>
      <c r="K1330" s="48">
        <f>IF(D1330="","",MAX(0,D1330+F1330-I1330))</f>
        <v/>
      </c>
      <c r="L1330" s="18">
        <f>IF(D1330="","",IF(D1330&lt;=0,"",1+COUNTIFS($D$1306:$D$1405,"&gt;0",$E$1306:$E$1405,"&gt;"&amp;E1330)))</f>
        <v/>
      </c>
      <c r="M1330" s="18">
        <f>IF(D1330="","",IF(AND(K1330&gt;0,L1330=1),"Yes","No"))</f>
        <v/>
      </c>
      <c r="N1330" s="48">
        <f>IF(D1330="","",N1230+F1330)</f>
        <v/>
      </c>
      <c r="O1330" s="47">
        <f>IF(D1330="","",IF(AND(K1330=0,K1230&gt;0),C1330,""))</f>
        <v/>
      </c>
    </row>
    <row r="1331">
      <c r="A1331" s="49">
        <f>IF(B1331="","",DATE(YEAR('Debt Inputs'!$E$2),MONTH('Debt Inputs'!$E$2)+13,1))</f>
        <v/>
      </c>
      <c r="B1331" s="23">
        <f>IF('Debt Inputs'!A31="","",'Debt Inputs'!A31)</f>
        <v/>
      </c>
      <c r="C1331" s="24">
        <f>IF(B1331="","",IFERROR(VLOOKUP(B1331,'Debt Inputs'!$A$6:$M$105,2,FALSE),""))</f>
        <v/>
      </c>
      <c r="D1331" s="50">
        <f>IF(B1331="","",K1231)</f>
        <v/>
      </c>
      <c r="E1331" s="26">
        <f>IF(B1331="","",IFERROR(VLOOKUP(B1331,'Debt Inputs'!$A$6:$M$105,5,FALSE),0))</f>
        <v/>
      </c>
      <c r="F1331" s="50">
        <f>IF(D1331="","",IFERROR(D1331*E1331/12,0))</f>
        <v/>
      </c>
      <c r="G1331" s="50">
        <f>IF(D1331="","",MIN(IFERROR(VLOOKUP(B1331,'Debt Inputs'!$A$6:$M$105,7,FALSE),0),D1331+F1331))</f>
        <v/>
      </c>
      <c r="H1331" s="50">
        <f>IF(D1331="","",IF(L1331=1,MAX(0,'Debt Inputs'!$B$2-SUM($G$1306:$G$1405)),0))</f>
        <v/>
      </c>
      <c r="I1331" s="50">
        <f>IF(D1331="","",MIN(D1331+F1331,G1331+H1331))</f>
        <v/>
      </c>
      <c r="J1331" s="50">
        <f>IF(D1331="","",MIN(D1331,MAX(0,I1331-F1331)))</f>
        <v/>
      </c>
      <c r="K1331" s="50">
        <f>IF(D1331="","",MAX(0,D1331+F1331-I1331))</f>
        <v/>
      </c>
      <c r="L1331" s="23">
        <f>IF(D1331="","",IF(D1331&lt;=0,"",1+COUNTIFS($D$1306:$D$1405,"&gt;0",$E$1306:$E$1405,"&gt;"&amp;E1331)))</f>
        <v/>
      </c>
      <c r="M1331" s="23">
        <f>IF(D1331="","",IF(AND(K1331&gt;0,L1331=1),"Yes","No"))</f>
        <v/>
      </c>
      <c r="N1331" s="50">
        <f>IF(D1331="","",N1231+F1331)</f>
        <v/>
      </c>
      <c r="O1331" s="49">
        <f>IF(D1331="","",IF(AND(K1331=0,K1231&gt;0),C1331,""))</f>
        <v/>
      </c>
    </row>
    <row r="1332">
      <c r="A1332" s="47">
        <f>IF(B1332="","",DATE(YEAR('Debt Inputs'!$E$2),MONTH('Debt Inputs'!$E$2)+13,1))</f>
        <v/>
      </c>
      <c r="B1332" s="18">
        <f>IF('Debt Inputs'!A32="","",'Debt Inputs'!A32)</f>
        <v/>
      </c>
      <c r="C1332" s="19">
        <f>IF(B1332="","",IFERROR(VLOOKUP(B1332,'Debt Inputs'!$A$6:$M$105,2,FALSE),""))</f>
        <v/>
      </c>
      <c r="D1332" s="48">
        <f>IF(B1332="","",K1232)</f>
        <v/>
      </c>
      <c r="E1332" s="21">
        <f>IF(B1332="","",IFERROR(VLOOKUP(B1332,'Debt Inputs'!$A$6:$M$105,5,FALSE),0))</f>
        <v/>
      </c>
      <c r="F1332" s="48">
        <f>IF(D1332="","",IFERROR(D1332*E1332/12,0))</f>
        <v/>
      </c>
      <c r="G1332" s="48">
        <f>IF(D1332="","",MIN(IFERROR(VLOOKUP(B1332,'Debt Inputs'!$A$6:$M$105,7,FALSE),0),D1332+F1332))</f>
        <v/>
      </c>
      <c r="H1332" s="48">
        <f>IF(D1332="","",IF(L1332=1,MAX(0,'Debt Inputs'!$B$2-SUM($G$1306:$G$1405)),0))</f>
        <v/>
      </c>
      <c r="I1332" s="48">
        <f>IF(D1332="","",MIN(D1332+F1332,G1332+H1332))</f>
        <v/>
      </c>
      <c r="J1332" s="48">
        <f>IF(D1332="","",MIN(D1332,MAX(0,I1332-F1332)))</f>
        <v/>
      </c>
      <c r="K1332" s="48">
        <f>IF(D1332="","",MAX(0,D1332+F1332-I1332))</f>
        <v/>
      </c>
      <c r="L1332" s="18">
        <f>IF(D1332="","",IF(D1332&lt;=0,"",1+COUNTIFS($D$1306:$D$1405,"&gt;0",$E$1306:$E$1405,"&gt;"&amp;E1332)))</f>
        <v/>
      </c>
      <c r="M1332" s="18">
        <f>IF(D1332="","",IF(AND(K1332&gt;0,L1332=1),"Yes","No"))</f>
        <v/>
      </c>
      <c r="N1332" s="48">
        <f>IF(D1332="","",N1232+F1332)</f>
        <v/>
      </c>
      <c r="O1332" s="47">
        <f>IF(D1332="","",IF(AND(K1332=0,K1232&gt;0),C1332,""))</f>
        <v/>
      </c>
    </row>
    <row r="1333">
      <c r="A1333" s="49">
        <f>IF(B1333="","",DATE(YEAR('Debt Inputs'!$E$2),MONTH('Debt Inputs'!$E$2)+13,1))</f>
        <v/>
      </c>
      <c r="B1333" s="23">
        <f>IF('Debt Inputs'!A33="","",'Debt Inputs'!A33)</f>
        <v/>
      </c>
      <c r="C1333" s="24">
        <f>IF(B1333="","",IFERROR(VLOOKUP(B1333,'Debt Inputs'!$A$6:$M$105,2,FALSE),""))</f>
        <v/>
      </c>
      <c r="D1333" s="50">
        <f>IF(B1333="","",K1233)</f>
        <v/>
      </c>
      <c r="E1333" s="26">
        <f>IF(B1333="","",IFERROR(VLOOKUP(B1333,'Debt Inputs'!$A$6:$M$105,5,FALSE),0))</f>
        <v/>
      </c>
      <c r="F1333" s="50">
        <f>IF(D1333="","",IFERROR(D1333*E1333/12,0))</f>
        <v/>
      </c>
      <c r="G1333" s="50">
        <f>IF(D1333="","",MIN(IFERROR(VLOOKUP(B1333,'Debt Inputs'!$A$6:$M$105,7,FALSE),0),D1333+F1333))</f>
        <v/>
      </c>
      <c r="H1333" s="50">
        <f>IF(D1333="","",IF(L1333=1,MAX(0,'Debt Inputs'!$B$2-SUM($G$1306:$G$1405)),0))</f>
        <v/>
      </c>
      <c r="I1333" s="50">
        <f>IF(D1333="","",MIN(D1333+F1333,G1333+H1333))</f>
        <v/>
      </c>
      <c r="J1333" s="50">
        <f>IF(D1333="","",MIN(D1333,MAX(0,I1333-F1333)))</f>
        <v/>
      </c>
      <c r="K1333" s="50">
        <f>IF(D1333="","",MAX(0,D1333+F1333-I1333))</f>
        <v/>
      </c>
      <c r="L1333" s="23">
        <f>IF(D1333="","",IF(D1333&lt;=0,"",1+COUNTIFS($D$1306:$D$1405,"&gt;0",$E$1306:$E$1405,"&gt;"&amp;E1333)))</f>
        <v/>
      </c>
      <c r="M1333" s="23">
        <f>IF(D1333="","",IF(AND(K1333&gt;0,L1333=1),"Yes","No"))</f>
        <v/>
      </c>
      <c r="N1333" s="50">
        <f>IF(D1333="","",N1233+F1333)</f>
        <v/>
      </c>
      <c r="O1333" s="49">
        <f>IF(D1333="","",IF(AND(K1333=0,K1233&gt;0),C1333,""))</f>
        <v/>
      </c>
    </row>
    <row r="1334">
      <c r="A1334" s="47">
        <f>IF(B1334="","",DATE(YEAR('Debt Inputs'!$E$2),MONTH('Debt Inputs'!$E$2)+13,1))</f>
        <v/>
      </c>
      <c r="B1334" s="18">
        <f>IF('Debt Inputs'!A34="","",'Debt Inputs'!A34)</f>
        <v/>
      </c>
      <c r="C1334" s="19">
        <f>IF(B1334="","",IFERROR(VLOOKUP(B1334,'Debt Inputs'!$A$6:$M$105,2,FALSE),""))</f>
        <v/>
      </c>
      <c r="D1334" s="48">
        <f>IF(B1334="","",K1234)</f>
        <v/>
      </c>
      <c r="E1334" s="21">
        <f>IF(B1334="","",IFERROR(VLOOKUP(B1334,'Debt Inputs'!$A$6:$M$105,5,FALSE),0))</f>
        <v/>
      </c>
      <c r="F1334" s="48">
        <f>IF(D1334="","",IFERROR(D1334*E1334/12,0))</f>
        <v/>
      </c>
      <c r="G1334" s="48">
        <f>IF(D1334="","",MIN(IFERROR(VLOOKUP(B1334,'Debt Inputs'!$A$6:$M$105,7,FALSE),0),D1334+F1334))</f>
        <v/>
      </c>
      <c r="H1334" s="48">
        <f>IF(D1334="","",IF(L1334=1,MAX(0,'Debt Inputs'!$B$2-SUM($G$1306:$G$1405)),0))</f>
        <v/>
      </c>
      <c r="I1334" s="48">
        <f>IF(D1334="","",MIN(D1334+F1334,G1334+H1334))</f>
        <v/>
      </c>
      <c r="J1334" s="48">
        <f>IF(D1334="","",MIN(D1334,MAX(0,I1334-F1334)))</f>
        <v/>
      </c>
      <c r="K1334" s="48">
        <f>IF(D1334="","",MAX(0,D1334+F1334-I1334))</f>
        <v/>
      </c>
      <c r="L1334" s="18">
        <f>IF(D1334="","",IF(D1334&lt;=0,"",1+COUNTIFS($D$1306:$D$1405,"&gt;0",$E$1306:$E$1405,"&gt;"&amp;E1334)))</f>
        <v/>
      </c>
      <c r="M1334" s="18">
        <f>IF(D1334="","",IF(AND(K1334&gt;0,L1334=1),"Yes","No"))</f>
        <v/>
      </c>
      <c r="N1334" s="48">
        <f>IF(D1334="","",N1234+F1334)</f>
        <v/>
      </c>
      <c r="O1334" s="47">
        <f>IF(D1334="","",IF(AND(K1334=0,K1234&gt;0),C1334,""))</f>
        <v/>
      </c>
    </row>
    <row r="1335">
      <c r="A1335" s="49">
        <f>IF(B1335="","",DATE(YEAR('Debt Inputs'!$E$2),MONTH('Debt Inputs'!$E$2)+13,1))</f>
        <v/>
      </c>
      <c r="B1335" s="23">
        <f>IF('Debt Inputs'!A35="","",'Debt Inputs'!A35)</f>
        <v/>
      </c>
      <c r="C1335" s="24">
        <f>IF(B1335="","",IFERROR(VLOOKUP(B1335,'Debt Inputs'!$A$6:$M$105,2,FALSE),""))</f>
        <v/>
      </c>
      <c r="D1335" s="50">
        <f>IF(B1335="","",K1235)</f>
        <v/>
      </c>
      <c r="E1335" s="26">
        <f>IF(B1335="","",IFERROR(VLOOKUP(B1335,'Debt Inputs'!$A$6:$M$105,5,FALSE),0))</f>
        <v/>
      </c>
      <c r="F1335" s="50">
        <f>IF(D1335="","",IFERROR(D1335*E1335/12,0))</f>
        <v/>
      </c>
      <c r="G1335" s="50">
        <f>IF(D1335="","",MIN(IFERROR(VLOOKUP(B1335,'Debt Inputs'!$A$6:$M$105,7,FALSE),0),D1335+F1335))</f>
        <v/>
      </c>
      <c r="H1335" s="50">
        <f>IF(D1335="","",IF(L1335=1,MAX(0,'Debt Inputs'!$B$2-SUM($G$1306:$G$1405)),0))</f>
        <v/>
      </c>
      <c r="I1335" s="50">
        <f>IF(D1335="","",MIN(D1335+F1335,G1335+H1335))</f>
        <v/>
      </c>
      <c r="J1335" s="50">
        <f>IF(D1335="","",MIN(D1335,MAX(0,I1335-F1335)))</f>
        <v/>
      </c>
      <c r="K1335" s="50">
        <f>IF(D1335="","",MAX(0,D1335+F1335-I1335))</f>
        <v/>
      </c>
      <c r="L1335" s="23">
        <f>IF(D1335="","",IF(D1335&lt;=0,"",1+COUNTIFS($D$1306:$D$1405,"&gt;0",$E$1306:$E$1405,"&gt;"&amp;E1335)))</f>
        <v/>
      </c>
      <c r="M1335" s="23">
        <f>IF(D1335="","",IF(AND(K1335&gt;0,L1335=1),"Yes","No"))</f>
        <v/>
      </c>
      <c r="N1335" s="50">
        <f>IF(D1335="","",N1235+F1335)</f>
        <v/>
      </c>
      <c r="O1335" s="49">
        <f>IF(D1335="","",IF(AND(K1335=0,K1235&gt;0),C1335,""))</f>
        <v/>
      </c>
    </row>
    <row r="1336">
      <c r="A1336" s="47">
        <f>IF(B1336="","",DATE(YEAR('Debt Inputs'!$E$2),MONTH('Debt Inputs'!$E$2)+13,1))</f>
        <v/>
      </c>
      <c r="B1336" s="18">
        <f>IF('Debt Inputs'!A36="","",'Debt Inputs'!A36)</f>
        <v/>
      </c>
      <c r="C1336" s="19">
        <f>IF(B1336="","",IFERROR(VLOOKUP(B1336,'Debt Inputs'!$A$6:$M$105,2,FALSE),""))</f>
        <v/>
      </c>
      <c r="D1336" s="48">
        <f>IF(B1336="","",K1236)</f>
        <v/>
      </c>
      <c r="E1336" s="21">
        <f>IF(B1336="","",IFERROR(VLOOKUP(B1336,'Debt Inputs'!$A$6:$M$105,5,FALSE),0))</f>
        <v/>
      </c>
      <c r="F1336" s="48">
        <f>IF(D1336="","",IFERROR(D1336*E1336/12,0))</f>
        <v/>
      </c>
      <c r="G1336" s="48">
        <f>IF(D1336="","",MIN(IFERROR(VLOOKUP(B1336,'Debt Inputs'!$A$6:$M$105,7,FALSE),0),D1336+F1336))</f>
        <v/>
      </c>
      <c r="H1336" s="48">
        <f>IF(D1336="","",IF(L1336=1,MAX(0,'Debt Inputs'!$B$2-SUM($G$1306:$G$1405)),0))</f>
        <v/>
      </c>
      <c r="I1336" s="48">
        <f>IF(D1336="","",MIN(D1336+F1336,G1336+H1336))</f>
        <v/>
      </c>
      <c r="J1336" s="48">
        <f>IF(D1336="","",MIN(D1336,MAX(0,I1336-F1336)))</f>
        <v/>
      </c>
      <c r="K1336" s="48">
        <f>IF(D1336="","",MAX(0,D1336+F1336-I1336))</f>
        <v/>
      </c>
      <c r="L1336" s="18">
        <f>IF(D1336="","",IF(D1336&lt;=0,"",1+COUNTIFS($D$1306:$D$1405,"&gt;0",$E$1306:$E$1405,"&gt;"&amp;E1336)))</f>
        <v/>
      </c>
      <c r="M1336" s="18">
        <f>IF(D1336="","",IF(AND(K1336&gt;0,L1336=1),"Yes","No"))</f>
        <v/>
      </c>
      <c r="N1336" s="48">
        <f>IF(D1336="","",N1236+F1336)</f>
        <v/>
      </c>
      <c r="O1336" s="47">
        <f>IF(D1336="","",IF(AND(K1336=0,K1236&gt;0),C1336,""))</f>
        <v/>
      </c>
    </row>
    <row r="1337">
      <c r="A1337" s="49">
        <f>IF(B1337="","",DATE(YEAR('Debt Inputs'!$E$2),MONTH('Debt Inputs'!$E$2)+13,1))</f>
        <v/>
      </c>
      <c r="B1337" s="23">
        <f>IF('Debt Inputs'!A37="","",'Debt Inputs'!A37)</f>
        <v/>
      </c>
      <c r="C1337" s="24">
        <f>IF(B1337="","",IFERROR(VLOOKUP(B1337,'Debt Inputs'!$A$6:$M$105,2,FALSE),""))</f>
        <v/>
      </c>
      <c r="D1337" s="50">
        <f>IF(B1337="","",K1237)</f>
        <v/>
      </c>
      <c r="E1337" s="26">
        <f>IF(B1337="","",IFERROR(VLOOKUP(B1337,'Debt Inputs'!$A$6:$M$105,5,FALSE),0))</f>
        <v/>
      </c>
      <c r="F1337" s="50">
        <f>IF(D1337="","",IFERROR(D1337*E1337/12,0))</f>
        <v/>
      </c>
      <c r="G1337" s="50">
        <f>IF(D1337="","",MIN(IFERROR(VLOOKUP(B1337,'Debt Inputs'!$A$6:$M$105,7,FALSE),0),D1337+F1337))</f>
        <v/>
      </c>
      <c r="H1337" s="50">
        <f>IF(D1337="","",IF(L1337=1,MAX(0,'Debt Inputs'!$B$2-SUM($G$1306:$G$1405)),0))</f>
        <v/>
      </c>
      <c r="I1337" s="50">
        <f>IF(D1337="","",MIN(D1337+F1337,G1337+H1337))</f>
        <v/>
      </c>
      <c r="J1337" s="50">
        <f>IF(D1337="","",MIN(D1337,MAX(0,I1337-F1337)))</f>
        <v/>
      </c>
      <c r="K1337" s="50">
        <f>IF(D1337="","",MAX(0,D1337+F1337-I1337))</f>
        <v/>
      </c>
      <c r="L1337" s="23">
        <f>IF(D1337="","",IF(D1337&lt;=0,"",1+COUNTIFS($D$1306:$D$1405,"&gt;0",$E$1306:$E$1405,"&gt;"&amp;E1337)))</f>
        <v/>
      </c>
      <c r="M1337" s="23">
        <f>IF(D1337="","",IF(AND(K1337&gt;0,L1337=1),"Yes","No"))</f>
        <v/>
      </c>
      <c r="N1337" s="50">
        <f>IF(D1337="","",N1237+F1337)</f>
        <v/>
      </c>
      <c r="O1337" s="49">
        <f>IF(D1337="","",IF(AND(K1337=0,K1237&gt;0),C1337,""))</f>
        <v/>
      </c>
    </row>
    <row r="1338">
      <c r="A1338" s="47">
        <f>IF(B1338="","",DATE(YEAR('Debt Inputs'!$E$2),MONTH('Debt Inputs'!$E$2)+13,1))</f>
        <v/>
      </c>
      <c r="B1338" s="18">
        <f>IF('Debt Inputs'!A38="","",'Debt Inputs'!A38)</f>
        <v/>
      </c>
      <c r="C1338" s="19">
        <f>IF(B1338="","",IFERROR(VLOOKUP(B1338,'Debt Inputs'!$A$6:$M$105,2,FALSE),""))</f>
        <v/>
      </c>
      <c r="D1338" s="48">
        <f>IF(B1338="","",K1238)</f>
        <v/>
      </c>
      <c r="E1338" s="21">
        <f>IF(B1338="","",IFERROR(VLOOKUP(B1338,'Debt Inputs'!$A$6:$M$105,5,FALSE),0))</f>
        <v/>
      </c>
      <c r="F1338" s="48">
        <f>IF(D1338="","",IFERROR(D1338*E1338/12,0))</f>
        <v/>
      </c>
      <c r="G1338" s="48">
        <f>IF(D1338="","",MIN(IFERROR(VLOOKUP(B1338,'Debt Inputs'!$A$6:$M$105,7,FALSE),0),D1338+F1338))</f>
        <v/>
      </c>
      <c r="H1338" s="48">
        <f>IF(D1338="","",IF(L1338=1,MAX(0,'Debt Inputs'!$B$2-SUM($G$1306:$G$1405)),0))</f>
        <v/>
      </c>
      <c r="I1338" s="48">
        <f>IF(D1338="","",MIN(D1338+F1338,G1338+H1338))</f>
        <v/>
      </c>
      <c r="J1338" s="48">
        <f>IF(D1338="","",MIN(D1338,MAX(0,I1338-F1338)))</f>
        <v/>
      </c>
      <c r="K1338" s="48">
        <f>IF(D1338="","",MAX(0,D1338+F1338-I1338))</f>
        <v/>
      </c>
      <c r="L1338" s="18">
        <f>IF(D1338="","",IF(D1338&lt;=0,"",1+COUNTIFS($D$1306:$D$1405,"&gt;0",$E$1306:$E$1405,"&gt;"&amp;E1338)))</f>
        <v/>
      </c>
      <c r="M1338" s="18">
        <f>IF(D1338="","",IF(AND(K1338&gt;0,L1338=1),"Yes","No"))</f>
        <v/>
      </c>
      <c r="N1338" s="48">
        <f>IF(D1338="","",N1238+F1338)</f>
        <v/>
      </c>
      <c r="O1338" s="47">
        <f>IF(D1338="","",IF(AND(K1338=0,K1238&gt;0),C1338,""))</f>
        <v/>
      </c>
    </row>
    <row r="1339">
      <c r="A1339" s="49">
        <f>IF(B1339="","",DATE(YEAR('Debt Inputs'!$E$2),MONTH('Debt Inputs'!$E$2)+13,1))</f>
        <v/>
      </c>
      <c r="B1339" s="23">
        <f>IF('Debt Inputs'!A39="","",'Debt Inputs'!A39)</f>
        <v/>
      </c>
      <c r="C1339" s="24">
        <f>IF(B1339="","",IFERROR(VLOOKUP(B1339,'Debt Inputs'!$A$6:$M$105,2,FALSE),""))</f>
        <v/>
      </c>
      <c r="D1339" s="50">
        <f>IF(B1339="","",K1239)</f>
        <v/>
      </c>
      <c r="E1339" s="26">
        <f>IF(B1339="","",IFERROR(VLOOKUP(B1339,'Debt Inputs'!$A$6:$M$105,5,FALSE),0))</f>
        <v/>
      </c>
      <c r="F1339" s="50">
        <f>IF(D1339="","",IFERROR(D1339*E1339/12,0))</f>
        <v/>
      </c>
      <c r="G1339" s="50">
        <f>IF(D1339="","",MIN(IFERROR(VLOOKUP(B1339,'Debt Inputs'!$A$6:$M$105,7,FALSE),0),D1339+F1339))</f>
        <v/>
      </c>
      <c r="H1339" s="50">
        <f>IF(D1339="","",IF(L1339=1,MAX(0,'Debt Inputs'!$B$2-SUM($G$1306:$G$1405)),0))</f>
        <v/>
      </c>
      <c r="I1339" s="50">
        <f>IF(D1339="","",MIN(D1339+F1339,G1339+H1339))</f>
        <v/>
      </c>
      <c r="J1339" s="50">
        <f>IF(D1339="","",MIN(D1339,MAX(0,I1339-F1339)))</f>
        <v/>
      </c>
      <c r="K1339" s="50">
        <f>IF(D1339="","",MAX(0,D1339+F1339-I1339))</f>
        <v/>
      </c>
      <c r="L1339" s="23">
        <f>IF(D1339="","",IF(D1339&lt;=0,"",1+COUNTIFS($D$1306:$D$1405,"&gt;0",$E$1306:$E$1405,"&gt;"&amp;E1339)))</f>
        <v/>
      </c>
      <c r="M1339" s="23">
        <f>IF(D1339="","",IF(AND(K1339&gt;0,L1339=1),"Yes","No"))</f>
        <v/>
      </c>
      <c r="N1339" s="50">
        <f>IF(D1339="","",N1239+F1339)</f>
        <v/>
      </c>
      <c r="O1339" s="49">
        <f>IF(D1339="","",IF(AND(K1339=0,K1239&gt;0),C1339,""))</f>
        <v/>
      </c>
    </row>
    <row r="1340">
      <c r="A1340" s="47">
        <f>IF(B1340="","",DATE(YEAR('Debt Inputs'!$E$2),MONTH('Debt Inputs'!$E$2)+13,1))</f>
        <v/>
      </c>
      <c r="B1340" s="18">
        <f>IF('Debt Inputs'!A40="","",'Debt Inputs'!A40)</f>
        <v/>
      </c>
      <c r="C1340" s="19">
        <f>IF(B1340="","",IFERROR(VLOOKUP(B1340,'Debt Inputs'!$A$6:$M$105,2,FALSE),""))</f>
        <v/>
      </c>
      <c r="D1340" s="48">
        <f>IF(B1340="","",K1240)</f>
        <v/>
      </c>
      <c r="E1340" s="21">
        <f>IF(B1340="","",IFERROR(VLOOKUP(B1340,'Debt Inputs'!$A$6:$M$105,5,FALSE),0))</f>
        <v/>
      </c>
      <c r="F1340" s="48">
        <f>IF(D1340="","",IFERROR(D1340*E1340/12,0))</f>
        <v/>
      </c>
      <c r="G1340" s="48">
        <f>IF(D1340="","",MIN(IFERROR(VLOOKUP(B1340,'Debt Inputs'!$A$6:$M$105,7,FALSE),0),D1340+F1340))</f>
        <v/>
      </c>
      <c r="H1340" s="48">
        <f>IF(D1340="","",IF(L1340=1,MAX(0,'Debt Inputs'!$B$2-SUM($G$1306:$G$1405)),0))</f>
        <v/>
      </c>
      <c r="I1340" s="48">
        <f>IF(D1340="","",MIN(D1340+F1340,G1340+H1340))</f>
        <v/>
      </c>
      <c r="J1340" s="48">
        <f>IF(D1340="","",MIN(D1340,MAX(0,I1340-F1340)))</f>
        <v/>
      </c>
      <c r="K1340" s="48">
        <f>IF(D1340="","",MAX(0,D1340+F1340-I1340))</f>
        <v/>
      </c>
      <c r="L1340" s="18">
        <f>IF(D1340="","",IF(D1340&lt;=0,"",1+COUNTIFS($D$1306:$D$1405,"&gt;0",$E$1306:$E$1405,"&gt;"&amp;E1340)))</f>
        <v/>
      </c>
      <c r="M1340" s="18">
        <f>IF(D1340="","",IF(AND(K1340&gt;0,L1340=1),"Yes","No"))</f>
        <v/>
      </c>
      <c r="N1340" s="48">
        <f>IF(D1340="","",N1240+F1340)</f>
        <v/>
      </c>
      <c r="O1340" s="47">
        <f>IF(D1340="","",IF(AND(K1340=0,K1240&gt;0),C1340,""))</f>
        <v/>
      </c>
    </row>
    <row r="1341">
      <c r="A1341" s="49">
        <f>IF(B1341="","",DATE(YEAR('Debt Inputs'!$E$2),MONTH('Debt Inputs'!$E$2)+13,1))</f>
        <v/>
      </c>
      <c r="B1341" s="23">
        <f>IF('Debt Inputs'!A41="","",'Debt Inputs'!A41)</f>
        <v/>
      </c>
      <c r="C1341" s="24">
        <f>IF(B1341="","",IFERROR(VLOOKUP(B1341,'Debt Inputs'!$A$6:$M$105,2,FALSE),""))</f>
        <v/>
      </c>
      <c r="D1341" s="50">
        <f>IF(B1341="","",K1241)</f>
        <v/>
      </c>
      <c r="E1341" s="26">
        <f>IF(B1341="","",IFERROR(VLOOKUP(B1341,'Debt Inputs'!$A$6:$M$105,5,FALSE),0))</f>
        <v/>
      </c>
      <c r="F1341" s="50">
        <f>IF(D1341="","",IFERROR(D1341*E1341/12,0))</f>
        <v/>
      </c>
      <c r="G1341" s="50">
        <f>IF(D1341="","",MIN(IFERROR(VLOOKUP(B1341,'Debt Inputs'!$A$6:$M$105,7,FALSE),0),D1341+F1341))</f>
        <v/>
      </c>
      <c r="H1341" s="50">
        <f>IF(D1341="","",IF(L1341=1,MAX(0,'Debt Inputs'!$B$2-SUM($G$1306:$G$1405)),0))</f>
        <v/>
      </c>
      <c r="I1341" s="50">
        <f>IF(D1341="","",MIN(D1341+F1341,G1341+H1341))</f>
        <v/>
      </c>
      <c r="J1341" s="50">
        <f>IF(D1341="","",MIN(D1341,MAX(0,I1341-F1341)))</f>
        <v/>
      </c>
      <c r="K1341" s="50">
        <f>IF(D1341="","",MAX(0,D1341+F1341-I1341))</f>
        <v/>
      </c>
      <c r="L1341" s="23">
        <f>IF(D1341="","",IF(D1341&lt;=0,"",1+COUNTIFS($D$1306:$D$1405,"&gt;0",$E$1306:$E$1405,"&gt;"&amp;E1341)))</f>
        <v/>
      </c>
      <c r="M1341" s="23">
        <f>IF(D1341="","",IF(AND(K1341&gt;0,L1341=1),"Yes","No"))</f>
        <v/>
      </c>
      <c r="N1341" s="50">
        <f>IF(D1341="","",N1241+F1341)</f>
        <v/>
      </c>
      <c r="O1341" s="49">
        <f>IF(D1341="","",IF(AND(K1341=0,K1241&gt;0),C1341,""))</f>
        <v/>
      </c>
    </row>
    <row r="1342">
      <c r="A1342" s="47">
        <f>IF(B1342="","",DATE(YEAR('Debt Inputs'!$E$2),MONTH('Debt Inputs'!$E$2)+13,1))</f>
        <v/>
      </c>
      <c r="B1342" s="18">
        <f>IF('Debt Inputs'!A42="","",'Debt Inputs'!A42)</f>
        <v/>
      </c>
      <c r="C1342" s="19">
        <f>IF(B1342="","",IFERROR(VLOOKUP(B1342,'Debt Inputs'!$A$6:$M$105,2,FALSE),""))</f>
        <v/>
      </c>
      <c r="D1342" s="48">
        <f>IF(B1342="","",K1242)</f>
        <v/>
      </c>
      <c r="E1342" s="21">
        <f>IF(B1342="","",IFERROR(VLOOKUP(B1342,'Debt Inputs'!$A$6:$M$105,5,FALSE),0))</f>
        <v/>
      </c>
      <c r="F1342" s="48">
        <f>IF(D1342="","",IFERROR(D1342*E1342/12,0))</f>
        <v/>
      </c>
      <c r="G1342" s="48">
        <f>IF(D1342="","",MIN(IFERROR(VLOOKUP(B1342,'Debt Inputs'!$A$6:$M$105,7,FALSE),0),D1342+F1342))</f>
        <v/>
      </c>
      <c r="H1342" s="48">
        <f>IF(D1342="","",IF(L1342=1,MAX(0,'Debt Inputs'!$B$2-SUM($G$1306:$G$1405)),0))</f>
        <v/>
      </c>
      <c r="I1342" s="48">
        <f>IF(D1342="","",MIN(D1342+F1342,G1342+H1342))</f>
        <v/>
      </c>
      <c r="J1342" s="48">
        <f>IF(D1342="","",MIN(D1342,MAX(0,I1342-F1342)))</f>
        <v/>
      </c>
      <c r="K1342" s="48">
        <f>IF(D1342="","",MAX(0,D1342+F1342-I1342))</f>
        <v/>
      </c>
      <c r="L1342" s="18">
        <f>IF(D1342="","",IF(D1342&lt;=0,"",1+COUNTIFS($D$1306:$D$1405,"&gt;0",$E$1306:$E$1405,"&gt;"&amp;E1342)))</f>
        <v/>
      </c>
      <c r="M1342" s="18">
        <f>IF(D1342="","",IF(AND(K1342&gt;0,L1342=1),"Yes","No"))</f>
        <v/>
      </c>
      <c r="N1342" s="48">
        <f>IF(D1342="","",N1242+F1342)</f>
        <v/>
      </c>
      <c r="O1342" s="47">
        <f>IF(D1342="","",IF(AND(K1342=0,K1242&gt;0),C1342,""))</f>
        <v/>
      </c>
    </row>
    <row r="1343">
      <c r="A1343" s="49">
        <f>IF(B1343="","",DATE(YEAR('Debt Inputs'!$E$2),MONTH('Debt Inputs'!$E$2)+13,1))</f>
        <v/>
      </c>
      <c r="B1343" s="23">
        <f>IF('Debt Inputs'!A43="","",'Debt Inputs'!A43)</f>
        <v/>
      </c>
      <c r="C1343" s="24">
        <f>IF(B1343="","",IFERROR(VLOOKUP(B1343,'Debt Inputs'!$A$6:$M$105,2,FALSE),""))</f>
        <v/>
      </c>
      <c r="D1343" s="50">
        <f>IF(B1343="","",K1243)</f>
        <v/>
      </c>
      <c r="E1343" s="26">
        <f>IF(B1343="","",IFERROR(VLOOKUP(B1343,'Debt Inputs'!$A$6:$M$105,5,FALSE),0))</f>
        <v/>
      </c>
      <c r="F1343" s="50">
        <f>IF(D1343="","",IFERROR(D1343*E1343/12,0))</f>
        <v/>
      </c>
      <c r="G1343" s="50">
        <f>IF(D1343="","",MIN(IFERROR(VLOOKUP(B1343,'Debt Inputs'!$A$6:$M$105,7,FALSE),0),D1343+F1343))</f>
        <v/>
      </c>
      <c r="H1343" s="50">
        <f>IF(D1343="","",IF(L1343=1,MAX(0,'Debt Inputs'!$B$2-SUM($G$1306:$G$1405)),0))</f>
        <v/>
      </c>
      <c r="I1343" s="50">
        <f>IF(D1343="","",MIN(D1343+F1343,G1343+H1343))</f>
        <v/>
      </c>
      <c r="J1343" s="50">
        <f>IF(D1343="","",MIN(D1343,MAX(0,I1343-F1343)))</f>
        <v/>
      </c>
      <c r="K1343" s="50">
        <f>IF(D1343="","",MAX(0,D1343+F1343-I1343))</f>
        <v/>
      </c>
      <c r="L1343" s="23">
        <f>IF(D1343="","",IF(D1343&lt;=0,"",1+COUNTIFS($D$1306:$D$1405,"&gt;0",$E$1306:$E$1405,"&gt;"&amp;E1343)))</f>
        <v/>
      </c>
      <c r="M1343" s="23">
        <f>IF(D1343="","",IF(AND(K1343&gt;0,L1343=1),"Yes","No"))</f>
        <v/>
      </c>
      <c r="N1343" s="50">
        <f>IF(D1343="","",N1243+F1343)</f>
        <v/>
      </c>
      <c r="O1343" s="49">
        <f>IF(D1343="","",IF(AND(K1343=0,K1243&gt;0),C1343,""))</f>
        <v/>
      </c>
    </row>
    <row r="1344">
      <c r="A1344" s="47">
        <f>IF(B1344="","",DATE(YEAR('Debt Inputs'!$E$2),MONTH('Debt Inputs'!$E$2)+13,1))</f>
        <v/>
      </c>
      <c r="B1344" s="18">
        <f>IF('Debt Inputs'!A44="","",'Debt Inputs'!A44)</f>
        <v/>
      </c>
      <c r="C1344" s="19">
        <f>IF(B1344="","",IFERROR(VLOOKUP(B1344,'Debt Inputs'!$A$6:$M$105,2,FALSE),""))</f>
        <v/>
      </c>
      <c r="D1344" s="48">
        <f>IF(B1344="","",K1244)</f>
        <v/>
      </c>
      <c r="E1344" s="21">
        <f>IF(B1344="","",IFERROR(VLOOKUP(B1344,'Debt Inputs'!$A$6:$M$105,5,FALSE),0))</f>
        <v/>
      </c>
      <c r="F1344" s="48">
        <f>IF(D1344="","",IFERROR(D1344*E1344/12,0))</f>
        <v/>
      </c>
      <c r="G1344" s="48">
        <f>IF(D1344="","",MIN(IFERROR(VLOOKUP(B1344,'Debt Inputs'!$A$6:$M$105,7,FALSE),0),D1344+F1344))</f>
        <v/>
      </c>
      <c r="H1344" s="48">
        <f>IF(D1344="","",IF(L1344=1,MAX(0,'Debt Inputs'!$B$2-SUM($G$1306:$G$1405)),0))</f>
        <v/>
      </c>
      <c r="I1344" s="48">
        <f>IF(D1344="","",MIN(D1344+F1344,G1344+H1344))</f>
        <v/>
      </c>
      <c r="J1344" s="48">
        <f>IF(D1344="","",MIN(D1344,MAX(0,I1344-F1344)))</f>
        <v/>
      </c>
      <c r="K1344" s="48">
        <f>IF(D1344="","",MAX(0,D1344+F1344-I1344))</f>
        <v/>
      </c>
      <c r="L1344" s="18">
        <f>IF(D1344="","",IF(D1344&lt;=0,"",1+COUNTIFS($D$1306:$D$1405,"&gt;0",$E$1306:$E$1405,"&gt;"&amp;E1344)))</f>
        <v/>
      </c>
      <c r="M1344" s="18">
        <f>IF(D1344="","",IF(AND(K1344&gt;0,L1344=1),"Yes","No"))</f>
        <v/>
      </c>
      <c r="N1344" s="48">
        <f>IF(D1344="","",N1244+F1344)</f>
        <v/>
      </c>
      <c r="O1344" s="47">
        <f>IF(D1344="","",IF(AND(K1344=0,K1244&gt;0),C1344,""))</f>
        <v/>
      </c>
    </row>
    <row r="1345">
      <c r="A1345" s="49">
        <f>IF(B1345="","",DATE(YEAR('Debt Inputs'!$E$2),MONTH('Debt Inputs'!$E$2)+13,1))</f>
        <v/>
      </c>
      <c r="B1345" s="23">
        <f>IF('Debt Inputs'!A45="","",'Debt Inputs'!A45)</f>
        <v/>
      </c>
      <c r="C1345" s="24">
        <f>IF(B1345="","",IFERROR(VLOOKUP(B1345,'Debt Inputs'!$A$6:$M$105,2,FALSE),""))</f>
        <v/>
      </c>
      <c r="D1345" s="50">
        <f>IF(B1345="","",K1245)</f>
        <v/>
      </c>
      <c r="E1345" s="26">
        <f>IF(B1345="","",IFERROR(VLOOKUP(B1345,'Debt Inputs'!$A$6:$M$105,5,FALSE),0))</f>
        <v/>
      </c>
      <c r="F1345" s="50">
        <f>IF(D1345="","",IFERROR(D1345*E1345/12,0))</f>
        <v/>
      </c>
      <c r="G1345" s="50">
        <f>IF(D1345="","",MIN(IFERROR(VLOOKUP(B1345,'Debt Inputs'!$A$6:$M$105,7,FALSE),0),D1345+F1345))</f>
        <v/>
      </c>
      <c r="H1345" s="50">
        <f>IF(D1345="","",IF(L1345=1,MAX(0,'Debt Inputs'!$B$2-SUM($G$1306:$G$1405)),0))</f>
        <v/>
      </c>
      <c r="I1345" s="50">
        <f>IF(D1345="","",MIN(D1345+F1345,G1345+H1345))</f>
        <v/>
      </c>
      <c r="J1345" s="50">
        <f>IF(D1345="","",MIN(D1345,MAX(0,I1345-F1345)))</f>
        <v/>
      </c>
      <c r="K1345" s="50">
        <f>IF(D1345="","",MAX(0,D1345+F1345-I1345))</f>
        <v/>
      </c>
      <c r="L1345" s="23">
        <f>IF(D1345="","",IF(D1345&lt;=0,"",1+COUNTIFS($D$1306:$D$1405,"&gt;0",$E$1306:$E$1405,"&gt;"&amp;E1345)))</f>
        <v/>
      </c>
      <c r="M1345" s="23">
        <f>IF(D1345="","",IF(AND(K1345&gt;0,L1345=1),"Yes","No"))</f>
        <v/>
      </c>
      <c r="N1345" s="50">
        <f>IF(D1345="","",N1245+F1345)</f>
        <v/>
      </c>
      <c r="O1345" s="49">
        <f>IF(D1345="","",IF(AND(K1345=0,K1245&gt;0),C1345,""))</f>
        <v/>
      </c>
    </row>
    <row r="1346">
      <c r="A1346" s="47">
        <f>IF(B1346="","",DATE(YEAR('Debt Inputs'!$E$2),MONTH('Debt Inputs'!$E$2)+13,1))</f>
        <v/>
      </c>
      <c r="B1346" s="18">
        <f>IF('Debt Inputs'!A46="","",'Debt Inputs'!A46)</f>
        <v/>
      </c>
      <c r="C1346" s="19">
        <f>IF(B1346="","",IFERROR(VLOOKUP(B1346,'Debt Inputs'!$A$6:$M$105,2,FALSE),""))</f>
        <v/>
      </c>
      <c r="D1346" s="48">
        <f>IF(B1346="","",K1246)</f>
        <v/>
      </c>
      <c r="E1346" s="21">
        <f>IF(B1346="","",IFERROR(VLOOKUP(B1346,'Debt Inputs'!$A$6:$M$105,5,FALSE),0))</f>
        <v/>
      </c>
      <c r="F1346" s="48">
        <f>IF(D1346="","",IFERROR(D1346*E1346/12,0))</f>
        <v/>
      </c>
      <c r="G1346" s="48">
        <f>IF(D1346="","",MIN(IFERROR(VLOOKUP(B1346,'Debt Inputs'!$A$6:$M$105,7,FALSE),0),D1346+F1346))</f>
        <v/>
      </c>
      <c r="H1346" s="48">
        <f>IF(D1346="","",IF(L1346=1,MAX(0,'Debt Inputs'!$B$2-SUM($G$1306:$G$1405)),0))</f>
        <v/>
      </c>
      <c r="I1346" s="48">
        <f>IF(D1346="","",MIN(D1346+F1346,G1346+H1346))</f>
        <v/>
      </c>
      <c r="J1346" s="48">
        <f>IF(D1346="","",MIN(D1346,MAX(0,I1346-F1346)))</f>
        <v/>
      </c>
      <c r="K1346" s="48">
        <f>IF(D1346="","",MAX(0,D1346+F1346-I1346))</f>
        <v/>
      </c>
      <c r="L1346" s="18">
        <f>IF(D1346="","",IF(D1346&lt;=0,"",1+COUNTIFS($D$1306:$D$1405,"&gt;0",$E$1306:$E$1405,"&gt;"&amp;E1346)))</f>
        <v/>
      </c>
      <c r="M1346" s="18">
        <f>IF(D1346="","",IF(AND(K1346&gt;0,L1346=1),"Yes","No"))</f>
        <v/>
      </c>
      <c r="N1346" s="48">
        <f>IF(D1346="","",N1246+F1346)</f>
        <v/>
      </c>
      <c r="O1346" s="47">
        <f>IF(D1346="","",IF(AND(K1346=0,K1246&gt;0),C1346,""))</f>
        <v/>
      </c>
    </row>
    <row r="1347">
      <c r="A1347" s="49">
        <f>IF(B1347="","",DATE(YEAR('Debt Inputs'!$E$2),MONTH('Debt Inputs'!$E$2)+13,1))</f>
        <v/>
      </c>
      <c r="B1347" s="23">
        <f>IF('Debt Inputs'!A47="","",'Debt Inputs'!A47)</f>
        <v/>
      </c>
      <c r="C1347" s="24">
        <f>IF(B1347="","",IFERROR(VLOOKUP(B1347,'Debt Inputs'!$A$6:$M$105,2,FALSE),""))</f>
        <v/>
      </c>
      <c r="D1347" s="50">
        <f>IF(B1347="","",K1247)</f>
        <v/>
      </c>
      <c r="E1347" s="26">
        <f>IF(B1347="","",IFERROR(VLOOKUP(B1347,'Debt Inputs'!$A$6:$M$105,5,FALSE),0))</f>
        <v/>
      </c>
      <c r="F1347" s="50">
        <f>IF(D1347="","",IFERROR(D1347*E1347/12,0))</f>
        <v/>
      </c>
      <c r="G1347" s="50">
        <f>IF(D1347="","",MIN(IFERROR(VLOOKUP(B1347,'Debt Inputs'!$A$6:$M$105,7,FALSE),0),D1347+F1347))</f>
        <v/>
      </c>
      <c r="H1347" s="50">
        <f>IF(D1347="","",IF(L1347=1,MAX(0,'Debt Inputs'!$B$2-SUM($G$1306:$G$1405)),0))</f>
        <v/>
      </c>
      <c r="I1347" s="50">
        <f>IF(D1347="","",MIN(D1347+F1347,G1347+H1347))</f>
        <v/>
      </c>
      <c r="J1347" s="50">
        <f>IF(D1347="","",MIN(D1347,MAX(0,I1347-F1347)))</f>
        <v/>
      </c>
      <c r="K1347" s="50">
        <f>IF(D1347="","",MAX(0,D1347+F1347-I1347))</f>
        <v/>
      </c>
      <c r="L1347" s="23">
        <f>IF(D1347="","",IF(D1347&lt;=0,"",1+COUNTIFS($D$1306:$D$1405,"&gt;0",$E$1306:$E$1405,"&gt;"&amp;E1347)))</f>
        <v/>
      </c>
      <c r="M1347" s="23">
        <f>IF(D1347="","",IF(AND(K1347&gt;0,L1347=1),"Yes","No"))</f>
        <v/>
      </c>
      <c r="N1347" s="50">
        <f>IF(D1347="","",N1247+F1347)</f>
        <v/>
      </c>
      <c r="O1347" s="49">
        <f>IF(D1347="","",IF(AND(K1347=0,K1247&gt;0),C1347,""))</f>
        <v/>
      </c>
    </row>
    <row r="1348">
      <c r="A1348" s="47">
        <f>IF(B1348="","",DATE(YEAR('Debt Inputs'!$E$2),MONTH('Debt Inputs'!$E$2)+13,1))</f>
        <v/>
      </c>
      <c r="B1348" s="18">
        <f>IF('Debt Inputs'!A48="","",'Debt Inputs'!A48)</f>
        <v/>
      </c>
      <c r="C1348" s="19">
        <f>IF(B1348="","",IFERROR(VLOOKUP(B1348,'Debt Inputs'!$A$6:$M$105,2,FALSE),""))</f>
        <v/>
      </c>
      <c r="D1348" s="48">
        <f>IF(B1348="","",K1248)</f>
        <v/>
      </c>
      <c r="E1348" s="21">
        <f>IF(B1348="","",IFERROR(VLOOKUP(B1348,'Debt Inputs'!$A$6:$M$105,5,FALSE),0))</f>
        <v/>
      </c>
      <c r="F1348" s="48">
        <f>IF(D1348="","",IFERROR(D1348*E1348/12,0))</f>
        <v/>
      </c>
      <c r="G1348" s="48">
        <f>IF(D1348="","",MIN(IFERROR(VLOOKUP(B1348,'Debt Inputs'!$A$6:$M$105,7,FALSE),0),D1348+F1348))</f>
        <v/>
      </c>
      <c r="H1348" s="48">
        <f>IF(D1348="","",IF(L1348=1,MAX(0,'Debt Inputs'!$B$2-SUM($G$1306:$G$1405)),0))</f>
        <v/>
      </c>
      <c r="I1348" s="48">
        <f>IF(D1348="","",MIN(D1348+F1348,G1348+H1348))</f>
        <v/>
      </c>
      <c r="J1348" s="48">
        <f>IF(D1348="","",MIN(D1348,MAX(0,I1348-F1348)))</f>
        <v/>
      </c>
      <c r="K1348" s="48">
        <f>IF(D1348="","",MAX(0,D1348+F1348-I1348))</f>
        <v/>
      </c>
      <c r="L1348" s="18">
        <f>IF(D1348="","",IF(D1348&lt;=0,"",1+COUNTIFS($D$1306:$D$1405,"&gt;0",$E$1306:$E$1405,"&gt;"&amp;E1348)))</f>
        <v/>
      </c>
      <c r="M1348" s="18">
        <f>IF(D1348="","",IF(AND(K1348&gt;0,L1348=1),"Yes","No"))</f>
        <v/>
      </c>
      <c r="N1348" s="48">
        <f>IF(D1348="","",N1248+F1348)</f>
        <v/>
      </c>
      <c r="O1348" s="47">
        <f>IF(D1348="","",IF(AND(K1348=0,K1248&gt;0),C1348,""))</f>
        <v/>
      </c>
    </row>
    <row r="1349">
      <c r="A1349" s="49">
        <f>IF(B1349="","",DATE(YEAR('Debt Inputs'!$E$2),MONTH('Debt Inputs'!$E$2)+13,1))</f>
        <v/>
      </c>
      <c r="B1349" s="23">
        <f>IF('Debt Inputs'!A49="","",'Debt Inputs'!A49)</f>
        <v/>
      </c>
      <c r="C1349" s="24">
        <f>IF(B1349="","",IFERROR(VLOOKUP(B1349,'Debt Inputs'!$A$6:$M$105,2,FALSE),""))</f>
        <v/>
      </c>
      <c r="D1349" s="50">
        <f>IF(B1349="","",K1249)</f>
        <v/>
      </c>
      <c r="E1349" s="26">
        <f>IF(B1349="","",IFERROR(VLOOKUP(B1349,'Debt Inputs'!$A$6:$M$105,5,FALSE),0))</f>
        <v/>
      </c>
      <c r="F1349" s="50">
        <f>IF(D1349="","",IFERROR(D1349*E1349/12,0))</f>
        <v/>
      </c>
      <c r="G1349" s="50">
        <f>IF(D1349="","",MIN(IFERROR(VLOOKUP(B1349,'Debt Inputs'!$A$6:$M$105,7,FALSE),0),D1349+F1349))</f>
        <v/>
      </c>
      <c r="H1349" s="50">
        <f>IF(D1349="","",IF(L1349=1,MAX(0,'Debt Inputs'!$B$2-SUM($G$1306:$G$1405)),0))</f>
        <v/>
      </c>
      <c r="I1349" s="50">
        <f>IF(D1349="","",MIN(D1349+F1349,G1349+H1349))</f>
        <v/>
      </c>
      <c r="J1349" s="50">
        <f>IF(D1349="","",MIN(D1349,MAX(0,I1349-F1349)))</f>
        <v/>
      </c>
      <c r="K1349" s="50">
        <f>IF(D1349="","",MAX(0,D1349+F1349-I1349))</f>
        <v/>
      </c>
      <c r="L1349" s="23">
        <f>IF(D1349="","",IF(D1349&lt;=0,"",1+COUNTIFS($D$1306:$D$1405,"&gt;0",$E$1306:$E$1405,"&gt;"&amp;E1349)))</f>
        <v/>
      </c>
      <c r="M1349" s="23">
        <f>IF(D1349="","",IF(AND(K1349&gt;0,L1349=1),"Yes","No"))</f>
        <v/>
      </c>
      <c r="N1349" s="50">
        <f>IF(D1349="","",N1249+F1349)</f>
        <v/>
      </c>
      <c r="O1349" s="49">
        <f>IF(D1349="","",IF(AND(K1349=0,K1249&gt;0),C1349,""))</f>
        <v/>
      </c>
    </row>
    <row r="1350">
      <c r="A1350" s="47">
        <f>IF(B1350="","",DATE(YEAR('Debt Inputs'!$E$2),MONTH('Debt Inputs'!$E$2)+13,1))</f>
        <v/>
      </c>
      <c r="B1350" s="18">
        <f>IF('Debt Inputs'!A50="","",'Debt Inputs'!A50)</f>
        <v/>
      </c>
      <c r="C1350" s="19">
        <f>IF(B1350="","",IFERROR(VLOOKUP(B1350,'Debt Inputs'!$A$6:$M$105,2,FALSE),""))</f>
        <v/>
      </c>
      <c r="D1350" s="48">
        <f>IF(B1350="","",K1250)</f>
        <v/>
      </c>
      <c r="E1350" s="21">
        <f>IF(B1350="","",IFERROR(VLOOKUP(B1350,'Debt Inputs'!$A$6:$M$105,5,FALSE),0))</f>
        <v/>
      </c>
      <c r="F1350" s="48">
        <f>IF(D1350="","",IFERROR(D1350*E1350/12,0))</f>
        <v/>
      </c>
      <c r="G1350" s="48">
        <f>IF(D1350="","",MIN(IFERROR(VLOOKUP(B1350,'Debt Inputs'!$A$6:$M$105,7,FALSE),0),D1350+F1350))</f>
        <v/>
      </c>
      <c r="H1350" s="48">
        <f>IF(D1350="","",IF(L1350=1,MAX(0,'Debt Inputs'!$B$2-SUM($G$1306:$G$1405)),0))</f>
        <v/>
      </c>
      <c r="I1350" s="48">
        <f>IF(D1350="","",MIN(D1350+F1350,G1350+H1350))</f>
        <v/>
      </c>
      <c r="J1350" s="48">
        <f>IF(D1350="","",MIN(D1350,MAX(0,I1350-F1350)))</f>
        <v/>
      </c>
      <c r="K1350" s="48">
        <f>IF(D1350="","",MAX(0,D1350+F1350-I1350))</f>
        <v/>
      </c>
      <c r="L1350" s="18">
        <f>IF(D1350="","",IF(D1350&lt;=0,"",1+COUNTIFS($D$1306:$D$1405,"&gt;0",$E$1306:$E$1405,"&gt;"&amp;E1350)))</f>
        <v/>
      </c>
      <c r="M1350" s="18">
        <f>IF(D1350="","",IF(AND(K1350&gt;0,L1350=1),"Yes","No"))</f>
        <v/>
      </c>
      <c r="N1350" s="48">
        <f>IF(D1350="","",N1250+F1350)</f>
        <v/>
      </c>
      <c r="O1350" s="47">
        <f>IF(D1350="","",IF(AND(K1350=0,K1250&gt;0),C1350,""))</f>
        <v/>
      </c>
    </row>
    <row r="1351">
      <c r="A1351" s="49">
        <f>IF(B1351="","",DATE(YEAR('Debt Inputs'!$E$2),MONTH('Debt Inputs'!$E$2)+13,1))</f>
        <v/>
      </c>
      <c r="B1351" s="23">
        <f>IF('Debt Inputs'!A51="","",'Debt Inputs'!A51)</f>
        <v/>
      </c>
      <c r="C1351" s="24">
        <f>IF(B1351="","",IFERROR(VLOOKUP(B1351,'Debt Inputs'!$A$6:$M$105,2,FALSE),""))</f>
        <v/>
      </c>
      <c r="D1351" s="50">
        <f>IF(B1351="","",K1251)</f>
        <v/>
      </c>
      <c r="E1351" s="26">
        <f>IF(B1351="","",IFERROR(VLOOKUP(B1351,'Debt Inputs'!$A$6:$M$105,5,FALSE),0))</f>
        <v/>
      </c>
      <c r="F1351" s="50">
        <f>IF(D1351="","",IFERROR(D1351*E1351/12,0))</f>
        <v/>
      </c>
      <c r="G1351" s="50">
        <f>IF(D1351="","",MIN(IFERROR(VLOOKUP(B1351,'Debt Inputs'!$A$6:$M$105,7,FALSE),0),D1351+F1351))</f>
        <v/>
      </c>
      <c r="H1351" s="50">
        <f>IF(D1351="","",IF(L1351=1,MAX(0,'Debt Inputs'!$B$2-SUM($G$1306:$G$1405)),0))</f>
        <v/>
      </c>
      <c r="I1351" s="50">
        <f>IF(D1351="","",MIN(D1351+F1351,G1351+H1351))</f>
        <v/>
      </c>
      <c r="J1351" s="50">
        <f>IF(D1351="","",MIN(D1351,MAX(0,I1351-F1351)))</f>
        <v/>
      </c>
      <c r="K1351" s="50">
        <f>IF(D1351="","",MAX(0,D1351+F1351-I1351))</f>
        <v/>
      </c>
      <c r="L1351" s="23">
        <f>IF(D1351="","",IF(D1351&lt;=0,"",1+COUNTIFS($D$1306:$D$1405,"&gt;0",$E$1306:$E$1405,"&gt;"&amp;E1351)))</f>
        <v/>
      </c>
      <c r="M1351" s="23">
        <f>IF(D1351="","",IF(AND(K1351&gt;0,L1351=1),"Yes","No"))</f>
        <v/>
      </c>
      <c r="N1351" s="50">
        <f>IF(D1351="","",N1251+F1351)</f>
        <v/>
      </c>
      <c r="O1351" s="49">
        <f>IF(D1351="","",IF(AND(K1351=0,K1251&gt;0),C1351,""))</f>
        <v/>
      </c>
    </row>
    <row r="1352">
      <c r="A1352" s="47">
        <f>IF(B1352="","",DATE(YEAR('Debt Inputs'!$E$2),MONTH('Debt Inputs'!$E$2)+13,1))</f>
        <v/>
      </c>
      <c r="B1352" s="18">
        <f>IF('Debt Inputs'!A52="","",'Debt Inputs'!A52)</f>
        <v/>
      </c>
      <c r="C1352" s="19">
        <f>IF(B1352="","",IFERROR(VLOOKUP(B1352,'Debt Inputs'!$A$6:$M$105,2,FALSE),""))</f>
        <v/>
      </c>
      <c r="D1352" s="48">
        <f>IF(B1352="","",K1252)</f>
        <v/>
      </c>
      <c r="E1352" s="21">
        <f>IF(B1352="","",IFERROR(VLOOKUP(B1352,'Debt Inputs'!$A$6:$M$105,5,FALSE),0))</f>
        <v/>
      </c>
      <c r="F1352" s="48">
        <f>IF(D1352="","",IFERROR(D1352*E1352/12,0))</f>
        <v/>
      </c>
      <c r="G1352" s="48">
        <f>IF(D1352="","",MIN(IFERROR(VLOOKUP(B1352,'Debt Inputs'!$A$6:$M$105,7,FALSE),0),D1352+F1352))</f>
        <v/>
      </c>
      <c r="H1352" s="48">
        <f>IF(D1352="","",IF(L1352=1,MAX(0,'Debt Inputs'!$B$2-SUM($G$1306:$G$1405)),0))</f>
        <v/>
      </c>
      <c r="I1352" s="48">
        <f>IF(D1352="","",MIN(D1352+F1352,G1352+H1352))</f>
        <v/>
      </c>
      <c r="J1352" s="48">
        <f>IF(D1352="","",MIN(D1352,MAX(0,I1352-F1352)))</f>
        <v/>
      </c>
      <c r="K1352" s="48">
        <f>IF(D1352="","",MAX(0,D1352+F1352-I1352))</f>
        <v/>
      </c>
      <c r="L1352" s="18">
        <f>IF(D1352="","",IF(D1352&lt;=0,"",1+COUNTIFS($D$1306:$D$1405,"&gt;0",$E$1306:$E$1405,"&gt;"&amp;E1352)))</f>
        <v/>
      </c>
      <c r="M1352" s="18">
        <f>IF(D1352="","",IF(AND(K1352&gt;0,L1352=1),"Yes","No"))</f>
        <v/>
      </c>
      <c r="N1352" s="48">
        <f>IF(D1352="","",N1252+F1352)</f>
        <v/>
      </c>
      <c r="O1352" s="47">
        <f>IF(D1352="","",IF(AND(K1352=0,K1252&gt;0),C1352,""))</f>
        <v/>
      </c>
    </row>
    <row r="1353">
      <c r="A1353" s="49">
        <f>IF(B1353="","",DATE(YEAR('Debt Inputs'!$E$2),MONTH('Debt Inputs'!$E$2)+13,1))</f>
        <v/>
      </c>
      <c r="B1353" s="23">
        <f>IF('Debt Inputs'!A53="","",'Debt Inputs'!A53)</f>
        <v/>
      </c>
      <c r="C1353" s="24">
        <f>IF(B1353="","",IFERROR(VLOOKUP(B1353,'Debt Inputs'!$A$6:$M$105,2,FALSE),""))</f>
        <v/>
      </c>
      <c r="D1353" s="50">
        <f>IF(B1353="","",K1253)</f>
        <v/>
      </c>
      <c r="E1353" s="26">
        <f>IF(B1353="","",IFERROR(VLOOKUP(B1353,'Debt Inputs'!$A$6:$M$105,5,FALSE),0))</f>
        <v/>
      </c>
      <c r="F1353" s="50">
        <f>IF(D1353="","",IFERROR(D1353*E1353/12,0))</f>
        <v/>
      </c>
      <c r="G1353" s="50">
        <f>IF(D1353="","",MIN(IFERROR(VLOOKUP(B1353,'Debt Inputs'!$A$6:$M$105,7,FALSE),0),D1353+F1353))</f>
        <v/>
      </c>
      <c r="H1353" s="50">
        <f>IF(D1353="","",IF(L1353=1,MAX(0,'Debt Inputs'!$B$2-SUM($G$1306:$G$1405)),0))</f>
        <v/>
      </c>
      <c r="I1353" s="50">
        <f>IF(D1353="","",MIN(D1353+F1353,G1353+H1353))</f>
        <v/>
      </c>
      <c r="J1353" s="50">
        <f>IF(D1353="","",MIN(D1353,MAX(0,I1353-F1353)))</f>
        <v/>
      </c>
      <c r="K1353" s="50">
        <f>IF(D1353="","",MAX(0,D1353+F1353-I1353))</f>
        <v/>
      </c>
      <c r="L1353" s="23">
        <f>IF(D1353="","",IF(D1353&lt;=0,"",1+COUNTIFS($D$1306:$D$1405,"&gt;0",$E$1306:$E$1405,"&gt;"&amp;E1353)))</f>
        <v/>
      </c>
      <c r="M1353" s="23">
        <f>IF(D1353="","",IF(AND(K1353&gt;0,L1353=1),"Yes","No"))</f>
        <v/>
      </c>
      <c r="N1353" s="50">
        <f>IF(D1353="","",N1253+F1353)</f>
        <v/>
      </c>
      <c r="O1353" s="49">
        <f>IF(D1353="","",IF(AND(K1353=0,K1253&gt;0),C1353,""))</f>
        <v/>
      </c>
    </row>
    <row r="1354">
      <c r="A1354" s="47">
        <f>IF(B1354="","",DATE(YEAR('Debt Inputs'!$E$2),MONTH('Debt Inputs'!$E$2)+13,1))</f>
        <v/>
      </c>
      <c r="B1354" s="18">
        <f>IF('Debt Inputs'!A54="","",'Debt Inputs'!A54)</f>
        <v/>
      </c>
      <c r="C1354" s="19">
        <f>IF(B1354="","",IFERROR(VLOOKUP(B1354,'Debt Inputs'!$A$6:$M$105,2,FALSE),""))</f>
        <v/>
      </c>
      <c r="D1354" s="48">
        <f>IF(B1354="","",K1254)</f>
        <v/>
      </c>
      <c r="E1354" s="21">
        <f>IF(B1354="","",IFERROR(VLOOKUP(B1354,'Debt Inputs'!$A$6:$M$105,5,FALSE),0))</f>
        <v/>
      </c>
      <c r="F1354" s="48">
        <f>IF(D1354="","",IFERROR(D1354*E1354/12,0))</f>
        <v/>
      </c>
      <c r="G1354" s="48">
        <f>IF(D1354="","",MIN(IFERROR(VLOOKUP(B1354,'Debt Inputs'!$A$6:$M$105,7,FALSE),0),D1354+F1354))</f>
        <v/>
      </c>
      <c r="H1354" s="48">
        <f>IF(D1354="","",IF(L1354=1,MAX(0,'Debt Inputs'!$B$2-SUM($G$1306:$G$1405)),0))</f>
        <v/>
      </c>
      <c r="I1354" s="48">
        <f>IF(D1354="","",MIN(D1354+F1354,G1354+H1354))</f>
        <v/>
      </c>
      <c r="J1354" s="48">
        <f>IF(D1354="","",MIN(D1354,MAX(0,I1354-F1354)))</f>
        <v/>
      </c>
      <c r="K1354" s="48">
        <f>IF(D1354="","",MAX(0,D1354+F1354-I1354))</f>
        <v/>
      </c>
      <c r="L1354" s="18">
        <f>IF(D1354="","",IF(D1354&lt;=0,"",1+COUNTIFS($D$1306:$D$1405,"&gt;0",$E$1306:$E$1405,"&gt;"&amp;E1354)))</f>
        <v/>
      </c>
      <c r="M1354" s="18">
        <f>IF(D1354="","",IF(AND(K1354&gt;0,L1354=1),"Yes","No"))</f>
        <v/>
      </c>
      <c r="N1354" s="48">
        <f>IF(D1354="","",N1254+F1354)</f>
        <v/>
      </c>
      <c r="O1354" s="47">
        <f>IF(D1354="","",IF(AND(K1354=0,K1254&gt;0),C1354,""))</f>
        <v/>
      </c>
    </row>
    <row r="1355">
      <c r="A1355" s="49">
        <f>IF(B1355="","",DATE(YEAR('Debt Inputs'!$E$2),MONTH('Debt Inputs'!$E$2)+13,1))</f>
        <v/>
      </c>
      <c r="B1355" s="23">
        <f>IF('Debt Inputs'!A55="","",'Debt Inputs'!A55)</f>
        <v/>
      </c>
      <c r="C1355" s="24">
        <f>IF(B1355="","",IFERROR(VLOOKUP(B1355,'Debt Inputs'!$A$6:$M$105,2,FALSE),""))</f>
        <v/>
      </c>
      <c r="D1355" s="50">
        <f>IF(B1355="","",K1255)</f>
        <v/>
      </c>
      <c r="E1355" s="26">
        <f>IF(B1355="","",IFERROR(VLOOKUP(B1355,'Debt Inputs'!$A$6:$M$105,5,FALSE),0))</f>
        <v/>
      </c>
      <c r="F1355" s="50">
        <f>IF(D1355="","",IFERROR(D1355*E1355/12,0))</f>
        <v/>
      </c>
      <c r="G1355" s="50">
        <f>IF(D1355="","",MIN(IFERROR(VLOOKUP(B1355,'Debt Inputs'!$A$6:$M$105,7,FALSE),0),D1355+F1355))</f>
        <v/>
      </c>
      <c r="H1355" s="50">
        <f>IF(D1355="","",IF(L1355=1,MAX(0,'Debt Inputs'!$B$2-SUM($G$1306:$G$1405)),0))</f>
        <v/>
      </c>
      <c r="I1355" s="50">
        <f>IF(D1355="","",MIN(D1355+F1355,G1355+H1355))</f>
        <v/>
      </c>
      <c r="J1355" s="50">
        <f>IF(D1355="","",MIN(D1355,MAX(0,I1355-F1355)))</f>
        <v/>
      </c>
      <c r="K1355" s="50">
        <f>IF(D1355="","",MAX(0,D1355+F1355-I1355))</f>
        <v/>
      </c>
      <c r="L1355" s="23">
        <f>IF(D1355="","",IF(D1355&lt;=0,"",1+COUNTIFS($D$1306:$D$1405,"&gt;0",$E$1306:$E$1405,"&gt;"&amp;E1355)))</f>
        <v/>
      </c>
      <c r="M1355" s="23">
        <f>IF(D1355="","",IF(AND(K1355&gt;0,L1355=1),"Yes","No"))</f>
        <v/>
      </c>
      <c r="N1355" s="50">
        <f>IF(D1355="","",N1255+F1355)</f>
        <v/>
      </c>
      <c r="O1355" s="49">
        <f>IF(D1355="","",IF(AND(K1355=0,K1255&gt;0),C1355,""))</f>
        <v/>
      </c>
    </row>
    <row r="1356">
      <c r="A1356" s="47">
        <f>IF(B1356="","",DATE(YEAR('Debt Inputs'!$E$2),MONTH('Debt Inputs'!$E$2)+13,1))</f>
        <v/>
      </c>
      <c r="B1356" s="18">
        <f>IF('Debt Inputs'!A56="","",'Debt Inputs'!A56)</f>
        <v/>
      </c>
      <c r="C1356" s="19">
        <f>IF(B1356="","",IFERROR(VLOOKUP(B1356,'Debt Inputs'!$A$6:$M$105,2,FALSE),""))</f>
        <v/>
      </c>
      <c r="D1356" s="48">
        <f>IF(B1356="","",K1256)</f>
        <v/>
      </c>
      <c r="E1356" s="21">
        <f>IF(B1356="","",IFERROR(VLOOKUP(B1356,'Debt Inputs'!$A$6:$M$105,5,FALSE),0))</f>
        <v/>
      </c>
      <c r="F1356" s="48">
        <f>IF(D1356="","",IFERROR(D1356*E1356/12,0))</f>
        <v/>
      </c>
      <c r="G1356" s="48">
        <f>IF(D1356="","",MIN(IFERROR(VLOOKUP(B1356,'Debt Inputs'!$A$6:$M$105,7,FALSE),0),D1356+F1356))</f>
        <v/>
      </c>
      <c r="H1356" s="48">
        <f>IF(D1356="","",IF(L1356=1,MAX(0,'Debt Inputs'!$B$2-SUM($G$1306:$G$1405)),0))</f>
        <v/>
      </c>
      <c r="I1356" s="48">
        <f>IF(D1356="","",MIN(D1356+F1356,G1356+H1356))</f>
        <v/>
      </c>
      <c r="J1356" s="48">
        <f>IF(D1356="","",MIN(D1356,MAX(0,I1356-F1356)))</f>
        <v/>
      </c>
      <c r="K1356" s="48">
        <f>IF(D1356="","",MAX(0,D1356+F1356-I1356))</f>
        <v/>
      </c>
      <c r="L1356" s="18">
        <f>IF(D1356="","",IF(D1356&lt;=0,"",1+COUNTIFS($D$1306:$D$1405,"&gt;0",$E$1306:$E$1405,"&gt;"&amp;E1356)))</f>
        <v/>
      </c>
      <c r="M1356" s="18">
        <f>IF(D1356="","",IF(AND(K1356&gt;0,L1356=1),"Yes","No"))</f>
        <v/>
      </c>
      <c r="N1356" s="48">
        <f>IF(D1356="","",N1256+F1356)</f>
        <v/>
      </c>
      <c r="O1356" s="47">
        <f>IF(D1356="","",IF(AND(K1356=0,K1256&gt;0),C1356,""))</f>
        <v/>
      </c>
    </row>
    <row r="1357">
      <c r="A1357" s="49">
        <f>IF(B1357="","",DATE(YEAR('Debt Inputs'!$E$2),MONTH('Debt Inputs'!$E$2)+13,1))</f>
        <v/>
      </c>
      <c r="B1357" s="23">
        <f>IF('Debt Inputs'!A57="","",'Debt Inputs'!A57)</f>
        <v/>
      </c>
      <c r="C1357" s="24">
        <f>IF(B1357="","",IFERROR(VLOOKUP(B1357,'Debt Inputs'!$A$6:$M$105,2,FALSE),""))</f>
        <v/>
      </c>
      <c r="D1357" s="50">
        <f>IF(B1357="","",K1257)</f>
        <v/>
      </c>
      <c r="E1357" s="26">
        <f>IF(B1357="","",IFERROR(VLOOKUP(B1357,'Debt Inputs'!$A$6:$M$105,5,FALSE),0))</f>
        <v/>
      </c>
      <c r="F1357" s="50">
        <f>IF(D1357="","",IFERROR(D1357*E1357/12,0))</f>
        <v/>
      </c>
      <c r="G1357" s="50">
        <f>IF(D1357="","",MIN(IFERROR(VLOOKUP(B1357,'Debt Inputs'!$A$6:$M$105,7,FALSE),0),D1357+F1357))</f>
        <v/>
      </c>
      <c r="H1357" s="50">
        <f>IF(D1357="","",IF(L1357=1,MAX(0,'Debt Inputs'!$B$2-SUM($G$1306:$G$1405)),0))</f>
        <v/>
      </c>
      <c r="I1357" s="50">
        <f>IF(D1357="","",MIN(D1357+F1357,G1357+H1357))</f>
        <v/>
      </c>
      <c r="J1357" s="50">
        <f>IF(D1357="","",MIN(D1357,MAX(0,I1357-F1357)))</f>
        <v/>
      </c>
      <c r="K1357" s="50">
        <f>IF(D1357="","",MAX(0,D1357+F1357-I1357))</f>
        <v/>
      </c>
      <c r="L1357" s="23">
        <f>IF(D1357="","",IF(D1357&lt;=0,"",1+COUNTIFS($D$1306:$D$1405,"&gt;0",$E$1306:$E$1405,"&gt;"&amp;E1357)))</f>
        <v/>
      </c>
      <c r="M1357" s="23">
        <f>IF(D1357="","",IF(AND(K1357&gt;0,L1357=1),"Yes","No"))</f>
        <v/>
      </c>
      <c r="N1357" s="50">
        <f>IF(D1357="","",N1257+F1357)</f>
        <v/>
      </c>
      <c r="O1357" s="49">
        <f>IF(D1357="","",IF(AND(K1357=0,K1257&gt;0),C1357,""))</f>
        <v/>
      </c>
    </row>
    <row r="1358">
      <c r="A1358" s="47">
        <f>IF(B1358="","",DATE(YEAR('Debt Inputs'!$E$2),MONTH('Debt Inputs'!$E$2)+13,1))</f>
        <v/>
      </c>
      <c r="B1358" s="18">
        <f>IF('Debt Inputs'!A58="","",'Debt Inputs'!A58)</f>
        <v/>
      </c>
      <c r="C1358" s="19">
        <f>IF(B1358="","",IFERROR(VLOOKUP(B1358,'Debt Inputs'!$A$6:$M$105,2,FALSE),""))</f>
        <v/>
      </c>
      <c r="D1358" s="48">
        <f>IF(B1358="","",K1258)</f>
        <v/>
      </c>
      <c r="E1358" s="21">
        <f>IF(B1358="","",IFERROR(VLOOKUP(B1358,'Debt Inputs'!$A$6:$M$105,5,FALSE),0))</f>
        <v/>
      </c>
      <c r="F1358" s="48">
        <f>IF(D1358="","",IFERROR(D1358*E1358/12,0))</f>
        <v/>
      </c>
      <c r="G1358" s="48">
        <f>IF(D1358="","",MIN(IFERROR(VLOOKUP(B1358,'Debt Inputs'!$A$6:$M$105,7,FALSE),0),D1358+F1358))</f>
        <v/>
      </c>
      <c r="H1358" s="48">
        <f>IF(D1358="","",IF(L1358=1,MAX(0,'Debt Inputs'!$B$2-SUM($G$1306:$G$1405)),0))</f>
        <v/>
      </c>
      <c r="I1358" s="48">
        <f>IF(D1358="","",MIN(D1358+F1358,G1358+H1358))</f>
        <v/>
      </c>
      <c r="J1358" s="48">
        <f>IF(D1358="","",MIN(D1358,MAX(0,I1358-F1358)))</f>
        <v/>
      </c>
      <c r="K1358" s="48">
        <f>IF(D1358="","",MAX(0,D1358+F1358-I1358))</f>
        <v/>
      </c>
      <c r="L1358" s="18">
        <f>IF(D1358="","",IF(D1358&lt;=0,"",1+COUNTIFS($D$1306:$D$1405,"&gt;0",$E$1306:$E$1405,"&gt;"&amp;E1358)))</f>
        <v/>
      </c>
      <c r="M1358" s="18">
        <f>IF(D1358="","",IF(AND(K1358&gt;0,L1358=1),"Yes","No"))</f>
        <v/>
      </c>
      <c r="N1358" s="48">
        <f>IF(D1358="","",N1258+F1358)</f>
        <v/>
      </c>
      <c r="O1358" s="47">
        <f>IF(D1358="","",IF(AND(K1358=0,K1258&gt;0),C1358,""))</f>
        <v/>
      </c>
    </row>
    <row r="1359">
      <c r="A1359" s="49">
        <f>IF(B1359="","",DATE(YEAR('Debt Inputs'!$E$2),MONTH('Debt Inputs'!$E$2)+13,1))</f>
        <v/>
      </c>
      <c r="B1359" s="23">
        <f>IF('Debt Inputs'!A59="","",'Debt Inputs'!A59)</f>
        <v/>
      </c>
      <c r="C1359" s="24">
        <f>IF(B1359="","",IFERROR(VLOOKUP(B1359,'Debt Inputs'!$A$6:$M$105,2,FALSE),""))</f>
        <v/>
      </c>
      <c r="D1359" s="50">
        <f>IF(B1359="","",K1259)</f>
        <v/>
      </c>
      <c r="E1359" s="26">
        <f>IF(B1359="","",IFERROR(VLOOKUP(B1359,'Debt Inputs'!$A$6:$M$105,5,FALSE),0))</f>
        <v/>
      </c>
      <c r="F1359" s="50">
        <f>IF(D1359="","",IFERROR(D1359*E1359/12,0))</f>
        <v/>
      </c>
      <c r="G1359" s="50">
        <f>IF(D1359="","",MIN(IFERROR(VLOOKUP(B1359,'Debt Inputs'!$A$6:$M$105,7,FALSE),0),D1359+F1359))</f>
        <v/>
      </c>
      <c r="H1359" s="50">
        <f>IF(D1359="","",IF(L1359=1,MAX(0,'Debt Inputs'!$B$2-SUM($G$1306:$G$1405)),0))</f>
        <v/>
      </c>
      <c r="I1359" s="50">
        <f>IF(D1359="","",MIN(D1359+F1359,G1359+H1359))</f>
        <v/>
      </c>
      <c r="J1359" s="50">
        <f>IF(D1359="","",MIN(D1359,MAX(0,I1359-F1359)))</f>
        <v/>
      </c>
      <c r="K1359" s="50">
        <f>IF(D1359="","",MAX(0,D1359+F1359-I1359))</f>
        <v/>
      </c>
      <c r="L1359" s="23">
        <f>IF(D1359="","",IF(D1359&lt;=0,"",1+COUNTIFS($D$1306:$D$1405,"&gt;0",$E$1306:$E$1405,"&gt;"&amp;E1359)))</f>
        <v/>
      </c>
      <c r="M1359" s="23">
        <f>IF(D1359="","",IF(AND(K1359&gt;0,L1359=1),"Yes","No"))</f>
        <v/>
      </c>
      <c r="N1359" s="50">
        <f>IF(D1359="","",N1259+F1359)</f>
        <v/>
      </c>
      <c r="O1359" s="49">
        <f>IF(D1359="","",IF(AND(K1359=0,K1259&gt;0),C1359,""))</f>
        <v/>
      </c>
    </row>
    <row r="1360">
      <c r="A1360" s="47">
        <f>IF(B1360="","",DATE(YEAR('Debt Inputs'!$E$2),MONTH('Debt Inputs'!$E$2)+13,1))</f>
        <v/>
      </c>
      <c r="B1360" s="18">
        <f>IF('Debt Inputs'!A60="","",'Debt Inputs'!A60)</f>
        <v/>
      </c>
      <c r="C1360" s="19">
        <f>IF(B1360="","",IFERROR(VLOOKUP(B1360,'Debt Inputs'!$A$6:$M$105,2,FALSE),""))</f>
        <v/>
      </c>
      <c r="D1360" s="48">
        <f>IF(B1360="","",K1260)</f>
        <v/>
      </c>
      <c r="E1360" s="21">
        <f>IF(B1360="","",IFERROR(VLOOKUP(B1360,'Debt Inputs'!$A$6:$M$105,5,FALSE),0))</f>
        <v/>
      </c>
      <c r="F1360" s="48">
        <f>IF(D1360="","",IFERROR(D1360*E1360/12,0))</f>
        <v/>
      </c>
      <c r="G1360" s="48">
        <f>IF(D1360="","",MIN(IFERROR(VLOOKUP(B1360,'Debt Inputs'!$A$6:$M$105,7,FALSE),0),D1360+F1360))</f>
        <v/>
      </c>
      <c r="H1360" s="48">
        <f>IF(D1360="","",IF(L1360=1,MAX(0,'Debt Inputs'!$B$2-SUM($G$1306:$G$1405)),0))</f>
        <v/>
      </c>
      <c r="I1360" s="48">
        <f>IF(D1360="","",MIN(D1360+F1360,G1360+H1360))</f>
        <v/>
      </c>
      <c r="J1360" s="48">
        <f>IF(D1360="","",MIN(D1360,MAX(0,I1360-F1360)))</f>
        <v/>
      </c>
      <c r="K1360" s="48">
        <f>IF(D1360="","",MAX(0,D1360+F1360-I1360))</f>
        <v/>
      </c>
      <c r="L1360" s="18">
        <f>IF(D1360="","",IF(D1360&lt;=0,"",1+COUNTIFS($D$1306:$D$1405,"&gt;0",$E$1306:$E$1405,"&gt;"&amp;E1360)))</f>
        <v/>
      </c>
      <c r="M1360" s="18">
        <f>IF(D1360="","",IF(AND(K1360&gt;0,L1360=1),"Yes","No"))</f>
        <v/>
      </c>
      <c r="N1360" s="48">
        <f>IF(D1360="","",N1260+F1360)</f>
        <v/>
      </c>
      <c r="O1360" s="47">
        <f>IF(D1360="","",IF(AND(K1360=0,K1260&gt;0),C1360,""))</f>
        <v/>
      </c>
    </row>
    <row r="1361">
      <c r="A1361" s="49">
        <f>IF(B1361="","",DATE(YEAR('Debt Inputs'!$E$2),MONTH('Debt Inputs'!$E$2)+13,1))</f>
        <v/>
      </c>
      <c r="B1361" s="23">
        <f>IF('Debt Inputs'!A61="","",'Debt Inputs'!A61)</f>
        <v/>
      </c>
      <c r="C1361" s="24">
        <f>IF(B1361="","",IFERROR(VLOOKUP(B1361,'Debt Inputs'!$A$6:$M$105,2,FALSE),""))</f>
        <v/>
      </c>
      <c r="D1361" s="50">
        <f>IF(B1361="","",K1261)</f>
        <v/>
      </c>
      <c r="E1361" s="26">
        <f>IF(B1361="","",IFERROR(VLOOKUP(B1361,'Debt Inputs'!$A$6:$M$105,5,FALSE),0))</f>
        <v/>
      </c>
      <c r="F1361" s="50">
        <f>IF(D1361="","",IFERROR(D1361*E1361/12,0))</f>
        <v/>
      </c>
      <c r="G1361" s="50">
        <f>IF(D1361="","",MIN(IFERROR(VLOOKUP(B1361,'Debt Inputs'!$A$6:$M$105,7,FALSE),0),D1361+F1361))</f>
        <v/>
      </c>
      <c r="H1361" s="50">
        <f>IF(D1361="","",IF(L1361=1,MAX(0,'Debt Inputs'!$B$2-SUM($G$1306:$G$1405)),0))</f>
        <v/>
      </c>
      <c r="I1361" s="50">
        <f>IF(D1361="","",MIN(D1361+F1361,G1361+H1361))</f>
        <v/>
      </c>
      <c r="J1361" s="50">
        <f>IF(D1361="","",MIN(D1361,MAX(0,I1361-F1361)))</f>
        <v/>
      </c>
      <c r="K1361" s="50">
        <f>IF(D1361="","",MAX(0,D1361+F1361-I1361))</f>
        <v/>
      </c>
      <c r="L1361" s="23">
        <f>IF(D1361="","",IF(D1361&lt;=0,"",1+COUNTIFS($D$1306:$D$1405,"&gt;0",$E$1306:$E$1405,"&gt;"&amp;E1361)))</f>
        <v/>
      </c>
      <c r="M1361" s="23">
        <f>IF(D1361="","",IF(AND(K1361&gt;0,L1361=1),"Yes","No"))</f>
        <v/>
      </c>
      <c r="N1361" s="50">
        <f>IF(D1361="","",N1261+F1361)</f>
        <v/>
      </c>
      <c r="O1361" s="49">
        <f>IF(D1361="","",IF(AND(K1361=0,K1261&gt;0),C1361,""))</f>
        <v/>
      </c>
    </row>
    <row r="1362">
      <c r="A1362" s="47">
        <f>IF(B1362="","",DATE(YEAR('Debt Inputs'!$E$2),MONTH('Debt Inputs'!$E$2)+13,1))</f>
        <v/>
      </c>
      <c r="B1362" s="18">
        <f>IF('Debt Inputs'!A62="","",'Debt Inputs'!A62)</f>
        <v/>
      </c>
      <c r="C1362" s="19">
        <f>IF(B1362="","",IFERROR(VLOOKUP(B1362,'Debt Inputs'!$A$6:$M$105,2,FALSE),""))</f>
        <v/>
      </c>
      <c r="D1362" s="48">
        <f>IF(B1362="","",K1262)</f>
        <v/>
      </c>
      <c r="E1362" s="21">
        <f>IF(B1362="","",IFERROR(VLOOKUP(B1362,'Debt Inputs'!$A$6:$M$105,5,FALSE),0))</f>
        <v/>
      </c>
      <c r="F1362" s="48">
        <f>IF(D1362="","",IFERROR(D1362*E1362/12,0))</f>
        <v/>
      </c>
      <c r="G1362" s="48">
        <f>IF(D1362="","",MIN(IFERROR(VLOOKUP(B1362,'Debt Inputs'!$A$6:$M$105,7,FALSE),0),D1362+F1362))</f>
        <v/>
      </c>
      <c r="H1362" s="48">
        <f>IF(D1362="","",IF(L1362=1,MAX(0,'Debt Inputs'!$B$2-SUM($G$1306:$G$1405)),0))</f>
        <v/>
      </c>
      <c r="I1362" s="48">
        <f>IF(D1362="","",MIN(D1362+F1362,G1362+H1362))</f>
        <v/>
      </c>
      <c r="J1362" s="48">
        <f>IF(D1362="","",MIN(D1362,MAX(0,I1362-F1362)))</f>
        <v/>
      </c>
      <c r="K1362" s="48">
        <f>IF(D1362="","",MAX(0,D1362+F1362-I1362))</f>
        <v/>
      </c>
      <c r="L1362" s="18">
        <f>IF(D1362="","",IF(D1362&lt;=0,"",1+COUNTIFS($D$1306:$D$1405,"&gt;0",$E$1306:$E$1405,"&gt;"&amp;E1362)))</f>
        <v/>
      </c>
      <c r="M1362" s="18">
        <f>IF(D1362="","",IF(AND(K1362&gt;0,L1362=1),"Yes","No"))</f>
        <v/>
      </c>
      <c r="N1362" s="48">
        <f>IF(D1362="","",N1262+F1362)</f>
        <v/>
      </c>
      <c r="O1362" s="47">
        <f>IF(D1362="","",IF(AND(K1362=0,K1262&gt;0),C1362,""))</f>
        <v/>
      </c>
    </row>
    <row r="1363">
      <c r="A1363" s="49">
        <f>IF(B1363="","",DATE(YEAR('Debt Inputs'!$E$2),MONTH('Debt Inputs'!$E$2)+13,1))</f>
        <v/>
      </c>
      <c r="B1363" s="23">
        <f>IF('Debt Inputs'!A63="","",'Debt Inputs'!A63)</f>
        <v/>
      </c>
      <c r="C1363" s="24">
        <f>IF(B1363="","",IFERROR(VLOOKUP(B1363,'Debt Inputs'!$A$6:$M$105,2,FALSE),""))</f>
        <v/>
      </c>
      <c r="D1363" s="50">
        <f>IF(B1363="","",K1263)</f>
        <v/>
      </c>
      <c r="E1363" s="26">
        <f>IF(B1363="","",IFERROR(VLOOKUP(B1363,'Debt Inputs'!$A$6:$M$105,5,FALSE),0))</f>
        <v/>
      </c>
      <c r="F1363" s="50">
        <f>IF(D1363="","",IFERROR(D1363*E1363/12,0))</f>
        <v/>
      </c>
      <c r="G1363" s="50">
        <f>IF(D1363="","",MIN(IFERROR(VLOOKUP(B1363,'Debt Inputs'!$A$6:$M$105,7,FALSE),0),D1363+F1363))</f>
        <v/>
      </c>
      <c r="H1363" s="50">
        <f>IF(D1363="","",IF(L1363=1,MAX(0,'Debt Inputs'!$B$2-SUM($G$1306:$G$1405)),0))</f>
        <v/>
      </c>
      <c r="I1363" s="50">
        <f>IF(D1363="","",MIN(D1363+F1363,G1363+H1363))</f>
        <v/>
      </c>
      <c r="J1363" s="50">
        <f>IF(D1363="","",MIN(D1363,MAX(0,I1363-F1363)))</f>
        <v/>
      </c>
      <c r="K1363" s="50">
        <f>IF(D1363="","",MAX(0,D1363+F1363-I1363))</f>
        <v/>
      </c>
      <c r="L1363" s="23">
        <f>IF(D1363="","",IF(D1363&lt;=0,"",1+COUNTIFS($D$1306:$D$1405,"&gt;0",$E$1306:$E$1405,"&gt;"&amp;E1363)))</f>
        <v/>
      </c>
      <c r="M1363" s="23">
        <f>IF(D1363="","",IF(AND(K1363&gt;0,L1363=1),"Yes","No"))</f>
        <v/>
      </c>
      <c r="N1363" s="50">
        <f>IF(D1363="","",N1263+F1363)</f>
        <v/>
      </c>
      <c r="O1363" s="49">
        <f>IF(D1363="","",IF(AND(K1363=0,K1263&gt;0),C1363,""))</f>
        <v/>
      </c>
    </row>
    <row r="1364">
      <c r="A1364" s="47">
        <f>IF(B1364="","",DATE(YEAR('Debt Inputs'!$E$2),MONTH('Debt Inputs'!$E$2)+13,1))</f>
        <v/>
      </c>
      <c r="B1364" s="18">
        <f>IF('Debt Inputs'!A64="","",'Debt Inputs'!A64)</f>
        <v/>
      </c>
      <c r="C1364" s="19">
        <f>IF(B1364="","",IFERROR(VLOOKUP(B1364,'Debt Inputs'!$A$6:$M$105,2,FALSE),""))</f>
        <v/>
      </c>
      <c r="D1364" s="48">
        <f>IF(B1364="","",K1264)</f>
        <v/>
      </c>
      <c r="E1364" s="21">
        <f>IF(B1364="","",IFERROR(VLOOKUP(B1364,'Debt Inputs'!$A$6:$M$105,5,FALSE),0))</f>
        <v/>
      </c>
      <c r="F1364" s="48">
        <f>IF(D1364="","",IFERROR(D1364*E1364/12,0))</f>
        <v/>
      </c>
      <c r="G1364" s="48">
        <f>IF(D1364="","",MIN(IFERROR(VLOOKUP(B1364,'Debt Inputs'!$A$6:$M$105,7,FALSE),0),D1364+F1364))</f>
        <v/>
      </c>
      <c r="H1364" s="48">
        <f>IF(D1364="","",IF(L1364=1,MAX(0,'Debt Inputs'!$B$2-SUM($G$1306:$G$1405)),0))</f>
        <v/>
      </c>
      <c r="I1364" s="48">
        <f>IF(D1364="","",MIN(D1364+F1364,G1364+H1364))</f>
        <v/>
      </c>
      <c r="J1364" s="48">
        <f>IF(D1364="","",MIN(D1364,MAX(0,I1364-F1364)))</f>
        <v/>
      </c>
      <c r="K1364" s="48">
        <f>IF(D1364="","",MAX(0,D1364+F1364-I1364))</f>
        <v/>
      </c>
      <c r="L1364" s="18">
        <f>IF(D1364="","",IF(D1364&lt;=0,"",1+COUNTIFS($D$1306:$D$1405,"&gt;0",$E$1306:$E$1405,"&gt;"&amp;E1364)))</f>
        <v/>
      </c>
      <c r="M1364" s="18">
        <f>IF(D1364="","",IF(AND(K1364&gt;0,L1364=1),"Yes","No"))</f>
        <v/>
      </c>
      <c r="N1364" s="48">
        <f>IF(D1364="","",N1264+F1364)</f>
        <v/>
      </c>
      <c r="O1364" s="47">
        <f>IF(D1364="","",IF(AND(K1364=0,K1264&gt;0),C1364,""))</f>
        <v/>
      </c>
    </row>
    <row r="1365">
      <c r="A1365" s="49">
        <f>IF(B1365="","",DATE(YEAR('Debt Inputs'!$E$2),MONTH('Debt Inputs'!$E$2)+13,1))</f>
        <v/>
      </c>
      <c r="B1365" s="23">
        <f>IF('Debt Inputs'!A65="","",'Debt Inputs'!A65)</f>
        <v/>
      </c>
      <c r="C1365" s="24">
        <f>IF(B1365="","",IFERROR(VLOOKUP(B1365,'Debt Inputs'!$A$6:$M$105,2,FALSE),""))</f>
        <v/>
      </c>
      <c r="D1365" s="50">
        <f>IF(B1365="","",K1265)</f>
        <v/>
      </c>
      <c r="E1365" s="26">
        <f>IF(B1365="","",IFERROR(VLOOKUP(B1365,'Debt Inputs'!$A$6:$M$105,5,FALSE),0))</f>
        <v/>
      </c>
      <c r="F1365" s="50">
        <f>IF(D1365="","",IFERROR(D1365*E1365/12,0))</f>
        <v/>
      </c>
      <c r="G1365" s="50">
        <f>IF(D1365="","",MIN(IFERROR(VLOOKUP(B1365,'Debt Inputs'!$A$6:$M$105,7,FALSE),0),D1365+F1365))</f>
        <v/>
      </c>
      <c r="H1365" s="50">
        <f>IF(D1365="","",IF(L1365=1,MAX(0,'Debt Inputs'!$B$2-SUM($G$1306:$G$1405)),0))</f>
        <v/>
      </c>
      <c r="I1365" s="50">
        <f>IF(D1365="","",MIN(D1365+F1365,G1365+H1365))</f>
        <v/>
      </c>
      <c r="J1365" s="50">
        <f>IF(D1365="","",MIN(D1365,MAX(0,I1365-F1365)))</f>
        <v/>
      </c>
      <c r="K1365" s="50">
        <f>IF(D1365="","",MAX(0,D1365+F1365-I1365))</f>
        <v/>
      </c>
      <c r="L1365" s="23">
        <f>IF(D1365="","",IF(D1365&lt;=0,"",1+COUNTIFS($D$1306:$D$1405,"&gt;0",$E$1306:$E$1405,"&gt;"&amp;E1365)))</f>
        <v/>
      </c>
      <c r="M1365" s="23">
        <f>IF(D1365="","",IF(AND(K1365&gt;0,L1365=1),"Yes","No"))</f>
        <v/>
      </c>
      <c r="N1365" s="50">
        <f>IF(D1365="","",N1265+F1365)</f>
        <v/>
      </c>
      <c r="O1365" s="49">
        <f>IF(D1365="","",IF(AND(K1365=0,K1265&gt;0),C1365,""))</f>
        <v/>
      </c>
    </row>
    <row r="1366">
      <c r="A1366" s="47">
        <f>IF(B1366="","",DATE(YEAR('Debt Inputs'!$E$2),MONTH('Debt Inputs'!$E$2)+13,1))</f>
        <v/>
      </c>
      <c r="B1366" s="18">
        <f>IF('Debt Inputs'!A66="","",'Debt Inputs'!A66)</f>
        <v/>
      </c>
      <c r="C1366" s="19">
        <f>IF(B1366="","",IFERROR(VLOOKUP(B1366,'Debt Inputs'!$A$6:$M$105,2,FALSE),""))</f>
        <v/>
      </c>
      <c r="D1366" s="48">
        <f>IF(B1366="","",K1266)</f>
        <v/>
      </c>
      <c r="E1366" s="21">
        <f>IF(B1366="","",IFERROR(VLOOKUP(B1366,'Debt Inputs'!$A$6:$M$105,5,FALSE),0))</f>
        <v/>
      </c>
      <c r="F1366" s="48">
        <f>IF(D1366="","",IFERROR(D1366*E1366/12,0))</f>
        <v/>
      </c>
      <c r="G1366" s="48">
        <f>IF(D1366="","",MIN(IFERROR(VLOOKUP(B1366,'Debt Inputs'!$A$6:$M$105,7,FALSE),0),D1366+F1366))</f>
        <v/>
      </c>
      <c r="H1366" s="48">
        <f>IF(D1366="","",IF(L1366=1,MAX(0,'Debt Inputs'!$B$2-SUM($G$1306:$G$1405)),0))</f>
        <v/>
      </c>
      <c r="I1366" s="48">
        <f>IF(D1366="","",MIN(D1366+F1366,G1366+H1366))</f>
        <v/>
      </c>
      <c r="J1366" s="48">
        <f>IF(D1366="","",MIN(D1366,MAX(0,I1366-F1366)))</f>
        <v/>
      </c>
      <c r="K1366" s="48">
        <f>IF(D1366="","",MAX(0,D1366+F1366-I1366))</f>
        <v/>
      </c>
      <c r="L1366" s="18">
        <f>IF(D1366="","",IF(D1366&lt;=0,"",1+COUNTIFS($D$1306:$D$1405,"&gt;0",$E$1306:$E$1405,"&gt;"&amp;E1366)))</f>
        <v/>
      </c>
      <c r="M1366" s="18">
        <f>IF(D1366="","",IF(AND(K1366&gt;0,L1366=1),"Yes","No"))</f>
        <v/>
      </c>
      <c r="N1366" s="48">
        <f>IF(D1366="","",N1266+F1366)</f>
        <v/>
      </c>
      <c r="O1366" s="47">
        <f>IF(D1366="","",IF(AND(K1366=0,K1266&gt;0),C1366,""))</f>
        <v/>
      </c>
    </row>
    <row r="1367">
      <c r="A1367" s="49">
        <f>IF(B1367="","",DATE(YEAR('Debt Inputs'!$E$2),MONTH('Debt Inputs'!$E$2)+13,1))</f>
        <v/>
      </c>
      <c r="B1367" s="23">
        <f>IF('Debt Inputs'!A67="","",'Debt Inputs'!A67)</f>
        <v/>
      </c>
      <c r="C1367" s="24">
        <f>IF(B1367="","",IFERROR(VLOOKUP(B1367,'Debt Inputs'!$A$6:$M$105,2,FALSE),""))</f>
        <v/>
      </c>
      <c r="D1367" s="50">
        <f>IF(B1367="","",K1267)</f>
        <v/>
      </c>
      <c r="E1367" s="26">
        <f>IF(B1367="","",IFERROR(VLOOKUP(B1367,'Debt Inputs'!$A$6:$M$105,5,FALSE),0))</f>
        <v/>
      </c>
      <c r="F1367" s="50">
        <f>IF(D1367="","",IFERROR(D1367*E1367/12,0))</f>
        <v/>
      </c>
      <c r="G1367" s="50">
        <f>IF(D1367="","",MIN(IFERROR(VLOOKUP(B1367,'Debt Inputs'!$A$6:$M$105,7,FALSE),0),D1367+F1367))</f>
        <v/>
      </c>
      <c r="H1367" s="50">
        <f>IF(D1367="","",IF(L1367=1,MAX(0,'Debt Inputs'!$B$2-SUM($G$1306:$G$1405)),0))</f>
        <v/>
      </c>
      <c r="I1367" s="50">
        <f>IF(D1367="","",MIN(D1367+F1367,G1367+H1367))</f>
        <v/>
      </c>
      <c r="J1367" s="50">
        <f>IF(D1367="","",MIN(D1367,MAX(0,I1367-F1367)))</f>
        <v/>
      </c>
      <c r="K1367" s="50">
        <f>IF(D1367="","",MAX(0,D1367+F1367-I1367))</f>
        <v/>
      </c>
      <c r="L1367" s="23">
        <f>IF(D1367="","",IF(D1367&lt;=0,"",1+COUNTIFS($D$1306:$D$1405,"&gt;0",$E$1306:$E$1405,"&gt;"&amp;E1367)))</f>
        <v/>
      </c>
      <c r="M1367" s="23">
        <f>IF(D1367="","",IF(AND(K1367&gt;0,L1367=1),"Yes","No"))</f>
        <v/>
      </c>
      <c r="N1367" s="50">
        <f>IF(D1367="","",N1267+F1367)</f>
        <v/>
      </c>
      <c r="O1367" s="49">
        <f>IF(D1367="","",IF(AND(K1367=0,K1267&gt;0),C1367,""))</f>
        <v/>
      </c>
    </row>
    <row r="1368">
      <c r="A1368" s="47">
        <f>IF(B1368="","",DATE(YEAR('Debt Inputs'!$E$2),MONTH('Debt Inputs'!$E$2)+13,1))</f>
        <v/>
      </c>
      <c r="B1368" s="18">
        <f>IF('Debt Inputs'!A68="","",'Debt Inputs'!A68)</f>
        <v/>
      </c>
      <c r="C1368" s="19">
        <f>IF(B1368="","",IFERROR(VLOOKUP(B1368,'Debt Inputs'!$A$6:$M$105,2,FALSE),""))</f>
        <v/>
      </c>
      <c r="D1368" s="48">
        <f>IF(B1368="","",K1268)</f>
        <v/>
      </c>
      <c r="E1368" s="21">
        <f>IF(B1368="","",IFERROR(VLOOKUP(B1368,'Debt Inputs'!$A$6:$M$105,5,FALSE),0))</f>
        <v/>
      </c>
      <c r="F1368" s="48">
        <f>IF(D1368="","",IFERROR(D1368*E1368/12,0))</f>
        <v/>
      </c>
      <c r="G1368" s="48">
        <f>IF(D1368="","",MIN(IFERROR(VLOOKUP(B1368,'Debt Inputs'!$A$6:$M$105,7,FALSE),0),D1368+F1368))</f>
        <v/>
      </c>
      <c r="H1368" s="48">
        <f>IF(D1368="","",IF(L1368=1,MAX(0,'Debt Inputs'!$B$2-SUM($G$1306:$G$1405)),0))</f>
        <v/>
      </c>
      <c r="I1368" s="48">
        <f>IF(D1368="","",MIN(D1368+F1368,G1368+H1368))</f>
        <v/>
      </c>
      <c r="J1368" s="48">
        <f>IF(D1368="","",MIN(D1368,MAX(0,I1368-F1368)))</f>
        <v/>
      </c>
      <c r="K1368" s="48">
        <f>IF(D1368="","",MAX(0,D1368+F1368-I1368))</f>
        <v/>
      </c>
      <c r="L1368" s="18">
        <f>IF(D1368="","",IF(D1368&lt;=0,"",1+COUNTIFS($D$1306:$D$1405,"&gt;0",$E$1306:$E$1405,"&gt;"&amp;E1368)))</f>
        <v/>
      </c>
      <c r="M1368" s="18">
        <f>IF(D1368="","",IF(AND(K1368&gt;0,L1368=1),"Yes","No"))</f>
        <v/>
      </c>
      <c r="N1368" s="48">
        <f>IF(D1368="","",N1268+F1368)</f>
        <v/>
      </c>
      <c r="O1368" s="47">
        <f>IF(D1368="","",IF(AND(K1368=0,K1268&gt;0),C1368,""))</f>
        <v/>
      </c>
    </row>
    <row r="1369">
      <c r="A1369" s="49">
        <f>IF(B1369="","",DATE(YEAR('Debt Inputs'!$E$2),MONTH('Debt Inputs'!$E$2)+13,1))</f>
        <v/>
      </c>
      <c r="B1369" s="23">
        <f>IF('Debt Inputs'!A69="","",'Debt Inputs'!A69)</f>
        <v/>
      </c>
      <c r="C1369" s="24">
        <f>IF(B1369="","",IFERROR(VLOOKUP(B1369,'Debt Inputs'!$A$6:$M$105,2,FALSE),""))</f>
        <v/>
      </c>
      <c r="D1369" s="50">
        <f>IF(B1369="","",K1269)</f>
        <v/>
      </c>
      <c r="E1369" s="26">
        <f>IF(B1369="","",IFERROR(VLOOKUP(B1369,'Debt Inputs'!$A$6:$M$105,5,FALSE),0))</f>
        <v/>
      </c>
      <c r="F1369" s="50">
        <f>IF(D1369="","",IFERROR(D1369*E1369/12,0))</f>
        <v/>
      </c>
      <c r="G1369" s="50">
        <f>IF(D1369="","",MIN(IFERROR(VLOOKUP(B1369,'Debt Inputs'!$A$6:$M$105,7,FALSE),0),D1369+F1369))</f>
        <v/>
      </c>
      <c r="H1369" s="50">
        <f>IF(D1369="","",IF(L1369=1,MAX(0,'Debt Inputs'!$B$2-SUM($G$1306:$G$1405)),0))</f>
        <v/>
      </c>
      <c r="I1369" s="50">
        <f>IF(D1369="","",MIN(D1369+F1369,G1369+H1369))</f>
        <v/>
      </c>
      <c r="J1369" s="50">
        <f>IF(D1369="","",MIN(D1369,MAX(0,I1369-F1369)))</f>
        <v/>
      </c>
      <c r="K1369" s="50">
        <f>IF(D1369="","",MAX(0,D1369+F1369-I1369))</f>
        <v/>
      </c>
      <c r="L1369" s="23">
        <f>IF(D1369="","",IF(D1369&lt;=0,"",1+COUNTIFS($D$1306:$D$1405,"&gt;0",$E$1306:$E$1405,"&gt;"&amp;E1369)))</f>
        <v/>
      </c>
      <c r="M1369" s="23">
        <f>IF(D1369="","",IF(AND(K1369&gt;0,L1369=1),"Yes","No"))</f>
        <v/>
      </c>
      <c r="N1369" s="50">
        <f>IF(D1369="","",N1269+F1369)</f>
        <v/>
      </c>
      <c r="O1369" s="49">
        <f>IF(D1369="","",IF(AND(K1369=0,K1269&gt;0),C1369,""))</f>
        <v/>
      </c>
    </row>
    <row r="1370">
      <c r="A1370" s="47">
        <f>IF(B1370="","",DATE(YEAR('Debt Inputs'!$E$2),MONTH('Debt Inputs'!$E$2)+13,1))</f>
        <v/>
      </c>
      <c r="B1370" s="18">
        <f>IF('Debt Inputs'!A70="","",'Debt Inputs'!A70)</f>
        <v/>
      </c>
      <c r="C1370" s="19">
        <f>IF(B1370="","",IFERROR(VLOOKUP(B1370,'Debt Inputs'!$A$6:$M$105,2,FALSE),""))</f>
        <v/>
      </c>
      <c r="D1370" s="48">
        <f>IF(B1370="","",K1270)</f>
        <v/>
      </c>
      <c r="E1370" s="21">
        <f>IF(B1370="","",IFERROR(VLOOKUP(B1370,'Debt Inputs'!$A$6:$M$105,5,FALSE),0))</f>
        <v/>
      </c>
      <c r="F1370" s="48">
        <f>IF(D1370="","",IFERROR(D1370*E1370/12,0))</f>
        <v/>
      </c>
      <c r="G1370" s="48">
        <f>IF(D1370="","",MIN(IFERROR(VLOOKUP(B1370,'Debt Inputs'!$A$6:$M$105,7,FALSE),0),D1370+F1370))</f>
        <v/>
      </c>
      <c r="H1370" s="48">
        <f>IF(D1370="","",IF(L1370=1,MAX(0,'Debt Inputs'!$B$2-SUM($G$1306:$G$1405)),0))</f>
        <v/>
      </c>
      <c r="I1370" s="48">
        <f>IF(D1370="","",MIN(D1370+F1370,G1370+H1370))</f>
        <v/>
      </c>
      <c r="J1370" s="48">
        <f>IF(D1370="","",MIN(D1370,MAX(0,I1370-F1370)))</f>
        <v/>
      </c>
      <c r="K1370" s="48">
        <f>IF(D1370="","",MAX(0,D1370+F1370-I1370))</f>
        <v/>
      </c>
      <c r="L1370" s="18">
        <f>IF(D1370="","",IF(D1370&lt;=0,"",1+COUNTIFS($D$1306:$D$1405,"&gt;0",$E$1306:$E$1405,"&gt;"&amp;E1370)))</f>
        <v/>
      </c>
      <c r="M1370" s="18">
        <f>IF(D1370="","",IF(AND(K1370&gt;0,L1370=1),"Yes","No"))</f>
        <v/>
      </c>
      <c r="N1370" s="48">
        <f>IF(D1370="","",N1270+F1370)</f>
        <v/>
      </c>
      <c r="O1370" s="47">
        <f>IF(D1370="","",IF(AND(K1370=0,K1270&gt;0),C1370,""))</f>
        <v/>
      </c>
    </row>
    <row r="1371">
      <c r="A1371" s="49">
        <f>IF(B1371="","",DATE(YEAR('Debt Inputs'!$E$2),MONTH('Debt Inputs'!$E$2)+13,1))</f>
        <v/>
      </c>
      <c r="B1371" s="23">
        <f>IF('Debt Inputs'!A71="","",'Debt Inputs'!A71)</f>
        <v/>
      </c>
      <c r="C1371" s="24">
        <f>IF(B1371="","",IFERROR(VLOOKUP(B1371,'Debt Inputs'!$A$6:$M$105,2,FALSE),""))</f>
        <v/>
      </c>
      <c r="D1371" s="50">
        <f>IF(B1371="","",K1271)</f>
        <v/>
      </c>
      <c r="E1371" s="26">
        <f>IF(B1371="","",IFERROR(VLOOKUP(B1371,'Debt Inputs'!$A$6:$M$105,5,FALSE),0))</f>
        <v/>
      </c>
      <c r="F1371" s="50">
        <f>IF(D1371="","",IFERROR(D1371*E1371/12,0))</f>
        <v/>
      </c>
      <c r="G1371" s="50">
        <f>IF(D1371="","",MIN(IFERROR(VLOOKUP(B1371,'Debt Inputs'!$A$6:$M$105,7,FALSE),0),D1371+F1371))</f>
        <v/>
      </c>
      <c r="H1371" s="50">
        <f>IF(D1371="","",IF(L1371=1,MAX(0,'Debt Inputs'!$B$2-SUM($G$1306:$G$1405)),0))</f>
        <v/>
      </c>
      <c r="I1371" s="50">
        <f>IF(D1371="","",MIN(D1371+F1371,G1371+H1371))</f>
        <v/>
      </c>
      <c r="J1371" s="50">
        <f>IF(D1371="","",MIN(D1371,MAX(0,I1371-F1371)))</f>
        <v/>
      </c>
      <c r="K1371" s="50">
        <f>IF(D1371="","",MAX(0,D1371+F1371-I1371))</f>
        <v/>
      </c>
      <c r="L1371" s="23">
        <f>IF(D1371="","",IF(D1371&lt;=0,"",1+COUNTIFS($D$1306:$D$1405,"&gt;0",$E$1306:$E$1405,"&gt;"&amp;E1371)))</f>
        <v/>
      </c>
      <c r="M1371" s="23">
        <f>IF(D1371="","",IF(AND(K1371&gt;0,L1371=1),"Yes","No"))</f>
        <v/>
      </c>
      <c r="N1371" s="50">
        <f>IF(D1371="","",N1271+F1371)</f>
        <v/>
      </c>
      <c r="O1371" s="49">
        <f>IF(D1371="","",IF(AND(K1371=0,K1271&gt;0),C1371,""))</f>
        <v/>
      </c>
    </row>
    <row r="1372">
      <c r="A1372" s="47">
        <f>IF(B1372="","",DATE(YEAR('Debt Inputs'!$E$2),MONTH('Debt Inputs'!$E$2)+13,1))</f>
        <v/>
      </c>
      <c r="B1372" s="18">
        <f>IF('Debt Inputs'!A72="","",'Debt Inputs'!A72)</f>
        <v/>
      </c>
      <c r="C1372" s="19">
        <f>IF(B1372="","",IFERROR(VLOOKUP(B1372,'Debt Inputs'!$A$6:$M$105,2,FALSE),""))</f>
        <v/>
      </c>
      <c r="D1372" s="48">
        <f>IF(B1372="","",K1272)</f>
        <v/>
      </c>
      <c r="E1372" s="21">
        <f>IF(B1372="","",IFERROR(VLOOKUP(B1372,'Debt Inputs'!$A$6:$M$105,5,FALSE),0))</f>
        <v/>
      </c>
      <c r="F1372" s="48">
        <f>IF(D1372="","",IFERROR(D1372*E1372/12,0))</f>
        <v/>
      </c>
      <c r="G1372" s="48">
        <f>IF(D1372="","",MIN(IFERROR(VLOOKUP(B1372,'Debt Inputs'!$A$6:$M$105,7,FALSE),0),D1372+F1372))</f>
        <v/>
      </c>
      <c r="H1372" s="48">
        <f>IF(D1372="","",IF(L1372=1,MAX(0,'Debt Inputs'!$B$2-SUM($G$1306:$G$1405)),0))</f>
        <v/>
      </c>
      <c r="I1372" s="48">
        <f>IF(D1372="","",MIN(D1372+F1372,G1372+H1372))</f>
        <v/>
      </c>
      <c r="J1372" s="48">
        <f>IF(D1372="","",MIN(D1372,MAX(0,I1372-F1372)))</f>
        <v/>
      </c>
      <c r="K1372" s="48">
        <f>IF(D1372="","",MAX(0,D1372+F1372-I1372))</f>
        <v/>
      </c>
      <c r="L1372" s="18">
        <f>IF(D1372="","",IF(D1372&lt;=0,"",1+COUNTIFS($D$1306:$D$1405,"&gt;0",$E$1306:$E$1405,"&gt;"&amp;E1372)))</f>
        <v/>
      </c>
      <c r="M1372" s="18">
        <f>IF(D1372="","",IF(AND(K1372&gt;0,L1372=1),"Yes","No"))</f>
        <v/>
      </c>
      <c r="N1372" s="48">
        <f>IF(D1372="","",N1272+F1372)</f>
        <v/>
      </c>
      <c r="O1372" s="47">
        <f>IF(D1372="","",IF(AND(K1372=0,K1272&gt;0),C1372,""))</f>
        <v/>
      </c>
    </row>
    <row r="1373">
      <c r="A1373" s="49">
        <f>IF(B1373="","",DATE(YEAR('Debt Inputs'!$E$2),MONTH('Debt Inputs'!$E$2)+13,1))</f>
        <v/>
      </c>
      <c r="B1373" s="23">
        <f>IF('Debt Inputs'!A73="","",'Debt Inputs'!A73)</f>
        <v/>
      </c>
      <c r="C1373" s="24">
        <f>IF(B1373="","",IFERROR(VLOOKUP(B1373,'Debt Inputs'!$A$6:$M$105,2,FALSE),""))</f>
        <v/>
      </c>
      <c r="D1373" s="50">
        <f>IF(B1373="","",K1273)</f>
        <v/>
      </c>
      <c r="E1373" s="26">
        <f>IF(B1373="","",IFERROR(VLOOKUP(B1373,'Debt Inputs'!$A$6:$M$105,5,FALSE),0))</f>
        <v/>
      </c>
      <c r="F1373" s="50">
        <f>IF(D1373="","",IFERROR(D1373*E1373/12,0))</f>
        <v/>
      </c>
      <c r="G1373" s="50">
        <f>IF(D1373="","",MIN(IFERROR(VLOOKUP(B1373,'Debt Inputs'!$A$6:$M$105,7,FALSE),0),D1373+F1373))</f>
        <v/>
      </c>
      <c r="H1373" s="50">
        <f>IF(D1373="","",IF(L1373=1,MAX(0,'Debt Inputs'!$B$2-SUM($G$1306:$G$1405)),0))</f>
        <v/>
      </c>
      <c r="I1373" s="50">
        <f>IF(D1373="","",MIN(D1373+F1373,G1373+H1373))</f>
        <v/>
      </c>
      <c r="J1373" s="50">
        <f>IF(D1373="","",MIN(D1373,MAX(0,I1373-F1373)))</f>
        <v/>
      </c>
      <c r="K1373" s="50">
        <f>IF(D1373="","",MAX(0,D1373+F1373-I1373))</f>
        <v/>
      </c>
      <c r="L1373" s="23">
        <f>IF(D1373="","",IF(D1373&lt;=0,"",1+COUNTIFS($D$1306:$D$1405,"&gt;0",$E$1306:$E$1405,"&gt;"&amp;E1373)))</f>
        <v/>
      </c>
      <c r="M1373" s="23">
        <f>IF(D1373="","",IF(AND(K1373&gt;0,L1373=1),"Yes","No"))</f>
        <v/>
      </c>
      <c r="N1373" s="50">
        <f>IF(D1373="","",N1273+F1373)</f>
        <v/>
      </c>
      <c r="O1373" s="49">
        <f>IF(D1373="","",IF(AND(K1373=0,K1273&gt;0),C1373,""))</f>
        <v/>
      </c>
    </row>
    <row r="1374">
      <c r="A1374" s="47">
        <f>IF(B1374="","",DATE(YEAR('Debt Inputs'!$E$2),MONTH('Debt Inputs'!$E$2)+13,1))</f>
        <v/>
      </c>
      <c r="B1374" s="18">
        <f>IF('Debt Inputs'!A74="","",'Debt Inputs'!A74)</f>
        <v/>
      </c>
      <c r="C1374" s="19">
        <f>IF(B1374="","",IFERROR(VLOOKUP(B1374,'Debt Inputs'!$A$6:$M$105,2,FALSE),""))</f>
        <v/>
      </c>
      <c r="D1374" s="48">
        <f>IF(B1374="","",K1274)</f>
        <v/>
      </c>
      <c r="E1374" s="21">
        <f>IF(B1374="","",IFERROR(VLOOKUP(B1374,'Debt Inputs'!$A$6:$M$105,5,FALSE),0))</f>
        <v/>
      </c>
      <c r="F1374" s="48">
        <f>IF(D1374="","",IFERROR(D1374*E1374/12,0))</f>
        <v/>
      </c>
      <c r="G1374" s="48">
        <f>IF(D1374="","",MIN(IFERROR(VLOOKUP(B1374,'Debt Inputs'!$A$6:$M$105,7,FALSE),0),D1374+F1374))</f>
        <v/>
      </c>
      <c r="H1374" s="48">
        <f>IF(D1374="","",IF(L1374=1,MAX(0,'Debt Inputs'!$B$2-SUM($G$1306:$G$1405)),0))</f>
        <v/>
      </c>
      <c r="I1374" s="48">
        <f>IF(D1374="","",MIN(D1374+F1374,G1374+H1374))</f>
        <v/>
      </c>
      <c r="J1374" s="48">
        <f>IF(D1374="","",MIN(D1374,MAX(0,I1374-F1374)))</f>
        <v/>
      </c>
      <c r="K1374" s="48">
        <f>IF(D1374="","",MAX(0,D1374+F1374-I1374))</f>
        <v/>
      </c>
      <c r="L1374" s="18">
        <f>IF(D1374="","",IF(D1374&lt;=0,"",1+COUNTIFS($D$1306:$D$1405,"&gt;0",$E$1306:$E$1405,"&gt;"&amp;E1374)))</f>
        <v/>
      </c>
      <c r="M1374" s="18">
        <f>IF(D1374="","",IF(AND(K1374&gt;0,L1374=1),"Yes","No"))</f>
        <v/>
      </c>
      <c r="N1374" s="48">
        <f>IF(D1374="","",N1274+F1374)</f>
        <v/>
      </c>
      <c r="O1374" s="47">
        <f>IF(D1374="","",IF(AND(K1374=0,K1274&gt;0),C1374,""))</f>
        <v/>
      </c>
    </row>
    <row r="1375">
      <c r="A1375" s="49">
        <f>IF(B1375="","",DATE(YEAR('Debt Inputs'!$E$2),MONTH('Debt Inputs'!$E$2)+13,1))</f>
        <v/>
      </c>
      <c r="B1375" s="23">
        <f>IF('Debt Inputs'!A75="","",'Debt Inputs'!A75)</f>
        <v/>
      </c>
      <c r="C1375" s="24">
        <f>IF(B1375="","",IFERROR(VLOOKUP(B1375,'Debt Inputs'!$A$6:$M$105,2,FALSE),""))</f>
        <v/>
      </c>
      <c r="D1375" s="50">
        <f>IF(B1375="","",K1275)</f>
        <v/>
      </c>
      <c r="E1375" s="26">
        <f>IF(B1375="","",IFERROR(VLOOKUP(B1375,'Debt Inputs'!$A$6:$M$105,5,FALSE),0))</f>
        <v/>
      </c>
      <c r="F1375" s="50">
        <f>IF(D1375="","",IFERROR(D1375*E1375/12,0))</f>
        <v/>
      </c>
      <c r="G1375" s="50">
        <f>IF(D1375="","",MIN(IFERROR(VLOOKUP(B1375,'Debt Inputs'!$A$6:$M$105,7,FALSE),0),D1375+F1375))</f>
        <v/>
      </c>
      <c r="H1375" s="50">
        <f>IF(D1375="","",IF(L1375=1,MAX(0,'Debt Inputs'!$B$2-SUM($G$1306:$G$1405)),0))</f>
        <v/>
      </c>
      <c r="I1375" s="50">
        <f>IF(D1375="","",MIN(D1375+F1375,G1375+H1375))</f>
        <v/>
      </c>
      <c r="J1375" s="50">
        <f>IF(D1375="","",MIN(D1375,MAX(0,I1375-F1375)))</f>
        <v/>
      </c>
      <c r="K1375" s="50">
        <f>IF(D1375="","",MAX(0,D1375+F1375-I1375))</f>
        <v/>
      </c>
      <c r="L1375" s="23">
        <f>IF(D1375="","",IF(D1375&lt;=0,"",1+COUNTIFS($D$1306:$D$1405,"&gt;0",$E$1306:$E$1405,"&gt;"&amp;E1375)))</f>
        <v/>
      </c>
      <c r="M1375" s="23">
        <f>IF(D1375="","",IF(AND(K1375&gt;0,L1375=1),"Yes","No"))</f>
        <v/>
      </c>
      <c r="N1375" s="50">
        <f>IF(D1375="","",N1275+F1375)</f>
        <v/>
      </c>
      <c r="O1375" s="49">
        <f>IF(D1375="","",IF(AND(K1375=0,K1275&gt;0),C1375,""))</f>
        <v/>
      </c>
    </row>
    <row r="1376">
      <c r="A1376" s="47">
        <f>IF(B1376="","",DATE(YEAR('Debt Inputs'!$E$2),MONTH('Debt Inputs'!$E$2)+13,1))</f>
        <v/>
      </c>
      <c r="B1376" s="18">
        <f>IF('Debt Inputs'!A76="","",'Debt Inputs'!A76)</f>
        <v/>
      </c>
      <c r="C1376" s="19">
        <f>IF(B1376="","",IFERROR(VLOOKUP(B1376,'Debt Inputs'!$A$6:$M$105,2,FALSE),""))</f>
        <v/>
      </c>
      <c r="D1376" s="48">
        <f>IF(B1376="","",K1276)</f>
        <v/>
      </c>
      <c r="E1376" s="21">
        <f>IF(B1376="","",IFERROR(VLOOKUP(B1376,'Debt Inputs'!$A$6:$M$105,5,FALSE),0))</f>
        <v/>
      </c>
      <c r="F1376" s="48">
        <f>IF(D1376="","",IFERROR(D1376*E1376/12,0))</f>
        <v/>
      </c>
      <c r="G1376" s="48">
        <f>IF(D1376="","",MIN(IFERROR(VLOOKUP(B1376,'Debt Inputs'!$A$6:$M$105,7,FALSE),0),D1376+F1376))</f>
        <v/>
      </c>
      <c r="H1376" s="48">
        <f>IF(D1376="","",IF(L1376=1,MAX(0,'Debt Inputs'!$B$2-SUM($G$1306:$G$1405)),0))</f>
        <v/>
      </c>
      <c r="I1376" s="48">
        <f>IF(D1376="","",MIN(D1376+F1376,G1376+H1376))</f>
        <v/>
      </c>
      <c r="J1376" s="48">
        <f>IF(D1376="","",MIN(D1376,MAX(0,I1376-F1376)))</f>
        <v/>
      </c>
      <c r="K1376" s="48">
        <f>IF(D1376="","",MAX(0,D1376+F1376-I1376))</f>
        <v/>
      </c>
      <c r="L1376" s="18">
        <f>IF(D1376="","",IF(D1376&lt;=0,"",1+COUNTIFS($D$1306:$D$1405,"&gt;0",$E$1306:$E$1405,"&gt;"&amp;E1376)))</f>
        <v/>
      </c>
      <c r="M1376" s="18">
        <f>IF(D1376="","",IF(AND(K1376&gt;0,L1376=1),"Yes","No"))</f>
        <v/>
      </c>
      <c r="N1376" s="48">
        <f>IF(D1376="","",N1276+F1376)</f>
        <v/>
      </c>
      <c r="O1376" s="47">
        <f>IF(D1376="","",IF(AND(K1376=0,K1276&gt;0),C1376,""))</f>
        <v/>
      </c>
    </row>
    <row r="1377">
      <c r="A1377" s="49">
        <f>IF(B1377="","",DATE(YEAR('Debt Inputs'!$E$2),MONTH('Debt Inputs'!$E$2)+13,1))</f>
        <v/>
      </c>
      <c r="B1377" s="23">
        <f>IF('Debt Inputs'!A77="","",'Debt Inputs'!A77)</f>
        <v/>
      </c>
      <c r="C1377" s="24">
        <f>IF(B1377="","",IFERROR(VLOOKUP(B1377,'Debt Inputs'!$A$6:$M$105,2,FALSE),""))</f>
        <v/>
      </c>
      <c r="D1377" s="50">
        <f>IF(B1377="","",K1277)</f>
        <v/>
      </c>
      <c r="E1377" s="26">
        <f>IF(B1377="","",IFERROR(VLOOKUP(B1377,'Debt Inputs'!$A$6:$M$105,5,FALSE),0))</f>
        <v/>
      </c>
      <c r="F1377" s="50">
        <f>IF(D1377="","",IFERROR(D1377*E1377/12,0))</f>
        <v/>
      </c>
      <c r="G1377" s="50">
        <f>IF(D1377="","",MIN(IFERROR(VLOOKUP(B1377,'Debt Inputs'!$A$6:$M$105,7,FALSE),0),D1377+F1377))</f>
        <v/>
      </c>
      <c r="H1377" s="50">
        <f>IF(D1377="","",IF(L1377=1,MAX(0,'Debt Inputs'!$B$2-SUM($G$1306:$G$1405)),0))</f>
        <v/>
      </c>
      <c r="I1377" s="50">
        <f>IF(D1377="","",MIN(D1377+F1377,G1377+H1377))</f>
        <v/>
      </c>
      <c r="J1377" s="50">
        <f>IF(D1377="","",MIN(D1377,MAX(0,I1377-F1377)))</f>
        <v/>
      </c>
      <c r="K1377" s="50">
        <f>IF(D1377="","",MAX(0,D1377+F1377-I1377))</f>
        <v/>
      </c>
      <c r="L1377" s="23">
        <f>IF(D1377="","",IF(D1377&lt;=0,"",1+COUNTIFS($D$1306:$D$1405,"&gt;0",$E$1306:$E$1405,"&gt;"&amp;E1377)))</f>
        <v/>
      </c>
      <c r="M1377" s="23">
        <f>IF(D1377="","",IF(AND(K1377&gt;0,L1377=1),"Yes","No"))</f>
        <v/>
      </c>
      <c r="N1377" s="50">
        <f>IF(D1377="","",N1277+F1377)</f>
        <v/>
      </c>
      <c r="O1377" s="49">
        <f>IF(D1377="","",IF(AND(K1377=0,K1277&gt;0),C1377,""))</f>
        <v/>
      </c>
    </row>
    <row r="1378">
      <c r="A1378" s="47">
        <f>IF(B1378="","",DATE(YEAR('Debt Inputs'!$E$2),MONTH('Debt Inputs'!$E$2)+13,1))</f>
        <v/>
      </c>
      <c r="B1378" s="18">
        <f>IF('Debt Inputs'!A78="","",'Debt Inputs'!A78)</f>
        <v/>
      </c>
      <c r="C1378" s="19">
        <f>IF(B1378="","",IFERROR(VLOOKUP(B1378,'Debt Inputs'!$A$6:$M$105,2,FALSE),""))</f>
        <v/>
      </c>
      <c r="D1378" s="48">
        <f>IF(B1378="","",K1278)</f>
        <v/>
      </c>
      <c r="E1378" s="21">
        <f>IF(B1378="","",IFERROR(VLOOKUP(B1378,'Debt Inputs'!$A$6:$M$105,5,FALSE),0))</f>
        <v/>
      </c>
      <c r="F1378" s="48">
        <f>IF(D1378="","",IFERROR(D1378*E1378/12,0))</f>
        <v/>
      </c>
      <c r="G1378" s="48">
        <f>IF(D1378="","",MIN(IFERROR(VLOOKUP(B1378,'Debt Inputs'!$A$6:$M$105,7,FALSE),0),D1378+F1378))</f>
        <v/>
      </c>
      <c r="H1378" s="48">
        <f>IF(D1378="","",IF(L1378=1,MAX(0,'Debt Inputs'!$B$2-SUM($G$1306:$G$1405)),0))</f>
        <v/>
      </c>
      <c r="I1378" s="48">
        <f>IF(D1378="","",MIN(D1378+F1378,G1378+H1378))</f>
        <v/>
      </c>
      <c r="J1378" s="48">
        <f>IF(D1378="","",MIN(D1378,MAX(0,I1378-F1378)))</f>
        <v/>
      </c>
      <c r="K1378" s="48">
        <f>IF(D1378="","",MAX(0,D1378+F1378-I1378))</f>
        <v/>
      </c>
      <c r="L1378" s="18">
        <f>IF(D1378="","",IF(D1378&lt;=0,"",1+COUNTIFS($D$1306:$D$1405,"&gt;0",$E$1306:$E$1405,"&gt;"&amp;E1378)))</f>
        <v/>
      </c>
      <c r="M1378" s="18">
        <f>IF(D1378="","",IF(AND(K1378&gt;0,L1378=1),"Yes","No"))</f>
        <v/>
      </c>
      <c r="N1378" s="48">
        <f>IF(D1378="","",N1278+F1378)</f>
        <v/>
      </c>
      <c r="O1378" s="47">
        <f>IF(D1378="","",IF(AND(K1378=0,K1278&gt;0),C1378,""))</f>
        <v/>
      </c>
    </row>
    <row r="1379">
      <c r="A1379" s="49">
        <f>IF(B1379="","",DATE(YEAR('Debt Inputs'!$E$2),MONTH('Debt Inputs'!$E$2)+13,1))</f>
        <v/>
      </c>
      <c r="B1379" s="23">
        <f>IF('Debt Inputs'!A79="","",'Debt Inputs'!A79)</f>
        <v/>
      </c>
      <c r="C1379" s="24">
        <f>IF(B1379="","",IFERROR(VLOOKUP(B1379,'Debt Inputs'!$A$6:$M$105,2,FALSE),""))</f>
        <v/>
      </c>
      <c r="D1379" s="50">
        <f>IF(B1379="","",K1279)</f>
        <v/>
      </c>
      <c r="E1379" s="26">
        <f>IF(B1379="","",IFERROR(VLOOKUP(B1379,'Debt Inputs'!$A$6:$M$105,5,FALSE),0))</f>
        <v/>
      </c>
      <c r="F1379" s="50">
        <f>IF(D1379="","",IFERROR(D1379*E1379/12,0))</f>
        <v/>
      </c>
      <c r="G1379" s="50">
        <f>IF(D1379="","",MIN(IFERROR(VLOOKUP(B1379,'Debt Inputs'!$A$6:$M$105,7,FALSE),0),D1379+F1379))</f>
        <v/>
      </c>
      <c r="H1379" s="50">
        <f>IF(D1379="","",IF(L1379=1,MAX(0,'Debt Inputs'!$B$2-SUM($G$1306:$G$1405)),0))</f>
        <v/>
      </c>
      <c r="I1379" s="50">
        <f>IF(D1379="","",MIN(D1379+F1379,G1379+H1379))</f>
        <v/>
      </c>
      <c r="J1379" s="50">
        <f>IF(D1379="","",MIN(D1379,MAX(0,I1379-F1379)))</f>
        <v/>
      </c>
      <c r="K1379" s="50">
        <f>IF(D1379="","",MAX(0,D1379+F1379-I1379))</f>
        <v/>
      </c>
      <c r="L1379" s="23">
        <f>IF(D1379="","",IF(D1379&lt;=0,"",1+COUNTIFS($D$1306:$D$1405,"&gt;0",$E$1306:$E$1405,"&gt;"&amp;E1379)))</f>
        <v/>
      </c>
      <c r="M1379" s="23">
        <f>IF(D1379="","",IF(AND(K1379&gt;0,L1379=1),"Yes","No"))</f>
        <v/>
      </c>
      <c r="N1379" s="50">
        <f>IF(D1379="","",N1279+F1379)</f>
        <v/>
      </c>
      <c r="O1379" s="49">
        <f>IF(D1379="","",IF(AND(K1379=0,K1279&gt;0),C1379,""))</f>
        <v/>
      </c>
    </row>
    <row r="1380">
      <c r="A1380" s="47">
        <f>IF(B1380="","",DATE(YEAR('Debt Inputs'!$E$2),MONTH('Debt Inputs'!$E$2)+13,1))</f>
        <v/>
      </c>
      <c r="B1380" s="18">
        <f>IF('Debt Inputs'!A80="","",'Debt Inputs'!A80)</f>
        <v/>
      </c>
      <c r="C1380" s="19">
        <f>IF(B1380="","",IFERROR(VLOOKUP(B1380,'Debt Inputs'!$A$6:$M$105,2,FALSE),""))</f>
        <v/>
      </c>
      <c r="D1380" s="48">
        <f>IF(B1380="","",K1280)</f>
        <v/>
      </c>
      <c r="E1380" s="21">
        <f>IF(B1380="","",IFERROR(VLOOKUP(B1380,'Debt Inputs'!$A$6:$M$105,5,FALSE),0))</f>
        <v/>
      </c>
      <c r="F1380" s="48">
        <f>IF(D1380="","",IFERROR(D1380*E1380/12,0))</f>
        <v/>
      </c>
      <c r="G1380" s="48">
        <f>IF(D1380="","",MIN(IFERROR(VLOOKUP(B1380,'Debt Inputs'!$A$6:$M$105,7,FALSE),0),D1380+F1380))</f>
        <v/>
      </c>
      <c r="H1380" s="48">
        <f>IF(D1380="","",IF(L1380=1,MAX(0,'Debt Inputs'!$B$2-SUM($G$1306:$G$1405)),0))</f>
        <v/>
      </c>
      <c r="I1380" s="48">
        <f>IF(D1380="","",MIN(D1380+F1380,G1380+H1380))</f>
        <v/>
      </c>
      <c r="J1380" s="48">
        <f>IF(D1380="","",MIN(D1380,MAX(0,I1380-F1380)))</f>
        <v/>
      </c>
      <c r="K1380" s="48">
        <f>IF(D1380="","",MAX(0,D1380+F1380-I1380))</f>
        <v/>
      </c>
      <c r="L1380" s="18">
        <f>IF(D1380="","",IF(D1380&lt;=0,"",1+COUNTIFS($D$1306:$D$1405,"&gt;0",$E$1306:$E$1405,"&gt;"&amp;E1380)))</f>
        <v/>
      </c>
      <c r="M1380" s="18">
        <f>IF(D1380="","",IF(AND(K1380&gt;0,L1380=1),"Yes","No"))</f>
        <v/>
      </c>
      <c r="N1380" s="48">
        <f>IF(D1380="","",N1280+F1380)</f>
        <v/>
      </c>
      <c r="O1380" s="47">
        <f>IF(D1380="","",IF(AND(K1380=0,K1280&gt;0),C1380,""))</f>
        <v/>
      </c>
    </row>
    <row r="1381">
      <c r="A1381" s="49">
        <f>IF(B1381="","",DATE(YEAR('Debt Inputs'!$E$2),MONTH('Debt Inputs'!$E$2)+13,1))</f>
        <v/>
      </c>
      <c r="B1381" s="23">
        <f>IF('Debt Inputs'!A81="","",'Debt Inputs'!A81)</f>
        <v/>
      </c>
      <c r="C1381" s="24">
        <f>IF(B1381="","",IFERROR(VLOOKUP(B1381,'Debt Inputs'!$A$6:$M$105,2,FALSE),""))</f>
        <v/>
      </c>
      <c r="D1381" s="50">
        <f>IF(B1381="","",K1281)</f>
        <v/>
      </c>
      <c r="E1381" s="26">
        <f>IF(B1381="","",IFERROR(VLOOKUP(B1381,'Debt Inputs'!$A$6:$M$105,5,FALSE),0))</f>
        <v/>
      </c>
      <c r="F1381" s="50">
        <f>IF(D1381="","",IFERROR(D1381*E1381/12,0))</f>
        <v/>
      </c>
      <c r="G1381" s="50">
        <f>IF(D1381="","",MIN(IFERROR(VLOOKUP(B1381,'Debt Inputs'!$A$6:$M$105,7,FALSE),0),D1381+F1381))</f>
        <v/>
      </c>
      <c r="H1381" s="50">
        <f>IF(D1381="","",IF(L1381=1,MAX(0,'Debt Inputs'!$B$2-SUM($G$1306:$G$1405)),0))</f>
        <v/>
      </c>
      <c r="I1381" s="50">
        <f>IF(D1381="","",MIN(D1381+F1381,G1381+H1381))</f>
        <v/>
      </c>
      <c r="J1381" s="50">
        <f>IF(D1381="","",MIN(D1381,MAX(0,I1381-F1381)))</f>
        <v/>
      </c>
      <c r="K1381" s="50">
        <f>IF(D1381="","",MAX(0,D1381+F1381-I1381))</f>
        <v/>
      </c>
      <c r="L1381" s="23">
        <f>IF(D1381="","",IF(D1381&lt;=0,"",1+COUNTIFS($D$1306:$D$1405,"&gt;0",$E$1306:$E$1405,"&gt;"&amp;E1381)))</f>
        <v/>
      </c>
      <c r="M1381" s="23">
        <f>IF(D1381="","",IF(AND(K1381&gt;0,L1381=1),"Yes","No"))</f>
        <v/>
      </c>
      <c r="N1381" s="50">
        <f>IF(D1381="","",N1281+F1381)</f>
        <v/>
      </c>
      <c r="O1381" s="49">
        <f>IF(D1381="","",IF(AND(K1381=0,K1281&gt;0),C1381,""))</f>
        <v/>
      </c>
    </row>
    <row r="1382">
      <c r="A1382" s="47">
        <f>IF(B1382="","",DATE(YEAR('Debt Inputs'!$E$2),MONTH('Debt Inputs'!$E$2)+13,1))</f>
        <v/>
      </c>
      <c r="B1382" s="18">
        <f>IF('Debt Inputs'!A82="","",'Debt Inputs'!A82)</f>
        <v/>
      </c>
      <c r="C1382" s="19">
        <f>IF(B1382="","",IFERROR(VLOOKUP(B1382,'Debt Inputs'!$A$6:$M$105,2,FALSE),""))</f>
        <v/>
      </c>
      <c r="D1382" s="48">
        <f>IF(B1382="","",K1282)</f>
        <v/>
      </c>
      <c r="E1382" s="21">
        <f>IF(B1382="","",IFERROR(VLOOKUP(B1382,'Debt Inputs'!$A$6:$M$105,5,FALSE),0))</f>
        <v/>
      </c>
      <c r="F1382" s="48">
        <f>IF(D1382="","",IFERROR(D1382*E1382/12,0))</f>
        <v/>
      </c>
      <c r="G1382" s="48">
        <f>IF(D1382="","",MIN(IFERROR(VLOOKUP(B1382,'Debt Inputs'!$A$6:$M$105,7,FALSE),0),D1382+F1382))</f>
        <v/>
      </c>
      <c r="H1382" s="48">
        <f>IF(D1382="","",IF(L1382=1,MAX(0,'Debt Inputs'!$B$2-SUM($G$1306:$G$1405)),0))</f>
        <v/>
      </c>
      <c r="I1382" s="48">
        <f>IF(D1382="","",MIN(D1382+F1382,G1382+H1382))</f>
        <v/>
      </c>
      <c r="J1382" s="48">
        <f>IF(D1382="","",MIN(D1382,MAX(0,I1382-F1382)))</f>
        <v/>
      </c>
      <c r="K1382" s="48">
        <f>IF(D1382="","",MAX(0,D1382+F1382-I1382))</f>
        <v/>
      </c>
      <c r="L1382" s="18">
        <f>IF(D1382="","",IF(D1382&lt;=0,"",1+COUNTIFS($D$1306:$D$1405,"&gt;0",$E$1306:$E$1405,"&gt;"&amp;E1382)))</f>
        <v/>
      </c>
      <c r="M1382" s="18">
        <f>IF(D1382="","",IF(AND(K1382&gt;0,L1382=1),"Yes","No"))</f>
        <v/>
      </c>
      <c r="N1382" s="48">
        <f>IF(D1382="","",N1282+F1382)</f>
        <v/>
      </c>
      <c r="O1382" s="47">
        <f>IF(D1382="","",IF(AND(K1382=0,K1282&gt;0),C1382,""))</f>
        <v/>
      </c>
    </row>
    <row r="1383">
      <c r="A1383" s="49">
        <f>IF(B1383="","",DATE(YEAR('Debt Inputs'!$E$2),MONTH('Debt Inputs'!$E$2)+13,1))</f>
        <v/>
      </c>
      <c r="B1383" s="23">
        <f>IF('Debt Inputs'!A83="","",'Debt Inputs'!A83)</f>
        <v/>
      </c>
      <c r="C1383" s="24">
        <f>IF(B1383="","",IFERROR(VLOOKUP(B1383,'Debt Inputs'!$A$6:$M$105,2,FALSE),""))</f>
        <v/>
      </c>
      <c r="D1383" s="50">
        <f>IF(B1383="","",K1283)</f>
        <v/>
      </c>
      <c r="E1383" s="26">
        <f>IF(B1383="","",IFERROR(VLOOKUP(B1383,'Debt Inputs'!$A$6:$M$105,5,FALSE),0))</f>
        <v/>
      </c>
      <c r="F1383" s="50">
        <f>IF(D1383="","",IFERROR(D1383*E1383/12,0))</f>
        <v/>
      </c>
      <c r="G1383" s="50">
        <f>IF(D1383="","",MIN(IFERROR(VLOOKUP(B1383,'Debt Inputs'!$A$6:$M$105,7,FALSE),0),D1383+F1383))</f>
        <v/>
      </c>
      <c r="H1383" s="50">
        <f>IF(D1383="","",IF(L1383=1,MAX(0,'Debt Inputs'!$B$2-SUM($G$1306:$G$1405)),0))</f>
        <v/>
      </c>
      <c r="I1383" s="50">
        <f>IF(D1383="","",MIN(D1383+F1383,G1383+H1383))</f>
        <v/>
      </c>
      <c r="J1383" s="50">
        <f>IF(D1383="","",MIN(D1383,MAX(0,I1383-F1383)))</f>
        <v/>
      </c>
      <c r="K1383" s="50">
        <f>IF(D1383="","",MAX(0,D1383+F1383-I1383))</f>
        <v/>
      </c>
      <c r="L1383" s="23">
        <f>IF(D1383="","",IF(D1383&lt;=0,"",1+COUNTIFS($D$1306:$D$1405,"&gt;0",$E$1306:$E$1405,"&gt;"&amp;E1383)))</f>
        <v/>
      </c>
      <c r="M1383" s="23">
        <f>IF(D1383="","",IF(AND(K1383&gt;0,L1383=1),"Yes","No"))</f>
        <v/>
      </c>
      <c r="N1383" s="50">
        <f>IF(D1383="","",N1283+F1383)</f>
        <v/>
      </c>
      <c r="O1383" s="49">
        <f>IF(D1383="","",IF(AND(K1383=0,K1283&gt;0),C1383,""))</f>
        <v/>
      </c>
    </row>
    <row r="1384">
      <c r="A1384" s="47">
        <f>IF(B1384="","",DATE(YEAR('Debt Inputs'!$E$2),MONTH('Debt Inputs'!$E$2)+13,1))</f>
        <v/>
      </c>
      <c r="B1384" s="18">
        <f>IF('Debt Inputs'!A84="","",'Debt Inputs'!A84)</f>
        <v/>
      </c>
      <c r="C1384" s="19">
        <f>IF(B1384="","",IFERROR(VLOOKUP(B1384,'Debt Inputs'!$A$6:$M$105,2,FALSE),""))</f>
        <v/>
      </c>
      <c r="D1384" s="48">
        <f>IF(B1384="","",K1284)</f>
        <v/>
      </c>
      <c r="E1384" s="21">
        <f>IF(B1384="","",IFERROR(VLOOKUP(B1384,'Debt Inputs'!$A$6:$M$105,5,FALSE),0))</f>
        <v/>
      </c>
      <c r="F1384" s="48">
        <f>IF(D1384="","",IFERROR(D1384*E1384/12,0))</f>
        <v/>
      </c>
      <c r="G1384" s="48">
        <f>IF(D1384="","",MIN(IFERROR(VLOOKUP(B1384,'Debt Inputs'!$A$6:$M$105,7,FALSE),0),D1384+F1384))</f>
        <v/>
      </c>
      <c r="H1384" s="48">
        <f>IF(D1384="","",IF(L1384=1,MAX(0,'Debt Inputs'!$B$2-SUM($G$1306:$G$1405)),0))</f>
        <v/>
      </c>
      <c r="I1384" s="48">
        <f>IF(D1384="","",MIN(D1384+F1384,G1384+H1384))</f>
        <v/>
      </c>
      <c r="J1384" s="48">
        <f>IF(D1384="","",MIN(D1384,MAX(0,I1384-F1384)))</f>
        <v/>
      </c>
      <c r="K1384" s="48">
        <f>IF(D1384="","",MAX(0,D1384+F1384-I1384))</f>
        <v/>
      </c>
      <c r="L1384" s="18">
        <f>IF(D1384="","",IF(D1384&lt;=0,"",1+COUNTIFS($D$1306:$D$1405,"&gt;0",$E$1306:$E$1405,"&gt;"&amp;E1384)))</f>
        <v/>
      </c>
      <c r="M1384" s="18">
        <f>IF(D1384="","",IF(AND(K1384&gt;0,L1384=1),"Yes","No"))</f>
        <v/>
      </c>
      <c r="N1384" s="48">
        <f>IF(D1384="","",N1284+F1384)</f>
        <v/>
      </c>
      <c r="O1384" s="47">
        <f>IF(D1384="","",IF(AND(K1384=0,K1284&gt;0),C1384,""))</f>
        <v/>
      </c>
    </row>
    <row r="1385">
      <c r="A1385" s="49">
        <f>IF(B1385="","",DATE(YEAR('Debt Inputs'!$E$2),MONTH('Debt Inputs'!$E$2)+13,1))</f>
        <v/>
      </c>
      <c r="B1385" s="23">
        <f>IF('Debt Inputs'!A85="","",'Debt Inputs'!A85)</f>
        <v/>
      </c>
      <c r="C1385" s="24">
        <f>IF(B1385="","",IFERROR(VLOOKUP(B1385,'Debt Inputs'!$A$6:$M$105,2,FALSE),""))</f>
        <v/>
      </c>
      <c r="D1385" s="50">
        <f>IF(B1385="","",K1285)</f>
        <v/>
      </c>
      <c r="E1385" s="26">
        <f>IF(B1385="","",IFERROR(VLOOKUP(B1385,'Debt Inputs'!$A$6:$M$105,5,FALSE),0))</f>
        <v/>
      </c>
      <c r="F1385" s="50">
        <f>IF(D1385="","",IFERROR(D1385*E1385/12,0))</f>
        <v/>
      </c>
      <c r="G1385" s="50">
        <f>IF(D1385="","",MIN(IFERROR(VLOOKUP(B1385,'Debt Inputs'!$A$6:$M$105,7,FALSE),0),D1385+F1385))</f>
        <v/>
      </c>
      <c r="H1385" s="50">
        <f>IF(D1385="","",IF(L1385=1,MAX(0,'Debt Inputs'!$B$2-SUM($G$1306:$G$1405)),0))</f>
        <v/>
      </c>
      <c r="I1385" s="50">
        <f>IF(D1385="","",MIN(D1385+F1385,G1385+H1385))</f>
        <v/>
      </c>
      <c r="J1385" s="50">
        <f>IF(D1385="","",MIN(D1385,MAX(0,I1385-F1385)))</f>
        <v/>
      </c>
      <c r="K1385" s="50">
        <f>IF(D1385="","",MAX(0,D1385+F1385-I1385))</f>
        <v/>
      </c>
      <c r="L1385" s="23">
        <f>IF(D1385="","",IF(D1385&lt;=0,"",1+COUNTIFS($D$1306:$D$1405,"&gt;0",$E$1306:$E$1405,"&gt;"&amp;E1385)))</f>
        <v/>
      </c>
      <c r="M1385" s="23">
        <f>IF(D1385="","",IF(AND(K1385&gt;0,L1385=1),"Yes","No"))</f>
        <v/>
      </c>
      <c r="N1385" s="50">
        <f>IF(D1385="","",N1285+F1385)</f>
        <v/>
      </c>
      <c r="O1385" s="49">
        <f>IF(D1385="","",IF(AND(K1385=0,K1285&gt;0),C1385,""))</f>
        <v/>
      </c>
    </row>
    <row r="1386">
      <c r="A1386" s="47">
        <f>IF(B1386="","",DATE(YEAR('Debt Inputs'!$E$2),MONTH('Debt Inputs'!$E$2)+13,1))</f>
        <v/>
      </c>
      <c r="B1386" s="18">
        <f>IF('Debt Inputs'!A86="","",'Debt Inputs'!A86)</f>
        <v/>
      </c>
      <c r="C1386" s="19">
        <f>IF(B1386="","",IFERROR(VLOOKUP(B1386,'Debt Inputs'!$A$6:$M$105,2,FALSE),""))</f>
        <v/>
      </c>
      <c r="D1386" s="48">
        <f>IF(B1386="","",K1286)</f>
        <v/>
      </c>
      <c r="E1386" s="21">
        <f>IF(B1386="","",IFERROR(VLOOKUP(B1386,'Debt Inputs'!$A$6:$M$105,5,FALSE),0))</f>
        <v/>
      </c>
      <c r="F1386" s="48">
        <f>IF(D1386="","",IFERROR(D1386*E1386/12,0))</f>
        <v/>
      </c>
      <c r="G1386" s="48">
        <f>IF(D1386="","",MIN(IFERROR(VLOOKUP(B1386,'Debt Inputs'!$A$6:$M$105,7,FALSE),0),D1386+F1386))</f>
        <v/>
      </c>
      <c r="H1386" s="48">
        <f>IF(D1386="","",IF(L1386=1,MAX(0,'Debt Inputs'!$B$2-SUM($G$1306:$G$1405)),0))</f>
        <v/>
      </c>
      <c r="I1386" s="48">
        <f>IF(D1386="","",MIN(D1386+F1386,G1386+H1386))</f>
        <v/>
      </c>
      <c r="J1386" s="48">
        <f>IF(D1386="","",MIN(D1386,MAX(0,I1386-F1386)))</f>
        <v/>
      </c>
      <c r="K1386" s="48">
        <f>IF(D1386="","",MAX(0,D1386+F1386-I1386))</f>
        <v/>
      </c>
      <c r="L1386" s="18">
        <f>IF(D1386="","",IF(D1386&lt;=0,"",1+COUNTIFS($D$1306:$D$1405,"&gt;0",$E$1306:$E$1405,"&gt;"&amp;E1386)))</f>
        <v/>
      </c>
      <c r="M1386" s="18">
        <f>IF(D1386="","",IF(AND(K1386&gt;0,L1386=1),"Yes","No"))</f>
        <v/>
      </c>
      <c r="N1386" s="48">
        <f>IF(D1386="","",N1286+F1386)</f>
        <v/>
      </c>
      <c r="O1386" s="47">
        <f>IF(D1386="","",IF(AND(K1386=0,K1286&gt;0),C1386,""))</f>
        <v/>
      </c>
    </row>
    <row r="1387">
      <c r="A1387" s="49">
        <f>IF(B1387="","",DATE(YEAR('Debt Inputs'!$E$2),MONTH('Debt Inputs'!$E$2)+13,1))</f>
        <v/>
      </c>
      <c r="B1387" s="23">
        <f>IF('Debt Inputs'!A87="","",'Debt Inputs'!A87)</f>
        <v/>
      </c>
      <c r="C1387" s="24">
        <f>IF(B1387="","",IFERROR(VLOOKUP(B1387,'Debt Inputs'!$A$6:$M$105,2,FALSE),""))</f>
        <v/>
      </c>
      <c r="D1387" s="50">
        <f>IF(B1387="","",K1287)</f>
        <v/>
      </c>
      <c r="E1387" s="26">
        <f>IF(B1387="","",IFERROR(VLOOKUP(B1387,'Debt Inputs'!$A$6:$M$105,5,FALSE),0))</f>
        <v/>
      </c>
      <c r="F1387" s="50">
        <f>IF(D1387="","",IFERROR(D1387*E1387/12,0))</f>
        <v/>
      </c>
      <c r="G1387" s="50">
        <f>IF(D1387="","",MIN(IFERROR(VLOOKUP(B1387,'Debt Inputs'!$A$6:$M$105,7,FALSE),0),D1387+F1387))</f>
        <v/>
      </c>
      <c r="H1387" s="50">
        <f>IF(D1387="","",IF(L1387=1,MAX(0,'Debt Inputs'!$B$2-SUM($G$1306:$G$1405)),0))</f>
        <v/>
      </c>
      <c r="I1387" s="50">
        <f>IF(D1387="","",MIN(D1387+F1387,G1387+H1387))</f>
        <v/>
      </c>
      <c r="J1387" s="50">
        <f>IF(D1387="","",MIN(D1387,MAX(0,I1387-F1387)))</f>
        <v/>
      </c>
      <c r="K1387" s="50">
        <f>IF(D1387="","",MAX(0,D1387+F1387-I1387))</f>
        <v/>
      </c>
      <c r="L1387" s="23">
        <f>IF(D1387="","",IF(D1387&lt;=0,"",1+COUNTIFS($D$1306:$D$1405,"&gt;0",$E$1306:$E$1405,"&gt;"&amp;E1387)))</f>
        <v/>
      </c>
      <c r="M1387" s="23">
        <f>IF(D1387="","",IF(AND(K1387&gt;0,L1387=1),"Yes","No"))</f>
        <v/>
      </c>
      <c r="N1387" s="50">
        <f>IF(D1387="","",N1287+F1387)</f>
        <v/>
      </c>
      <c r="O1387" s="49">
        <f>IF(D1387="","",IF(AND(K1387=0,K1287&gt;0),C1387,""))</f>
        <v/>
      </c>
    </row>
    <row r="1388">
      <c r="A1388" s="47">
        <f>IF(B1388="","",DATE(YEAR('Debt Inputs'!$E$2),MONTH('Debt Inputs'!$E$2)+13,1))</f>
        <v/>
      </c>
      <c r="B1388" s="18">
        <f>IF('Debt Inputs'!A88="","",'Debt Inputs'!A88)</f>
        <v/>
      </c>
      <c r="C1388" s="19">
        <f>IF(B1388="","",IFERROR(VLOOKUP(B1388,'Debt Inputs'!$A$6:$M$105,2,FALSE),""))</f>
        <v/>
      </c>
      <c r="D1388" s="48">
        <f>IF(B1388="","",K1288)</f>
        <v/>
      </c>
      <c r="E1388" s="21">
        <f>IF(B1388="","",IFERROR(VLOOKUP(B1388,'Debt Inputs'!$A$6:$M$105,5,FALSE),0))</f>
        <v/>
      </c>
      <c r="F1388" s="48">
        <f>IF(D1388="","",IFERROR(D1388*E1388/12,0))</f>
        <v/>
      </c>
      <c r="G1388" s="48">
        <f>IF(D1388="","",MIN(IFERROR(VLOOKUP(B1388,'Debt Inputs'!$A$6:$M$105,7,FALSE),0),D1388+F1388))</f>
        <v/>
      </c>
      <c r="H1388" s="48">
        <f>IF(D1388="","",IF(L1388=1,MAX(0,'Debt Inputs'!$B$2-SUM($G$1306:$G$1405)),0))</f>
        <v/>
      </c>
      <c r="I1388" s="48">
        <f>IF(D1388="","",MIN(D1388+F1388,G1388+H1388))</f>
        <v/>
      </c>
      <c r="J1388" s="48">
        <f>IF(D1388="","",MIN(D1388,MAX(0,I1388-F1388)))</f>
        <v/>
      </c>
      <c r="K1388" s="48">
        <f>IF(D1388="","",MAX(0,D1388+F1388-I1388))</f>
        <v/>
      </c>
      <c r="L1388" s="18">
        <f>IF(D1388="","",IF(D1388&lt;=0,"",1+COUNTIFS($D$1306:$D$1405,"&gt;0",$E$1306:$E$1405,"&gt;"&amp;E1388)))</f>
        <v/>
      </c>
      <c r="M1388" s="18">
        <f>IF(D1388="","",IF(AND(K1388&gt;0,L1388=1),"Yes","No"))</f>
        <v/>
      </c>
      <c r="N1388" s="48">
        <f>IF(D1388="","",N1288+F1388)</f>
        <v/>
      </c>
      <c r="O1388" s="47">
        <f>IF(D1388="","",IF(AND(K1388=0,K1288&gt;0),C1388,""))</f>
        <v/>
      </c>
    </row>
    <row r="1389">
      <c r="A1389" s="49">
        <f>IF(B1389="","",DATE(YEAR('Debt Inputs'!$E$2),MONTH('Debt Inputs'!$E$2)+13,1))</f>
        <v/>
      </c>
      <c r="B1389" s="23">
        <f>IF('Debt Inputs'!A89="","",'Debt Inputs'!A89)</f>
        <v/>
      </c>
      <c r="C1389" s="24">
        <f>IF(B1389="","",IFERROR(VLOOKUP(B1389,'Debt Inputs'!$A$6:$M$105,2,FALSE),""))</f>
        <v/>
      </c>
      <c r="D1389" s="50">
        <f>IF(B1389="","",K1289)</f>
        <v/>
      </c>
      <c r="E1389" s="26">
        <f>IF(B1389="","",IFERROR(VLOOKUP(B1389,'Debt Inputs'!$A$6:$M$105,5,FALSE),0))</f>
        <v/>
      </c>
      <c r="F1389" s="50">
        <f>IF(D1389="","",IFERROR(D1389*E1389/12,0))</f>
        <v/>
      </c>
      <c r="G1389" s="50">
        <f>IF(D1389="","",MIN(IFERROR(VLOOKUP(B1389,'Debt Inputs'!$A$6:$M$105,7,FALSE),0),D1389+F1389))</f>
        <v/>
      </c>
      <c r="H1389" s="50">
        <f>IF(D1389="","",IF(L1389=1,MAX(0,'Debt Inputs'!$B$2-SUM($G$1306:$G$1405)),0))</f>
        <v/>
      </c>
      <c r="I1389" s="50">
        <f>IF(D1389="","",MIN(D1389+F1389,G1389+H1389))</f>
        <v/>
      </c>
      <c r="J1389" s="50">
        <f>IF(D1389="","",MIN(D1389,MAX(0,I1389-F1389)))</f>
        <v/>
      </c>
      <c r="K1389" s="50">
        <f>IF(D1389="","",MAX(0,D1389+F1389-I1389))</f>
        <v/>
      </c>
      <c r="L1389" s="23">
        <f>IF(D1389="","",IF(D1389&lt;=0,"",1+COUNTIFS($D$1306:$D$1405,"&gt;0",$E$1306:$E$1405,"&gt;"&amp;E1389)))</f>
        <v/>
      </c>
      <c r="M1389" s="23">
        <f>IF(D1389="","",IF(AND(K1389&gt;0,L1389=1),"Yes","No"))</f>
        <v/>
      </c>
      <c r="N1389" s="50">
        <f>IF(D1389="","",N1289+F1389)</f>
        <v/>
      </c>
      <c r="O1389" s="49">
        <f>IF(D1389="","",IF(AND(K1389=0,K1289&gt;0),C1389,""))</f>
        <v/>
      </c>
    </row>
    <row r="1390">
      <c r="A1390" s="47">
        <f>IF(B1390="","",DATE(YEAR('Debt Inputs'!$E$2),MONTH('Debt Inputs'!$E$2)+13,1))</f>
        <v/>
      </c>
      <c r="B1390" s="18">
        <f>IF('Debt Inputs'!A90="","",'Debt Inputs'!A90)</f>
        <v/>
      </c>
      <c r="C1390" s="19">
        <f>IF(B1390="","",IFERROR(VLOOKUP(B1390,'Debt Inputs'!$A$6:$M$105,2,FALSE),""))</f>
        <v/>
      </c>
      <c r="D1390" s="48">
        <f>IF(B1390="","",K1290)</f>
        <v/>
      </c>
      <c r="E1390" s="21">
        <f>IF(B1390="","",IFERROR(VLOOKUP(B1390,'Debt Inputs'!$A$6:$M$105,5,FALSE),0))</f>
        <v/>
      </c>
      <c r="F1390" s="48">
        <f>IF(D1390="","",IFERROR(D1390*E1390/12,0))</f>
        <v/>
      </c>
      <c r="G1390" s="48">
        <f>IF(D1390="","",MIN(IFERROR(VLOOKUP(B1390,'Debt Inputs'!$A$6:$M$105,7,FALSE),0),D1390+F1390))</f>
        <v/>
      </c>
      <c r="H1390" s="48">
        <f>IF(D1390="","",IF(L1390=1,MAX(0,'Debt Inputs'!$B$2-SUM($G$1306:$G$1405)),0))</f>
        <v/>
      </c>
      <c r="I1390" s="48">
        <f>IF(D1390="","",MIN(D1390+F1390,G1390+H1390))</f>
        <v/>
      </c>
      <c r="J1390" s="48">
        <f>IF(D1390="","",MIN(D1390,MAX(0,I1390-F1390)))</f>
        <v/>
      </c>
      <c r="K1390" s="48">
        <f>IF(D1390="","",MAX(0,D1390+F1390-I1390))</f>
        <v/>
      </c>
      <c r="L1390" s="18">
        <f>IF(D1390="","",IF(D1390&lt;=0,"",1+COUNTIFS($D$1306:$D$1405,"&gt;0",$E$1306:$E$1405,"&gt;"&amp;E1390)))</f>
        <v/>
      </c>
      <c r="M1390" s="18">
        <f>IF(D1390="","",IF(AND(K1390&gt;0,L1390=1),"Yes","No"))</f>
        <v/>
      </c>
      <c r="N1390" s="48">
        <f>IF(D1390="","",N1290+F1390)</f>
        <v/>
      </c>
      <c r="O1390" s="47">
        <f>IF(D1390="","",IF(AND(K1390=0,K1290&gt;0),C1390,""))</f>
        <v/>
      </c>
    </row>
    <row r="1391">
      <c r="A1391" s="49">
        <f>IF(B1391="","",DATE(YEAR('Debt Inputs'!$E$2),MONTH('Debt Inputs'!$E$2)+13,1))</f>
        <v/>
      </c>
      <c r="B1391" s="23">
        <f>IF('Debt Inputs'!A91="","",'Debt Inputs'!A91)</f>
        <v/>
      </c>
      <c r="C1391" s="24">
        <f>IF(B1391="","",IFERROR(VLOOKUP(B1391,'Debt Inputs'!$A$6:$M$105,2,FALSE),""))</f>
        <v/>
      </c>
      <c r="D1391" s="50">
        <f>IF(B1391="","",K1291)</f>
        <v/>
      </c>
      <c r="E1391" s="26">
        <f>IF(B1391="","",IFERROR(VLOOKUP(B1391,'Debt Inputs'!$A$6:$M$105,5,FALSE),0))</f>
        <v/>
      </c>
      <c r="F1391" s="50">
        <f>IF(D1391="","",IFERROR(D1391*E1391/12,0))</f>
        <v/>
      </c>
      <c r="G1391" s="50">
        <f>IF(D1391="","",MIN(IFERROR(VLOOKUP(B1391,'Debt Inputs'!$A$6:$M$105,7,FALSE),0),D1391+F1391))</f>
        <v/>
      </c>
      <c r="H1391" s="50">
        <f>IF(D1391="","",IF(L1391=1,MAX(0,'Debt Inputs'!$B$2-SUM($G$1306:$G$1405)),0))</f>
        <v/>
      </c>
      <c r="I1391" s="50">
        <f>IF(D1391="","",MIN(D1391+F1391,G1391+H1391))</f>
        <v/>
      </c>
      <c r="J1391" s="50">
        <f>IF(D1391="","",MIN(D1391,MAX(0,I1391-F1391)))</f>
        <v/>
      </c>
      <c r="K1391" s="50">
        <f>IF(D1391="","",MAX(0,D1391+F1391-I1391))</f>
        <v/>
      </c>
      <c r="L1391" s="23">
        <f>IF(D1391="","",IF(D1391&lt;=0,"",1+COUNTIFS($D$1306:$D$1405,"&gt;0",$E$1306:$E$1405,"&gt;"&amp;E1391)))</f>
        <v/>
      </c>
      <c r="M1391" s="23">
        <f>IF(D1391="","",IF(AND(K1391&gt;0,L1391=1),"Yes","No"))</f>
        <v/>
      </c>
      <c r="N1391" s="50">
        <f>IF(D1391="","",N1291+F1391)</f>
        <v/>
      </c>
      <c r="O1391" s="49">
        <f>IF(D1391="","",IF(AND(K1391=0,K1291&gt;0),C1391,""))</f>
        <v/>
      </c>
    </row>
    <row r="1392">
      <c r="A1392" s="47">
        <f>IF(B1392="","",DATE(YEAR('Debt Inputs'!$E$2),MONTH('Debt Inputs'!$E$2)+13,1))</f>
        <v/>
      </c>
      <c r="B1392" s="18">
        <f>IF('Debt Inputs'!A92="","",'Debt Inputs'!A92)</f>
        <v/>
      </c>
      <c r="C1392" s="19">
        <f>IF(B1392="","",IFERROR(VLOOKUP(B1392,'Debt Inputs'!$A$6:$M$105,2,FALSE),""))</f>
        <v/>
      </c>
      <c r="D1392" s="48">
        <f>IF(B1392="","",K1292)</f>
        <v/>
      </c>
      <c r="E1392" s="21">
        <f>IF(B1392="","",IFERROR(VLOOKUP(B1392,'Debt Inputs'!$A$6:$M$105,5,FALSE),0))</f>
        <v/>
      </c>
      <c r="F1392" s="48">
        <f>IF(D1392="","",IFERROR(D1392*E1392/12,0))</f>
        <v/>
      </c>
      <c r="G1392" s="48">
        <f>IF(D1392="","",MIN(IFERROR(VLOOKUP(B1392,'Debt Inputs'!$A$6:$M$105,7,FALSE),0),D1392+F1392))</f>
        <v/>
      </c>
      <c r="H1392" s="48">
        <f>IF(D1392="","",IF(L1392=1,MAX(0,'Debt Inputs'!$B$2-SUM($G$1306:$G$1405)),0))</f>
        <v/>
      </c>
      <c r="I1392" s="48">
        <f>IF(D1392="","",MIN(D1392+F1392,G1392+H1392))</f>
        <v/>
      </c>
      <c r="J1392" s="48">
        <f>IF(D1392="","",MIN(D1392,MAX(0,I1392-F1392)))</f>
        <v/>
      </c>
      <c r="K1392" s="48">
        <f>IF(D1392="","",MAX(0,D1392+F1392-I1392))</f>
        <v/>
      </c>
      <c r="L1392" s="18">
        <f>IF(D1392="","",IF(D1392&lt;=0,"",1+COUNTIFS($D$1306:$D$1405,"&gt;0",$E$1306:$E$1405,"&gt;"&amp;E1392)))</f>
        <v/>
      </c>
      <c r="M1392" s="18">
        <f>IF(D1392="","",IF(AND(K1392&gt;0,L1392=1),"Yes","No"))</f>
        <v/>
      </c>
      <c r="N1392" s="48">
        <f>IF(D1392="","",N1292+F1392)</f>
        <v/>
      </c>
      <c r="O1392" s="47">
        <f>IF(D1392="","",IF(AND(K1392=0,K1292&gt;0),C1392,""))</f>
        <v/>
      </c>
    </row>
    <row r="1393">
      <c r="A1393" s="49">
        <f>IF(B1393="","",DATE(YEAR('Debt Inputs'!$E$2),MONTH('Debt Inputs'!$E$2)+13,1))</f>
        <v/>
      </c>
      <c r="B1393" s="23">
        <f>IF('Debt Inputs'!A93="","",'Debt Inputs'!A93)</f>
        <v/>
      </c>
      <c r="C1393" s="24">
        <f>IF(B1393="","",IFERROR(VLOOKUP(B1393,'Debt Inputs'!$A$6:$M$105,2,FALSE),""))</f>
        <v/>
      </c>
      <c r="D1393" s="50">
        <f>IF(B1393="","",K1293)</f>
        <v/>
      </c>
      <c r="E1393" s="26">
        <f>IF(B1393="","",IFERROR(VLOOKUP(B1393,'Debt Inputs'!$A$6:$M$105,5,FALSE),0))</f>
        <v/>
      </c>
      <c r="F1393" s="50">
        <f>IF(D1393="","",IFERROR(D1393*E1393/12,0))</f>
        <v/>
      </c>
      <c r="G1393" s="50">
        <f>IF(D1393="","",MIN(IFERROR(VLOOKUP(B1393,'Debt Inputs'!$A$6:$M$105,7,FALSE),0),D1393+F1393))</f>
        <v/>
      </c>
      <c r="H1393" s="50">
        <f>IF(D1393="","",IF(L1393=1,MAX(0,'Debt Inputs'!$B$2-SUM($G$1306:$G$1405)),0))</f>
        <v/>
      </c>
      <c r="I1393" s="50">
        <f>IF(D1393="","",MIN(D1393+F1393,G1393+H1393))</f>
        <v/>
      </c>
      <c r="J1393" s="50">
        <f>IF(D1393="","",MIN(D1393,MAX(0,I1393-F1393)))</f>
        <v/>
      </c>
      <c r="K1393" s="50">
        <f>IF(D1393="","",MAX(0,D1393+F1393-I1393))</f>
        <v/>
      </c>
      <c r="L1393" s="23">
        <f>IF(D1393="","",IF(D1393&lt;=0,"",1+COUNTIFS($D$1306:$D$1405,"&gt;0",$E$1306:$E$1405,"&gt;"&amp;E1393)))</f>
        <v/>
      </c>
      <c r="M1393" s="23">
        <f>IF(D1393="","",IF(AND(K1393&gt;0,L1393=1),"Yes","No"))</f>
        <v/>
      </c>
      <c r="N1393" s="50">
        <f>IF(D1393="","",N1293+F1393)</f>
        <v/>
      </c>
      <c r="O1393" s="49">
        <f>IF(D1393="","",IF(AND(K1393=0,K1293&gt;0),C1393,""))</f>
        <v/>
      </c>
    </row>
    <row r="1394">
      <c r="A1394" s="47">
        <f>IF(B1394="","",DATE(YEAR('Debt Inputs'!$E$2),MONTH('Debt Inputs'!$E$2)+13,1))</f>
        <v/>
      </c>
      <c r="B1394" s="18">
        <f>IF('Debt Inputs'!A94="","",'Debt Inputs'!A94)</f>
        <v/>
      </c>
      <c r="C1394" s="19">
        <f>IF(B1394="","",IFERROR(VLOOKUP(B1394,'Debt Inputs'!$A$6:$M$105,2,FALSE),""))</f>
        <v/>
      </c>
      <c r="D1394" s="48">
        <f>IF(B1394="","",K1294)</f>
        <v/>
      </c>
      <c r="E1394" s="21">
        <f>IF(B1394="","",IFERROR(VLOOKUP(B1394,'Debt Inputs'!$A$6:$M$105,5,FALSE),0))</f>
        <v/>
      </c>
      <c r="F1394" s="48">
        <f>IF(D1394="","",IFERROR(D1394*E1394/12,0))</f>
        <v/>
      </c>
      <c r="G1394" s="48">
        <f>IF(D1394="","",MIN(IFERROR(VLOOKUP(B1394,'Debt Inputs'!$A$6:$M$105,7,FALSE),0),D1394+F1394))</f>
        <v/>
      </c>
      <c r="H1394" s="48">
        <f>IF(D1394="","",IF(L1394=1,MAX(0,'Debt Inputs'!$B$2-SUM($G$1306:$G$1405)),0))</f>
        <v/>
      </c>
      <c r="I1394" s="48">
        <f>IF(D1394="","",MIN(D1394+F1394,G1394+H1394))</f>
        <v/>
      </c>
      <c r="J1394" s="48">
        <f>IF(D1394="","",MIN(D1394,MAX(0,I1394-F1394)))</f>
        <v/>
      </c>
      <c r="K1394" s="48">
        <f>IF(D1394="","",MAX(0,D1394+F1394-I1394))</f>
        <v/>
      </c>
      <c r="L1394" s="18">
        <f>IF(D1394="","",IF(D1394&lt;=0,"",1+COUNTIFS($D$1306:$D$1405,"&gt;0",$E$1306:$E$1405,"&gt;"&amp;E1394)))</f>
        <v/>
      </c>
      <c r="M1394" s="18">
        <f>IF(D1394="","",IF(AND(K1394&gt;0,L1394=1),"Yes","No"))</f>
        <v/>
      </c>
      <c r="N1394" s="48">
        <f>IF(D1394="","",N1294+F1394)</f>
        <v/>
      </c>
      <c r="O1394" s="47">
        <f>IF(D1394="","",IF(AND(K1394=0,K1294&gt;0),C1394,""))</f>
        <v/>
      </c>
    </row>
    <row r="1395">
      <c r="A1395" s="49">
        <f>IF(B1395="","",DATE(YEAR('Debt Inputs'!$E$2),MONTH('Debt Inputs'!$E$2)+13,1))</f>
        <v/>
      </c>
      <c r="B1395" s="23">
        <f>IF('Debt Inputs'!A95="","",'Debt Inputs'!A95)</f>
        <v/>
      </c>
      <c r="C1395" s="24">
        <f>IF(B1395="","",IFERROR(VLOOKUP(B1395,'Debt Inputs'!$A$6:$M$105,2,FALSE),""))</f>
        <v/>
      </c>
      <c r="D1395" s="50">
        <f>IF(B1395="","",K1295)</f>
        <v/>
      </c>
      <c r="E1395" s="26">
        <f>IF(B1395="","",IFERROR(VLOOKUP(B1395,'Debt Inputs'!$A$6:$M$105,5,FALSE),0))</f>
        <v/>
      </c>
      <c r="F1395" s="50">
        <f>IF(D1395="","",IFERROR(D1395*E1395/12,0))</f>
        <v/>
      </c>
      <c r="G1395" s="50">
        <f>IF(D1395="","",MIN(IFERROR(VLOOKUP(B1395,'Debt Inputs'!$A$6:$M$105,7,FALSE),0),D1395+F1395))</f>
        <v/>
      </c>
      <c r="H1395" s="50">
        <f>IF(D1395="","",IF(L1395=1,MAX(0,'Debt Inputs'!$B$2-SUM($G$1306:$G$1405)),0))</f>
        <v/>
      </c>
      <c r="I1395" s="50">
        <f>IF(D1395="","",MIN(D1395+F1395,G1395+H1395))</f>
        <v/>
      </c>
      <c r="J1395" s="50">
        <f>IF(D1395="","",MIN(D1395,MAX(0,I1395-F1395)))</f>
        <v/>
      </c>
      <c r="K1395" s="50">
        <f>IF(D1395="","",MAX(0,D1395+F1395-I1395))</f>
        <v/>
      </c>
      <c r="L1395" s="23">
        <f>IF(D1395="","",IF(D1395&lt;=0,"",1+COUNTIFS($D$1306:$D$1405,"&gt;0",$E$1306:$E$1405,"&gt;"&amp;E1395)))</f>
        <v/>
      </c>
      <c r="M1395" s="23">
        <f>IF(D1395="","",IF(AND(K1395&gt;0,L1395=1),"Yes","No"))</f>
        <v/>
      </c>
      <c r="N1395" s="50">
        <f>IF(D1395="","",N1295+F1395)</f>
        <v/>
      </c>
      <c r="O1395" s="49">
        <f>IF(D1395="","",IF(AND(K1395=0,K1295&gt;0),C1395,""))</f>
        <v/>
      </c>
    </row>
    <row r="1396">
      <c r="A1396" s="47">
        <f>IF(B1396="","",DATE(YEAR('Debt Inputs'!$E$2),MONTH('Debt Inputs'!$E$2)+13,1))</f>
        <v/>
      </c>
      <c r="B1396" s="18">
        <f>IF('Debt Inputs'!A96="","",'Debt Inputs'!A96)</f>
        <v/>
      </c>
      <c r="C1396" s="19">
        <f>IF(B1396="","",IFERROR(VLOOKUP(B1396,'Debt Inputs'!$A$6:$M$105,2,FALSE),""))</f>
        <v/>
      </c>
      <c r="D1396" s="48">
        <f>IF(B1396="","",K1296)</f>
        <v/>
      </c>
      <c r="E1396" s="21">
        <f>IF(B1396="","",IFERROR(VLOOKUP(B1396,'Debt Inputs'!$A$6:$M$105,5,FALSE),0))</f>
        <v/>
      </c>
      <c r="F1396" s="48">
        <f>IF(D1396="","",IFERROR(D1396*E1396/12,0))</f>
        <v/>
      </c>
      <c r="G1396" s="48">
        <f>IF(D1396="","",MIN(IFERROR(VLOOKUP(B1396,'Debt Inputs'!$A$6:$M$105,7,FALSE),0),D1396+F1396))</f>
        <v/>
      </c>
      <c r="H1396" s="48">
        <f>IF(D1396="","",IF(L1396=1,MAX(0,'Debt Inputs'!$B$2-SUM($G$1306:$G$1405)),0))</f>
        <v/>
      </c>
      <c r="I1396" s="48">
        <f>IF(D1396="","",MIN(D1396+F1396,G1396+H1396))</f>
        <v/>
      </c>
      <c r="J1396" s="48">
        <f>IF(D1396="","",MIN(D1396,MAX(0,I1396-F1396)))</f>
        <v/>
      </c>
      <c r="K1396" s="48">
        <f>IF(D1396="","",MAX(0,D1396+F1396-I1396))</f>
        <v/>
      </c>
      <c r="L1396" s="18">
        <f>IF(D1396="","",IF(D1396&lt;=0,"",1+COUNTIFS($D$1306:$D$1405,"&gt;0",$E$1306:$E$1405,"&gt;"&amp;E1396)))</f>
        <v/>
      </c>
      <c r="M1396" s="18">
        <f>IF(D1396="","",IF(AND(K1396&gt;0,L1396=1),"Yes","No"))</f>
        <v/>
      </c>
      <c r="N1396" s="48">
        <f>IF(D1396="","",N1296+F1396)</f>
        <v/>
      </c>
      <c r="O1396" s="47">
        <f>IF(D1396="","",IF(AND(K1396=0,K1296&gt;0),C1396,""))</f>
        <v/>
      </c>
    </row>
    <row r="1397">
      <c r="A1397" s="49">
        <f>IF(B1397="","",DATE(YEAR('Debt Inputs'!$E$2),MONTH('Debt Inputs'!$E$2)+13,1))</f>
        <v/>
      </c>
      <c r="B1397" s="23">
        <f>IF('Debt Inputs'!A97="","",'Debt Inputs'!A97)</f>
        <v/>
      </c>
      <c r="C1397" s="24">
        <f>IF(B1397="","",IFERROR(VLOOKUP(B1397,'Debt Inputs'!$A$6:$M$105,2,FALSE),""))</f>
        <v/>
      </c>
      <c r="D1397" s="50">
        <f>IF(B1397="","",K1297)</f>
        <v/>
      </c>
      <c r="E1397" s="26">
        <f>IF(B1397="","",IFERROR(VLOOKUP(B1397,'Debt Inputs'!$A$6:$M$105,5,FALSE),0))</f>
        <v/>
      </c>
      <c r="F1397" s="50">
        <f>IF(D1397="","",IFERROR(D1397*E1397/12,0))</f>
        <v/>
      </c>
      <c r="G1397" s="50">
        <f>IF(D1397="","",MIN(IFERROR(VLOOKUP(B1397,'Debt Inputs'!$A$6:$M$105,7,FALSE),0),D1397+F1397))</f>
        <v/>
      </c>
      <c r="H1397" s="50">
        <f>IF(D1397="","",IF(L1397=1,MAX(0,'Debt Inputs'!$B$2-SUM($G$1306:$G$1405)),0))</f>
        <v/>
      </c>
      <c r="I1397" s="50">
        <f>IF(D1397="","",MIN(D1397+F1397,G1397+H1397))</f>
        <v/>
      </c>
      <c r="J1397" s="50">
        <f>IF(D1397="","",MIN(D1397,MAX(0,I1397-F1397)))</f>
        <v/>
      </c>
      <c r="K1397" s="50">
        <f>IF(D1397="","",MAX(0,D1397+F1397-I1397))</f>
        <v/>
      </c>
      <c r="L1397" s="23">
        <f>IF(D1397="","",IF(D1397&lt;=0,"",1+COUNTIFS($D$1306:$D$1405,"&gt;0",$E$1306:$E$1405,"&gt;"&amp;E1397)))</f>
        <v/>
      </c>
      <c r="M1397" s="23">
        <f>IF(D1397="","",IF(AND(K1397&gt;0,L1397=1),"Yes","No"))</f>
        <v/>
      </c>
      <c r="N1397" s="50">
        <f>IF(D1397="","",N1297+F1397)</f>
        <v/>
      </c>
      <c r="O1397" s="49">
        <f>IF(D1397="","",IF(AND(K1397=0,K1297&gt;0),C1397,""))</f>
        <v/>
      </c>
    </row>
    <row r="1398">
      <c r="A1398" s="47">
        <f>IF(B1398="","",DATE(YEAR('Debt Inputs'!$E$2),MONTH('Debt Inputs'!$E$2)+13,1))</f>
        <v/>
      </c>
      <c r="B1398" s="18">
        <f>IF('Debt Inputs'!A98="","",'Debt Inputs'!A98)</f>
        <v/>
      </c>
      <c r="C1398" s="19">
        <f>IF(B1398="","",IFERROR(VLOOKUP(B1398,'Debt Inputs'!$A$6:$M$105,2,FALSE),""))</f>
        <v/>
      </c>
      <c r="D1398" s="48">
        <f>IF(B1398="","",K1298)</f>
        <v/>
      </c>
      <c r="E1398" s="21">
        <f>IF(B1398="","",IFERROR(VLOOKUP(B1398,'Debt Inputs'!$A$6:$M$105,5,FALSE),0))</f>
        <v/>
      </c>
      <c r="F1398" s="48">
        <f>IF(D1398="","",IFERROR(D1398*E1398/12,0))</f>
        <v/>
      </c>
      <c r="G1398" s="48">
        <f>IF(D1398="","",MIN(IFERROR(VLOOKUP(B1398,'Debt Inputs'!$A$6:$M$105,7,FALSE),0),D1398+F1398))</f>
        <v/>
      </c>
      <c r="H1398" s="48">
        <f>IF(D1398="","",IF(L1398=1,MAX(0,'Debt Inputs'!$B$2-SUM($G$1306:$G$1405)),0))</f>
        <v/>
      </c>
      <c r="I1398" s="48">
        <f>IF(D1398="","",MIN(D1398+F1398,G1398+H1398))</f>
        <v/>
      </c>
      <c r="J1398" s="48">
        <f>IF(D1398="","",MIN(D1398,MAX(0,I1398-F1398)))</f>
        <v/>
      </c>
      <c r="K1398" s="48">
        <f>IF(D1398="","",MAX(0,D1398+F1398-I1398))</f>
        <v/>
      </c>
      <c r="L1398" s="18">
        <f>IF(D1398="","",IF(D1398&lt;=0,"",1+COUNTIFS($D$1306:$D$1405,"&gt;0",$E$1306:$E$1405,"&gt;"&amp;E1398)))</f>
        <v/>
      </c>
      <c r="M1398" s="18">
        <f>IF(D1398="","",IF(AND(K1398&gt;0,L1398=1),"Yes","No"))</f>
        <v/>
      </c>
      <c r="N1398" s="48">
        <f>IF(D1398="","",N1298+F1398)</f>
        <v/>
      </c>
      <c r="O1398" s="47">
        <f>IF(D1398="","",IF(AND(K1398=0,K1298&gt;0),C1398,""))</f>
        <v/>
      </c>
    </row>
    <row r="1399">
      <c r="A1399" s="49">
        <f>IF(B1399="","",DATE(YEAR('Debt Inputs'!$E$2),MONTH('Debt Inputs'!$E$2)+13,1))</f>
        <v/>
      </c>
      <c r="B1399" s="23">
        <f>IF('Debt Inputs'!A99="","",'Debt Inputs'!A99)</f>
        <v/>
      </c>
      <c r="C1399" s="24">
        <f>IF(B1399="","",IFERROR(VLOOKUP(B1399,'Debt Inputs'!$A$6:$M$105,2,FALSE),""))</f>
        <v/>
      </c>
      <c r="D1399" s="50">
        <f>IF(B1399="","",K1299)</f>
        <v/>
      </c>
      <c r="E1399" s="26">
        <f>IF(B1399="","",IFERROR(VLOOKUP(B1399,'Debt Inputs'!$A$6:$M$105,5,FALSE),0))</f>
        <v/>
      </c>
      <c r="F1399" s="50">
        <f>IF(D1399="","",IFERROR(D1399*E1399/12,0))</f>
        <v/>
      </c>
      <c r="G1399" s="50">
        <f>IF(D1399="","",MIN(IFERROR(VLOOKUP(B1399,'Debt Inputs'!$A$6:$M$105,7,FALSE),0),D1399+F1399))</f>
        <v/>
      </c>
      <c r="H1399" s="50">
        <f>IF(D1399="","",IF(L1399=1,MAX(0,'Debt Inputs'!$B$2-SUM($G$1306:$G$1405)),0))</f>
        <v/>
      </c>
      <c r="I1399" s="50">
        <f>IF(D1399="","",MIN(D1399+F1399,G1399+H1399))</f>
        <v/>
      </c>
      <c r="J1399" s="50">
        <f>IF(D1399="","",MIN(D1399,MAX(0,I1399-F1399)))</f>
        <v/>
      </c>
      <c r="K1399" s="50">
        <f>IF(D1399="","",MAX(0,D1399+F1399-I1399))</f>
        <v/>
      </c>
      <c r="L1399" s="23">
        <f>IF(D1399="","",IF(D1399&lt;=0,"",1+COUNTIFS($D$1306:$D$1405,"&gt;0",$E$1306:$E$1405,"&gt;"&amp;E1399)))</f>
        <v/>
      </c>
      <c r="M1399" s="23">
        <f>IF(D1399="","",IF(AND(K1399&gt;0,L1399=1),"Yes","No"))</f>
        <v/>
      </c>
      <c r="N1399" s="50">
        <f>IF(D1399="","",N1299+F1399)</f>
        <v/>
      </c>
      <c r="O1399" s="49">
        <f>IF(D1399="","",IF(AND(K1399=0,K1299&gt;0),C1399,""))</f>
        <v/>
      </c>
    </row>
    <row r="1400">
      <c r="A1400" s="47">
        <f>IF(B1400="","",DATE(YEAR('Debt Inputs'!$E$2),MONTH('Debt Inputs'!$E$2)+13,1))</f>
        <v/>
      </c>
      <c r="B1400" s="18">
        <f>IF('Debt Inputs'!A100="","",'Debt Inputs'!A100)</f>
        <v/>
      </c>
      <c r="C1400" s="19">
        <f>IF(B1400="","",IFERROR(VLOOKUP(B1400,'Debt Inputs'!$A$6:$M$105,2,FALSE),""))</f>
        <v/>
      </c>
      <c r="D1400" s="48">
        <f>IF(B1400="","",K1300)</f>
        <v/>
      </c>
      <c r="E1400" s="21">
        <f>IF(B1400="","",IFERROR(VLOOKUP(B1400,'Debt Inputs'!$A$6:$M$105,5,FALSE),0))</f>
        <v/>
      </c>
      <c r="F1400" s="48">
        <f>IF(D1400="","",IFERROR(D1400*E1400/12,0))</f>
        <v/>
      </c>
      <c r="G1400" s="48">
        <f>IF(D1400="","",MIN(IFERROR(VLOOKUP(B1400,'Debt Inputs'!$A$6:$M$105,7,FALSE),0),D1400+F1400))</f>
        <v/>
      </c>
      <c r="H1400" s="48">
        <f>IF(D1400="","",IF(L1400=1,MAX(0,'Debt Inputs'!$B$2-SUM($G$1306:$G$1405)),0))</f>
        <v/>
      </c>
      <c r="I1400" s="48">
        <f>IF(D1400="","",MIN(D1400+F1400,G1400+H1400))</f>
        <v/>
      </c>
      <c r="J1400" s="48">
        <f>IF(D1400="","",MIN(D1400,MAX(0,I1400-F1400)))</f>
        <v/>
      </c>
      <c r="K1400" s="48">
        <f>IF(D1400="","",MAX(0,D1400+F1400-I1400))</f>
        <v/>
      </c>
      <c r="L1400" s="18">
        <f>IF(D1400="","",IF(D1400&lt;=0,"",1+COUNTIFS($D$1306:$D$1405,"&gt;0",$E$1306:$E$1405,"&gt;"&amp;E1400)))</f>
        <v/>
      </c>
      <c r="M1400" s="18">
        <f>IF(D1400="","",IF(AND(K1400&gt;0,L1400=1),"Yes","No"))</f>
        <v/>
      </c>
      <c r="N1400" s="48">
        <f>IF(D1400="","",N1300+F1400)</f>
        <v/>
      </c>
      <c r="O1400" s="47">
        <f>IF(D1400="","",IF(AND(K1400=0,K1300&gt;0),C1400,""))</f>
        <v/>
      </c>
    </row>
    <row r="1401">
      <c r="A1401" s="49">
        <f>IF(B1401="","",DATE(YEAR('Debt Inputs'!$E$2),MONTH('Debt Inputs'!$E$2)+13,1))</f>
        <v/>
      </c>
      <c r="B1401" s="23">
        <f>IF('Debt Inputs'!A101="","",'Debt Inputs'!A101)</f>
        <v/>
      </c>
      <c r="C1401" s="24">
        <f>IF(B1401="","",IFERROR(VLOOKUP(B1401,'Debt Inputs'!$A$6:$M$105,2,FALSE),""))</f>
        <v/>
      </c>
      <c r="D1401" s="50">
        <f>IF(B1401="","",K1301)</f>
        <v/>
      </c>
      <c r="E1401" s="26">
        <f>IF(B1401="","",IFERROR(VLOOKUP(B1401,'Debt Inputs'!$A$6:$M$105,5,FALSE),0))</f>
        <v/>
      </c>
      <c r="F1401" s="50">
        <f>IF(D1401="","",IFERROR(D1401*E1401/12,0))</f>
        <v/>
      </c>
      <c r="G1401" s="50">
        <f>IF(D1401="","",MIN(IFERROR(VLOOKUP(B1401,'Debt Inputs'!$A$6:$M$105,7,FALSE),0),D1401+F1401))</f>
        <v/>
      </c>
      <c r="H1401" s="50">
        <f>IF(D1401="","",IF(L1401=1,MAX(0,'Debt Inputs'!$B$2-SUM($G$1306:$G$1405)),0))</f>
        <v/>
      </c>
      <c r="I1401" s="50">
        <f>IF(D1401="","",MIN(D1401+F1401,G1401+H1401))</f>
        <v/>
      </c>
      <c r="J1401" s="50">
        <f>IF(D1401="","",MIN(D1401,MAX(0,I1401-F1401)))</f>
        <v/>
      </c>
      <c r="K1401" s="50">
        <f>IF(D1401="","",MAX(0,D1401+F1401-I1401))</f>
        <v/>
      </c>
      <c r="L1401" s="23">
        <f>IF(D1401="","",IF(D1401&lt;=0,"",1+COUNTIFS($D$1306:$D$1405,"&gt;0",$E$1306:$E$1405,"&gt;"&amp;E1401)))</f>
        <v/>
      </c>
      <c r="M1401" s="23">
        <f>IF(D1401="","",IF(AND(K1401&gt;0,L1401=1),"Yes","No"))</f>
        <v/>
      </c>
      <c r="N1401" s="50">
        <f>IF(D1401="","",N1301+F1401)</f>
        <v/>
      </c>
      <c r="O1401" s="49">
        <f>IF(D1401="","",IF(AND(K1401=0,K1301&gt;0),C1401,""))</f>
        <v/>
      </c>
    </row>
    <row r="1402">
      <c r="A1402" s="47">
        <f>IF(B1402="","",DATE(YEAR('Debt Inputs'!$E$2),MONTH('Debt Inputs'!$E$2)+13,1))</f>
        <v/>
      </c>
      <c r="B1402" s="18">
        <f>IF('Debt Inputs'!A102="","",'Debt Inputs'!A102)</f>
        <v/>
      </c>
      <c r="C1402" s="19">
        <f>IF(B1402="","",IFERROR(VLOOKUP(B1402,'Debt Inputs'!$A$6:$M$105,2,FALSE),""))</f>
        <v/>
      </c>
      <c r="D1402" s="48">
        <f>IF(B1402="","",K1302)</f>
        <v/>
      </c>
      <c r="E1402" s="21">
        <f>IF(B1402="","",IFERROR(VLOOKUP(B1402,'Debt Inputs'!$A$6:$M$105,5,FALSE),0))</f>
        <v/>
      </c>
      <c r="F1402" s="48">
        <f>IF(D1402="","",IFERROR(D1402*E1402/12,0))</f>
        <v/>
      </c>
      <c r="G1402" s="48">
        <f>IF(D1402="","",MIN(IFERROR(VLOOKUP(B1402,'Debt Inputs'!$A$6:$M$105,7,FALSE),0),D1402+F1402))</f>
        <v/>
      </c>
      <c r="H1402" s="48">
        <f>IF(D1402="","",IF(L1402=1,MAX(0,'Debt Inputs'!$B$2-SUM($G$1306:$G$1405)),0))</f>
        <v/>
      </c>
      <c r="I1402" s="48">
        <f>IF(D1402="","",MIN(D1402+F1402,G1402+H1402))</f>
        <v/>
      </c>
      <c r="J1402" s="48">
        <f>IF(D1402="","",MIN(D1402,MAX(0,I1402-F1402)))</f>
        <v/>
      </c>
      <c r="K1402" s="48">
        <f>IF(D1402="","",MAX(0,D1402+F1402-I1402))</f>
        <v/>
      </c>
      <c r="L1402" s="18">
        <f>IF(D1402="","",IF(D1402&lt;=0,"",1+COUNTIFS($D$1306:$D$1405,"&gt;0",$E$1306:$E$1405,"&gt;"&amp;E1402)))</f>
        <v/>
      </c>
      <c r="M1402" s="18">
        <f>IF(D1402="","",IF(AND(K1402&gt;0,L1402=1),"Yes","No"))</f>
        <v/>
      </c>
      <c r="N1402" s="48">
        <f>IF(D1402="","",N1302+F1402)</f>
        <v/>
      </c>
      <c r="O1402" s="47">
        <f>IF(D1402="","",IF(AND(K1402=0,K1302&gt;0),C1402,""))</f>
        <v/>
      </c>
    </row>
    <row r="1403">
      <c r="A1403" s="49">
        <f>IF(B1403="","",DATE(YEAR('Debt Inputs'!$E$2),MONTH('Debt Inputs'!$E$2)+13,1))</f>
        <v/>
      </c>
      <c r="B1403" s="23">
        <f>IF('Debt Inputs'!A103="","",'Debt Inputs'!A103)</f>
        <v/>
      </c>
      <c r="C1403" s="24">
        <f>IF(B1403="","",IFERROR(VLOOKUP(B1403,'Debt Inputs'!$A$6:$M$105,2,FALSE),""))</f>
        <v/>
      </c>
      <c r="D1403" s="50">
        <f>IF(B1403="","",K1303)</f>
        <v/>
      </c>
      <c r="E1403" s="26">
        <f>IF(B1403="","",IFERROR(VLOOKUP(B1403,'Debt Inputs'!$A$6:$M$105,5,FALSE),0))</f>
        <v/>
      </c>
      <c r="F1403" s="50">
        <f>IF(D1403="","",IFERROR(D1403*E1403/12,0))</f>
        <v/>
      </c>
      <c r="G1403" s="50">
        <f>IF(D1403="","",MIN(IFERROR(VLOOKUP(B1403,'Debt Inputs'!$A$6:$M$105,7,FALSE),0),D1403+F1403))</f>
        <v/>
      </c>
      <c r="H1403" s="50">
        <f>IF(D1403="","",IF(L1403=1,MAX(0,'Debt Inputs'!$B$2-SUM($G$1306:$G$1405)),0))</f>
        <v/>
      </c>
      <c r="I1403" s="50">
        <f>IF(D1403="","",MIN(D1403+F1403,G1403+H1403))</f>
        <v/>
      </c>
      <c r="J1403" s="50">
        <f>IF(D1403="","",MIN(D1403,MAX(0,I1403-F1403)))</f>
        <v/>
      </c>
      <c r="K1403" s="50">
        <f>IF(D1403="","",MAX(0,D1403+F1403-I1403))</f>
        <v/>
      </c>
      <c r="L1403" s="23">
        <f>IF(D1403="","",IF(D1403&lt;=0,"",1+COUNTIFS($D$1306:$D$1405,"&gt;0",$E$1306:$E$1405,"&gt;"&amp;E1403)))</f>
        <v/>
      </c>
      <c r="M1403" s="23">
        <f>IF(D1403="","",IF(AND(K1403&gt;0,L1403=1),"Yes","No"))</f>
        <v/>
      </c>
      <c r="N1403" s="50">
        <f>IF(D1403="","",N1303+F1403)</f>
        <v/>
      </c>
      <c r="O1403" s="49">
        <f>IF(D1403="","",IF(AND(K1403=0,K1303&gt;0),C1403,""))</f>
        <v/>
      </c>
    </row>
    <row r="1404">
      <c r="A1404" s="47">
        <f>IF(B1404="","",DATE(YEAR('Debt Inputs'!$E$2),MONTH('Debt Inputs'!$E$2)+13,1))</f>
        <v/>
      </c>
      <c r="B1404" s="18">
        <f>IF('Debt Inputs'!A104="","",'Debt Inputs'!A104)</f>
        <v/>
      </c>
      <c r="C1404" s="19">
        <f>IF(B1404="","",IFERROR(VLOOKUP(B1404,'Debt Inputs'!$A$6:$M$105,2,FALSE),""))</f>
        <v/>
      </c>
      <c r="D1404" s="48">
        <f>IF(B1404="","",K1304)</f>
        <v/>
      </c>
      <c r="E1404" s="21">
        <f>IF(B1404="","",IFERROR(VLOOKUP(B1404,'Debt Inputs'!$A$6:$M$105,5,FALSE),0))</f>
        <v/>
      </c>
      <c r="F1404" s="48">
        <f>IF(D1404="","",IFERROR(D1404*E1404/12,0))</f>
        <v/>
      </c>
      <c r="G1404" s="48">
        <f>IF(D1404="","",MIN(IFERROR(VLOOKUP(B1404,'Debt Inputs'!$A$6:$M$105,7,FALSE),0),D1404+F1404))</f>
        <v/>
      </c>
      <c r="H1404" s="48">
        <f>IF(D1404="","",IF(L1404=1,MAX(0,'Debt Inputs'!$B$2-SUM($G$1306:$G$1405)),0))</f>
        <v/>
      </c>
      <c r="I1404" s="48">
        <f>IF(D1404="","",MIN(D1404+F1404,G1404+H1404))</f>
        <v/>
      </c>
      <c r="J1404" s="48">
        <f>IF(D1404="","",MIN(D1404,MAX(0,I1404-F1404)))</f>
        <v/>
      </c>
      <c r="K1404" s="48">
        <f>IF(D1404="","",MAX(0,D1404+F1404-I1404))</f>
        <v/>
      </c>
      <c r="L1404" s="18">
        <f>IF(D1404="","",IF(D1404&lt;=0,"",1+COUNTIFS($D$1306:$D$1405,"&gt;0",$E$1306:$E$1405,"&gt;"&amp;E1404)))</f>
        <v/>
      </c>
      <c r="M1404" s="18">
        <f>IF(D1404="","",IF(AND(K1404&gt;0,L1404=1),"Yes","No"))</f>
        <v/>
      </c>
      <c r="N1404" s="48">
        <f>IF(D1404="","",N1304+F1404)</f>
        <v/>
      </c>
      <c r="O1404" s="47">
        <f>IF(D1404="","",IF(AND(K1404=0,K1304&gt;0),C1404,""))</f>
        <v/>
      </c>
    </row>
    <row r="1405">
      <c r="A1405" s="49">
        <f>IF(B1405="","",DATE(YEAR('Debt Inputs'!$E$2),MONTH('Debt Inputs'!$E$2)+13,1))</f>
        <v/>
      </c>
      <c r="B1405" s="23">
        <f>IF('Debt Inputs'!A105="","",'Debt Inputs'!A105)</f>
        <v/>
      </c>
      <c r="C1405" s="24">
        <f>IF(B1405="","",IFERROR(VLOOKUP(B1405,'Debt Inputs'!$A$6:$M$105,2,FALSE),""))</f>
        <v/>
      </c>
      <c r="D1405" s="50">
        <f>IF(B1405="","",K1305)</f>
        <v/>
      </c>
      <c r="E1405" s="26">
        <f>IF(B1405="","",IFERROR(VLOOKUP(B1405,'Debt Inputs'!$A$6:$M$105,5,FALSE),0))</f>
        <v/>
      </c>
      <c r="F1405" s="50">
        <f>IF(D1405="","",IFERROR(D1405*E1405/12,0))</f>
        <v/>
      </c>
      <c r="G1405" s="50">
        <f>IF(D1405="","",MIN(IFERROR(VLOOKUP(B1405,'Debt Inputs'!$A$6:$M$105,7,FALSE),0),D1405+F1405))</f>
        <v/>
      </c>
      <c r="H1405" s="50">
        <f>IF(D1405="","",IF(L1405=1,MAX(0,'Debt Inputs'!$B$2-SUM($G$1306:$G$1405)),0))</f>
        <v/>
      </c>
      <c r="I1405" s="50">
        <f>IF(D1405="","",MIN(D1405+F1405,G1405+H1405))</f>
        <v/>
      </c>
      <c r="J1405" s="50">
        <f>IF(D1405="","",MIN(D1405,MAX(0,I1405-F1405)))</f>
        <v/>
      </c>
      <c r="K1405" s="50">
        <f>IF(D1405="","",MAX(0,D1405+F1405-I1405))</f>
        <v/>
      </c>
      <c r="L1405" s="23">
        <f>IF(D1405="","",IF(D1405&lt;=0,"",1+COUNTIFS($D$1306:$D$1405,"&gt;0",$E$1306:$E$1405,"&gt;"&amp;E1405)))</f>
        <v/>
      </c>
      <c r="M1405" s="23">
        <f>IF(D1405="","",IF(AND(K1405&gt;0,L1405=1),"Yes","No"))</f>
        <v/>
      </c>
      <c r="N1405" s="50">
        <f>IF(D1405="","",N1305+F1405)</f>
        <v/>
      </c>
      <c r="O1405" s="49">
        <f>IF(D1405="","",IF(AND(K1405=0,K1305&gt;0),C1405,""))</f>
        <v/>
      </c>
    </row>
    <row r="1406">
      <c r="A1406" s="47">
        <f>IF(B1406="","",DATE(YEAR('Debt Inputs'!$E$2),MONTH('Debt Inputs'!$E$2)+14,1))</f>
        <v/>
      </c>
      <c r="B1406" s="18">
        <f>IF('Debt Inputs'!A6="","",'Debt Inputs'!A6)</f>
        <v/>
      </c>
      <c r="C1406" s="19">
        <f>IF(B1406="","",IFERROR(VLOOKUP(B1406,'Debt Inputs'!$A$6:$M$105,2,FALSE),""))</f>
        <v/>
      </c>
      <c r="D1406" s="48">
        <f>IF(B1406="","",K1306)</f>
        <v/>
      </c>
      <c r="E1406" s="21">
        <f>IF(B1406="","",IFERROR(VLOOKUP(B1406,'Debt Inputs'!$A$6:$M$105,5,FALSE),0))</f>
        <v/>
      </c>
      <c r="F1406" s="48">
        <f>IF(D1406="","",IFERROR(D1406*E1406/12,0))</f>
        <v/>
      </c>
      <c r="G1406" s="48">
        <f>IF(D1406="","",MIN(IFERROR(VLOOKUP(B1406,'Debt Inputs'!$A$6:$M$105,7,FALSE),0),D1406+F1406))</f>
        <v/>
      </c>
      <c r="H1406" s="48">
        <f>IF(D1406="","",IF(L1406=1,MAX(0,'Debt Inputs'!$B$2-SUM($G$1406:$G$1505)),0))</f>
        <v/>
      </c>
      <c r="I1406" s="48">
        <f>IF(D1406="","",MIN(D1406+F1406,G1406+H1406))</f>
        <v/>
      </c>
      <c r="J1406" s="48">
        <f>IF(D1406="","",MIN(D1406,MAX(0,I1406-F1406)))</f>
        <v/>
      </c>
      <c r="K1406" s="48">
        <f>IF(D1406="","",MAX(0,D1406+F1406-I1406))</f>
        <v/>
      </c>
      <c r="L1406" s="18">
        <f>IF(D1406="","",IF(D1406&lt;=0,"",1+COUNTIFS($D$1406:$D$1505,"&gt;0",$E$1406:$E$1505,"&gt;"&amp;E1406)))</f>
        <v/>
      </c>
      <c r="M1406" s="18">
        <f>IF(D1406="","",IF(AND(K1406&gt;0,L1406=1),"Yes","No"))</f>
        <v/>
      </c>
      <c r="N1406" s="48">
        <f>IF(D1406="","",N1306+F1406)</f>
        <v/>
      </c>
      <c r="O1406" s="47">
        <f>IF(D1406="","",IF(AND(K1406=0,K1306&gt;0),C1406,""))</f>
        <v/>
      </c>
    </row>
    <row r="1407">
      <c r="A1407" s="49">
        <f>IF(B1407="","",DATE(YEAR('Debt Inputs'!$E$2),MONTH('Debt Inputs'!$E$2)+14,1))</f>
        <v/>
      </c>
      <c r="B1407" s="23">
        <f>IF('Debt Inputs'!A7="","",'Debt Inputs'!A7)</f>
        <v/>
      </c>
      <c r="C1407" s="24">
        <f>IF(B1407="","",IFERROR(VLOOKUP(B1407,'Debt Inputs'!$A$6:$M$105,2,FALSE),""))</f>
        <v/>
      </c>
      <c r="D1407" s="50">
        <f>IF(B1407="","",K1307)</f>
        <v/>
      </c>
      <c r="E1407" s="26">
        <f>IF(B1407="","",IFERROR(VLOOKUP(B1407,'Debt Inputs'!$A$6:$M$105,5,FALSE),0))</f>
        <v/>
      </c>
      <c r="F1407" s="50">
        <f>IF(D1407="","",IFERROR(D1407*E1407/12,0))</f>
        <v/>
      </c>
      <c r="G1407" s="50">
        <f>IF(D1407="","",MIN(IFERROR(VLOOKUP(B1407,'Debt Inputs'!$A$6:$M$105,7,FALSE),0),D1407+F1407))</f>
        <v/>
      </c>
      <c r="H1407" s="50">
        <f>IF(D1407="","",IF(L1407=1,MAX(0,'Debt Inputs'!$B$2-SUM($G$1406:$G$1505)),0))</f>
        <v/>
      </c>
      <c r="I1407" s="50">
        <f>IF(D1407="","",MIN(D1407+F1407,G1407+H1407))</f>
        <v/>
      </c>
      <c r="J1407" s="50">
        <f>IF(D1407="","",MIN(D1407,MAX(0,I1407-F1407)))</f>
        <v/>
      </c>
      <c r="K1407" s="50">
        <f>IF(D1407="","",MAX(0,D1407+F1407-I1407))</f>
        <v/>
      </c>
      <c r="L1407" s="23">
        <f>IF(D1407="","",IF(D1407&lt;=0,"",1+COUNTIFS($D$1406:$D$1505,"&gt;0",$E$1406:$E$1505,"&gt;"&amp;E1407)))</f>
        <v/>
      </c>
      <c r="M1407" s="23">
        <f>IF(D1407="","",IF(AND(K1407&gt;0,L1407=1),"Yes","No"))</f>
        <v/>
      </c>
      <c r="N1407" s="50">
        <f>IF(D1407="","",N1307+F1407)</f>
        <v/>
      </c>
      <c r="O1407" s="49">
        <f>IF(D1407="","",IF(AND(K1407=0,K1307&gt;0),C1407,""))</f>
        <v/>
      </c>
    </row>
    <row r="1408">
      <c r="A1408" s="47">
        <f>IF(B1408="","",DATE(YEAR('Debt Inputs'!$E$2),MONTH('Debt Inputs'!$E$2)+14,1))</f>
        <v/>
      </c>
      <c r="B1408" s="18">
        <f>IF('Debt Inputs'!A8="","",'Debt Inputs'!A8)</f>
        <v/>
      </c>
      <c r="C1408" s="19">
        <f>IF(B1408="","",IFERROR(VLOOKUP(B1408,'Debt Inputs'!$A$6:$M$105,2,FALSE),""))</f>
        <v/>
      </c>
      <c r="D1408" s="48">
        <f>IF(B1408="","",K1308)</f>
        <v/>
      </c>
      <c r="E1408" s="21">
        <f>IF(B1408="","",IFERROR(VLOOKUP(B1408,'Debt Inputs'!$A$6:$M$105,5,FALSE),0))</f>
        <v/>
      </c>
      <c r="F1408" s="48">
        <f>IF(D1408="","",IFERROR(D1408*E1408/12,0))</f>
        <v/>
      </c>
      <c r="G1408" s="48">
        <f>IF(D1408="","",MIN(IFERROR(VLOOKUP(B1408,'Debt Inputs'!$A$6:$M$105,7,FALSE),0),D1408+F1408))</f>
        <v/>
      </c>
      <c r="H1408" s="48">
        <f>IF(D1408="","",IF(L1408=1,MAX(0,'Debt Inputs'!$B$2-SUM($G$1406:$G$1505)),0))</f>
        <v/>
      </c>
      <c r="I1408" s="48">
        <f>IF(D1408="","",MIN(D1408+F1408,G1408+H1408))</f>
        <v/>
      </c>
      <c r="J1408" s="48">
        <f>IF(D1408="","",MIN(D1408,MAX(0,I1408-F1408)))</f>
        <v/>
      </c>
      <c r="K1408" s="48">
        <f>IF(D1408="","",MAX(0,D1408+F1408-I1408))</f>
        <v/>
      </c>
      <c r="L1408" s="18">
        <f>IF(D1408="","",IF(D1408&lt;=0,"",1+COUNTIFS($D$1406:$D$1505,"&gt;0",$E$1406:$E$1505,"&gt;"&amp;E1408)))</f>
        <v/>
      </c>
      <c r="M1408" s="18">
        <f>IF(D1408="","",IF(AND(K1408&gt;0,L1408=1),"Yes","No"))</f>
        <v/>
      </c>
      <c r="N1408" s="48">
        <f>IF(D1408="","",N1308+F1408)</f>
        <v/>
      </c>
      <c r="O1408" s="47">
        <f>IF(D1408="","",IF(AND(K1408=0,K1308&gt;0),C1408,""))</f>
        <v/>
      </c>
    </row>
    <row r="1409">
      <c r="A1409" s="49">
        <f>IF(B1409="","",DATE(YEAR('Debt Inputs'!$E$2),MONTH('Debt Inputs'!$E$2)+14,1))</f>
        <v/>
      </c>
      <c r="B1409" s="23">
        <f>IF('Debt Inputs'!A9="","",'Debt Inputs'!A9)</f>
        <v/>
      </c>
      <c r="C1409" s="24">
        <f>IF(B1409="","",IFERROR(VLOOKUP(B1409,'Debt Inputs'!$A$6:$M$105,2,FALSE),""))</f>
        <v/>
      </c>
      <c r="D1409" s="50">
        <f>IF(B1409="","",K1309)</f>
        <v/>
      </c>
      <c r="E1409" s="26">
        <f>IF(B1409="","",IFERROR(VLOOKUP(B1409,'Debt Inputs'!$A$6:$M$105,5,FALSE),0))</f>
        <v/>
      </c>
      <c r="F1409" s="50">
        <f>IF(D1409="","",IFERROR(D1409*E1409/12,0))</f>
        <v/>
      </c>
      <c r="G1409" s="50">
        <f>IF(D1409="","",MIN(IFERROR(VLOOKUP(B1409,'Debt Inputs'!$A$6:$M$105,7,FALSE),0),D1409+F1409))</f>
        <v/>
      </c>
      <c r="H1409" s="50">
        <f>IF(D1409="","",IF(L1409=1,MAX(0,'Debt Inputs'!$B$2-SUM($G$1406:$G$1505)),0))</f>
        <v/>
      </c>
      <c r="I1409" s="50">
        <f>IF(D1409="","",MIN(D1409+F1409,G1409+H1409))</f>
        <v/>
      </c>
      <c r="J1409" s="50">
        <f>IF(D1409="","",MIN(D1409,MAX(0,I1409-F1409)))</f>
        <v/>
      </c>
      <c r="K1409" s="50">
        <f>IF(D1409="","",MAX(0,D1409+F1409-I1409))</f>
        <v/>
      </c>
      <c r="L1409" s="23">
        <f>IF(D1409="","",IF(D1409&lt;=0,"",1+COUNTIFS($D$1406:$D$1505,"&gt;0",$E$1406:$E$1505,"&gt;"&amp;E1409)))</f>
        <v/>
      </c>
      <c r="M1409" s="23">
        <f>IF(D1409="","",IF(AND(K1409&gt;0,L1409=1),"Yes","No"))</f>
        <v/>
      </c>
      <c r="N1409" s="50">
        <f>IF(D1409="","",N1309+F1409)</f>
        <v/>
      </c>
      <c r="O1409" s="49">
        <f>IF(D1409="","",IF(AND(K1409=0,K1309&gt;0),C1409,""))</f>
        <v/>
      </c>
    </row>
    <row r="1410">
      <c r="A1410" s="47">
        <f>IF(B1410="","",DATE(YEAR('Debt Inputs'!$E$2),MONTH('Debt Inputs'!$E$2)+14,1))</f>
        <v/>
      </c>
      <c r="B1410" s="18">
        <f>IF('Debt Inputs'!A10="","",'Debt Inputs'!A10)</f>
        <v/>
      </c>
      <c r="C1410" s="19">
        <f>IF(B1410="","",IFERROR(VLOOKUP(B1410,'Debt Inputs'!$A$6:$M$105,2,FALSE),""))</f>
        <v/>
      </c>
      <c r="D1410" s="48">
        <f>IF(B1410="","",K1310)</f>
        <v/>
      </c>
      <c r="E1410" s="21">
        <f>IF(B1410="","",IFERROR(VLOOKUP(B1410,'Debt Inputs'!$A$6:$M$105,5,FALSE),0))</f>
        <v/>
      </c>
      <c r="F1410" s="48">
        <f>IF(D1410="","",IFERROR(D1410*E1410/12,0))</f>
        <v/>
      </c>
      <c r="G1410" s="48">
        <f>IF(D1410="","",MIN(IFERROR(VLOOKUP(B1410,'Debt Inputs'!$A$6:$M$105,7,FALSE),0),D1410+F1410))</f>
        <v/>
      </c>
      <c r="H1410" s="48">
        <f>IF(D1410="","",IF(L1410=1,MAX(0,'Debt Inputs'!$B$2-SUM($G$1406:$G$1505)),0))</f>
        <v/>
      </c>
      <c r="I1410" s="48">
        <f>IF(D1410="","",MIN(D1410+F1410,G1410+H1410))</f>
        <v/>
      </c>
      <c r="J1410" s="48">
        <f>IF(D1410="","",MIN(D1410,MAX(0,I1410-F1410)))</f>
        <v/>
      </c>
      <c r="K1410" s="48">
        <f>IF(D1410="","",MAX(0,D1410+F1410-I1410))</f>
        <v/>
      </c>
      <c r="L1410" s="18">
        <f>IF(D1410="","",IF(D1410&lt;=0,"",1+COUNTIFS($D$1406:$D$1505,"&gt;0",$E$1406:$E$1505,"&gt;"&amp;E1410)))</f>
        <v/>
      </c>
      <c r="M1410" s="18">
        <f>IF(D1410="","",IF(AND(K1410&gt;0,L1410=1),"Yes","No"))</f>
        <v/>
      </c>
      <c r="N1410" s="48">
        <f>IF(D1410="","",N1310+F1410)</f>
        <v/>
      </c>
      <c r="O1410" s="47">
        <f>IF(D1410="","",IF(AND(K1410=0,K1310&gt;0),C1410,""))</f>
        <v/>
      </c>
    </row>
    <row r="1411">
      <c r="A1411" s="49">
        <f>IF(B1411="","",DATE(YEAR('Debt Inputs'!$E$2),MONTH('Debt Inputs'!$E$2)+14,1))</f>
        <v/>
      </c>
      <c r="B1411" s="23">
        <f>IF('Debt Inputs'!A11="","",'Debt Inputs'!A11)</f>
        <v/>
      </c>
      <c r="C1411" s="24">
        <f>IF(B1411="","",IFERROR(VLOOKUP(B1411,'Debt Inputs'!$A$6:$M$105,2,FALSE),""))</f>
        <v/>
      </c>
      <c r="D1411" s="50">
        <f>IF(B1411="","",K1311)</f>
        <v/>
      </c>
      <c r="E1411" s="26">
        <f>IF(B1411="","",IFERROR(VLOOKUP(B1411,'Debt Inputs'!$A$6:$M$105,5,FALSE),0))</f>
        <v/>
      </c>
      <c r="F1411" s="50">
        <f>IF(D1411="","",IFERROR(D1411*E1411/12,0))</f>
        <v/>
      </c>
      <c r="G1411" s="50">
        <f>IF(D1411="","",MIN(IFERROR(VLOOKUP(B1411,'Debt Inputs'!$A$6:$M$105,7,FALSE),0),D1411+F1411))</f>
        <v/>
      </c>
      <c r="H1411" s="50">
        <f>IF(D1411="","",IF(L1411=1,MAX(0,'Debt Inputs'!$B$2-SUM($G$1406:$G$1505)),0))</f>
        <v/>
      </c>
      <c r="I1411" s="50">
        <f>IF(D1411="","",MIN(D1411+F1411,G1411+H1411))</f>
        <v/>
      </c>
      <c r="J1411" s="50">
        <f>IF(D1411="","",MIN(D1411,MAX(0,I1411-F1411)))</f>
        <v/>
      </c>
      <c r="K1411" s="50">
        <f>IF(D1411="","",MAX(0,D1411+F1411-I1411))</f>
        <v/>
      </c>
      <c r="L1411" s="23">
        <f>IF(D1411="","",IF(D1411&lt;=0,"",1+COUNTIFS($D$1406:$D$1505,"&gt;0",$E$1406:$E$1505,"&gt;"&amp;E1411)))</f>
        <v/>
      </c>
      <c r="M1411" s="23">
        <f>IF(D1411="","",IF(AND(K1411&gt;0,L1411=1),"Yes","No"))</f>
        <v/>
      </c>
      <c r="N1411" s="50">
        <f>IF(D1411="","",N1311+F1411)</f>
        <v/>
      </c>
      <c r="O1411" s="49">
        <f>IF(D1411="","",IF(AND(K1411=0,K1311&gt;0),C1411,""))</f>
        <v/>
      </c>
    </row>
    <row r="1412">
      <c r="A1412" s="47">
        <f>IF(B1412="","",DATE(YEAR('Debt Inputs'!$E$2),MONTH('Debt Inputs'!$E$2)+14,1))</f>
        <v/>
      </c>
      <c r="B1412" s="18">
        <f>IF('Debt Inputs'!A12="","",'Debt Inputs'!A12)</f>
        <v/>
      </c>
      <c r="C1412" s="19">
        <f>IF(B1412="","",IFERROR(VLOOKUP(B1412,'Debt Inputs'!$A$6:$M$105,2,FALSE),""))</f>
        <v/>
      </c>
      <c r="D1412" s="48">
        <f>IF(B1412="","",K1312)</f>
        <v/>
      </c>
      <c r="E1412" s="21">
        <f>IF(B1412="","",IFERROR(VLOOKUP(B1412,'Debt Inputs'!$A$6:$M$105,5,FALSE),0))</f>
        <v/>
      </c>
      <c r="F1412" s="48">
        <f>IF(D1412="","",IFERROR(D1412*E1412/12,0))</f>
        <v/>
      </c>
      <c r="G1412" s="48">
        <f>IF(D1412="","",MIN(IFERROR(VLOOKUP(B1412,'Debt Inputs'!$A$6:$M$105,7,FALSE),0),D1412+F1412))</f>
        <v/>
      </c>
      <c r="H1412" s="48">
        <f>IF(D1412="","",IF(L1412=1,MAX(0,'Debt Inputs'!$B$2-SUM($G$1406:$G$1505)),0))</f>
        <v/>
      </c>
      <c r="I1412" s="48">
        <f>IF(D1412="","",MIN(D1412+F1412,G1412+H1412))</f>
        <v/>
      </c>
      <c r="J1412" s="48">
        <f>IF(D1412="","",MIN(D1412,MAX(0,I1412-F1412)))</f>
        <v/>
      </c>
      <c r="K1412" s="48">
        <f>IF(D1412="","",MAX(0,D1412+F1412-I1412))</f>
        <v/>
      </c>
      <c r="L1412" s="18">
        <f>IF(D1412="","",IF(D1412&lt;=0,"",1+COUNTIFS($D$1406:$D$1505,"&gt;0",$E$1406:$E$1505,"&gt;"&amp;E1412)))</f>
        <v/>
      </c>
      <c r="M1412" s="18">
        <f>IF(D1412="","",IF(AND(K1412&gt;0,L1412=1),"Yes","No"))</f>
        <v/>
      </c>
      <c r="N1412" s="48">
        <f>IF(D1412="","",N1312+F1412)</f>
        <v/>
      </c>
      <c r="O1412" s="47">
        <f>IF(D1412="","",IF(AND(K1412=0,K1312&gt;0),C1412,""))</f>
        <v/>
      </c>
    </row>
    <row r="1413">
      <c r="A1413" s="49">
        <f>IF(B1413="","",DATE(YEAR('Debt Inputs'!$E$2),MONTH('Debt Inputs'!$E$2)+14,1))</f>
        <v/>
      </c>
      <c r="B1413" s="23">
        <f>IF('Debt Inputs'!A13="","",'Debt Inputs'!A13)</f>
        <v/>
      </c>
      <c r="C1413" s="24">
        <f>IF(B1413="","",IFERROR(VLOOKUP(B1413,'Debt Inputs'!$A$6:$M$105,2,FALSE),""))</f>
        <v/>
      </c>
      <c r="D1413" s="50">
        <f>IF(B1413="","",K1313)</f>
        <v/>
      </c>
      <c r="E1413" s="26">
        <f>IF(B1413="","",IFERROR(VLOOKUP(B1413,'Debt Inputs'!$A$6:$M$105,5,FALSE),0))</f>
        <v/>
      </c>
      <c r="F1413" s="50">
        <f>IF(D1413="","",IFERROR(D1413*E1413/12,0))</f>
        <v/>
      </c>
      <c r="G1413" s="50">
        <f>IF(D1413="","",MIN(IFERROR(VLOOKUP(B1413,'Debt Inputs'!$A$6:$M$105,7,FALSE),0),D1413+F1413))</f>
        <v/>
      </c>
      <c r="H1413" s="50">
        <f>IF(D1413="","",IF(L1413=1,MAX(0,'Debt Inputs'!$B$2-SUM($G$1406:$G$1505)),0))</f>
        <v/>
      </c>
      <c r="I1413" s="50">
        <f>IF(D1413="","",MIN(D1413+F1413,G1413+H1413))</f>
        <v/>
      </c>
      <c r="J1413" s="50">
        <f>IF(D1413="","",MIN(D1413,MAX(0,I1413-F1413)))</f>
        <v/>
      </c>
      <c r="K1413" s="50">
        <f>IF(D1413="","",MAX(0,D1413+F1413-I1413))</f>
        <v/>
      </c>
      <c r="L1413" s="23">
        <f>IF(D1413="","",IF(D1413&lt;=0,"",1+COUNTIFS($D$1406:$D$1505,"&gt;0",$E$1406:$E$1505,"&gt;"&amp;E1413)))</f>
        <v/>
      </c>
      <c r="M1413" s="23">
        <f>IF(D1413="","",IF(AND(K1413&gt;0,L1413=1),"Yes","No"))</f>
        <v/>
      </c>
      <c r="N1413" s="50">
        <f>IF(D1413="","",N1313+F1413)</f>
        <v/>
      </c>
      <c r="O1413" s="49">
        <f>IF(D1413="","",IF(AND(K1413=0,K1313&gt;0),C1413,""))</f>
        <v/>
      </c>
    </row>
    <row r="1414">
      <c r="A1414" s="47">
        <f>IF(B1414="","",DATE(YEAR('Debt Inputs'!$E$2),MONTH('Debt Inputs'!$E$2)+14,1))</f>
        <v/>
      </c>
      <c r="B1414" s="18">
        <f>IF('Debt Inputs'!A14="","",'Debt Inputs'!A14)</f>
        <v/>
      </c>
      <c r="C1414" s="19">
        <f>IF(B1414="","",IFERROR(VLOOKUP(B1414,'Debt Inputs'!$A$6:$M$105,2,FALSE),""))</f>
        <v/>
      </c>
      <c r="D1414" s="48">
        <f>IF(B1414="","",K1314)</f>
        <v/>
      </c>
      <c r="E1414" s="21">
        <f>IF(B1414="","",IFERROR(VLOOKUP(B1414,'Debt Inputs'!$A$6:$M$105,5,FALSE),0))</f>
        <v/>
      </c>
      <c r="F1414" s="48">
        <f>IF(D1414="","",IFERROR(D1414*E1414/12,0))</f>
        <v/>
      </c>
      <c r="G1414" s="48">
        <f>IF(D1414="","",MIN(IFERROR(VLOOKUP(B1414,'Debt Inputs'!$A$6:$M$105,7,FALSE),0),D1414+F1414))</f>
        <v/>
      </c>
      <c r="H1414" s="48">
        <f>IF(D1414="","",IF(L1414=1,MAX(0,'Debt Inputs'!$B$2-SUM($G$1406:$G$1505)),0))</f>
        <v/>
      </c>
      <c r="I1414" s="48">
        <f>IF(D1414="","",MIN(D1414+F1414,G1414+H1414))</f>
        <v/>
      </c>
      <c r="J1414" s="48">
        <f>IF(D1414="","",MIN(D1414,MAX(0,I1414-F1414)))</f>
        <v/>
      </c>
      <c r="K1414" s="48">
        <f>IF(D1414="","",MAX(0,D1414+F1414-I1414))</f>
        <v/>
      </c>
      <c r="L1414" s="18">
        <f>IF(D1414="","",IF(D1414&lt;=0,"",1+COUNTIFS($D$1406:$D$1505,"&gt;0",$E$1406:$E$1505,"&gt;"&amp;E1414)))</f>
        <v/>
      </c>
      <c r="M1414" s="18">
        <f>IF(D1414="","",IF(AND(K1414&gt;0,L1414=1),"Yes","No"))</f>
        <v/>
      </c>
      <c r="N1414" s="48">
        <f>IF(D1414="","",N1314+F1414)</f>
        <v/>
      </c>
      <c r="O1414" s="47">
        <f>IF(D1414="","",IF(AND(K1414=0,K1314&gt;0),C1414,""))</f>
        <v/>
      </c>
    </row>
    <row r="1415">
      <c r="A1415" s="49">
        <f>IF(B1415="","",DATE(YEAR('Debt Inputs'!$E$2),MONTH('Debt Inputs'!$E$2)+14,1))</f>
        <v/>
      </c>
      <c r="B1415" s="23">
        <f>IF('Debt Inputs'!A15="","",'Debt Inputs'!A15)</f>
        <v/>
      </c>
      <c r="C1415" s="24">
        <f>IF(B1415="","",IFERROR(VLOOKUP(B1415,'Debt Inputs'!$A$6:$M$105,2,FALSE),""))</f>
        <v/>
      </c>
      <c r="D1415" s="50">
        <f>IF(B1415="","",K1315)</f>
        <v/>
      </c>
      <c r="E1415" s="26">
        <f>IF(B1415="","",IFERROR(VLOOKUP(B1415,'Debt Inputs'!$A$6:$M$105,5,FALSE),0))</f>
        <v/>
      </c>
      <c r="F1415" s="50">
        <f>IF(D1415="","",IFERROR(D1415*E1415/12,0))</f>
        <v/>
      </c>
      <c r="G1415" s="50">
        <f>IF(D1415="","",MIN(IFERROR(VLOOKUP(B1415,'Debt Inputs'!$A$6:$M$105,7,FALSE),0),D1415+F1415))</f>
        <v/>
      </c>
      <c r="H1415" s="50">
        <f>IF(D1415="","",IF(L1415=1,MAX(0,'Debt Inputs'!$B$2-SUM($G$1406:$G$1505)),0))</f>
        <v/>
      </c>
      <c r="I1415" s="50">
        <f>IF(D1415="","",MIN(D1415+F1415,G1415+H1415))</f>
        <v/>
      </c>
      <c r="J1415" s="50">
        <f>IF(D1415="","",MIN(D1415,MAX(0,I1415-F1415)))</f>
        <v/>
      </c>
      <c r="K1415" s="50">
        <f>IF(D1415="","",MAX(0,D1415+F1415-I1415))</f>
        <v/>
      </c>
      <c r="L1415" s="23">
        <f>IF(D1415="","",IF(D1415&lt;=0,"",1+COUNTIFS($D$1406:$D$1505,"&gt;0",$E$1406:$E$1505,"&gt;"&amp;E1415)))</f>
        <v/>
      </c>
      <c r="M1415" s="23">
        <f>IF(D1415="","",IF(AND(K1415&gt;0,L1415=1),"Yes","No"))</f>
        <v/>
      </c>
      <c r="N1415" s="50">
        <f>IF(D1415="","",N1315+F1415)</f>
        <v/>
      </c>
      <c r="O1415" s="49">
        <f>IF(D1415="","",IF(AND(K1415=0,K1315&gt;0),C1415,""))</f>
        <v/>
      </c>
    </row>
    <row r="1416">
      <c r="A1416" s="47">
        <f>IF(B1416="","",DATE(YEAR('Debt Inputs'!$E$2),MONTH('Debt Inputs'!$E$2)+14,1))</f>
        <v/>
      </c>
      <c r="B1416" s="18">
        <f>IF('Debt Inputs'!A16="","",'Debt Inputs'!A16)</f>
        <v/>
      </c>
      <c r="C1416" s="19">
        <f>IF(B1416="","",IFERROR(VLOOKUP(B1416,'Debt Inputs'!$A$6:$M$105,2,FALSE),""))</f>
        <v/>
      </c>
      <c r="D1416" s="48">
        <f>IF(B1416="","",K1316)</f>
        <v/>
      </c>
      <c r="E1416" s="21">
        <f>IF(B1416="","",IFERROR(VLOOKUP(B1416,'Debt Inputs'!$A$6:$M$105,5,FALSE),0))</f>
        <v/>
      </c>
      <c r="F1416" s="48">
        <f>IF(D1416="","",IFERROR(D1416*E1416/12,0))</f>
        <v/>
      </c>
      <c r="G1416" s="48">
        <f>IF(D1416="","",MIN(IFERROR(VLOOKUP(B1416,'Debt Inputs'!$A$6:$M$105,7,FALSE),0),D1416+F1416))</f>
        <v/>
      </c>
      <c r="H1416" s="48">
        <f>IF(D1416="","",IF(L1416=1,MAX(0,'Debt Inputs'!$B$2-SUM($G$1406:$G$1505)),0))</f>
        <v/>
      </c>
      <c r="I1416" s="48">
        <f>IF(D1416="","",MIN(D1416+F1416,G1416+H1416))</f>
        <v/>
      </c>
      <c r="J1416" s="48">
        <f>IF(D1416="","",MIN(D1416,MAX(0,I1416-F1416)))</f>
        <v/>
      </c>
      <c r="K1416" s="48">
        <f>IF(D1416="","",MAX(0,D1416+F1416-I1416))</f>
        <v/>
      </c>
      <c r="L1416" s="18">
        <f>IF(D1416="","",IF(D1416&lt;=0,"",1+COUNTIFS($D$1406:$D$1505,"&gt;0",$E$1406:$E$1505,"&gt;"&amp;E1416)))</f>
        <v/>
      </c>
      <c r="M1416" s="18">
        <f>IF(D1416="","",IF(AND(K1416&gt;0,L1416=1),"Yes","No"))</f>
        <v/>
      </c>
      <c r="N1416" s="48">
        <f>IF(D1416="","",N1316+F1416)</f>
        <v/>
      </c>
      <c r="O1416" s="47">
        <f>IF(D1416="","",IF(AND(K1416=0,K1316&gt;0),C1416,""))</f>
        <v/>
      </c>
    </row>
    <row r="1417">
      <c r="A1417" s="49">
        <f>IF(B1417="","",DATE(YEAR('Debt Inputs'!$E$2),MONTH('Debt Inputs'!$E$2)+14,1))</f>
        <v/>
      </c>
      <c r="B1417" s="23">
        <f>IF('Debt Inputs'!A17="","",'Debt Inputs'!A17)</f>
        <v/>
      </c>
      <c r="C1417" s="24">
        <f>IF(B1417="","",IFERROR(VLOOKUP(B1417,'Debt Inputs'!$A$6:$M$105,2,FALSE),""))</f>
        <v/>
      </c>
      <c r="D1417" s="50">
        <f>IF(B1417="","",K1317)</f>
        <v/>
      </c>
      <c r="E1417" s="26">
        <f>IF(B1417="","",IFERROR(VLOOKUP(B1417,'Debt Inputs'!$A$6:$M$105,5,FALSE),0))</f>
        <v/>
      </c>
      <c r="F1417" s="50">
        <f>IF(D1417="","",IFERROR(D1417*E1417/12,0))</f>
        <v/>
      </c>
      <c r="G1417" s="50">
        <f>IF(D1417="","",MIN(IFERROR(VLOOKUP(B1417,'Debt Inputs'!$A$6:$M$105,7,FALSE),0),D1417+F1417))</f>
        <v/>
      </c>
      <c r="H1417" s="50">
        <f>IF(D1417="","",IF(L1417=1,MAX(0,'Debt Inputs'!$B$2-SUM($G$1406:$G$1505)),0))</f>
        <v/>
      </c>
      <c r="I1417" s="50">
        <f>IF(D1417="","",MIN(D1417+F1417,G1417+H1417))</f>
        <v/>
      </c>
      <c r="J1417" s="50">
        <f>IF(D1417="","",MIN(D1417,MAX(0,I1417-F1417)))</f>
        <v/>
      </c>
      <c r="K1417" s="50">
        <f>IF(D1417="","",MAX(0,D1417+F1417-I1417))</f>
        <v/>
      </c>
      <c r="L1417" s="23">
        <f>IF(D1417="","",IF(D1417&lt;=0,"",1+COUNTIFS($D$1406:$D$1505,"&gt;0",$E$1406:$E$1505,"&gt;"&amp;E1417)))</f>
        <v/>
      </c>
      <c r="M1417" s="23">
        <f>IF(D1417="","",IF(AND(K1417&gt;0,L1417=1),"Yes","No"))</f>
        <v/>
      </c>
      <c r="N1417" s="50">
        <f>IF(D1417="","",N1317+F1417)</f>
        <v/>
      </c>
      <c r="O1417" s="49">
        <f>IF(D1417="","",IF(AND(K1417=0,K1317&gt;0),C1417,""))</f>
        <v/>
      </c>
    </row>
    <row r="1418">
      <c r="A1418" s="47">
        <f>IF(B1418="","",DATE(YEAR('Debt Inputs'!$E$2),MONTH('Debt Inputs'!$E$2)+14,1))</f>
        <v/>
      </c>
      <c r="B1418" s="18">
        <f>IF('Debt Inputs'!A18="","",'Debt Inputs'!A18)</f>
        <v/>
      </c>
      <c r="C1418" s="19">
        <f>IF(B1418="","",IFERROR(VLOOKUP(B1418,'Debt Inputs'!$A$6:$M$105,2,FALSE),""))</f>
        <v/>
      </c>
      <c r="D1418" s="48">
        <f>IF(B1418="","",K1318)</f>
        <v/>
      </c>
      <c r="E1418" s="21">
        <f>IF(B1418="","",IFERROR(VLOOKUP(B1418,'Debt Inputs'!$A$6:$M$105,5,FALSE),0))</f>
        <v/>
      </c>
      <c r="F1418" s="48">
        <f>IF(D1418="","",IFERROR(D1418*E1418/12,0))</f>
        <v/>
      </c>
      <c r="G1418" s="48">
        <f>IF(D1418="","",MIN(IFERROR(VLOOKUP(B1418,'Debt Inputs'!$A$6:$M$105,7,FALSE),0),D1418+F1418))</f>
        <v/>
      </c>
      <c r="H1418" s="48">
        <f>IF(D1418="","",IF(L1418=1,MAX(0,'Debt Inputs'!$B$2-SUM($G$1406:$G$1505)),0))</f>
        <v/>
      </c>
      <c r="I1418" s="48">
        <f>IF(D1418="","",MIN(D1418+F1418,G1418+H1418))</f>
        <v/>
      </c>
      <c r="J1418" s="48">
        <f>IF(D1418="","",MIN(D1418,MAX(0,I1418-F1418)))</f>
        <v/>
      </c>
      <c r="K1418" s="48">
        <f>IF(D1418="","",MAX(0,D1418+F1418-I1418))</f>
        <v/>
      </c>
      <c r="L1418" s="18">
        <f>IF(D1418="","",IF(D1418&lt;=0,"",1+COUNTIFS($D$1406:$D$1505,"&gt;0",$E$1406:$E$1505,"&gt;"&amp;E1418)))</f>
        <v/>
      </c>
      <c r="M1418" s="18">
        <f>IF(D1418="","",IF(AND(K1418&gt;0,L1418=1),"Yes","No"))</f>
        <v/>
      </c>
      <c r="N1418" s="48">
        <f>IF(D1418="","",N1318+F1418)</f>
        <v/>
      </c>
      <c r="O1418" s="47">
        <f>IF(D1418="","",IF(AND(K1418=0,K1318&gt;0),C1418,""))</f>
        <v/>
      </c>
    </row>
    <row r="1419">
      <c r="A1419" s="49">
        <f>IF(B1419="","",DATE(YEAR('Debt Inputs'!$E$2),MONTH('Debt Inputs'!$E$2)+14,1))</f>
        <v/>
      </c>
      <c r="B1419" s="23">
        <f>IF('Debt Inputs'!A19="","",'Debt Inputs'!A19)</f>
        <v/>
      </c>
      <c r="C1419" s="24">
        <f>IF(B1419="","",IFERROR(VLOOKUP(B1419,'Debt Inputs'!$A$6:$M$105,2,FALSE),""))</f>
        <v/>
      </c>
      <c r="D1419" s="50">
        <f>IF(B1419="","",K1319)</f>
        <v/>
      </c>
      <c r="E1419" s="26">
        <f>IF(B1419="","",IFERROR(VLOOKUP(B1419,'Debt Inputs'!$A$6:$M$105,5,FALSE),0))</f>
        <v/>
      </c>
      <c r="F1419" s="50">
        <f>IF(D1419="","",IFERROR(D1419*E1419/12,0))</f>
        <v/>
      </c>
      <c r="G1419" s="50">
        <f>IF(D1419="","",MIN(IFERROR(VLOOKUP(B1419,'Debt Inputs'!$A$6:$M$105,7,FALSE),0),D1419+F1419))</f>
        <v/>
      </c>
      <c r="H1419" s="50">
        <f>IF(D1419="","",IF(L1419=1,MAX(0,'Debt Inputs'!$B$2-SUM($G$1406:$G$1505)),0))</f>
        <v/>
      </c>
      <c r="I1419" s="50">
        <f>IF(D1419="","",MIN(D1419+F1419,G1419+H1419))</f>
        <v/>
      </c>
      <c r="J1419" s="50">
        <f>IF(D1419="","",MIN(D1419,MAX(0,I1419-F1419)))</f>
        <v/>
      </c>
      <c r="K1419" s="50">
        <f>IF(D1419="","",MAX(0,D1419+F1419-I1419))</f>
        <v/>
      </c>
      <c r="L1419" s="23">
        <f>IF(D1419="","",IF(D1419&lt;=0,"",1+COUNTIFS($D$1406:$D$1505,"&gt;0",$E$1406:$E$1505,"&gt;"&amp;E1419)))</f>
        <v/>
      </c>
      <c r="M1419" s="23">
        <f>IF(D1419="","",IF(AND(K1419&gt;0,L1419=1),"Yes","No"))</f>
        <v/>
      </c>
      <c r="N1419" s="50">
        <f>IF(D1419="","",N1319+F1419)</f>
        <v/>
      </c>
      <c r="O1419" s="49">
        <f>IF(D1419="","",IF(AND(K1419=0,K1319&gt;0),C1419,""))</f>
        <v/>
      </c>
    </row>
    <row r="1420">
      <c r="A1420" s="47">
        <f>IF(B1420="","",DATE(YEAR('Debt Inputs'!$E$2),MONTH('Debt Inputs'!$E$2)+14,1))</f>
        <v/>
      </c>
      <c r="B1420" s="18">
        <f>IF('Debt Inputs'!A20="","",'Debt Inputs'!A20)</f>
        <v/>
      </c>
      <c r="C1420" s="19">
        <f>IF(B1420="","",IFERROR(VLOOKUP(B1420,'Debt Inputs'!$A$6:$M$105,2,FALSE),""))</f>
        <v/>
      </c>
      <c r="D1420" s="48">
        <f>IF(B1420="","",K1320)</f>
        <v/>
      </c>
      <c r="E1420" s="21">
        <f>IF(B1420="","",IFERROR(VLOOKUP(B1420,'Debt Inputs'!$A$6:$M$105,5,FALSE),0))</f>
        <v/>
      </c>
      <c r="F1420" s="48">
        <f>IF(D1420="","",IFERROR(D1420*E1420/12,0))</f>
        <v/>
      </c>
      <c r="G1420" s="48">
        <f>IF(D1420="","",MIN(IFERROR(VLOOKUP(B1420,'Debt Inputs'!$A$6:$M$105,7,FALSE),0),D1420+F1420))</f>
        <v/>
      </c>
      <c r="H1420" s="48">
        <f>IF(D1420="","",IF(L1420=1,MAX(0,'Debt Inputs'!$B$2-SUM($G$1406:$G$1505)),0))</f>
        <v/>
      </c>
      <c r="I1420" s="48">
        <f>IF(D1420="","",MIN(D1420+F1420,G1420+H1420))</f>
        <v/>
      </c>
      <c r="J1420" s="48">
        <f>IF(D1420="","",MIN(D1420,MAX(0,I1420-F1420)))</f>
        <v/>
      </c>
      <c r="K1420" s="48">
        <f>IF(D1420="","",MAX(0,D1420+F1420-I1420))</f>
        <v/>
      </c>
      <c r="L1420" s="18">
        <f>IF(D1420="","",IF(D1420&lt;=0,"",1+COUNTIFS($D$1406:$D$1505,"&gt;0",$E$1406:$E$1505,"&gt;"&amp;E1420)))</f>
        <v/>
      </c>
      <c r="M1420" s="18">
        <f>IF(D1420="","",IF(AND(K1420&gt;0,L1420=1),"Yes","No"))</f>
        <v/>
      </c>
      <c r="N1420" s="48">
        <f>IF(D1420="","",N1320+F1420)</f>
        <v/>
      </c>
      <c r="O1420" s="47">
        <f>IF(D1420="","",IF(AND(K1420=0,K1320&gt;0),C1420,""))</f>
        <v/>
      </c>
    </row>
    <row r="1421">
      <c r="A1421" s="49">
        <f>IF(B1421="","",DATE(YEAR('Debt Inputs'!$E$2),MONTH('Debt Inputs'!$E$2)+14,1))</f>
        <v/>
      </c>
      <c r="B1421" s="23">
        <f>IF('Debt Inputs'!A21="","",'Debt Inputs'!A21)</f>
        <v/>
      </c>
      <c r="C1421" s="24">
        <f>IF(B1421="","",IFERROR(VLOOKUP(B1421,'Debt Inputs'!$A$6:$M$105,2,FALSE),""))</f>
        <v/>
      </c>
      <c r="D1421" s="50">
        <f>IF(B1421="","",K1321)</f>
        <v/>
      </c>
      <c r="E1421" s="26">
        <f>IF(B1421="","",IFERROR(VLOOKUP(B1421,'Debt Inputs'!$A$6:$M$105,5,FALSE),0))</f>
        <v/>
      </c>
      <c r="F1421" s="50">
        <f>IF(D1421="","",IFERROR(D1421*E1421/12,0))</f>
        <v/>
      </c>
      <c r="G1421" s="50">
        <f>IF(D1421="","",MIN(IFERROR(VLOOKUP(B1421,'Debt Inputs'!$A$6:$M$105,7,FALSE),0),D1421+F1421))</f>
        <v/>
      </c>
      <c r="H1421" s="50">
        <f>IF(D1421="","",IF(L1421=1,MAX(0,'Debt Inputs'!$B$2-SUM($G$1406:$G$1505)),0))</f>
        <v/>
      </c>
      <c r="I1421" s="50">
        <f>IF(D1421="","",MIN(D1421+F1421,G1421+H1421))</f>
        <v/>
      </c>
      <c r="J1421" s="50">
        <f>IF(D1421="","",MIN(D1421,MAX(0,I1421-F1421)))</f>
        <v/>
      </c>
      <c r="K1421" s="50">
        <f>IF(D1421="","",MAX(0,D1421+F1421-I1421))</f>
        <v/>
      </c>
      <c r="L1421" s="23">
        <f>IF(D1421="","",IF(D1421&lt;=0,"",1+COUNTIFS($D$1406:$D$1505,"&gt;0",$E$1406:$E$1505,"&gt;"&amp;E1421)))</f>
        <v/>
      </c>
      <c r="M1421" s="23">
        <f>IF(D1421="","",IF(AND(K1421&gt;0,L1421=1),"Yes","No"))</f>
        <v/>
      </c>
      <c r="N1421" s="50">
        <f>IF(D1421="","",N1321+F1421)</f>
        <v/>
      </c>
      <c r="O1421" s="49">
        <f>IF(D1421="","",IF(AND(K1421=0,K1321&gt;0),C1421,""))</f>
        <v/>
      </c>
    </row>
    <row r="1422">
      <c r="A1422" s="47">
        <f>IF(B1422="","",DATE(YEAR('Debt Inputs'!$E$2),MONTH('Debt Inputs'!$E$2)+14,1))</f>
        <v/>
      </c>
      <c r="B1422" s="18">
        <f>IF('Debt Inputs'!A22="","",'Debt Inputs'!A22)</f>
        <v/>
      </c>
      <c r="C1422" s="19">
        <f>IF(B1422="","",IFERROR(VLOOKUP(B1422,'Debt Inputs'!$A$6:$M$105,2,FALSE),""))</f>
        <v/>
      </c>
      <c r="D1422" s="48">
        <f>IF(B1422="","",K1322)</f>
        <v/>
      </c>
      <c r="E1422" s="21">
        <f>IF(B1422="","",IFERROR(VLOOKUP(B1422,'Debt Inputs'!$A$6:$M$105,5,FALSE),0))</f>
        <v/>
      </c>
      <c r="F1422" s="48">
        <f>IF(D1422="","",IFERROR(D1422*E1422/12,0))</f>
        <v/>
      </c>
      <c r="G1422" s="48">
        <f>IF(D1422="","",MIN(IFERROR(VLOOKUP(B1422,'Debt Inputs'!$A$6:$M$105,7,FALSE),0),D1422+F1422))</f>
        <v/>
      </c>
      <c r="H1422" s="48">
        <f>IF(D1422="","",IF(L1422=1,MAX(0,'Debt Inputs'!$B$2-SUM($G$1406:$G$1505)),0))</f>
        <v/>
      </c>
      <c r="I1422" s="48">
        <f>IF(D1422="","",MIN(D1422+F1422,G1422+H1422))</f>
        <v/>
      </c>
      <c r="J1422" s="48">
        <f>IF(D1422="","",MIN(D1422,MAX(0,I1422-F1422)))</f>
        <v/>
      </c>
      <c r="K1422" s="48">
        <f>IF(D1422="","",MAX(0,D1422+F1422-I1422))</f>
        <v/>
      </c>
      <c r="L1422" s="18">
        <f>IF(D1422="","",IF(D1422&lt;=0,"",1+COUNTIFS($D$1406:$D$1505,"&gt;0",$E$1406:$E$1505,"&gt;"&amp;E1422)))</f>
        <v/>
      </c>
      <c r="M1422" s="18">
        <f>IF(D1422="","",IF(AND(K1422&gt;0,L1422=1),"Yes","No"))</f>
        <v/>
      </c>
      <c r="N1422" s="48">
        <f>IF(D1422="","",N1322+F1422)</f>
        <v/>
      </c>
      <c r="O1422" s="47">
        <f>IF(D1422="","",IF(AND(K1422=0,K1322&gt;0),C1422,""))</f>
        <v/>
      </c>
    </row>
    <row r="1423">
      <c r="A1423" s="49">
        <f>IF(B1423="","",DATE(YEAR('Debt Inputs'!$E$2),MONTH('Debt Inputs'!$E$2)+14,1))</f>
        <v/>
      </c>
      <c r="B1423" s="23">
        <f>IF('Debt Inputs'!A23="","",'Debt Inputs'!A23)</f>
        <v/>
      </c>
      <c r="C1423" s="24">
        <f>IF(B1423="","",IFERROR(VLOOKUP(B1423,'Debt Inputs'!$A$6:$M$105,2,FALSE),""))</f>
        <v/>
      </c>
      <c r="D1423" s="50">
        <f>IF(B1423="","",K1323)</f>
        <v/>
      </c>
      <c r="E1423" s="26">
        <f>IF(B1423="","",IFERROR(VLOOKUP(B1423,'Debt Inputs'!$A$6:$M$105,5,FALSE),0))</f>
        <v/>
      </c>
      <c r="F1423" s="50">
        <f>IF(D1423="","",IFERROR(D1423*E1423/12,0))</f>
        <v/>
      </c>
      <c r="G1423" s="50">
        <f>IF(D1423="","",MIN(IFERROR(VLOOKUP(B1423,'Debt Inputs'!$A$6:$M$105,7,FALSE),0),D1423+F1423))</f>
        <v/>
      </c>
      <c r="H1423" s="50">
        <f>IF(D1423="","",IF(L1423=1,MAX(0,'Debt Inputs'!$B$2-SUM($G$1406:$G$1505)),0))</f>
        <v/>
      </c>
      <c r="I1423" s="50">
        <f>IF(D1423="","",MIN(D1423+F1423,G1423+H1423))</f>
        <v/>
      </c>
      <c r="J1423" s="50">
        <f>IF(D1423="","",MIN(D1423,MAX(0,I1423-F1423)))</f>
        <v/>
      </c>
      <c r="K1423" s="50">
        <f>IF(D1423="","",MAX(0,D1423+F1423-I1423))</f>
        <v/>
      </c>
      <c r="L1423" s="23">
        <f>IF(D1423="","",IF(D1423&lt;=0,"",1+COUNTIFS($D$1406:$D$1505,"&gt;0",$E$1406:$E$1505,"&gt;"&amp;E1423)))</f>
        <v/>
      </c>
      <c r="M1423" s="23">
        <f>IF(D1423="","",IF(AND(K1423&gt;0,L1423=1),"Yes","No"))</f>
        <v/>
      </c>
      <c r="N1423" s="50">
        <f>IF(D1423="","",N1323+F1423)</f>
        <v/>
      </c>
      <c r="O1423" s="49">
        <f>IF(D1423="","",IF(AND(K1423=0,K1323&gt;0),C1423,""))</f>
        <v/>
      </c>
    </row>
    <row r="1424">
      <c r="A1424" s="47">
        <f>IF(B1424="","",DATE(YEAR('Debt Inputs'!$E$2),MONTH('Debt Inputs'!$E$2)+14,1))</f>
        <v/>
      </c>
      <c r="B1424" s="18">
        <f>IF('Debt Inputs'!A24="","",'Debt Inputs'!A24)</f>
        <v/>
      </c>
      <c r="C1424" s="19">
        <f>IF(B1424="","",IFERROR(VLOOKUP(B1424,'Debt Inputs'!$A$6:$M$105,2,FALSE),""))</f>
        <v/>
      </c>
      <c r="D1424" s="48">
        <f>IF(B1424="","",K1324)</f>
        <v/>
      </c>
      <c r="E1424" s="21">
        <f>IF(B1424="","",IFERROR(VLOOKUP(B1424,'Debt Inputs'!$A$6:$M$105,5,FALSE),0))</f>
        <v/>
      </c>
      <c r="F1424" s="48">
        <f>IF(D1424="","",IFERROR(D1424*E1424/12,0))</f>
        <v/>
      </c>
      <c r="G1424" s="48">
        <f>IF(D1424="","",MIN(IFERROR(VLOOKUP(B1424,'Debt Inputs'!$A$6:$M$105,7,FALSE),0),D1424+F1424))</f>
        <v/>
      </c>
      <c r="H1424" s="48">
        <f>IF(D1424="","",IF(L1424=1,MAX(0,'Debt Inputs'!$B$2-SUM($G$1406:$G$1505)),0))</f>
        <v/>
      </c>
      <c r="I1424" s="48">
        <f>IF(D1424="","",MIN(D1424+F1424,G1424+H1424))</f>
        <v/>
      </c>
      <c r="J1424" s="48">
        <f>IF(D1424="","",MIN(D1424,MAX(0,I1424-F1424)))</f>
        <v/>
      </c>
      <c r="K1424" s="48">
        <f>IF(D1424="","",MAX(0,D1424+F1424-I1424))</f>
        <v/>
      </c>
      <c r="L1424" s="18">
        <f>IF(D1424="","",IF(D1424&lt;=0,"",1+COUNTIFS($D$1406:$D$1505,"&gt;0",$E$1406:$E$1505,"&gt;"&amp;E1424)))</f>
        <v/>
      </c>
      <c r="M1424" s="18">
        <f>IF(D1424="","",IF(AND(K1424&gt;0,L1424=1),"Yes","No"))</f>
        <v/>
      </c>
      <c r="N1424" s="48">
        <f>IF(D1424="","",N1324+F1424)</f>
        <v/>
      </c>
      <c r="O1424" s="47">
        <f>IF(D1424="","",IF(AND(K1424=0,K1324&gt;0),C1424,""))</f>
        <v/>
      </c>
    </row>
    <row r="1425">
      <c r="A1425" s="49">
        <f>IF(B1425="","",DATE(YEAR('Debt Inputs'!$E$2),MONTH('Debt Inputs'!$E$2)+14,1))</f>
        <v/>
      </c>
      <c r="B1425" s="23">
        <f>IF('Debt Inputs'!A25="","",'Debt Inputs'!A25)</f>
        <v/>
      </c>
      <c r="C1425" s="24">
        <f>IF(B1425="","",IFERROR(VLOOKUP(B1425,'Debt Inputs'!$A$6:$M$105,2,FALSE),""))</f>
        <v/>
      </c>
      <c r="D1425" s="50">
        <f>IF(B1425="","",K1325)</f>
        <v/>
      </c>
      <c r="E1425" s="26">
        <f>IF(B1425="","",IFERROR(VLOOKUP(B1425,'Debt Inputs'!$A$6:$M$105,5,FALSE),0))</f>
        <v/>
      </c>
      <c r="F1425" s="50">
        <f>IF(D1425="","",IFERROR(D1425*E1425/12,0))</f>
        <v/>
      </c>
      <c r="G1425" s="50">
        <f>IF(D1425="","",MIN(IFERROR(VLOOKUP(B1425,'Debt Inputs'!$A$6:$M$105,7,FALSE),0),D1425+F1425))</f>
        <v/>
      </c>
      <c r="H1425" s="50">
        <f>IF(D1425="","",IF(L1425=1,MAX(0,'Debt Inputs'!$B$2-SUM($G$1406:$G$1505)),0))</f>
        <v/>
      </c>
      <c r="I1425" s="50">
        <f>IF(D1425="","",MIN(D1425+F1425,G1425+H1425))</f>
        <v/>
      </c>
      <c r="J1425" s="50">
        <f>IF(D1425="","",MIN(D1425,MAX(0,I1425-F1425)))</f>
        <v/>
      </c>
      <c r="K1425" s="50">
        <f>IF(D1425="","",MAX(0,D1425+F1425-I1425))</f>
        <v/>
      </c>
      <c r="L1425" s="23">
        <f>IF(D1425="","",IF(D1425&lt;=0,"",1+COUNTIFS($D$1406:$D$1505,"&gt;0",$E$1406:$E$1505,"&gt;"&amp;E1425)))</f>
        <v/>
      </c>
      <c r="M1425" s="23">
        <f>IF(D1425="","",IF(AND(K1425&gt;0,L1425=1),"Yes","No"))</f>
        <v/>
      </c>
      <c r="N1425" s="50">
        <f>IF(D1425="","",N1325+F1425)</f>
        <v/>
      </c>
      <c r="O1425" s="49">
        <f>IF(D1425="","",IF(AND(K1425=0,K1325&gt;0),C1425,""))</f>
        <v/>
      </c>
    </row>
    <row r="1426">
      <c r="A1426" s="47">
        <f>IF(B1426="","",DATE(YEAR('Debt Inputs'!$E$2),MONTH('Debt Inputs'!$E$2)+14,1))</f>
        <v/>
      </c>
      <c r="B1426" s="18">
        <f>IF('Debt Inputs'!A26="","",'Debt Inputs'!A26)</f>
        <v/>
      </c>
      <c r="C1426" s="19">
        <f>IF(B1426="","",IFERROR(VLOOKUP(B1426,'Debt Inputs'!$A$6:$M$105,2,FALSE),""))</f>
        <v/>
      </c>
      <c r="D1426" s="48">
        <f>IF(B1426="","",K1326)</f>
        <v/>
      </c>
      <c r="E1426" s="21">
        <f>IF(B1426="","",IFERROR(VLOOKUP(B1426,'Debt Inputs'!$A$6:$M$105,5,FALSE),0))</f>
        <v/>
      </c>
      <c r="F1426" s="48">
        <f>IF(D1426="","",IFERROR(D1426*E1426/12,0))</f>
        <v/>
      </c>
      <c r="G1426" s="48">
        <f>IF(D1426="","",MIN(IFERROR(VLOOKUP(B1426,'Debt Inputs'!$A$6:$M$105,7,FALSE),0),D1426+F1426))</f>
        <v/>
      </c>
      <c r="H1426" s="48">
        <f>IF(D1426="","",IF(L1426=1,MAX(0,'Debt Inputs'!$B$2-SUM($G$1406:$G$1505)),0))</f>
        <v/>
      </c>
      <c r="I1426" s="48">
        <f>IF(D1426="","",MIN(D1426+F1426,G1426+H1426))</f>
        <v/>
      </c>
      <c r="J1426" s="48">
        <f>IF(D1426="","",MIN(D1426,MAX(0,I1426-F1426)))</f>
        <v/>
      </c>
      <c r="K1426" s="48">
        <f>IF(D1426="","",MAX(0,D1426+F1426-I1426))</f>
        <v/>
      </c>
      <c r="L1426" s="18">
        <f>IF(D1426="","",IF(D1426&lt;=0,"",1+COUNTIFS($D$1406:$D$1505,"&gt;0",$E$1406:$E$1505,"&gt;"&amp;E1426)))</f>
        <v/>
      </c>
      <c r="M1426" s="18">
        <f>IF(D1426="","",IF(AND(K1426&gt;0,L1426=1),"Yes","No"))</f>
        <v/>
      </c>
      <c r="N1426" s="48">
        <f>IF(D1426="","",N1326+F1426)</f>
        <v/>
      </c>
      <c r="O1426" s="47">
        <f>IF(D1426="","",IF(AND(K1426=0,K1326&gt;0),C1426,""))</f>
        <v/>
      </c>
    </row>
    <row r="1427">
      <c r="A1427" s="49">
        <f>IF(B1427="","",DATE(YEAR('Debt Inputs'!$E$2),MONTH('Debt Inputs'!$E$2)+14,1))</f>
        <v/>
      </c>
      <c r="B1427" s="23">
        <f>IF('Debt Inputs'!A27="","",'Debt Inputs'!A27)</f>
        <v/>
      </c>
      <c r="C1427" s="24">
        <f>IF(B1427="","",IFERROR(VLOOKUP(B1427,'Debt Inputs'!$A$6:$M$105,2,FALSE),""))</f>
        <v/>
      </c>
      <c r="D1427" s="50">
        <f>IF(B1427="","",K1327)</f>
        <v/>
      </c>
      <c r="E1427" s="26">
        <f>IF(B1427="","",IFERROR(VLOOKUP(B1427,'Debt Inputs'!$A$6:$M$105,5,FALSE),0))</f>
        <v/>
      </c>
      <c r="F1427" s="50">
        <f>IF(D1427="","",IFERROR(D1427*E1427/12,0))</f>
        <v/>
      </c>
      <c r="G1427" s="50">
        <f>IF(D1427="","",MIN(IFERROR(VLOOKUP(B1427,'Debt Inputs'!$A$6:$M$105,7,FALSE),0),D1427+F1427))</f>
        <v/>
      </c>
      <c r="H1427" s="50">
        <f>IF(D1427="","",IF(L1427=1,MAX(0,'Debt Inputs'!$B$2-SUM($G$1406:$G$1505)),0))</f>
        <v/>
      </c>
      <c r="I1427" s="50">
        <f>IF(D1427="","",MIN(D1427+F1427,G1427+H1427))</f>
        <v/>
      </c>
      <c r="J1427" s="50">
        <f>IF(D1427="","",MIN(D1427,MAX(0,I1427-F1427)))</f>
        <v/>
      </c>
      <c r="K1427" s="50">
        <f>IF(D1427="","",MAX(0,D1427+F1427-I1427))</f>
        <v/>
      </c>
      <c r="L1427" s="23">
        <f>IF(D1427="","",IF(D1427&lt;=0,"",1+COUNTIFS($D$1406:$D$1505,"&gt;0",$E$1406:$E$1505,"&gt;"&amp;E1427)))</f>
        <v/>
      </c>
      <c r="M1427" s="23">
        <f>IF(D1427="","",IF(AND(K1427&gt;0,L1427=1),"Yes","No"))</f>
        <v/>
      </c>
      <c r="N1427" s="50">
        <f>IF(D1427="","",N1327+F1427)</f>
        <v/>
      </c>
      <c r="O1427" s="49">
        <f>IF(D1427="","",IF(AND(K1427=0,K1327&gt;0),C1427,""))</f>
        <v/>
      </c>
    </row>
    <row r="1428">
      <c r="A1428" s="47">
        <f>IF(B1428="","",DATE(YEAR('Debt Inputs'!$E$2),MONTH('Debt Inputs'!$E$2)+14,1))</f>
        <v/>
      </c>
      <c r="B1428" s="18">
        <f>IF('Debt Inputs'!A28="","",'Debt Inputs'!A28)</f>
        <v/>
      </c>
      <c r="C1428" s="19">
        <f>IF(B1428="","",IFERROR(VLOOKUP(B1428,'Debt Inputs'!$A$6:$M$105,2,FALSE),""))</f>
        <v/>
      </c>
      <c r="D1428" s="48">
        <f>IF(B1428="","",K1328)</f>
        <v/>
      </c>
      <c r="E1428" s="21">
        <f>IF(B1428="","",IFERROR(VLOOKUP(B1428,'Debt Inputs'!$A$6:$M$105,5,FALSE),0))</f>
        <v/>
      </c>
      <c r="F1428" s="48">
        <f>IF(D1428="","",IFERROR(D1428*E1428/12,0))</f>
        <v/>
      </c>
      <c r="G1428" s="48">
        <f>IF(D1428="","",MIN(IFERROR(VLOOKUP(B1428,'Debt Inputs'!$A$6:$M$105,7,FALSE),0),D1428+F1428))</f>
        <v/>
      </c>
      <c r="H1428" s="48">
        <f>IF(D1428="","",IF(L1428=1,MAX(0,'Debt Inputs'!$B$2-SUM($G$1406:$G$1505)),0))</f>
        <v/>
      </c>
      <c r="I1428" s="48">
        <f>IF(D1428="","",MIN(D1428+F1428,G1428+H1428))</f>
        <v/>
      </c>
      <c r="J1428" s="48">
        <f>IF(D1428="","",MIN(D1428,MAX(0,I1428-F1428)))</f>
        <v/>
      </c>
      <c r="K1428" s="48">
        <f>IF(D1428="","",MAX(0,D1428+F1428-I1428))</f>
        <v/>
      </c>
      <c r="L1428" s="18">
        <f>IF(D1428="","",IF(D1428&lt;=0,"",1+COUNTIFS($D$1406:$D$1505,"&gt;0",$E$1406:$E$1505,"&gt;"&amp;E1428)))</f>
        <v/>
      </c>
      <c r="M1428" s="18">
        <f>IF(D1428="","",IF(AND(K1428&gt;0,L1428=1),"Yes","No"))</f>
        <v/>
      </c>
      <c r="N1428" s="48">
        <f>IF(D1428="","",N1328+F1428)</f>
        <v/>
      </c>
      <c r="O1428" s="47">
        <f>IF(D1428="","",IF(AND(K1428=0,K1328&gt;0),C1428,""))</f>
        <v/>
      </c>
    </row>
    <row r="1429">
      <c r="A1429" s="49">
        <f>IF(B1429="","",DATE(YEAR('Debt Inputs'!$E$2),MONTH('Debt Inputs'!$E$2)+14,1))</f>
        <v/>
      </c>
      <c r="B1429" s="23">
        <f>IF('Debt Inputs'!A29="","",'Debt Inputs'!A29)</f>
        <v/>
      </c>
      <c r="C1429" s="24">
        <f>IF(B1429="","",IFERROR(VLOOKUP(B1429,'Debt Inputs'!$A$6:$M$105,2,FALSE),""))</f>
        <v/>
      </c>
      <c r="D1429" s="50">
        <f>IF(B1429="","",K1329)</f>
        <v/>
      </c>
      <c r="E1429" s="26">
        <f>IF(B1429="","",IFERROR(VLOOKUP(B1429,'Debt Inputs'!$A$6:$M$105,5,FALSE),0))</f>
        <v/>
      </c>
      <c r="F1429" s="50">
        <f>IF(D1429="","",IFERROR(D1429*E1429/12,0))</f>
        <v/>
      </c>
      <c r="G1429" s="50">
        <f>IF(D1429="","",MIN(IFERROR(VLOOKUP(B1429,'Debt Inputs'!$A$6:$M$105,7,FALSE),0),D1429+F1429))</f>
        <v/>
      </c>
      <c r="H1429" s="50">
        <f>IF(D1429="","",IF(L1429=1,MAX(0,'Debt Inputs'!$B$2-SUM($G$1406:$G$1505)),0))</f>
        <v/>
      </c>
      <c r="I1429" s="50">
        <f>IF(D1429="","",MIN(D1429+F1429,G1429+H1429))</f>
        <v/>
      </c>
      <c r="J1429" s="50">
        <f>IF(D1429="","",MIN(D1429,MAX(0,I1429-F1429)))</f>
        <v/>
      </c>
      <c r="K1429" s="50">
        <f>IF(D1429="","",MAX(0,D1429+F1429-I1429))</f>
        <v/>
      </c>
      <c r="L1429" s="23">
        <f>IF(D1429="","",IF(D1429&lt;=0,"",1+COUNTIFS($D$1406:$D$1505,"&gt;0",$E$1406:$E$1505,"&gt;"&amp;E1429)))</f>
        <v/>
      </c>
      <c r="M1429" s="23">
        <f>IF(D1429="","",IF(AND(K1429&gt;0,L1429=1),"Yes","No"))</f>
        <v/>
      </c>
      <c r="N1429" s="50">
        <f>IF(D1429="","",N1329+F1429)</f>
        <v/>
      </c>
      <c r="O1429" s="49">
        <f>IF(D1429="","",IF(AND(K1429=0,K1329&gt;0),C1429,""))</f>
        <v/>
      </c>
    </row>
    <row r="1430">
      <c r="A1430" s="47">
        <f>IF(B1430="","",DATE(YEAR('Debt Inputs'!$E$2),MONTH('Debt Inputs'!$E$2)+14,1))</f>
        <v/>
      </c>
      <c r="B1430" s="18">
        <f>IF('Debt Inputs'!A30="","",'Debt Inputs'!A30)</f>
        <v/>
      </c>
      <c r="C1430" s="19">
        <f>IF(B1430="","",IFERROR(VLOOKUP(B1430,'Debt Inputs'!$A$6:$M$105,2,FALSE),""))</f>
        <v/>
      </c>
      <c r="D1430" s="48">
        <f>IF(B1430="","",K1330)</f>
        <v/>
      </c>
      <c r="E1430" s="21">
        <f>IF(B1430="","",IFERROR(VLOOKUP(B1430,'Debt Inputs'!$A$6:$M$105,5,FALSE),0))</f>
        <v/>
      </c>
      <c r="F1430" s="48">
        <f>IF(D1430="","",IFERROR(D1430*E1430/12,0))</f>
        <v/>
      </c>
      <c r="G1430" s="48">
        <f>IF(D1430="","",MIN(IFERROR(VLOOKUP(B1430,'Debt Inputs'!$A$6:$M$105,7,FALSE),0),D1430+F1430))</f>
        <v/>
      </c>
      <c r="H1430" s="48">
        <f>IF(D1430="","",IF(L1430=1,MAX(0,'Debt Inputs'!$B$2-SUM($G$1406:$G$1505)),0))</f>
        <v/>
      </c>
      <c r="I1430" s="48">
        <f>IF(D1430="","",MIN(D1430+F1430,G1430+H1430))</f>
        <v/>
      </c>
      <c r="J1430" s="48">
        <f>IF(D1430="","",MIN(D1430,MAX(0,I1430-F1430)))</f>
        <v/>
      </c>
      <c r="K1430" s="48">
        <f>IF(D1430="","",MAX(0,D1430+F1430-I1430))</f>
        <v/>
      </c>
      <c r="L1430" s="18">
        <f>IF(D1430="","",IF(D1430&lt;=0,"",1+COUNTIFS($D$1406:$D$1505,"&gt;0",$E$1406:$E$1505,"&gt;"&amp;E1430)))</f>
        <v/>
      </c>
      <c r="M1430" s="18">
        <f>IF(D1430="","",IF(AND(K1430&gt;0,L1430=1),"Yes","No"))</f>
        <v/>
      </c>
      <c r="N1430" s="48">
        <f>IF(D1430="","",N1330+F1430)</f>
        <v/>
      </c>
      <c r="O1430" s="47">
        <f>IF(D1430="","",IF(AND(K1430=0,K1330&gt;0),C1430,""))</f>
        <v/>
      </c>
    </row>
    <row r="1431">
      <c r="A1431" s="49">
        <f>IF(B1431="","",DATE(YEAR('Debt Inputs'!$E$2),MONTH('Debt Inputs'!$E$2)+14,1))</f>
        <v/>
      </c>
      <c r="B1431" s="23">
        <f>IF('Debt Inputs'!A31="","",'Debt Inputs'!A31)</f>
        <v/>
      </c>
      <c r="C1431" s="24">
        <f>IF(B1431="","",IFERROR(VLOOKUP(B1431,'Debt Inputs'!$A$6:$M$105,2,FALSE),""))</f>
        <v/>
      </c>
      <c r="D1431" s="50">
        <f>IF(B1431="","",K1331)</f>
        <v/>
      </c>
      <c r="E1431" s="26">
        <f>IF(B1431="","",IFERROR(VLOOKUP(B1431,'Debt Inputs'!$A$6:$M$105,5,FALSE),0))</f>
        <v/>
      </c>
      <c r="F1431" s="50">
        <f>IF(D1431="","",IFERROR(D1431*E1431/12,0))</f>
        <v/>
      </c>
      <c r="G1431" s="50">
        <f>IF(D1431="","",MIN(IFERROR(VLOOKUP(B1431,'Debt Inputs'!$A$6:$M$105,7,FALSE),0),D1431+F1431))</f>
        <v/>
      </c>
      <c r="H1431" s="50">
        <f>IF(D1431="","",IF(L1431=1,MAX(0,'Debt Inputs'!$B$2-SUM($G$1406:$G$1505)),0))</f>
        <v/>
      </c>
      <c r="I1431" s="50">
        <f>IF(D1431="","",MIN(D1431+F1431,G1431+H1431))</f>
        <v/>
      </c>
      <c r="J1431" s="50">
        <f>IF(D1431="","",MIN(D1431,MAX(0,I1431-F1431)))</f>
        <v/>
      </c>
      <c r="K1431" s="50">
        <f>IF(D1431="","",MAX(0,D1431+F1431-I1431))</f>
        <v/>
      </c>
      <c r="L1431" s="23">
        <f>IF(D1431="","",IF(D1431&lt;=0,"",1+COUNTIFS($D$1406:$D$1505,"&gt;0",$E$1406:$E$1505,"&gt;"&amp;E1431)))</f>
        <v/>
      </c>
      <c r="M1431" s="23">
        <f>IF(D1431="","",IF(AND(K1431&gt;0,L1431=1),"Yes","No"))</f>
        <v/>
      </c>
      <c r="N1431" s="50">
        <f>IF(D1431="","",N1331+F1431)</f>
        <v/>
      </c>
      <c r="O1431" s="49">
        <f>IF(D1431="","",IF(AND(K1431=0,K1331&gt;0),C1431,""))</f>
        <v/>
      </c>
    </row>
    <row r="1432">
      <c r="A1432" s="47">
        <f>IF(B1432="","",DATE(YEAR('Debt Inputs'!$E$2),MONTH('Debt Inputs'!$E$2)+14,1))</f>
        <v/>
      </c>
      <c r="B1432" s="18">
        <f>IF('Debt Inputs'!A32="","",'Debt Inputs'!A32)</f>
        <v/>
      </c>
      <c r="C1432" s="19">
        <f>IF(B1432="","",IFERROR(VLOOKUP(B1432,'Debt Inputs'!$A$6:$M$105,2,FALSE),""))</f>
        <v/>
      </c>
      <c r="D1432" s="48">
        <f>IF(B1432="","",K1332)</f>
        <v/>
      </c>
      <c r="E1432" s="21">
        <f>IF(B1432="","",IFERROR(VLOOKUP(B1432,'Debt Inputs'!$A$6:$M$105,5,FALSE),0))</f>
        <v/>
      </c>
      <c r="F1432" s="48">
        <f>IF(D1432="","",IFERROR(D1432*E1432/12,0))</f>
        <v/>
      </c>
      <c r="G1432" s="48">
        <f>IF(D1432="","",MIN(IFERROR(VLOOKUP(B1432,'Debt Inputs'!$A$6:$M$105,7,FALSE),0),D1432+F1432))</f>
        <v/>
      </c>
      <c r="H1432" s="48">
        <f>IF(D1432="","",IF(L1432=1,MAX(0,'Debt Inputs'!$B$2-SUM($G$1406:$G$1505)),0))</f>
        <v/>
      </c>
      <c r="I1432" s="48">
        <f>IF(D1432="","",MIN(D1432+F1432,G1432+H1432))</f>
        <v/>
      </c>
      <c r="J1432" s="48">
        <f>IF(D1432="","",MIN(D1432,MAX(0,I1432-F1432)))</f>
        <v/>
      </c>
      <c r="K1432" s="48">
        <f>IF(D1432="","",MAX(0,D1432+F1432-I1432))</f>
        <v/>
      </c>
      <c r="L1432" s="18">
        <f>IF(D1432="","",IF(D1432&lt;=0,"",1+COUNTIFS($D$1406:$D$1505,"&gt;0",$E$1406:$E$1505,"&gt;"&amp;E1432)))</f>
        <v/>
      </c>
      <c r="M1432" s="18">
        <f>IF(D1432="","",IF(AND(K1432&gt;0,L1432=1),"Yes","No"))</f>
        <v/>
      </c>
      <c r="N1432" s="48">
        <f>IF(D1432="","",N1332+F1432)</f>
        <v/>
      </c>
      <c r="O1432" s="47">
        <f>IF(D1432="","",IF(AND(K1432=0,K1332&gt;0),C1432,""))</f>
        <v/>
      </c>
    </row>
    <row r="1433">
      <c r="A1433" s="49">
        <f>IF(B1433="","",DATE(YEAR('Debt Inputs'!$E$2),MONTH('Debt Inputs'!$E$2)+14,1))</f>
        <v/>
      </c>
      <c r="B1433" s="23">
        <f>IF('Debt Inputs'!A33="","",'Debt Inputs'!A33)</f>
        <v/>
      </c>
      <c r="C1433" s="24">
        <f>IF(B1433="","",IFERROR(VLOOKUP(B1433,'Debt Inputs'!$A$6:$M$105,2,FALSE),""))</f>
        <v/>
      </c>
      <c r="D1433" s="50">
        <f>IF(B1433="","",K1333)</f>
        <v/>
      </c>
      <c r="E1433" s="26">
        <f>IF(B1433="","",IFERROR(VLOOKUP(B1433,'Debt Inputs'!$A$6:$M$105,5,FALSE),0))</f>
        <v/>
      </c>
      <c r="F1433" s="50">
        <f>IF(D1433="","",IFERROR(D1433*E1433/12,0))</f>
        <v/>
      </c>
      <c r="G1433" s="50">
        <f>IF(D1433="","",MIN(IFERROR(VLOOKUP(B1433,'Debt Inputs'!$A$6:$M$105,7,FALSE),0),D1433+F1433))</f>
        <v/>
      </c>
      <c r="H1433" s="50">
        <f>IF(D1433="","",IF(L1433=1,MAX(0,'Debt Inputs'!$B$2-SUM($G$1406:$G$1505)),0))</f>
        <v/>
      </c>
      <c r="I1433" s="50">
        <f>IF(D1433="","",MIN(D1433+F1433,G1433+H1433))</f>
        <v/>
      </c>
      <c r="J1433" s="50">
        <f>IF(D1433="","",MIN(D1433,MAX(0,I1433-F1433)))</f>
        <v/>
      </c>
      <c r="K1433" s="50">
        <f>IF(D1433="","",MAX(0,D1433+F1433-I1433))</f>
        <v/>
      </c>
      <c r="L1433" s="23">
        <f>IF(D1433="","",IF(D1433&lt;=0,"",1+COUNTIFS($D$1406:$D$1505,"&gt;0",$E$1406:$E$1505,"&gt;"&amp;E1433)))</f>
        <v/>
      </c>
      <c r="M1433" s="23">
        <f>IF(D1433="","",IF(AND(K1433&gt;0,L1433=1),"Yes","No"))</f>
        <v/>
      </c>
      <c r="N1433" s="50">
        <f>IF(D1433="","",N1333+F1433)</f>
        <v/>
      </c>
      <c r="O1433" s="49">
        <f>IF(D1433="","",IF(AND(K1433=0,K1333&gt;0),C1433,""))</f>
        <v/>
      </c>
    </row>
    <row r="1434">
      <c r="A1434" s="47">
        <f>IF(B1434="","",DATE(YEAR('Debt Inputs'!$E$2),MONTH('Debt Inputs'!$E$2)+14,1))</f>
        <v/>
      </c>
      <c r="B1434" s="18">
        <f>IF('Debt Inputs'!A34="","",'Debt Inputs'!A34)</f>
        <v/>
      </c>
      <c r="C1434" s="19">
        <f>IF(B1434="","",IFERROR(VLOOKUP(B1434,'Debt Inputs'!$A$6:$M$105,2,FALSE),""))</f>
        <v/>
      </c>
      <c r="D1434" s="48">
        <f>IF(B1434="","",K1334)</f>
        <v/>
      </c>
      <c r="E1434" s="21">
        <f>IF(B1434="","",IFERROR(VLOOKUP(B1434,'Debt Inputs'!$A$6:$M$105,5,FALSE),0))</f>
        <v/>
      </c>
      <c r="F1434" s="48">
        <f>IF(D1434="","",IFERROR(D1434*E1434/12,0))</f>
        <v/>
      </c>
      <c r="G1434" s="48">
        <f>IF(D1434="","",MIN(IFERROR(VLOOKUP(B1434,'Debt Inputs'!$A$6:$M$105,7,FALSE),0),D1434+F1434))</f>
        <v/>
      </c>
      <c r="H1434" s="48">
        <f>IF(D1434="","",IF(L1434=1,MAX(0,'Debt Inputs'!$B$2-SUM($G$1406:$G$1505)),0))</f>
        <v/>
      </c>
      <c r="I1434" s="48">
        <f>IF(D1434="","",MIN(D1434+F1434,G1434+H1434))</f>
        <v/>
      </c>
      <c r="J1434" s="48">
        <f>IF(D1434="","",MIN(D1434,MAX(0,I1434-F1434)))</f>
        <v/>
      </c>
      <c r="K1434" s="48">
        <f>IF(D1434="","",MAX(0,D1434+F1434-I1434))</f>
        <v/>
      </c>
      <c r="L1434" s="18">
        <f>IF(D1434="","",IF(D1434&lt;=0,"",1+COUNTIFS($D$1406:$D$1505,"&gt;0",$E$1406:$E$1505,"&gt;"&amp;E1434)))</f>
        <v/>
      </c>
      <c r="M1434" s="18">
        <f>IF(D1434="","",IF(AND(K1434&gt;0,L1434=1),"Yes","No"))</f>
        <v/>
      </c>
      <c r="N1434" s="48">
        <f>IF(D1434="","",N1334+F1434)</f>
        <v/>
      </c>
      <c r="O1434" s="47">
        <f>IF(D1434="","",IF(AND(K1434=0,K1334&gt;0),C1434,""))</f>
        <v/>
      </c>
    </row>
    <row r="1435">
      <c r="A1435" s="49">
        <f>IF(B1435="","",DATE(YEAR('Debt Inputs'!$E$2),MONTH('Debt Inputs'!$E$2)+14,1))</f>
        <v/>
      </c>
      <c r="B1435" s="23">
        <f>IF('Debt Inputs'!A35="","",'Debt Inputs'!A35)</f>
        <v/>
      </c>
      <c r="C1435" s="24">
        <f>IF(B1435="","",IFERROR(VLOOKUP(B1435,'Debt Inputs'!$A$6:$M$105,2,FALSE),""))</f>
        <v/>
      </c>
      <c r="D1435" s="50">
        <f>IF(B1435="","",K1335)</f>
        <v/>
      </c>
      <c r="E1435" s="26">
        <f>IF(B1435="","",IFERROR(VLOOKUP(B1435,'Debt Inputs'!$A$6:$M$105,5,FALSE),0))</f>
        <v/>
      </c>
      <c r="F1435" s="50">
        <f>IF(D1435="","",IFERROR(D1435*E1435/12,0))</f>
        <v/>
      </c>
      <c r="G1435" s="50">
        <f>IF(D1435="","",MIN(IFERROR(VLOOKUP(B1435,'Debt Inputs'!$A$6:$M$105,7,FALSE),0),D1435+F1435))</f>
        <v/>
      </c>
      <c r="H1435" s="50">
        <f>IF(D1435="","",IF(L1435=1,MAX(0,'Debt Inputs'!$B$2-SUM($G$1406:$G$1505)),0))</f>
        <v/>
      </c>
      <c r="I1435" s="50">
        <f>IF(D1435="","",MIN(D1435+F1435,G1435+H1435))</f>
        <v/>
      </c>
      <c r="J1435" s="50">
        <f>IF(D1435="","",MIN(D1435,MAX(0,I1435-F1435)))</f>
        <v/>
      </c>
      <c r="K1435" s="50">
        <f>IF(D1435="","",MAX(0,D1435+F1435-I1435))</f>
        <v/>
      </c>
      <c r="L1435" s="23">
        <f>IF(D1435="","",IF(D1435&lt;=0,"",1+COUNTIFS($D$1406:$D$1505,"&gt;0",$E$1406:$E$1505,"&gt;"&amp;E1435)))</f>
        <v/>
      </c>
      <c r="M1435" s="23">
        <f>IF(D1435="","",IF(AND(K1435&gt;0,L1435=1),"Yes","No"))</f>
        <v/>
      </c>
      <c r="N1435" s="50">
        <f>IF(D1435="","",N1335+F1435)</f>
        <v/>
      </c>
      <c r="O1435" s="49">
        <f>IF(D1435="","",IF(AND(K1435=0,K1335&gt;0),C1435,""))</f>
        <v/>
      </c>
    </row>
    <row r="1436">
      <c r="A1436" s="47">
        <f>IF(B1436="","",DATE(YEAR('Debt Inputs'!$E$2),MONTH('Debt Inputs'!$E$2)+14,1))</f>
        <v/>
      </c>
      <c r="B1436" s="18">
        <f>IF('Debt Inputs'!A36="","",'Debt Inputs'!A36)</f>
        <v/>
      </c>
      <c r="C1436" s="19">
        <f>IF(B1436="","",IFERROR(VLOOKUP(B1436,'Debt Inputs'!$A$6:$M$105,2,FALSE),""))</f>
        <v/>
      </c>
      <c r="D1436" s="48">
        <f>IF(B1436="","",K1336)</f>
        <v/>
      </c>
      <c r="E1436" s="21">
        <f>IF(B1436="","",IFERROR(VLOOKUP(B1436,'Debt Inputs'!$A$6:$M$105,5,FALSE),0))</f>
        <v/>
      </c>
      <c r="F1436" s="48">
        <f>IF(D1436="","",IFERROR(D1436*E1436/12,0))</f>
        <v/>
      </c>
      <c r="G1436" s="48">
        <f>IF(D1436="","",MIN(IFERROR(VLOOKUP(B1436,'Debt Inputs'!$A$6:$M$105,7,FALSE),0),D1436+F1436))</f>
        <v/>
      </c>
      <c r="H1436" s="48">
        <f>IF(D1436="","",IF(L1436=1,MAX(0,'Debt Inputs'!$B$2-SUM($G$1406:$G$1505)),0))</f>
        <v/>
      </c>
      <c r="I1436" s="48">
        <f>IF(D1436="","",MIN(D1436+F1436,G1436+H1436))</f>
        <v/>
      </c>
      <c r="J1436" s="48">
        <f>IF(D1436="","",MIN(D1436,MAX(0,I1436-F1436)))</f>
        <v/>
      </c>
      <c r="K1436" s="48">
        <f>IF(D1436="","",MAX(0,D1436+F1436-I1436))</f>
        <v/>
      </c>
      <c r="L1436" s="18">
        <f>IF(D1436="","",IF(D1436&lt;=0,"",1+COUNTIFS($D$1406:$D$1505,"&gt;0",$E$1406:$E$1505,"&gt;"&amp;E1436)))</f>
        <v/>
      </c>
      <c r="M1436" s="18">
        <f>IF(D1436="","",IF(AND(K1436&gt;0,L1436=1),"Yes","No"))</f>
        <v/>
      </c>
      <c r="N1436" s="48">
        <f>IF(D1436="","",N1336+F1436)</f>
        <v/>
      </c>
      <c r="O1436" s="47">
        <f>IF(D1436="","",IF(AND(K1436=0,K1336&gt;0),C1436,""))</f>
        <v/>
      </c>
    </row>
    <row r="1437">
      <c r="A1437" s="49">
        <f>IF(B1437="","",DATE(YEAR('Debt Inputs'!$E$2),MONTH('Debt Inputs'!$E$2)+14,1))</f>
        <v/>
      </c>
      <c r="B1437" s="23">
        <f>IF('Debt Inputs'!A37="","",'Debt Inputs'!A37)</f>
        <v/>
      </c>
      <c r="C1437" s="24">
        <f>IF(B1437="","",IFERROR(VLOOKUP(B1437,'Debt Inputs'!$A$6:$M$105,2,FALSE),""))</f>
        <v/>
      </c>
      <c r="D1437" s="50">
        <f>IF(B1437="","",K1337)</f>
        <v/>
      </c>
      <c r="E1437" s="26">
        <f>IF(B1437="","",IFERROR(VLOOKUP(B1437,'Debt Inputs'!$A$6:$M$105,5,FALSE),0))</f>
        <v/>
      </c>
      <c r="F1437" s="50">
        <f>IF(D1437="","",IFERROR(D1437*E1437/12,0))</f>
        <v/>
      </c>
      <c r="G1437" s="50">
        <f>IF(D1437="","",MIN(IFERROR(VLOOKUP(B1437,'Debt Inputs'!$A$6:$M$105,7,FALSE),0),D1437+F1437))</f>
        <v/>
      </c>
      <c r="H1437" s="50">
        <f>IF(D1437="","",IF(L1437=1,MAX(0,'Debt Inputs'!$B$2-SUM($G$1406:$G$1505)),0))</f>
        <v/>
      </c>
      <c r="I1437" s="50">
        <f>IF(D1437="","",MIN(D1437+F1437,G1437+H1437))</f>
        <v/>
      </c>
      <c r="J1437" s="50">
        <f>IF(D1437="","",MIN(D1437,MAX(0,I1437-F1437)))</f>
        <v/>
      </c>
      <c r="K1437" s="50">
        <f>IF(D1437="","",MAX(0,D1437+F1437-I1437))</f>
        <v/>
      </c>
      <c r="L1437" s="23">
        <f>IF(D1437="","",IF(D1437&lt;=0,"",1+COUNTIFS($D$1406:$D$1505,"&gt;0",$E$1406:$E$1505,"&gt;"&amp;E1437)))</f>
        <v/>
      </c>
      <c r="M1437" s="23">
        <f>IF(D1437="","",IF(AND(K1437&gt;0,L1437=1),"Yes","No"))</f>
        <v/>
      </c>
      <c r="N1437" s="50">
        <f>IF(D1437="","",N1337+F1437)</f>
        <v/>
      </c>
      <c r="O1437" s="49">
        <f>IF(D1437="","",IF(AND(K1437=0,K1337&gt;0),C1437,""))</f>
        <v/>
      </c>
    </row>
    <row r="1438">
      <c r="A1438" s="47">
        <f>IF(B1438="","",DATE(YEAR('Debt Inputs'!$E$2),MONTH('Debt Inputs'!$E$2)+14,1))</f>
        <v/>
      </c>
      <c r="B1438" s="18">
        <f>IF('Debt Inputs'!A38="","",'Debt Inputs'!A38)</f>
        <v/>
      </c>
      <c r="C1438" s="19">
        <f>IF(B1438="","",IFERROR(VLOOKUP(B1438,'Debt Inputs'!$A$6:$M$105,2,FALSE),""))</f>
        <v/>
      </c>
      <c r="D1438" s="48">
        <f>IF(B1438="","",K1338)</f>
        <v/>
      </c>
      <c r="E1438" s="21">
        <f>IF(B1438="","",IFERROR(VLOOKUP(B1438,'Debt Inputs'!$A$6:$M$105,5,FALSE),0))</f>
        <v/>
      </c>
      <c r="F1438" s="48">
        <f>IF(D1438="","",IFERROR(D1438*E1438/12,0))</f>
        <v/>
      </c>
      <c r="G1438" s="48">
        <f>IF(D1438="","",MIN(IFERROR(VLOOKUP(B1438,'Debt Inputs'!$A$6:$M$105,7,FALSE),0),D1438+F1438))</f>
        <v/>
      </c>
      <c r="H1438" s="48">
        <f>IF(D1438="","",IF(L1438=1,MAX(0,'Debt Inputs'!$B$2-SUM($G$1406:$G$1505)),0))</f>
        <v/>
      </c>
      <c r="I1438" s="48">
        <f>IF(D1438="","",MIN(D1438+F1438,G1438+H1438))</f>
        <v/>
      </c>
      <c r="J1438" s="48">
        <f>IF(D1438="","",MIN(D1438,MAX(0,I1438-F1438)))</f>
        <v/>
      </c>
      <c r="K1438" s="48">
        <f>IF(D1438="","",MAX(0,D1438+F1438-I1438))</f>
        <v/>
      </c>
      <c r="L1438" s="18">
        <f>IF(D1438="","",IF(D1438&lt;=0,"",1+COUNTIFS($D$1406:$D$1505,"&gt;0",$E$1406:$E$1505,"&gt;"&amp;E1438)))</f>
        <v/>
      </c>
      <c r="M1438" s="18">
        <f>IF(D1438="","",IF(AND(K1438&gt;0,L1438=1),"Yes","No"))</f>
        <v/>
      </c>
      <c r="N1438" s="48">
        <f>IF(D1438="","",N1338+F1438)</f>
        <v/>
      </c>
      <c r="O1438" s="47">
        <f>IF(D1438="","",IF(AND(K1438=0,K1338&gt;0),C1438,""))</f>
        <v/>
      </c>
    </row>
    <row r="1439">
      <c r="A1439" s="49">
        <f>IF(B1439="","",DATE(YEAR('Debt Inputs'!$E$2),MONTH('Debt Inputs'!$E$2)+14,1))</f>
        <v/>
      </c>
      <c r="B1439" s="23">
        <f>IF('Debt Inputs'!A39="","",'Debt Inputs'!A39)</f>
        <v/>
      </c>
      <c r="C1439" s="24">
        <f>IF(B1439="","",IFERROR(VLOOKUP(B1439,'Debt Inputs'!$A$6:$M$105,2,FALSE),""))</f>
        <v/>
      </c>
      <c r="D1439" s="50">
        <f>IF(B1439="","",K1339)</f>
        <v/>
      </c>
      <c r="E1439" s="26">
        <f>IF(B1439="","",IFERROR(VLOOKUP(B1439,'Debt Inputs'!$A$6:$M$105,5,FALSE),0))</f>
        <v/>
      </c>
      <c r="F1439" s="50">
        <f>IF(D1439="","",IFERROR(D1439*E1439/12,0))</f>
        <v/>
      </c>
      <c r="G1439" s="50">
        <f>IF(D1439="","",MIN(IFERROR(VLOOKUP(B1439,'Debt Inputs'!$A$6:$M$105,7,FALSE),0),D1439+F1439))</f>
        <v/>
      </c>
      <c r="H1439" s="50">
        <f>IF(D1439="","",IF(L1439=1,MAX(0,'Debt Inputs'!$B$2-SUM($G$1406:$G$1505)),0))</f>
        <v/>
      </c>
      <c r="I1439" s="50">
        <f>IF(D1439="","",MIN(D1439+F1439,G1439+H1439))</f>
        <v/>
      </c>
      <c r="J1439" s="50">
        <f>IF(D1439="","",MIN(D1439,MAX(0,I1439-F1439)))</f>
        <v/>
      </c>
      <c r="K1439" s="50">
        <f>IF(D1439="","",MAX(0,D1439+F1439-I1439))</f>
        <v/>
      </c>
      <c r="L1439" s="23">
        <f>IF(D1439="","",IF(D1439&lt;=0,"",1+COUNTIFS($D$1406:$D$1505,"&gt;0",$E$1406:$E$1505,"&gt;"&amp;E1439)))</f>
        <v/>
      </c>
      <c r="M1439" s="23">
        <f>IF(D1439="","",IF(AND(K1439&gt;0,L1439=1),"Yes","No"))</f>
        <v/>
      </c>
      <c r="N1439" s="50">
        <f>IF(D1439="","",N1339+F1439)</f>
        <v/>
      </c>
      <c r="O1439" s="49">
        <f>IF(D1439="","",IF(AND(K1439=0,K1339&gt;0),C1439,""))</f>
        <v/>
      </c>
    </row>
    <row r="1440">
      <c r="A1440" s="47">
        <f>IF(B1440="","",DATE(YEAR('Debt Inputs'!$E$2),MONTH('Debt Inputs'!$E$2)+14,1))</f>
        <v/>
      </c>
      <c r="B1440" s="18">
        <f>IF('Debt Inputs'!A40="","",'Debt Inputs'!A40)</f>
        <v/>
      </c>
      <c r="C1440" s="19">
        <f>IF(B1440="","",IFERROR(VLOOKUP(B1440,'Debt Inputs'!$A$6:$M$105,2,FALSE),""))</f>
        <v/>
      </c>
      <c r="D1440" s="48">
        <f>IF(B1440="","",K1340)</f>
        <v/>
      </c>
      <c r="E1440" s="21">
        <f>IF(B1440="","",IFERROR(VLOOKUP(B1440,'Debt Inputs'!$A$6:$M$105,5,FALSE),0))</f>
        <v/>
      </c>
      <c r="F1440" s="48">
        <f>IF(D1440="","",IFERROR(D1440*E1440/12,0))</f>
        <v/>
      </c>
      <c r="G1440" s="48">
        <f>IF(D1440="","",MIN(IFERROR(VLOOKUP(B1440,'Debt Inputs'!$A$6:$M$105,7,FALSE),0),D1440+F1440))</f>
        <v/>
      </c>
      <c r="H1440" s="48">
        <f>IF(D1440="","",IF(L1440=1,MAX(0,'Debt Inputs'!$B$2-SUM($G$1406:$G$1505)),0))</f>
        <v/>
      </c>
      <c r="I1440" s="48">
        <f>IF(D1440="","",MIN(D1440+F1440,G1440+H1440))</f>
        <v/>
      </c>
      <c r="J1440" s="48">
        <f>IF(D1440="","",MIN(D1440,MAX(0,I1440-F1440)))</f>
        <v/>
      </c>
      <c r="K1440" s="48">
        <f>IF(D1440="","",MAX(0,D1440+F1440-I1440))</f>
        <v/>
      </c>
      <c r="L1440" s="18">
        <f>IF(D1440="","",IF(D1440&lt;=0,"",1+COUNTIFS($D$1406:$D$1505,"&gt;0",$E$1406:$E$1505,"&gt;"&amp;E1440)))</f>
        <v/>
      </c>
      <c r="M1440" s="18">
        <f>IF(D1440="","",IF(AND(K1440&gt;0,L1440=1),"Yes","No"))</f>
        <v/>
      </c>
      <c r="N1440" s="48">
        <f>IF(D1440="","",N1340+F1440)</f>
        <v/>
      </c>
      <c r="O1440" s="47">
        <f>IF(D1440="","",IF(AND(K1440=0,K1340&gt;0),C1440,""))</f>
        <v/>
      </c>
    </row>
    <row r="1441">
      <c r="A1441" s="49">
        <f>IF(B1441="","",DATE(YEAR('Debt Inputs'!$E$2),MONTH('Debt Inputs'!$E$2)+14,1))</f>
        <v/>
      </c>
      <c r="B1441" s="23">
        <f>IF('Debt Inputs'!A41="","",'Debt Inputs'!A41)</f>
        <v/>
      </c>
      <c r="C1441" s="24">
        <f>IF(B1441="","",IFERROR(VLOOKUP(B1441,'Debt Inputs'!$A$6:$M$105,2,FALSE),""))</f>
        <v/>
      </c>
      <c r="D1441" s="50">
        <f>IF(B1441="","",K1341)</f>
        <v/>
      </c>
      <c r="E1441" s="26">
        <f>IF(B1441="","",IFERROR(VLOOKUP(B1441,'Debt Inputs'!$A$6:$M$105,5,FALSE),0))</f>
        <v/>
      </c>
      <c r="F1441" s="50">
        <f>IF(D1441="","",IFERROR(D1441*E1441/12,0))</f>
        <v/>
      </c>
      <c r="G1441" s="50">
        <f>IF(D1441="","",MIN(IFERROR(VLOOKUP(B1441,'Debt Inputs'!$A$6:$M$105,7,FALSE),0),D1441+F1441))</f>
        <v/>
      </c>
      <c r="H1441" s="50">
        <f>IF(D1441="","",IF(L1441=1,MAX(0,'Debt Inputs'!$B$2-SUM($G$1406:$G$1505)),0))</f>
        <v/>
      </c>
      <c r="I1441" s="50">
        <f>IF(D1441="","",MIN(D1441+F1441,G1441+H1441))</f>
        <v/>
      </c>
      <c r="J1441" s="50">
        <f>IF(D1441="","",MIN(D1441,MAX(0,I1441-F1441)))</f>
        <v/>
      </c>
      <c r="K1441" s="50">
        <f>IF(D1441="","",MAX(0,D1441+F1441-I1441))</f>
        <v/>
      </c>
      <c r="L1441" s="23">
        <f>IF(D1441="","",IF(D1441&lt;=0,"",1+COUNTIFS($D$1406:$D$1505,"&gt;0",$E$1406:$E$1505,"&gt;"&amp;E1441)))</f>
        <v/>
      </c>
      <c r="M1441" s="23">
        <f>IF(D1441="","",IF(AND(K1441&gt;0,L1441=1),"Yes","No"))</f>
        <v/>
      </c>
      <c r="N1441" s="50">
        <f>IF(D1441="","",N1341+F1441)</f>
        <v/>
      </c>
      <c r="O1441" s="49">
        <f>IF(D1441="","",IF(AND(K1441=0,K1341&gt;0),C1441,""))</f>
        <v/>
      </c>
    </row>
    <row r="1442">
      <c r="A1442" s="47">
        <f>IF(B1442="","",DATE(YEAR('Debt Inputs'!$E$2),MONTH('Debt Inputs'!$E$2)+14,1))</f>
        <v/>
      </c>
      <c r="B1442" s="18">
        <f>IF('Debt Inputs'!A42="","",'Debt Inputs'!A42)</f>
        <v/>
      </c>
      <c r="C1442" s="19">
        <f>IF(B1442="","",IFERROR(VLOOKUP(B1442,'Debt Inputs'!$A$6:$M$105,2,FALSE),""))</f>
        <v/>
      </c>
      <c r="D1442" s="48">
        <f>IF(B1442="","",K1342)</f>
        <v/>
      </c>
      <c r="E1442" s="21">
        <f>IF(B1442="","",IFERROR(VLOOKUP(B1442,'Debt Inputs'!$A$6:$M$105,5,FALSE),0))</f>
        <v/>
      </c>
      <c r="F1442" s="48">
        <f>IF(D1442="","",IFERROR(D1442*E1442/12,0))</f>
        <v/>
      </c>
      <c r="G1442" s="48">
        <f>IF(D1442="","",MIN(IFERROR(VLOOKUP(B1442,'Debt Inputs'!$A$6:$M$105,7,FALSE),0),D1442+F1442))</f>
        <v/>
      </c>
      <c r="H1442" s="48">
        <f>IF(D1442="","",IF(L1442=1,MAX(0,'Debt Inputs'!$B$2-SUM($G$1406:$G$1505)),0))</f>
        <v/>
      </c>
      <c r="I1442" s="48">
        <f>IF(D1442="","",MIN(D1442+F1442,G1442+H1442))</f>
        <v/>
      </c>
      <c r="J1442" s="48">
        <f>IF(D1442="","",MIN(D1442,MAX(0,I1442-F1442)))</f>
        <v/>
      </c>
      <c r="K1442" s="48">
        <f>IF(D1442="","",MAX(0,D1442+F1442-I1442))</f>
        <v/>
      </c>
      <c r="L1442" s="18">
        <f>IF(D1442="","",IF(D1442&lt;=0,"",1+COUNTIFS($D$1406:$D$1505,"&gt;0",$E$1406:$E$1505,"&gt;"&amp;E1442)))</f>
        <v/>
      </c>
      <c r="M1442" s="18">
        <f>IF(D1442="","",IF(AND(K1442&gt;0,L1442=1),"Yes","No"))</f>
        <v/>
      </c>
      <c r="N1442" s="48">
        <f>IF(D1442="","",N1342+F1442)</f>
        <v/>
      </c>
      <c r="O1442" s="47">
        <f>IF(D1442="","",IF(AND(K1442=0,K1342&gt;0),C1442,""))</f>
        <v/>
      </c>
    </row>
    <row r="1443">
      <c r="A1443" s="49">
        <f>IF(B1443="","",DATE(YEAR('Debt Inputs'!$E$2),MONTH('Debt Inputs'!$E$2)+14,1))</f>
        <v/>
      </c>
      <c r="B1443" s="23">
        <f>IF('Debt Inputs'!A43="","",'Debt Inputs'!A43)</f>
        <v/>
      </c>
      <c r="C1443" s="24">
        <f>IF(B1443="","",IFERROR(VLOOKUP(B1443,'Debt Inputs'!$A$6:$M$105,2,FALSE),""))</f>
        <v/>
      </c>
      <c r="D1443" s="50">
        <f>IF(B1443="","",K1343)</f>
        <v/>
      </c>
      <c r="E1443" s="26">
        <f>IF(B1443="","",IFERROR(VLOOKUP(B1443,'Debt Inputs'!$A$6:$M$105,5,FALSE),0))</f>
        <v/>
      </c>
      <c r="F1443" s="50">
        <f>IF(D1443="","",IFERROR(D1443*E1443/12,0))</f>
        <v/>
      </c>
      <c r="G1443" s="50">
        <f>IF(D1443="","",MIN(IFERROR(VLOOKUP(B1443,'Debt Inputs'!$A$6:$M$105,7,FALSE),0),D1443+F1443))</f>
        <v/>
      </c>
      <c r="H1443" s="50">
        <f>IF(D1443="","",IF(L1443=1,MAX(0,'Debt Inputs'!$B$2-SUM($G$1406:$G$1505)),0))</f>
        <v/>
      </c>
      <c r="I1443" s="50">
        <f>IF(D1443="","",MIN(D1443+F1443,G1443+H1443))</f>
        <v/>
      </c>
      <c r="J1443" s="50">
        <f>IF(D1443="","",MIN(D1443,MAX(0,I1443-F1443)))</f>
        <v/>
      </c>
      <c r="K1443" s="50">
        <f>IF(D1443="","",MAX(0,D1443+F1443-I1443))</f>
        <v/>
      </c>
      <c r="L1443" s="23">
        <f>IF(D1443="","",IF(D1443&lt;=0,"",1+COUNTIFS($D$1406:$D$1505,"&gt;0",$E$1406:$E$1505,"&gt;"&amp;E1443)))</f>
        <v/>
      </c>
      <c r="M1443" s="23">
        <f>IF(D1443="","",IF(AND(K1443&gt;0,L1443=1),"Yes","No"))</f>
        <v/>
      </c>
      <c r="N1443" s="50">
        <f>IF(D1443="","",N1343+F1443)</f>
        <v/>
      </c>
      <c r="O1443" s="49">
        <f>IF(D1443="","",IF(AND(K1443=0,K1343&gt;0),C1443,""))</f>
        <v/>
      </c>
    </row>
    <row r="1444">
      <c r="A1444" s="47">
        <f>IF(B1444="","",DATE(YEAR('Debt Inputs'!$E$2),MONTH('Debt Inputs'!$E$2)+14,1))</f>
        <v/>
      </c>
      <c r="B1444" s="18">
        <f>IF('Debt Inputs'!A44="","",'Debt Inputs'!A44)</f>
        <v/>
      </c>
      <c r="C1444" s="19">
        <f>IF(B1444="","",IFERROR(VLOOKUP(B1444,'Debt Inputs'!$A$6:$M$105,2,FALSE),""))</f>
        <v/>
      </c>
      <c r="D1444" s="48">
        <f>IF(B1444="","",K1344)</f>
        <v/>
      </c>
      <c r="E1444" s="21">
        <f>IF(B1444="","",IFERROR(VLOOKUP(B1444,'Debt Inputs'!$A$6:$M$105,5,FALSE),0))</f>
        <v/>
      </c>
      <c r="F1444" s="48">
        <f>IF(D1444="","",IFERROR(D1444*E1444/12,0))</f>
        <v/>
      </c>
      <c r="G1444" s="48">
        <f>IF(D1444="","",MIN(IFERROR(VLOOKUP(B1444,'Debt Inputs'!$A$6:$M$105,7,FALSE),0),D1444+F1444))</f>
        <v/>
      </c>
      <c r="H1444" s="48">
        <f>IF(D1444="","",IF(L1444=1,MAX(0,'Debt Inputs'!$B$2-SUM($G$1406:$G$1505)),0))</f>
        <v/>
      </c>
      <c r="I1444" s="48">
        <f>IF(D1444="","",MIN(D1444+F1444,G1444+H1444))</f>
        <v/>
      </c>
      <c r="J1444" s="48">
        <f>IF(D1444="","",MIN(D1444,MAX(0,I1444-F1444)))</f>
        <v/>
      </c>
      <c r="K1444" s="48">
        <f>IF(D1444="","",MAX(0,D1444+F1444-I1444))</f>
        <v/>
      </c>
      <c r="L1444" s="18">
        <f>IF(D1444="","",IF(D1444&lt;=0,"",1+COUNTIFS($D$1406:$D$1505,"&gt;0",$E$1406:$E$1505,"&gt;"&amp;E1444)))</f>
        <v/>
      </c>
      <c r="M1444" s="18">
        <f>IF(D1444="","",IF(AND(K1444&gt;0,L1444=1),"Yes","No"))</f>
        <v/>
      </c>
      <c r="N1444" s="48">
        <f>IF(D1444="","",N1344+F1444)</f>
        <v/>
      </c>
      <c r="O1444" s="47">
        <f>IF(D1444="","",IF(AND(K1444=0,K1344&gt;0),C1444,""))</f>
        <v/>
      </c>
    </row>
    <row r="1445">
      <c r="A1445" s="49">
        <f>IF(B1445="","",DATE(YEAR('Debt Inputs'!$E$2),MONTH('Debt Inputs'!$E$2)+14,1))</f>
        <v/>
      </c>
      <c r="B1445" s="23">
        <f>IF('Debt Inputs'!A45="","",'Debt Inputs'!A45)</f>
        <v/>
      </c>
      <c r="C1445" s="24">
        <f>IF(B1445="","",IFERROR(VLOOKUP(B1445,'Debt Inputs'!$A$6:$M$105,2,FALSE),""))</f>
        <v/>
      </c>
      <c r="D1445" s="50">
        <f>IF(B1445="","",K1345)</f>
        <v/>
      </c>
      <c r="E1445" s="26">
        <f>IF(B1445="","",IFERROR(VLOOKUP(B1445,'Debt Inputs'!$A$6:$M$105,5,FALSE),0))</f>
        <v/>
      </c>
      <c r="F1445" s="50">
        <f>IF(D1445="","",IFERROR(D1445*E1445/12,0))</f>
        <v/>
      </c>
      <c r="G1445" s="50">
        <f>IF(D1445="","",MIN(IFERROR(VLOOKUP(B1445,'Debt Inputs'!$A$6:$M$105,7,FALSE),0),D1445+F1445))</f>
        <v/>
      </c>
      <c r="H1445" s="50">
        <f>IF(D1445="","",IF(L1445=1,MAX(0,'Debt Inputs'!$B$2-SUM($G$1406:$G$1505)),0))</f>
        <v/>
      </c>
      <c r="I1445" s="50">
        <f>IF(D1445="","",MIN(D1445+F1445,G1445+H1445))</f>
        <v/>
      </c>
      <c r="J1445" s="50">
        <f>IF(D1445="","",MIN(D1445,MAX(0,I1445-F1445)))</f>
        <v/>
      </c>
      <c r="K1445" s="50">
        <f>IF(D1445="","",MAX(0,D1445+F1445-I1445))</f>
        <v/>
      </c>
      <c r="L1445" s="23">
        <f>IF(D1445="","",IF(D1445&lt;=0,"",1+COUNTIFS($D$1406:$D$1505,"&gt;0",$E$1406:$E$1505,"&gt;"&amp;E1445)))</f>
        <v/>
      </c>
      <c r="M1445" s="23">
        <f>IF(D1445="","",IF(AND(K1445&gt;0,L1445=1),"Yes","No"))</f>
        <v/>
      </c>
      <c r="N1445" s="50">
        <f>IF(D1445="","",N1345+F1445)</f>
        <v/>
      </c>
      <c r="O1445" s="49">
        <f>IF(D1445="","",IF(AND(K1445=0,K1345&gt;0),C1445,""))</f>
        <v/>
      </c>
    </row>
    <row r="1446">
      <c r="A1446" s="47">
        <f>IF(B1446="","",DATE(YEAR('Debt Inputs'!$E$2),MONTH('Debt Inputs'!$E$2)+14,1))</f>
        <v/>
      </c>
      <c r="B1446" s="18">
        <f>IF('Debt Inputs'!A46="","",'Debt Inputs'!A46)</f>
        <v/>
      </c>
      <c r="C1446" s="19">
        <f>IF(B1446="","",IFERROR(VLOOKUP(B1446,'Debt Inputs'!$A$6:$M$105,2,FALSE),""))</f>
        <v/>
      </c>
      <c r="D1446" s="48">
        <f>IF(B1446="","",K1346)</f>
        <v/>
      </c>
      <c r="E1446" s="21">
        <f>IF(B1446="","",IFERROR(VLOOKUP(B1446,'Debt Inputs'!$A$6:$M$105,5,FALSE),0))</f>
        <v/>
      </c>
      <c r="F1446" s="48">
        <f>IF(D1446="","",IFERROR(D1446*E1446/12,0))</f>
        <v/>
      </c>
      <c r="G1446" s="48">
        <f>IF(D1446="","",MIN(IFERROR(VLOOKUP(B1446,'Debt Inputs'!$A$6:$M$105,7,FALSE),0),D1446+F1446))</f>
        <v/>
      </c>
      <c r="H1446" s="48">
        <f>IF(D1446="","",IF(L1446=1,MAX(0,'Debt Inputs'!$B$2-SUM($G$1406:$G$1505)),0))</f>
        <v/>
      </c>
      <c r="I1446" s="48">
        <f>IF(D1446="","",MIN(D1446+F1446,G1446+H1446))</f>
        <v/>
      </c>
      <c r="J1446" s="48">
        <f>IF(D1446="","",MIN(D1446,MAX(0,I1446-F1446)))</f>
        <v/>
      </c>
      <c r="K1446" s="48">
        <f>IF(D1446="","",MAX(0,D1446+F1446-I1446))</f>
        <v/>
      </c>
      <c r="L1446" s="18">
        <f>IF(D1446="","",IF(D1446&lt;=0,"",1+COUNTIFS($D$1406:$D$1505,"&gt;0",$E$1406:$E$1505,"&gt;"&amp;E1446)))</f>
        <v/>
      </c>
      <c r="M1446" s="18">
        <f>IF(D1446="","",IF(AND(K1446&gt;0,L1446=1),"Yes","No"))</f>
        <v/>
      </c>
      <c r="N1446" s="48">
        <f>IF(D1446="","",N1346+F1446)</f>
        <v/>
      </c>
      <c r="O1446" s="47">
        <f>IF(D1446="","",IF(AND(K1446=0,K1346&gt;0),C1446,""))</f>
        <v/>
      </c>
    </row>
    <row r="1447">
      <c r="A1447" s="49">
        <f>IF(B1447="","",DATE(YEAR('Debt Inputs'!$E$2),MONTH('Debt Inputs'!$E$2)+14,1))</f>
        <v/>
      </c>
      <c r="B1447" s="23">
        <f>IF('Debt Inputs'!A47="","",'Debt Inputs'!A47)</f>
        <v/>
      </c>
      <c r="C1447" s="24">
        <f>IF(B1447="","",IFERROR(VLOOKUP(B1447,'Debt Inputs'!$A$6:$M$105,2,FALSE),""))</f>
        <v/>
      </c>
      <c r="D1447" s="50">
        <f>IF(B1447="","",K1347)</f>
        <v/>
      </c>
      <c r="E1447" s="26">
        <f>IF(B1447="","",IFERROR(VLOOKUP(B1447,'Debt Inputs'!$A$6:$M$105,5,FALSE),0))</f>
        <v/>
      </c>
      <c r="F1447" s="50">
        <f>IF(D1447="","",IFERROR(D1447*E1447/12,0))</f>
        <v/>
      </c>
      <c r="G1447" s="50">
        <f>IF(D1447="","",MIN(IFERROR(VLOOKUP(B1447,'Debt Inputs'!$A$6:$M$105,7,FALSE),0),D1447+F1447))</f>
        <v/>
      </c>
      <c r="H1447" s="50">
        <f>IF(D1447="","",IF(L1447=1,MAX(0,'Debt Inputs'!$B$2-SUM($G$1406:$G$1505)),0))</f>
        <v/>
      </c>
      <c r="I1447" s="50">
        <f>IF(D1447="","",MIN(D1447+F1447,G1447+H1447))</f>
        <v/>
      </c>
      <c r="J1447" s="50">
        <f>IF(D1447="","",MIN(D1447,MAX(0,I1447-F1447)))</f>
        <v/>
      </c>
      <c r="K1447" s="50">
        <f>IF(D1447="","",MAX(0,D1447+F1447-I1447))</f>
        <v/>
      </c>
      <c r="L1447" s="23">
        <f>IF(D1447="","",IF(D1447&lt;=0,"",1+COUNTIFS($D$1406:$D$1505,"&gt;0",$E$1406:$E$1505,"&gt;"&amp;E1447)))</f>
        <v/>
      </c>
      <c r="M1447" s="23">
        <f>IF(D1447="","",IF(AND(K1447&gt;0,L1447=1),"Yes","No"))</f>
        <v/>
      </c>
      <c r="N1447" s="50">
        <f>IF(D1447="","",N1347+F1447)</f>
        <v/>
      </c>
      <c r="O1447" s="49">
        <f>IF(D1447="","",IF(AND(K1447=0,K1347&gt;0),C1447,""))</f>
        <v/>
      </c>
    </row>
    <row r="1448">
      <c r="A1448" s="47">
        <f>IF(B1448="","",DATE(YEAR('Debt Inputs'!$E$2),MONTH('Debt Inputs'!$E$2)+14,1))</f>
        <v/>
      </c>
      <c r="B1448" s="18">
        <f>IF('Debt Inputs'!A48="","",'Debt Inputs'!A48)</f>
        <v/>
      </c>
      <c r="C1448" s="19">
        <f>IF(B1448="","",IFERROR(VLOOKUP(B1448,'Debt Inputs'!$A$6:$M$105,2,FALSE),""))</f>
        <v/>
      </c>
      <c r="D1448" s="48">
        <f>IF(B1448="","",K1348)</f>
        <v/>
      </c>
      <c r="E1448" s="21">
        <f>IF(B1448="","",IFERROR(VLOOKUP(B1448,'Debt Inputs'!$A$6:$M$105,5,FALSE),0))</f>
        <v/>
      </c>
      <c r="F1448" s="48">
        <f>IF(D1448="","",IFERROR(D1448*E1448/12,0))</f>
        <v/>
      </c>
      <c r="G1448" s="48">
        <f>IF(D1448="","",MIN(IFERROR(VLOOKUP(B1448,'Debt Inputs'!$A$6:$M$105,7,FALSE),0),D1448+F1448))</f>
        <v/>
      </c>
      <c r="H1448" s="48">
        <f>IF(D1448="","",IF(L1448=1,MAX(0,'Debt Inputs'!$B$2-SUM($G$1406:$G$1505)),0))</f>
        <v/>
      </c>
      <c r="I1448" s="48">
        <f>IF(D1448="","",MIN(D1448+F1448,G1448+H1448))</f>
        <v/>
      </c>
      <c r="J1448" s="48">
        <f>IF(D1448="","",MIN(D1448,MAX(0,I1448-F1448)))</f>
        <v/>
      </c>
      <c r="K1448" s="48">
        <f>IF(D1448="","",MAX(0,D1448+F1448-I1448))</f>
        <v/>
      </c>
      <c r="L1448" s="18">
        <f>IF(D1448="","",IF(D1448&lt;=0,"",1+COUNTIFS($D$1406:$D$1505,"&gt;0",$E$1406:$E$1505,"&gt;"&amp;E1448)))</f>
        <v/>
      </c>
      <c r="M1448" s="18">
        <f>IF(D1448="","",IF(AND(K1448&gt;0,L1448=1),"Yes","No"))</f>
        <v/>
      </c>
      <c r="N1448" s="48">
        <f>IF(D1448="","",N1348+F1448)</f>
        <v/>
      </c>
      <c r="O1448" s="47">
        <f>IF(D1448="","",IF(AND(K1448=0,K1348&gt;0),C1448,""))</f>
        <v/>
      </c>
    </row>
    <row r="1449">
      <c r="A1449" s="49">
        <f>IF(B1449="","",DATE(YEAR('Debt Inputs'!$E$2),MONTH('Debt Inputs'!$E$2)+14,1))</f>
        <v/>
      </c>
      <c r="B1449" s="23">
        <f>IF('Debt Inputs'!A49="","",'Debt Inputs'!A49)</f>
        <v/>
      </c>
      <c r="C1449" s="24">
        <f>IF(B1449="","",IFERROR(VLOOKUP(B1449,'Debt Inputs'!$A$6:$M$105,2,FALSE),""))</f>
        <v/>
      </c>
      <c r="D1449" s="50">
        <f>IF(B1449="","",K1349)</f>
        <v/>
      </c>
      <c r="E1449" s="26">
        <f>IF(B1449="","",IFERROR(VLOOKUP(B1449,'Debt Inputs'!$A$6:$M$105,5,FALSE),0))</f>
        <v/>
      </c>
      <c r="F1449" s="50">
        <f>IF(D1449="","",IFERROR(D1449*E1449/12,0))</f>
        <v/>
      </c>
      <c r="G1449" s="50">
        <f>IF(D1449="","",MIN(IFERROR(VLOOKUP(B1449,'Debt Inputs'!$A$6:$M$105,7,FALSE),0),D1449+F1449))</f>
        <v/>
      </c>
      <c r="H1449" s="50">
        <f>IF(D1449="","",IF(L1449=1,MAX(0,'Debt Inputs'!$B$2-SUM($G$1406:$G$1505)),0))</f>
        <v/>
      </c>
      <c r="I1449" s="50">
        <f>IF(D1449="","",MIN(D1449+F1449,G1449+H1449))</f>
        <v/>
      </c>
      <c r="J1449" s="50">
        <f>IF(D1449="","",MIN(D1449,MAX(0,I1449-F1449)))</f>
        <v/>
      </c>
      <c r="K1449" s="50">
        <f>IF(D1449="","",MAX(0,D1449+F1449-I1449))</f>
        <v/>
      </c>
      <c r="L1449" s="23">
        <f>IF(D1449="","",IF(D1449&lt;=0,"",1+COUNTIFS($D$1406:$D$1505,"&gt;0",$E$1406:$E$1505,"&gt;"&amp;E1449)))</f>
        <v/>
      </c>
      <c r="M1449" s="23">
        <f>IF(D1449="","",IF(AND(K1449&gt;0,L1449=1),"Yes","No"))</f>
        <v/>
      </c>
      <c r="N1449" s="50">
        <f>IF(D1449="","",N1349+F1449)</f>
        <v/>
      </c>
      <c r="O1449" s="49">
        <f>IF(D1449="","",IF(AND(K1449=0,K1349&gt;0),C1449,""))</f>
        <v/>
      </c>
    </row>
    <row r="1450">
      <c r="A1450" s="47">
        <f>IF(B1450="","",DATE(YEAR('Debt Inputs'!$E$2),MONTH('Debt Inputs'!$E$2)+14,1))</f>
        <v/>
      </c>
      <c r="B1450" s="18">
        <f>IF('Debt Inputs'!A50="","",'Debt Inputs'!A50)</f>
        <v/>
      </c>
      <c r="C1450" s="19">
        <f>IF(B1450="","",IFERROR(VLOOKUP(B1450,'Debt Inputs'!$A$6:$M$105,2,FALSE),""))</f>
        <v/>
      </c>
      <c r="D1450" s="48">
        <f>IF(B1450="","",K1350)</f>
        <v/>
      </c>
      <c r="E1450" s="21">
        <f>IF(B1450="","",IFERROR(VLOOKUP(B1450,'Debt Inputs'!$A$6:$M$105,5,FALSE),0))</f>
        <v/>
      </c>
      <c r="F1450" s="48">
        <f>IF(D1450="","",IFERROR(D1450*E1450/12,0))</f>
        <v/>
      </c>
      <c r="G1450" s="48">
        <f>IF(D1450="","",MIN(IFERROR(VLOOKUP(B1450,'Debt Inputs'!$A$6:$M$105,7,FALSE),0),D1450+F1450))</f>
        <v/>
      </c>
      <c r="H1450" s="48">
        <f>IF(D1450="","",IF(L1450=1,MAX(0,'Debt Inputs'!$B$2-SUM($G$1406:$G$1505)),0))</f>
        <v/>
      </c>
      <c r="I1450" s="48">
        <f>IF(D1450="","",MIN(D1450+F1450,G1450+H1450))</f>
        <v/>
      </c>
      <c r="J1450" s="48">
        <f>IF(D1450="","",MIN(D1450,MAX(0,I1450-F1450)))</f>
        <v/>
      </c>
      <c r="K1450" s="48">
        <f>IF(D1450="","",MAX(0,D1450+F1450-I1450))</f>
        <v/>
      </c>
      <c r="L1450" s="18">
        <f>IF(D1450="","",IF(D1450&lt;=0,"",1+COUNTIFS($D$1406:$D$1505,"&gt;0",$E$1406:$E$1505,"&gt;"&amp;E1450)))</f>
        <v/>
      </c>
      <c r="M1450" s="18">
        <f>IF(D1450="","",IF(AND(K1450&gt;0,L1450=1),"Yes","No"))</f>
        <v/>
      </c>
      <c r="N1450" s="48">
        <f>IF(D1450="","",N1350+F1450)</f>
        <v/>
      </c>
      <c r="O1450" s="47">
        <f>IF(D1450="","",IF(AND(K1450=0,K1350&gt;0),C1450,""))</f>
        <v/>
      </c>
    </row>
    <row r="1451">
      <c r="A1451" s="49">
        <f>IF(B1451="","",DATE(YEAR('Debt Inputs'!$E$2),MONTH('Debt Inputs'!$E$2)+14,1))</f>
        <v/>
      </c>
      <c r="B1451" s="23">
        <f>IF('Debt Inputs'!A51="","",'Debt Inputs'!A51)</f>
        <v/>
      </c>
      <c r="C1451" s="24">
        <f>IF(B1451="","",IFERROR(VLOOKUP(B1451,'Debt Inputs'!$A$6:$M$105,2,FALSE),""))</f>
        <v/>
      </c>
      <c r="D1451" s="50">
        <f>IF(B1451="","",K1351)</f>
        <v/>
      </c>
      <c r="E1451" s="26">
        <f>IF(B1451="","",IFERROR(VLOOKUP(B1451,'Debt Inputs'!$A$6:$M$105,5,FALSE),0))</f>
        <v/>
      </c>
      <c r="F1451" s="50">
        <f>IF(D1451="","",IFERROR(D1451*E1451/12,0))</f>
        <v/>
      </c>
      <c r="G1451" s="50">
        <f>IF(D1451="","",MIN(IFERROR(VLOOKUP(B1451,'Debt Inputs'!$A$6:$M$105,7,FALSE),0),D1451+F1451))</f>
        <v/>
      </c>
      <c r="H1451" s="50">
        <f>IF(D1451="","",IF(L1451=1,MAX(0,'Debt Inputs'!$B$2-SUM($G$1406:$G$1505)),0))</f>
        <v/>
      </c>
      <c r="I1451" s="50">
        <f>IF(D1451="","",MIN(D1451+F1451,G1451+H1451))</f>
        <v/>
      </c>
      <c r="J1451" s="50">
        <f>IF(D1451="","",MIN(D1451,MAX(0,I1451-F1451)))</f>
        <v/>
      </c>
      <c r="K1451" s="50">
        <f>IF(D1451="","",MAX(0,D1451+F1451-I1451))</f>
        <v/>
      </c>
      <c r="L1451" s="23">
        <f>IF(D1451="","",IF(D1451&lt;=0,"",1+COUNTIFS($D$1406:$D$1505,"&gt;0",$E$1406:$E$1505,"&gt;"&amp;E1451)))</f>
        <v/>
      </c>
      <c r="M1451" s="23">
        <f>IF(D1451="","",IF(AND(K1451&gt;0,L1451=1),"Yes","No"))</f>
        <v/>
      </c>
      <c r="N1451" s="50">
        <f>IF(D1451="","",N1351+F1451)</f>
        <v/>
      </c>
      <c r="O1451" s="49">
        <f>IF(D1451="","",IF(AND(K1451=0,K1351&gt;0),C1451,""))</f>
        <v/>
      </c>
    </row>
    <row r="1452">
      <c r="A1452" s="47">
        <f>IF(B1452="","",DATE(YEAR('Debt Inputs'!$E$2),MONTH('Debt Inputs'!$E$2)+14,1))</f>
        <v/>
      </c>
      <c r="B1452" s="18">
        <f>IF('Debt Inputs'!A52="","",'Debt Inputs'!A52)</f>
        <v/>
      </c>
      <c r="C1452" s="19">
        <f>IF(B1452="","",IFERROR(VLOOKUP(B1452,'Debt Inputs'!$A$6:$M$105,2,FALSE),""))</f>
        <v/>
      </c>
      <c r="D1452" s="48">
        <f>IF(B1452="","",K1352)</f>
        <v/>
      </c>
      <c r="E1452" s="21">
        <f>IF(B1452="","",IFERROR(VLOOKUP(B1452,'Debt Inputs'!$A$6:$M$105,5,FALSE),0))</f>
        <v/>
      </c>
      <c r="F1452" s="48">
        <f>IF(D1452="","",IFERROR(D1452*E1452/12,0))</f>
        <v/>
      </c>
      <c r="G1452" s="48">
        <f>IF(D1452="","",MIN(IFERROR(VLOOKUP(B1452,'Debt Inputs'!$A$6:$M$105,7,FALSE),0),D1452+F1452))</f>
        <v/>
      </c>
      <c r="H1452" s="48">
        <f>IF(D1452="","",IF(L1452=1,MAX(0,'Debt Inputs'!$B$2-SUM($G$1406:$G$1505)),0))</f>
        <v/>
      </c>
      <c r="I1452" s="48">
        <f>IF(D1452="","",MIN(D1452+F1452,G1452+H1452))</f>
        <v/>
      </c>
      <c r="J1452" s="48">
        <f>IF(D1452="","",MIN(D1452,MAX(0,I1452-F1452)))</f>
        <v/>
      </c>
      <c r="K1452" s="48">
        <f>IF(D1452="","",MAX(0,D1452+F1452-I1452))</f>
        <v/>
      </c>
      <c r="L1452" s="18">
        <f>IF(D1452="","",IF(D1452&lt;=0,"",1+COUNTIFS($D$1406:$D$1505,"&gt;0",$E$1406:$E$1505,"&gt;"&amp;E1452)))</f>
        <v/>
      </c>
      <c r="M1452" s="18">
        <f>IF(D1452="","",IF(AND(K1452&gt;0,L1452=1),"Yes","No"))</f>
        <v/>
      </c>
      <c r="N1452" s="48">
        <f>IF(D1452="","",N1352+F1452)</f>
        <v/>
      </c>
      <c r="O1452" s="47">
        <f>IF(D1452="","",IF(AND(K1452=0,K1352&gt;0),C1452,""))</f>
        <v/>
      </c>
    </row>
    <row r="1453">
      <c r="A1453" s="49">
        <f>IF(B1453="","",DATE(YEAR('Debt Inputs'!$E$2),MONTH('Debt Inputs'!$E$2)+14,1))</f>
        <v/>
      </c>
      <c r="B1453" s="23">
        <f>IF('Debt Inputs'!A53="","",'Debt Inputs'!A53)</f>
        <v/>
      </c>
      <c r="C1453" s="24">
        <f>IF(B1453="","",IFERROR(VLOOKUP(B1453,'Debt Inputs'!$A$6:$M$105,2,FALSE),""))</f>
        <v/>
      </c>
      <c r="D1453" s="50">
        <f>IF(B1453="","",K1353)</f>
        <v/>
      </c>
      <c r="E1453" s="26">
        <f>IF(B1453="","",IFERROR(VLOOKUP(B1453,'Debt Inputs'!$A$6:$M$105,5,FALSE),0))</f>
        <v/>
      </c>
      <c r="F1453" s="50">
        <f>IF(D1453="","",IFERROR(D1453*E1453/12,0))</f>
        <v/>
      </c>
      <c r="G1453" s="50">
        <f>IF(D1453="","",MIN(IFERROR(VLOOKUP(B1453,'Debt Inputs'!$A$6:$M$105,7,FALSE),0),D1453+F1453))</f>
        <v/>
      </c>
      <c r="H1453" s="50">
        <f>IF(D1453="","",IF(L1453=1,MAX(0,'Debt Inputs'!$B$2-SUM($G$1406:$G$1505)),0))</f>
        <v/>
      </c>
      <c r="I1453" s="50">
        <f>IF(D1453="","",MIN(D1453+F1453,G1453+H1453))</f>
        <v/>
      </c>
      <c r="J1453" s="50">
        <f>IF(D1453="","",MIN(D1453,MAX(0,I1453-F1453)))</f>
        <v/>
      </c>
      <c r="K1453" s="50">
        <f>IF(D1453="","",MAX(0,D1453+F1453-I1453))</f>
        <v/>
      </c>
      <c r="L1453" s="23">
        <f>IF(D1453="","",IF(D1453&lt;=0,"",1+COUNTIFS($D$1406:$D$1505,"&gt;0",$E$1406:$E$1505,"&gt;"&amp;E1453)))</f>
        <v/>
      </c>
      <c r="M1453" s="23">
        <f>IF(D1453="","",IF(AND(K1453&gt;0,L1453=1),"Yes","No"))</f>
        <v/>
      </c>
      <c r="N1453" s="50">
        <f>IF(D1453="","",N1353+F1453)</f>
        <v/>
      </c>
      <c r="O1453" s="49">
        <f>IF(D1453="","",IF(AND(K1453=0,K1353&gt;0),C1453,""))</f>
        <v/>
      </c>
    </row>
    <row r="1454">
      <c r="A1454" s="47">
        <f>IF(B1454="","",DATE(YEAR('Debt Inputs'!$E$2),MONTH('Debt Inputs'!$E$2)+14,1))</f>
        <v/>
      </c>
      <c r="B1454" s="18">
        <f>IF('Debt Inputs'!A54="","",'Debt Inputs'!A54)</f>
        <v/>
      </c>
      <c r="C1454" s="19">
        <f>IF(B1454="","",IFERROR(VLOOKUP(B1454,'Debt Inputs'!$A$6:$M$105,2,FALSE),""))</f>
        <v/>
      </c>
      <c r="D1454" s="48">
        <f>IF(B1454="","",K1354)</f>
        <v/>
      </c>
      <c r="E1454" s="21">
        <f>IF(B1454="","",IFERROR(VLOOKUP(B1454,'Debt Inputs'!$A$6:$M$105,5,FALSE),0))</f>
        <v/>
      </c>
      <c r="F1454" s="48">
        <f>IF(D1454="","",IFERROR(D1454*E1454/12,0))</f>
        <v/>
      </c>
      <c r="G1454" s="48">
        <f>IF(D1454="","",MIN(IFERROR(VLOOKUP(B1454,'Debt Inputs'!$A$6:$M$105,7,FALSE),0),D1454+F1454))</f>
        <v/>
      </c>
      <c r="H1454" s="48">
        <f>IF(D1454="","",IF(L1454=1,MAX(0,'Debt Inputs'!$B$2-SUM($G$1406:$G$1505)),0))</f>
        <v/>
      </c>
      <c r="I1454" s="48">
        <f>IF(D1454="","",MIN(D1454+F1454,G1454+H1454))</f>
        <v/>
      </c>
      <c r="J1454" s="48">
        <f>IF(D1454="","",MIN(D1454,MAX(0,I1454-F1454)))</f>
        <v/>
      </c>
      <c r="K1454" s="48">
        <f>IF(D1454="","",MAX(0,D1454+F1454-I1454))</f>
        <v/>
      </c>
      <c r="L1454" s="18">
        <f>IF(D1454="","",IF(D1454&lt;=0,"",1+COUNTIFS($D$1406:$D$1505,"&gt;0",$E$1406:$E$1505,"&gt;"&amp;E1454)))</f>
        <v/>
      </c>
      <c r="M1454" s="18">
        <f>IF(D1454="","",IF(AND(K1454&gt;0,L1454=1),"Yes","No"))</f>
        <v/>
      </c>
      <c r="N1454" s="48">
        <f>IF(D1454="","",N1354+F1454)</f>
        <v/>
      </c>
      <c r="O1454" s="47">
        <f>IF(D1454="","",IF(AND(K1454=0,K1354&gt;0),C1454,""))</f>
        <v/>
      </c>
    </row>
    <row r="1455">
      <c r="A1455" s="49">
        <f>IF(B1455="","",DATE(YEAR('Debt Inputs'!$E$2),MONTH('Debt Inputs'!$E$2)+14,1))</f>
        <v/>
      </c>
      <c r="B1455" s="23">
        <f>IF('Debt Inputs'!A55="","",'Debt Inputs'!A55)</f>
        <v/>
      </c>
      <c r="C1455" s="24">
        <f>IF(B1455="","",IFERROR(VLOOKUP(B1455,'Debt Inputs'!$A$6:$M$105,2,FALSE),""))</f>
        <v/>
      </c>
      <c r="D1455" s="50">
        <f>IF(B1455="","",K1355)</f>
        <v/>
      </c>
      <c r="E1455" s="26">
        <f>IF(B1455="","",IFERROR(VLOOKUP(B1455,'Debt Inputs'!$A$6:$M$105,5,FALSE),0))</f>
        <v/>
      </c>
      <c r="F1455" s="50">
        <f>IF(D1455="","",IFERROR(D1455*E1455/12,0))</f>
        <v/>
      </c>
      <c r="G1455" s="50">
        <f>IF(D1455="","",MIN(IFERROR(VLOOKUP(B1455,'Debt Inputs'!$A$6:$M$105,7,FALSE),0),D1455+F1455))</f>
        <v/>
      </c>
      <c r="H1455" s="50">
        <f>IF(D1455="","",IF(L1455=1,MAX(0,'Debt Inputs'!$B$2-SUM($G$1406:$G$1505)),0))</f>
        <v/>
      </c>
      <c r="I1455" s="50">
        <f>IF(D1455="","",MIN(D1455+F1455,G1455+H1455))</f>
        <v/>
      </c>
      <c r="J1455" s="50">
        <f>IF(D1455="","",MIN(D1455,MAX(0,I1455-F1455)))</f>
        <v/>
      </c>
      <c r="K1455" s="50">
        <f>IF(D1455="","",MAX(0,D1455+F1455-I1455))</f>
        <v/>
      </c>
      <c r="L1455" s="23">
        <f>IF(D1455="","",IF(D1455&lt;=0,"",1+COUNTIFS($D$1406:$D$1505,"&gt;0",$E$1406:$E$1505,"&gt;"&amp;E1455)))</f>
        <v/>
      </c>
      <c r="M1455" s="23">
        <f>IF(D1455="","",IF(AND(K1455&gt;0,L1455=1),"Yes","No"))</f>
        <v/>
      </c>
      <c r="N1455" s="50">
        <f>IF(D1455="","",N1355+F1455)</f>
        <v/>
      </c>
      <c r="O1455" s="49">
        <f>IF(D1455="","",IF(AND(K1455=0,K1355&gt;0),C1455,""))</f>
        <v/>
      </c>
    </row>
    <row r="1456">
      <c r="A1456" s="47">
        <f>IF(B1456="","",DATE(YEAR('Debt Inputs'!$E$2),MONTH('Debt Inputs'!$E$2)+14,1))</f>
        <v/>
      </c>
      <c r="B1456" s="18">
        <f>IF('Debt Inputs'!A56="","",'Debt Inputs'!A56)</f>
        <v/>
      </c>
      <c r="C1456" s="19">
        <f>IF(B1456="","",IFERROR(VLOOKUP(B1456,'Debt Inputs'!$A$6:$M$105,2,FALSE),""))</f>
        <v/>
      </c>
      <c r="D1456" s="48">
        <f>IF(B1456="","",K1356)</f>
        <v/>
      </c>
      <c r="E1456" s="21">
        <f>IF(B1456="","",IFERROR(VLOOKUP(B1456,'Debt Inputs'!$A$6:$M$105,5,FALSE),0))</f>
        <v/>
      </c>
      <c r="F1456" s="48">
        <f>IF(D1456="","",IFERROR(D1456*E1456/12,0))</f>
        <v/>
      </c>
      <c r="G1456" s="48">
        <f>IF(D1456="","",MIN(IFERROR(VLOOKUP(B1456,'Debt Inputs'!$A$6:$M$105,7,FALSE),0),D1456+F1456))</f>
        <v/>
      </c>
      <c r="H1456" s="48">
        <f>IF(D1456="","",IF(L1456=1,MAX(0,'Debt Inputs'!$B$2-SUM($G$1406:$G$1505)),0))</f>
        <v/>
      </c>
      <c r="I1456" s="48">
        <f>IF(D1456="","",MIN(D1456+F1456,G1456+H1456))</f>
        <v/>
      </c>
      <c r="J1456" s="48">
        <f>IF(D1456="","",MIN(D1456,MAX(0,I1456-F1456)))</f>
        <v/>
      </c>
      <c r="K1456" s="48">
        <f>IF(D1456="","",MAX(0,D1456+F1456-I1456))</f>
        <v/>
      </c>
      <c r="L1456" s="18">
        <f>IF(D1456="","",IF(D1456&lt;=0,"",1+COUNTIFS($D$1406:$D$1505,"&gt;0",$E$1406:$E$1505,"&gt;"&amp;E1456)))</f>
        <v/>
      </c>
      <c r="M1456" s="18">
        <f>IF(D1456="","",IF(AND(K1456&gt;0,L1456=1),"Yes","No"))</f>
        <v/>
      </c>
      <c r="N1456" s="48">
        <f>IF(D1456="","",N1356+F1456)</f>
        <v/>
      </c>
      <c r="O1456" s="47">
        <f>IF(D1456="","",IF(AND(K1456=0,K1356&gt;0),C1456,""))</f>
        <v/>
      </c>
    </row>
    <row r="1457">
      <c r="A1457" s="49">
        <f>IF(B1457="","",DATE(YEAR('Debt Inputs'!$E$2),MONTH('Debt Inputs'!$E$2)+14,1))</f>
        <v/>
      </c>
      <c r="B1457" s="23">
        <f>IF('Debt Inputs'!A57="","",'Debt Inputs'!A57)</f>
        <v/>
      </c>
      <c r="C1457" s="24">
        <f>IF(B1457="","",IFERROR(VLOOKUP(B1457,'Debt Inputs'!$A$6:$M$105,2,FALSE),""))</f>
        <v/>
      </c>
      <c r="D1457" s="50">
        <f>IF(B1457="","",K1357)</f>
        <v/>
      </c>
      <c r="E1457" s="26">
        <f>IF(B1457="","",IFERROR(VLOOKUP(B1457,'Debt Inputs'!$A$6:$M$105,5,FALSE),0))</f>
        <v/>
      </c>
      <c r="F1457" s="50">
        <f>IF(D1457="","",IFERROR(D1457*E1457/12,0))</f>
        <v/>
      </c>
      <c r="G1457" s="50">
        <f>IF(D1457="","",MIN(IFERROR(VLOOKUP(B1457,'Debt Inputs'!$A$6:$M$105,7,FALSE),0),D1457+F1457))</f>
        <v/>
      </c>
      <c r="H1457" s="50">
        <f>IF(D1457="","",IF(L1457=1,MAX(0,'Debt Inputs'!$B$2-SUM($G$1406:$G$1505)),0))</f>
        <v/>
      </c>
      <c r="I1457" s="50">
        <f>IF(D1457="","",MIN(D1457+F1457,G1457+H1457))</f>
        <v/>
      </c>
      <c r="J1457" s="50">
        <f>IF(D1457="","",MIN(D1457,MAX(0,I1457-F1457)))</f>
        <v/>
      </c>
      <c r="K1457" s="50">
        <f>IF(D1457="","",MAX(0,D1457+F1457-I1457))</f>
        <v/>
      </c>
      <c r="L1457" s="23">
        <f>IF(D1457="","",IF(D1457&lt;=0,"",1+COUNTIFS($D$1406:$D$1505,"&gt;0",$E$1406:$E$1505,"&gt;"&amp;E1457)))</f>
        <v/>
      </c>
      <c r="M1457" s="23">
        <f>IF(D1457="","",IF(AND(K1457&gt;0,L1457=1),"Yes","No"))</f>
        <v/>
      </c>
      <c r="N1457" s="50">
        <f>IF(D1457="","",N1357+F1457)</f>
        <v/>
      </c>
      <c r="O1457" s="49">
        <f>IF(D1457="","",IF(AND(K1457=0,K1357&gt;0),C1457,""))</f>
        <v/>
      </c>
    </row>
    <row r="1458">
      <c r="A1458" s="47">
        <f>IF(B1458="","",DATE(YEAR('Debt Inputs'!$E$2),MONTH('Debt Inputs'!$E$2)+14,1))</f>
        <v/>
      </c>
      <c r="B1458" s="18">
        <f>IF('Debt Inputs'!A58="","",'Debt Inputs'!A58)</f>
        <v/>
      </c>
      <c r="C1458" s="19">
        <f>IF(B1458="","",IFERROR(VLOOKUP(B1458,'Debt Inputs'!$A$6:$M$105,2,FALSE),""))</f>
        <v/>
      </c>
      <c r="D1458" s="48">
        <f>IF(B1458="","",K1358)</f>
        <v/>
      </c>
      <c r="E1458" s="21">
        <f>IF(B1458="","",IFERROR(VLOOKUP(B1458,'Debt Inputs'!$A$6:$M$105,5,FALSE),0))</f>
        <v/>
      </c>
      <c r="F1458" s="48">
        <f>IF(D1458="","",IFERROR(D1458*E1458/12,0))</f>
        <v/>
      </c>
      <c r="G1458" s="48">
        <f>IF(D1458="","",MIN(IFERROR(VLOOKUP(B1458,'Debt Inputs'!$A$6:$M$105,7,FALSE),0),D1458+F1458))</f>
        <v/>
      </c>
      <c r="H1458" s="48">
        <f>IF(D1458="","",IF(L1458=1,MAX(0,'Debt Inputs'!$B$2-SUM($G$1406:$G$1505)),0))</f>
        <v/>
      </c>
      <c r="I1458" s="48">
        <f>IF(D1458="","",MIN(D1458+F1458,G1458+H1458))</f>
        <v/>
      </c>
      <c r="J1458" s="48">
        <f>IF(D1458="","",MIN(D1458,MAX(0,I1458-F1458)))</f>
        <v/>
      </c>
      <c r="K1458" s="48">
        <f>IF(D1458="","",MAX(0,D1458+F1458-I1458))</f>
        <v/>
      </c>
      <c r="L1458" s="18">
        <f>IF(D1458="","",IF(D1458&lt;=0,"",1+COUNTIFS($D$1406:$D$1505,"&gt;0",$E$1406:$E$1505,"&gt;"&amp;E1458)))</f>
        <v/>
      </c>
      <c r="M1458" s="18">
        <f>IF(D1458="","",IF(AND(K1458&gt;0,L1458=1),"Yes","No"))</f>
        <v/>
      </c>
      <c r="N1458" s="48">
        <f>IF(D1458="","",N1358+F1458)</f>
        <v/>
      </c>
      <c r="O1458" s="47">
        <f>IF(D1458="","",IF(AND(K1458=0,K1358&gt;0),C1458,""))</f>
        <v/>
      </c>
    </row>
    <row r="1459">
      <c r="A1459" s="49">
        <f>IF(B1459="","",DATE(YEAR('Debt Inputs'!$E$2),MONTH('Debt Inputs'!$E$2)+14,1))</f>
        <v/>
      </c>
      <c r="B1459" s="23">
        <f>IF('Debt Inputs'!A59="","",'Debt Inputs'!A59)</f>
        <v/>
      </c>
      <c r="C1459" s="24">
        <f>IF(B1459="","",IFERROR(VLOOKUP(B1459,'Debt Inputs'!$A$6:$M$105,2,FALSE),""))</f>
        <v/>
      </c>
      <c r="D1459" s="50">
        <f>IF(B1459="","",K1359)</f>
        <v/>
      </c>
      <c r="E1459" s="26">
        <f>IF(B1459="","",IFERROR(VLOOKUP(B1459,'Debt Inputs'!$A$6:$M$105,5,FALSE),0))</f>
        <v/>
      </c>
      <c r="F1459" s="50">
        <f>IF(D1459="","",IFERROR(D1459*E1459/12,0))</f>
        <v/>
      </c>
      <c r="G1459" s="50">
        <f>IF(D1459="","",MIN(IFERROR(VLOOKUP(B1459,'Debt Inputs'!$A$6:$M$105,7,FALSE),0),D1459+F1459))</f>
        <v/>
      </c>
      <c r="H1459" s="50">
        <f>IF(D1459="","",IF(L1459=1,MAX(0,'Debt Inputs'!$B$2-SUM($G$1406:$G$1505)),0))</f>
        <v/>
      </c>
      <c r="I1459" s="50">
        <f>IF(D1459="","",MIN(D1459+F1459,G1459+H1459))</f>
        <v/>
      </c>
      <c r="J1459" s="50">
        <f>IF(D1459="","",MIN(D1459,MAX(0,I1459-F1459)))</f>
        <v/>
      </c>
      <c r="K1459" s="50">
        <f>IF(D1459="","",MAX(0,D1459+F1459-I1459))</f>
        <v/>
      </c>
      <c r="L1459" s="23">
        <f>IF(D1459="","",IF(D1459&lt;=0,"",1+COUNTIFS($D$1406:$D$1505,"&gt;0",$E$1406:$E$1505,"&gt;"&amp;E1459)))</f>
        <v/>
      </c>
      <c r="M1459" s="23">
        <f>IF(D1459="","",IF(AND(K1459&gt;0,L1459=1),"Yes","No"))</f>
        <v/>
      </c>
      <c r="N1459" s="50">
        <f>IF(D1459="","",N1359+F1459)</f>
        <v/>
      </c>
      <c r="O1459" s="49">
        <f>IF(D1459="","",IF(AND(K1459=0,K1359&gt;0),C1459,""))</f>
        <v/>
      </c>
    </row>
    <row r="1460">
      <c r="A1460" s="47">
        <f>IF(B1460="","",DATE(YEAR('Debt Inputs'!$E$2),MONTH('Debt Inputs'!$E$2)+14,1))</f>
        <v/>
      </c>
      <c r="B1460" s="18">
        <f>IF('Debt Inputs'!A60="","",'Debt Inputs'!A60)</f>
        <v/>
      </c>
      <c r="C1460" s="19">
        <f>IF(B1460="","",IFERROR(VLOOKUP(B1460,'Debt Inputs'!$A$6:$M$105,2,FALSE),""))</f>
        <v/>
      </c>
      <c r="D1460" s="48">
        <f>IF(B1460="","",K1360)</f>
        <v/>
      </c>
      <c r="E1460" s="21">
        <f>IF(B1460="","",IFERROR(VLOOKUP(B1460,'Debt Inputs'!$A$6:$M$105,5,FALSE),0))</f>
        <v/>
      </c>
      <c r="F1460" s="48">
        <f>IF(D1460="","",IFERROR(D1460*E1460/12,0))</f>
        <v/>
      </c>
      <c r="G1460" s="48">
        <f>IF(D1460="","",MIN(IFERROR(VLOOKUP(B1460,'Debt Inputs'!$A$6:$M$105,7,FALSE),0),D1460+F1460))</f>
        <v/>
      </c>
      <c r="H1460" s="48">
        <f>IF(D1460="","",IF(L1460=1,MAX(0,'Debt Inputs'!$B$2-SUM($G$1406:$G$1505)),0))</f>
        <v/>
      </c>
      <c r="I1460" s="48">
        <f>IF(D1460="","",MIN(D1460+F1460,G1460+H1460))</f>
        <v/>
      </c>
      <c r="J1460" s="48">
        <f>IF(D1460="","",MIN(D1460,MAX(0,I1460-F1460)))</f>
        <v/>
      </c>
      <c r="K1460" s="48">
        <f>IF(D1460="","",MAX(0,D1460+F1460-I1460))</f>
        <v/>
      </c>
      <c r="L1460" s="18">
        <f>IF(D1460="","",IF(D1460&lt;=0,"",1+COUNTIFS($D$1406:$D$1505,"&gt;0",$E$1406:$E$1505,"&gt;"&amp;E1460)))</f>
        <v/>
      </c>
      <c r="M1460" s="18">
        <f>IF(D1460="","",IF(AND(K1460&gt;0,L1460=1),"Yes","No"))</f>
        <v/>
      </c>
      <c r="N1460" s="48">
        <f>IF(D1460="","",N1360+F1460)</f>
        <v/>
      </c>
      <c r="O1460" s="47">
        <f>IF(D1460="","",IF(AND(K1460=0,K1360&gt;0),C1460,""))</f>
        <v/>
      </c>
    </row>
    <row r="1461">
      <c r="A1461" s="49">
        <f>IF(B1461="","",DATE(YEAR('Debt Inputs'!$E$2),MONTH('Debt Inputs'!$E$2)+14,1))</f>
        <v/>
      </c>
      <c r="B1461" s="23">
        <f>IF('Debt Inputs'!A61="","",'Debt Inputs'!A61)</f>
        <v/>
      </c>
      <c r="C1461" s="24">
        <f>IF(B1461="","",IFERROR(VLOOKUP(B1461,'Debt Inputs'!$A$6:$M$105,2,FALSE),""))</f>
        <v/>
      </c>
      <c r="D1461" s="50">
        <f>IF(B1461="","",K1361)</f>
        <v/>
      </c>
      <c r="E1461" s="26">
        <f>IF(B1461="","",IFERROR(VLOOKUP(B1461,'Debt Inputs'!$A$6:$M$105,5,FALSE),0))</f>
        <v/>
      </c>
      <c r="F1461" s="50">
        <f>IF(D1461="","",IFERROR(D1461*E1461/12,0))</f>
        <v/>
      </c>
      <c r="G1461" s="50">
        <f>IF(D1461="","",MIN(IFERROR(VLOOKUP(B1461,'Debt Inputs'!$A$6:$M$105,7,FALSE),0),D1461+F1461))</f>
        <v/>
      </c>
      <c r="H1461" s="50">
        <f>IF(D1461="","",IF(L1461=1,MAX(0,'Debt Inputs'!$B$2-SUM($G$1406:$G$1505)),0))</f>
        <v/>
      </c>
      <c r="I1461" s="50">
        <f>IF(D1461="","",MIN(D1461+F1461,G1461+H1461))</f>
        <v/>
      </c>
      <c r="J1461" s="50">
        <f>IF(D1461="","",MIN(D1461,MAX(0,I1461-F1461)))</f>
        <v/>
      </c>
      <c r="K1461" s="50">
        <f>IF(D1461="","",MAX(0,D1461+F1461-I1461))</f>
        <v/>
      </c>
      <c r="L1461" s="23">
        <f>IF(D1461="","",IF(D1461&lt;=0,"",1+COUNTIFS($D$1406:$D$1505,"&gt;0",$E$1406:$E$1505,"&gt;"&amp;E1461)))</f>
        <v/>
      </c>
      <c r="M1461" s="23">
        <f>IF(D1461="","",IF(AND(K1461&gt;0,L1461=1),"Yes","No"))</f>
        <v/>
      </c>
      <c r="N1461" s="50">
        <f>IF(D1461="","",N1361+F1461)</f>
        <v/>
      </c>
      <c r="O1461" s="49">
        <f>IF(D1461="","",IF(AND(K1461=0,K1361&gt;0),C1461,""))</f>
        <v/>
      </c>
    </row>
    <row r="1462">
      <c r="A1462" s="47">
        <f>IF(B1462="","",DATE(YEAR('Debt Inputs'!$E$2),MONTH('Debt Inputs'!$E$2)+14,1))</f>
        <v/>
      </c>
      <c r="B1462" s="18">
        <f>IF('Debt Inputs'!A62="","",'Debt Inputs'!A62)</f>
        <v/>
      </c>
      <c r="C1462" s="19">
        <f>IF(B1462="","",IFERROR(VLOOKUP(B1462,'Debt Inputs'!$A$6:$M$105,2,FALSE),""))</f>
        <v/>
      </c>
      <c r="D1462" s="48">
        <f>IF(B1462="","",K1362)</f>
        <v/>
      </c>
      <c r="E1462" s="21">
        <f>IF(B1462="","",IFERROR(VLOOKUP(B1462,'Debt Inputs'!$A$6:$M$105,5,FALSE),0))</f>
        <v/>
      </c>
      <c r="F1462" s="48">
        <f>IF(D1462="","",IFERROR(D1462*E1462/12,0))</f>
        <v/>
      </c>
      <c r="G1462" s="48">
        <f>IF(D1462="","",MIN(IFERROR(VLOOKUP(B1462,'Debt Inputs'!$A$6:$M$105,7,FALSE),0),D1462+F1462))</f>
        <v/>
      </c>
      <c r="H1462" s="48">
        <f>IF(D1462="","",IF(L1462=1,MAX(0,'Debt Inputs'!$B$2-SUM($G$1406:$G$1505)),0))</f>
        <v/>
      </c>
      <c r="I1462" s="48">
        <f>IF(D1462="","",MIN(D1462+F1462,G1462+H1462))</f>
        <v/>
      </c>
      <c r="J1462" s="48">
        <f>IF(D1462="","",MIN(D1462,MAX(0,I1462-F1462)))</f>
        <v/>
      </c>
      <c r="K1462" s="48">
        <f>IF(D1462="","",MAX(0,D1462+F1462-I1462))</f>
        <v/>
      </c>
      <c r="L1462" s="18">
        <f>IF(D1462="","",IF(D1462&lt;=0,"",1+COUNTIFS($D$1406:$D$1505,"&gt;0",$E$1406:$E$1505,"&gt;"&amp;E1462)))</f>
        <v/>
      </c>
      <c r="M1462" s="18">
        <f>IF(D1462="","",IF(AND(K1462&gt;0,L1462=1),"Yes","No"))</f>
        <v/>
      </c>
      <c r="N1462" s="48">
        <f>IF(D1462="","",N1362+F1462)</f>
        <v/>
      </c>
      <c r="O1462" s="47">
        <f>IF(D1462="","",IF(AND(K1462=0,K1362&gt;0),C1462,""))</f>
        <v/>
      </c>
    </row>
    <row r="1463">
      <c r="A1463" s="49">
        <f>IF(B1463="","",DATE(YEAR('Debt Inputs'!$E$2),MONTH('Debt Inputs'!$E$2)+14,1))</f>
        <v/>
      </c>
      <c r="B1463" s="23">
        <f>IF('Debt Inputs'!A63="","",'Debt Inputs'!A63)</f>
        <v/>
      </c>
      <c r="C1463" s="24">
        <f>IF(B1463="","",IFERROR(VLOOKUP(B1463,'Debt Inputs'!$A$6:$M$105,2,FALSE),""))</f>
        <v/>
      </c>
      <c r="D1463" s="50">
        <f>IF(B1463="","",K1363)</f>
        <v/>
      </c>
      <c r="E1463" s="26">
        <f>IF(B1463="","",IFERROR(VLOOKUP(B1463,'Debt Inputs'!$A$6:$M$105,5,FALSE),0))</f>
        <v/>
      </c>
      <c r="F1463" s="50">
        <f>IF(D1463="","",IFERROR(D1463*E1463/12,0))</f>
        <v/>
      </c>
      <c r="G1463" s="50">
        <f>IF(D1463="","",MIN(IFERROR(VLOOKUP(B1463,'Debt Inputs'!$A$6:$M$105,7,FALSE),0),D1463+F1463))</f>
        <v/>
      </c>
      <c r="H1463" s="50">
        <f>IF(D1463="","",IF(L1463=1,MAX(0,'Debt Inputs'!$B$2-SUM($G$1406:$G$1505)),0))</f>
        <v/>
      </c>
      <c r="I1463" s="50">
        <f>IF(D1463="","",MIN(D1463+F1463,G1463+H1463))</f>
        <v/>
      </c>
      <c r="J1463" s="50">
        <f>IF(D1463="","",MIN(D1463,MAX(0,I1463-F1463)))</f>
        <v/>
      </c>
      <c r="K1463" s="50">
        <f>IF(D1463="","",MAX(0,D1463+F1463-I1463))</f>
        <v/>
      </c>
      <c r="L1463" s="23">
        <f>IF(D1463="","",IF(D1463&lt;=0,"",1+COUNTIFS($D$1406:$D$1505,"&gt;0",$E$1406:$E$1505,"&gt;"&amp;E1463)))</f>
        <v/>
      </c>
      <c r="M1463" s="23">
        <f>IF(D1463="","",IF(AND(K1463&gt;0,L1463=1),"Yes","No"))</f>
        <v/>
      </c>
      <c r="N1463" s="50">
        <f>IF(D1463="","",N1363+F1463)</f>
        <v/>
      </c>
      <c r="O1463" s="49">
        <f>IF(D1463="","",IF(AND(K1463=0,K1363&gt;0),C1463,""))</f>
        <v/>
      </c>
    </row>
    <row r="1464">
      <c r="A1464" s="47">
        <f>IF(B1464="","",DATE(YEAR('Debt Inputs'!$E$2),MONTH('Debt Inputs'!$E$2)+14,1))</f>
        <v/>
      </c>
      <c r="B1464" s="18">
        <f>IF('Debt Inputs'!A64="","",'Debt Inputs'!A64)</f>
        <v/>
      </c>
      <c r="C1464" s="19">
        <f>IF(B1464="","",IFERROR(VLOOKUP(B1464,'Debt Inputs'!$A$6:$M$105,2,FALSE),""))</f>
        <v/>
      </c>
      <c r="D1464" s="48">
        <f>IF(B1464="","",K1364)</f>
        <v/>
      </c>
      <c r="E1464" s="21">
        <f>IF(B1464="","",IFERROR(VLOOKUP(B1464,'Debt Inputs'!$A$6:$M$105,5,FALSE),0))</f>
        <v/>
      </c>
      <c r="F1464" s="48">
        <f>IF(D1464="","",IFERROR(D1464*E1464/12,0))</f>
        <v/>
      </c>
      <c r="G1464" s="48">
        <f>IF(D1464="","",MIN(IFERROR(VLOOKUP(B1464,'Debt Inputs'!$A$6:$M$105,7,FALSE),0),D1464+F1464))</f>
        <v/>
      </c>
      <c r="H1464" s="48">
        <f>IF(D1464="","",IF(L1464=1,MAX(0,'Debt Inputs'!$B$2-SUM($G$1406:$G$1505)),0))</f>
        <v/>
      </c>
      <c r="I1464" s="48">
        <f>IF(D1464="","",MIN(D1464+F1464,G1464+H1464))</f>
        <v/>
      </c>
      <c r="J1464" s="48">
        <f>IF(D1464="","",MIN(D1464,MAX(0,I1464-F1464)))</f>
        <v/>
      </c>
      <c r="K1464" s="48">
        <f>IF(D1464="","",MAX(0,D1464+F1464-I1464))</f>
        <v/>
      </c>
      <c r="L1464" s="18">
        <f>IF(D1464="","",IF(D1464&lt;=0,"",1+COUNTIFS($D$1406:$D$1505,"&gt;0",$E$1406:$E$1505,"&gt;"&amp;E1464)))</f>
        <v/>
      </c>
      <c r="M1464" s="18">
        <f>IF(D1464="","",IF(AND(K1464&gt;0,L1464=1),"Yes","No"))</f>
        <v/>
      </c>
      <c r="N1464" s="48">
        <f>IF(D1464="","",N1364+F1464)</f>
        <v/>
      </c>
      <c r="O1464" s="47">
        <f>IF(D1464="","",IF(AND(K1464=0,K1364&gt;0),C1464,""))</f>
        <v/>
      </c>
    </row>
    <row r="1465">
      <c r="A1465" s="49">
        <f>IF(B1465="","",DATE(YEAR('Debt Inputs'!$E$2),MONTH('Debt Inputs'!$E$2)+14,1))</f>
        <v/>
      </c>
      <c r="B1465" s="23">
        <f>IF('Debt Inputs'!A65="","",'Debt Inputs'!A65)</f>
        <v/>
      </c>
      <c r="C1465" s="24">
        <f>IF(B1465="","",IFERROR(VLOOKUP(B1465,'Debt Inputs'!$A$6:$M$105,2,FALSE),""))</f>
        <v/>
      </c>
      <c r="D1465" s="50">
        <f>IF(B1465="","",K1365)</f>
        <v/>
      </c>
      <c r="E1465" s="26">
        <f>IF(B1465="","",IFERROR(VLOOKUP(B1465,'Debt Inputs'!$A$6:$M$105,5,FALSE),0))</f>
        <v/>
      </c>
      <c r="F1465" s="50">
        <f>IF(D1465="","",IFERROR(D1465*E1465/12,0))</f>
        <v/>
      </c>
      <c r="G1465" s="50">
        <f>IF(D1465="","",MIN(IFERROR(VLOOKUP(B1465,'Debt Inputs'!$A$6:$M$105,7,FALSE),0),D1465+F1465))</f>
        <v/>
      </c>
      <c r="H1465" s="50">
        <f>IF(D1465="","",IF(L1465=1,MAX(0,'Debt Inputs'!$B$2-SUM($G$1406:$G$1505)),0))</f>
        <v/>
      </c>
      <c r="I1465" s="50">
        <f>IF(D1465="","",MIN(D1465+F1465,G1465+H1465))</f>
        <v/>
      </c>
      <c r="J1465" s="50">
        <f>IF(D1465="","",MIN(D1465,MAX(0,I1465-F1465)))</f>
        <v/>
      </c>
      <c r="K1465" s="50">
        <f>IF(D1465="","",MAX(0,D1465+F1465-I1465))</f>
        <v/>
      </c>
      <c r="L1465" s="23">
        <f>IF(D1465="","",IF(D1465&lt;=0,"",1+COUNTIFS($D$1406:$D$1505,"&gt;0",$E$1406:$E$1505,"&gt;"&amp;E1465)))</f>
        <v/>
      </c>
      <c r="M1465" s="23">
        <f>IF(D1465="","",IF(AND(K1465&gt;0,L1465=1),"Yes","No"))</f>
        <v/>
      </c>
      <c r="N1465" s="50">
        <f>IF(D1465="","",N1365+F1465)</f>
        <v/>
      </c>
      <c r="O1465" s="49">
        <f>IF(D1465="","",IF(AND(K1465=0,K1365&gt;0),C1465,""))</f>
        <v/>
      </c>
    </row>
    <row r="1466">
      <c r="A1466" s="47">
        <f>IF(B1466="","",DATE(YEAR('Debt Inputs'!$E$2),MONTH('Debt Inputs'!$E$2)+14,1))</f>
        <v/>
      </c>
      <c r="B1466" s="18">
        <f>IF('Debt Inputs'!A66="","",'Debt Inputs'!A66)</f>
        <v/>
      </c>
      <c r="C1466" s="19">
        <f>IF(B1466="","",IFERROR(VLOOKUP(B1466,'Debt Inputs'!$A$6:$M$105,2,FALSE),""))</f>
        <v/>
      </c>
      <c r="D1466" s="48">
        <f>IF(B1466="","",K1366)</f>
        <v/>
      </c>
      <c r="E1466" s="21">
        <f>IF(B1466="","",IFERROR(VLOOKUP(B1466,'Debt Inputs'!$A$6:$M$105,5,FALSE),0))</f>
        <v/>
      </c>
      <c r="F1466" s="48">
        <f>IF(D1466="","",IFERROR(D1466*E1466/12,0))</f>
        <v/>
      </c>
      <c r="G1466" s="48">
        <f>IF(D1466="","",MIN(IFERROR(VLOOKUP(B1466,'Debt Inputs'!$A$6:$M$105,7,FALSE),0),D1466+F1466))</f>
        <v/>
      </c>
      <c r="H1466" s="48">
        <f>IF(D1466="","",IF(L1466=1,MAX(0,'Debt Inputs'!$B$2-SUM($G$1406:$G$1505)),0))</f>
        <v/>
      </c>
      <c r="I1466" s="48">
        <f>IF(D1466="","",MIN(D1466+F1466,G1466+H1466))</f>
        <v/>
      </c>
      <c r="J1466" s="48">
        <f>IF(D1466="","",MIN(D1466,MAX(0,I1466-F1466)))</f>
        <v/>
      </c>
      <c r="K1466" s="48">
        <f>IF(D1466="","",MAX(0,D1466+F1466-I1466))</f>
        <v/>
      </c>
      <c r="L1466" s="18">
        <f>IF(D1466="","",IF(D1466&lt;=0,"",1+COUNTIFS($D$1406:$D$1505,"&gt;0",$E$1406:$E$1505,"&gt;"&amp;E1466)))</f>
        <v/>
      </c>
      <c r="M1466" s="18">
        <f>IF(D1466="","",IF(AND(K1466&gt;0,L1466=1),"Yes","No"))</f>
        <v/>
      </c>
      <c r="N1466" s="48">
        <f>IF(D1466="","",N1366+F1466)</f>
        <v/>
      </c>
      <c r="O1466" s="47">
        <f>IF(D1466="","",IF(AND(K1466=0,K1366&gt;0),C1466,""))</f>
        <v/>
      </c>
    </row>
    <row r="1467">
      <c r="A1467" s="49">
        <f>IF(B1467="","",DATE(YEAR('Debt Inputs'!$E$2),MONTH('Debt Inputs'!$E$2)+14,1))</f>
        <v/>
      </c>
      <c r="B1467" s="23">
        <f>IF('Debt Inputs'!A67="","",'Debt Inputs'!A67)</f>
        <v/>
      </c>
      <c r="C1467" s="24">
        <f>IF(B1467="","",IFERROR(VLOOKUP(B1467,'Debt Inputs'!$A$6:$M$105,2,FALSE),""))</f>
        <v/>
      </c>
      <c r="D1467" s="50">
        <f>IF(B1467="","",K1367)</f>
        <v/>
      </c>
      <c r="E1467" s="26">
        <f>IF(B1467="","",IFERROR(VLOOKUP(B1467,'Debt Inputs'!$A$6:$M$105,5,FALSE),0))</f>
        <v/>
      </c>
      <c r="F1467" s="50">
        <f>IF(D1467="","",IFERROR(D1467*E1467/12,0))</f>
        <v/>
      </c>
      <c r="G1467" s="50">
        <f>IF(D1467="","",MIN(IFERROR(VLOOKUP(B1467,'Debt Inputs'!$A$6:$M$105,7,FALSE),0),D1467+F1467))</f>
        <v/>
      </c>
      <c r="H1467" s="50">
        <f>IF(D1467="","",IF(L1467=1,MAX(0,'Debt Inputs'!$B$2-SUM($G$1406:$G$1505)),0))</f>
        <v/>
      </c>
      <c r="I1467" s="50">
        <f>IF(D1467="","",MIN(D1467+F1467,G1467+H1467))</f>
        <v/>
      </c>
      <c r="J1467" s="50">
        <f>IF(D1467="","",MIN(D1467,MAX(0,I1467-F1467)))</f>
        <v/>
      </c>
      <c r="K1467" s="50">
        <f>IF(D1467="","",MAX(0,D1467+F1467-I1467))</f>
        <v/>
      </c>
      <c r="L1467" s="23">
        <f>IF(D1467="","",IF(D1467&lt;=0,"",1+COUNTIFS($D$1406:$D$1505,"&gt;0",$E$1406:$E$1505,"&gt;"&amp;E1467)))</f>
        <v/>
      </c>
      <c r="M1467" s="23">
        <f>IF(D1467="","",IF(AND(K1467&gt;0,L1467=1),"Yes","No"))</f>
        <v/>
      </c>
      <c r="N1467" s="50">
        <f>IF(D1467="","",N1367+F1467)</f>
        <v/>
      </c>
      <c r="O1467" s="49">
        <f>IF(D1467="","",IF(AND(K1467=0,K1367&gt;0),C1467,""))</f>
        <v/>
      </c>
    </row>
    <row r="1468">
      <c r="A1468" s="47">
        <f>IF(B1468="","",DATE(YEAR('Debt Inputs'!$E$2),MONTH('Debt Inputs'!$E$2)+14,1))</f>
        <v/>
      </c>
      <c r="B1468" s="18">
        <f>IF('Debt Inputs'!A68="","",'Debt Inputs'!A68)</f>
        <v/>
      </c>
      <c r="C1468" s="19">
        <f>IF(B1468="","",IFERROR(VLOOKUP(B1468,'Debt Inputs'!$A$6:$M$105,2,FALSE),""))</f>
        <v/>
      </c>
      <c r="D1468" s="48">
        <f>IF(B1468="","",K1368)</f>
        <v/>
      </c>
      <c r="E1468" s="21">
        <f>IF(B1468="","",IFERROR(VLOOKUP(B1468,'Debt Inputs'!$A$6:$M$105,5,FALSE),0))</f>
        <v/>
      </c>
      <c r="F1468" s="48">
        <f>IF(D1468="","",IFERROR(D1468*E1468/12,0))</f>
        <v/>
      </c>
      <c r="G1468" s="48">
        <f>IF(D1468="","",MIN(IFERROR(VLOOKUP(B1468,'Debt Inputs'!$A$6:$M$105,7,FALSE),0),D1468+F1468))</f>
        <v/>
      </c>
      <c r="H1468" s="48">
        <f>IF(D1468="","",IF(L1468=1,MAX(0,'Debt Inputs'!$B$2-SUM($G$1406:$G$1505)),0))</f>
        <v/>
      </c>
      <c r="I1468" s="48">
        <f>IF(D1468="","",MIN(D1468+F1468,G1468+H1468))</f>
        <v/>
      </c>
      <c r="J1468" s="48">
        <f>IF(D1468="","",MIN(D1468,MAX(0,I1468-F1468)))</f>
        <v/>
      </c>
      <c r="K1468" s="48">
        <f>IF(D1468="","",MAX(0,D1468+F1468-I1468))</f>
        <v/>
      </c>
      <c r="L1468" s="18">
        <f>IF(D1468="","",IF(D1468&lt;=0,"",1+COUNTIFS($D$1406:$D$1505,"&gt;0",$E$1406:$E$1505,"&gt;"&amp;E1468)))</f>
        <v/>
      </c>
      <c r="M1468" s="18">
        <f>IF(D1468="","",IF(AND(K1468&gt;0,L1468=1),"Yes","No"))</f>
        <v/>
      </c>
      <c r="N1468" s="48">
        <f>IF(D1468="","",N1368+F1468)</f>
        <v/>
      </c>
      <c r="O1468" s="47">
        <f>IF(D1468="","",IF(AND(K1468=0,K1368&gt;0),C1468,""))</f>
        <v/>
      </c>
    </row>
    <row r="1469">
      <c r="A1469" s="49">
        <f>IF(B1469="","",DATE(YEAR('Debt Inputs'!$E$2),MONTH('Debt Inputs'!$E$2)+14,1))</f>
        <v/>
      </c>
      <c r="B1469" s="23">
        <f>IF('Debt Inputs'!A69="","",'Debt Inputs'!A69)</f>
        <v/>
      </c>
      <c r="C1469" s="24">
        <f>IF(B1469="","",IFERROR(VLOOKUP(B1469,'Debt Inputs'!$A$6:$M$105,2,FALSE),""))</f>
        <v/>
      </c>
      <c r="D1469" s="50">
        <f>IF(B1469="","",K1369)</f>
        <v/>
      </c>
      <c r="E1469" s="26">
        <f>IF(B1469="","",IFERROR(VLOOKUP(B1469,'Debt Inputs'!$A$6:$M$105,5,FALSE),0))</f>
        <v/>
      </c>
      <c r="F1469" s="50">
        <f>IF(D1469="","",IFERROR(D1469*E1469/12,0))</f>
        <v/>
      </c>
      <c r="G1469" s="50">
        <f>IF(D1469="","",MIN(IFERROR(VLOOKUP(B1469,'Debt Inputs'!$A$6:$M$105,7,FALSE),0),D1469+F1469))</f>
        <v/>
      </c>
      <c r="H1469" s="50">
        <f>IF(D1469="","",IF(L1469=1,MAX(0,'Debt Inputs'!$B$2-SUM($G$1406:$G$1505)),0))</f>
        <v/>
      </c>
      <c r="I1469" s="50">
        <f>IF(D1469="","",MIN(D1469+F1469,G1469+H1469))</f>
        <v/>
      </c>
      <c r="J1469" s="50">
        <f>IF(D1469="","",MIN(D1469,MAX(0,I1469-F1469)))</f>
        <v/>
      </c>
      <c r="K1469" s="50">
        <f>IF(D1469="","",MAX(0,D1469+F1469-I1469))</f>
        <v/>
      </c>
      <c r="L1469" s="23">
        <f>IF(D1469="","",IF(D1469&lt;=0,"",1+COUNTIFS($D$1406:$D$1505,"&gt;0",$E$1406:$E$1505,"&gt;"&amp;E1469)))</f>
        <v/>
      </c>
      <c r="M1469" s="23">
        <f>IF(D1469="","",IF(AND(K1469&gt;0,L1469=1),"Yes","No"))</f>
        <v/>
      </c>
      <c r="N1469" s="50">
        <f>IF(D1469="","",N1369+F1469)</f>
        <v/>
      </c>
      <c r="O1469" s="49">
        <f>IF(D1469="","",IF(AND(K1469=0,K1369&gt;0),C1469,""))</f>
        <v/>
      </c>
    </row>
    <row r="1470">
      <c r="A1470" s="47">
        <f>IF(B1470="","",DATE(YEAR('Debt Inputs'!$E$2),MONTH('Debt Inputs'!$E$2)+14,1))</f>
        <v/>
      </c>
      <c r="B1470" s="18">
        <f>IF('Debt Inputs'!A70="","",'Debt Inputs'!A70)</f>
        <v/>
      </c>
      <c r="C1470" s="19">
        <f>IF(B1470="","",IFERROR(VLOOKUP(B1470,'Debt Inputs'!$A$6:$M$105,2,FALSE),""))</f>
        <v/>
      </c>
      <c r="D1470" s="48">
        <f>IF(B1470="","",K1370)</f>
        <v/>
      </c>
      <c r="E1470" s="21">
        <f>IF(B1470="","",IFERROR(VLOOKUP(B1470,'Debt Inputs'!$A$6:$M$105,5,FALSE),0))</f>
        <v/>
      </c>
      <c r="F1470" s="48">
        <f>IF(D1470="","",IFERROR(D1470*E1470/12,0))</f>
        <v/>
      </c>
      <c r="G1470" s="48">
        <f>IF(D1470="","",MIN(IFERROR(VLOOKUP(B1470,'Debt Inputs'!$A$6:$M$105,7,FALSE),0),D1470+F1470))</f>
        <v/>
      </c>
      <c r="H1470" s="48">
        <f>IF(D1470="","",IF(L1470=1,MAX(0,'Debt Inputs'!$B$2-SUM($G$1406:$G$1505)),0))</f>
        <v/>
      </c>
      <c r="I1470" s="48">
        <f>IF(D1470="","",MIN(D1470+F1470,G1470+H1470))</f>
        <v/>
      </c>
      <c r="J1470" s="48">
        <f>IF(D1470="","",MIN(D1470,MAX(0,I1470-F1470)))</f>
        <v/>
      </c>
      <c r="K1470" s="48">
        <f>IF(D1470="","",MAX(0,D1470+F1470-I1470))</f>
        <v/>
      </c>
      <c r="L1470" s="18">
        <f>IF(D1470="","",IF(D1470&lt;=0,"",1+COUNTIFS($D$1406:$D$1505,"&gt;0",$E$1406:$E$1505,"&gt;"&amp;E1470)))</f>
        <v/>
      </c>
      <c r="M1470" s="18">
        <f>IF(D1470="","",IF(AND(K1470&gt;0,L1470=1),"Yes","No"))</f>
        <v/>
      </c>
      <c r="N1470" s="48">
        <f>IF(D1470="","",N1370+F1470)</f>
        <v/>
      </c>
      <c r="O1470" s="47">
        <f>IF(D1470="","",IF(AND(K1470=0,K1370&gt;0),C1470,""))</f>
        <v/>
      </c>
    </row>
    <row r="1471">
      <c r="A1471" s="49">
        <f>IF(B1471="","",DATE(YEAR('Debt Inputs'!$E$2),MONTH('Debt Inputs'!$E$2)+14,1))</f>
        <v/>
      </c>
      <c r="B1471" s="23">
        <f>IF('Debt Inputs'!A71="","",'Debt Inputs'!A71)</f>
        <v/>
      </c>
      <c r="C1471" s="24">
        <f>IF(B1471="","",IFERROR(VLOOKUP(B1471,'Debt Inputs'!$A$6:$M$105,2,FALSE),""))</f>
        <v/>
      </c>
      <c r="D1471" s="50">
        <f>IF(B1471="","",K1371)</f>
        <v/>
      </c>
      <c r="E1471" s="26">
        <f>IF(B1471="","",IFERROR(VLOOKUP(B1471,'Debt Inputs'!$A$6:$M$105,5,FALSE),0))</f>
        <v/>
      </c>
      <c r="F1471" s="50">
        <f>IF(D1471="","",IFERROR(D1471*E1471/12,0))</f>
        <v/>
      </c>
      <c r="G1471" s="50">
        <f>IF(D1471="","",MIN(IFERROR(VLOOKUP(B1471,'Debt Inputs'!$A$6:$M$105,7,FALSE),0),D1471+F1471))</f>
        <v/>
      </c>
      <c r="H1471" s="50">
        <f>IF(D1471="","",IF(L1471=1,MAX(0,'Debt Inputs'!$B$2-SUM($G$1406:$G$1505)),0))</f>
        <v/>
      </c>
      <c r="I1471" s="50">
        <f>IF(D1471="","",MIN(D1471+F1471,G1471+H1471))</f>
        <v/>
      </c>
      <c r="J1471" s="50">
        <f>IF(D1471="","",MIN(D1471,MAX(0,I1471-F1471)))</f>
        <v/>
      </c>
      <c r="K1471" s="50">
        <f>IF(D1471="","",MAX(0,D1471+F1471-I1471))</f>
        <v/>
      </c>
      <c r="L1471" s="23">
        <f>IF(D1471="","",IF(D1471&lt;=0,"",1+COUNTIFS($D$1406:$D$1505,"&gt;0",$E$1406:$E$1505,"&gt;"&amp;E1471)))</f>
        <v/>
      </c>
      <c r="M1471" s="23">
        <f>IF(D1471="","",IF(AND(K1471&gt;0,L1471=1),"Yes","No"))</f>
        <v/>
      </c>
      <c r="N1471" s="50">
        <f>IF(D1471="","",N1371+F1471)</f>
        <v/>
      </c>
      <c r="O1471" s="49">
        <f>IF(D1471="","",IF(AND(K1471=0,K1371&gt;0),C1471,""))</f>
        <v/>
      </c>
    </row>
    <row r="1472">
      <c r="A1472" s="47">
        <f>IF(B1472="","",DATE(YEAR('Debt Inputs'!$E$2),MONTH('Debt Inputs'!$E$2)+14,1))</f>
        <v/>
      </c>
      <c r="B1472" s="18">
        <f>IF('Debt Inputs'!A72="","",'Debt Inputs'!A72)</f>
        <v/>
      </c>
      <c r="C1472" s="19">
        <f>IF(B1472="","",IFERROR(VLOOKUP(B1472,'Debt Inputs'!$A$6:$M$105,2,FALSE),""))</f>
        <v/>
      </c>
      <c r="D1472" s="48">
        <f>IF(B1472="","",K1372)</f>
        <v/>
      </c>
      <c r="E1472" s="21">
        <f>IF(B1472="","",IFERROR(VLOOKUP(B1472,'Debt Inputs'!$A$6:$M$105,5,FALSE),0))</f>
        <v/>
      </c>
      <c r="F1472" s="48">
        <f>IF(D1472="","",IFERROR(D1472*E1472/12,0))</f>
        <v/>
      </c>
      <c r="G1472" s="48">
        <f>IF(D1472="","",MIN(IFERROR(VLOOKUP(B1472,'Debt Inputs'!$A$6:$M$105,7,FALSE),0),D1472+F1472))</f>
        <v/>
      </c>
      <c r="H1472" s="48">
        <f>IF(D1472="","",IF(L1472=1,MAX(0,'Debt Inputs'!$B$2-SUM($G$1406:$G$1505)),0))</f>
        <v/>
      </c>
      <c r="I1472" s="48">
        <f>IF(D1472="","",MIN(D1472+F1472,G1472+H1472))</f>
        <v/>
      </c>
      <c r="J1472" s="48">
        <f>IF(D1472="","",MIN(D1472,MAX(0,I1472-F1472)))</f>
        <v/>
      </c>
      <c r="K1472" s="48">
        <f>IF(D1472="","",MAX(0,D1472+F1472-I1472))</f>
        <v/>
      </c>
      <c r="L1472" s="18">
        <f>IF(D1472="","",IF(D1472&lt;=0,"",1+COUNTIFS($D$1406:$D$1505,"&gt;0",$E$1406:$E$1505,"&gt;"&amp;E1472)))</f>
        <v/>
      </c>
      <c r="M1472" s="18">
        <f>IF(D1472="","",IF(AND(K1472&gt;0,L1472=1),"Yes","No"))</f>
        <v/>
      </c>
      <c r="N1472" s="48">
        <f>IF(D1472="","",N1372+F1472)</f>
        <v/>
      </c>
      <c r="O1472" s="47">
        <f>IF(D1472="","",IF(AND(K1472=0,K1372&gt;0),C1472,""))</f>
        <v/>
      </c>
    </row>
    <row r="1473">
      <c r="A1473" s="49">
        <f>IF(B1473="","",DATE(YEAR('Debt Inputs'!$E$2),MONTH('Debt Inputs'!$E$2)+14,1))</f>
        <v/>
      </c>
      <c r="B1473" s="23">
        <f>IF('Debt Inputs'!A73="","",'Debt Inputs'!A73)</f>
        <v/>
      </c>
      <c r="C1473" s="24">
        <f>IF(B1473="","",IFERROR(VLOOKUP(B1473,'Debt Inputs'!$A$6:$M$105,2,FALSE),""))</f>
        <v/>
      </c>
      <c r="D1473" s="50">
        <f>IF(B1473="","",K1373)</f>
        <v/>
      </c>
      <c r="E1473" s="26">
        <f>IF(B1473="","",IFERROR(VLOOKUP(B1473,'Debt Inputs'!$A$6:$M$105,5,FALSE),0))</f>
        <v/>
      </c>
      <c r="F1473" s="50">
        <f>IF(D1473="","",IFERROR(D1473*E1473/12,0))</f>
        <v/>
      </c>
      <c r="G1473" s="50">
        <f>IF(D1473="","",MIN(IFERROR(VLOOKUP(B1473,'Debt Inputs'!$A$6:$M$105,7,FALSE),0),D1473+F1473))</f>
        <v/>
      </c>
      <c r="H1473" s="50">
        <f>IF(D1473="","",IF(L1473=1,MAX(0,'Debt Inputs'!$B$2-SUM($G$1406:$G$1505)),0))</f>
        <v/>
      </c>
      <c r="I1473" s="50">
        <f>IF(D1473="","",MIN(D1473+F1473,G1473+H1473))</f>
        <v/>
      </c>
      <c r="J1473" s="50">
        <f>IF(D1473="","",MIN(D1473,MAX(0,I1473-F1473)))</f>
        <v/>
      </c>
      <c r="K1473" s="50">
        <f>IF(D1473="","",MAX(0,D1473+F1473-I1473))</f>
        <v/>
      </c>
      <c r="L1473" s="23">
        <f>IF(D1473="","",IF(D1473&lt;=0,"",1+COUNTIFS($D$1406:$D$1505,"&gt;0",$E$1406:$E$1505,"&gt;"&amp;E1473)))</f>
        <v/>
      </c>
      <c r="M1473" s="23">
        <f>IF(D1473="","",IF(AND(K1473&gt;0,L1473=1),"Yes","No"))</f>
        <v/>
      </c>
      <c r="N1473" s="50">
        <f>IF(D1473="","",N1373+F1473)</f>
        <v/>
      </c>
      <c r="O1473" s="49">
        <f>IF(D1473="","",IF(AND(K1473=0,K1373&gt;0),C1473,""))</f>
        <v/>
      </c>
    </row>
    <row r="1474">
      <c r="A1474" s="47">
        <f>IF(B1474="","",DATE(YEAR('Debt Inputs'!$E$2),MONTH('Debt Inputs'!$E$2)+14,1))</f>
        <v/>
      </c>
      <c r="B1474" s="18">
        <f>IF('Debt Inputs'!A74="","",'Debt Inputs'!A74)</f>
        <v/>
      </c>
      <c r="C1474" s="19">
        <f>IF(B1474="","",IFERROR(VLOOKUP(B1474,'Debt Inputs'!$A$6:$M$105,2,FALSE),""))</f>
        <v/>
      </c>
      <c r="D1474" s="48">
        <f>IF(B1474="","",K1374)</f>
        <v/>
      </c>
      <c r="E1474" s="21">
        <f>IF(B1474="","",IFERROR(VLOOKUP(B1474,'Debt Inputs'!$A$6:$M$105,5,FALSE),0))</f>
        <v/>
      </c>
      <c r="F1474" s="48">
        <f>IF(D1474="","",IFERROR(D1474*E1474/12,0))</f>
        <v/>
      </c>
      <c r="G1474" s="48">
        <f>IF(D1474="","",MIN(IFERROR(VLOOKUP(B1474,'Debt Inputs'!$A$6:$M$105,7,FALSE),0),D1474+F1474))</f>
        <v/>
      </c>
      <c r="H1474" s="48">
        <f>IF(D1474="","",IF(L1474=1,MAX(0,'Debt Inputs'!$B$2-SUM($G$1406:$G$1505)),0))</f>
        <v/>
      </c>
      <c r="I1474" s="48">
        <f>IF(D1474="","",MIN(D1474+F1474,G1474+H1474))</f>
        <v/>
      </c>
      <c r="J1474" s="48">
        <f>IF(D1474="","",MIN(D1474,MAX(0,I1474-F1474)))</f>
        <v/>
      </c>
      <c r="K1474" s="48">
        <f>IF(D1474="","",MAX(0,D1474+F1474-I1474))</f>
        <v/>
      </c>
      <c r="L1474" s="18">
        <f>IF(D1474="","",IF(D1474&lt;=0,"",1+COUNTIFS($D$1406:$D$1505,"&gt;0",$E$1406:$E$1505,"&gt;"&amp;E1474)))</f>
        <v/>
      </c>
      <c r="M1474" s="18">
        <f>IF(D1474="","",IF(AND(K1474&gt;0,L1474=1),"Yes","No"))</f>
        <v/>
      </c>
      <c r="N1474" s="48">
        <f>IF(D1474="","",N1374+F1474)</f>
        <v/>
      </c>
      <c r="O1474" s="47">
        <f>IF(D1474="","",IF(AND(K1474=0,K1374&gt;0),C1474,""))</f>
        <v/>
      </c>
    </row>
    <row r="1475">
      <c r="A1475" s="49">
        <f>IF(B1475="","",DATE(YEAR('Debt Inputs'!$E$2),MONTH('Debt Inputs'!$E$2)+14,1))</f>
        <v/>
      </c>
      <c r="B1475" s="23">
        <f>IF('Debt Inputs'!A75="","",'Debt Inputs'!A75)</f>
        <v/>
      </c>
      <c r="C1475" s="24">
        <f>IF(B1475="","",IFERROR(VLOOKUP(B1475,'Debt Inputs'!$A$6:$M$105,2,FALSE),""))</f>
        <v/>
      </c>
      <c r="D1475" s="50">
        <f>IF(B1475="","",K1375)</f>
        <v/>
      </c>
      <c r="E1475" s="26">
        <f>IF(B1475="","",IFERROR(VLOOKUP(B1475,'Debt Inputs'!$A$6:$M$105,5,FALSE),0))</f>
        <v/>
      </c>
      <c r="F1475" s="50">
        <f>IF(D1475="","",IFERROR(D1475*E1475/12,0))</f>
        <v/>
      </c>
      <c r="G1475" s="50">
        <f>IF(D1475="","",MIN(IFERROR(VLOOKUP(B1475,'Debt Inputs'!$A$6:$M$105,7,FALSE),0),D1475+F1475))</f>
        <v/>
      </c>
      <c r="H1475" s="50">
        <f>IF(D1475="","",IF(L1475=1,MAX(0,'Debt Inputs'!$B$2-SUM($G$1406:$G$1505)),0))</f>
        <v/>
      </c>
      <c r="I1475" s="50">
        <f>IF(D1475="","",MIN(D1475+F1475,G1475+H1475))</f>
        <v/>
      </c>
      <c r="J1475" s="50">
        <f>IF(D1475="","",MIN(D1475,MAX(0,I1475-F1475)))</f>
        <v/>
      </c>
      <c r="K1475" s="50">
        <f>IF(D1475="","",MAX(0,D1475+F1475-I1475))</f>
        <v/>
      </c>
      <c r="L1475" s="23">
        <f>IF(D1475="","",IF(D1475&lt;=0,"",1+COUNTIFS($D$1406:$D$1505,"&gt;0",$E$1406:$E$1505,"&gt;"&amp;E1475)))</f>
        <v/>
      </c>
      <c r="M1475" s="23">
        <f>IF(D1475="","",IF(AND(K1475&gt;0,L1475=1),"Yes","No"))</f>
        <v/>
      </c>
      <c r="N1475" s="50">
        <f>IF(D1475="","",N1375+F1475)</f>
        <v/>
      </c>
      <c r="O1475" s="49">
        <f>IF(D1475="","",IF(AND(K1475=0,K1375&gt;0),C1475,""))</f>
        <v/>
      </c>
    </row>
    <row r="1476">
      <c r="A1476" s="47">
        <f>IF(B1476="","",DATE(YEAR('Debt Inputs'!$E$2),MONTH('Debt Inputs'!$E$2)+14,1))</f>
        <v/>
      </c>
      <c r="B1476" s="18">
        <f>IF('Debt Inputs'!A76="","",'Debt Inputs'!A76)</f>
        <v/>
      </c>
      <c r="C1476" s="19">
        <f>IF(B1476="","",IFERROR(VLOOKUP(B1476,'Debt Inputs'!$A$6:$M$105,2,FALSE),""))</f>
        <v/>
      </c>
      <c r="D1476" s="48">
        <f>IF(B1476="","",K1376)</f>
        <v/>
      </c>
      <c r="E1476" s="21">
        <f>IF(B1476="","",IFERROR(VLOOKUP(B1476,'Debt Inputs'!$A$6:$M$105,5,FALSE),0))</f>
        <v/>
      </c>
      <c r="F1476" s="48">
        <f>IF(D1476="","",IFERROR(D1476*E1476/12,0))</f>
        <v/>
      </c>
      <c r="G1476" s="48">
        <f>IF(D1476="","",MIN(IFERROR(VLOOKUP(B1476,'Debt Inputs'!$A$6:$M$105,7,FALSE),0),D1476+F1476))</f>
        <v/>
      </c>
      <c r="H1476" s="48">
        <f>IF(D1476="","",IF(L1476=1,MAX(0,'Debt Inputs'!$B$2-SUM($G$1406:$G$1505)),0))</f>
        <v/>
      </c>
      <c r="I1476" s="48">
        <f>IF(D1476="","",MIN(D1476+F1476,G1476+H1476))</f>
        <v/>
      </c>
      <c r="J1476" s="48">
        <f>IF(D1476="","",MIN(D1476,MAX(0,I1476-F1476)))</f>
        <v/>
      </c>
      <c r="K1476" s="48">
        <f>IF(D1476="","",MAX(0,D1476+F1476-I1476))</f>
        <v/>
      </c>
      <c r="L1476" s="18">
        <f>IF(D1476="","",IF(D1476&lt;=0,"",1+COUNTIFS($D$1406:$D$1505,"&gt;0",$E$1406:$E$1505,"&gt;"&amp;E1476)))</f>
        <v/>
      </c>
      <c r="M1476" s="18">
        <f>IF(D1476="","",IF(AND(K1476&gt;0,L1476=1),"Yes","No"))</f>
        <v/>
      </c>
      <c r="N1476" s="48">
        <f>IF(D1476="","",N1376+F1476)</f>
        <v/>
      </c>
      <c r="O1476" s="47">
        <f>IF(D1476="","",IF(AND(K1476=0,K1376&gt;0),C1476,""))</f>
        <v/>
      </c>
    </row>
    <row r="1477">
      <c r="A1477" s="49">
        <f>IF(B1477="","",DATE(YEAR('Debt Inputs'!$E$2),MONTH('Debt Inputs'!$E$2)+14,1))</f>
        <v/>
      </c>
      <c r="B1477" s="23">
        <f>IF('Debt Inputs'!A77="","",'Debt Inputs'!A77)</f>
        <v/>
      </c>
      <c r="C1477" s="24">
        <f>IF(B1477="","",IFERROR(VLOOKUP(B1477,'Debt Inputs'!$A$6:$M$105,2,FALSE),""))</f>
        <v/>
      </c>
      <c r="D1477" s="50">
        <f>IF(B1477="","",K1377)</f>
        <v/>
      </c>
      <c r="E1477" s="26">
        <f>IF(B1477="","",IFERROR(VLOOKUP(B1477,'Debt Inputs'!$A$6:$M$105,5,FALSE),0))</f>
        <v/>
      </c>
      <c r="F1477" s="50">
        <f>IF(D1477="","",IFERROR(D1477*E1477/12,0))</f>
        <v/>
      </c>
      <c r="G1477" s="50">
        <f>IF(D1477="","",MIN(IFERROR(VLOOKUP(B1477,'Debt Inputs'!$A$6:$M$105,7,FALSE),0),D1477+F1477))</f>
        <v/>
      </c>
      <c r="H1477" s="50">
        <f>IF(D1477="","",IF(L1477=1,MAX(0,'Debt Inputs'!$B$2-SUM($G$1406:$G$1505)),0))</f>
        <v/>
      </c>
      <c r="I1477" s="50">
        <f>IF(D1477="","",MIN(D1477+F1477,G1477+H1477))</f>
        <v/>
      </c>
      <c r="J1477" s="50">
        <f>IF(D1477="","",MIN(D1477,MAX(0,I1477-F1477)))</f>
        <v/>
      </c>
      <c r="K1477" s="50">
        <f>IF(D1477="","",MAX(0,D1477+F1477-I1477))</f>
        <v/>
      </c>
      <c r="L1477" s="23">
        <f>IF(D1477="","",IF(D1477&lt;=0,"",1+COUNTIFS($D$1406:$D$1505,"&gt;0",$E$1406:$E$1505,"&gt;"&amp;E1477)))</f>
        <v/>
      </c>
      <c r="M1477" s="23">
        <f>IF(D1477="","",IF(AND(K1477&gt;0,L1477=1),"Yes","No"))</f>
        <v/>
      </c>
      <c r="N1477" s="50">
        <f>IF(D1477="","",N1377+F1477)</f>
        <v/>
      </c>
      <c r="O1477" s="49">
        <f>IF(D1477="","",IF(AND(K1477=0,K1377&gt;0),C1477,""))</f>
        <v/>
      </c>
    </row>
    <row r="1478">
      <c r="A1478" s="47">
        <f>IF(B1478="","",DATE(YEAR('Debt Inputs'!$E$2),MONTH('Debt Inputs'!$E$2)+14,1))</f>
        <v/>
      </c>
      <c r="B1478" s="18">
        <f>IF('Debt Inputs'!A78="","",'Debt Inputs'!A78)</f>
        <v/>
      </c>
      <c r="C1478" s="19">
        <f>IF(B1478="","",IFERROR(VLOOKUP(B1478,'Debt Inputs'!$A$6:$M$105,2,FALSE),""))</f>
        <v/>
      </c>
      <c r="D1478" s="48">
        <f>IF(B1478="","",K1378)</f>
        <v/>
      </c>
      <c r="E1478" s="21">
        <f>IF(B1478="","",IFERROR(VLOOKUP(B1478,'Debt Inputs'!$A$6:$M$105,5,FALSE),0))</f>
        <v/>
      </c>
      <c r="F1478" s="48">
        <f>IF(D1478="","",IFERROR(D1478*E1478/12,0))</f>
        <v/>
      </c>
      <c r="G1478" s="48">
        <f>IF(D1478="","",MIN(IFERROR(VLOOKUP(B1478,'Debt Inputs'!$A$6:$M$105,7,FALSE),0),D1478+F1478))</f>
        <v/>
      </c>
      <c r="H1478" s="48">
        <f>IF(D1478="","",IF(L1478=1,MAX(0,'Debt Inputs'!$B$2-SUM($G$1406:$G$1505)),0))</f>
        <v/>
      </c>
      <c r="I1478" s="48">
        <f>IF(D1478="","",MIN(D1478+F1478,G1478+H1478))</f>
        <v/>
      </c>
      <c r="J1478" s="48">
        <f>IF(D1478="","",MIN(D1478,MAX(0,I1478-F1478)))</f>
        <v/>
      </c>
      <c r="K1478" s="48">
        <f>IF(D1478="","",MAX(0,D1478+F1478-I1478))</f>
        <v/>
      </c>
      <c r="L1478" s="18">
        <f>IF(D1478="","",IF(D1478&lt;=0,"",1+COUNTIFS($D$1406:$D$1505,"&gt;0",$E$1406:$E$1505,"&gt;"&amp;E1478)))</f>
        <v/>
      </c>
      <c r="M1478" s="18">
        <f>IF(D1478="","",IF(AND(K1478&gt;0,L1478=1),"Yes","No"))</f>
        <v/>
      </c>
      <c r="N1478" s="48">
        <f>IF(D1478="","",N1378+F1478)</f>
        <v/>
      </c>
      <c r="O1478" s="47">
        <f>IF(D1478="","",IF(AND(K1478=0,K1378&gt;0),C1478,""))</f>
        <v/>
      </c>
    </row>
    <row r="1479">
      <c r="A1479" s="49">
        <f>IF(B1479="","",DATE(YEAR('Debt Inputs'!$E$2),MONTH('Debt Inputs'!$E$2)+14,1))</f>
        <v/>
      </c>
      <c r="B1479" s="23">
        <f>IF('Debt Inputs'!A79="","",'Debt Inputs'!A79)</f>
        <v/>
      </c>
      <c r="C1479" s="24">
        <f>IF(B1479="","",IFERROR(VLOOKUP(B1479,'Debt Inputs'!$A$6:$M$105,2,FALSE),""))</f>
        <v/>
      </c>
      <c r="D1479" s="50">
        <f>IF(B1479="","",K1379)</f>
        <v/>
      </c>
      <c r="E1479" s="26">
        <f>IF(B1479="","",IFERROR(VLOOKUP(B1479,'Debt Inputs'!$A$6:$M$105,5,FALSE),0))</f>
        <v/>
      </c>
      <c r="F1479" s="50">
        <f>IF(D1479="","",IFERROR(D1479*E1479/12,0))</f>
        <v/>
      </c>
      <c r="G1479" s="50">
        <f>IF(D1479="","",MIN(IFERROR(VLOOKUP(B1479,'Debt Inputs'!$A$6:$M$105,7,FALSE),0),D1479+F1479))</f>
        <v/>
      </c>
      <c r="H1479" s="50">
        <f>IF(D1479="","",IF(L1479=1,MAX(0,'Debt Inputs'!$B$2-SUM($G$1406:$G$1505)),0))</f>
        <v/>
      </c>
      <c r="I1479" s="50">
        <f>IF(D1479="","",MIN(D1479+F1479,G1479+H1479))</f>
        <v/>
      </c>
      <c r="J1479" s="50">
        <f>IF(D1479="","",MIN(D1479,MAX(0,I1479-F1479)))</f>
        <v/>
      </c>
      <c r="K1479" s="50">
        <f>IF(D1479="","",MAX(0,D1479+F1479-I1479))</f>
        <v/>
      </c>
      <c r="L1479" s="23">
        <f>IF(D1479="","",IF(D1479&lt;=0,"",1+COUNTIFS($D$1406:$D$1505,"&gt;0",$E$1406:$E$1505,"&gt;"&amp;E1479)))</f>
        <v/>
      </c>
      <c r="M1479" s="23">
        <f>IF(D1479="","",IF(AND(K1479&gt;0,L1479=1),"Yes","No"))</f>
        <v/>
      </c>
      <c r="N1479" s="50">
        <f>IF(D1479="","",N1379+F1479)</f>
        <v/>
      </c>
      <c r="O1479" s="49">
        <f>IF(D1479="","",IF(AND(K1479=0,K1379&gt;0),C1479,""))</f>
        <v/>
      </c>
    </row>
    <row r="1480">
      <c r="A1480" s="47">
        <f>IF(B1480="","",DATE(YEAR('Debt Inputs'!$E$2),MONTH('Debt Inputs'!$E$2)+14,1))</f>
        <v/>
      </c>
      <c r="B1480" s="18">
        <f>IF('Debt Inputs'!A80="","",'Debt Inputs'!A80)</f>
        <v/>
      </c>
      <c r="C1480" s="19">
        <f>IF(B1480="","",IFERROR(VLOOKUP(B1480,'Debt Inputs'!$A$6:$M$105,2,FALSE),""))</f>
        <v/>
      </c>
      <c r="D1480" s="48">
        <f>IF(B1480="","",K1380)</f>
        <v/>
      </c>
      <c r="E1480" s="21">
        <f>IF(B1480="","",IFERROR(VLOOKUP(B1480,'Debt Inputs'!$A$6:$M$105,5,FALSE),0))</f>
        <v/>
      </c>
      <c r="F1480" s="48">
        <f>IF(D1480="","",IFERROR(D1480*E1480/12,0))</f>
        <v/>
      </c>
      <c r="G1480" s="48">
        <f>IF(D1480="","",MIN(IFERROR(VLOOKUP(B1480,'Debt Inputs'!$A$6:$M$105,7,FALSE),0),D1480+F1480))</f>
        <v/>
      </c>
      <c r="H1480" s="48">
        <f>IF(D1480="","",IF(L1480=1,MAX(0,'Debt Inputs'!$B$2-SUM($G$1406:$G$1505)),0))</f>
        <v/>
      </c>
      <c r="I1480" s="48">
        <f>IF(D1480="","",MIN(D1480+F1480,G1480+H1480))</f>
        <v/>
      </c>
      <c r="J1480" s="48">
        <f>IF(D1480="","",MIN(D1480,MAX(0,I1480-F1480)))</f>
        <v/>
      </c>
      <c r="K1480" s="48">
        <f>IF(D1480="","",MAX(0,D1480+F1480-I1480))</f>
        <v/>
      </c>
      <c r="L1480" s="18">
        <f>IF(D1480="","",IF(D1480&lt;=0,"",1+COUNTIFS($D$1406:$D$1505,"&gt;0",$E$1406:$E$1505,"&gt;"&amp;E1480)))</f>
        <v/>
      </c>
      <c r="M1480" s="18">
        <f>IF(D1480="","",IF(AND(K1480&gt;0,L1480=1),"Yes","No"))</f>
        <v/>
      </c>
      <c r="N1480" s="48">
        <f>IF(D1480="","",N1380+F1480)</f>
        <v/>
      </c>
      <c r="O1480" s="47">
        <f>IF(D1480="","",IF(AND(K1480=0,K1380&gt;0),C1480,""))</f>
        <v/>
      </c>
    </row>
    <row r="1481">
      <c r="A1481" s="49">
        <f>IF(B1481="","",DATE(YEAR('Debt Inputs'!$E$2),MONTH('Debt Inputs'!$E$2)+14,1))</f>
        <v/>
      </c>
      <c r="B1481" s="23">
        <f>IF('Debt Inputs'!A81="","",'Debt Inputs'!A81)</f>
        <v/>
      </c>
      <c r="C1481" s="24">
        <f>IF(B1481="","",IFERROR(VLOOKUP(B1481,'Debt Inputs'!$A$6:$M$105,2,FALSE),""))</f>
        <v/>
      </c>
      <c r="D1481" s="50">
        <f>IF(B1481="","",K1381)</f>
        <v/>
      </c>
      <c r="E1481" s="26">
        <f>IF(B1481="","",IFERROR(VLOOKUP(B1481,'Debt Inputs'!$A$6:$M$105,5,FALSE),0))</f>
        <v/>
      </c>
      <c r="F1481" s="50">
        <f>IF(D1481="","",IFERROR(D1481*E1481/12,0))</f>
        <v/>
      </c>
      <c r="G1481" s="50">
        <f>IF(D1481="","",MIN(IFERROR(VLOOKUP(B1481,'Debt Inputs'!$A$6:$M$105,7,FALSE),0),D1481+F1481))</f>
        <v/>
      </c>
      <c r="H1481" s="50">
        <f>IF(D1481="","",IF(L1481=1,MAX(0,'Debt Inputs'!$B$2-SUM($G$1406:$G$1505)),0))</f>
        <v/>
      </c>
      <c r="I1481" s="50">
        <f>IF(D1481="","",MIN(D1481+F1481,G1481+H1481))</f>
        <v/>
      </c>
      <c r="J1481" s="50">
        <f>IF(D1481="","",MIN(D1481,MAX(0,I1481-F1481)))</f>
        <v/>
      </c>
      <c r="K1481" s="50">
        <f>IF(D1481="","",MAX(0,D1481+F1481-I1481))</f>
        <v/>
      </c>
      <c r="L1481" s="23">
        <f>IF(D1481="","",IF(D1481&lt;=0,"",1+COUNTIFS($D$1406:$D$1505,"&gt;0",$E$1406:$E$1505,"&gt;"&amp;E1481)))</f>
        <v/>
      </c>
      <c r="M1481" s="23">
        <f>IF(D1481="","",IF(AND(K1481&gt;0,L1481=1),"Yes","No"))</f>
        <v/>
      </c>
      <c r="N1481" s="50">
        <f>IF(D1481="","",N1381+F1481)</f>
        <v/>
      </c>
      <c r="O1481" s="49">
        <f>IF(D1481="","",IF(AND(K1481=0,K1381&gt;0),C1481,""))</f>
        <v/>
      </c>
    </row>
    <row r="1482">
      <c r="A1482" s="47">
        <f>IF(B1482="","",DATE(YEAR('Debt Inputs'!$E$2),MONTH('Debt Inputs'!$E$2)+14,1))</f>
        <v/>
      </c>
      <c r="B1482" s="18">
        <f>IF('Debt Inputs'!A82="","",'Debt Inputs'!A82)</f>
        <v/>
      </c>
      <c r="C1482" s="19">
        <f>IF(B1482="","",IFERROR(VLOOKUP(B1482,'Debt Inputs'!$A$6:$M$105,2,FALSE),""))</f>
        <v/>
      </c>
      <c r="D1482" s="48">
        <f>IF(B1482="","",K1382)</f>
        <v/>
      </c>
      <c r="E1482" s="21">
        <f>IF(B1482="","",IFERROR(VLOOKUP(B1482,'Debt Inputs'!$A$6:$M$105,5,FALSE),0))</f>
        <v/>
      </c>
      <c r="F1482" s="48">
        <f>IF(D1482="","",IFERROR(D1482*E1482/12,0))</f>
        <v/>
      </c>
      <c r="G1482" s="48">
        <f>IF(D1482="","",MIN(IFERROR(VLOOKUP(B1482,'Debt Inputs'!$A$6:$M$105,7,FALSE),0),D1482+F1482))</f>
        <v/>
      </c>
      <c r="H1482" s="48">
        <f>IF(D1482="","",IF(L1482=1,MAX(0,'Debt Inputs'!$B$2-SUM($G$1406:$G$1505)),0))</f>
        <v/>
      </c>
      <c r="I1482" s="48">
        <f>IF(D1482="","",MIN(D1482+F1482,G1482+H1482))</f>
        <v/>
      </c>
      <c r="J1482" s="48">
        <f>IF(D1482="","",MIN(D1482,MAX(0,I1482-F1482)))</f>
        <v/>
      </c>
      <c r="K1482" s="48">
        <f>IF(D1482="","",MAX(0,D1482+F1482-I1482))</f>
        <v/>
      </c>
      <c r="L1482" s="18">
        <f>IF(D1482="","",IF(D1482&lt;=0,"",1+COUNTIFS($D$1406:$D$1505,"&gt;0",$E$1406:$E$1505,"&gt;"&amp;E1482)))</f>
        <v/>
      </c>
      <c r="M1482" s="18">
        <f>IF(D1482="","",IF(AND(K1482&gt;0,L1482=1),"Yes","No"))</f>
        <v/>
      </c>
      <c r="N1482" s="48">
        <f>IF(D1482="","",N1382+F1482)</f>
        <v/>
      </c>
      <c r="O1482" s="47">
        <f>IF(D1482="","",IF(AND(K1482=0,K1382&gt;0),C1482,""))</f>
        <v/>
      </c>
    </row>
    <row r="1483">
      <c r="A1483" s="49">
        <f>IF(B1483="","",DATE(YEAR('Debt Inputs'!$E$2),MONTH('Debt Inputs'!$E$2)+14,1))</f>
        <v/>
      </c>
      <c r="B1483" s="23">
        <f>IF('Debt Inputs'!A83="","",'Debt Inputs'!A83)</f>
        <v/>
      </c>
      <c r="C1483" s="24">
        <f>IF(B1483="","",IFERROR(VLOOKUP(B1483,'Debt Inputs'!$A$6:$M$105,2,FALSE),""))</f>
        <v/>
      </c>
      <c r="D1483" s="50">
        <f>IF(B1483="","",K1383)</f>
        <v/>
      </c>
      <c r="E1483" s="26">
        <f>IF(B1483="","",IFERROR(VLOOKUP(B1483,'Debt Inputs'!$A$6:$M$105,5,FALSE),0))</f>
        <v/>
      </c>
      <c r="F1483" s="50">
        <f>IF(D1483="","",IFERROR(D1483*E1483/12,0))</f>
        <v/>
      </c>
      <c r="G1483" s="50">
        <f>IF(D1483="","",MIN(IFERROR(VLOOKUP(B1483,'Debt Inputs'!$A$6:$M$105,7,FALSE),0),D1483+F1483))</f>
        <v/>
      </c>
      <c r="H1483" s="50">
        <f>IF(D1483="","",IF(L1483=1,MAX(0,'Debt Inputs'!$B$2-SUM($G$1406:$G$1505)),0))</f>
        <v/>
      </c>
      <c r="I1483" s="50">
        <f>IF(D1483="","",MIN(D1483+F1483,G1483+H1483))</f>
        <v/>
      </c>
      <c r="J1483" s="50">
        <f>IF(D1483="","",MIN(D1483,MAX(0,I1483-F1483)))</f>
        <v/>
      </c>
      <c r="K1483" s="50">
        <f>IF(D1483="","",MAX(0,D1483+F1483-I1483))</f>
        <v/>
      </c>
      <c r="L1483" s="23">
        <f>IF(D1483="","",IF(D1483&lt;=0,"",1+COUNTIFS($D$1406:$D$1505,"&gt;0",$E$1406:$E$1505,"&gt;"&amp;E1483)))</f>
        <v/>
      </c>
      <c r="M1483" s="23">
        <f>IF(D1483="","",IF(AND(K1483&gt;0,L1483=1),"Yes","No"))</f>
        <v/>
      </c>
      <c r="N1483" s="50">
        <f>IF(D1483="","",N1383+F1483)</f>
        <v/>
      </c>
      <c r="O1483" s="49">
        <f>IF(D1483="","",IF(AND(K1483=0,K1383&gt;0),C1483,""))</f>
        <v/>
      </c>
    </row>
    <row r="1484">
      <c r="A1484" s="47">
        <f>IF(B1484="","",DATE(YEAR('Debt Inputs'!$E$2),MONTH('Debt Inputs'!$E$2)+14,1))</f>
        <v/>
      </c>
      <c r="B1484" s="18">
        <f>IF('Debt Inputs'!A84="","",'Debt Inputs'!A84)</f>
        <v/>
      </c>
      <c r="C1484" s="19">
        <f>IF(B1484="","",IFERROR(VLOOKUP(B1484,'Debt Inputs'!$A$6:$M$105,2,FALSE),""))</f>
        <v/>
      </c>
      <c r="D1484" s="48">
        <f>IF(B1484="","",K1384)</f>
        <v/>
      </c>
      <c r="E1484" s="21">
        <f>IF(B1484="","",IFERROR(VLOOKUP(B1484,'Debt Inputs'!$A$6:$M$105,5,FALSE),0))</f>
        <v/>
      </c>
      <c r="F1484" s="48">
        <f>IF(D1484="","",IFERROR(D1484*E1484/12,0))</f>
        <v/>
      </c>
      <c r="G1484" s="48">
        <f>IF(D1484="","",MIN(IFERROR(VLOOKUP(B1484,'Debt Inputs'!$A$6:$M$105,7,FALSE),0),D1484+F1484))</f>
        <v/>
      </c>
      <c r="H1484" s="48">
        <f>IF(D1484="","",IF(L1484=1,MAX(0,'Debt Inputs'!$B$2-SUM($G$1406:$G$1505)),0))</f>
        <v/>
      </c>
      <c r="I1484" s="48">
        <f>IF(D1484="","",MIN(D1484+F1484,G1484+H1484))</f>
        <v/>
      </c>
      <c r="J1484" s="48">
        <f>IF(D1484="","",MIN(D1484,MAX(0,I1484-F1484)))</f>
        <v/>
      </c>
      <c r="K1484" s="48">
        <f>IF(D1484="","",MAX(0,D1484+F1484-I1484))</f>
        <v/>
      </c>
      <c r="L1484" s="18">
        <f>IF(D1484="","",IF(D1484&lt;=0,"",1+COUNTIFS($D$1406:$D$1505,"&gt;0",$E$1406:$E$1505,"&gt;"&amp;E1484)))</f>
        <v/>
      </c>
      <c r="M1484" s="18">
        <f>IF(D1484="","",IF(AND(K1484&gt;0,L1484=1),"Yes","No"))</f>
        <v/>
      </c>
      <c r="N1484" s="48">
        <f>IF(D1484="","",N1384+F1484)</f>
        <v/>
      </c>
      <c r="O1484" s="47">
        <f>IF(D1484="","",IF(AND(K1484=0,K1384&gt;0),C1484,""))</f>
        <v/>
      </c>
    </row>
    <row r="1485">
      <c r="A1485" s="49">
        <f>IF(B1485="","",DATE(YEAR('Debt Inputs'!$E$2),MONTH('Debt Inputs'!$E$2)+14,1))</f>
        <v/>
      </c>
      <c r="B1485" s="23">
        <f>IF('Debt Inputs'!A85="","",'Debt Inputs'!A85)</f>
        <v/>
      </c>
      <c r="C1485" s="24">
        <f>IF(B1485="","",IFERROR(VLOOKUP(B1485,'Debt Inputs'!$A$6:$M$105,2,FALSE),""))</f>
        <v/>
      </c>
      <c r="D1485" s="50">
        <f>IF(B1485="","",K1385)</f>
        <v/>
      </c>
      <c r="E1485" s="26">
        <f>IF(B1485="","",IFERROR(VLOOKUP(B1485,'Debt Inputs'!$A$6:$M$105,5,FALSE),0))</f>
        <v/>
      </c>
      <c r="F1485" s="50">
        <f>IF(D1485="","",IFERROR(D1485*E1485/12,0))</f>
        <v/>
      </c>
      <c r="G1485" s="50">
        <f>IF(D1485="","",MIN(IFERROR(VLOOKUP(B1485,'Debt Inputs'!$A$6:$M$105,7,FALSE),0),D1485+F1485))</f>
        <v/>
      </c>
      <c r="H1485" s="50">
        <f>IF(D1485="","",IF(L1485=1,MAX(0,'Debt Inputs'!$B$2-SUM($G$1406:$G$1505)),0))</f>
        <v/>
      </c>
      <c r="I1485" s="50">
        <f>IF(D1485="","",MIN(D1485+F1485,G1485+H1485))</f>
        <v/>
      </c>
      <c r="J1485" s="50">
        <f>IF(D1485="","",MIN(D1485,MAX(0,I1485-F1485)))</f>
        <v/>
      </c>
      <c r="K1485" s="50">
        <f>IF(D1485="","",MAX(0,D1485+F1485-I1485))</f>
        <v/>
      </c>
      <c r="L1485" s="23">
        <f>IF(D1485="","",IF(D1485&lt;=0,"",1+COUNTIFS($D$1406:$D$1505,"&gt;0",$E$1406:$E$1505,"&gt;"&amp;E1485)))</f>
        <v/>
      </c>
      <c r="M1485" s="23">
        <f>IF(D1485="","",IF(AND(K1485&gt;0,L1485=1),"Yes","No"))</f>
        <v/>
      </c>
      <c r="N1485" s="50">
        <f>IF(D1485="","",N1385+F1485)</f>
        <v/>
      </c>
      <c r="O1485" s="49">
        <f>IF(D1485="","",IF(AND(K1485=0,K1385&gt;0),C1485,""))</f>
        <v/>
      </c>
    </row>
    <row r="1486">
      <c r="A1486" s="47">
        <f>IF(B1486="","",DATE(YEAR('Debt Inputs'!$E$2),MONTH('Debt Inputs'!$E$2)+14,1))</f>
        <v/>
      </c>
      <c r="B1486" s="18">
        <f>IF('Debt Inputs'!A86="","",'Debt Inputs'!A86)</f>
        <v/>
      </c>
      <c r="C1486" s="19">
        <f>IF(B1486="","",IFERROR(VLOOKUP(B1486,'Debt Inputs'!$A$6:$M$105,2,FALSE),""))</f>
        <v/>
      </c>
      <c r="D1486" s="48">
        <f>IF(B1486="","",K1386)</f>
        <v/>
      </c>
      <c r="E1486" s="21">
        <f>IF(B1486="","",IFERROR(VLOOKUP(B1486,'Debt Inputs'!$A$6:$M$105,5,FALSE),0))</f>
        <v/>
      </c>
      <c r="F1486" s="48">
        <f>IF(D1486="","",IFERROR(D1486*E1486/12,0))</f>
        <v/>
      </c>
      <c r="G1486" s="48">
        <f>IF(D1486="","",MIN(IFERROR(VLOOKUP(B1486,'Debt Inputs'!$A$6:$M$105,7,FALSE),0),D1486+F1486))</f>
        <v/>
      </c>
      <c r="H1486" s="48">
        <f>IF(D1486="","",IF(L1486=1,MAX(0,'Debt Inputs'!$B$2-SUM($G$1406:$G$1505)),0))</f>
        <v/>
      </c>
      <c r="I1486" s="48">
        <f>IF(D1486="","",MIN(D1486+F1486,G1486+H1486))</f>
        <v/>
      </c>
      <c r="J1486" s="48">
        <f>IF(D1486="","",MIN(D1486,MAX(0,I1486-F1486)))</f>
        <v/>
      </c>
      <c r="K1486" s="48">
        <f>IF(D1486="","",MAX(0,D1486+F1486-I1486))</f>
        <v/>
      </c>
      <c r="L1486" s="18">
        <f>IF(D1486="","",IF(D1486&lt;=0,"",1+COUNTIFS($D$1406:$D$1505,"&gt;0",$E$1406:$E$1505,"&gt;"&amp;E1486)))</f>
        <v/>
      </c>
      <c r="M1486" s="18">
        <f>IF(D1486="","",IF(AND(K1486&gt;0,L1486=1),"Yes","No"))</f>
        <v/>
      </c>
      <c r="N1486" s="48">
        <f>IF(D1486="","",N1386+F1486)</f>
        <v/>
      </c>
      <c r="O1486" s="47">
        <f>IF(D1486="","",IF(AND(K1486=0,K1386&gt;0),C1486,""))</f>
        <v/>
      </c>
    </row>
    <row r="1487">
      <c r="A1487" s="49">
        <f>IF(B1487="","",DATE(YEAR('Debt Inputs'!$E$2),MONTH('Debt Inputs'!$E$2)+14,1))</f>
        <v/>
      </c>
      <c r="B1487" s="23">
        <f>IF('Debt Inputs'!A87="","",'Debt Inputs'!A87)</f>
        <v/>
      </c>
      <c r="C1487" s="24">
        <f>IF(B1487="","",IFERROR(VLOOKUP(B1487,'Debt Inputs'!$A$6:$M$105,2,FALSE),""))</f>
        <v/>
      </c>
      <c r="D1487" s="50">
        <f>IF(B1487="","",K1387)</f>
        <v/>
      </c>
      <c r="E1487" s="26">
        <f>IF(B1487="","",IFERROR(VLOOKUP(B1487,'Debt Inputs'!$A$6:$M$105,5,FALSE),0))</f>
        <v/>
      </c>
      <c r="F1487" s="50">
        <f>IF(D1487="","",IFERROR(D1487*E1487/12,0))</f>
        <v/>
      </c>
      <c r="G1487" s="50">
        <f>IF(D1487="","",MIN(IFERROR(VLOOKUP(B1487,'Debt Inputs'!$A$6:$M$105,7,FALSE),0),D1487+F1487))</f>
        <v/>
      </c>
      <c r="H1487" s="50">
        <f>IF(D1487="","",IF(L1487=1,MAX(0,'Debt Inputs'!$B$2-SUM($G$1406:$G$1505)),0))</f>
        <v/>
      </c>
      <c r="I1487" s="50">
        <f>IF(D1487="","",MIN(D1487+F1487,G1487+H1487))</f>
        <v/>
      </c>
      <c r="J1487" s="50">
        <f>IF(D1487="","",MIN(D1487,MAX(0,I1487-F1487)))</f>
        <v/>
      </c>
      <c r="K1487" s="50">
        <f>IF(D1487="","",MAX(0,D1487+F1487-I1487))</f>
        <v/>
      </c>
      <c r="L1487" s="23">
        <f>IF(D1487="","",IF(D1487&lt;=0,"",1+COUNTIFS($D$1406:$D$1505,"&gt;0",$E$1406:$E$1505,"&gt;"&amp;E1487)))</f>
        <v/>
      </c>
      <c r="M1487" s="23">
        <f>IF(D1487="","",IF(AND(K1487&gt;0,L1487=1),"Yes","No"))</f>
        <v/>
      </c>
      <c r="N1487" s="50">
        <f>IF(D1487="","",N1387+F1487)</f>
        <v/>
      </c>
      <c r="O1487" s="49">
        <f>IF(D1487="","",IF(AND(K1487=0,K1387&gt;0),C1487,""))</f>
        <v/>
      </c>
    </row>
    <row r="1488">
      <c r="A1488" s="47">
        <f>IF(B1488="","",DATE(YEAR('Debt Inputs'!$E$2),MONTH('Debt Inputs'!$E$2)+14,1))</f>
        <v/>
      </c>
      <c r="B1488" s="18">
        <f>IF('Debt Inputs'!A88="","",'Debt Inputs'!A88)</f>
        <v/>
      </c>
      <c r="C1488" s="19">
        <f>IF(B1488="","",IFERROR(VLOOKUP(B1488,'Debt Inputs'!$A$6:$M$105,2,FALSE),""))</f>
        <v/>
      </c>
      <c r="D1488" s="48">
        <f>IF(B1488="","",K1388)</f>
        <v/>
      </c>
      <c r="E1488" s="21">
        <f>IF(B1488="","",IFERROR(VLOOKUP(B1488,'Debt Inputs'!$A$6:$M$105,5,FALSE),0))</f>
        <v/>
      </c>
      <c r="F1488" s="48">
        <f>IF(D1488="","",IFERROR(D1488*E1488/12,0))</f>
        <v/>
      </c>
      <c r="G1488" s="48">
        <f>IF(D1488="","",MIN(IFERROR(VLOOKUP(B1488,'Debt Inputs'!$A$6:$M$105,7,FALSE),0),D1488+F1488))</f>
        <v/>
      </c>
      <c r="H1488" s="48">
        <f>IF(D1488="","",IF(L1488=1,MAX(0,'Debt Inputs'!$B$2-SUM($G$1406:$G$1505)),0))</f>
        <v/>
      </c>
      <c r="I1488" s="48">
        <f>IF(D1488="","",MIN(D1488+F1488,G1488+H1488))</f>
        <v/>
      </c>
      <c r="J1488" s="48">
        <f>IF(D1488="","",MIN(D1488,MAX(0,I1488-F1488)))</f>
        <v/>
      </c>
      <c r="K1488" s="48">
        <f>IF(D1488="","",MAX(0,D1488+F1488-I1488))</f>
        <v/>
      </c>
      <c r="L1488" s="18">
        <f>IF(D1488="","",IF(D1488&lt;=0,"",1+COUNTIFS($D$1406:$D$1505,"&gt;0",$E$1406:$E$1505,"&gt;"&amp;E1488)))</f>
        <v/>
      </c>
      <c r="M1488" s="18">
        <f>IF(D1488="","",IF(AND(K1488&gt;0,L1488=1),"Yes","No"))</f>
        <v/>
      </c>
      <c r="N1488" s="48">
        <f>IF(D1488="","",N1388+F1488)</f>
        <v/>
      </c>
      <c r="O1488" s="47">
        <f>IF(D1488="","",IF(AND(K1488=0,K1388&gt;0),C1488,""))</f>
        <v/>
      </c>
    </row>
    <row r="1489">
      <c r="A1489" s="49">
        <f>IF(B1489="","",DATE(YEAR('Debt Inputs'!$E$2),MONTH('Debt Inputs'!$E$2)+14,1))</f>
        <v/>
      </c>
      <c r="B1489" s="23">
        <f>IF('Debt Inputs'!A89="","",'Debt Inputs'!A89)</f>
        <v/>
      </c>
      <c r="C1489" s="24">
        <f>IF(B1489="","",IFERROR(VLOOKUP(B1489,'Debt Inputs'!$A$6:$M$105,2,FALSE),""))</f>
        <v/>
      </c>
      <c r="D1489" s="50">
        <f>IF(B1489="","",K1389)</f>
        <v/>
      </c>
      <c r="E1489" s="26">
        <f>IF(B1489="","",IFERROR(VLOOKUP(B1489,'Debt Inputs'!$A$6:$M$105,5,FALSE),0))</f>
        <v/>
      </c>
      <c r="F1489" s="50">
        <f>IF(D1489="","",IFERROR(D1489*E1489/12,0))</f>
        <v/>
      </c>
      <c r="G1489" s="50">
        <f>IF(D1489="","",MIN(IFERROR(VLOOKUP(B1489,'Debt Inputs'!$A$6:$M$105,7,FALSE),0),D1489+F1489))</f>
        <v/>
      </c>
      <c r="H1489" s="50">
        <f>IF(D1489="","",IF(L1489=1,MAX(0,'Debt Inputs'!$B$2-SUM($G$1406:$G$1505)),0))</f>
        <v/>
      </c>
      <c r="I1489" s="50">
        <f>IF(D1489="","",MIN(D1489+F1489,G1489+H1489))</f>
        <v/>
      </c>
      <c r="J1489" s="50">
        <f>IF(D1489="","",MIN(D1489,MAX(0,I1489-F1489)))</f>
        <v/>
      </c>
      <c r="K1489" s="50">
        <f>IF(D1489="","",MAX(0,D1489+F1489-I1489))</f>
        <v/>
      </c>
      <c r="L1489" s="23">
        <f>IF(D1489="","",IF(D1489&lt;=0,"",1+COUNTIFS($D$1406:$D$1505,"&gt;0",$E$1406:$E$1505,"&gt;"&amp;E1489)))</f>
        <v/>
      </c>
      <c r="M1489" s="23">
        <f>IF(D1489="","",IF(AND(K1489&gt;0,L1489=1),"Yes","No"))</f>
        <v/>
      </c>
      <c r="N1489" s="50">
        <f>IF(D1489="","",N1389+F1489)</f>
        <v/>
      </c>
      <c r="O1489" s="49">
        <f>IF(D1489="","",IF(AND(K1489=0,K1389&gt;0),C1489,""))</f>
        <v/>
      </c>
    </row>
    <row r="1490">
      <c r="A1490" s="47">
        <f>IF(B1490="","",DATE(YEAR('Debt Inputs'!$E$2),MONTH('Debt Inputs'!$E$2)+14,1))</f>
        <v/>
      </c>
      <c r="B1490" s="18">
        <f>IF('Debt Inputs'!A90="","",'Debt Inputs'!A90)</f>
        <v/>
      </c>
      <c r="C1490" s="19">
        <f>IF(B1490="","",IFERROR(VLOOKUP(B1490,'Debt Inputs'!$A$6:$M$105,2,FALSE),""))</f>
        <v/>
      </c>
      <c r="D1490" s="48">
        <f>IF(B1490="","",K1390)</f>
        <v/>
      </c>
      <c r="E1490" s="21">
        <f>IF(B1490="","",IFERROR(VLOOKUP(B1490,'Debt Inputs'!$A$6:$M$105,5,FALSE),0))</f>
        <v/>
      </c>
      <c r="F1490" s="48">
        <f>IF(D1490="","",IFERROR(D1490*E1490/12,0))</f>
        <v/>
      </c>
      <c r="G1490" s="48">
        <f>IF(D1490="","",MIN(IFERROR(VLOOKUP(B1490,'Debt Inputs'!$A$6:$M$105,7,FALSE),0),D1490+F1490))</f>
        <v/>
      </c>
      <c r="H1490" s="48">
        <f>IF(D1490="","",IF(L1490=1,MAX(0,'Debt Inputs'!$B$2-SUM($G$1406:$G$1505)),0))</f>
        <v/>
      </c>
      <c r="I1490" s="48">
        <f>IF(D1490="","",MIN(D1490+F1490,G1490+H1490))</f>
        <v/>
      </c>
      <c r="J1490" s="48">
        <f>IF(D1490="","",MIN(D1490,MAX(0,I1490-F1490)))</f>
        <v/>
      </c>
      <c r="K1490" s="48">
        <f>IF(D1490="","",MAX(0,D1490+F1490-I1490))</f>
        <v/>
      </c>
      <c r="L1490" s="18">
        <f>IF(D1490="","",IF(D1490&lt;=0,"",1+COUNTIFS($D$1406:$D$1505,"&gt;0",$E$1406:$E$1505,"&gt;"&amp;E1490)))</f>
        <v/>
      </c>
      <c r="M1490" s="18">
        <f>IF(D1490="","",IF(AND(K1490&gt;0,L1490=1),"Yes","No"))</f>
        <v/>
      </c>
      <c r="N1490" s="48">
        <f>IF(D1490="","",N1390+F1490)</f>
        <v/>
      </c>
      <c r="O1490" s="47">
        <f>IF(D1490="","",IF(AND(K1490=0,K1390&gt;0),C1490,""))</f>
        <v/>
      </c>
    </row>
    <row r="1491">
      <c r="A1491" s="49">
        <f>IF(B1491="","",DATE(YEAR('Debt Inputs'!$E$2),MONTH('Debt Inputs'!$E$2)+14,1))</f>
        <v/>
      </c>
      <c r="B1491" s="23">
        <f>IF('Debt Inputs'!A91="","",'Debt Inputs'!A91)</f>
        <v/>
      </c>
      <c r="C1491" s="24">
        <f>IF(B1491="","",IFERROR(VLOOKUP(B1491,'Debt Inputs'!$A$6:$M$105,2,FALSE),""))</f>
        <v/>
      </c>
      <c r="D1491" s="50">
        <f>IF(B1491="","",K1391)</f>
        <v/>
      </c>
      <c r="E1491" s="26">
        <f>IF(B1491="","",IFERROR(VLOOKUP(B1491,'Debt Inputs'!$A$6:$M$105,5,FALSE),0))</f>
        <v/>
      </c>
      <c r="F1491" s="50">
        <f>IF(D1491="","",IFERROR(D1491*E1491/12,0))</f>
        <v/>
      </c>
      <c r="G1491" s="50">
        <f>IF(D1491="","",MIN(IFERROR(VLOOKUP(B1491,'Debt Inputs'!$A$6:$M$105,7,FALSE),0),D1491+F1491))</f>
        <v/>
      </c>
      <c r="H1491" s="50">
        <f>IF(D1491="","",IF(L1491=1,MAX(0,'Debt Inputs'!$B$2-SUM($G$1406:$G$1505)),0))</f>
        <v/>
      </c>
      <c r="I1491" s="50">
        <f>IF(D1491="","",MIN(D1491+F1491,G1491+H1491))</f>
        <v/>
      </c>
      <c r="J1491" s="50">
        <f>IF(D1491="","",MIN(D1491,MAX(0,I1491-F1491)))</f>
        <v/>
      </c>
      <c r="K1491" s="50">
        <f>IF(D1491="","",MAX(0,D1491+F1491-I1491))</f>
        <v/>
      </c>
      <c r="L1491" s="23">
        <f>IF(D1491="","",IF(D1491&lt;=0,"",1+COUNTIFS($D$1406:$D$1505,"&gt;0",$E$1406:$E$1505,"&gt;"&amp;E1491)))</f>
        <v/>
      </c>
      <c r="M1491" s="23">
        <f>IF(D1491="","",IF(AND(K1491&gt;0,L1491=1),"Yes","No"))</f>
        <v/>
      </c>
      <c r="N1491" s="50">
        <f>IF(D1491="","",N1391+F1491)</f>
        <v/>
      </c>
      <c r="O1491" s="49">
        <f>IF(D1491="","",IF(AND(K1491=0,K1391&gt;0),C1491,""))</f>
        <v/>
      </c>
    </row>
    <row r="1492">
      <c r="A1492" s="47">
        <f>IF(B1492="","",DATE(YEAR('Debt Inputs'!$E$2),MONTH('Debt Inputs'!$E$2)+14,1))</f>
        <v/>
      </c>
      <c r="B1492" s="18">
        <f>IF('Debt Inputs'!A92="","",'Debt Inputs'!A92)</f>
        <v/>
      </c>
      <c r="C1492" s="19">
        <f>IF(B1492="","",IFERROR(VLOOKUP(B1492,'Debt Inputs'!$A$6:$M$105,2,FALSE),""))</f>
        <v/>
      </c>
      <c r="D1492" s="48">
        <f>IF(B1492="","",K1392)</f>
        <v/>
      </c>
      <c r="E1492" s="21">
        <f>IF(B1492="","",IFERROR(VLOOKUP(B1492,'Debt Inputs'!$A$6:$M$105,5,FALSE),0))</f>
        <v/>
      </c>
      <c r="F1492" s="48">
        <f>IF(D1492="","",IFERROR(D1492*E1492/12,0))</f>
        <v/>
      </c>
      <c r="G1492" s="48">
        <f>IF(D1492="","",MIN(IFERROR(VLOOKUP(B1492,'Debt Inputs'!$A$6:$M$105,7,FALSE),0),D1492+F1492))</f>
        <v/>
      </c>
      <c r="H1492" s="48">
        <f>IF(D1492="","",IF(L1492=1,MAX(0,'Debt Inputs'!$B$2-SUM($G$1406:$G$1505)),0))</f>
        <v/>
      </c>
      <c r="I1492" s="48">
        <f>IF(D1492="","",MIN(D1492+F1492,G1492+H1492))</f>
        <v/>
      </c>
      <c r="J1492" s="48">
        <f>IF(D1492="","",MIN(D1492,MAX(0,I1492-F1492)))</f>
        <v/>
      </c>
      <c r="K1492" s="48">
        <f>IF(D1492="","",MAX(0,D1492+F1492-I1492))</f>
        <v/>
      </c>
      <c r="L1492" s="18">
        <f>IF(D1492="","",IF(D1492&lt;=0,"",1+COUNTIFS($D$1406:$D$1505,"&gt;0",$E$1406:$E$1505,"&gt;"&amp;E1492)))</f>
        <v/>
      </c>
      <c r="M1492" s="18">
        <f>IF(D1492="","",IF(AND(K1492&gt;0,L1492=1),"Yes","No"))</f>
        <v/>
      </c>
      <c r="N1492" s="48">
        <f>IF(D1492="","",N1392+F1492)</f>
        <v/>
      </c>
      <c r="O1492" s="47">
        <f>IF(D1492="","",IF(AND(K1492=0,K1392&gt;0),C1492,""))</f>
        <v/>
      </c>
    </row>
    <row r="1493">
      <c r="A1493" s="49">
        <f>IF(B1493="","",DATE(YEAR('Debt Inputs'!$E$2),MONTH('Debt Inputs'!$E$2)+14,1))</f>
        <v/>
      </c>
      <c r="B1493" s="23">
        <f>IF('Debt Inputs'!A93="","",'Debt Inputs'!A93)</f>
        <v/>
      </c>
      <c r="C1493" s="24">
        <f>IF(B1493="","",IFERROR(VLOOKUP(B1493,'Debt Inputs'!$A$6:$M$105,2,FALSE),""))</f>
        <v/>
      </c>
      <c r="D1493" s="50">
        <f>IF(B1493="","",K1393)</f>
        <v/>
      </c>
      <c r="E1493" s="26">
        <f>IF(B1493="","",IFERROR(VLOOKUP(B1493,'Debt Inputs'!$A$6:$M$105,5,FALSE),0))</f>
        <v/>
      </c>
      <c r="F1493" s="50">
        <f>IF(D1493="","",IFERROR(D1493*E1493/12,0))</f>
        <v/>
      </c>
      <c r="G1493" s="50">
        <f>IF(D1493="","",MIN(IFERROR(VLOOKUP(B1493,'Debt Inputs'!$A$6:$M$105,7,FALSE),0),D1493+F1493))</f>
        <v/>
      </c>
      <c r="H1493" s="50">
        <f>IF(D1493="","",IF(L1493=1,MAX(0,'Debt Inputs'!$B$2-SUM($G$1406:$G$1505)),0))</f>
        <v/>
      </c>
      <c r="I1493" s="50">
        <f>IF(D1493="","",MIN(D1493+F1493,G1493+H1493))</f>
        <v/>
      </c>
      <c r="J1493" s="50">
        <f>IF(D1493="","",MIN(D1493,MAX(0,I1493-F1493)))</f>
        <v/>
      </c>
      <c r="K1493" s="50">
        <f>IF(D1493="","",MAX(0,D1493+F1493-I1493))</f>
        <v/>
      </c>
      <c r="L1493" s="23">
        <f>IF(D1493="","",IF(D1493&lt;=0,"",1+COUNTIFS($D$1406:$D$1505,"&gt;0",$E$1406:$E$1505,"&gt;"&amp;E1493)))</f>
        <v/>
      </c>
      <c r="M1493" s="23">
        <f>IF(D1493="","",IF(AND(K1493&gt;0,L1493=1),"Yes","No"))</f>
        <v/>
      </c>
      <c r="N1493" s="50">
        <f>IF(D1493="","",N1393+F1493)</f>
        <v/>
      </c>
      <c r="O1493" s="49">
        <f>IF(D1493="","",IF(AND(K1493=0,K1393&gt;0),C1493,""))</f>
        <v/>
      </c>
    </row>
    <row r="1494">
      <c r="A1494" s="47">
        <f>IF(B1494="","",DATE(YEAR('Debt Inputs'!$E$2),MONTH('Debt Inputs'!$E$2)+14,1))</f>
        <v/>
      </c>
      <c r="B1494" s="18">
        <f>IF('Debt Inputs'!A94="","",'Debt Inputs'!A94)</f>
        <v/>
      </c>
      <c r="C1494" s="19">
        <f>IF(B1494="","",IFERROR(VLOOKUP(B1494,'Debt Inputs'!$A$6:$M$105,2,FALSE),""))</f>
        <v/>
      </c>
      <c r="D1494" s="48">
        <f>IF(B1494="","",K1394)</f>
        <v/>
      </c>
      <c r="E1494" s="21">
        <f>IF(B1494="","",IFERROR(VLOOKUP(B1494,'Debt Inputs'!$A$6:$M$105,5,FALSE),0))</f>
        <v/>
      </c>
      <c r="F1494" s="48">
        <f>IF(D1494="","",IFERROR(D1494*E1494/12,0))</f>
        <v/>
      </c>
      <c r="G1494" s="48">
        <f>IF(D1494="","",MIN(IFERROR(VLOOKUP(B1494,'Debt Inputs'!$A$6:$M$105,7,FALSE),0),D1494+F1494))</f>
        <v/>
      </c>
      <c r="H1494" s="48">
        <f>IF(D1494="","",IF(L1494=1,MAX(0,'Debt Inputs'!$B$2-SUM($G$1406:$G$1505)),0))</f>
        <v/>
      </c>
      <c r="I1494" s="48">
        <f>IF(D1494="","",MIN(D1494+F1494,G1494+H1494))</f>
        <v/>
      </c>
      <c r="J1494" s="48">
        <f>IF(D1494="","",MIN(D1494,MAX(0,I1494-F1494)))</f>
        <v/>
      </c>
      <c r="K1494" s="48">
        <f>IF(D1494="","",MAX(0,D1494+F1494-I1494))</f>
        <v/>
      </c>
      <c r="L1494" s="18">
        <f>IF(D1494="","",IF(D1494&lt;=0,"",1+COUNTIFS($D$1406:$D$1505,"&gt;0",$E$1406:$E$1505,"&gt;"&amp;E1494)))</f>
        <v/>
      </c>
      <c r="M1494" s="18">
        <f>IF(D1494="","",IF(AND(K1494&gt;0,L1494=1),"Yes","No"))</f>
        <v/>
      </c>
      <c r="N1494" s="48">
        <f>IF(D1494="","",N1394+F1494)</f>
        <v/>
      </c>
      <c r="O1494" s="47">
        <f>IF(D1494="","",IF(AND(K1494=0,K1394&gt;0),C1494,""))</f>
        <v/>
      </c>
    </row>
    <row r="1495">
      <c r="A1495" s="49">
        <f>IF(B1495="","",DATE(YEAR('Debt Inputs'!$E$2),MONTH('Debt Inputs'!$E$2)+14,1))</f>
        <v/>
      </c>
      <c r="B1495" s="23">
        <f>IF('Debt Inputs'!A95="","",'Debt Inputs'!A95)</f>
        <v/>
      </c>
      <c r="C1495" s="24">
        <f>IF(B1495="","",IFERROR(VLOOKUP(B1495,'Debt Inputs'!$A$6:$M$105,2,FALSE),""))</f>
        <v/>
      </c>
      <c r="D1495" s="50">
        <f>IF(B1495="","",K1395)</f>
        <v/>
      </c>
      <c r="E1495" s="26">
        <f>IF(B1495="","",IFERROR(VLOOKUP(B1495,'Debt Inputs'!$A$6:$M$105,5,FALSE),0))</f>
        <v/>
      </c>
      <c r="F1495" s="50">
        <f>IF(D1495="","",IFERROR(D1495*E1495/12,0))</f>
        <v/>
      </c>
      <c r="G1495" s="50">
        <f>IF(D1495="","",MIN(IFERROR(VLOOKUP(B1495,'Debt Inputs'!$A$6:$M$105,7,FALSE),0),D1495+F1495))</f>
        <v/>
      </c>
      <c r="H1495" s="50">
        <f>IF(D1495="","",IF(L1495=1,MAX(0,'Debt Inputs'!$B$2-SUM($G$1406:$G$1505)),0))</f>
        <v/>
      </c>
      <c r="I1495" s="50">
        <f>IF(D1495="","",MIN(D1495+F1495,G1495+H1495))</f>
        <v/>
      </c>
      <c r="J1495" s="50">
        <f>IF(D1495="","",MIN(D1495,MAX(0,I1495-F1495)))</f>
        <v/>
      </c>
      <c r="K1495" s="50">
        <f>IF(D1495="","",MAX(0,D1495+F1495-I1495))</f>
        <v/>
      </c>
      <c r="L1495" s="23">
        <f>IF(D1495="","",IF(D1495&lt;=0,"",1+COUNTIFS($D$1406:$D$1505,"&gt;0",$E$1406:$E$1505,"&gt;"&amp;E1495)))</f>
        <v/>
      </c>
      <c r="M1495" s="23">
        <f>IF(D1495="","",IF(AND(K1495&gt;0,L1495=1),"Yes","No"))</f>
        <v/>
      </c>
      <c r="N1495" s="50">
        <f>IF(D1495="","",N1395+F1495)</f>
        <v/>
      </c>
      <c r="O1495" s="49">
        <f>IF(D1495="","",IF(AND(K1495=0,K1395&gt;0),C1495,""))</f>
        <v/>
      </c>
    </row>
    <row r="1496">
      <c r="A1496" s="47">
        <f>IF(B1496="","",DATE(YEAR('Debt Inputs'!$E$2),MONTH('Debt Inputs'!$E$2)+14,1))</f>
        <v/>
      </c>
      <c r="B1496" s="18">
        <f>IF('Debt Inputs'!A96="","",'Debt Inputs'!A96)</f>
        <v/>
      </c>
      <c r="C1496" s="19">
        <f>IF(B1496="","",IFERROR(VLOOKUP(B1496,'Debt Inputs'!$A$6:$M$105,2,FALSE),""))</f>
        <v/>
      </c>
      <c r="D1496" s="48">
        <f>IF(B1496="","",K1396)</f>
        <v/>
      </c>
      <c r="E1496" s="21">
        <f>IF(B1496="","",IFERROR(VLOOKUP(B1496,'Debt Inputs'!$A$6:$M$105,5,FALSE),0))</f>
        <v/>
      </c>
      <c r="F1496" s="48">
        <f>IF(D1496="","",IFERROR(D1496*E1496/12,0))</f>
        <v/>
      </c>
      <c r="G1496" s="48">
        <f>IF(D1496="","",MIN(IFERROR(VLOOKUP(B1496,'Debt Inputs'!$A$6:$M$105,7,FALSE),0),D1496+F1496))</f>
        <v/>
      </c>
      <c r="H1496" s="48">
        <f>IF(D1496="","",IF(L1496=1,MAX(0,'Debt Inputs'!$B$2-SUM($G$1406:$G$1505)),0))</f>
        <v/>
      </c>
      <c r="I1496" s="48">
        <f>IF(D1496="","",MIN(D1496+F1496,G1496+H1496))</f>
        <v/>
      </c>
      <c r="J1496" s="48">
        <f>IF(D1496="","",MIN(D1496,MAX(0,I1496-F1496)))</f>
        <v/>
      </c>
      <c r="K1496" s="48">
        <f>IF(D1496="","",MAX(0,D1496+F1496-I1496))</f>
        <v/>
      </c>
      <c r="L1496" s="18">
        <f>IF(D1496="","",IF(D1496&lt;=0,"",1+COUNTIFS($D$1406:$D$1505,"&gt;0",$E$1406:$E$1505,"&gt;"&amp;E1496)))</f>
        <v/>
      </c>
      <c r="M1496" s="18">
        <f>IF(D1496="","",IF(AND(K1496&gt;0,L1496=1),"Yes","No"))</f>
        <v/>
      </c>
      <c r="N1496" s="48">
        <f>IF(D1496="","",N1396+F1496)</f>
        <v/>
      </c>
      <c r="O1496" s="47">
        <f>IF(D1496="","",IF(AND(K1496=0,K1396&gt;0),C1496,""))</f>
        <v/>
      </c>
    </row>
    <row r="1497">
      <c r="A1497" s="49">
        <f>IF(B1497="","",DATE(YEAR('Debt Inputs'!$E$2),MONTH('Debt Inputs'!$E$2)+14,1))</f>
        <v/>
      </c>
      <c r="B1497" s="23">
        <f>IF('Debt Inputs'!A97="","",'Debt Inputs'!A97)</f>
        <v/>
      </c>
      <c r="C1497" s="24">
        <f>IF(B1497="","",IFERROR(VLOOKUP(B1497,'Debt Inputs'!$A$6:$M$105,2,FALSE),""))</f>
        <v/>
      </c>
      <c r="D1497" s="50">
        <f>IF(B1497="","",K1397)</f>
        <v/>
      </c>
      <c r="E1497" s="26">
        <f>IF(B1497="","",IFERROR(VLOOKUP(B1497,'Debt Inputs'!$A$6:$M$105,5,FALSE),0))</f>
        <v/>
      </c>
      <c r="F1497" s="50">
        <f>IF(D1497="","",IFERROR(D1497*E1497/12,0))</f>
        <v/>
      </c>
      <c r="G1497" s="50">
        <f>IF(D1497="","",MIN(IFERROR(VLOOKUP(B1497,'Debt Inputs'!$A$6:$M$105,7,FALSE),0),D1497+F1497))</f>
        <v/>
      </c>
      <c r="H1497" s="50">
        <f>IF(D1497="","",IF(L1497=1,MAX(0,'Debt Inputs'!$B$2-SUM($G$1406:$G$1505)),0))</f>
        <v/>
      </c>
      <c r="I1497" s="50">
        <f>IF(D1497="","",MIN(D1497+F1497,G1497+H1497))</f>
        <v/>
      </c>
      <c r="J1497" s="50">
        <f>IF(D1497="","",MIN(D1497,MAX(0,I1497-F1497)))</f>
        <v/>
      </c>
      <c r="K1497" s="50">
        <f>IF(D1497="","",MAX(0,D1497+F1497-I1497))</f>
        <v/>
      </c>
      <c r="L1497" s="23">
        <f>IF(D1497="","",IF(D1497&lt;=0,"",1+COUNTIFS($D$1406:$D$1505,"&gt;0",$E$1406:$E$1505,"&gt;"&amp;E1497)))</f>
        <v/>
      </c>
      <c r="M1497" s="23">
        <f>IF(D1497="","",IF(AND(K1497&gt;0,L1497=1),"Yes","No"))</f>
        <v/>
      </c>
      <c r="N1497" s="50">
        <f>IF(D1497="","",N1397+F1497)</f>
        <v/>
      </c>
      <c r="O1497" s="49">
        <f>IF(D1497="","",IF(AND(K1497=0,K1397&gt;0),C1497,""))</f>
        <v/>
      </c>
    </row>
    <row r="1498">
      <c r="A1498" s="47">
        <f>IF(B1498="","",DATE(YEAR('Debt Inputs'!$E$2),MONTH('Debt Inputs'!$E$2)+14,1))</f>
        <v/>
      </c>
      <c r="B1498" s="18">
        <f>IF('Debt Inputs'!A98="","",'Debt Inputs'!A98)</f>
        <v/>
      </c>
      <c r="C1498" s="19">
        <f>IF(B1498="","",IFERROR(VLOOKUP(B1498,'Debt Inputs'!$A$6:$M$105,2,FALSE),""))</f>
        <v/>
      </c>
      <c r="D1498" s="48">
        <f>IF(B1498="","",K1398)</f>
        <v/>
      </c>
      <c r="E1498" s="21">
        <f>IF(B1498="","",IFERROR(VLOOKUP(B1498,'Debt Inputs'!$A$6:$M$105,5,FALSE),0))</f>
        <v/>
      </c>
      <c r="F1498" s="48">
        <f>IF(D1498="","",IFERROR(D1498*E1498/12,0))</f>
        <v/>
      </c>
      <c r="G1498" s="48">
        <f>IF(D1498="","",MIN(IFERROR(VLOOKUP(B1498,'Debt Inputs'!$A$6:$M$105,7,FALSE),0),D1498+F1498))</f>
        <v/>
      </c>
      <c r="H1498" s="48">
        <f>IF(D1498="","",IF(L1498=1,MAX(0,'Debt Inputs'!$B$2-SUM($G$1406:$G$1505)),0))</f>
        <v/>
      </c>
      <c r="I1498" s="48">
        <f>IF(D1498="","",MIN(D1498+F1498,G1498+H1498))</f>
        <v/>
      </c>
      <c r="J1498" s="48">
        <f>IF(D1498="","",MIN(D1498,MAX(0,I1498-F1498)))</f>
        <v/>
      </c>
      <c r="K1498" s="48">
        <f>IF(D1498="","",MAX(0,D1498+F1498-I1498))</f>
        <v/>
      </c>
      <c r="L1498" s="18">
        <f>IF(D1498="","",IF(D1498&lt;=0,"",1+COUNTIFS($D$1406:$D$1505,"&gt;0",$E$1406:$E$1505,"&gt;"&amp;E1498)))</f>
        <v/>
      </c>
      <c r="M1498" s="18">
        <f>IF(D1498="","",IF(AND(K1498&gt;0,L1498=1),"Yes","No"))</f>
        <v/>
      </c>
      <c r="N1498" s="48">
        <f>IF(D1498="","",N1398+F1498)</f>
        <v/>
      </c>
      <c r="O1498" s="47">
        <f>IF(D1498="","",IF(AND(K1498=0,K1398&gt;0),C1498,""))</f>
        <v/>
      </c>
    </row>
    <row r="1499">
      <c r="A1499" s="49">
        <f>IF(B1499="","",DATE(YEAR('Debt Inputs'!$E$2),MONTH('Debt Inputs'!$E$2)+14,1))</f>
        <v/>
      </c>
      <c r="B1499" s="23">
        <f>IF('Debt Inputs'!A99="","",'Debt Inputs'!A99)</f>
        <v/>
      </c>
      <c r="C1499" s="24">
        <f>IF(B1499="","",IFERROR(VLOOKUP(B1499,'Debt Inputs'!$A$6:$M$105,2,FALSE),""))</f>
        <v/>
      </c>
      <c r="D1499" s="50">
        <f>IF(B1499="","",K1399)</f>
        <v/>
      </c>
      <c r="E1499" s="26">
        <f>IF(B1499="","",IFERROR(VLOOKUP(B1499,'Debt Inputs'!$A$6:$M$105,5,FALSE),0))</f>
        <v/>
      </c>
      <c r="F1499" s="50">
        <f>IF(D1499="","",IFERROR(D1499*E1499/12,0))</f>
        <v/>
      </c>
      <c r="G1499" s="50">
        <f>IF(D1499="","",MIN(IFERROR(VLOOKUP(B1499,'Debt Inputs'!$A$6:$M$105,7,FALSE),0),D1499+F1499))</f>
        <v/>
      </c>
      <c r="H1499" s="50">
        <f>IF(D1499="","",IF(L1499=1,MAX(0,'Debt Inputs'!$B$2-SUM($G$1406:$G$1505)),0))</f>
        <v/>
      </c>
      <c r="I1499" s="50">
        <f>IF(D1499="","",MIN(D1499+F1499,G1499+H1499))</f>
        <v/>
      </c>
      <c r="J1499" s="50">
        <f>IF(D1499="","",MIN(D1499,MAX(0,I1499-F1499)))</f>
        <v/>
      </c>
      <c r="K1499" s="50">
        <f>IF(D1499="","",MAX(0,D1499+F1499-I1499))</f>
        <v/>
      </c>
      <c r="L1499" s="23">
        <f>IF(D1499="","",IF(D1499&lt;=0,"",1+COUNTIFS($D$1406:$D$1505,"&gt;0",$E$1406:$E$1505,"&gt;"&amp;E1499)))</f>
        <v/>
      </c>
      <c r="M1499" s="23">
        <f>IF(D1499="","",IF(AND(K1499&gt;0,L1499=1),"Yes","No"))</f>
        <v/>
      </c>
      <c r="N1499" s="50">
        <f>IF(D1499="","",N1399+F1499)</f>
        <v/>
      </c>
      <c r="O1499" s="49">
        <f>IF(D1499="","",IF(AND(K1499=0,K1399&gt;0),C1499,""))</f>
        <v/>
      </c>
    </row>
    <row r="1500">
      <c r="A1500" s="47">
        <f>IF(B1500="","",DATE(YEAR('Debt Inputs'!$E$2),MONTH('Debt Inputs'!$E$2)+14,1))</f>
        <v/>
      </c>
      <c r="B1500" s="18">
        <f>IF('Debt Inputs'!A100="","",'Debt Inputs'!A100)</f>
        <v/>
      </c>
      <c r="C1500" s="19">
        <f>IF(B1500="","",IFERROR(VLOOKUP(B1500,'Debt Inputs'!$A$6:$M$105,2,FALSE),""))</f>
        <v/>
      </c>
      <c r="D1500" s="48">
        <f>IF(B1500="","",K1400)</f>
        <v/>
      </c>
      <c r="E1500" s="21">
        <f>IF(B1500="","",IFERROR(VLOOKUP(B1500,'Debt Inputs'!$A$6:$M$105,5,FALSE),0))</f>
        <v/>
      </c>
      <c r="F1500" s="48">
        <f>IF(D1500="","",IFERROR(D1500*E1500/12,0))</f>
        <v/>
      </c>
      <c r="G1500" s="48">
        <f>IF(D1500="","",MIN(IFERROR(VLOOKUP(B1500,'Debt Inputs'!$A$6:$M$105,7,FALSE),0),D1500+F1500))</f>
        <v/>
      </c>
      <c r="H1500" s="48">
        <f>IF(D1500="","",IF(L1500=1,MAX(0,'Debt Inputs'!$B$2-SUM($G$1406:$G$1505)),0))</f>
        <v/>
      </c>
      <c r="I1500" s="48">
        <f>IF(D1500="","",MIN(D1500+F1500,G1500+H1500))</f>
        <v/>
      </c>
      <c r="J1500" s="48">
        <f>IF(D1500="","",MIN(D1500,MAX(0,I1500-F1500)))</f>
        <v/>
      </c>
      <c r="K1500" s="48">
        <f>IF(D1500="","",MAX(0,D1500+F1500-I1500))</f>
        <v/>
      </c>
      <c r="L1500" s="18">
        <f>IF(D1500="","",IF(D1500&lt;=0,"",1+COUNTIFS($D$1406:$D$1505,"&gt;0",$E$1406:$E$1505,"&gt;"&amp;E1500)))</f>
        <v/>
      </c>
      <c r="M1500" s="18">
        <f>IF(D1500="","",IF(AND(K1500&gt;0,L1500=1),"Yes","No"))</f>
        <v/>
      </c>
      <c r="N1500" s="48">
        <f>IF(D1500="","",N1400+F1500)</f>
        <v/>
      </c>
      <c r="O1500" s="47">
        <f>IF(D1500="","",IF(AND(K1500=0,K1400&gt;0),C1500,""))</f>
        <v/>
      </c>
    </row>
    <row r="1501">
      <c r="A1501" s="49">
        <f>IF(B1501="","",DATE(YEAR('Debt Inputs'!$E$2),MONTH('Debt Inputs'!$E$2)+14,1))</f>
        <v/>
      </c>
      <c r="B1501" s="23">
        <f>IF('Debt Inputs'!A101="","",'Debt Inputs'!A101)</f>
        <v/>
      </c>
      <c r="C1501" s="24">
        <f>IF(B1501="","",IFERROR(VLOOKUP(B1501,'Debt Inputs'!$A$6:$M$105,2,FALSE),""))</f>
        <v/>
      </c>
      <c r="D1501" s="50">
        <f>IF(B1501="","",K1401)</f>
        <v/>
      </c>
      <c r="E1501" s="26">
        <f>IF(B1501="","",IFERROR(VLOOKUP(B1501,'Debt Inputs'!$A$6:$M$105,5,FALSE),0))</f>
        <v/>
      </c>
      <c r="F1501" s="50">
        <f>IF(D1501="","",IFERROR(D1501*E1501/12,0))</f>
        <v/>
      </c>
      <c r="G1501" s="50">
        <f>IF(D1501="","",MIN(IFERROR(VLOOKUP(B1501,'Debt Inputs'!$A$6:$M$105,7,FALSE),0),D1501+F1501))</f>
        <v/>
      </c>
      <c r="H1501" s="50">
        <f>IF(D1501="","",IF(L1501=1,MAX(0,'Debt Inputs'!$B$2-SUM($G$1406:$G$1505)),0))</f>
        <v/>
      </c>
      <c r="I1501" s="50">
        <f>IF(D1501="","",MIN(D1501+F1501,G1501+H1501))</f>
        <v/>
      </c>
      <c r="J1501" s="50">
        <f>IF(D1501="","",MIN(D1501,MAX(0,I1501-F1501)))</f>
        <v/>
      </c>
      <c r="K1501" s="50">
        <f>IF(D1501="","",MAX(0,D1501+F1501-I1501))</f>
        <v/>
      </c>
      <c r="L1501" s="23">
        <f>IF(D1501="","",IF(D1501&lt;=0,"",1+COUNTIFS($D$1406:$D$1505,"&gt;0",$E$1406:$E$1505,"&gt;"&amp;E1501)))</f>
        <v/>
      </c>
      <c r="M1501" s="23">
        <f>IF(D1501="","",IF(AND(K1501&gt;0,L1501=1),"Yes","No"))</f>
        <v/>
      </c>
      <c r="N1501" s="50">
        <f>IF(D1501="","",N1401+F1501)</f>
        <v/>
      </c>
      <c r="O1501" s="49">
        <f>IF(D1501="","",IF(AND(K1501=0,K1401&gt;0),C1501,""))</f>
        <v/>
      </c>
    </row>
    <row r="1502">
      <c r="A1502" s="47">
        <f>IF(B1502="","",DATE(YEAR('Debt Inputs'!$E$2),MONTH('Debt Inputs'!$E$2)+14,1))</f>
        <v/>
      </c>
      <c r="B1502" s="18">
        <f>IF('Debt Inputs'!A102="","",'Debt Inputs'!A102)</f>
        <v/>
      </c>
      <c r="C1502" s="19">
        <f>IF(B1502="","",IFERROR(VLOOKUP(B1502,'Debt Inputs'!$A$6:$M$105,2,FALSE),""))</f>
        <v/>
      </c>
      <c r="D1502" s="48">
        <f>IF(B1502="","",K1402)</f>
        <v/>
      </c>
      <c r="E1502" s="21">
        <f>IF(B1502="","",IFERROR(VLOOKUP(B1502,'Debt Inputs'!$A$6:$M$105,5,FALSE),0))</f>
        <v/>
      </c>
      <c r="F1502" s="48">
        <f>IF(D1502="","",IFERROR(D1502*E1502/12,0))</f>
        <v/>
      </c>
      <c r="G1502" s="48">
        <f>IF(D1502="","",MIN(IFERROR(VLOOKUP(B1502,'Debt Inputs'!$A$6:$M$105,7,FALSE),0),D1502+F1502))</f>
        <v/>
      </c>
      <c r="H1502" s="48">
        <f>IF(D1502="","",IF(L1502=1,MAX(0,'Debt Inputs'!$B$2-SUM($G$1406:$G$1505)),0))</f>
        <v/>
      </c>
      <c r="I1502" s="48">
        <f>IF(D1502="","",MIN(D1502+F1502,G1502+H1502))</f>
        <v/>
      </c>
      <c r="J1502" s="48">
        <f>IF(D1502="","",MIN(D1502,MAX(0,I1502-F1502)))</f>
        <v/>
      </c>
      <c r="K1502" s="48">
        <f>IF(D1502="","",MAX(0,D1502+F1502-I1502))</f>
        <v/>
      </c>
      <c r="L1502" s="18">
        <f>IF(D1502="","",IF(D1502&lt;=0,"",1+COUNTIFS($D$1406:$D$1505,"&gt;0",$E$1406:$E$1505,"&gt;"&amp;E1502)))</f>
        <v/>
      </c>
      <c r="M1502" s="18">
        <f>IF(D1502="","",IF(AND(K1502&gt;0,L1502=1),"Yes","No"))</f>
        <v/>
      </c>
      <c r="N1502" s="48">
        <f>IF(D1502="","",N1402+F1502)</f>
        <v/>
      </c>
      <c r="O1502" s="47">
        <f>IF(D1502="","",IF(AND(K1502=0,K1402&gt;0),C1502,""))</f>
        <v/>
      </c>
    </row>
    <row r="1503">
      <c r="A1503" s="49">
        <f>IF(B1503="","",DATE(YEAR('Debt Inputs'!$E$2),MONTH('Debt Inputs'!$E$2)+14,1))</f>
        <v/>
      </c>
      <c r="B1503" s="23">
        <f>IF('Debt Inputs'!A103="","",'Debt Inputs'!A103)</f>
        <v/>
      </c>
      <c r="C1503" s="24">
        <f>IF(B1503="","",IFERROR(VLOOKUP(B1503,'Debt Inputs'!$A$6:$M$105,2,FALSE),""))</f>
        <v/>
      </c>
      <c r="D1503" s="50">
        <f>IF(B1503="","",K1403)</f>
        <v/>
      </c>
      <c r="E1503" s="26">
        <f>IF(B1503="","",IFERROR(VLOOKUP(B1503,'Debt Inputs'!$A$6:$M$105,5,FALSE),0))</f>
        <v/>
      </c>
      <c r="F1503" s="50">
        <f>IF(D1503="","",IFERROR(D1503*E1503/12,0))</f>
        <v/>
      </c>
      <c r="G1503" s="50">
        <f>IF(D1503="","",MIN(IFERROR(VLOOKUP(B1503,'Debt Inputs'!$A$6:$M$105,7,FALSE),0),D1503+F1503))</f>
        <v/>
      </c>
      <c r="H1503" s="50">
        <f>IF(D1503="","",IF(L1503=1,MAX(0,'Debt Inputs'!$B$2-SUM($G$1406:$G$1505)),0))</f>
        <v/>
      </c>
      <c r="I1503" s="50">
        <f>IF(D1503="","",MIN(D1503+F1503,G1503+H1503))</f>
        <v/>
      </c>
      <c r="J1503" s="50">
        <f>IF(D1503="","",MIN(D1503,MAX(0,I1503-F1503)))</f>
        <v/>
      </c>
      <c r="K1503" s="50">
        <f>IF(D1503="","",MAX(0,D1503+F1503-I1503))</f>
        <v/>
      </c>
      <c r="L1503" s="23">
        <f>IF(D1503="","",IF(D1503&lt;=0,"",1+COUNTIFS($D$1406:$D$1505,"&gt;0",$E$1406:$E$1505,"&gt;"&amp;E1503)))</f>
        <v/>
      </c>
      <c r="M1503" s="23">
        <f>IF(D1503="","",IF(AND(K1503&gt;0,L1503=1),"Yes","No"))</f>
        <v/>
      </c>
      <c r="N1503" s="50">
        <f>IF(D1503="","",N1403+F1503)</f>
        <v/>
      </c>
      <c r="O1503" s="49">
        <f>IF(D1503="","",IF(AND(K1503=0,K1403&gt;0),C1503,""))</f>
        <v/>
      </c>
    </row>
    <row r="1504">
      <c r="A1504" s="47">
        <f>IF(B1504="","",DATE(YEAR('Debt Inputs'!$E$2),MONTH('Debt Inputs'!$E$2)+14,1))</f>
        <v/>
      </c>
      <c r="B1504" s="18">
        <f>IF('Debt Inputs'!A104="","",'Debt Inputs'!A104)</f>
        <v/>
      </c>
      <c r="C1504" s="19">
        <f>IF(B1504="","",IFERROR(VLOOKUP(B1504,'Debt Inputs'!$A$6:$M$105,2,FALSE),""))</f>
        <v/>
      </c>
      <c r="D1504" s="48">
        <f>IF(B1504="","",K1404)</f>
        <v/>
      </c>
      <c r="E1504" s="21">
        <f>IF(B1504="","",IFERROR(VLOOKUP(B1504,'Debt Inputs'!$A$6:$M$105,5,FALSE),0))</f>
        <v/>
      </c>
      <c r="F1504" s="48">
        <f>IF(D1504="","",IFERROR(D1504*E1504/12,0))</f>
        <v/>
      </c>
      <c r="G1504" s="48">
        <f>IF(D1504="","",MIN(IFERROR(VLOOKUP(B1504,'Debt Inputs'!$A$6:$M$105,7,FALSE),0),D1504+F1504))</f>
        <v/>
      </c>
      <c r="H1504" s="48">
        <f>IF(D1504="","",IF(L1504=1,MAX(0,'Debt Inputs'!$B$2-SUM($G$1406:$G$1505)),0))</f>
        <v/>
      </c>
      <c r="I1504" s="48">
        <f>IF(D1504="","",MIN(D1504+F1504,G1504+H1504))</f>
        <v/>
      </c>
      <c r="J1504" s="48">
        <f>IF(D1504="","",MIN(D1504,MAX(0,I1504-F1504)))</f>
        <v/>
      </c>
      <c r="K1504" s="48">
        <f>IF(D1504="","",MAX(0,D1504+F1504-I1504))</f>
        <v/>
      </c>
      <c r="L1504" s="18">
        <f>IF(D1504="","",IF(D1504&lt;=0,"",1+COUNTIFS($D$1406:$D$1505,"&gt;0",$E$1406:$E$1505,"&gt;"&amp;E1504)))</f>
        <v/>
      </c>
      <c r="M1504" s="18">
        <f>IF(D1504="","",IF(AND(K1504&gt;0,L1504=1),"Yes","No"))</f>
        <v/>
      </c>
      <c r="N1504" s="48">
        <f>IF(D1504="","",N1404+F1504)</f>
        <v/>
      </c>
      <c r="O1504" s="47">
        <f>IF(D1504="","",IF(AND(K1504=0,K1404&gt;0),C1504,""))</f>
        <v/>
      </c>
    </row>
    <row r="1505">
      <c r="A1505" s="49">
        <f>IF(B1505="","",DATE(YEAR('Debt Inputs'!$E$2),MONTH('Debt Inputs'!$E$2)+14,1))</f>
        <v/>
      </c>
      <c r="B1505" s="23">
        <f>IF('Debt Inputs'!A105="","",'Debt Inputs'!A105)</f>
        <v/>
      </c>
      <c r="C1505" s="24">
        <f>IF(B1505="","",IFERROR(VLOOKUP(B1505,'Debt Inputs'!$A$6:$M$105,2,FALSE),""))</f>
        <v/>
      </c>
      <c r="D1505" s="50">
        <f>IF(B1505="","",K1405)</f>
        <v/>
      </c>
      <c r="E1505" s="26">
        <f>IF(B1505="","",IFERROR(VLOOKUP(B1505,'Debt Inputs'!$A$6:$M$105,5,FALSE),0))</f>
        <v/>
      </c>
      <c r="F1505" s="50">
        <f>IF(D1505="","",IFERROR(D1505*E1505/12,0))</f>
        <v/>
      </c>
      <c r="G1505" s="50">
        <f>IF(D1505="","",MIN(IFERROR(VLOOKUP(B1505,'Debt Inputs'!$A$6:$M$105,7,FALSE),0),D1505+F1505))</f>
        <v/>
      </c>
      <c r="H1505" s="50">
        <f>IF(D1505="","",IF(L1505=1,MAX(0,'Debt Inputs'!$B$2-SUM($G$1406:$G$1505)),0))</f>
        <v/>
      </c>
      <c r="I1505" s="50">
        <f>IF(D1505="","",MIN(D1505+F1505,G1505+H1505))</f>
        <v/>
      </c>
      <c r="J1505" s="50">
        <f>IF(D1505="","",MIN(D1505,MAX(0,I1505-F1505)))</f>
        <v/>
      </c>
      <c r="K1505" s="50">
        <f>IF(D1505="","",MAX(0,D1505+F1505-I1505))</f>
        <v/>
      </c>
      <c r="L1505" s="23">
        <f>IF(D1505="","",IF(D1505&lt;=0,"",1+COUNTIFS($D$1406:$D$1505,"&gt;0",$E$1406:$E$1505,"&gt;"&amp;E1505)))</f>
        <v/>
      </c>
      <c r="M1505" s="23">
        <f>IF(D1505="","",IF(AND(K1505&gt;0,L1505=1),"Yes","No"))</f>
        <v/>
      </c>
      <c r="N1505" s="50">
        <f>IF(D1505="","",N1405+F1505)</f>
        <v/>
      </c>
      <c r="O1505" s="49">
        <f>IF(D1505="","",IF(AND(K1505=0,K1405&gt;0),C1505,""))</f>
        <v/>
      </c>
    </row>
    <row r="1506">
      <c r="A1506" s="47">
        <f>IF(B1506="","",DATE(YEAR('Debt Inputs'!$E$2),MONTH('Debt Inputs'!$E$2)+15,1))</f>
        <v/>
      </c>
      <c r="B1506" s="18">
        <f>IF('Debt Inputs'!A6="","",'Debt Inputs'!A6)</f>
        <v/>
      </c>
      <c r="C1506" s="19">
        <f>IF(B1506="","",IFERROR(VLOOKUP(B1506,'Debt Inputs'!$A$6:$M$105,2,FALSE),""))</f>
        <v/>
      </c>
      <c r="D1506" s="48">
        <f>IF(B1506="","",K1406)</f>
        <v/>
      </c>
      <c r="E1506" s="21">
        <f>IF(B1506="","",IFERROR(VLOOKUP(B1506,'Debt Inputs'!$A$6:$M$105,5,FALSE),0))</f>
        <v/>
      </c>
      <c r="F1506" s="48">
        <f>IF(D1506="","",IFERROR(D1506*E1506/12,0))</f>
        <v/>
      </c>
      <c r="G1506" s="48">
        <f>IF(D1506="","",MIN(IFERROR(VLOOKUP(B1506,'Debt Inputs'!$A$6:$M$105,7,FALSE),0),D1506+F1506))</f>
        <v/>
      </c>
      <c r="H1506" s="48">
        <f>IF(D1506="","",IF(L1506=1,MAX(0,'Debt Inputs'!$B$2-SUM($G$1506:$G$1605)),0))</f>
        <v/>
      </c>
      <c r="I1506" s="48">
        <f>IF(D1506="","",MIN(D1506+F1506,G1506+H1506))</f>
        <v/>
      </c>
      <c r="J1506" s="48">
        <f>IF(D1506="","",MIN(D1506,MAX(0,I1506-F1506)))</f>
        <v/>
      </c>
      <c r="K1506" s="48">
        <f>IF(D1506="","",MAX(0,D1506+F1506-I1506))</f>
        <v/>
      </c>
      <c r="L1506" s="18">
        <f>IF(D1506="","",IF(D1506&lt;=0,"",1+COUNTIFS($D$1506:$D$1605,"&gt;0",$E$1506:$E$1605,"&gt;"&amp;E1506)))</f>
        <v/>
      </c>
      <c r="M1506" s="18">
        <f>IF(D1506="","",IF(AND(K1506&gt;0,L1506=1),"Yes","No"))</f>
        <v/>
      </c>
      <c r="N1506" s="48">
        <f>IF(D1506="","",N1406+F1506)</f>
        <v/>
      </c>
      <c r="O1506" s="47">
        <f>IF(D1506="","",IF(AND(K1506=0,K1406&gt;0),C1506,""))</f>
        <v/>
      </c>
    </row>
    <row r="1507">
      <c r="A1507" s="49">
        <f>IF(B1507="","",DATE(YEAR('Debt Inputs'!$E$2),MONTH('Debt Inputs'!$E$2)+15,1))</f>
        <v/>
      </c>
      <c r="B1507" s="23">
        <f>IF('Debt Inputs'!A7="","",'Debt Inputs'!A7)</f>
        <v/>
      </c>
      <c r="C1507" s="24">
        <f>IF(B1507="","",IFERROR(VLOOKUP(B1507,'Debt Inputs'!$A$6:$M$105,2,FALSE),""))</f>
        <v/>
      </c>
      <c r="D1507" s="50">
        <f>IF(B1507="","",K1407)</f>
        <v/>
      </c>
      <c r="E1507" s="26">
        <f>IF(B1507="","",IFERROR(VLOOKUP(B1507,'Debt Inputs'!$A$6:$M$105,5,FALSE),0))</f>
        <v/>
      </c>
      <c r="F1507" s="50">
        <f>IF(D1507="","",IFERROR(D1507*E1507/12,0))</f>
        <v/>
      </c>
      <c r="G1507" s="50">
        <f>IF(D1507="","",MIN(IFERROR(VLOOKUP(B1507,'Debt Inputs'!$A$6:$M$105,7,FALSE),0),D1507+F1507))</f>
        <v/>
      </c>
      <c r="H1507" s="50">
        <f>IF(D1507="","",IF(L1507=1,MAX(0,'Debt Inputs'!$B$2-SUM($G$1506:$G$1605)),0))</f>
        <v/>
      </c>
      <c r="I1507" s="50">
        <f>IF(D1507="","",MIN(D1507+F1507,G1507+H1507))</f>
        <v/>
      </c>
      <c r="J1507" s="50">
        <f>IF(D1507="","",MIN(D1507,MAX(0,I1507-F1507)))</f>
        <v/>
      </c>
      <c r="K1507" s="50">
        <f>IF(D1507="","",MAX(0,D1507+F1507-I1507))</f>
        <v/>
      </c>
      <c r="L1507" s="23">
        <f>IF(D1507="","",IF(D1507&lt;=0,"",1+COUNTIFS($D$1506:$D$1605,"&gt;0",$E$1506:$E$1605,"&gt;"&amp;E1507)))</f>
        <v/>
      </c>
      <c r="M1507" s="23">
        <f>IF(D1507="","",IF(AND(K1507&gt;0,L1507=1),"Yes","No"))</f>
        <v/>
      </c>
      <c r="N1507" s="50">
        <f>IF(D1507="","",N1407+F1507)</f>
        <v/>
      </c>
      <c r="O1507" s="49">
        <f>IF(D1507="","",IF(AND(K1507=0,K1407&gt;0),C1507,""))</f>
        <v/>
      </c>
    </row>
    <row r="1508">
      <c r="A1508" s="47">
        <f>IF(B1508="","",DATE(YEAR('Debt Inputs'!$E$2),MONTH('Debt Inputs'!$E$2)+15,1))</f>
        <v/>
      </c>
      <c r="B1508" s="18">
        <f>IF('Debt Inputs'!A8="","",'Debt Inputs'!A8)</f>
        <v/>
      </c>
      <c r="C1508" s="19">
        <f>IF(B1508="","",IFERROR(VLOOKUP(B1508,'Debt Inputs'!$A$6:$M$105,2,FALSE),""))</f>
        <v/>
      </c>
      <c r="D1508" s="48">
        <f>IF(B1508="","",K1408)</f>
        <v/>
      </c>
      <c r="E1508" s="21">
        <f>IF(B1508="","",IFERROR(VLOOKUP(B1508,'Debt Inputs'!$A$6:$M$105,5,FALSE),0))</f>
        <v/>
      </c>
      <c r="F1508" s="48">
        <f>IF(D1508="","",IFERROR(D1508*E1508/12,0))</f>
        <v/>
      </c>
      <c r="G1508" s="48">
        <f>IF(D1508="","",MIN(IFERROR(VLOOKUP(B1508,'Debt Inputs'!$A$6:$M$105,7,FALSE),0),D1508+F1508))</f>
        <v/>
      </c>
      <c r="H1508" s="48">
        <f>IF(D1508="","",IF(L1508=1,MAX(0,'Debt Inputs'!$B$2-SUM($G$1506:$G$1605)),0))</f>
        <v/>
      </c>
      <c r="I1508" s="48">
        <f>IF(D1508="","",MIN(D1508+F1508,G1508+H1508))</f>
        <v/>
      </c>
      <c r="J1508" s="48">
        <f>IF(D1508="","",MIN(D1508,MAX(0,I1508-F1508)))</f>
        <v/>
      </c>
      <c r="K1508" s="48">
        <f>IF(D1508="","",MAX(0,D1508+F1508-I1508))</f>
        <v/>
      </c>
      <c r="L1508" s="18">
        <f>IF(D1508="","",IF(D1508&lt;=0,"",1+COUNTIFS($D$1506:$D$1605,"&gt;0",$E$1506:$E$1605,"&gt;"&amp;E1508)))</f>
        <v/>
      </c>
      <c r="M1508" s="18">
        <f>IF(D1508="","",IF(AND(K1508&gt;0,L1508=1),"Yes","No"))</f>
        <v/>
      </c>
      <c r="N1508" s="48">
        <f>IF(D1508="","",N1408+F1508)</f>
        <v/>
      </c>
      <c r="O1508" s="47">
        <f>IF(D1508="","",IF(AND(K1508=0,K1408&gt;0),C1508,""))</f>
        <v/>
      </c>
    </row>
    <row r="1509">
      <c r="A1509" s="49">
        <f>IF(B1509="","",DATE(YEAR('Debt Inputs'!$E$2),MONTH('Debt Inputs'!$E$2)+15,1))</f>
        <v/>
      </c>
      <c r="B1509" s="23">
        <f>IF('Debt Inputs'!A9="","",'Debt Inputs'!A9)</f>
        <v/>
      </c>
      <c r="C1509" s="24">
        <f>IF(B1509="","",IFERROR(VLOOKUP(B1509,'Debt Inputs'!$A$6:$M$105,2,FALSE),""))</f>
        <v/>
      </c>
      <c r="D1509" s="50">
        <f>IF(B1509="","",K1409)</f>
        <v/>
      </c>
      <c r="E1509" s="26">
        <f>IF(B1509="","",IFERROR(VLOOKUP(B1509,'Debt Inputs'!$A$6:$M$105,5,FALSE),0))</f>
        <v/>
      </c>
      <c r="F1509" s="50">
        <f>IF(D1509="","",IFERROR(D1509*E1509/12,0))</f>
        <v/>
      </c>
      <c r="G1509" s="50">
        <f>IF(D1509="","",MIN(IFERROR(VLOOKUP(B1509,'Debt Inputs'!$A$6:$M$105,7,FALSE),0),D1509+F1509))</f>
        <v/>
      </c>
      <c r="H1509" s="50">
        <f>IF(D1509="","",IF(L1509=1,MAX(0,'Debt Inputs'!$B$2-SUM($G$1506:$G$1605)),0))</f>
        <v/>
      </c>
      <c r="I1509" s="50">
        <f>IF(D1509="","",MIN(D1509+F1509,G1509+H1509))</f>
        <v/>
      </c>
      <c r="J1509" s="50">
        <f>IF(D1509="","",MIN(D1509,MAX(0,I1509-F1509)))</f>
        <v/>
      </c>
      <c r="K1509" s="50">
        <f>IF(D1509="","",MAX(0,D1509+F1509-I1509))</f>
        <v/>
      </c>
      <c r="L1509" s="23">
        <f>IF(D1509="","",IF(D1509&lt;=0,"",1+COUNTIFS($D$1506:$D$1605,"&gt;0",$E$1506:$E$1605,"&gt;"&amp;E1509)))</f>
        <v/>
      </c>
      <c r="M1509" s="23">
        <f>IF(D1509="","",IF(AND(K1509&gt;0,L1509=1),"Yes","No"))</f>
        <v/>
      </c>
      <c r="N1509" s="50">
        <f>IF(D1509="","",N1409+F1509)</f>
        <v/>
      </c>
      <c r="O1509" s="49">
        <f>IF(D1509="","",IF(AND(K1509=0,K1409&gt;0),C1509,""))</f>
        <v/>
      </c>
    </row>
    <row r="1510">
      <c r="A1510" s="47">
        <f>IF(B1510="","",DATE(YEAR('Debt Inputs'!$E$2),MONTH('Debt Inputs'!$E$2)+15,1))</f>
        <v/>
      </c>
      <c r="B1510" s="18">
        <f>IF('Debt Inputs'!A10="","",'Debt Inputs'!A10)</f>
        <v/>
      </c>
      <c r="C1510" s="19">
        <f>IF(B1510="","",IFERROR(VLOOKUP(B1510,'Debt Inputs'!$A$6:$M$105,2,FALSE),""))</f>
        <v/>
      </c>
      <c r="D1510" s="48">
        <f>IF(B1510="","",K1410)</f>
        <v/>
      </c>
      <c r="E1510" s="21">
        <f>IF(B1510="","",IFERROR(VLOOKUP(B1510,'Debt Inputs'!$A$6:$M$105,5,FALSE),0))</f>
        <v/>
      </c>
      <c r="F1510" s="48">
        <f>IF(D1510="","",IFERROR(D1510*E1510/12,0))</f>
        <v/>
      </c>
      <c r="G1510" s="48">
        <f>IF(D1510="","",MIN(IFERROR(VLOOKUP(B1510,'Debt Inputs'!$A$6:$M$105,7,FALSE),0),D1510+F1510))</f>
        <v/>
      </c>
      <c r="H1510" s="48">
        <f>IF(D1510="","",IF(L1510=1,MAX(0,'Debt Inputs'!$B$2-SUM($G$1506:$G$1605)),0))</f>
        <v/>
      </c>
      <c r="I1510" s="48">
        <f>IF(D1510="","",MIN(D1510+F1510,G1510+H1510))</f>
        <v/>
      </c>
      <c r="J1510" s="48">
        <f>IF(D1510="","",MIN(D1510,MAX(0,I1510-F1510)))</f>
        <v/>
      </c>
      <c r="K1510" s="48">
        <f>IF(D1510="","",MAX(0,D1510+F1510-I1510))</f>
        <v/>
      </c>
      <c r="L1510" s="18">
        <f>IF(D1510="","",IF(D1510&lt;=0,"",1+COUNTIFS($D$1506:$D$1605,"&gt;0",$E$1506:$E$1605,"&gt;"&amp;E1510)))</f>
        <v/>
      </c>
      <c r="M1510" s="18">
        <f>IF(D1510="","",IF(AND(K1510&gt;0,L1510=1),"Yes","No"))</f>
        <v/>
      </c>
      <c r="N1510" s="48">
        <f>IF(D1510="","",N1410+F1510)</f>
        <v/>
      </c>
      <c r="O1510" s="47">
        <f>IF(D1510="","",IF(AND(K1510=0,K1410&gt;0),C1510,""))</f>
        <v/>
      </c>
    </row>
    <row r="1511">
      <c r="A1511" s="49">
        <f>IF(B1511="","",DATE(YEAR('Debt Inputs'!$E$2),MONTH('Debt Inputs'!$E$2)+15,1))</f>
        <v/>
      </c>
      <c r="B1511" s="23">
        <f>IF('Debt Inputs'!A11="","",'Debt Inputs'!A11)</f>
        <v/>
      </c>
      <c r="C1511" s="24">
        <f>IF(B1511="","",IFERROR(VLOOKUP(B1511,'Debt Inputs'!$A$6:$M$105,2,FALSE),""))</f>
        <v/>
      </c>
      <c r="D1511" s="50">
        <f>IF(B1511="","",K1411)</f>
        <v/>
      </c>
      <c r="E1511" s="26">
        <f>IF(B1511="","",IFERROR(VLOOKUP(B1511,'Debt Inputs'!$A$6:$M$105,5,FALSE),0))</f>
        <v/>
      </c>
      <c r="F1511" s="50">
        <f>IF(D1511="","",IFERROR(D1511*E1511/12,0))</f>
        <v/>
      </c>
      <c r="G1511" s="50">
        <f>IF(D1511="","",MIN(IFERROR(VLOOKUP(B1511,'Debt Inputs'!$A$6:$M$105,7,FALSE),0),D1511+F1511))</f>
        <v/>
      </c>
      <c r="H1511" s="50">
        <f>IF(D1511="","",IF(L1511=1,MAX(0,'Debt Inputs'!$B$2-SUM($G$1506:$G$1605)),0))</f>
        <v/>
      </c>
      <c r="I1511" s="50">
        <f>IF(D1511="","",MIN(D1511+F1511,G1511+H1511))</f>
        <v/>
      </c>
      <c r="J1511" s="50">
        <f>IF(D1511="","",MIN(D1511,MAX(0,I1511-F1511)))</f>
        <v/>
      </c>
      <c r="K1511" s="50">
        <f>IF(D1511="","",MAX(0,D1511+F1511-I1511))</f>
        <v/>
      </c>
      <c r="L1511" s="23">
        <f>IF(D1511="","",IF(D1511&lt;=0,"",1+COUNTIFS($D$1506:$D$1605,"&gt;0",$E$1506:$E$1605,"&gt;"&amp;E1511)))</f>
        <v/>
      </c>
      <c r="M1511" s="23">
        <f>IF(D1511="","",IF(AND(K1511&gt;0,L1511=1),"Yes","No"))</f>
        <v/>
      </c>
      <c r="N1511" s="50">
        <f>IF(D1511="","",N1411+F1511)</f>
        <v/>
      </c>
      <c r="O1511" s="49">
        <f>IF(D1511="","",IF(AND(K1511=0,K1411&gt;0),C1511,""))</f>
        <v/>
      </c>
    </row>
    <row r="1512">
      <c r="A1512" s="47">
        <f>IF(B1512="","",DATE(YEAR('Debt Inputs'!$E$2),MONTH('Debt Inputs'!$E$2)+15,1))</f>
        <v/>
      </c>
      <c r="B1512" s="18">
        <f>IF('Debt Inputs'!A12="","",'Debt Inputs'!A12)</f>
        <v/>
      </c>
      <c r="C1512" s="19">
        <f>IF(B1512="","",IFERROR(VLOOKUP(B1512,'Debt Inputs'!$A$6:$M$105,2,FALSE),""))</f>
        <v/>
      </c>
      <c r="D1512" s="48">
        <f>IF(B1512="","",K1412)</f>
        <v/>
      </c>
      <c r="E1512" s="21">
        <f>IF(B1512="","",IFERROR(VLOOKUP(B1512,'Debt Inputs'!$A$6:$M$105,5,FALSE),0))</f>
        <v/>
      </c>
      <c r="F1512" s="48">
        <f>IF(D1512="","",IFERROR(D1512*E1512/12,0))</f>
        <v/>
      </c>
      <c r="G1512" s="48">
        <f>IF(D1512="","",MIN(IFERROR(VLOOKUP(B1512,'Debt Inputs'!$A$6:$M$105,7,FALSE),0),D1512+F1512))</f>
        <v/>
      </c>
      <c r="H1512" s="48">
        <f>IF(D1512="","",IF(L1512=1,MAX(0,'Debt Inputs'!$B$2-SUM($G$1506:$G$1605)),0))</f>
        <v/>
      </c>
      <c r="I1512" s="48">
        <f>IF(D1512="","",MIN(D1512+F1512,G1512+H1512))</f>
        <v/>
      </c>
      <c r="J1512" s="48">
        <f>IF(D1512="","",MIN(D1512,MAX(0,I1512-F1512)))</f>
        <v/>
      </c>
      <c r="K1512" s="48">
        <f>IF(D1512="","",MAX(0,D1512+F1512-I1512))</f>
        <v/>
      </c>
      <c r="L1512" s="18">
        <f>IF(D1512="","",IF(D1512&lt;=0,"",1+COUNTIFS($D$1506:$D$1605,"&gt;0",$E$1506:$E$1605,"&gt;"&amp;E1512)))</f>
        <v/>
      </c>
      <c r="M1512" s="18">
        <f>IF(D1512="","",IF(AND(K1512&gt;0,L1512=1),"Yes","No"))</f>
        <v/>
      </c>
      <c r="N1512" s="48">
        <f>IF(D1512="","",N1412+F1512)</f>
        <v/>
      </c>
      <c r="O1512" s="47">
        <f>IF(D1512="","",IF(AND(K1512=0,K1412&gt;0),C1512,""))</f>
        <v/>
      </c>
    </row>
    <row r="1513">
      <c r="A1513" s="49">
        <f>IF(B1513="","",DATE(YEAR('Debt Inputs'!$E$2),MONTH('Debt Inputs'!$E$2)+15,1))</f>
        <v/>
      </c>
      <c r="B1513" s="23">
        <f>IF('Debt Inputs'!A13="","",'Debt Inputs'!A13)</f>
        <v/>
      </c>
      <c r="C1513" s="24">
        <f>IF(B1513="","",IFERROR(VLOOKUP(B1513,'Debt Inputs'!$A$6:$M$105,2,FALSE),""))</f>
        <v/>
      </c>
      <c r="D1513" s="50">
        <f>IF(B1513="","",K1413)</f>
        <v/>
      </c>
      <c r="E1513" s="26">
        <f>IF(B1513="","",IFERROR(VLOOKUP(B1513,'Debt Inputs'!$A$6:$M$105,5,FALSE),0))</f>
        <v/>
      </c>
      <c r="F1513" s="50">
        <f>IF(D1513="","",IFERROR(D1513*E1513/12,0))</f>
        <v/>
      </c>
      <c r="G1513" s="50">
        <f>IF(D1513="","",MIN(IFERROR(VLOOKUP(B1513,'Debt Inputs'!$A$6:$M$105,7,FALSE),0),D1513+F1513))</f>
        <v/>
      </c>
      <c r="H1513" s="50">
        <f>IF(D1513="","",IF(L1513=1,MAX(0,'Debt Inputs'!$B$2-SUM($G$1506:$G$1605)),0))</f>
        <v/>
      </c>
      <c r="I1513" s="50">
        <f>IF(D1513="","",MIN(D1513+F1513,G1513+H1513))</f>
        <v/>
      </c>
      <c r="J1513" s="50">
        <f>IF(D1513="","",MIN(D1513,MAX(0,I1513-F1513)))</f>
        <v/>
      </c>
      <c r="K1513" s="50">
        <f>IF(D1513="","",MAX(0,D1513+F1513-I1513))</f>
        <v/>
      </c>
      <c r="L1513" s="23">
        <f>IF(D1513="","",IF(D1513&lt;=0,"",1+COUNTIFS($D$1506:$D$1605,"&gt;0",$E$1506:$E$1605,"&gt;"&amp;E1513)))</f>
        <v/>
      </c>
      <c r="M1513" s="23">
        <f>IF(D1513="","",IF(AND(K1513&gt;0,L1513=1),"Yes","No"))</f>
        <v/>
      </c>
      <c r="N1513" s="50">
        <f>IF(D1513="","",N1413+F1513)</f>
        <v/>
      </c>
      <c r="O1513" s="49">
        <f>IF(D1513="","",IF(AND(K1513=0,K1413&gt;0),C1513,""))</f>
        <v/>
      </c>
    </row>
    <row r="1514">
      <c r="A1514" s="47">
        <f>IF(B1514="","",DATE(YEAR('Debt Inputs'!$E$2),MONTH('Debt Inputs'!$E$2)+15,1))</f>
        <v/>
      </c>
      <c r="B1514" s="18">
        <f>IF('Debt Inputs'!A14="","",'Debt Inputs'!A14)</f>
        <v/>
      </c>
      <c r="C1514" s="19">
        <f>IF(B1514="","",IFERROR(VLOOKUP(B1514,'Debt Inputs'!$A$6:$M$105,2,FALSE),""))</f>
        <v/>
      </c>
      <c r="D1514" s="48">
        <f>IF(B1514="","",K1414)</f>
        <v/>
      </c>
      <c r="E1514" s="21">
        <f>IF(B1514="","",IFERROR(VLOOKUP(B1514,'Debt Inputs'!$A$6:$M$105,5,FALSE),0))</f>
        <v/>
      </c>
      <c r="F1514" s="48">
        <f>IF(D1514="","",IFERROR(D1514*E1514/12,0))</f>
        <v/>
      </c>
      <c r="G1514" s="48">
        <f>IF(D1514="","",MIN(IFERROR(VLOOKUP(B1514,'Debt Inputs'!$A$6:$M$105,7,FALSE),0),D1514+F1514))</f>
        <v/>
      </c>
      <c r="H1514" s="48">
        <f>IF(D1514="","",IF(L1514=1,MAX(0,'Debt Inputs'!$B$2-SUM($G$1506:$G$1605)),0))</f>
        <v/>
      </c>
      <c r="I1514" s="48">
        <f>IF(D1514="","",MIN(D1514+F1514,G1514+H1514))</f>
        <v/>
      </c>
      <c r="J1514" s="48">
        <f>IF(D1514="","",MIN(D1514,MAX(0,I1514-F1514)))</f>
        <v/>
      </c>
      <c r="K1514" s="48">
        <f>IF(D1514="","",MAX(0,D1514+F1514-I1514))</f>
        <v/>
      </c>
      <c r="L1514" s="18">
        <f>IF(D1514="","",IF(D1514&lt;=0,"",1+COUNTIFS($D$1506:$D$1605,"&gt;0",$E$1506:$E$1605,"&gt;"&amp;E1514)))</f>
        <v/>
      </c>
      <c r="M1514" s="18">
        <f>IF(D1514="","",IF(AND(K1514&gt;0,L1514=1),"Yes","No"))</f>
        <v/>
      </c>
      <c r="N1514" s="48">
        <f>IF(D1514="","",N1414+F1514)</f>
        <v/>
      </c>
      <c r="O1514" s="47">
        <f>IF(D1514="","",IF(AND(K1514=0,K1414&gt;0),C1514,""))</f>
        <v/>
      </c>
    </row>
    <row r="1515">
      <c r="A1515" s="49">
        <f>IF(B1515="","",DATE(YEAR('Debt Inputs'!$E$2),MONTH('Debt Inputs'!$E$2)+15,1))</f>
        <v/>
      </c>
      <c r="B1515" s="23">
        <f>IF('Debt Inputs'!A15="","",'Debt Inputs'!A15)</f>
        <v/>
      </c>
      <c r="C1515" s="24">
        <f>IF(B1515="","",IFERROR(VLOOKUP(B1515,'Debt Inputs'!$A$6:$M$105,2,FALSE),""))</f>
        <v/>
      </c>
      <c r="D1515" s="50">
        <f>IF(B1515="","",K1415)</f>
        <v/>
      </c>
      <c r="E1515" s="26">
        <f>IF(B1515="","",IFERROR(VLOOKUP(B1515,'Debt Inputs'!$A$6:$M$105,5,FALSE),0))</f>
        <v/>
      </c>
      <c r="F1515" s="50">
        <f>IF(D1515="","",IFERROR(D1515*E1515/12,0))</f>
        <v/>
      </c>
      <c r="G1515" s="50">
        <f>IF(D1515="","",MIN(IFERROR(VLOOKUP(B1515,'Debt Inputs'!$A$6:$M$105,7,FALSE),0),D1515+F1515))</f>
        <v/>
      </c>
      <c r="H1515" s="50">
        <f>IF(D1515="","",IF(L1515=1,MAX(0,'Debt Inputs'!$B$2-SUM($G$1506:$G$1605)),0))</f>
        <v/>
      </c>
      <c r="I1515" s="50">
        <f>IF(D1515="","",MIN(D1515+F1515,G1515+H1515))</f>
        <v/>
      </c>
      <c r="J1515" s="50">
        <f>IF(D1515="","",MIN(D1515,MAX(0,I1515-F1515)))</f>
        <v/>
      </c>
      <c r="K1515" s="50">
        <f>IF(D1515="","",MAX(0,D1515+F1515-I1515))</f>
        <v/>
      </c>
      <c r="L1515" s="23">
        <f>IF(D1515="","",IF(D1515&lt;=0,"",1+COUNTIFS($D$1506:$D$1605,"&gt;0",$E$1506:$E$1605,"&gt;"&amp;E1515)))</f>
        <v/>
      </c>
      <c r="M1515" s="23">
        <f>IF(D1515="","",IF(AND(K1515&gt;0,L1515=1),"Yes","No"))</f>
        <v/>
      </c>
      <c r="N1515" s="50">
        <f>IF(D1515="","",N1415+F1515)</f>
        <v/>
      </c>
      <c r="O1515" s="49">
        <f>IF(D1515="","",IF(AND(K1515=0,K1415&gt;0),C1515,""))</f>
        <v/>
      </c>
    </row>
    <row r="1516">
      <c r="A1516" s="47">
        <f>IF(B1516="","",DATE(YEAR('Debt Inputs'!$E$2),MONTH('Debt Inputs'!$E$2)+15,1))</f>
        <v/>
      </c>
      <c r="B1516" s="18">
        <f>IF('Debt Inputs'!A16="","",'Debt Inputs'!A16)</f>
        <v/>
      </c>
      <c r="C1516" s="19">
        <f>IF(B1516="","",IFERROR(VLOOKUP(B1516,'Debt Inputs'!$A$6:$M$105,2,FALSE),""))</f>
        <v/>
      </c>
      <c r="D1516" s="48">
        <f>IF(B1516="","",K1416)</f>
        <v/>
      </c>
      <c r="E1516" s="21">
        <f>IF(B1516="","",IFERROR(VLOOKUP(B1516,'Debt Inputs'!$A$6:$M$105,5,FALSE),0))</f>
        <v/>
      </c>
      <c r="F1516" s="48">
        <f>IF(D1516="","",IFERROR(D1516*E1516/12,0))</f>
        <v/>
      </c>
      <c r="G1516" s="48">
        <f>IF(D1516="","",MIN(IFERROR(VLOOKUP(B1516,'Debt Inputs'!$A$6:$M$105,7,FALSE),0),D1516+F1516))</f>
        <v/>
      </c>
      <c r="H1516" s="48">
        <f>IF(D1516="","",IF(L1516=1,MAX(0,'Debt Inputs'!$B$2-SUM($G$1506:$G$1605)),0))</f>
        <v/>
      </c>
      <c r="I1516" s="48">
        <f>IF(D1516="","",MIN(D1516+F1516,G1516+H1516))</f>
        <v/>
      </c>
      <c r="J1516" s="48">
        <f>IF(D1516="","",MIN(D1516,MAX(0,I1516-F1516)))</f>
        <v/>
      </c>
      <c r="K1516" s="48">
        <f>IF(D1516="","",MAX(0,D1516+F1516-I1516))</f>
        <v/>
      </c>
      <c r="L1516" s="18">
        <f>IF(D1516="","",IF(D1516&lt;=0,"",1+COUNTIFS($D$1506:$D$1605,"&gt;0",$E$1506:$E$1605,"&gt;"&amp;E1516)))</f>
        <v/>
      </c>
      <c r="M1516" s="18">
        <f>IF(D1516="","",IF(AND(K1516&gt;0,L1516=1),"Yes","No"))</f>
        <v/>
      </c>
      <c r="N1516" s="48">
        <f>IF(D1516="","",N1416+F1516)</f>
        <v/>
      </c>
      <c r="O1516" s="47">
        <f>IF(D1516="","",IF(AND(K1516=0,K1416&gt;0),C1516,""))</f>
        <v/>
      </c>
    </row>
    <row r="1517">
      <c r="A1517" s="49">
        <f>IF(B1517="","",DATE(YEAR('Debt Inputs'!$E$2),MONTH('Debt Inputs'!$E$2)+15,1))</f>
        <v/>
      </c>
      <c r="B1517" s="23">
        <f>IF('Debt Inputs'!A17="","",'Debt Inputs'!A17)</f>
        <v/>
      </c>
      <c r="C1517" s="24">
        <f>IF(B1517="","",IFERROR(VLOOKUP(B1517,'Debt Inputs'!$A$6:$M$105,2,FALSE),""))</f>
        <v/>
      </c>
      <c r="D1517" s="50">
        <f>IF(B1517="","",K1417)</f>
        <v/>
      </c>
      <c r="E1517" s="26">
        <f>IF(B1517="","",IFERROR(VLOOKUP(B1517,'Debt Inputs'!$A$6:$M$105,5,FALSE),0))</f>
        <v/>
      </c>
      <c r="F1517" s="50">
        <f>IF(D1517="","",IFERROR(D1517*E1517/12,0))</f>
        <v/>
      </c>
      <c r="G1517" s="50">
        <f>IF(D1517="","",MIN(IFERROR(VLOOKUP(B1517,'Debt Inputs'!$A$6:$M$105,7,FALSE),0),D1517+F1517))</f>
        <v/>
      </c>
      <c r="H1517" s="50">
        <f>IF(D1517="","",IF(L1517=1,MAX(0,'Debt Inputs'!$B$2-SUM($G$1506:$G$1605)),0))</f>
        <v/>
      </c>
      <c r="I1517" s="50">
        <f>IF(D1517="","",MIN(D1517+F1517,G1517+H1517))</f>
        <v/>
      </c>
      <c r="J1517" s="50">
        <f>IF(D1517="","",MIN(D1517,MAX(0,I1517-F1517)))</f>
        <v/>
      </c>
      <c r="K1517" s="50">
        <f>IF(D1517="","",MAX(0,D1517+F1517-I1517))</f>
        <v/>
      </c>
      <c r="L1517" s="23">
        <f>IF(D1517="","",IF(D1517&lt;=0,"",1+COUNTIFS($D$1506:$D$1605,"&gt;0",$E$1506:$E$1605,"&gt;"&amp;E1517)))</f>
        <v/>
      </c>
      <c r="M1517" s="23">
        <f>IF(D1517="","",IF(AND(K1517&gt;0,L1517=1),"Yes","No"))</f>
        <v/>
      </c>
      <c r="N1517" s="50">
        <f>IF(D1517="","",N1417+F1517)</f>
        <v/>
      </c>
      <c r="O1517" s="49">
        <f>IF(D1517="","",IF(AND(K1517=0,K1417&gt;0),C1517,""))</f>
        <v/>
      </c>
    </row>
    <row r="1518">
      <c r="A1518" s="47">
        <f>IF(B1518="","",DATE(YEAR('Debt Inputs'!$E$2),MONTH('Debt Inputs'!$E$2)+15,1))</f>
        <v/>
      </c>
      <c r="B1518" s="18">
        <f>IF('Debt Inputs'!A18="","",'Debt Inputs'!A18)</f>
        <v/>
      </c>
      <c r="C1518" s="19">
        <f>IF(B1518="","",IFERROR(VLOOKUP(B1518,'Debt Inputs'!$A$6:$M$105,2,FALSE),""))</f>
        <v/>
      </c>
      <c r="D1518" s="48">
        <f>IF(B1518="","",K1418)</f>
        <v/>
      </c>
      <c r="E1518" s="21">
        <f>IF(B1518="","",IFERROR(VLOOKUP(B1518,'Debt Inputs'!$A$6:$M$105,5,FALSE),0))</f>
        <v/>
      </c>
      <c r="F1518" s="48">
        <f>IF(D1518="","",IFERROR(D1518*E1518/12,0))</f>
        <v/>
      </c>
      <c r="G1518" s="48">
        <f>IF(D1518="","",MIN(IFERROR(VLOOKUP(B1518,'Debt Inputs'!$A$6:$M$105,7,FALSE),0),D1518+F1518))</f>
        <v/>
      </c>
      <c r="H1518" s="48">
        <f>IF(D1518="","",IF(L1518=1,MAX(0,'Debt Inputs'!$B$2-SUM($G$1506:$G$1605)),0))</f>
        <v/>
      </c>
      <c r="I1518" s="48">
        <f>IF(D1518="","",MIN(D1518+F1518,G1518+H1518))</f>
        <v/>
      </c>
      <c r="J1518" s="48">
        <f>IF(D1518="","",MIN(D1518,MAX(0,I1518-F1518)))</f>
        <v/>
      </c>
      <c r="K1518" s="48">
        <f>IF(D1518="","",MAX(0,D1518+F1518-I1518))</f>
        <v/>
      </c>
      <c r="L1518" s="18">
        <f>IF(D1518="","",IF(D1518&lt;=0,"",1+COUNTIFS($D$1506:$D$1605,"&gt;0",$E$1506:$E$1605,"&gt;"&amp;E1518)))</f>
        <v/>
      </c>
      <c r="M1518" s="18">
        <f>IF(D1518="","",IF(AND(K1518&gt;0,L1518=1),"Yes","No"))</f>
        <v/>
      </c>
      <c r="N1518" s="48">
        <f>IF(D1518="","",N1418+F1518)</f>
        <v/>
      </c>
      <c r="O1518" s="47">
        <f>IF(D1518="","",IF(AND(K1518=0,K1418&gt;0),C1518,""))</f>
        <v/>
      </c>
    </row>
    <row r="1519">
      <c r="A1519" s="49">
        <f>IF(B1519="","",DATE(YEAR('Debt Inputs'!$E$2),MONTH('Debt Inputs'!$E$2)+15,1))</f>
        <v/>
      </c>
      <c r="B1519" s="23">
        <f>IF('Debt Inputs'!A19="","",'Debt Inputs'!A19)</f>
        <v/>
      </c>
      <c r="C1519" s="24">
        <f>IF(B1519="","",IFERROR(VLOOKUP(B1519,'Debt Inputs'!$A$6:$M$105,2,FALSE),""))</f>
        <v/>
      </c>
      <c r="D1519" s="50">
        <f>IF(B1519="","",K1419)</f>
        <v/>
      </c>
      <c r="E1519" s="26">
        <f>IF(B1519="","",IFERROR(VLOOKUP(B1519,'Debt Inputs'!$A$6:$M$105,5,FALSE),0))</f>
        <v/>
      </c>
      <c r="F1519" s="50">
        <f>IF(D1519="","",IFERROR(D1519*E1519/12,0))</f>
        <v/>
      </c>
      <c r="G1519" s="50">
        <f>IF(D1519="","",MIN(IFERROR(VLOOKUP(B1519,'Debt Inputs'!$A$6:$M$105,7,FALSE),0),D1519+F1519))</f>
        <v/>
      </c>
      <c r="H1519" s="50">
        <f>IF(D1519="","",IF(L1519=1,MAX(0,'Debt Inputs'!$B$2-SUM($G$1506:$G$1605)),0))</f>
        <v/>
      </c>
      <c r="I1519" s="50">
        <f>IF(D1519="","",MIN(D1519+F1519,G1519+H1519))</f>
        <v/>
      </c>
      <c r="J1519" s="50">
        <f>IF(D1519="","",MIN(D1519,MAX(0,I1519-F1519)))</f>
        <v/>
      </c>
      <c r="K1519" s="50">
        <f>IF(D1519="","",MAX(0,D1519+F1519-I1519))</f>
        <v/>
      </c>
      <c r="L1519" s="23">
        <f>IF(D1519="","",IF(D1519&lt;=0,"",1+COUNTIFS($D$1506:$D$1605,"&gt;0",$E$1506:$E$1605,"&gt;"&amp;E1519)))</f>
        <v/>
      </c>
      <c r="M1519" s="23">
        <f>IF(D1519="","",IF(AND(K1519&gt;0,L1519=1),"Yes","No"))</f>
        <v/>
      </c>
      <c r="N1519" s="50">
        <f>IF(D1519="","",N1419+F1519)</f>
        <v/>
      </c>
      <c r="O1519" s="49">
        <f>IF(D1519="","",IF(AND(K1519=0,K1419&gt;0),C1519,""))</f>
        <v/>
      </c>
    </row>
    <row r="1520">
      <c r="A1520" s="47">
        <f>IF(B1520="","",DATE(YEAR('Debt Inputs'!$E$2),MONTH('Debt Inputs'!$E$2)+15,1))</f>
        <v/>
      </c>
      <c r="B1520" s="18">
        <f>IF('Debt Inputs'!A20="","",'Debt Inputs'!A20)</f>
        <v/>
      </c>
      <c r="C1520" s="19">
        <f>IF(B1520="","",IFERROR(VLOOKUP(B1520,'Debt Inputs'!$A$6:$M$105,2,FALSE),""))</f>
        <v/>
      </c>
      <c r="D1520" s="48">
        <f>IF(B1520="","",K1420)</f>
        <v/>
      </c>
      <c r="E1520" s="21">
        <f>IF(B1520="","",IFERROR(VLOOKUP(B1520,'Debt Inputs'!$A$6:$M$105,5,FALSE),0))</f>
        <v/>
      </c>
      <c r="F1520" s="48">
        <f>IF(D1520="","",IFERROR(D1520*E1520/12,0))</f>
        <v/>
      </c>
      <c r="G1520" s="48">
        <f>IF(D1520="","",MIN(IFERROR(VLOOKUP(B1520,'Debt Inputs'!$A$6:$M$105,7,FALSE),0),D1520+F1520))</f>
        <v/>
      </c>
      <c r="H1520" s="48">
        <f>IF(D1520="","",IF(L1520=1,MAX(0,'Debt Inputs'!$B$2-SUM($G$1506:$G$1605)),0))</f>
        <v/>
      </c>
      <c r="I1520" s="48">
        <f>IF(D1520="","",MIN(D1520+F1520,G1520+H1520))</f>
        <v/>
      </c>
      <c r="J1520" s="48">
        <f>IF(D1520="","",MIN(D1520,MAX(0,I1520-F1520)))</f>
        <v/>
      </c>
      <c r="K1520" s="48">
        <f>IF(D1520="","",MAX(0,D1520+F1520-I1520))</f>
        <v/>
      </c>
      <c r="L1520" s="18">
        <f>IF(D1520="","",IF(D1520&lt;=0,"",1+COUNTIFS($D$1506:$D$1605,"&gt;0",$E$1506:$E$1605,"&gt;"&amp;E1520)))</f>
        <v/>
      </c>
      <c r="M1520" s="18">
        <f>IF(D1520="","",IF(AND(K1520&gt;0,L1520=1),"Yes","No"))</f>
        <v/>
      </c>
      <c r="N1520" s="48">
        <f>IF(D1520="","",N1420+F1520)</f>
        <v/>
      </c>
      <c r="O1520" s="47">
        <f>IF(D1520="","",IF(AND(K1520=0,K1420&gt;0),C1520,""))</f>
        <v/>
      </c>
    </row>
    <row r="1521">
      <c r="A1521" s="49">
        <f>IF(B1521="","",DATE(YEAR('Debt Inputs'!$E$2),MONTH('Debt Inputs'!$E$2)+15,1))</f>
        <v/>
      </c>
      <c r="B1521" s="23">
        <f>IF('Debt Inputs'!A21="","",'Debt Inputs'!A21)</f>
        <v/>
      </c>
      <c r="C1521" s="24">
        <f>IF(B1521="","",IFERROR(VLOOKUP(B1521,'Debt Inputs'!$A$6:$M$105,2,FALSE),""))</f>
        <v/>
      </c>
      <c r="D1521" s="50">
        <f>IF(B1521="","",K1421)</f>
        <v/>
      </c>
      <c r="E1521" s="26">
        <f>IF(B1521="","",IFERROR(VLOOKUP(B1521,'Debt Inputs'!$A$6:$M$105,5,FALSE),0))</f>
        <v/>
      </c>
      <c r="F1521" s="50">
        <f>IF(D1521="","",IFERROR(D1521*E1521/12,0))</f>
        <v/>
      </c>
      <c r="G1521" s="50">
        <f>IF(D1521="","",MIN(IFERROR(VLOOKUP(B1521,'Debt Inputs'!$A$6:$M$105,7,FALSE),0),D1521+F1521))</f>
        <v/>
      </c>
      <c r="H1521" s="50">
        <f>IF(D1521="","",IF(L1521=1,MAX(0,'Debt Inputs'!$B$2-SUM($G$1506:$G$1605)),0))</f>
        <v/>
      </c>
      <c r="I1521" s="50">
        <f>IF(D1521="","",MIN(D1521+F1521,G1521+H1521))</f>
        <v/>
      </c>
      <c r="J1521" s="50">
        <f>IF(D1521="","",MIN(D1521,MAX(0,I1521-F1521)))</f>
        <v/>
      </c>
      <c r="K1521" s="50">
        <f>IF(D1521="","",MAX(0,D1521+F1521-I1521))</f>
        <v/>
      </c>
      <c r="L1521" s="23">
        <f>IF(D1521="","",IF(D1521&lt;=0,"",1+COUNTIFS($D$1506:$D$1605,"&gt;0",$E$1506:$E$1605,"&gt;"&amp;E1521)))</f>
        <v/>
      </c>
      <c r="M1521" s="23">
        <f>IF(D1521="","",IF(AND(K1521&gt;0,L1521=1),"Yes","No"))</f>
        <v/>
      </c>
      <c r="N1521" s="50">
        <f>IF(D1521="","",N1421+F1521)</f>
        <v/>
      </c>
      <c r="O1521" s="49">
        <f>IF(D1521="","",IF(AND(K1521=0,K1421&gt;0),C1521,""))</f>
        <v/>
      </c>
    </row>
    <row r="1522">
      <c r="A1522" s="47">
        <f>IF(B1522="","",DATE(YEAR('Debt Inputs'!$E$2),MONTH('Debt Inputs'!$E$2)+15,1))</f>
        <v/>
      </c>
      <c r="B1522" s="18">
        <f>IF('Debt Inputs'!A22="","",'Debt Inputs'!A22)</f>
        <v/>
      </c>
      <c r="C1522" s="19">
        <f>IF(B1522="","",IFERROR(VLOOKUP(B1522,'Debt Inputs'!$A$6:$M$105,2,FALSE),""))</f>
        <v/>
      </c>
      <c r="D1522" s="48">
        <f>IF(B1522="","",K1422)</f>
        <v/>
      </c>
      <c r="E1522" s="21">
        <f>IF(B1522="","",IFERROR(VLOOKUP(B1522,'Debt Inputs'!$A$6:$M$105,5,FALSE),0))</f>
        <v/>
      </c>
      <c r="F1522" s="48">
        <f>IF(D1522="","",IFERROR(D1522*E1522/12,0))</f>
        <v/>
      </c>
      <c r="G1522" s="48">
        <f>IF(D1522="","",MIN(IFERROR(VLOOKUP(B1522,'Debt Inputs'!$A$6:$M$105,7,FALSE),0),D1522+F1522))</f>
        <v/>
      </c>
      <c r="H1522" s="48">
        <f>IF(D1522="","",IF(L1522=1,MAX(0,'Debt Inputs'!$B$2-SUM($G$1506:$G$1605)),0))</f>
        <v/>
      </c>
      <c r="I1522" s="48">
        <f>IF(D1522="","",MIN(D1522+F1522,G1522+H1522))</f>
        <v/>
      </c>
      <c r="J1522" s="48">
        <f>IF(D1522="","",MIN(D1522,MAX(0,I1522-F1522)))</f>
        <v/>
      </c>
      <c r="K1522" s="48">
        <f>IF(D1522="","",MAX(0,D1522+F1522-I1522))</f>
        <v/>
      </c>
      <c r="L1522" s="18">
        <f>IF(D1522="","",IF(D1522&lt;=0,"",1+COUNTIFS($D$1506:$D$1605,"&gt;0",$E$1506:$E$1605,"&gt;"&amp;E1522)))</f>
        <v/>
      </c>
      <c r="M1522" s="18">
        <f>IF(D1522="","",IF(AND(K1522&gt;0,L1522=1),"Yes","No"))</f>
        <v/>
      </c>
      <c r="N1522" s="48">
        <f>IF(D1522="","",N1422+F1522)</f>
        <v/>
      </c>
      <c r="O1522" s="47">
        <f>IF(D1522="","",IF(AND(K1522=0,K1422&gt;0),C1522,""))</f>
        <v/>
      </c>
    </row>
    <row r="1523">
      <c r="A1523" s="49">
        <f>IF(B1523="","",DATE(YEAR('Debt Inputs'!$E$2),MONTH('Debt Inputs'!$E$2)+15,1))</f>
        <v/>
      </c>
      <c r="B1523" s="23">
        <f>IF('Debt Inputs'!A23="","",'Debt Inputs'!A23)</f>
        <v/>
      </c>
      <c r="C1523" s="24">
        <f>IF(B1523="","",IFERROR(VLOOKUP(B1523,'Debt Inputs'!$A$6:$M$105,2,FALSE),""))</f>
        <v/>
      </c>
      <c r="D1523" s="50">
        <f>IF(B1523="","",K1423)</f>
        <v/>
      </c>
      <c r="E1523" s="26">
        <f>IF(B1523="","",IFERROR(VLOOKUP(B1523,'Debt Inputs'!$A$6:$M$105,5,FALSE),0))</f>
        <v/>
      </c>
      <c r="F1523" s="50">
        <f>IF(D1523="","",IFERROR(D1523*E1523/12,0))</f>
        <v/>
      </c>
      <c r="G1523" s="50">
        <f>IF(D1523="","",MIN(IFERROR(VLOOKUP(B1523,'Debt Inputs'!$A$6:$M$105,7,FALSE),0),D1523+F1523))</f>
        <v/>
      </c>
      <c r="H1523" s="50">
        <f>IF(D1523="","",IF(L1523=1,MAX(0,'Debt Inputs'!$B$2-SUM($G$1506:$G$1605)),0))</f>
        <v/>
      </c>
      <c r="I1523" s="50">
        <f>IF(D1523="","",MIN(D1523+F1523,G1523+H1523))</f>
        <v/>
      </c>
      <c r="J1523" s="50">
        <f>IF(D1523="","",MIN(D1523,MAX(0,I1523-F1523)))</f>
        <v/>
      </c>
      <c r="K1523" s="50">
        <f>IF(D1523="","",MAX(0,D1523+F1523-I1523))</f>
        <v/>
      </c>
      <c r="L1523" s="23">
        <f>IF(D1523="","",IF(D1523&lt;=0,"",1+COUNTIFS($D$1506:$D$1605,"&gt;0",$E$1506:$E$1605,"&gt;"&amp;E1523)))</f>
        <v/>
      </c>
      <c r="M1523" s="23">
        <f>IF(D1523="","",IF(AND(K1523&gt;0,L1523=1),"Yes","No"))</f>
        <v/>
      </c>
      <c r="N1523" s="50">
        <f>IF(D1523="","",N1423+F1523)</f>
        <v/>
      </c>
      <c r="O1523" s="49">
        <f>IF(D1523="","",IF(AND(K1523=0,K1423&gt;0),C1523,""))</f>
        <v/>
      </c>
    </row>
    <row r="1524">
      <c r="A1524" s="47">
        <f>IF(B1524="","",DATE(YEAR('Debt Inputs'!$E$2),MONTH('Debt Inputs'!$E$2)+15,1))</f>
        <v/>
      </c>
      <c r="B1524" s="18">
        <f>IF('Debt Inputs'!A24="","",'Debt Inputs'!A24)</f>
        <v/>
      </c>
      <c r="C1524" s="19">
        <f>IF(B1524="","",IFERROR(VLOOKUP(B1524,'Debt Inputs'!$A$6:$M$105,2,FALSE),""))</f>
        <v/>
      </c>
      <c r="D1524" s="48">
        <f>IF(B1524="","",K1424)</f>
        <v/>
      </c>
      <c r="E1524" s="21">
        <f>IF(B1524="","",IFERROR(VLOOKUP(B1524,'Debt Inputs'!$A$6:$M$105,5,FALSE),0))</f>
        <v/>
      </c>
      <c r="F1524" s="48">
        <f>IF(D1524="","",IFERROR(D1524*E1524/12,0))</f>
        <v/>
      </c>
      <c r="G1524" s="48">
        <f>IF(D1524="","",MIN(IFERROR(VLOOKUP(B1524,'Debt Inputs'!$A$6:$M$105,7,FALSE),0),D1524+F1524))</f>
        <v/>
      </c>
      <c r="H1524" s="48">
        <f>IF(D1524="","",IF(L1524=1,MAX(0,'Debt Inputs'!$B$2-SUM($G$1506:$G$1605)),0))</f>
        <v/>
      </c>
      <c r="I1524" s="48">
        <f>IF(D1524="","",MIN(D1524+F1524,G1524+H1524))</f>
        <v/>
      </c>
      <c r="J1524" s="48">
        <f>IF(D1524="","",MIN(D1524,MAX(0,I1524-F1524)))</f>
        <v/>
      </c>
      <c r="K1524" s="48">
        <f>IF(D1524="","",MAX(0,D1524+F1524-I1524))</f>
        <v/>
      </c>
      <c r="L1524" s="18">
        <f>IF(D1524="","",IF(D1524&lt;=0,"",1+COUNTIFS($D$1506:$D$1605,"&gt;0",$E$1506:$E$1605,"&gt;"&amp;E1524)))</f>
        <v/>
      </c>
      <c r="M1524" s="18">
        <f>IF(D1524="","",IF(AND(K1524&gt;0,L1524=1),"Yes","No"))</f>
        <v/>
      </c>
      <c r="N1524" s="48">
        <f>IF(D1524="","",N1424+F1524)</f>
        <v/>
      </c>
      <c r="O1524" s="47">
        <f>IF(D1524="","",IF(AND(K1524=0,K1424&gt;0),C1524,""))</f>
        <v/>
      </c>
    </row>
    <row r="1525">
      <c r="A1525" s="49">
        <f>IF(B1525="","",DATE(YEAR('Debt Inputs'!$E$2),MONTH('Debt Inputs'!$E$2)+15,1))</f>
        <v/>
      </c>
      <c r="B1525" s="23">
        <f>IF('Debt Inputs'!A25="","",'Debt Inputs'!A25)</f>
        <v/>
      </c>
      <c r="C1525" s="24">
        <f>IF(B1525="","",IFERROR(VLOOKUP(B1525,'Debt Inputs'!$A$6:$M$105,2,FALSE),""))</f>
        <v/>
      </c>
      <c r="D1525" s="50">
        <f>IF(B1525="","",K1425)</f>
        <v/>
      </c>
      <c r="E1525" s="26">
        <f>IF(B1525="","",IFERROR(VLOOKUP(B1525,'Debt Inputs'!$A$6:$M$105,5,FALSE),0))</f>
        <v/>
      </c>
      <c r="F1525" s="50">
        <f>IF(D1525="","",IFERROR(D1525*E1525/12,0))</f>
        <v/>
      </c>
      <c r="G1525" s="50">
        <f>IF(D1525="","",MIN(IFERROR(VLOOKUP(B1525,'Debt Inputs'!$A$6:$M$105,7,FALSE),0),D1525+F1525))</f>
        <v/>
      </c>
      <c r="H1525" s="50">
        <f>IF(D1525="","",IF(L1525=1,MAX(0,'Debt Inputs'!$B$2-SUM($G$1506:$G$1605)),0))</f>
        <v/>
      </c>
      <c r="I1525" s="50">
        <f>IF(D1525="","",MIN(D1525+F1525,G1525+H1525))</f>
        <v/>
      </c>
      <c r="J1525" s="50">
        <f>IF(D1525="","",MIN(D1525,MAX(0,I1525-F1525)))</f>
        <v/>
      </c>
      <c r="K1525" s="50">
        <f>IF(D1525="","",MAX(0,D1525+F1525-I1525))</f>
        <v/>
      </c>
      <c r="L1525" s="23">
        <f>IF(D1525="","",IF(D1525&lt;=0,"",1+COUNTIFS($D$1506:$D$1605,"&gt;0",$E$1506:$E$1605,"&gt;"&amp;E1525)))</f>
        <v/>
      </c>
      <c r="M1525" s="23">
        <f>IF(D1525="","",IF(AND(K1525&gt;0,L1525=1),"Yes","No"))</f>
        <v/>
      </c>
      <c r="N1525" s="50">
        <f>IF(D1525="","",N1425+F1525)</f>
        <v/>
      </c>
      <c r="O1525" s="49">
        <f>IF(D1525="","",IF(AND(K1525=0,K1425&gt;0),C1525,""))</f>
        <v/>
      </c>
    </row>
    <row r="1526">
      <c r="A1526" s="47">
        <f>IF(B1526="","",DATE(YEAR('Debt Inputs'!$E$2),MONTH('Debt Inputs'!$E$2)+15,1))</f>
        <v/>
      </c>
      <c r="B1526" s="18">
        <f>IF('Debt Inputs'!A26="","",'Debt Inputs'!A26)</f>
        <v/>
      </c>
      <c r="C1526" s="19">
        <f>IF(B1526="","",IFERROR(VLOOKUP(B1526,'Debt Inputs'!$A$6:$M$105,2,FALSE),""))</f>
        <v/>
      </c>
      <c r="D1526" s="48">
        <f>IF(B1526="","",K1426)</f>
        <v/>
      </c>
      <c r="E1526" s="21">
        <f>IF(B1526="","",IFERROR(VLOOKUP(B1526,'Debt Inputs'!$A$6:$M$105,5,FALSE),0))</f>
        <v/>
      </c>
      <c r="F1526" s="48">
        <f>IF(D1526="","",IFERROR(D1526*E1526/12,0))</f>
        <v/>
      </c>
      <c r="G1526" s="48">
        <f>IF(D1526="","",MIN(IFERROR(VLOOKUP(B1526,'Debt Inputs'!$A$6:$M$105,7,FALSE),0),D1526+F1526))</f>
        <v/>
      </c>
      <c r="H1526" s="48">
        <f>IF(D1526="","",IF(L1526=1,MAX(0,'Debt Inputs'!$B$2-SUM($G$1506:$G$1605)),0))</f>
        <v/>
      </c>
      <c r="I1526" s="48">
        <f>IF(D1526="","",MIN(D1526+F1526,G1526+H1526))</f>
        <v/>
      </c>
      <c r="J1526" s="48">
        <f>IF(D1526="","",MIN(D1526,MAX(0,I1526-F1526)))</f>
        <v/>
      </c>
      <c r="K1526" s="48">
        <f>IF(D1526="","",MAX(0,D1526+F1526-I1526))</f>
        <v/>
      </c>
      <c r="L1526" s="18">
        <f>IF(D1526="","",IF(D1526&lt;=0,"",1+COUNTIFS($D$1506:$D$1605,"&gt;0",$E$1506:$E$1605,"&gt;"&amp;E1526)))</f>
        <v/>
      </c>
      <c r="M1526" s="18">
        <f>IF(D1526="","",IF(AND(K1526&gt;0,L1526=1),"Yes","No"))</f>
        <v/>
      </c>
      <c r="N1526" s="48">
        <f>IF(D1526="","",N1426+F1526)</f>
        <v/>
      </c>
      <c r="O1526" s="47">
        <f>IF(D1526="","",IF(AND(K1526=0,K1426&gt;0),C1526,""))</f>
        <v/>
      </c>
    </row>
    <row r="1527">
      <c r="A1527" s="49">
        <f>IF(B1527="","",DATE(YEAR('Debt Inputs'!$E$2),MONTH('Debt Inputs'!$E$2)+15,1))</f>
        <v/>
      </c>
      <c r="B1527" s="23">
        <f>IF('Debt Inputs'!A27="","",'Debt Inputs'!A27)</f>
        <v/>
      </c>
      <c r="C1527" s="24">
        <f>IF(B1527="","",IFERROR(VLOOKUP(B1527,'Debt Inputs'!$A$6:$M$105,2,FALSE),""))</f>
        <v/>
      </c>
      <c r="D1527" s="50">
        <f>IF(B1527="","",K1427)</f>
        <v/>
      </c>
      <c r="E1527" s="26">
        <f>IF(B1527="","",IFERROR(VLOOKUP(B1527,'Debt Inputs'!$A$6:$M$105,5,FALSE),0))</f>
        <v/>
      </c>
      <c r="F1527" s="50">
        <f>IF(D1527="","",IFERROR(D1527*E1527/12,0))</f>
        <v/>
      </c>
      <c r="G1527" s="50">
        <f>IF(D1527="","",MIN(IFERROR(VLOOKUP(B1527,'Debt Inputs'!$A$6:$M$105,7,FALSE),0),D1527+F1527))</f>
        <v/>
      </c>
      <c r="H1527" s="50">
        <f>IF(D1527="","",IF(L1527=1,MAX(0,'Debt Inputs'!$B$2-SUM($G$1506:$G$1605)),0))</f>
        <v/>
      </c>
      <c r="I1527" s="50">
        <f>IF(D1527="","",MIN(D1527+F1527,G1527+H1527))</f>
        <v/>
      </c>
      <c r="J1527" s="50">
        <f>IF(D1527="","",MIN(D1527,MAX(0,I1527-F1527)))</f>
        <v/>
      </c>
      <c r="K1527" s="50">
        <f>IF(D1527="","",MAX(0,D1527+F1527-I1527))</f>
        <v/>
      </c>
      <c r="L1527" s="23">
        <f>IF(D1527="","",IF(D1527&lt;=0,"",1+COUNTIFS($D$1506:$D$1605,"&gt;0",$E$1506:$E$1605,"&gt;"&amp;E1527)))</f>
        <v/>
      </c>
      <c r="M1527" s="23">
        <f>IF(D1527="","",IF(AND(K1527&gt;0,L1527=1),"Yes","No"))</f>
        <v/>
      </c>
      <c r="N1527" s="50">
        <f>IF(D1527="","",N1427+F1527)</f>
        <v/>
      </c>
      <c r="O1527" s="49">
        <f>IF(D1527="","",IF(AND(K1527=0,K1427&gt;0),C1527,""))</f>
        <v/>
      </c>
    </row>
    <row r="1528">
      <c r="A1528" s="47">
        <f>IF(B1528="","",DATE(YEAR('Debt Inputs'!$E$2),MONTH('Debt Inputs'!$E$2)+15,1))</f>
        <v/>
      </c>
      <c r="B1528" s="18">
        <f>IF('Debt Inputs'!A28="","",'Debt Inputs'!A28)</f>
        <v/>
      </c>
      <c r="C1528" s="19">
        <f>IF(B1528="","",IFERROR(VLOOKUP(B1528,'Debt Inputs'!$A$6:$M$105,2,FALSE),""))</f>
        <v/>
      </c>
      <c r="D1528" s="48">
        <f>IF(B1528="","",K1428)</f>
        <v/>
      </c>
      <c r="E1528" s="21">
        <f>IF(B1528="","",IFERROR(VLOOKUP(B1528,'Debt Inputs'!$A$6:$M$105,5,FALSE),0))</f>
        <v/>
      </c>
      <c r="F1528" s="48">
        <f>IF(D1528="","",IFERROR(D1528*E1528/12,0))</f>
        <v/>
      </c>
      <c r="G1528" s="48">
        <f>IF(D1528="","",MIN(IFERROR(VLOOKUP(B1528,'Debt Inputs'!$A$6:$M$105,7,FALSE),0),D1528+F1528))</f>
        <v/>
      </c>
      <c r="H1528" s="48">
        <f>IF(D1528="","",IF(L1528=1,MAX(0,'Debt Inputs'!$B$2-SUM($G$1506:$G$1605)),0))</f>
        <v/>
      </c>
      <c r="I1528" s="48">
        <f>IF(D1528="","",MIN(D1528+F1528,G1528+H1528))</f>
        <v/>
      </c>
      <c r="J1528" s="48">
        <f>IF(D1528="","",MIN(D1528,MAX(0,I1528-F1528)))</f>
        <v/>
      </c>
      <c r="K1528" s="48">
        <f>IF(D1528="","",MAX(0,D1528+F1528-I1528))</f>
        <v/>
      </c>
      <c r="L1528" s="18">
        <f>IF(D1528="","",IF(D1528&lt;=0,"",1+COUNTIFS($D$1506:$D$1605,"&gt;0",$E$1506:$E$1605,"&gt;"&amp;E1528)))</f>
        <v/>
      </c>
      <c r="M1528" s="18">
        <f>IF(D1528="","",IF(AND(K1528&gt;0,L1528=1),"Yes","No"))</f>
        <v/>
      </c>
      <c r="N1528" s="48">
        <f>IF(D1528="","",N1428+F1528)</f>
        <v/>
      </c>
      <c r="O1528" s="47">
        <f>IF(D1528="","",IF(AND(K1528=0,K1428&gt;0),C1528,""))</f>
        <v/>
      </c>
    </row>
    <row r="1529">
      <c r="A1529" s="49">
        <f>IF(B1529="","",DATE(YEAR('Debt Inputs'!$E$2),MONTH('Debt Inputs'!$E$2)+15,1))</f>
        <v/>
      </c>
      <c r="B1529" s="23">
        <f>IF('Debt Inputs'!A29="","",'Debt Inputs'!A29)</f>
        <v/>
      </c>
      <c r="C1529" s="24">
        <f>IF(B1529="","",IFERROR(VLOOKUP(B1529,'Debt Inputs'!$A$6:$M$105,2,FALSE),""))</f>
        <v/>
      </c>
      <c r="D1529" s="50">
        <f>IF(B1529="","",K1429)</f>
        <v/>
      </c>
      <c r="E1529" s="26">
        <f>IF(B1529="","",IFERROR(VLOOKUP(B1529,'Debt Inputs'!$A$6:$M$105,5,FALSE),0))</f>
        <v/>
      </c>
      <c r="F1529" s="50">
        <f>IF(D1529="","",IFERROR(D1529*E1529/12,0))</f>
        <v/>
      </c>
      <c r="G1529" s="50">
        <f>IF(D1529="","",MIN(IFERROR(VLOOKUP(B1529,'Debt Inputs'!$A$6:$M$105,7,FALSE),0),D1529+F1529))</f>
        <v/>
      </c>
      <c r="H1529" s="50">
        <f>IF(D1529="","",IF(L1529=1,MAX(0,'Debt Inputs'!$B$2-SUM($G$1506:$G$1605)),0))</f>
        <v/>
      </c>
      <c r="I1529" s="50">
        <f>IF(D1529="","",MIN(D1529+F1529,G1529+H1529))</f>
        <v/>
      </c>
      <c r="J1529" s="50">
        <f>IF(D1529="","",MIN(D1529,MAX(0,I1529-F1529)))</f>
        <v/>
      </c>
      <c r="K1529" s="50">
        <f>IF(D1529="","",MAX(0,D1529+F1529-I1529))</f>
        <v/>
      </c>
      <c r="L1529" s="23">
        <f>IF(D1529="","",IF(D1529&lt;=0,"",1+COUNTIFS($D$1506:$D$1605,"&gt;0",$E$1506:$E$1605,"&gt;"&amp;E1529)))</f>
        <v/>
      </c>
      <c r="M1529" s="23">
        <f>IF(D1529="","",IF(AND(K1529&gt;0,L1529=1),"Yes","No"))</f>
        <v/>
      </c>
      <c r="N1529" s="50">
        <f>IF(D1529="","",N1429+F1529)</f>
        <v/>
      </c>
      <c r="O1529" s="49">
        <f>IF(D1529="","",IF(AND(K1529=0,K1429&gt;0),C1529,""))</f>
        <v/>
      </c>
    </row>
    <row r="1530">
      <c r="A1530" s="47">
        <f>IF(B1530="","",DATE(YEAR('Debt Inputs'!$E$2),MONTH('Debt Inputs'!$E$2)+15,1))</f>
        <v/>
      </c>
      <c r="B1530" s="18">
        <f>IF('Debt Inputs'!A30="","",'Debt Inputs'!A30)</f>
        <v/>
      </c>
      <c r="C1530" s="19">
        <f>IF(B1530="","",IFERROR(VLOOKUP(B1530,'Debt Inputs'!$A$6:$M$105,2,FALSE),""))</f>
        <v/>
      </c>
      <c r="D1530" s="48">
        <f>IF(B1530="","",K1430)</f>
        <v/>
      </c>
      <c r="E1530" s="21">
        <f>IF(B1530="","",IFERROR(VLOOKUP(B1530,'Debt Inputs'!$A$6:$M$105,5,FALSE),0))</f>
        <v/>
      </c>
      <c r="F1530" s="48">
        <f>IF(D1530="","",IFERROR(D1530*E1530/12,0))</f>
        <v/>
      </c>
      <c r="G1530" s="48">
        <f>IF(D1530="","",MIN(IFERROR(VLOOKUP(B1530,'Debt Inputs'!$A$6:$M$105,7,FALSE),0),D1530+F1530))</f>
        <v/>
      </c>
      <c r="H1530" s="48">
        <f>IF(D1530="","",IF(L1530=1,MAX(0,'Debt Inputs'!$B$2-SUM($G$1506:$G$1605)),0))</f>
        <v/>
      </c>
      <c r="I1530" s="48">
        <f>IF(D1530="","",MIN(D1530+F1530,G1530+H1530))</f>
        <v/>
      </c>
      <c r="J1530" s="48">
        <f>IF(D1530="","",MIN(D1530,MAX(0,I1530-F1530)))</f>
        <v/>
      </c>
      <c r="K1530" s="48">
        <f>IF(D1530="","",MAX(0,D1530+F1530-I1530))</f>
        <v/>
      </c>
      <c r="L1530" s="18">
        <f>IF(D1530="","",IF(D1530&lt;=0,"",1+COUNTIFS($D$1506:$D$1605,"&gt;0",$E$1506:$E$1605,"&gt;"&amp;E1530)))</f>
        <v/>
      </c>
      <c r="M1530" s="18">
        <f>IF(D1530="","",IF(AND(K1530&gt;0,L1530=1),"Yes","No"))</f>
        <v/>
      </c>
      <c r="N1530" s="48">
        <f>IF(D1530="","",N1430+F1530)</f>
        <v/>
      </c>
      <c r="O1530" s="47">
        <f>IF(D1530="","",IF(AND(K1530=0,K1430&gt;0),C1530,""))</f>
        <v/>
      </c>
    </row>
    <row r="1531">
      <c r="A1531" s="49">
        <f>IF(B1531="","",DATE(YEAR('Debt Inputs'!$E$2),MONTH('Debt Inputs'!$E$2)+15,1))</f>
        <v/>
      </c>
      <c r="B1531" s="23">
        <f>IF('Debt Inputs'!A31="","",'Debt Inputs'!A31)</f>
        <v/>
      </c>
      <c r="C1531" s="24">
        <f>IF(B1531="","",IFERROR(VLOOKUP(B1531,'Debt Inputs'!$A$6:$M$105,2,FALSE),""))</f>
        <v/>
      </c>
      <c r="D1531" s="50">
        <f>IF(B1531="","",K1431)</f>
        <v/>
      </c>
      <c r="E1531" s="26">
        <f>IF(B1531="","",IFERROR(VLOOKUP(B1531,'Debt Inputs'!$A$6:$M$105,5,FALSE),0))</f>
        <v/>
      </c>
      <c r="F1531" s="50">
        <f>IF(D1531="","",IFERROR(D1531*E1531/12,0))</f>
        <v/>
      </c>
      <c r="G1531" s="50">
        <f>IF(D1531="","",MIN(IFERROR(VLOOKUP(B1531,'Debt Inputs'!$A$6:$M$105,7,FALSE),0),D1531+F1531))</f>
        <v/>
      </c>
      <c r="H1531" s="50">
        <f>IF(D1531="","",IF(L1531=1,MAX(0,'Debt Inputs'!$B$2-SUM($G$1506:$G$1605)),0))</f>
        <v/>
      </c>
      <c r="I1531" s="50">
        <f>IF(D1531="","",MIN(D1531+F1531,G1531+H1531))</f>
        <v/>
      </c>
      <c r="J1531" s="50">
        <f>IF(D1531="","",MIN(D1531,MAX(0,I1531-F1531)))</f>
        <v/>
      </c>
      <c r="K1531" s="50">
        <f>IF(D1531="","",MAX(0,D1531+F1531-I1531))</f>
        <v/>
      </c>
      <c r="L1531" s="23">
        <f>IF(D1531="","",IF(D1531&lt;=0,"",1+COUNTIFS($D$1506:$D$1605,"&gt;0",$E$1506:$E$1605,"&gt;"&amp;E1531)))</f>
        <v/>
      </c>
      <c r="M1531" s="23">
        <f>IF(D1531="","",IF(AND(K1531&gt;0,L1531=1),"Yes","No"))</f>
        <v/>
      </c>
      <c r="N1531" s="50">
        <f>IF(D1531="","",N1431+F1531)</f>
        <v/>
      </c>
      <c r="O1531" s="49">
        <f>IF(D1531="","",IF(AND(K1531=0,K1431&gt;0),C1531,""))</f>
        <v/>
      </c>
    </row>
    <row r="1532">
      <c r="A1532" s="47">
        <f>IF(B1532="","",DATE(YEAR('Debt Inputs'!$E$2),MONTH('Debt Inputs'!$E$2)+15,1))</f>
        <v/>
      </c>
      <c r="B1532" s="18">
        <f>IF('Debt Inputs'!A32="","",'Debt Inputs'!A32)</f>
        <v/>
      </c>
      <c r="C1532" s="19">
        <f>IF(B1532="","",IFERROR(VLOOKUP(B1532,'Debt Inputs'!$A$6:$M$105,2,FALSE),""))</f>
        <v/>
      </c>
      <c r="D1532" s="48">
        <f>IF(B1532="","",K1432)</f>
        <v/>
      </c>
      <c r="E1532" s="21">
        <f>IF(B1532="","",IFERROR(VLOOKUP(B1532,'Debt Inputs'!$A$6:$M$105,5,FALSE),0))</f>
        <v/>
      </c>
      <c r="F1532" s="48">
        <f>IF(D1532="","",IFERROR(D1532*E1532/12,0))</f>
        <v/>
      </c>
      <c r="G1532" s="48">
        <f>IF(D1532="","",MIN(IFERROR(VLOOKUP(B1532,'Debt Inputs'!$A$6:$M$105,7,FALSE),0),D1532+F1532))</f>
        <v/>
      </c>
      <c r="H1532" s="48">
        <f>IF(D1532="","",IF(L1532=1,MAX(0,'Debt Inputs'!$B$2-SUM($G$1506:$G$1605)),0))</f>
        <v/>
      </c>
      <c r="I1532" s="48">
        <f>IF(D1532="","",MIN(D1532+F1532,G1532+H1532))</f>
        <v/>
      </c>
      <c r="J1532" s="48">
        <f>IF(D1532="","",MIN(D1532,MAX(0,I1532-F1532)))</f>
        <v/>
      </c>
      <c r="K1532" s="48">
        <f>IF(D1532="","",MAX(0,D1532+F1532-I1532))</f>
        <v/>
      </c>
      <c r="L1532" s="18">
        <f>IF(D1532="","",IF(D1532&lt;=0,"",1+COUNTIFS($D$1506:$D$1605,"&gt;0",$E$1506:$E$1605,"&gt;"&amp;E1532)))</f>
        <v/>
      </c>
      <c r="M1532" s="18">
        <f>IF(D1532="","",IF(AND(K1532&gt;0,L1532=1),"Yes","No"))</f>
        <v/>
      </c>
      <c r="N1532" s="48">
        <f>IF(D1532="","",N1432+F1532)</f>
        <v/>
      </c>
      <c r="O1532" s="47">
        <f>IF(D1532="","",IF(AND(K1532=0,K1432&gt;0),C1532,""))</f>
        <v/>
      </c>
    </row>
    <row r="1533">
      <c r="A1533" s="49">
        <f>IF(B1533="","",DATE(YEAR('Debt Inputs'!$E$2),MONTH('Debt Inputs'!$E$2)+15,1))</f>
        <v/>
      </c>
      <c r="B1533" s="23">
        <f>IF('Debt Inputs'!A33="","",'Debt Inputs'!A33)</f>
        <v/>
      </c>
      <c r="C1533" s="24">
        <f>IF(B1533="","",IFERROR(VLOOKUP(B1533,'Debt Inputs'!$A$6:$M$105,2,FALSE),""))</f>
        <v/>
      </c>
      <c r="D1533" s="50">
        <f>IF(B1533="","",K1433)</f>
        <v/>
      </c>
      <c r="E1533" s="26">
        <f>IF(B1533="","",IFERROR(VLOOKUP(B1533,'Debt Inputs'!$A$6:$M$105,5,FALSE),0))</f>
        <v/>
      </c>
      <c r="F1533" s="50">
        <f>IF(D1533="","",IFERROR(D1533*E1533/12,0))</f>
        <v/>
      </c>
      <c r="G1533" s="50">
        <f>IF(D1533="","",MIN(IFERROR(VLOOKUP(B1533,'Debt Inputs'!$A$6:$M$105,7,FALSE),0),D1533+F1533))</f>
        <v/>
      </c>
      <c r="H1533" s="50">
        <f>IF(D1533="","",IF(L1533=1,MAX(0,'Debt Inputs'!$B$2-SUM($G$1506:$G$1605)),0))</f>
        <v/>
      </c>
      <c r="I1533" s="50">
        <f>IF(D1533="","",MIN(D1533+F1533,G1533+H1533))</f>
        <v/>
      </c>
      <c r="J1533" s="50">
        <f>IF(D1533="","",MIN(D1533,MAX(0,I1533-F1533)))</f>
        <v/>
      </c>
      <c r="K1533" s="50">
        <f>IF(D1533="","",MAX(0,D1533+F1533-I1533))</f>
        <v/>
      </c>
      <c r="L1533" s="23">
        <f>IF(D1533="","",IF(D1533&lt;=0,"",1+COUNTIFS($D$1506:$D$1605,"&gt;0",$E$1506:$E$1605,"&gt;"&amp;E1533)))</f>
        <v/>
      </c>
      <c r="M1533" s="23">
        <f>IF(D1533="","",IF(AND(K1533&gt;0,L1533=1),"Yes","No"))</f>
        <v/>
      </c>
      <c r="N1533" s="50">
        <f>IF(D1533="","",N1433+F1533)</f>
        <v/>
      </c>
      <c r="O1533" s="49">
        <f>IF(D1533="","",IF(AND(K1533=0,K1433&gt;0),C1533,""))</f>
        <v/>
      </c>
    </row>
    <row r="1534">
      <c r="A1534" s="47">
        <f>IF(B1534="","",DATE(YEAR('Debt Inputs'!$E$2),MONTH('Debt Inputs'!$E$2)+15,1))</f>
        <v/>
      </c>
      <c r="B1534" s="18">
        <f>IF('Debt Inputs'!A34="","",'Debt Inputs'!A34)</f>
        <v/>
      </c>
      <c r="C1534" s="19">
        <f>IF(B1534="","",IFERROR(VLOOKUP(B1534,'Debt Inputs'!$A$6:$M$105,2,FALSE),""))</f>
        <v/>
      </c>
      <c r="D1534" s="48">
        <f>IF(B1534="","",K1434)</f>
        <v/>
      </c>
      <c r="E1534" s="21">
        <f>IF(B1534="","",IFERROR(VLOOKUP(B1534,'Debt Inputs'!$A$6:$M$105,5,FALSE),0))</f>
        <v/>
      </c>
      <c r="F1534" s="48">
        <f>IF(D1534="","",IFERROR(D1534*E1534/12,0))</f>
        <v/>
      </c>
      <c r="G1534" s="48">
        <f>IF(D1534="","",MIN(IFERROR(VLOOKUP(B1534,'Debt Inputs'!$A$6:$M$105,7,FALSE),0),D1534+F1534))</f>
        <v/>
      </c>
      <c r="H1534" s="48">
        <f>IF(D1534="","",IF(L1534=1,MAX(0,'Debt Inputs'!$B$2-SUM($G$1506:$G$1605)),0))</f>
        <v/>
      </c>
      <c r="I1534" s="48">
        <f>IF(D1534="","",MIN(D1534+F1534,G1534+H1534))</f>
        <v/>
      </c>
      <c r="J1534" s="48">
        <f>IF(D1534="","",MIN(D1534,MAX(0,I1534-F1534)))</f>
        <v/>
      </c>
      <c r="K1534" s="48">
        <f>IF(D1534="","",MAX(0,D1534+F1534-I1534))</f>
        <v/>
      </c>
      <c r="L1534" s="18">
        <f>IF(D1534="","",IF(D1534&lt;=0,"",1+COUNTIFS($D$1506:$D$1605,"&gt;0",$E$1506:$E$1605,"&gt;"&amp;E1534)))</f>
        <v/>
      </c>
      <c r="M1534" s="18">
        <f>IF(D1534="","",IF(AND(K1534&gt;0,L1534=1),"Yes","No"))</f>
        <v/>
      </c>
      <c r="N1534" s="48">
        <f>IF(D1534="","",N1434+F1534)</f>
        <v/>
      </c>
      <c r="O1534" s="47">
        <f>IF(D1534="","",IF(AND(K1534=0,K1434&gt;0),C1534,""))</f>
        <v/>
      </c>
    </row>
    <row r="1535">
      <c r="A1535" s="49">
        <f>IF(B1535="","",DATE(YEAR('Debt Inputs'!$E$2),MONTH('Debt Inputs'!$E$2)+15,1))</f>
        <v/>
      </c>
      <c r="B1535" s="23">
        <f>IF('Debt Inputs'!A35="","",'Debt Inputs'!A35)</f>
        <v/>
      </c>
      <c r="C1535" s="24">
        <f>IF(B1535="","",IFERROR(VLOOKUP(B1535,'Debt Inputs'!$A$6:$M$105,2,FALSE),""))</f>
        <v/>
      </c>
      <c r="D1535" s="50">
        <f>IF(B1535="","",K1435)</f>
        <v/>
      </c>
      <c r="E1535" s="26">
        <f>IF(B1535="","",IFERROR(VLOOKUP(B1535,'Debt Inputs'!$A$6:$M$105,5,FALSE),0))</f>
        <v/>
      </c>
      <c r="F1535" s="50">
        <f>IF(D1535="","",IFERROR(D1535*E1535/12,0))</f>
        <v/>
      </c>
      <c r="G1535" s="50">
        <f>IF(D1535="","",MIN(IFERROR(VLOOKUP(B1535,'Debt Inputs'!$A$6:$M$105,7,FALSE),0),D1535+F1535))</f>
        <v/>
      </c>
      <c r="H1535" s="50">
        <f>IF(D1535="","",IF(L1535=1,MAX(0,'Debt Inputs'!$B$2-SUM($G$1506:$G$1605)),0))</f>
        <v/>
      </c>
      <c r="I1535" s="50">
        <f>IF(D1535="","",MIN(D1535+F1535,G1535+H1535))</f>
        <v/>
      </c>
      <c r="J1535" s="50">
        <f>IF(D1535="","",MIN(D1535,MAX(0,I1535-F1535)))</f>
        <v/>
      </c>
      <c r="K1535" s="50">
        <f>IF(D1535="","",MAX(0,D1535+F1535-I1535))</f>
        <v/>
      </c>
      <c r="L1535" s="23">
        <f>IF(D1535="","",IF(D1535&lt;=0,"",1+COUNTIFS($D$1506:$D$1605,"&gt;0",$E$1506:$E$1605,"&gt;"&amp;E1535)))</f>
        <v/>
      </c>
      <c r="M1535" s="23">
        <f>IF(D1535="","",IF(AND(K1535&gt;0,L1535=1),"Yes","No"))</f>
        <v/>
      </c>
      <c r="N1535" s="50">
        <f>IF(D1535="","",N1435+F1535)</f>
        <v/>
      </c>
      <c r="O1535" s="49">
        <f>IF(D1535="","",IF(AND(K1535=0,K1435&gt;0),C1535,""))</f>
        <v/>
      </c>
    </row>
    <row r="1536">
      <c r="A1536" s="47">
        <f>IF(B1536="","",DATE(YEAR('Debt Inputs'!$E$2),MONTH('Debt Inputs'!$E$2)+15,1))</f>
        <v/>
      </c>
      <c r="B1536" s="18">
        <f>IF('Debt Inputs'!A36="","",'Debt Inputs'!A36)</f>
        <v/>
      </c>
      <c r="C1536" s="19">
        <f>IF(B1536="","",IFERROR(VLOOKUP(B1536,'Debt Inputs'!$A$6:$M$105,2,FALSE),""))</f>
        <v/>
      </c>
      <c r="D1536" s="48">
        <f>IF(B1536="","",K1436)</f>
        <v/>
      </c>
      <c r="E1536" s="21">
        <f>IF(B1536="","",IFERROR(VLOOKUP(B1536,'Debt Inputs'!$A$6:$M$105,5,FALSE),0))</f>
        <v/>
      </c>
      <c r="F1536" s="48">
        <f>IF(D1536="","",IFERROR(D1536*E1536/12,0))</f>
        <v/>
      </c>
      <c r="G1536" s="48">
        <f>IF(D1536="","",MIN(IFERROR(VLOOKUP(B1536,'Debt Inputs'!$A$6:$M$105,7,FALSE),0),D1536+F1536))</f>
        <v/>
      </c>
      <c r="H1536" s="48">
        <f>IF(D1536="","",IF(L1536=1,MAX(0,'Debt Inputs'!$B$2-SUM($G$1506:$G$1605)),0))</f>
        <v/>
      </c>
      <c r="I1536" s="48">
        <f>IF(D1536="","",MIN(D1536+F1536,G1536+H1536))</f>
        <v/>
      </c>
      <c r="J1536" s="48">
        <f>IF(D1536="","",MIN(D1536,MAX(0,I1536-F1536)))</f>
        <v/>
      </c>
      <c r="K1536" s="48">
        <f>IF(D1536="","",MAX(0,D1536+F1536-I1536))</f>
        <v/>
      </c>
      <c r="L1536" s="18">
        <f>IF(D1536="","",IF(D1536&lt;=0,"",1+COUNTIFS($D$1506:$D$1605,"&gt;0",$E$1506:$E$1605,"&gt;"&amp;E1536)))</f>
        <v/>
      </c>
      <c r="M1536" s="18">
        <f>IF(D1536="","",IF(AND(K1536&gt;0,L1536=1),"Yes","No"))</f>
        <v/>
      </c>
      <c r="N1536" s="48">
        <f>IF(D1536="","",N1436+F1536)</f>
        <v/>
      </c>
      <c r="O1536" s="47">
        <f>IF(D1536="","",IF(AND(K1536=0,K1436&gt;0),C1536,""))</f>
        <v/>
      </c>
    </row>
    <row r="1537">
      <c r="A1537" s="49">
        <f>IF(B1537="","",DATE(YEAR('Debt Inputs'!$E$2),MONTH('Debt Inputs'!$E$2)+15,1))</f>
        <v/>
      </c>
      <c r="B1537" s="23">
        <f>IF('Debt Inputs'!A37="","",'Debt Inputs'!A37)</f>
        <v/>
      </c>
      <c r="C1537" s="24">
        <f>IF(B1537="","",IFERROR(VLOOKUP(B1537,'Debt Inputs'!$A$6:$M$105,2,FALSE),""))</f>
        <v/>
      </c>
      <c r="D1537" s="50">
        <f>IF(B1537="","",K1437)</f>
        <v/>
      </c>
      <c r="E1537" s="26">
        <f>IF(B1537="","",IFERROR(VLOOKUP(B1537,'Debt Inputs'!$A$6:$M$105,5,FALSE),0))</f>
        <v/>
      </c>
      <c r="F1537" s="50">
        <f>IF(D1537="","",IFERROR(D1537*E1537/12,0))</f>
        <v/>
      </c>
      <c r="G1537" s="50">
        <f>IF(D1537="","",MIN(IFERROR(VLOOKUP(B1537,'Debt Inputs'!$A$6:$M$105,7,FALSE),0),D1537+F1537))</f>
        <v/>
      </c>
      <c r="H1537" s="50">
        <f>IF(D1537="","",IF(L1537=1,MAX(0,'Debt Inputs'!$B$2-SUM($G$1506:$G$1605)),0))</f>
        <v/>
      </c>
      <c r="I1537" s="50">
        <f>IF(D1537="","",MIN(D1537+F1537,G1537+H1537))</f>
        <v/>
      </c>
      <c r="J1537" s="50">
        <f>IF(D1537="","",MIN(D1537,MAX(0,I1537-F1537)))</f>
        <v/>
      </c>
      <c r="K1537" s="50">
        <f>IF(D1537="","",MAX(0,D1537+F1537-I1537))</f>
        <v/>
      </c>
      <c r="L1537" s="23">
        <f>IF(D1537="","",IF(D1537&lt;=0,"",1+COUNTIFS($D$1506:$D$1605,"&gt;0",$E$1506:$E$1605,"&gt;"&amp;E1537)))</f>
        <v/>
      </c>
      <c r="M1537" s="23">
        <f>IF(D1537="","",IF(AND(K1537&gt;0,L1537=1),"Yes","No"))</f>
        <v/>
      </c>
      <c r="N1537" s="50">
        <f>IF(D1537="","",N1437+F1537)</f>
        <v/>
      </c>
      <c r="O1537" s="49">
        <f>IF(D1537="","",IF(AND(K1537=0,K1437&gt;0),C1537,""))</f>
        <v/>
      </c>
    </row>
    <row r="1538">
      <c r="A1538" s="47">
        <f>IF(B1538="","",DATE(YEAR('Debt Inputs'!$E$2),MONTH('Debt Inputs'!$E$2)+15,1))</f>
        <v/>
      </c>
      <c r="B1538" s="18">
        <f>IF('Debt Inputs'!A38="","",'Debt Inputs'!A38)</f>
        <v/>
      </c>
      <c r="C1538" s="19">
        <f>IF(B1538="","",IFERROR(VLOOKUP(B1538,'Debt Inputs'!$A$6:$M$105,2,FALSE),""))</f>
        <v/>
      </c>
      <c r="D1538" s="48">
        <f>IF(B1538="","",K1438)</f>
        <v/>
      </c>
      <c r="E1538" s="21">
        <f>IF(B1538="","",IFERROR(VLOOKUP(B1538,'Debt Inputs'!$A$6:$M$105,5,FALSE),0))</f>
        <v/>
      </c>
      <c r="F1538" s="48">
        <f>IF(D1538="","",IFERROR(D1538*E1538/12,0))</f>
        <v/>
      </c>
      <c r="G1538" s="48">
        <f>IF(D1538="","",MIN(IFERROR(VLOOKUP(B1538,'Debt Inputs'!$A$6:$M$105,7,FALSE),0),D1538+F1538))</f>
        <v/>
      </c>
      <c r="H1538" s="48">
        <f>IF(D1538="","",IF(L1538=1,MAX(0,'Debt Inputs'!$B$2-SUM($G$1506:$G$1605)),0))</f>
        <v/>
      </c>
      <c r="I1538" s="48">
        <f>IF(D1538="","",MIN(D1538+F1538,G1538+H1538))</f>
        <v/>
      </c>
      <c r="J1538" s="48">
        <f>IF(D1538="","",MIN(D1538,MAX(0,I1538-F1538)))</f>
        <v/>
      </c>
      <c r="K1538" s="48">
        <f>IF(D1538="","",MAX(0,D1538+F1538-I1538))</f>
        <v/>
      </c>
      <c r="L1538" s="18">
        <f>IF(D1538="","",IF(D1538&lt;=0,"",1+COUNTIFS($D$1506:$D$1605,"&gt;0",$E$1506:$E$1605,"&gt;"&amp;E1538)))</f>
        <v/>
      </c>
      <c r="M1538" s="18">
        <f>IF(D1538="","",IF(AND(K1538&gt;0,L1538=1),"Yes","No"))</f>
        <v/>
      </c>
      <c r="N1538" s="48">
        <f>IF(D1538="","",N1438+F1538)</f>
        <v/>
      </c>
      <c r="O1538" s="47">
        <f>IF(D1538="","",IF(AND(K1538=0,K1438&gt;0),C1538,""))</f>
        <v/>
      </c>
    </row>
    <row r="1539">
      <c r="A1539" s="49">
        <f>IF(B1539="","",DATE(YEAR('Debt Inputs'!$E$2),MONTH('Debt Inputs'!$E$2)+15,1))</f>
        <v/>
      </c>
      <c r="B1539" s="23">
        <f>IF('Debt Inputs'!A39="","",'Debt Inputs'!A39)</f>
        <v/>
      </c>
      <c r="C1539" s="24">
        <f>IF(B1539="","",IFERROR(VLOOKUP(B1539,'Debt Inputs'!$A$6:$M$105,2,FALSE),""))</f>
        <v/>
      </c>
      <c r="D1539" s="50">
        <f>IF(B1539="","",K1439)</f>
        <v/>
      </c>
      <c r="E1539" s="26">
        <f>IF(B1539="","",IFERROR(VLOOKUP(B1539,'Debt Inputs'!$A$6:$M$105,5,FALSE),0))</f>
        <v/>
      </c>
      <c r="F1539" s="50">
        <f>IF(D1539="","",IFERROR(D1539*E1539/12,0))</f>
        <v/>
      </c>
      <c r="G1539" s="50">
        <f>IF(D1539="","",MIN(IFERROR(VLOOKUP(B1539,'Debt Inputs'!$A$6:$M$105,7,FALSE),0),D1539+F1539))</f>
        <v/>
      </c>
      <c r="H1539" s="50">
        <f>IF(D1539="","",IF(L1539=1,MAX(0,'Debt Inputs'!$B$2-SUM($G$1506:$G$1605)),0))</f>
        <v/>
      </c>
      <c r="I1539" s="50">
        <f>IF(D1539="","",MIN(D1539+F1539,G1539+H1539))</f>
        <v/>
      </c>
      <c r="J1539" s="50">
        <f>IF(D1539="","",MIN(D1539,MAX(0,I1539-F1539)))</f>
        <v/>
      </c>
      <c r="K1539" s="50">
        <f>IF(D1539="","",MAX(0,D1539+F1539-I1539))</f>
        <v/>
      </c>
      <c r="L1539" s="23">
        <f>IF(D1539="","",IF(D1539&lt;=0,"",1+COUNTIFS($D$1506:$D$1605,"&gt;0",$E$1506:$E$1605,"&gt;"&amp;E1539)))</f>
        <v/>
      </c>
      <c r="M1539" s="23">
        <f>IF(D1539="","",IF(AND(K1539&gt;0,L1539=1),"Yes","No"))</f>
        <v/>
      </c>
      <c r="N1539" s="50">
        <f>IF(D1539="","",N1439+F1539)</f>
        <v/>
      </c>
      <c r="O1539" s="49">
        <f>IF(D1539="","",IF(AND(K1539=0,K1439&gt;0),C1539,""))</f>
        <v/>
      </c>
    </row>
    <row r="1540">
      <c r="A1540" s="47">
        <f>IF(B1540="","",DATE(YEAR('Debt Inputs'!$E$2),MONTH('Debt Inputs'!$E$2)+15,1))</f>
        <v/>
      </c>
      <c r="B1540" s="18">
        <f>IF('Debt Inputs'!A40="","",'Debt Inputs'!A40)</f>
        <v/>
      </c>
      <c r="C1540" s="19">
        <f>IF(B1540="","",IFERROR(VLOOKUP(B1540,'Debt Inputs'!$A$6:$M$105,2,FALSE),""))</f>
        <v/>
      </c>
      <c r="D1540" s="48">
        <f>IF(B1540="","",K1440)</f>
        <v/>
      </c>
      <c r="E1540" s="21">
        <f>IF(B1540="","",IFERROR(VLOOKUP(B1540,'Debt Inputs'!$A$6:$M$105,5,FALSE),0))</f>
        <v/>
      </c>
      <c r="F1540" s="48">
        <f>IF(D1540="","",IFERROR(D1540*E1540/12,0))</f>
        <v/>
      </c>
      <c r="G1540" s="48">
        <f>IF(D1540="","",MIN(IFERROR(VLOOKUP(B1540,'Debt Inputs'!$A$6:$M$105,7,FALSE),0),D1540+F1540))</f>
        <v/>
      </c>
      <c r="H1540" s="48">
        <f>IF(D1540="","",IF(L1540=1,MAX(0,'Debt Inputs'!$B$2-SUM($G$1506:$G$1605)),0))</f>
        <v/>
      </c>
      <c r="I1540" s="48">
        <f>IF(D1540="","",MIN(D1540+F1540,G1540+H1540))</f>
        <v/>
      </c>
      <c r="J1540" s="48">
        <f>IF(D1540="","",MIN(D1540,MAX(0,I1540-F1540)))</f>
        <v/>
      </c>
      <c r="K1540" s="48">
        <f>IF(D1540="","",MAX(0,D1540+F1540-I1540))</f>
        <v/>
      </c>
      <c r="L1540" s="18">
        <f>IF(D1540="","",IF(D1540&lt;=0,"",1+COUNTIFS($D$1506:$D$1605,"&gt;0",$E$1506:$E$1605,"&gt;"&amp;E1540)))</f>
        <v/>
      </c>
      <c r="M1540" s="18">
        <f>IF(D1540="","",IF(AND(K1540&gt;0,L1540=1),"Yes","No"))</f>
        <v/>
      </c>
      <c r="N1540" s="48">
        <f>IF(D1540="","",N1440+F1540)</f>
        <v/>
      </c>
      <c r="O1540" s="47">
        <f>IF(D1540="","",IF(AND(K1540=0,K1440&gt;0),C1540,""))</f>
        <v/>
      </c>
    </row>
    <row r="1541">
      <c r="A1541" s="49">
        <f>IF(B1541="","",DATE(YEAR('Debt Inputs'!$E$2),MONTH('Debt Inputs'!$E$2)+15,1))</f>
        <v/>
      </c>
      <c r="B1541" s="23">
        <f>IF('Debt Inputs'!A41="","",'Debt Inputs'!A41)</f>
        <v/>
      </c>
      <c r="C1541" s="24">
        <f>IF(B1541="","",IFERROR(VLOOKUP(B1541,'Debt Inputs'!$A$6:$M$105,2,FALSE),""))</f>
        <v/>
      </c>
      <c r="D1541" s="50">
        <f>IF(B1541="","",K1441)</f>
        <v/>
      </c>
      <c r="E1541" s="26">
        <f>IF(B1541="","",IFERROR(VLOOKUP(B1541,'Debt Inputs'!$A$6:$M$105,5,FALSE),0))</f>
        <v/>
      </c>
      <c r="F1541" s="50">
        <f>IF(D1541="","",IFERROR(D1541*E1541/12,0))</f>
        <v/>
      </c>
      <c r="G1541" s="50">
        <f>IF(D1541="","",MIN(IFERROR(VLOOKUP(B1541,'Debt Inputs'!$A$6:$M$105,7,FALSE),0),D1541+F1541))</f>
        <v/>
      </c>
      <c r="H1541" s="50">
        <f>IF(D1541="","",IF(L1541=1,MAX(0,'Debt Inputs'!$B$2-SUM($G$1506:$G$1605)),0))</f>
        <v/>
      </c>
      <c r="I1541" s="50">
        <f>IF(D1541="","",MIN(D1541+F1541,G1541+H1541))</f>
        <v/>
      </c>
      <c r="J1541" s="50">
        <f>IF(D1541="","",MIN(D1541,MAX(0,I1541-F1541)))</f>
        <v/>
      </c>
      <c r="K1541" s="50">
        <f>IF(D1541="","",MAX(0,D1541+F1541-I1541))</f>
        <v/>
      </c>
      <c r="L1541" s="23">
        <f>IF(D1541="","",IF(D1541&lt;=0,"",1+COUNTIFS($D$1506:$D$1605,"&gt;0",$E$1506:$E$1605,"&gt;"&amp;E1541)))</f>
        <v/>
      </c>
      <c r="M1541" s="23">
        <f>IF(D1541="","",IF(AND(K1541&gt;0,L1541=1),"Yes","No"))</f>
        <v/>
      </c>
      <c r="N1541" s="50">
        <f>IF(D1541="","",N1441+F1541)</f>
        <v/>
      </c>
      <c r="O1541" s="49">
        <f>IF(D1541="","",IF(AND(K1541=0,K1441&gt;0),C1541,""))</f>
        <v/>
      </c>
    </row>
    <row r="1542">
      <c r="A1542" s="47">
        <f>IF(B1542="","",DATE(YEAR('Debt Inputs'!$E$2),MONTH('Debt Inputs'!$E$2)+15,1))</f>
        <v/>
      </c>
      <c r="B1542" s="18">
        <f>IF('Debt Inputs'!A42="","",'Debt Inputs'!A42)</f>
        <v/>
      </c>
      <c r="C1542" s="19">
        <f>IF(B1542="","",IFERROR(VLOOKUP(B1542,'Debt Inputs'!$A$6:$M$105,2,FALSE),""))</f>
        <v/>
      </c>
      <c r="D1542" s="48">
        <f>IF(B1542="","",K1442)</f>
        <v/>
      </c>
      <c r="E1542" s="21">
        <f>IF(B1542="","",IFERROR(VLOOKUP(B1542,'Debt Inputs'!$A$6:$M$105,5,FALSE),0))</f>
        <v/>
      </c>
      <c r="F1542" s="48">
        <f>IF(D1542="","",IFERROR(D1542*E1542/12,0))</f>
        <v/>
      </c>
      <c r="G1542" s="48">
        <f>IF(D1542="","",MIN(IFERROR(VLOOKUP(B1542,'Debt Inputs'!$A$6:$M$105,7,FALSE),0),D1542+F1542))</f>
        <v/>
      </c>
      <c r="H1542" s="48">
        <f>IF(D1542="","",IF(L1542=1,MAX(0,'Debt Inputs'!$B$2-SUM($G$1506:$G$1605)),0))</f>
        <v/>
      </c>
      <c r="I1542" s="48">
        <f>IF(D1542="","",MIN(D1542+F1542,G1542+H1542))</f>
        <v/>
      </c>
      <c r="J1542" s="48">
        <f>IF(D1542="","",MIN(D1542,MAX(0,I1542-F1542)))</f>
        <v/>
      </c>
      <c r="K1542" s="48">
        <f>IF(D1542="","",MAX(0,D1542+F1542-I1542))</f>
        <v/>
      </c>
      <c r="L1542" s="18">
        <f>IF(D1542="","",IF(D1542&lt;=0,"",1+COUNTIFS($D$1506:$D$1605,"&gt;0",$E$1506:$E$1605,"&gt;"&amp;E1542)))</f>
        <v/>
      </c>
      <c r="M1542" s="18">
        <f>IF(D1542="","",IF(AND(K1542&gt;0,L1542=1),"Yes","No"))</f>
        <v/>
      </c>
      <c r="N1542" s="48">
        <f>IF(D1542="","",N1442+F1542)</f>
        <v/>
      </c>
      <c r="O1542" s="47">
        <f>IF(D1542="","",IF(AND(K1542=0,K1442&gt;0),C1542,""))</f>
        <v/>
      </c>
    </row>
    <row r="1543">
      <c r="A1543" s="49">
        <f>IF(B1543="","",DATE(YEAR('Debt Inputs'!$E$2),MONTH('Debt Inputs'!$E$2)+15,1))</f>
        <v/>
      </c>
      <c r="B1543" s="23">
        <f>IF('Debt Inputs'!A43="","",'Debt Inputs'!A43)</f>
        <v/>
      </c>
      <c r="C1543" s="24">
        <f>IF(B1543="","",IFERROR(VLOOKUP(B1543,'Debt Inputs'!$A$6:$M$105,2,FALSE),""))</f>
        <v/>
      </c>
      <c r="D1543" s="50">
        <f>IF(B1543="","",K1443)</f>
        <v/>
      </c>
      <c r="E1543" s="26">
        <f>IF(B1543="","",IFERROR(VLOOKUP(B1543,'Debt Inputs'!$A$6:$M$105,5,FALSE),0))</f>
        <v/>
      </c>
      <c r="F1543" s="50">
        <f>IF(D1543="","",IFERROR(D1543*E1543/12,0))</f>
        <v/>
      </c>
      <c r="G1543" s="50">
        <f>IF(D1543="","",MIN(IFERROR(VLOOKUP(B1543,'Debt Inputs'!$A$6:$M$105,7,FALSE),0),D1543+F1543))</f>
        <v/>
      </c>
      <c r="H1543" s="50">
        <f>IF(D1543="","",IF(L1543=1,MAX(0,'Debt Inputs'!$B$2-SUM($G$1506:$G$1605)),0))</f>
        <v/>
      </c>
      <c r="I1543" s="50">
        <f>IF(D1543="","",MIN(D1543+F1543,G1543+H1543))</f>
        <v/>
      </c>
      <c r="J1543" s="50">
        <f>IF(D1543="","",MIN(D1543,MAX(0,I1543-F1543)))</f>
        <v/>
      </c>
      <c r="K1543" s="50">
        <f>IF(D1543="","",MAX(0,D1543+F1543-I1543))</f>
        <v/>
      </c>
      <c r="L1543" s="23">
        <f>IF(D1543="","",IF(D1543&lt;=0,"",1+COUNTIFS($D$1506:$D$1605,"&gt;0",$E$1506:$E$1605,"&gt;"&amp;E1543)))</f>
        <v/>
      </c>
      <c r="M1543" s="23">
        <f>IF(D1543="","",IF(AND(K1543&gt;0,L1543=1),"Yes","No"))</f>
        <v/>
      </c>
      <c r="N1543" s="50">
        <f>IF(D1543="","",N1443+F1543)</f>
        <v/>
      </c>
      <c r="O1543" s="49">
        <f>IF(D1543="","",IF(AND(K1543=0,K1443&gt;0),C1543,""))</f>
        <v/>
      </c>
    </row>
    <row r="1544">
      <c r="A1544" s="47">
        <f>IF(B1544="","",DATE(YEAR('Debt Inputs'!$E$2),MONTH('Debt Inputs'!$E$2)+15,1))</f>
        <v/>
      </c>
      <c r="B1544" s="18">
        <f>IF('Debt Inputs'!A44="","",'Debt Inputs'!A44)</f>
        <v/>
      </c>
      <c r="C1544" s="19">
        <f>IF(B1544="","",IFERROR(VLOOKUP(B1544,'Debt Inputs'!$A$6:$M$105,2,FALSE),""))</f>
        <v/>
      </c>
      <c r="D1544" s="48">
        <f>IF(B1544="","",K1444)</f>
        <v/>
      </c>
      <c r="E1544" s="21">
        <f>IF(B1544="","",IFERROR(VLOOKUP(B1544,'Debt Inputs'!$A$6:$M$105,5,FALSE),0))</f>
        <v/>
      </c>
      <c r="F1544" s="48">
        <f>IF(D1544="","",IFERROR(D1544*E1544/12,0))</f>
        <v/>
      </c>
      <c r="G1544" s="48">
        <f>IF(D1544="","",MIN(IFERROR(VLOOKUP(B1544,'Debt Inputs'!$A$6:$M$105,7,FALSE),0),D1544+F1544))</f>
        <v/>
      </c>
      <c r="H1544" s="48">
        <f>IF(D1544="","",IF(L1544=1,MAX(0,'Debt Inputs'!$B$2-SUM($G$1506:$G$1605)),0))</f>
        <v/>
      </c>
      <c r="I1544" s="48">
        <f>IF(D1544="","",MIN(D1544+F1544,G1544+H1544))</f>
        <v/>
      </c>
      <c r="J1544" s="48">
        <f>IF(D1544="","",MIN(D1544,MAX(0,I1544-F1544)))</f>
        <v/>
      </c>
      <c r="K1544" s="48">
        <f>IF(D1544="","",MAX(0,D1544+F1544-I1544))</f>
        <v/>
      </c>
      <c r="L1544" s="18">
        <f>IF(D1544="","",IF(D1544&lt;=0,"",1+COUNTIFS($D$1506:$D$1605,"&gt;0",$E$1506:$E$1605,"&gt;"&amp;E1544)))</f>
        <v/>
      </c>
      <c r="M1544" s="18">
        <f>IF(D1544="","",IF(AND(K1544&gt;0,L1544=1),"Yes","No"))</f>
        <v/>
      </c>
      <c r="N1544" s="48">
        <f>IF(D1544="","",N1444+F1544)</f>
        <v/>
      </c>
      <c r="O1544" s="47">
        <f>IF(D1544="","",IF(AND(K1544=0,K1444&gt;0),C1544,""))</f>
        <v/>
      </c>
    </row>
    <row r="1545">
      <c r="A1545" s="49">
        <f>IF(B1545="","",DATE(YEAR('Debt Inputs'!$E$2),MONTH('Debt Inputs'!$E$2)+15,1))</f>
        <v/>
      </c>
      <c r="B1545" s="23">
        <f>IF('Debt Inputs'!A45="","",'Debt Inputs'!A45)</f>
        <v/>
      </c>
      <c r="C1545" s="24">
        <f>IF(B1545="","",IFERROR(VLOOKUP(B1545,'Debt Inputs'!$A$6:$M$105,2,FALSE),""))</f>
        <v/>
      </c>
      <c r="D1545" s="50">
        <f>IF(B1545="","",K1445)</f>
        <v/>
      </c>
      <c r="E1545" s="26">
        <f>IF(B1545="","",IFERROR(VLOOKUP(B1545,'Debt Inputs'!$A$6:$M$105,5,FALSE),0))</f>
        <v/>
      </c>
      <c r="F1545" s="50">
        <f>IF(D1545="","",IFERROR(D1545*E1545/12,0))</f>
        <v/>
      </c>
      <c r="G1545" s="50">
        <f>IF(D1545="","",MIN(IFERROR(VLOOKUP(B1545,'Debt Inputs'!$A$6:$M$105,7,FALSE),0),D1545+F1545))</f>
        <v/>
      </c>
      <c r="H1545" s="50">
        <f>IF(D1545="","",IF(L1545=1,MAX(0,'Debt Inputs'!$B$2-SUM($G$1506:$G$1605)),0))</f>
        <v/>
      </c>
      <c r="I1545" s="50">
        <f>IF(D1545="","",MIN(D1545+F1545,G1545+H1545))</f>
        <v/>
      </c>
      <c r="J1545" s="50">
        <f>IF(D1545="","",MIN(D1545,MAX(0,I1545-F1545)))</f>
        <v/>
      </c>
      <c r="K1545" s="50">
        <f>IF(D1545="","",MAX(0,D1545+F1545-I1545))</f>
        <v/>
      </c>
      <c r="L1545" s="23">
        <f>IF(D1545="","",IF(D1545&lt;=0,"",1+COUNTIFS($D$1506:$D$1605,"&gt;0",$E$1506:$E$1605,"&gt;"&amp;E1545)))</f>
        <v/>
      </c>
      <c r="M1545" s="23">
        <f>IF(D1545="","",IF(AND(K1545&gt;0,L1545=1),"Yes","No"))</f>
        <v/>
      </c>
      <c r="N1545" s="50">
        <f>IF(D1545="","",N1445+F1545)</f>
        <v/>
      </c>
      <c r="O1545" s="49">
        <f>IF(D1545="","",IF(AND(K1545=0,K1445&gt;0),C1545,""))</f>
        <v/>
      </c>
    </row>
    <row r="1546">
      <c r="A1546" s="47">
        <f>IF(B1546="","",DATE(YEAR('Debt Inputs'!$E$2),MONTH('Debt Inputs'!$E$2)+15,1))</f>
        <v/>
      </c>
      <c r="B1546" s="18">
        <f>IF('Debt Inputs'!A46="","",'Debt Inputs'!A46)</f>
        <v/>
      </c>
      <c r="C1546" s="19">
        <f>IF(B1546="","",IFERROR(VLOOKUP(B1546,'Debt Inputs'!$A$6:$M$105,2,FALSE),""))</f>
        <v/>
      </c>
      <c r="D1546" s="48">
        <f>IF(B1546="","",K1446)</f>
        <v/>
      </c>
      <c r="E1546" s="21">
        <f>IF(B1546="","",IFERROR(VLOOKUP(B1546,'Debt Inputs'!$A$6:$M$105,5,FALSE),0))</f>
        <v/>
      </c>
      <c r="F1546" s="48">
        <f>IF(D1546="","",IFERROR(D1546*E1546/12,0))</f>
        <v/>
      </c>
      <c r="G1546" s="48">
        <f>IF(D1546="","",MIN(IFERROR(VLOOKUP(B1546,'Debt Inputs'!$A$6:$M$105,7,FALSE),0),D1546+F1546))</f>
        <v/>
      </c>
      <c r="H1546" s="48">
        <f>IF(D1546="","",IF(L1546=1,MAX(0,'Debt Inputs'!$B$2-SUM($G$1506:$G$1605)),0))</f>
        <v/>
      </c>
      <c r="I1546" s="48">
        <f>IF(D1546="","",MIN(D1546+F1546,G1546+H1546))</f>
        <v/>
      </c>
      <c r="J1546" s="48">
        <f>IF(D1546="","",MIN(D1546,MAX(0,I1546-F1546)))</f>
        <v/>
      </c>
      <c r="K1546" s="48">
        <f>IF(D1546="","",MAX(0,D1546+F1546-I1546))</f>
        <v/>
      </c>
      <c r="L1546" s="18">
        <f>IF(D1546="","",IF(D1546&lt;=0,"",1+COUNTIFS($D$1506:$D$1605,"&gt;0",$E$1506:$E$1605,"&gt;"&amp;E1546)))</f>
        <v/>
      </c>
      <c r="M1546" s="18">
        <f>IF(D1546="","",IF(AND(K1546&gt;0,L1546=1),"Yes","No"))</f>
        <v/>
      </c>
      <c r="N1546" s="48">
        <f>IF(D1546="","",N1446+F1546)</f>
        <v/>
      </c>
      <c r="O1546" s="47">
        <f>IF(D1546="","",IF(AND(K1546=0,K1446&gt;0),C1546,""))</f>
        <v/>
      </c>
    </row>
    <row r="1547">
      <c r="A1547" s="49">
        <f>IF(B1547="","",DATE(YEAR('Debt Inputs'!$E$2),MONTH('Debt Inputs'!$E$2)+15,1))</f>
        <v/>
      </c>
      <c r="B1547" s="23">
        <f>IF('Debt Inputs'!A47="","",'Debt Inputs'!A47)</f>
        <v/>
      </c>
      <c r="C1547" s="24">
        <f>IF(B1547="","",IFERROR(VLOOKUP(B1547,'Debt Inputs'!$A$6:$M$105,2,FALSE),""))</f>
        <v/>
      </c>
      <c r="D1547" s="50">
        <f>IF(B1547="","",K1447)</f>
        <v/>
      </c>
      <c r="E1547" s="26">
        <f>IF(B1547="","",IFERROR(VLOOKUP(B1547,'Debt Inputs'!$A$6:$M$105,5,FALSE),0))</f>
        <v/>
      </c>
      <c r="F1547" s="50">
        <f>IF(D1547="","",IFERROR(D1547*E1547/12,0))</f>
        <v/>
      </c>
      <c r="G1547" s="50">
        <f>IF(D1547="","",MIN(IFERROR(VLOOKUP(B1547,'Debt Inputs'!$A$6:$M$105,7,FALSE),0),D1547+F1547))</f>
        <v/>
      </c>
      <c r="H1547" s="50">
        <f>IF(D1547="","",IF(L1547=1,MAX(0,'Debt Inputs'!$B$2-SUM($G$1506:$G$1605)),0))</f>
        <v/>
      </c>
      <c r="I1547" s="50">
        <f>IF(D1547="","",MIN(D1547+F1547,G1547+H1547))</f>
        <v/>
      </c>
      <c r="J1547" s="50">
        <f>IF(D1547="","",MIN(D1547,MAX(0,I1547-F1547)))</f>
        <v/>
      </c>
      <c r="K1547" s="50">
        <f>IF(D1547="","",MAX(0,D1547+F1547-I1547))</f>
        <v/>
      </c>
      <c r="L1547" s="23">
        <f>IF(D1547="","",IF(D1547&lt;=0,"",1+COUNTIFS($D$1506:$D$1605,"&gt;0",$E$1506:$E$1605,"&gt;"&amp;E1547)))</f>
        <v/>
      </c>
      <c r="M1547" s="23">
        <f>IF(D1547="","",IF(AND(K1547&gt;0,L1547=1),"Yes","No"))</f>
        <v/>
      </c>
      <c r="N1547" s="50">
        <f>IF(D1547="","",N1447+F1547)</f>
        <v/>
      </c>
      <c r="O1547" s="49">
        <f>IF(D1547="","",IF(AND(K1547=0,K1447&gt;0),C1547,""))</f>
        <v/>
      </c>
    </row>
    <row r="1548">
      <c r="A1548" s="47">
        <f>IF(B1548="","",DATE(YEAR('Debt Inputs'!$E$2),MONTH('Debt Inputs'!$E$2)+15,1))</f>
        <v/>
      </c>
      <c r="B1548" s="18">
        <f>IF('Debt Inputs'!A48="","",'Debt Inputs'!A48)</f>
        <v/>
      </c>
      <c r="C1548" s="19">
        <f>IF(B1548="","",IFERROR(VLOOKUP(B1548,'Debt Inputs'!$A$6:$M$105,2,FALSE),""))</f>
        <v/>
      </c>
      <c r="D1548" s="48">
        <f>IF(B1548="","",K1448)</f>
        <v/>
      </c>
      <c r="E1548" s="21">
        <f>IF(B1548="","",IFERROR(VLOOKUP(B1548,'Debt Inputs'!$A$6:$M$105,5,FALSE),0))</f>
        <v/>
      </c>
      <c r="F1548" s="48">
        <f>IF(D1548="","",IFERROR(D1548*E1548/12,0))</f>
        <v/>
      </c>
      <c r="G1548" s="48">
        <f>IF(D1548="","",MIN(IFERROR(VLOOKUP(B1548,'Debt Inputs'!$A$6:$M$105,7,FALSE),0),D1548+F1548))</f>
        <v/>
      </c>
      <c r="H1548" s="48">
        <f>IF(D1548="","",IF(L1548=1,MAX(0,'Debt Inputs'!$B$2-SUM($G$1506:$G$1605)),0))</f>
        <v/>
      </c>
      <c r="I1548" s="48">
        <f>IF(D1548="","",MIN(D1548+F1548,G1548+H1548))</f>
        <v/>
      </c>
      <c r="J1548" s="48">
        <f>IF(D1548="","",MIN(D1548,MAX(0,I1548-F1548)))</f>
        <v/>
      </c>
      <c r="K1548" s="48">
        <f>IF(D1548="","",MAX(0,D1548+F1548-I1548))</f>
        <v/>
      </c>
      <c r="L1548" s="18">
        <f>IF(D1548="","",IF(D1548&lt;=0,"",1+COUNTIFS($D$1506:$D$1605,"&gt;0",$E$1506:$E$1605,"&gt;"&amp;E1548)))</f>
        <v/>
      </c>
      <c r="M1548" s="18">
        <f>IF(D1548="","",IF(AND(K1548&gt;0,L1548=1),"Yes","No"))</f>
        <v/>
      </c>
      <c r="N1548" s="48">
        <f>IF(D1548="","",N1448+F1548)</f>
        <v/>
      </c>
      <c r="O1548" s="47">
        <f>IF(D1548="","",IF(AND(K1548=0,K1448&gt;0),C1548,""))</f>
        <v/>
      </c>
    </row>
    <row r="1549">
      <c r="A1549" s="49">
        <f>IF(B1549="","",DATE(YEAR('Debt Inputs'!$E$2),MONTH('Debt Inputs'!$E$2)+15,1))</f>
        <v/>
      </c>
      <c r="B1549" s="23">
        <f>IF('Debt Inputs'!A49="","",'Debt Inputs'!A49)</f>
        <v/>
      </c>
      <c r="C1549" s="24">
        <f>IF(B1549="","",IFERROR(VLOOKUP(B1549,'Debt Inputs'!$A$6:$M$105,2,FALSE),""))</f>
        <v/>
      </c>
      <c r="D1549" s="50">
        <f>IF(B1549="","",K1449)</f>
        <v/>
      </c>
      <c r="E1549" s="26">
        <f>IF(B1549="","",IFERROR(VLOOKUP(B1549,'Debt Inputs'!$A$6:$M$105,5,FALSE),0))</f>
        <v/>
      </c>
      <c r="F1549" s="50">
        <f>IF(D1549="","",IFERROR(D1549*E1549/12,0))</f>
        <v/>
      </c>
      <c r="G1549" s="50">
        <f>IF(D1549="","",MIN(IFERROR(VLOOKUP(B1549,'Debt Inputs'!$A$6:$M$105,7,FALSE),0),D1549+F1549))</f>
        <v/>
      </c>
      <c r="H1549" s="50">
        <f>IF(D1549="","",IF(L1549=1,MAX(0,'Debt Inputs'!$B$2-SUM($G$1506:$G$1605)),0))</f>
        <v/>
      </c>
      <c r="I1549" s="50">
        <f>IF(D1549="","",MIN(D1549+F1549,G1549+H1549))</f>
        <v/>
      </c>
      <c r="J1549" s="50">
        <f>IF(D1549="","",MIN(D1549,MAX(0,I1549-F1549)))</f>
        <v/>
      </c>
      <c r="K1549" s="50">
        <f>IF(D1549="","",MAX(0,D1549+F1549-I1549))</f>
        <v/>
      </c>
      <c r="L1549" s="23">
        <f>IF(D1549="","",IF(D1549&lt;=0,"",1+COUNTIFS($D$1506:$D$1605,"&gt;0",$E$1506:$E$1605,"&gt;"&amp;E1549)))</f>
        <v/>
      </c>
      <c r="M1549" s="23">
        <f>IF(D1549="","",IF(AND(K1549&gt;0,L1549=1),"Yes","No"))</f>
        <v/>
      </c>
      <c r="N1549" s="50">
        <f>IF(D1549="","",N1449+F1549)</f>
        <v/>
      </c>
      <c r="O1549" s="49">
        <f>IF(D1549="","",IF(AND(K1549=0,K1449&gt;0),C1549,""))</f>
        <v/>
      </c>
    </row>
    <row r="1550">
      <c r="A1550" s="47">
        <f>IF(B1550="","",DATE(YEAR('Debt Inputs'!$E$2),MONTH('Debt Inputs'!$E$2)+15,1))</f>
        <v/>
      </c>
      <c r="B1550" s="18">
        <f>IF('Debt Inputs'!A50="","",'Debt Inputs'!A50)</f>
        <v/>
      </c>
      <c r="C1550" s="19">
        <f>IF(B1550="","",IFERROR(VLOOKUP(B1550,'Debt Inputs'!$A$6:$M$105,2,FALSE),""))</f>
        <v/>
      </c>
      <c r="D1550" s="48">
        <f>IF(B1550="","",K1450)</f>
        <v/>
      </c>
      <c r="E1550" s="21">
        <f>IF(B1550="","",IFERROR(VLOOKUP(B1550,'Debt Inputs'!$A$6:$M$105,5,FALSE),0))</f>
        <v/>
      </c>
      <c r="F1550" s="48">
        <f>IF(D1550="","",IFERROR(D1550*E1550/12,0))</f>
        <v/>
      </c>
      <c r="G1550" s="48">
        <f>IF(D1550="","",MIN(IFERROR(VLOOKUP(B1550,'Debt Inputs'!$A$6:$M$105,7,FALSE),0),D1550+F1550))</f>
        <v/>
      </c>
      <c r="H1550" s="48">
        <f>IF(D1550="","",IF(L1550=1,MAX(0,'Debt Inputs'!$B$2-SUM($G$1506:$G$1605)),0))</f>
        <v/>
      </c>
      <c r="I1550" s="48">
        <f>IF(D1550="","",MIN(D1550+F1550,G1550+H1550))</f>
        <v/>
      </c>
      <c r="J1550" s="48">
        <f>IF(D1550="","",MIN(D1550,MAX(0,I1550-F1550)))</f>
        <v/>
      </c>
      <c r="K1550" s="48">
        <f>IF(D1550="","",MAX(0,D1550+F1550-I1550))</f>
        <v/>
      </c>
      <c r="L1550" s="18">
        <f>IF(D1550="","",IF(D1550&lt;=0,"",1+COUNTIFS($D$1506:$D$1605,"&gt;0",$E$1506:$E$1605,"&gt;"&amp;E1550)))</f>
        <v/>
      </c>
      <c r="M1550" s="18">
        <f>IF(D1550="","",IF(AND(K1550&gt;0,L1550=1),"Yes","No"))</f>
        <v/>
      </c>
      <c r="N1550" s="48">
        <f>IF(D1550="","",N1450+F1550)</f>
        <v/>
      </c>
      <c r="O1550" s="47">
        <f>IF(D1550="","",IF(AND(K1550=0,K1450&gt;0),C1550,""))</f>
        <v/>
      </c>
    </row>
    <row r="1551">
      <c r="A1551" s="49">
        <f>IF(B1551="","",DATE(YEAR('Debt Inputs'!$E$2),MONTH('Debt Inputs'!$E$2)+15,1))</f>
        <v/>
      </c>
      <c r="B1551" s="23">
        <f>IF('Debt Inputs'!A51="","",'Debt Inputs'!A51)</f>
        <v/>
      </c>
      <c r="C1551" s="24">
        <f>IF(B1551="","",IFERROR(VLOOKUP(B1551,'Debt Inputs'!$A$6:$M$105,2,FALSE),""))</f>
        <v/>
      </c>
      <c r="D1551" s="50">
        <f>IF(B1551="","",K1451)</f>
        <v/>
      </c>
      <c r="E1551" s="26">
        <f>IF(B1551="","",IFERROR(VLOOKUP(B1551,'Debt Inputs'!$A$6:$M$105,5,FALSE),0))</f>
        <v/>
      </c>
      <c r="F1551" s="50">
        <f>IF(D1551="","",IFERROR(D1551*E1551/12,0))</f>
        <v/>
      </c>
      <c r="G1551" s="50">
        <f>IF(D1551="","",MIN(IFERROR(VLOOKUP(B1551,'Debt Inputs'!$A$6:$M$105,7,FALSE),0),D1551+F1551))</f>
        <v/>
      </c>
      <c r="H1551" s="50">
        <f>IF(D1551="","",IF(L1551=1,MAX(0,'Debt Inputs'!$B$2-SUM($G$1506:$G$1605)),0))</f>
        <v/>
      </c>
      <c r="I1551" s="50">
        <f>IF(D1551="","",MIN(D1551+F1551,G1551+H1551))</f>
        <v/>
      </c>
      <c r="J1551" s="50">
        <f>IF(D1551="","",MIN(D1551,MAX(0,I1551-F1551)))</f>
        <v/>
      </c>
      <c r="K1551" s="50">
        <f>IF(D1551="","",MAX(0,D1551+F1551-I1551))</f>
        <v/>
      </c>
      <c r="L1551" s="23">
        <f>IF(D1551="","",IF(D1551&lt;=0,"",1+COUNTIFS($D$1506:$D$1605,"&gt;0",$E$1506:$E$1605,"&gt;"&amp;E1551)))</f>
        <v/>
      </c>
      <c r="M1551" s="23">
        <f>IF(D1551="","",IF(AND(K1551&gt;0,L1551=1),"Yes","No"))</f>
        <v/>
      </c>
      <c r="N1551" s="50">
        <f>IF(D1551="","",N1451+F1551)</f>
        <v/>
      </c>
      <c r="O1551" s="49">
        <f>IF(D1551="","",IF(AND(K1551=0,K1451&gt;0),C1551,""))</f>
        <v/>
      </c>
    </row>
    <row r="1552">
      <c r="A1552" s="47">
        <f>IF(B1552="","",DATE(YEAR('Debt Inputs'!$E$2),MONTH('Debt Inputs'!$E$2)+15,1))</f>
        <v/>
      </c>
      <c r="B1552" s="18">
        <f>IF('Debt Inputs'!A52="","",'Debt Inputs'!A52)</f>
        <v/>
      </c>
      <c r="C1552" s="19">
        <f>IF(B1552="","",IFERROR(VLOOKUP(B1552,'Debt Inputs'!$A$6:$M$105,2,FALSE),""))</f>
        <v/>
      </c>
      <c r="D1552" s="48">
        <f>IF(B1552="","",K1452)</f>
        <v/>
      </c>
      <c r="E1552" s="21">
        <f>IF(B1552="","",IFERROR(VLOOKUP(B1552,'Debt Inputs'!$A$6:$M$105,5,FALSE),0))</f>
        <v/>
      </c>
      <c r="F1552" s="48">
        <f>IF(D1552="","",IFERROR(D1552*E1552/12,0))</f>
        <v/>
      </c>
      <c r="G1552" s="48">
        <f>IF(D1552="","",MIN(IFERROR(VLOOKUP(B1552,'Debt Inputs'!$A$6:$M$105,7,FALSE),0),D1552+F1552))</f>
        <v/>
      </c>
      <c r="H1552" s="48">
        <f>IF(D1552="","",IF(L1552=1,MAX(0,'Debt Inputs'!$B$2-SUM($G$1506:$G$1605)),0))</f>
        <v/>
      </c>
      <c r="I1552" s="48">
        <f>IF(D1552="","",MIN(D1552+F1552,G1552+H1552))</f>
        <v/>
      </c>
      <c r="J1552" s="48">
        <f>IF(D1552="","",MIN(D1552,MAX(0,I1552-F1552)))</f>
        <v/>
      </c>
      <c r="K1552" s="48">
        <f>IF(D1552="","",MAX(0,D1552+F1552-I1552))</f>
        <v/>
      </c>
      <c r="L1552" s="18">
        <f>IF(D1552="","",IF(D1552&lt;=0,"",1+COUNTIFS($D$1506:$D$1605,"&gt;0",$E$1506:$E$1605,"&gt;"&amp;E1552)))</f>
        <v/>
      </c>
      <c r="M1552" s="18">
        <f>IF(D1552="","",IF(AND(K1552&gt;0,L1552=1),"Yes","No"))</f>
        <v/>
      </c>
      <c r="N1552" s="48">
        <f>IF(D1552="","",N1452+F1552)</f>
        <v/>
      </c>
      <c r="O1552" s="47">
        <f>IF(D1552="","",IF(AND(K1552=0,K1452&gt;0),C1552,""))</f>
        <v/>
      </c>
    </row>
    <row r="1553">
      <c r="A1553" s="49">
        <f>IF(B1553="","",DATE(YEAR('Debt Inputs'!$E$2),MONTH('Debt Inputs'!$E$2)+15,1))</f>
        <v/>
      </c>
      <c r="B1553" s="23">
        <f>IF('Debt Inputs'!A53="","",'Debt Inputs'!A53)</f>
        <v/>
      </c>
      <c r="C1553" s="24">
        <f>IF(B1553="","",IFERROR(VLOOKUP(B1553,'Debt Inputs'!$A$6:$M$105,2,FALSE),""))</f>
        <v/>
      </c>
      <c r="D1553" s="50">
        <f>IF(B1553="","",K1453)</f>
        <v/>
      </c>
      <c r="E1553" s="26">
        <f>IF(B1553="","",IFERROR(VLOOKUP(B1553,'Debt Inputs'!$A$6:$M$105,5,FALSE),0))</f>
        <v/>
      </c>
      <c r="F1553" s="50">
        <f>IF(D1553="","",IFERROR(D1553*E1553/12,0))</f>
        <v/>
      </c>
      <c r="G1553" s="50">
        <f>IF(D1553="","",MIN(IFERROR(VLOOKUP(B1553,'Debt Inputs'!$A$6:$M$105,7,FALSE),0),D1553+F1553))</f>
        <v/>
      </c>
      <c r="H1553" s="50">
        <f>IF(D1553="","",IF(L1553=1,MAX(0,'Debt Inputs'!$B$2-SUM($G$1506:$G$1605)),0))</f>
        <v/>
      </c>
      <c r="I1553" s="50">
        <f>IF(D1553="","",MIN(D1553+F1553,G1553+H1553))</f>
        <v/>
      </c>
      <c r="J1553" s="50">
        <f>IF(D1553="","",MIN(D1553,MAX(0,I1553-F1553)))</f>
        <v/>
      </c>
      <c r="K1553" s="50">
        <f>IF(D1553="","",MAX(0,D1553+F1553-I1553))</f>
        <v/>
      </c>
      <c r="L1553" s="23">
        <f>IF(D1553="","",IF(D1553&lt;=0,"",1+COUNTIFS($D$1506:$D$1605,"&gt;0",$E$1506:$E$1605,"&gt;"&amp;E1553)))</f>
        <v/>
      </c>
      <c r="M1553" s="23">
        <f>IF(D1553="","",IF(AND(K1553&gt;0,L1553=1),"Yes","No"))</f>
        <v/>
      </c>
      <c r="N1553" s="50">
        <f>IF(D1553="","",N1453+F1553)</f>
        <v/>
      </c>
      <c r="O1553" s="49">
        <f>IF(D1553="","",IF(AND(K1553=0,K1453&gt;0),C1553,""))</f>
        <v/>
      </c>
    </row>
    <row r="1554">
      <c r="A1554" s="47">
        <f>IF(B1554="","",DATE(YEAR('Debt Inputs'!$E$2),MONTH('Debt Inputs'!$E$2)+15,1))</f>
        <v/>
      </c>
      <c r="B1554" s="18">
        <f>IF('Debt Inputs'!A54="","",'Debt Inputs'!A54)</f>
        <v/>
      </c>
      <c r="C1554" s="19">
        <f>IF(B1554="","",IFERROR(VLOOKUP(B1554,'Debt Inputs'!$A$6:$M$105,2,FALSE),""))</f>
        <v/>
      </c>
      <c r="D1554" s="48">
        <f>IF(B1554="","",K1454)</f>
        <v/>
      </c>
      <c r="E1554" s="21">
        <f>IF(B1554="","",IFERROR(VLOOKUP(B1554,'Debt Inputs'!$A$6:$M$105,5,FALSE),0))</f>
        <v/>
      </c>
      <c r="F1554" s="48">
        <f>IF(D1554="","",IFERROR(D1554*E1554/12,0))</f>
        <v/>
      </c>
      <c r="G1554" s="48">
        <f>IF(D1554="","",MIN(IFERROR(VLOOKUP(B1554,'Debt Inputs'!$A$6:$M$105,7,FALSE),0),D1554+F1554))</f>
        <v/>
      </c>
      <c r="H1554" s="48">
        <f>IF(D1554="","",IF(L1554=1,MAX(0,'Debt Inputs'!$B$2-SUM($G$1506:$G$1605)),0))</f>
        <v/>
      </c>
      <c r="I1554" s="48">
        <f>IF(D1554="","",MIN(D1554+F1554,G1554+H1554))</f>
        <v/>
      </c>
      <c r="J1554" s="48">
        <f>IF(D1554="","",MIN(D1554,MAX(0,I1554-F1554)))</f>
        <v/>
      </c>
      <c r="K1554" s="48">
        <f>IF(D1554="","",MAX(0,D1554+F1554-I1554))</f>
        <v/>
      </c>
      <c r="L1554" s="18">
        <f>IF(D1554="","",IF(D1554&lt;=0,"",1+COUNTIFS($D$1506:$D$1605,"&gt;0",$E$1506:$E$1605,"&gt;"&amp;E1554)))</f>
        <v/>
      </c>
      <c r="M1554" s="18">
        <f>IF(D1554="","",IF(AND(K1554&gt;0,L1554=1),"Yes","No"))</f>
        <v/>
      </c>
      <c r="N1554" s="48">
        <f>IF(D1554="","",N1454+F1554)</f>
        <v/>
      </c>
      <c r="O1554" s="47">
        <f>IF(D1554="","",IF(AND(K1554=0,K1454&gt;0),C1554,""))</f>
        <v/>
      </c>
    </row>
    <row r="1555">
      <c r="A1555" s="49">
        <f>IF(B1555="","",DATE(YEAR('Debt Inputs'!$E$2),MONTH('Debt Inputs'!$E$2)+15,1))</f>
        <v/>
      </c>
      <c r="B1555" s="23">
        <f>IF('Debt Inputs'!A55="","",'Debt Inputs'!A55)</f>
        <v/>
      </c>
      <c r="C1555" s="24">
        <f>IF(B1555="","",IFERROR(VLOOKUP(B1555,'Debt Inputs'!$A$6:$M$105,2,FALSE),""))</f>
        <v/>
      </c>
      <c r="D1555" s="50">
        <f>IF(B1555="","",K1455)</f>
        <v/>
      </c>
      <c r="E1555" s="26">
        <f>IF(B1555="","",IFERROR(VLOOKUP(B1555,'Debt Inputs'!$A$6:$M$105,5,FALSE),0))</f>
        <v/>
      </c>
      <c r="F1555" s="50">
        <f>IF(D1555="","",IFERROR(D1555*E1555/12,0))</f>
        <v/>
      </c>
      <c r="G1555" s="50">
        <f>IF(D1555="","",MIN(IFERROR(VLOOKUP(B1555,'Debt Inputs'!$A$6:$M$105,7,FALSE),0),D1555+F1555))</f>
        <v/>
      </c>
      <c r="H1555" s="50">
        <f>IF(D1555="","",IF(L1555=1,MAX(0,'Debt Inputs'!$B$2-SUM($G$1506:$G$1605)),0))</f>
        <v/>
      </c>
      <c r="I1555" s="50">
        <f>IF(D1555="","",MIN(D1555+F1555,G1555+H1555))</f>
        <v/>
      </c>
      <c r="J1555" s="50">
        <f>IF(D1555="","",MIN(D1555,MAX(0,I1555-F1555)))</f>
        <v/>
      </c>
      <c r="K1555" s="50">
        <f>IF(D1555="","",MAX(0,D1555+F1555-I1555))</f>
        <v/>
      </c>
      <c r="L1555" s="23">
        <f>IF(D1555="","",IF(D1555&lt;=0,"",1+COUNTIFS($D$1506:$D$1605,"&gt;0",$E$1506:$E$1605,"&gt;"&amp;E1555)))</f>
        <v/>
      </c>
      <c r="M1555" s="23">
        <f>IF(D1555="","",IF(AND(K1555&gt;0,L1555=1),"Yes","No"))</f>
        <v/>
      </c>
      <c r="N1555" s="50">
        <f>IF(D1555="","",N1455+F1555)</f>
        <v/>
      </c>
      <c r="O1555" s="49">
        <f>IF(D1555="","",IF(AND(K1555=0,K1455&gt;0),C1555,""))</f>
        <v/>
      </c>
    </row>
    <row r="1556">
      <c r="A1556" s="47">
        <f>IF(B1556="","",DATE(YEAR('Debt Inputs'!$E$2),MONTH('Debt Inputs'!$E$2)+15,1))</f>
        <v/>
      </c>
      <c r="B1556" s="18">
        <f>IF('Debt Inputs'!A56="","",'Debt Inputs'!A56)</f>
        <v/>
      </c>
      <c r="C1556" s="19">
        <f>IF(B1556="","",IFERROR(VLOOKUP(B1556,'Debt Inputs'!$A$6:$M$105,2,FALSE),""))</f>
        <v/>
      </c>
      <c r="D1556" s="48">
        <f>IF(B1556="","",K1456)</f>
        <v/>
      </c>
      <c r="E1556" s="21">
        <f>IF(B1556="","",IFERROR(VLOOKUP(B1556,'Debt Inputs'!$A$6:$M$105,5,FALSE),0))</f>
        <v/>
      </c>
      <c r="F1556" s="48">
        <f>IF(D1556="","",IFERROR(D1556*E1556/12,0))</f>
        <v/>
      </c>
      <c r="G1556" s="48">
        <f>IF(D1556="","",MIN(IFERROR(VLOOKUP(B1556,'Debt Inputs'!$A$6:$M$105,7,FALSE),0),D1556+F1556))</f>
        <v/>
      </c>
      <c r="H1556" s="48">
        <f>IF(D1556="","",IF(L1556=1,MAX(0,'Debt Inputs'!$B$2-SUM($G$1506:$G$1605)),0))</f>
        <v/>
      </c>
      <c r="I1556" s="48">
        <f>IF(D1556="","",MIN(D1556+F1556,G1556+H1556))</f>
        <v/>
      </c>
      <c r="J1556" s="48">
        <f>IF(D1556="","",MIN(D1556,MAX(0,I1556-F1556)))</f>
        <v/>
      </c>
      <c r="K1556" s="48">
        <f>IF(D1556="","",MAX(0,D1556+F1556-I1556))</f>
        <v/>
      </c>
      <c r="L1556" s="18">
        <f>IF(D1556="","",IF(D1556&lt;=0,"",1+COUNTIFS($D$1506:$D$1605,"&gt;0",$E$1506:$E$1605,"&gt;"&amp;E1556)))</f>
        <v/>
      </c>
      <c r="M1556" s="18">
        <f>IF(D1556="","",IF(AND(K1556&gt;0,L1556=1),"Yes","No"))</f>
        <v/>
      </c>
      <c r="N1556" s="48">
        <f>IF(D1556="","",N1456+F1556)</f>
        <v/>
      </c>
      <c r="O1556" s="47">
        <f>IF(D1556="","",IF(AND(K1556=0,K1456&gt;0),C1556,""))</f>
        <v/>
      </c>
    </row>
    <row r="1557">
      <c r="A1557" s="49">
        <f>IF(B1557="","",DATE(YEAR('Debt Inputs'!$E$2),MONTH('Debt Inputs'!$E$2)+15,1))</f>
        <v/>
      </c>
      <c r="B1557" s="23">
        <f>IF('Debt Inputs'!A57="","",'Debt Inputs'!A57)</f>
        <v/>
      </c>
      <c r="C1557" s="24">
        <f>IF(B1557="","",IFERROR(VLOOKUP(B1557,'Debt Inputs'!$A$6:$M$105,2,FALSE),""))</f>
        <v/>
      </c>
      <c r="D1557" s="50">
        <f>IF(B1557="","",K1457)</f>
        <v/>
      </c>
      <c r="E1557" s="26">
        <f>IF(B1557="","",IFERROR(VLOOKUP(B1557,'Debt Inputs'!$A$6:$M$105,5,FALSE),0))</f>
        <v/>
      </c>
      <c r="F1557" s="50">
        <f>IF(D1557="","",IFERROR(D1557*E1557/12,0))</f>
        <v/>
      </c>
      <c r="G1557" s="50">
        <f>IF(D1557="","",MIN(IFERROR(VLOOKUP(B1557,'Debt Inputs'!$A$6:$M$105,7,FALSE),0),D1557+F1557))</f>
        <v/>
      </c>
      <c r="H1557" s="50">
        <f>IF(D1557="","",IF(L1557=1,MAX(0,'Debt Inputs'!$B$2-SUM($G$1506:$G$1605)),0))</f>
        <v/>
      </c>
      <c r="I1557" s="50">
        <f>IF(D1557="","",MIN(D1557+F1557,G1557+H1557))</f>
        <v/>
      </c>
      <c r="J1557" s="50">
        <f>IF(D1557="","",MIN(D1557,MAX(0,I1557-F1557)))</f>
        <v/>
      </c>
      <c r="K1557" s="50">
        <f>IF(D1557="","",MAX(0,D1557+F1557-I1557))</f>
        <v/>
      </c>
      <c r="L1557" s="23">
        <f>IF(D1557="","",IF(D1557&lt;=0,"",1+COUNTIFS($D$1506:$D$1605,"&gt;0",$E$1506:$E$1605,"&gt;"&amp;E1557)))</f>
        <v/>
      </c>
      <c r="M1557" s="23">
        <f>IF(D1557="","",IF(AND(K1557&gt;0,L1557=1),"Yes","No"))</f>
        <v/>
      </c>
      <c r="N1557" s="50">
        <f>IF(D1557="","",N1457+F1557)</f>
        <v/>
      </c>
      <c r="O1557" s="49">
        <f>IF(D1557="","",IF(AND(K1557=0,K1457&gt;0),C1557,""))</f>
        <v/>
      </c>
    </row>
    <row r="1558">
      <c r="A1558" s="47">
        <f>IF(B1558="","",DATE(YEAR('Debt Inputs'!$E$2),MONTH('Debt Inputs'!$E$2)+15,1))</f>
        <v/>
      </c>
      <c r="B1558" s="18">
        <f>IF('Debt Inputs'!A58="","",'Debt Inputs'!A58)</f>
        <v/>
      </c>
      <c r="C1558" s="19">
        <f>IF(B1558="","",IFERROR(VLOOKUP(B1558,'Debt Inputs'!$A$6:$M$105,2,FALSE),""))</f>
        <v/>
      </c>
      <c r="D1558" s="48">
        <f>IF(B1558="","",K1458)</f>
        <v/>
      </c>
      <c r="E1558" s="21">
        <f>IF(B1558="","",IFERROR(VLOOKUP(B1558,'Debt Inputs'!$A$6:$M$105,5,FALSE),0))</f>
        <v/>
      </c>
      <c r="F1558" s="48">
        <f>IF(D1558="","",IFERROR(D1558*E1558/12,0))</f>
        <v/>
      </c>
      <c r="G1558" s="48">
        <f>IF(D1558="","",MIN(IFERROR(VLOOKUP(B1558,'Debt Inputs'!$A$6:$M$105,7,FALSE),0),D1558+F1558))</f>
        <v/>
      </c>
      <c r="H1558" s="48">
        <f>IF(D1558="","",IF(L1558=1,MAX(0,'Debt Inputs'!$B$2-SUM($G$1506:$G$1605)),0))</f>
        <v/>
      </c>
      <c r="I1558" s="48">
        <f>IF(D1558="","",MIN(D1558+F1558,G1558+H1558))</f>
        <v/>
      </c>
      <c r="J1558" s="48">
        <f>IF(D1558="","",MIN(D1558,MAX(0,I1558-F1558)))</f>
        <v/>
      </c>
      <c r="K1558" s="48">
        <f>IF(D1558="","",MAX(0,D1558+F1558-I1558))</f>
        <v/>
      </c>
      <c r="L1558" s="18">
        <f>IF(D1558="","",IF(D1558&lt;=0,"",1+COUNTIFS($D$1506:$D$1605,"&gt;0",$E$1506:$E$1605,"&gt;"&amp;E1558)))</f>
        <v/>
      </c>
      <c r="M1558" s="18">
        <f>IF(D1558="","",IF(AND(K1558&gt;0,L1558=1),"Yes","No"))</f>
        <v/>
      </c>
      <c r="N1558" s="48">
        <f>IF(D1558="","",N1458+F1558)</f>
        <v/>
      </c>
      <c r="O1558" s="47">
        <f>IF(D1558="","",IF(AND(K1558=0,K1458&gt;0),C1558,""))</f>
        <v/>
      </c>
    </row>
    <row r="1559">
      <c r="A1559" s="49">
        <f>IF(B1559="","",DATE(YEAR('Debt Inputs'!$E$2),MONTH('Debt Inputs'!$E$2)+15,1))</f>
        <v/>
      </c>
      <c r="B1559" s="23">
        <f>IF('Debt Inputs'!A59="","",'Debt Inputs'!A59)</f>
        <v/>
      </c>
      <c r="C1559" s="24">
        <f>IF(B1559="","",IFERROR(VLOOKUP(B1559,'Debt Inputs'!$A$6:$M$105,2,FALSE),""))</f>
        <v/>
      </c>
      <c r="D1559" s="50">
        <f>IF(B1559="","",K1459)</f>
        <v/>
      </c>
      <c r="E1559" s="26">
        <f>IF(B1559="","",IFERROR(VLOOKUP(B1559,'Debt Inputs'!$A$6:$M$105,5,FALSE),0))</f>
        <v/>
      </c>
      <c r="F1559" s="50">
        <f>IF(D1559="","",IFERROR(D1559*E1559/12,0))</f>
        <v/>
      </c>
      <c r="G1559" s="50">
        <f>IF(D1559="","",MIN(IFERROR(VLOOKUP(B1559,'Debt Inputs'!$A$6:$M$105,7,FALSE),0),D1559+F1559))</f>
        <v/>
      </c>
      <c r="H1559" s="50">
        <f>IF(D1559="","",IF(L1559=1,MAX(0,'Debt Inputs'!$B$2-SUM($G$1506:$G$1605)),0))</f>
        <v/>
      </c>
      <c r="I1559" s="50">
        <f>IF(D1559="","",MIN(D1559+F1559,G1559+H1559))</f>
        <v/>
      </c>
      <c r="J1559" s="50">
        <f>IF(D1559="","",MIN(D1559,MAX(0,I1559-F1559)))</f>
        <v/>
      </c>
      <c r="K1559" s="50">
        <f>IF(D1559="","",MAX(0,D1559+F1559-I1559))</f>
        <v/>
      </c>
      <c r="L1559" s="23">
        <f>IF(D1559="","",IF(D1559&lt;=0,"",1+COUNTIFS($D$1506:$D$1605,"&gt;0",$E$1506:$E$1605,"&gt;"&amp;E1559)))</f>
        <v/>
      </c>
      <c r="M1559" s="23">
        <f>IF(D1559="","",IF(AND(K1559&gt;0,L1559=1),"Yes","No"))</f>
        <v/>
      </c>
      <c r="N1559" s="50">
        <f>IF(D1559="","",N1459+F1559)</f>
        <v/>
      </c>
      <c r="O1559" s="49">
        <f>IF(D1559="","",IF(AND(K1559=0,K1459&gt;0),C1559,""))</f>
        <v/>
      </c>
    </row>
    <row r="1560">
      <c r="A1560" s="47">
        <f>IF(B1560="","",DATE(YEAR('Debt Inputs'!$E$2),MONTH('Debt Inputs'!$E$2)+15,1))</f>
        <v/>
      </c>
      <c r="B1560" s="18">
        <f>IF('Debt Inputs'!A60="","",'Debt Inputs'!A60)</f>
        <v/>
      </c>
      <c r="C1560" s="19">
        <f>IF(B1560="","",IFERROR(VLOOKUP(B1560,'Debt Inputs'!$A$6:$M$105,2,FALSE),""))</f>
        <v/>
      </c>
      <c r="D1560" s="48">
        <f>IF(B1560="","",K1460)</f>
        <v/>
      </c>
      <c r="E1560" s="21">
        <f>IF(B1560="","",IFERROR(VLOOKUP(B1560,'Debt Inputs'!$A$6:$M$105,5,FALSE),0))</f>
        <v/>
      </c>
      <c r="F1560" s="48">
        <f>IF(D1560="","",IFERROR(D1560*E1560/12,0))</f>
        <v/>
      </c>
      <c r="G1560" s="48">
        <f>IF(D1560="","",MIN(IFERROR(VLOOKUP(B1560,'Debt Inputs'!$A$6:$M$105,7,FALSE),0),D1560+F1560))</f>
        <v/>
      </c>
      <c r="H1560" s="48">
        <f>IF(D1560="","",IF(L1560=1,MAX(0,'Debt Inputs'!$B$2-SUM($G$1506:$G$1605)),0))</f>
        <v/>
      </c>
      <c r="I1560" s="48">
        <f>IF(D1560="","",MIN(D1560+F1560,G1560+H1560))</f>
        <v/>
      </c>
      <c r="J1560" s="48">
        <f>IF(D1560="","",MIN(D1560,MAX(0,I1560-F1560)))</f>
        <v/>
      </c>
      <c r="K1560" s="48">
        <f>IF(D1560="","",MAX(0,D1560+F1560-I1560))</f>
        <v/>
      </c>
      <c r="L1560" s="18">
        <f>IF(D1560="","",IF(D1560&lt;=0,"",1+COUNTIFS($D$1506:$D$1605,"&gt;0",$E$1506:$E$1605,"&gt;"&amp;E1560)))</f>
        <v/>
      </c>
      <c r="M1560" s="18">
        <f>IF(D1560="","",IF(AND(K1560&gt;0,L1560=1),"Yes","No"))</f>
        <v/>
      </c>
      <c r="N1560" s="48">
        <f>IF(D1560="","",N1460+F1560)</f>
        <v/>
      </c>
      <c r="O1560" s="47">
        <f>IF(D1560="","",IF(AND(K1560=0,K1460&gt;0),C1560,""))</f>
        <v/>
      </c>
    </row>
    <row r="1561">
      <c r="A1561" s="49">
        <f>IF(B1561="","",DATE(YEAR('Debt Inputs'!$E$2),MONTH('Debt Inputs'!$E$2)+15,1))</f>
        <v/>
      </c>
      <c r="B1561" s="23">
        <f>IF('Debt Inputs'!A61="","",'Debt Inputs'!A61)</f>
        <v/>
      </c>
      <c r="C1561" s="24">
        <f>IF(B1561="","",IFERROR(VLOOKUP(B1561,'Debt Inputs'!$A$6:$M$105,2,FALSE),""))</f>
        <v/>
      </c>
      <c r="D1561" s="50">
        <f>IF(B1561="","",K1461)</f>
        <v/>
      </c>
      <c r="E1561" s="26">
        <f>IF(B1561="","",IFERROR(VLOOKUP(B1561,'Debt Inputs'!$A$6:$M$105,5,FALSE),0))</f>
        <v/>
      </c>
      <c r="F1561" s="50">
        <f>IF(D1561="","",IFERROR(D1561*E1561/12,0))</f>
        <v/>
      </c>
      <c r="G1561" s="50">
        <f>IF(D1561="","",MIN(IFERROR(VLOOKUP(B1561,'Debt Inputs'!$A$6:$M$105,7,FALSE),0),D1561+F1561))</f>
        <v/>
      </c>
      <c r="H1561" s="50">
        <f>IF(D1561="","",IF(L1561=1,MAX(0,'Debt Inputs'!$B$2-SUM($G$1506:$G$1605)),0))</f>
        <v/>
      </c>
      <c r="I1561" s="50">
        <f>IF(D1561="","",MIN(D1561+F1561,G1561+H1561))</f>
        <v/>
      </c>
      <c r="J1561" s="50">
        <f>IF(D1561="","",MIN(D1561,MAX(0,I1561-F1561)))</f>
        <v/>
      </c>
      <c r="K1561" s="50">
        <f>IF(D1561="","",MAX(0,D1561+F1561-I1561))</f>
        <v/>
      </c>
      <c r="L1561" s="23">
        <f>IF(D1561="","",IF(D1561&lt;=0,"",1+COUNTIFS($D$1506:$D$1605,"&gt;0",$E$1506:$E$1605,"&gt;"&amp;E1561)))</f>
        <v/>
      </c>
      <c r="M1561" s="23">
        <f>IF(D1561="","",IF(AND(K1561&gt;0,L1561=1),"Yes","No"))</f>
        <v/>
      </c>
      <c r="N1561" s="50">
        <f>IF(D1561="","",N1461+F1561)</f>
        <v/>
      </c>
      <c r="O1561" s="49">
        <f>IF(D1561="","",IF(AND(K1561=0,K1461&gt;0),C1561,""))</f>
        <v/>
      </c>
    </row>
    <row r="1562">
      <c r="A1562" s="47">
        <f>IF(B1562="","",DATE(YEAR('Debt Inputs'!$E$2),MONTH('Debt Inputs'!$E$2)+15,1))</f>
        <v/>
      </c>
      <c r="B1562" s="18">
        <f>IF('Debt Inputs'!A62="","",'Debt Inputs'!A62)</f>
        <v/>
      </c>
      <c r="C1562" s="19">
        <f>IF(B1562="","",IFERROR(VLOOKUP(B1562,'Debt Inputs'!$A$6:$M$105,2,FALSE),""))</f>
        <v/>
      </c>
      <c r="D1562" s="48">
        <f>IF(B1562="","",K1462)</f>
        <v/>
      </c>
      <c r="E1562" s="21">
        <f>IF(B1562="","",IFERROR(VLOOKUP(B1562,'Debt Inputs'!$A$6:$M$105,5,FALSE),0))</f>
        <v/>
      </c>
      <c r="F1562" s="48">
        <f>IF(D1562="","",IFERROR(D1562*E1562/12,0))</f>
        <v/>
      </c>
      <c r="G1562" s="48">
        <f>IF(D1562="","",MIN(IFERROR(VLOOKUP(B1562,'Debt Inputs'!$A$6:$M$105,7,FALSE),0),D1562+F1562))</f>
        <v/>
      </c>
      <c r="H1562" s="48">
        <f>IF(D1562="","",IF(L1562=1,MAX(0,'Debt Inputs'!$B$2-SUM($G$1506:$G$1605)),0))</f>
        <v/>
      </c>
      <c r="I1562" s="48">
        <f>IF(D1562="","",MIN(D1562+F1562,G1562+H1562))</f>
        <v/>
      </c>
      <c r="J1562" s="48">
        <f>IF(D1562="","",MIN(D1562,MAX(0,I1562-F1562)))</f>
        <v/>
      </c>
      <c r="K1562" s="48">
        <f>IF(D1562="","",MAX(0,D1562+F1562-I1562))</f>
        <v/>
      </c>
      <c r="L1562" s="18">
        <f>IF(D1562="","",IF(D1562&lt;=0,"",1+COUNTIFS($D$1506:$D$1605,"&gt;0",$E$1506:$E$1605,"&gt;"&amp;E1562)))</f>
        <v/>
      </c>
      <c r="M1562" s="18">
        <f>IF(D1562="","",IF(AND(K1562&gt;0,L1562=1),"Yes","No"))</f>
        <v/>
      </c>
      <c r="N1562" s="48">
        <f>IF(D1562="","",N1462+F1562)</f>
        <v/>
      </c>
      <c r="O1562" s="47">
        <f>IF(D1562="","",IF(AND(K1562=0,K1462&gt;0),C1562,""))</f>
        <v/>
      </c>
    </row>
    <row r="1563">
      <c r="A1563" s="49">
        <f>IF(B1563="","",DATE(YEAR('Debt Inputs'!$E$2),MONTH('Debt Inputs'!$E$2)+15,1))</f>
        <v/>
      </c>
      <c r="B1563" s="23">
        <f>IF('Debt Inputs'!A63="","",'Debt Inputs'!A63)</f>
        <v/>
      </c>
      <c r="C1563" s="24">
        <f>IF(B1563="","",IFERROR(VLOOKUP(B1563,'Debt Inputs'!$A$6:$M$105,2,FALSE),""))</f>
        <v/>
      </c>
      <c r="D1563" s="50">
        <f>IF(B1563="","",K1463)</f>
        <v/>
      </c>
      <c r="E1563" s="26">
        <f>IF(B1563="","",IFERROR(VLOOKUP(B1563,'Debt Inputs'!$A$6:$M$105,5,FALSE),0))</f>
        <v/>
      </c>
      <c r="F1563" s="50">
        <f>IF(D1563="","",IFERROR(D1563*E1563/12,0))</f>
        <v/>
      </c>
      <c r="G1563" s="50">
        <f>IF(D1563="","",MIN(IFERROR(VLOOKUP(B1563,'Debt Inputs'!$A$6:$M$105,7,FALSE),0),D1563+F1563))</f>
        <v/>
      </c>
      <c r="H1563" s="50">
        <f>IF(D1563="","",IF(L1563=1,MAX(0,'Debt Inputs'!$B$2-SUM($G$1506:$G$1605)),0))</f>
        <v/>
      </c>
      <c r="I1563" s="50">
        <f>IF(D1563="","",MIN(D1563+F1563,G1563+H1563))</f>
        <v/>
      </c>
      <c r="J1563" s="50">
        <f>IF(D1563="","",MIN(D1563,MAX(0,I1563-F1563)))</f>
        <v/>
      </c>
      <c r="K1563" s="50">
        <f>IF(D1563="","",MAX(0,D1563+F1563-I1563))</f>
        <v/>
      </c>
      <c r="L1563" s="23">
        <f>IF(D1563="","",IF(D1563&lt;=0,"",1+COUNTIFS($D$1506:$D$1605,"&gt;0",$E$1506:$E$1605,"&gt;"&amp;E1563)))</f>
        <v/>
      </c>
      <c r="M1563" s="23">
        <f>IF(D1563="","",IF(AND(K1563&gt;0,L1563=1),"Yes","No"))</f>
        <v/>
      </c>
      <c r="N1563" s="50">
        <f>IF(D1563="","",N1463+F1563)</f>
        <v/>
      </c>
      <c r="O1563" s="49">
        <f>IF(D1563="","",IF(AND(K1563=0,K1463&gt;0),C1563,""))</f>
        <v/>
      </c>
    </row>
    <row r="1564">
      <c r="A1564" s="47">
        <f>IF(B1564="","",DATE(YEAR('Debt Inputs'!$E$2),MONTH('Debt Inputs'!$E$2)+15,1))</f>
        <v/>
      </c>
      <c r="B1564" s="18">
        <f>IF('Debt Inputs'!A64="","",'Debt Inputs'!A64)</f>
        <v/>
      </c>
      <c r="C1564" s="19">
        <f>IF(B1564="","",IFERROR(VLOOKUP(B1564,'Debt Inputs'!$A$6:$M$105,2,FALSE),""))</f>
        <v/>
      </c>
      <c r="D1564" s="48">
        <f>IF(B1564="","",K1464)</f>
        <v/>
      </c>
      <c r="E1564" s="21">
        <f>IF(B1564="","",IFERROR(VLOOKUP(B1564,'Debt Inputs'!$A$6:$M$105,5,FALSE),0))</f>
        <v/>
      </c>
      <c r="F1564" s="48">
        <f>IF(D1564="","",IFERROR(D1564*E1564/12,0))</f>
        <v/>
      </c>
      <c r="G1564" s="48">
        <f>IF(D1564="","",MIN(IFERROR(VLOOKUP(B1564,'Debt Inputs'!$A$6:$M$105,7,FALSE),0),D1564+F1564))</f>
        <v/>
      </c>
      <c r="H1564" s="48">
        <f>IF(D1564="","",IF(L1564=1,MAX(0,'Debt Inputs'!$B$2-SUM($G$1506:$G$1605)),0))</f>
        <v/>
      </c>
      <c r="I1564" s="48">
        <f>IF(D1564="","",MIN(D1564+F1564,G1564+H1564))</f>
        <v/>
      </c>
      <c r="J1564" s="48">
        <f>IF(D1564="","",MIN(D1564,MAX(0,I1564-F1564)))</f>
        <v/>
      </c>
      <c r="K1564" s="48">
        <f>IF(D1564="","",MAX(0,D1564+F1564-I1564))</f>
        <v/>
      </c>
      <c r="L1564" s="18">
        <f>IF(D1564="","",IF(D1564&lt;=0,"",1+COUNTIFS($D$1506:$D$1605,"&gt;0",$E$1506:$E$1605,"&gt;"&amp;E1564)))</f>
        <v/>
      </c>
      <c r="M1564" s="18">
        <f>IF(D1564="","",IF(AND(K1564&gt;0,L1564=1),"Yes","No"))</f>
        <v/>
      </c>
      <c r="N1564" s="48">
        <f>IF(D1564="","",N1464+F1564)</f>
        <v/>
      </c>
      <c r="O1564" s="47">
        <f>IF(D1564="","",IF(AND(K1564=0,K1464&gt;0),C1564,""))</f>
        <v/>
      </c>
    </row>
    <row r="1565">
      <c r="A1565" s="49">
        <f>IF(B1565="","",DATE(YEAR('Debt Inputs'!$E$2),MONTH('Debt Inputs'!$E$2)+15,1))</f>
        <v/>
      </c>
      <c r="B1565" s="23">
        <f>IF('Debt Inputs'!A65="","",'Debt Inputs'!A65)</f>
        <v/>
      </c>
      <c r="C1565" s="24">
        <f>IF(B1565="","",IFERROR(VLOOKUP(B1565,'Debt Inputs'!$A$6:$M$105,2,FALSE),""))</f>
        <v/>
      </c>
      <c r="D1565" s="50">
        <f>IF(B1565="","",K1465)</f>
        <v/>
      </c>
      <c r="E1565" s="26">
        <f>IF(B1565="","",IFERROR(VLOOKUP(B1565,'Debt Inputs'!$A$6:$M$105,5,FALSE),0))</f>
        <v/>
      </c>
      <c r="F1565" s="50">
        <f>IF(D1565="","",IFERROR(D1565*E1565/12,0))</f>
        <v/>
      </c>
      <c r="G1565" s="50">
        <f>IF(D1565="","",MIN(IFERROR(VLOOKUP(B1565,'Debt Inputs'!$A$6:$M$105,7,FALSE),0),D1565+F1565))</f>
        <v/>
      </c>
      <c r="H1565" s="50">
        <f>IF(D1565="","",IF(L1565=1,MAX(0,'Debt Inputs'!$B$2-SUM($G$1506:$G$1605)),0))</f>
        <v/>
      </c>
      <c r="I1565" s="50">
        <f>IF(D1565="","",MIN(D1565+F1565,G1565+H1565))</f>
        <v/>
      </c>
      <c r="J1565" s="50">
        <f>IF(D1565="","",MIN(D1565,MAX(0,I1565-F1565)))</f>
        <v/>
      </c>
      <c r="K1565" s="50">
        <f>IF(D1565="","",MAX(0,D1565+F1565-I1565))</f>
        <v/>
      </c>
      <c r="L1565" s="23">
        <f>IF(D1565="","",IF(D1565&lt;=0,"",1+COUNTIFS($D$1506:$D$1605,"&gt;0",$E$1506:$E$1605,"&gt;"&amp;E1565)))</f>
        <v/>
      </c>
      <c r="M1565" s="23">
        <f>IF(D1565="","",IF(AND(K1565&gt;0,L1565=1),"Yes","No"))</f>
        <v/>
      </c>
      <c r="N1565" s="50">
        <f>IF(D1565="","",N1465+F1565)</f>
        <v/>
      </c>
      <c r="O1565" s="49">
        <f>IF(D1565="","",IF(AND(K1565=0,K1465&gt;0),C1565,""))</f>
        <v/>
      </c>
    </row>
    <row r="1566">
      <c r="A1566" s="47">
        <f>IF(B1566="","",DATE(YEAR('Debt Inputs'!$E$2),MONTH('Debt Inputs'!$E$2)+15,1))</f>
        <v/>
      </c>
      <c r="B1566" s="18">
        <f>IF('Debt Inputs'!A66="","",'Debt Inputs'!A66)</f>
        <v/>
      </c>
      <c r="C1566" s="19">
        <f>IF(B1566="","",IFERROR(VLOOKUP(B1566,'Debt Inputs'!$A$6:$M$105,2,FALSE),""))</f>
        <v/>
      </c>
      <c r="D1566" s="48">
        <f>IF(B1566="","",K1466)</f>
        <v/>
      </c>
      <c r="E1566" s="21">
        <f>IF(B1566="","",IFERROR(VLOOKUP(B1566,'Debt Inputs'!$A$6:$M$105,5,FALSE),0))</f>
        <v/>
      </c>
      <c r="F1566" s="48">
        <f>IF(D1566="","",IFERROR(D1566*E1566/12,0))</f>
        <v/>
      </c>
      <c r="G1566" s="48">
        <f>IF(D1566="","",MIN(IFERROR(VLOOKUP(B1566,'Debt Inputs'!$A$6:$M$105,7,FALSE),0),D1566+F1566))</f>
        <v/>
      </c>
      <c r="H1566" s="48">
        <f>IF(D1566="","",IF(L1566=1,MAX(0,'Debt Inputs'!$B$2-SUM($G$1506:$G$1605)),0))</f>
        <v/>
      </c>
      <c r="I1566" s="48">
        <f>IF(D1566="","",MIN(D1566+F1566,G1566+H1566))</f>
        <v/>
      </c>
      <c r="J1566" s="48">
        <f>IF(D1566="","",MIN(D1566,MAX(0,I1566-F1566)))</f>
        <v/>
      </c>
      <c r="K1566" s="48">
        <f>IF(D1566="","",MAX(0,D1566+F1566-I1566))</f>
        <v/>
      </c>
      <c r="L1566" s="18">
        <f>IF(D1566="","",IF(D1566&lt;=0,"",1+COUNTIFS($D$1506:$D$1605,"&gt;0",$E$1506:$E$1605,"&gt;"&amp;E1566)))</f>
        <v/>
      </c>
      <c r="M1566" s="18">
        <f>IF(D1566="","",IF(AND(K1566&gt;0,L1566=1),"Yes","No"))</f>
        <v/>
      </c>
      <c r="N1566" s="48">
        <f>IF(D1566="","",N1466+F1566)</f>
        <v/>
      </c>
      <c r="O1566" s="47">
        <f>IF(D1566="","",IF(AND(K1566=0,K1466&gt;0),C1566,""))</f>
        <v/>
      </c>
    </row>
    <row r="1567">
      <c r="A1567" s="49">
        <f>IF(B1567="","",DATE(YEAR('Debt Inputs'!$E$2),MONTH('Debt Inputs'!$E$2)+15,1))</f>
        <v/>
      </c>
      <c r="B1567" s="23">
        <f>IF('Debt Inputs'!A67="","",'Debt Inputs'!A67)</f>
        <v/>
      </c>
      <c r="C1567" s="24">
        <f>IF(B1567="","",IFERROR(VLOOKUP(B1567,'Debt Inputs'!$A$6:$M$105,2,FALSE),""))</f>
        <v/>
      </c>
      <c r="D1567" s="50">
        <f>IF(B1567="","",K1467)</f>
        <v/>
      </c>
      <c r="E1567" s="26">
        <f>IF(B1567="","",IFERROR(VLOOKUP(B1567,'Debt Inputs'!$A$6:$M$105,5,FALSE),0))</f>
        <v/>
      </c>
      <c r="F1567" s="50">
        <f>IF(D1567="","",IFERROR(D1567*E1567/12,0))</f>
        <v/>
      </c>
      <c r="G1567" s="50">
        <f>IF(D1567="","",MIN(IFERROR(VLOOKUP(B1567,'Debt Inputs'!$A$6:$M$105,7,FALSE),0),D1567+F1567))</f>
        <v/>
      </c>
      <c r="H1567" s="50">
        <f>IF(D1567="","",IF(L1567=1,MAX(0,'Debt Inputs'!$B$2-SUM($G$1506:$G$1605)),0))</f>
        <v/>
      </c>
      <c r="I1567" s="50">
        <f>IF(D1567="","",MIN(D1567+F1567,G1567+H1567))</f>
        <v/>
      </c>
      <c r="J1567" s="50">
        <f>IF(D1567="","",MIN(D1567,MAX(0,I1567-F1567)))</f>
        <v/>
      </c>
      <c r="K1567" s="50">
        <f>IF(D1567="","",MAX(0,D1567+F1567-I1567))</f>
        <v/>
      </c>
      <c r="L1567" s="23">
        <f>IF(D1567="","",IF(D1567&lt;=0,"",1+COUNTIFS($D$1506:$D$1605,"&gt;0",$E$1506:$E$1605,"&gt;"&amp;E1567)))</f>
        <v/>
      </c>
      <c r="M1567" s="23">
        <f>IF(D1567="","",IF(AND(K1567&gt;0,L1567=1),"Yes","No"))</f>
        <v/>
      </c>
      <c r="N1567" s="50">
        <f>IF(D1567="","",N1467+F1567)</f>
        <v/>
      </c>
      <c r="O1567" s="49">
        <f>IF(D1567="","",IF(AND(K1567=0,K1467&gt;0),C1567,""))</f>
        <v/>
      </c>
    </row>
    <row r="1568">
      <c r="A1568" s="47">
        <f>IF(B1568="","",DATE(YEAR('Debt Inputs'!$E$2),MONTH('Debt Inputs'!$E$2)+15,1))</f>
        <v/>
      </c>
      <c r="B1568" s="18">
        <f>IF('Debt Inputs'!A68="","",'Debt Inputs'!A68)</f>
        <v/>
      </c>
      <c r="C1568" s="19">
        <f>IF(B1568="","",IFERROR(VLOOKUP(B1568,'Debt Inputs'!$A$6:$M$105,2,FALSE),""))</f>
        <v/>
      </c>
      <c r="D1568" s="48">
        <f>IF(B1568="","",K1468)</f>
        <v/>
      </c>
      <c r="E1568" s="21">
        <f>IF(B1568="","",IFERROR(VLOOKUP(B1568,'Debt Inputs'!$A$6:$M$105,5,FALSE),0))</f>
        <v/>
      </c>
      <c r="F1568" s="48">
        <f>IF(D1568="","",IFERROR(D1568*E1568/12,0))</f>
        <v/>
      </c>
      <c r="G1568" s="48">
        <f>IF(D1568="","",MIN(IFERROR(VLOOKUP(B1568,'Debt Inputs'!$A$6:$M$105,7,FALSE),0),D1568+F1568))</f>
        <v/>
      </c>
      <c r="H1568" s="48">
        <f>IF(D1568="","",IF(L1568=1,MAX(0,'Debt Inputs'!$B$2-SUM($G$1506:$G$1605)),0))</f>
        <v/>
      </c>
      <c r="I1568" s="48">
        <f>IF(D1568="","",MIN(D1568+F1568,G1568+H1568))</f>
        <v/>
      </c>
      <c r="J1568" s="48">
        <f>IF(D1568="","",MIN(D1568,MAX(0,I1568-F1568)))</f>
        <v/>
      </c>
      <c r="K1568" s="48">
        <f>IF(D1568="","",MAX(0,D1568+F1568-I1568))</f>
        <v/>
      </c>
      <c r="L1568" s="18">
        <f>IF(D1568="","",IF(D1568&lt;=0,"",1+COUNTIFS($D$1506:$D$1605,"&gt;0",$E$1506:$E$1605,"&gt;"&amp;E1568)))</f>
        <v/>
      </c>
      <c r="M1568" s="18">
        <f>IF(D1568="","",IF(AND(K1568&gt;0,L1568=1),"Yes","No"))</f>
        <v/>
      </c>
      <c r="N1568" s="48">
        <f>IF(D1568="","",N1468+F1568)</f>
        <v/>
      </c>
      <c r="O1568" s="47">
        <f>IF(D1568="","",IF(AND(K1568=0,K1468&gt;0),C1568,""))</f>
        <v/>
      </c>
    </row>
    <row r="1569">
      <c r="A1569" s="49">
        <f>IF(B1569="","",DATE(YEAR('Debt Inputs'!$E$2),MONTH('Debt Inputs'!$E$2)+15,1))</f>
        <v/>
      </c>
      <c r="B1569" s="23">
        <f>IF('Debt Inputs'!A69="","",'Debt Inputs'!A69)</f>
        <v/>
      </c>
      <c r="C1569" s="24">
        <f>IF(B1569="","",IFERROR(VLOOKUP(B1569,'Debt Inputs'!$A$6:$M$105,2,FALSE),""))</f>
        <v/>
      </c>
      <c r="D1569" s="50">
        <f>IF(B1569="","",K1469)</f>
        <v/>
      </c>
      <c r="E1569" s="26">
        <f>IF(B1569="","",IFERROR(VLOOKUP(B1569,'Debt Inputs'!$A$6:$M$105,5,FALSE),0))</f>
        <v/>
      </c>
      <c r="F1569" s="50">
        <f>IF(D1569="","",IFERROR(D1569*E1569/12,0))</f>
        <v/>
      </c>
      <c r="G1569" s="50">
        <f>IF(D1569="","",MIN(IFERROR(VLOOKUP(B1569,'Debt Inputs'!$A$6:$M$105,7,FALSE),0),D1569+F1569))</f>
        <v/>
      </c>
      <c r="H1569" s="50">
        <f>IF(D1569="","",IF(L1569=1,MAX(0,'Debt Inputs'!$B$2-SUM($G$1506:$G$1605)),0))</f>
        <v/>
      </c>
      <c r="I1569" s="50">
        <f>IF(D1569="","",MIN(D1569+F1569,G1569+H1569))</f>
        <v/>
      </c>
      <c r="J1569" s="50">
        <f>IF(D1569="","",MIN(D1569,MAX(0,I1569-F1569)))</f>
        <v/>
      </c>
      <c r="K1569" s="50">
        <f>IF(D1569="","",MAX(0,D1569+F1569-I1569))</f>
        <v/>
      </c>
      <c r="L1569" s="23">
        <f>IF(D1569="","",IF(D1569&lt;=0,"",1+COUNTIFS($D$1506:$D$1605,"&gt;0",$E$1506:$E$1605,"&gt;"&amp;E1569)))</f>
        <v/>
      </c>
      <c r="M1569" s="23">
        <f>IF(D1569="","",IF(AND(K1569&gt;0,L1569=1),"Yes","No"))</f>
        <v/>
      </c>
      <c r="N1569" s="50">
        <f>IF(D1569="","",N1469+F1569)</f>
        <v/>
      </c>
      <c r="O1569" s="49">
        <f>IF(D1569="","",IF(AND(K1569=0,K1469&gt;0),C1569,""))</f>
        <v/>
      </c>
    </row>
    <row r="1570">
      <c r="A1570" s="47">
        <f>IF(B1570="","",DATE(YEAR('Debt Inputs'!$E$2),MONTH('Debt Inputs'!$E$2)+15,1))</f>
        <v/>
      </c>
      <c r="B1570" s="18">
        <f>IF('Debt Inputs'!A70="","",'Debt Inputs'!A70)</f>
        <v/>
      </c>
      <c r="C1570" s="19">
        <f>IF(B1570="","",IFERROR(VLOOKUP(B1570,'Debt Inputs'!$A$6:$M$105,2,FALSE),""))</f>
        <v/>
      </c>
      <c r="D1570" s="48">
        <f>IF(B1570="","",K1470)</f>
        <v/>
      </c>
      <c r="E1570" s="21">
        <f>IF(B1570="","",IFERROR(VLOOKUP(B1570,'Debt Inputs'!$A$6:$M$105,5,FALSE),0))</f>
        <v/>
      </c>
      <c r="F1570" s="48">
        <f>IF(D1570="","",IFERROR(D1570*E1570/12,0))</f>
        <v/>
      </c>
      <c r="G1570" s="48">
        <f>IF(D1570="","",MIN(IFERROR(VLOOKUP(B1570,'Debt Inputs'!$A$6:$M$105,7,FALSE),0),D1570+F1570))</f>
        <v/>
      </c>
      <c r="H1570" s="48">
        <f>IF(D1570="","",IF(L1570=1,MAX(0,'Debt Inputs'!$B$2-SUM($G$1506:$G$1605)),0))</f>
        <v/>
      </c>
      <c r="I1570" s="48">
        <f>IF(D1570="","",MIN(D1570+F1570,G1570+H1570))</f>
        <v/>
      </c>
      <c r="J1570" s="48">
        <f>IF(D1570="","",MIN(D1570,MAX(0,I1570-F1570)))</f>
        <v/>
      </c>
      <c r="K1570" s="48">
        <f>IF(D1570="","",MAX(0,D1570+F1570-I1570))</f>
        <v/>
      </c>
      <c r="L1570" s="18">
        <f>IF(D1570="","",IF(D1570&lt;=0,"",1+COUNTIFS($D$1506:$D$1605,"&gt;0",$E$1506:$E$1605,"&gt;"&amp;E1570)))</f>
        <v/>
      </c>
      <c r="M1570" s="18">
        <f>IF(D1570="","",IF(AND(K1570&gt;0,L1570=1),"Yes","No"))</f>
        <v/>
      </c>
      <c r="N1570" s="48">
        <f>IF(D1570="","",N1470+F1570)</f>
        <v/>
      </c>
      <c r="O1570" s="47">
        <f>IF(D1570="","",IF(AND(K1570=0,K1470&gt;0),C1570,""))</f>
        <v/>
      </c>
    </row>
    <row r="1571">
      <c r="A1571" s="49">
        <f>IF(B1571="","",DATE(YEAR('Debt Inputs'!$E$2),MONTH('Debt Inputs'!$E$2)+15,1))</f>
        <v/>
      </c>
      <c r="B1571" s="23">
        <f>IF('Debt Inputs'!A71="","",'Debt Inputs'!A71)</f>
        <v/>
      </c>
      <c r="C1571" s="24">
        <f>IF(B1571="","",IFERROR(VLOOKUP(B1571,'Debt Inputs'!$A$6:$M$105,2,FALSE),""))</f>
        <v/>
      </c>
      <c r="D1571" s="50">
        <f>IF(B1571="","",K1471)</f>
        <v/>
      </c>
      <c r="E1571" s="26">
        <f>IF(B1571="","",IFERROR(VLOOKUP(B1571,'Debt Inputs'!$A$6:$M$105,5,FALSE),0))</f>
        <v/>
      </c>
      <c r="F1571" s="50">
        <f>IF(D1571="","",IFERROR(D1571*E1571/12,0))</f>
        <v/>
      </c>
      <c r="G1571" s="50">
        <f>IF(D1571="","",MIN(IFERROR(VLOOKUP(B1571,'Debt Inputs'!$A$6:$M$105,7,FALSE),0),D1571+F1571))</f>
        <v/>
      </c>
      <c r="H1571" s="50">
        <f>IF(D1571="","",IF(L1571=1,MAX(0,'Debt Inputs'!$B$2-SUM($G$1506:$G$1605)),0))</f>
        <v/>
      </c>
      <c r="I1571" s="50">
        <f>IF(D1571="","",MIN(D1571+F1571,G1571+H1571))</f>
        <v/>
      </c>
      <c r="J1571" s="50">
        <f>IF(D1571="","",MIN(D1571,MAX(0,I1571-F1571)))</f>
        <v/>
      </c>
      <c r="K1571" s="50">
        <f>IF(D1571="","",MAX(0,D1571+F1571-I1571))</f>
        <v/>
      </c>
      <c r="L1571" s="23">
        <f>IF(D1571="","",IF(D1571&lt;=0,"",1+COUNTIFS($D$1506:$D$1605,"&gt;0",$E$1506:$E$1605,"&gt;"&amp;E1571)))</f>
        <v/>
      </c>
      <c r="M1571" s="23">
        <f>IF(D1571="","",IF(AND(K1571&gt;0,L1571=1),"Yes","No"))</f>
        <v/>
      </c>
      <c r="N1571" s="50">
        <f>IF(D1571="","",N1471+F1571)</f>
        <v/>
      </c>
      <c r="O1571" s="49">
        <f>IF(D1571="","",IF(AND(K1571=0,K1471&gt;0),C1571,""))</f>
        <v/>
      </c>
    </row>
    <row r="1572">
      <c r="A1572" s="47">
        <f>IF(B1572="","",DATE(YEAR('Debt Inputs'!$E$2),MONTH('Debt Inputs'!$E$2)+15,1))</f>
        <v/>
      </c>
      <c r="B1572" s="18">
        <f>IF('Debt Inputs'!A72="","",'Debt Inputs'!A72)</f>
        <v/>
      </c>
      <c r="C1572" s="19">
        <f>IF(B1572="","",IFERROR(VLOOKUP(B1572,'Debt Inputs'!$A$6:$M$105,2,FALSE),""))</f>
        <v/>
      </c>
      <c r="D1572" s="48">
        <f>IF(B1572="","",K1472)</f>
        <v/>
      </c>
      <c r="E1572" s="21">
        <f>IF(B1572="","",IFERROR(VLOOKUP(B1572,'Debt Inputs'!$A$6:$M$105,5,FALSE),0))</f>
        <v/>
      </c>
      <c r="F1572" s="48">
        <f>IF(D1572="","",IFERROR(D1572*E1572/12,0))</f>
        <v/>
      </c>
      <c r="G1572" s="48">
        <f>IF(D1572="","",MIN(IFERROR(VLOOKUP(B1572,'Debt Inputs'!$A$6:$M$105,7,FALSE),0),D1572+F1572))</f>
        <v/>
      </c>
      <c r="H1572" s="48">
        <f>IF(D1572="","",IF(L1572=1,MAX(0,'Debt Inputs'!$B$2-SUM($G$1506:$G$1605)),0))</f>
        <v/>
      </c>
      <c r="I1572" s="48">
        <f>IF(D1572="","",MIN(D1572+F1572,G1572+H1572))</f>
        <v/>
      </c>
      <c r="J1572" s="48">
        <f>IF(D1572="","",MIN(D1572,MAX(0,I1572-F1572)))</f>
        <v/>
      </c>
      <c r="K1572" s="48">
        <f>IF(D1572="","",MAX(0,D1572+F1572-I1572))</f>
        <v/>
      </c>
      <c r="L1572" s="18">
        <f>IF(D1572="","",IF(D1572&lt;=0,"",1+COUNTIFS($D$1506:$D$1605,"&gt;0",$E$1506:$E$1605,"&gt;"&amp;E1572)))</f>
        <v/>
      </c>
      <c r="M1572" s="18">
        <f>IF(D1572="","",IF(AND(K1572&gt;0,L1572=1),"Yes","No"))</f>
        <v/>
      </c>
      <c r="N1572" s="48">
        <f>IF(D1572="","",N1472+F1572)</f>
        <v/>
      </c>
      <c r="O1572" s="47">
        <f>IF(D1572="","",IF(AND(K1572=0,K1472&gt;0),C1572,""))</f>
        <v/>
      </c>
    </row>
    <row r="1573">
      <c r="A1573" s="49">
        <f>IF(B1573="","",DATE(YEAR('Debt Inputs'!$E$2),MONTH('Debt Inputs'!$E$2)+15,1))</f>
        <v/>
      </c>
      <c r="B1573" s="23">
        <f>IF('Debt Inputs'!A73="","",'Debt Inputs'!A73)</f>
        <v/>
      </c>
      <c r="C1573" s="24">
        <f>IF(B1573="","",IFERROR(VLOOKUP(B1573,'Debt Inputs'!$A$6:$M$105,2,FALSE),""))</f>
        <v/>
      </c>
      <c r="D1573" s="50">
        <f>IF(B1573="","",K1473)</f>
        <v/>
      </c>
      <c r="E1573" s="26">
        <f>IF(B1573="","",IFERROR(VLOOKUP(B1573,'Debt Inputs'!$A$6:$M$105,5,FALSE),0))</f>
        <v/>
      </c>
      <c r="F1573" s="50">
        <f>IF(D1573="","",IFERROR(D1573*E1573/12,0))</f>
        <v/>
      </c>
      <c r="G1573" s="50">
        <f>IF(D1573="","",MIN(IFERROR(VLOOKUP(B1573,'Debt Inputs'!$A$6:$M$105,7,FALSE),0),D1573+F1573))</f>
        <v/>
      </c>
      <c r="H1573" s="50">
        <f>IF(D1573="","",IF(L1573=1,MAX(0,'Debt Inputs'!$B$2-SUM($G$1506:$G$1605)),0))</f>
        <v/>
      </c>
      <c r="I1573" s="50">
        <f>IF(D1573="","",MIN(D1573+F1573,G1573+H1573))</f>
        <v/>
      </c>
      <c r="J1573" s="50">
        <f>IF(D1573="","",MIN(D1573,MAX(0,I1573-F1573)))</f>
        <v/>
      </c>
      <c r="K1573" s="50">
        <f>IF(D1573="","",MAX(0,D1573+F1573-I1573))</f>
        <v/>
      </c>
      <c r="L1573" s="23">
        <f>IF(D1573="","",IF(D1573&lt;=0,"",1+COUNTIFS($D$1506:$D$1605,"&gt;0",$E$1506:$E$1605,"&gt;"&amp;E1573)))</f>
        <v/>
      </c>
      <c r="M1573" s="23">
        <f>IF(D1573="","",IF(AND(K1573&gt;0,L1573=1),"Yes","No"))</f>
        <v/>
      </c>
      <c r="N1573" s="50">
        <f>IF(D1573="","",N1473+F1573)</f>
        <v/>
      </c>
      <c r="O1573" s="49">
        <f>IF(D1573="","",IF(AND(K1573=0,K1473&gt;0),C1573,""))</f>
        <v/>
      </c>
    </row>
    <row r="1574">
      <c r="A1574" s="47">
        <f>IF(B1574="","",DATE(YEAR('Debt Inputs'!$E$2),MONTH('Debt Inputs'!$E$2)+15,1))</f>
        <v/>
      </c>
      <c r="B1574" s="18">
        <f>IF('Debt Inputs'!A74="","",'Debt Inputs'!A74)</f>
        <v/>
      </c>
      <c r="C1574" s="19">
        <f>IF(B1574="","",IFERROR(VLOOKUP(B1574,'Debt Inputs'!$A$6:$M$105,2,FALSE),""))</f>
        <v/>
      </c>
      <c r="D1574" s="48">
        <f>IF(B1574="","",K1474)</f>
        <v/>
      </c>
      <c r="E1574" s="21">
        <f>IF(B1574="","",IFERROR(VLOOKUP(B1574,'Debt Inputs'!$A$6:$M$105,5,FALSE),0))</f>
        <v/>
      </c>
      <c r="F1574" s="48">
        <f>IF(D1574="","",IFERROR(D1574*E1574/12,0))</f>
        <v/>
      </c>
      <c r="G1574" s="48">
        <f>IF(D1574="","",MIN(IFERROR(VLOOKUP(B1574,'Debt Inputs'!$A$6:$M$105,7,FALSE),0),D1574+F1574))</f>
        <v/>
      </c>
      <c r="H1574" s="48">
        <f>IF(D1574="","",IF(L1574=1,MAX(0,'Debt Inputs'!$B$2-SUM($G$1506:$G$1605)),0))</f>
        <v/>
      </c>
      <c r="I1574" s="48">
        <f>IF(D1574="","",MIN(D1574+F1574,G1574+H1574))</f>
        <v/>
      </c>
      <c r="J1574" s="48">
        <f>IF(D1574="","",MIN(D1574,MAX(0,I1574-F1574)))</f>
        <v/>
      </c>
      <c r="K1574" s="48">
        <f>IF(D1574="","",MAX(0,D1574+F1574-I1574))</f>
        <v/>
      </c>
      <c r="L1574" s="18">
        <f>IF(D1574="","",IF(D1574&lt;=0,"",1+COUNTIFS($D$1506:$D$1605,"&gt;0",$E$1506:$E$1605,"&gt;"&amp;E1574)))</f>
        <v/>
      </c>
      <c r="M1574" s="18">
        <f>IF(D1574="","",IF(AND(K1574&gt;0,L1574=1),"Yes","No"))</f>
        <v/>
      </c>
      <c r="N1574" s="48">
        <f>IF(D1574="","",N1474+F1574)</f>
        <v/>
      </c>
      <c r="O1574" s="47">
        <f>IF(D1574="","",IF(AND(K1574=0,K1474&gt;0),C1574,""))</f>
        <v/>
      </c>
    </row>
    <row r="1575">
      <c r="A1575" s="49">
        <f>IF(B1575="","",DATE(YEAR('Debt Inputs'!$E$2),MONTH('Debt Inputs'!$E$2)+15,1))</f>
        <v/>
      </c>
      <c r="B1575" s="23">
        <f>IF('Debt Inputs'!A75="","",'Debt Inputs'!A75)</f>
        <v/>
      </c>
      <c r="C1575" s="24">
        <f>IF(B1575="","",IFERROR(VLOOKUP(B1575,'Debt Inputs'!$A$6:$M$105,2,FALSE),""))</f>
        <v/>
      </c>
      <c r="D1575" s="50">
        <f>IF(B1575="","",K1475)</f>
        <v/>
      </c>
      <c r="E1575" s="26">
        <f>IF(B1575="","",IFERROR(VLOOKUP(B1575,'Debt Inputs'!$A$6:$M$105,5,FALSE),0))</f>
        <v/>
      </c>
      <c r="F1575" s="50">
        <f>IF(D1575="","",IFERROR(D1575*E1575/12,0))</f>
        <v/>
      </c>
      <c r="G1575" s="50">
        <f>IF(D1575="","",MIN(IFERROR(VLOOKUP(B1575,'Debt Inputs'!$A$6:$M$105,7,FALSE),0),D1575+F1575))</f>
        <v/>
      </c>
      <c r="H1575" s="50">
        <f>IF(D1575="","",IF(L1575=1,MAX(0,'Debt Inputs'!$B$2-SUM($G$1506:$G$1605)),0))</f>
        <v/>
      </c>
      <c r="I1575" s="50">
        <f>IF(D1575="","",MIN(D1575+F1575,G1575+H1575))</f>
        <v/>
      </c>
      <c r="J1575" s="50">
        <f>IF(D1575="","",MIN(D1575,MAX(0,I1575-F1575)))</f>
        <v/>
      </c>
      <c r="K1575" s="50">
        <f>IF(D1575="","",MAX(0,D1575+F1575-I1575))</f>
        <v/>
      </c>
      <c r="L1575" s="23">
        <f>IF(D1575="","",IF(D1575&lt;=0,"",1+COUNTIFS($D$1506:$D$1605,"&gt;0",$E$1506:$E$1605,"&gt;"&amp;E1575)))</f>
        <v/>
      </c>
      <c r="M1575" s="23">
        <f>IF(D1575="","",IF(AND(K1575&gt;0,L1575=1),"Yes","No"))</f>
        <v/>
      </c>
      <c r="N1575" s="50">
        <f>IF(D1575="","",N1475+F1575)</f>
        <v/>
      </c>
      <c r="O1575" s="49">
        <f>IF(D1575="","",IF(AND(K1575=0,K1475&gt;0),C1575,""))</f>
        <v/>
      </c>
    </row>
    <row r="1576">
      <c r="A1576" s="47">
        <f>IF(B1576="","",DATE(YEAR('Debt Inputs'!$E$2),MONTH('Debt Inputs'!$E$2)+15,1))</f>
        <v/>
      </c>
      <c r="B1576" s="18">
        <f>IF('Debt Inputs'!A76="","",'Debt Inputs'!A76)</f>
        <v/>
      </c>
      <c r="C1576" s="19">
        <f>IF(B1576="","",IFERROR(VLOOKUP(B1576,'Debt Inputs'!$A$6:$M$105,2,FALSE),""))</f>
        <v/>
      </c>
      <c r="D1576" s="48">
        <f>IF(B1576="","",K1476)</f>
        <v/>
      </c>
      <c r="E1576" s="21">
        <f>IF(B1576="","",IFERROR(VLOOKUP(B1576,'Debt Inputs'!$A$6:$M$105,5,FALSE),0))</f>
        <v/>
      </c>
      <c r="F1576" s="48">
        <f>IF(D1576="","",IFERROR(D1576*E1576/12,0))</f>
        <v/>
      </c>
      <c r="G1576" s="48">
        <f>IF(D1576="","",MIN(IFERROR(VLOOKUP(B1576,'Debt Inputs'!$A$6:$M$105,7,FALSE),0),D1576+F1576))</f>
        <v/>
      </c>
      <c r="H1576" s="48">
        <f>IF(D1576="","",IF(L1576=1,MAX(0,'Debt Inputs'!$B$2-SUM($G$1506:$G$1605)),0))</f>
        <v/>
      </c>
      <c r="I1576" s="48">
        <f>IF(D1576="","",MIN(D1576+F1576,G1576+H1576))</f>
        <v/>
      </c>
      <c r="J1576" s="48">
        <f>IF(D1576="","",MIN(D1576,MAX(0,I1576-F1576)))</f>
        <v/>
      </c>
      <c r="K1576" s="48">
        <f>IF(D1576="","",MAX(0,D1576+F1576-I1576))</f>
        <v/>
      </c>
      <c r="L1576" s="18">
        <f>IF(D1576="","",IF(D1576&lt;=0,"",1+COUNTIFS($D$1506:$D$1605,"&gt;0",$E$1506:$E$1605,"&gt;"&amp;E1576)))</f>
        <v/>
      </c>
      <c r="M1576" s="18">
        <f>IF(D1576="","",IF(AND(K1576&gt;0,L1576=1),"Yes","No"))</f>
        <v/>
      </c>
      <c r="N1576" s="48">
        <f>IF(D1576="","",N1476+F1576)</f>
        <v/>
      </c>
      <c r="O1576" s="47">
        <f>IF(D1576="","",IF(AND(K1576=0,K1476&gt;0),C1576,""))</f>
        <v/>
      </c>
    </row>
    <row r="1577">
      <c r="A1577" s="49">
        <f>IF(B1577="","",DATE(YEAR('Debt Inputs'!$E$2),MONTH('Debt Inputs'!$E$2)+15,1))</f>
        <v/>
      </c>
      <c r="B1577" s="23">
        <f>IF('Debt Inputs'!A77="","",'Debt Inputs'!A77)</f>
        <v/>
      </c>
      <c r="C1577" s="24">
        <f>IF(B1577="","",IFERROR(VLOOKUP(B1577,'Debt Inputs'!$A$6:$M$105,2,FALSE),""))</f>
        <v/>
      </c>
      <c r="D1577" s="50">
        <f>IF(B1577="","",K1477)</f>
        <v/>
      </c>
      <c r="E1577" s="26">
        <f>IF(B1577="","",IFERROR(VLOOKUP(B1577,'Debt Inputs'!$A$6:$M$105,5,FALSE),0))</f>
        <v/>
      </c>
      <c r="F1577" s="50">
        <f>IF(D1577="","",IFERROR(D1577*E1577/12,0))</f>
        <v/>
      </c>
      <c r="G1577" s="50">
        <f>IF(D1577="","",MIN(IFERROR(VLOOKUP(B1577,'Debt Inputs'!$A$6:$M$105,7,FALSE),0),D1577+F1577))</f>
        <v/>
      </c>
      <c r="H1577" s="50">
        <f>IF(D1577="","",IF(L1577=1,MAX(0,'Debt Inputs'!$B$2-SUM($G$1506:$G$1605)),0))</f>
        <v/>
      </c>
      <c r="I1577" s="50">
        <f>IF(D1577="","",MIN(D1577+F1577,G1577+H1577))</f>
        <v/>
      </c>
      <c r="J1577" s="50">
        <f>IF(D1577="","",MIN(D1577,MAX(0,I1577-F1577)))</f>
        <v/>
      </c>
      <c r="K1577" s="50">
        <f>IF(D1577="","",MAX(0,D1577+F1577-I1577))</f>
        <v/>
      </c>
      <c r="L1577" s="23">
        <f>IF(D1577="","",IF(D1577&lt;=0,"",1+COUNTIFS($D$1506:$D$1605,"&gt;0",$E$1506:$E$1605,"&gt;"&amp;E1577)))</f>
        <v/>
      </c>
      <c r="M1577" s="23">
        <f>IF(D1577="","",IF(AND(K1577&gt;0,L1577=1),"Yes","No"))</f>
        <v/>
      </c>
      <c r="N1577" s="50">
        <f>IF(D1577="","",N1477+F1577)</f>
        <v/>
      </c>
      <c r="O1577" s="49">
        <f>IF(D1577="","",IF(AND(K1577=0,K1477&gt;0),C1577,""))</f>
        <v/>
      </c>
    </row>
    <row r="1578">
      <c r="A1578" s="47">
        <f>IF(B1578="","",DATE(YEAR('Debt Inputs'!$E$2),MONTH('Debt Inputs'!$E$2)+15,1))</f>
        <v/>
      </c>
      <c r="B1578" s="18">
        <f>IF('Debt Inputs'!A78="","",'Debt Inputs'!A78)</f>
        <v/>
      </c>
      <c r="C1578" s="19">
        <f>IF(B1578="","",IFERROR(VLOOKUP(B1578,'Debt Inputs'!$A$6:$M$105,2,FALSE),""))</f>
        <v/>
      </c>
      <c r="D1578" s="48">
        <f>IF(B1578="","",K1478)</f>
        <v/>
      </c>
      <c r="E1578" s="21">
        <f>IF(B1578="","",IFERROR(VLOOKUP(B1578,'Debt Inputs'!$A$6:$M$105,5,FALSE),0))</f>
        <v/>
      </c>
      <c r="F1578" s="48">
        <f>IF(D1578="","",IFERROR(D1578*E1578/12,0))</f>
        <v/>
      </c>
      <c r="G1578" s="48">
        <f>IF(D1578="","",MIN(IFERROR(VLOOKUP(B1578,'Debt Inputs'!$A$6:$M$105,7,FALSE),0),D1578+F1578))</f>
        <v/>
      </c>
      <c r="H1578" s="48">
        <f>IF(D1578="","",IF(L1578=1,MAX(0,'Debt Inputs'!$B$2-SUM($G$1506:$G$1605)),0))</f>
        <v/>
      </c>
      <c r="I1578" s="48">
        <f>IF(D1578="","",MIN(D1578+F1578,G1578+H1578))</f>
        <v/>
      </c>
      <c r="J1578" s="48">
        <f>IF(D1578="","",MIN(D1578,MAX(0,I1578-F1578)))</f>
        <v/>
      </c>
      <c r="K1578" s="48">
        <f>IF(D1578="","",MAX(0,D1578+F1578-I1578))</f>
        <v/>
      </c>
      <c r="L1578" s="18">
        <f>IF(D1578="","",IF(D1578&lt;=0,"",1+COUNTIFS($D$1506:$D$1605,"&gt;0",$E$1506:$E$1605,"&gt;"&amp;E1578)))</f>
        <v/>
      </c>
      <c r="M1578" s="18">
        <f>IF(D1578="","",IF(AND(K1578&gt;0,L1578=1),"Yes","No"))</f>
        <v/>
      </c>
      <c r="N1578" s="48">
        <f>IF(D1578="","",N1478+F1578)</f>
        <v/>
      </c>
      <c r="O1578" s="47">
        <f>IF(D1578="","",IF(AND(K1578=0,K1478&gt;0),C1578,""))</f>
        <v/>
      </c>
    </row>
    <row r="1579">
      <c r="A1579" s="49">
        <f>IF(B1579="","",DATE(YEAR('Debt Inputs'!$E$2),MONTH('Debt Inputs'!$E$2)+15,1))</f>
        <v/>
      </c>
      <c r="B1579" s="23">
        <f>IF('Debt Inputs'!A79="","",'Debt Inputs'!A79)</f>
        <v/>
      </c>
      <c r="C1579" s="24">
        <f>IF(B1579="","",IFERROR(VLOOKUP(B1579,'Debt Inputs'!$A$6:$M$105,2,FALSE),""))</f>
        <v/>
      </c>
      <c r="D1579" s="50">
        <f>IF(B1579="","",K1479)</f>
        <v/>
      </c>
      <c r="E1579" s="26">
        <f>IF(B1579="","",IFERROR(VLOOKUP(B1579,'Debt Inputs'!$A$6:$M$105,5,FALSE),0))</f>
        <v/>
      </c>
      <c r="F1579" s="50">
        <f>IF(D1579="","",IFERROR(D1579*E1579/12,0))</f>
        <v/>
      </c>
      <c r="G1579" s="50">
        <f>IF(D1579="","",MIN(IFERROR(VLOOKUP(B1579,'Debt Inputs'!$A$6:$M$105,7,FALSE),0),D1579+F1579))</f>
        <v/>
      </c>
      <c r="H1579" s="50">
        <f>IF(D1579="","",IF(L1579=1,MAX(0,'Debt Inputs'!$B$2-SUM($G$1506:$G$1605)),0))</f>
        <v/>
      </c>
      <c r="I1579" s="50">
        <f>IF(D1579="","",MIN(D1579+F1579,G1579+H1579))</f>
        <v/>
      </c>
      <c r="J1579" s="50">
        <f>IF(D1579="","",MIN(D1579,MAX(0,I1579-F1579)))</f>
        <v/>
      </c>
      <c r="K1579" s="50">
        <f>IF(D1579="","",MAX(0,D1579+F1579-I1579))</f>
        <v/>
      </c>
      <c r="L1579" s="23">
        <f>IF(D1579="","",IF(D1579&lt;=0,"",1+COUNTIFS($D$1506:$D$1605,"&gt;0",$E$1506:$E$1605,"&gt;"&amp;E1579)))</f>
        <v/>
      </c>
      <c r="M1579" s="23">
        <f>IF(D1579="","",IF(AND(K1579&gt;0,L1579=1),"Yes","No"))</f>
        <v/>
      </c>
      <c r="N1579" s="50">
        <f>IF(D1579="","",N1479+F1579)</f>
        <v/>
      </c>
      <c r="O1579" s="49">
        <f>IF(D1579="","",IF(AND(K1579=0,K1479&gt;0),C1579,""))</f>
        <v/>
      </c>
    </row>
    <row r="1580">
      <c r="A1580" s="47">
        <f>IF(B1580="","",DATE(YEAR('Debt Inputs'!$E$2),MONTH('Debt Inputs'!$E$2)+15,1))</f>
        <v/>
      </c>
      <c r="B1580" s="18">
        <f>IF('Debt Inputs'!A80="","",'Debt Inputs'!A80)</f>
        <v/>
      </c>
      <c r="C1580" s="19">
        <f>IF(B1580="","",IFERROR(VLOOKUP(B1580,'Debt Inputs'!$A$6:$M$105,2,FALSE),""))</f>
        <v/>
      </c>
      <c r="D1580" s="48">
        <f>IF(B1580="","",K1480)</f>
        <v/>
      </c>
      <c r="E1580" s="21">
        <f>IF(B1580="","",IFERROR(VLOOKUP(B1580,'Debt Inputs'!$A$6:$M$105,5,FALSE),0))</f>
        <v/>
      </c>
      <c r="F1580" s="48">
        <f>IF(D1580="","",IFERROR(D1580*E1580/12,0))</f>
        <v/>
      </c>
      <c r="G1580" s="48">
        <f>IF(D1580="","",MIN(IFERROR(VLOOKUP(B1580,'Debt Inputs'!$A$6:$M$105,7,FALSE),0),D1580+F1580))</f>
        <v/>
      </c>
      <c r="H1580" s="48">
        <f>IF(D1580="","",IF(L1580=1,MAX(0,'Debt Inputs'!$B$2-SUM($G$1506:$G$1605)),0))</f>
        <v/>
      </c>
      <c r="I1580" s="48">
        <f>IF(D1580="","",MIN(D1580+F1580,G1580+H1580))</f>
        <v/>
      </c>
      <c r="J1580" s="48">
        <f>IF(D1580="","",MIN(D1580,MAX(0,I1580-F1580)))</f>
        <v/>
      </c>
      <c r="K1580" s="48">
        <f>IF(D1580="","",MAX(0,D1580+F1580-I1580))</f>
        <v/>
      </c>
      <c r="L1580" s="18">
        <f>IF(D1580="","",IF(D1580&lt;=0,"",1+COUNTIFS($D$1506:$D$1605,"&gt;0",$E$1506:$E$1605,"&gt;"&amp;E1580)))</f>
        <v/>
      </c>
      <c r="M1580" s="18">
        <f>IF(D1580="","",IF(AND(K1580&gt;0,L1580=1),"Yes","No"))</f>
        <v/>
      </c>
      <c r="N1580" s="48">
        <f>IF(D1580="","",N1480+F1580)</f>
        <v/>
      </c>
      <c r="O1580" s="47">
        <f>IF(D1580="","",IF(AND(K1580=0,K1480&gt;0),C1580,""))</f>
        <v/>
      </c>
    </row>
    <row r="1581">
      <c r="A1581" s="49">
        <f>IF(B1581="","",DATE(YEAR('Debt Inputs'!$E$2),MONTH('Debt Inputs'!$E$2)+15,1))</f>
        <v/>
      </c>
      <c r="B1581" s="23">
        <f>IF('Debt Inputs'!A81="","",'Debt Inputs'!A81)</f>
        <v/>
      </c>
      <c r="C1581" s="24">
        <f>IF(B1581="","",IFERROR(VLOOKUP(B1581,'Debt Inputs'!$A$6:$M$105,2,FALSE),""))</f>
        <v/>
      </c>
      <c r="D1581" s="50">
        <f>IF(B1581="","",K1481)</f>
        <v/>
      </c>
      <c r="E1581" s="26">
        <f>IF(B1581="","",IFERROR(VLOOKUP(B1581,'Debt Inputs'!$A$6:$M$105,5,FALSE),0))</f>
        <v/>
      </c>
      <c r="F1581" s="50">
        <f>IF(D1581="","",IFERROR(D1581*E1581/12,0))</f>
        <v/>
      </c>
      <c r="G1581" s="50">
        <f>IF(D1581="","",MIN(IFERROR(VLOOKUP(B1581,'Debt Inputs'!$A$6:$M$105,7,FALSE),0),D1581+F1581))</f>
        <v/>
      </c>
      <c r="H1581" s="50">
        <f>IF(D1581="","",IF(L1581=1,MAX(0,'Debt Inputs'!$B$2-SUM($G$1506:$G$1605)),0))</f>
        <v/>
      </c>
      <c r="I1581" s="50">
        <f>IF(D1581="","",MIN(D1581+F1581,G1581+H1581))</f>
        <v/>
      </c>
      <c r="J1581" s="50">
        <f>IF(D1581="","",MIN(D1581,MAX(0,I1581-F1581)))</f>
        <v/>
      </c>
      <c r="K1581" s="50">
        <f>IF(D1581="","",MAX(0,D1581+F1581-I1581))</f>
        <v/>
      </c>
      <c r="L1581" s="23">
        <f>IF(D1581="","",IF(D1581&lt;=0,"",1+COUNTIFS($D$1506:$D$1605,"&gt;0",$E$1506:$E$1605,"&gt;"&amp;E1581)))</f>
        <v/>
      </c>
      <c r="M1581" s="23">
        <f>IF(D1581="","",IF(AND(K1581&gt;0,L1581=1),"Yes","No"))</f>
        <v/>
      </c>
      <c r="N1581" s="50">
        <f>IF(D1581="","",N1481+F1581)</f>
        <v/>
      </c>
      <c r="O1581" s="49">
        <f>IF(D1581="","",IF(AND(K1581=0,K1481&gt;0),C1581,""))</f>
        <v/>
      </c>
    </row>
    <row r="1582">
      <c r="A1582" s="47">
        <f>IF(B1582="","",DATE(YEAR('Debt Inputs'!$E$2),MONTH('Debt Inputs'!$E$2)+15,1))</f>
        <v/>
      </c>
      <c r="B1582" s="18">
        <f>IF('Debt Inputs'!A82="","",'Debt Inputs'!A82)</f>
        <v/>
      </c>
      <c r="C1582" s="19">
        <f>IF(B1582="","",IFERROR(VLOOKUP(B1582,'Debt Inputs'!$A$6:$M$105,2,FALSE),""))</f>
        <v/>
      </c>
      <c r="D1582" s="48">
        <f>IF(B1582="","",K1482)</f>
        <v/>
      </c>
      <c r="E1582" s="21">
        <f>IF(B1582="","",IFERROR(VLOOKUP(B1582,'Debt Inputs'!$A$6:$M$105,5,FALSE),0))</f>
        <v/>
      </c>
      <c r="F1582" s="48">
        <f>IF(D1582="","",IFERROR(D1582*E1582/12,0))</f>
        <v/>
      </c>
      <c r="G1582" s="48">
        <f>IF(D1582="","",MIN(IFERROR(VLOOKUP(B1582,'Debt Inputs'!$A$6:$M$105,7,FALSE),0),D1582+F1582))</f>
        <v/>
      </c>
      <c r="H1582" s="48">
        <f>IF(D1582="","",IF(L1582=1,MAX(0,'Debt Inputs'!$B$2-SUM($G$1506:$G$1605)),0))</f>
        <v/>
      </c>
      <c r="I1582" s="48">
        <f>IF(D1582="","",MIN(D1582+F1582,G1582+H1582))</f>
        <v/>
      </c>
      <c r="J1582" s="48">
        <f>IF(D1582="","",MIN(D1582,MAX(0,I1582-F1582)))</f>
        <v/>
      </c>
      <c r="K1582" s="48">
        <f>IF(D1582="","",MAX(0,D1582+F1582-I1582))</f>
        <v/>
      </c>
      <c r="L1582" s="18">
        <f>IF(D1582="","",IF(D1582&lt;=0,"",1+COUNTIFS($D$1506:$D$1605,"&gt;0",$E$1506:$E$1605,"&gt;"&amp;E1582)))</f>
        <v/>
      </c>
      <c r="M1582" s="18">
        <f>IF(D1582="","",IF(AND(K1582&gt;0,L1582=1),"Yes","No"))</f>
        <v/>
      </c>
      <c r="N1582" s="48">
        <f>IF(D1582="","",N1482+F1582)</f>
        <v/>
      </c>
      <c r="O1582" s="47">
        <f>IF(D1582="","",IF(AND(K1582=0,K1482&gt;0),C1582,""))</f>
        <v/>
      </c>
    </row>
    <row r="1583">
      <c r="A1583" s="49">
        <f>IF(B1583="","",DATE(YEAR('Debt Inputs'!$E$2),MONTH('Debt Inputs'!$E$2)+15,1))</f>
        <v/>
      </c>
      <c r="B1583" s="23">
        <f>IF('Debt Inputs'!A83="","",'Debt Inputs'!A83)</f>
        <v/>
      </c>
      <c r="C1583" s="24">
        <f>IF(B1583="","",IFERROR(VLOOKUP(B1583,'Debt Inputs'!$A$6:$M$105,2,FALSE),""))</f>
        <v/>
      </c>
      <c r="D1583" s="50">
        <f>IF(B1583="","",K1483)</f>
        <v/>
      </c>
      <c r="E1583" s="26">
        <f>IF(B1583="","",IFERROR(VLOOKUP(B1583,'Debt Inputs'!$A$6:$M$105,5,FALSE),0))</f>
        <v/>
      </c>
      <c r="F1583" s="50">
        <f>IF(D1583="","",IFERROR(D1583*E1583/12,0))</f>
        <v/>
      </c>
      <c r="G1583" s="50">
        <f>IF(D1583="","",MIN(IFERROR(VLOOKUP(B1583,'Debt Inputs'!$A$6:$M$105,7,FALSE),0),D1583+F1583))</f>
        <v/>
      </c>
      <c r="H1583" s="50">
        <f>IF(D1583="","",IF(L1583=1,MAX(0,'Debt Inputs'!$B$2-SUM($G$1506:$G$1605)),0))</f>
        <v/>
      </c>
      <c r="I1583" s="50">
        <f>IF(D1583="","",MIN(D1583+F1583,G1583+H1583))</f>
        <v/>
      </c>
      <c r="J1583" s="50">
        <f>IF(D1583="","",MIN(D1583,MAX(0,I1583-F1583)))</f>
        <v/>
      </c>
      <c r="K1583" s="50">
        <f>IF(D1583="","",MAX(0,D1583+F1583-I1583))</f>
        <v/>
      </c>
      <c r="L1583" s="23">
        <f>IF(D1583="","",IF(D1583&lt;=0,"",1+COUNTIFS($D$1506:$D$1605,"&gt;0",$E$1506:$E$1605,"&gt;"&amp;E1583)))</f>
        <v/>
      </c>
      <c r="M1583" s="23">
        <f>IF(D1583="","",IF(AND(K1583&gt;0,L1583=1),"Yes","No"))</f>
        <v/>
      </c>
      <c r="N1583" s="50">
        <f>IF(D1583="","",N1483+F1583)</f>
        <v/>
      </c>
      <c r="O1583" s="49">
        <f>IF(D1583="","",IF(AND(K1583=0,K1483&gt;0),C1583,""))</f>
        <v/>
      </c>
    </row>
    <row r="1584">
      <c r="A1584" s="47">
        <f>IF(B1584="","",DATE(YEAR('Debt Inputs'!$E$2),MONTH('Debt Inputs'!$E$2)+15,1))</f>
        <v/>
      </c>
      <c r="B1584" s="18">
        <f>IF('Debt Inputs'!A84="","",'Debt Inputs'!A84)</f>
        <v/>
      </c>
      <c r="C1584" s="19">
        <f>IF(B1584="","",IFERROR(VLOOKUP(B1584,'Debt Inputs'!$A$6:$M$105,2,FALSE),""))</f>
        <v/>
      </c>
      <c r="D1584" s="48">
        <f>IF(B1584="","",K1484)</f>
        <v/>
      </c>
      <c r="E1584" s="21">
        <f>IF(B1584="","",IFERROR(VLOOKUP(B1584,'Debt Inputs'!$A$6:$M$105,5,FALSE),0))</f>
        <v/>
      </c>
      <c r="F1584" s="48">
        <f>IF(D1584="","",IFERROR(D1584*E1584/12,0))</f>
        <v/>
      </c>
      <c r="G1584" s="48">
        <f>IF(D1584="","",MIN(IFERROR(VLOOKUP(B1584,'Debt Inputs'!$A$6:$M$105,7,FALSE),0),D1584+F1584))</f>
        <v/>
      </c>
      <c r="H1584" s="48">
        <f>IF(D1584="","",IF(L1584=1,MAX(0,'Debt Inputs'!$B$2-SUM($G$1506:$G$1605)),0))</f>
        <v/>
      </c>
      <c r="I1584" s="48">
        <f>IF(D1584="","",MIN(D1584+F1584,G1584+H1584))</f>
        <v/>
      </c>
      <c r="J1584" s="48">
        <f>IF(D1584="","",MIN(D1584,MAX(0,I1584-F1584)))</f>
        <v/>
      </c>
      <c r="K1584" s="48">
        <f>IF(D1584="","",MAX(0,D1584+F1584-I1584))</f>
        <v/>
      </c>
      <c r="L1584" s="18">
        <f>IF(D1584="","",IF(D1584&lt;=0,"",1+COUNTIFS($D$1506:$D$1605,"&gt;0",$E$1506:$E$1605,"&gt;"&amp;E1584)))</f>
        <v/>
      </c>
      <c r="M1584" s="18">
        <f>IF(D1584="","",IF(AND(K1584&gt;0,L1584=1),"Yes","No"))</f>
        <v/>
      </c>
      <c r="N1584" s="48">
        <f>IF(D1584="","",N1484+F1584)</f>
        <v/>
      </c>
      <c r="O1584" s="47">
        <f>IF(D1584="","",IF(AND(K1584=0,K1484&gt;0),C1584,""))</f>
        <v/>
      </c>
    </row>
    <row r="1585">
      <c r="A1585" s="49">
        <f>IF(B1585="","",DATE(YEAR('Debt Inputs'!$E$2),MONTH('Debt Inputs'!$E$2)+15,1))</f>
        <v/>
      </c>
      <c r="B1585" s="23">
        <f>IF('Debt Inputs'!A85="","",'Debt Inputs'!A85)</f>
        <v/>
      </c>
      <c r="C1585" s="24">
        <f>IF(B1585="","",IFERROR(VLOOKUP(B1585,'Debt Inputs'!$A$6:$M$105,2,FALSE),""))</f>
        <v/>
      </c>
      <c r="D1585" s="50">
        <f>IF(B1585="","",K1485)</f>
        <v/>
      </c>
      <c r="E1585" s="26">
        <f>IF(B1585="","",IFERROR(VLOOKUP(B1585,'Debt Inputs'!$A$6:$M$105,5,FALSE),0))</f>
        <v/>
      </c>
      <c r="F1585" s="50">
        <f>IF(D1585="","",IFERROR(D1585*E1585/12,0))</f>
        <v/>
      </c>
      <c r="G1585" s="50">
        <f>IF(D1585="","",MIN(IFERROR(VLOOKUP(B1585,'Debt Inputs'!$A$6:$M$105,7,FALSE),0),D1585+F1585))</f>
        <v/>
      </c>
      <c r="H1585" s="50">
        <f>IF(D1585="","",IF(L1585=1,MAX(0,'Debt Inputs'!$B$2-SUM($G$1506:$G$1605)),0))</f>
        <v/>
      </c>
      <c r="I1585" s="50">
        <f>IF(D1585="","",MIN(D1585+F1585,G1585+H1585))</f>
        <v/>
      </c>
      <c r="J1585" s="50">
        <f>IF(D1585="","",MIN(D1585,MAX(0,I1585-F1585)))</f>
        <v/>
      </c>
      <c r="K1585" s="50">
        <f>IF(D1585="","",MAX(0,D1585+F1585-I1585))</f>
        <v/>
      </c>
      <c r="L1585" s="23">
        <f>IF(D1585="","",IF(D1585&lt;=0,"",1+COUNTIFS($D$1506:$D$1605,"&gt;0",$E$1506:$E$1605,"&gt;"&amp;E1585)))</f>
        <v/>
      </c>
      <c r="M1585" s="23">
        <f>IF(D1585="","",IF(AND(K1585&gt;0,L1585=1),"Yes","No"))</f>
        <v/>
      </c>
      <c r="N1585" s="50">
        <f>IF(D1585="","",N1485+F1585)</f>
        <v/>
      </c>
      <c r="O1585" s="49">
        <f>IF(D1585="","",IF(AND(K1585=0,K1485&gt;0),C1585,""))</f>
        <v/>
      </c>
    </row>
    <row r="1586">
      <c r="A1586" s="47">
        <f>IF(B1586="","",DATE(YEAR('Debt Inputs'!$E$2),MONTH('Debt Inputs'!$E$2)+15,1))</f>
        <v/>
      </c>
      <c r="B1586" s="18">
        <f>IF('Debt Inputs'!A86="","",'Debt Inputs'!A86)</f>
        <v/>
      </c>
      <c r="C1586" s="19">
        <f>IF(B1586="","",IFERROR(VLOOKUP(B1586,'Debt Inputs'!$A$6:$M$105,2,FALSE),""))</f>
        <v/>
      </c>
      <c r="D1586" s="48">
        <f>IF(B1586="","",K1486)</f>
        <v/>
      </c>
      <c r="E1586" s="21">
        <f>IF(B1586="","",IFERROR(VLOOKUP(B1586,'Debt Inputs'!$A$6:$M$105,5,FALSE),0))</f>
        <v/>
      </c>
      <c r="F1586" s="48">
        <f>IF(D1586="","",IFERROR(D1586*E1586/12,0))</f>
        <v/>
      </c>
      <c r="G1586" s="48">
        <f>IF(D1586="","",MIN(IFERROR(VLOOKUP(B1586,'Debt Inputs'!$A$6:$M$105,7,FALSE),0),D1586+F1586))</f>
        <v/>
      </c>
      <c r="H1586" s="48">
        <f>IF(D1586="","",IF(L1586=1,MAX(0,'Debt Inputs'!$B$2-SUM($G$1506:$G$1605)),0))</f>
        <v/>
      </c>
      <c r="I1586" s="48">
        <f>IF(D1586="","",MIN(D1586+F1586,G1586+H1586))</f>
        <v/>
      </c>
      <c r="J1586" s="48">
        <f>IF(D1586="","",MIN(D1586,MAX(0,I1586-F1586)))</f>
        <v/>
      </c>
      <c r="K1586" s="48">
        <f>IF(D1586="","",MAX(0,D1586+F1586-I1586))</f>
        <v/>
      </c>
      <c r="L1586" s="18">
        <f>IF(D1586="","",IF(D1586&lt;=0,"",1+COUNTIFS($D$1506:$D$1605,"&gt;0",$E$1506:$E$1605,"&gt;"&amp;E1586)))</f>
        <v/>
      </c>
      <c r="M1586" s="18">
        <f>IF(D1586="","",IF(AND(K1586&gt;0,L1586=1),"Yes","No"))</f>
        <v/>
      </c>
      <c r="N1586" s="48">
        <f>IF(D1586="","",N1486+F1586)</f>
        <v/>
      </c>
      <c r="O1586" s="47">
        <f>IF(D1586="","",IF(AND(K1586=0,K1486&gt;0),C1586,""))</f>
        <v/>
      </c>
    </row>
    <row r="1587">
      <c r="A1587" s="49">
        <f>IF(B1587="","",DATE(YEAR('Debt Inputs'!$E$2),MONTH('Debt Inputs'!$E$2)+15,1))</f>
        <v/>
      </c>
      <c r="B1587" s="23">
        <f>IF('Debt Inputs'!A87="","",'Debt Inputs'!A87)</f>
        <v/>
      </c>
      <c r="C1587" s="24">
        <f>IF(B1587="","",IFERROR(VLOOKUP(B1587,'Debt Inputs'!$A$6:$M$105,2,FALSE),""))</f>
        <v/>
      </c>
      <c r="D1587" s="50">
        <f>IF(B1587="","",K1487)</f>
        <v/>
      </c>
      <c r="E1587" s="26">
        <f>IF(B1587="","",IFERROR(VLOOKUP(B1587,'Debt Inputs'!$A$6:$M$105,5,FALSE),0))</f>
        <v/>
      </c>
      <c r="F1587" s="50">
        <f>IF(D1587="","",IFERROR(D1587*E1587/12,0))</f>
        <v/>
      </c>
      <c r="G1587" s="50">
        <f>IF(D1587="","",MIN(IFERROR(VLOOKUP(B1587,'Debt Inputs'!$A$6:$M$105,7,FALSE),0),D1587+F1587))</f>
        <v/>
      </c>
      <c r="H1587" s="50">
        <f>IF(D1587="","",IF(L1587=1,MAX(0,'Debt Inputs'!$B$2-SUM($G$1506:$G$1605)),0))</f>
        <v/>
      </c>
      <c r="I1587" s="50">
        <f>IF(D1587="","",MIN(D1587+F1587,G1587+H1587))</f>
        <v/>
      </c>
      <c r="J1587" s="50">
        <f>IF(D1587="","",MIN(D1587,MAX(0,I1587-F1587)))</f>
        <v/>
      </c>
      <c r="K1587" s="50">
        <f>IF(D1587="","",MAX(0,D1587+F1587-I1587))</f>
        <v/>
      </c>
      <c r="L1587" s="23">
        <f>IF(D1587="","",IF(D1587&lt;=0,"",1+COUNTIFS($D$1506:$D$1605,"&gt;0",$E$1506:$E$1605,"&gt;"&amp;E1587)))</f>
        <v/>
      </c>
      <c r="M1587" s="23">
        <f>IF(D1587="","",IF(AND(K1587&gt;0,L1587=1),"Yes","No"))</f>
        <v/>
      </c>
      <c r="N1587" s="50">
        <f>IF(D1587="","",N1487+F1587)</f>
        <v/>
      </c>
      <c r="O1587" s="49">
        <f>IF(D1587="","",IF(AND(K1587=0,K1487&gt;0),C1587,""))</f>
        <v/>
      </c>
    </row>
    <row r="1588">
      <c r="A1588" s="47">
        <f>IF(B1588="","",DATE(YEAR('Debt Inputs'!$E$2),MONTH('Debt Inputs'!$E$2)+15,1))</f>
        <v/>
      </c>
      <c r="B1588" s="18">
        <f>IF('Debt Inputs'!A88="","",'Debt Inputs'!A88)</f>
        <v/>
      </c>
      <c r="C1588" s="19">
        <f>IF(B1588="","",IFERROR(VLOOKUP(B1588,'Debt Inputs'!$A$6:$M$105,2,FALSE),""))</f>
        <v/>
      </c>
      <c r="D1588" s="48">
        <f>IF(B1588="","",K1488)</f>
        <v/>
      </c>
      <c r="E1588" s="21">
        <f>IF(B1588="","",IFERROR(VLOOKUP(B1588,'Debt Inputs'!$A$6:$M$105,5,FALSE),0))</f>
        <v/>
      </c>
      <c r="F1588" s="48">
        <f>IF(D1588="","",IFERROR(D1588*E1588/12,0))</f>
        <v/>
      </c>
      <c r="G1588" s="48">
        <f>IF(D1588="","",MIN(IFERROR(VLOOKUP(B1588,'Debt Inputs'!$A$6:$M$105,7,FALSE),0),D1588+F1588))</f>
        <v/>
      </c>
      <c r="H1588" s="48">
        <f>IF(D1588="","",IF(L1588=1,MAX(0,'Debt Inputs'!$B$2-SUM($G$1506:$G$1605)),0))</f>
        <v/>
      </c>
      <c r="I1588" s="48">
        <f>IF(D1588="","",MIN(D1588+F1588,G1588+H1588))</f>
        <v/>
      </c>
      <c r="J1588" s="48">
        <f>IF(D1588="","",MIN(D1588,MAX(0,I1588-F1588)))</f>
        <v/>
      </c>
      <c r="K1588" s="48">
        <f>IF(D1588="","",MAX(0,D1588+F1588-I1588))</f>
        <v/>
      </c>
      <c r="L1588" s="18">
        <f>IF(D1588="","",IF(D1588&lt;=0,"",1+COUNTIFS($D$1506:$D$1605,"&gt;0",$E$1506:$E$1605,"&gt;"&amp;E1588)))</f>
        <v/>
      </c>
      <c r="M1588" s="18">
        <f>IF(D1588="","",IF(AND(K1588&gt;0,L1588=1),"Yes","No"))</f>
        <v/>
      </c>
      <c r="N1588" s="48">
        <f>IF(D1588="","",N1488+F1588)</f>
        <v/>
      </c>
      <c r="O1588" s="47">
        <f>IF(D1588="","",IF(AND(K1588=0,K1488&gt;0),C1588,""))</f>
        <v/>
      </c>
    </row>
    <row r="1589">
      <c r="A1589" s="49">
        <f>IF(B1589="","",DATE(YEAR('Debt Inputs'!$E$2),MONTH('Debt Inputs'!$E$2)+15,1))</f>
        <v/>
      </c>
      <c r="B1589" s="23">
        <f>IF('Debt Inputs'!A89="","",'Debt Inputs'!A89)</f>
        <v/>
      </c>
      <c r="C1589" s="24">
        <f>IF(B1589="","",IFERROR(VLOOKUP(B1589,'Debt Inputs'!$A$6:$M$105,2,FALSE),""))</f>
        <v/>
      </c>
      <c r="D1589" s="50">
        <f>IF(B1589="","",K1489)</f>
        <v/>
      </c>
      <c r="E1589" s="26">
        <f>IF(B1589="","",IFERROR(VLOOKUP(B1589,'Debt Inputs'!$A$6:$M$105,5,FALSE),0))</f>
        <v/>
      </c>
      <c r="F1589" s="50">
        <f>IF(D1589="","",IFERROR(D1589*E1589/12,0))</f>
        <v/>
      </c>
      <c r="G1589" s="50">
        <f>IF(D1589="","",MIN(IFERROR(VLOOKUP(B1589,'Debt Inputs'!$A$6:$M$105,7,FALSE),0),D1589+F1589))</f>
        <v/>
      </c>
      <c r="H1589" s="50">
        <f>IF(D1589="","",IF(L1589=1,MAX(0,'Debt Inputs'!$B$2-SUM($G$1506:$G$1605)),0))</f>
        <v/>
      </c>
      <c r="I1589" s="50">
        <f>IF(D1589="","",MIN(D1589+F1589,G1589+H1589))</f>
        <v/>
      </c>
      <c r="J1589" s="50">
        <f>IF(D1589="","",MIN(D1589,MAX(0,I1589-F1589)))</f>
        <v/>
      </c>
      <c r="K1589" s="50">
        <f>IF(D1589="","",MAX(0,D1589+F1589-I1589))</f>
        <v/>
      </c>
      <c r="L1589" s="23">
        <f>IF(D1589="","",IF(D1589&lt;=0,"",1+COUNTIFS($D$1506:$D$1605,"&gt;0",$E$1506:$E$1605,"&gt;"&amp;E1589)))</f>
        <v/>
      </c>
      <c r="M1589" s="23">
        <f>IF(D1589="","",IF(AND(K1589&gt;0,L1589=1),"Yes","No"))</f>
        <v/>
      </c>
      <c r="N1589" s="50">
        <f>IF(D1589="","",N1489+F1589)</f>
        <v/>
      </c>
      <c r="O1589" s="49">
        <f>IF(D1589="","",IF(AND(K1589=0,K1489&gt;0),C1589,""))</f>
        <v/>
      </c>
    </row>
    <row r="1590">
      <c r="A1590" s="47">
        <f>IF(B1590="","",DATE(YEAR('Debt Inputs'!$E$2),MONTH('Debt Inputs'!$E$2)+15,1))</f>
        <v/>
      </c>
      <c r="B1590" s="18">
        <f>IF('Debt Inputs'!A90="","",'Debt Inputs'!A90)</f>
        <v/>
      </c>
      <c r="C1590" s="19">
        <f>IF(B1590="","",IFERROR(VLOOKUP(B1590,'Debt Inputs'!$A$6:$M$105,2,FALSE),""))</f>
        <v/>
      </c>
      <c r="D1590" s="48">
        <f>IF(B1590="","",K1490)</f>
        <v/>
      </c>
      <c r="E1590" s="21">
        <f>IF(B1590="","",IFERROR(VLOOKUP(B1590,'Debt Inputs'!$A$6:$M$105,5,FALSE),0))</f>
        <v/>
      </c>
      <c r="F1590" s="48">
        <f>IF(D1590="","",IFERROR(D1590*E1590/12,0))</f>
        <v/>
      </c>
      <c r="G1590" s="48">
        <f>IF(D1590="","",MIN(IFERROR(VLOOKUP(B1590,'Debt Inputs'!$A$6:$M$105,7,FALSE),0),D1590+F1590))</f>
        <v/>
      </c>
      <c r="H1590" s="48">
        <f>IF(D1590="","",IF(L1590=1,MAX(0,'Debt Inputs'!$B$2-SUM($G$1506:$G$1605)),0))</f>
        <v/>
      </c>
      <c r="I1590" s="48">
        <f>IF(D1590="","",MIN(D1590+F1590,G1590+H1590))</f>
        <v/>
      </c>
      <c r="J1590" s="48">
        <f>IF(D1590="","",MIN(D1590,MAX(0,I1590-F1590)))</f>
        <v/>
      </c>
      <c r="K1590" s="48">
        <f>IF(D1590="","",MAX(0,D1590+F1590-I1590))</f>
        <v/>
      </c>
      <c r="L1590" s="18">
        <f>IF(D1590="","",IF(D1590&lt;=0,"",1+COUNTIFS($D$1506:$D$1605,"&gt;0",$E$1506:$E$1605,"&gt;"&amp;E1590)))</f>
        <v/>
      </c>
      <c r="M1590" s="18">
        <f>IF(D1590="","",IF(AND(K1590&gt;0,L1590=1),"Yes","No"))</f>
        <v/>
      </c>
      <c r="N1590" s="48">
        <f>IF(D1590="","",N1490+F1590)</f>
        <v/>
      </c>
      <c r="O1590" s="47">
        <f>IF(D1590="","",IF(AND(K1590=0,K1490&gt;0),C1590,""))</f>
        <v/>
      </c>
    </row>
    <row r="1591">
      <c r="A1591" s="49">
        <f>IF(B1591="","",DATE(YEAR('Debt Inputs'!$E$2),MONTH('Debt Inputs'!$E$2)+15,1))</f>
        <v/>
      </c>
      <c r="B1591" s="23">
        <f>IF('Debt Inputs'!A91="","",'Debt Inputs'!A91)</f>
        <v/>
      </c>
      <c r="C1591" s="24">
        <f>IF(B1591="","",IFERROR(VLOOKUP(B1591,'Debt Inputs'!$A$6:$M$105,2,FALSE),""))</f>
        <v/>
      </c>
      <c r="D1591" s="50">
        <f>IF(B1591="","",K1491)</f>
        <v/>
      </c>
      <c r="E1591" s="26">
        <f>IF(B1591="","",IFERROR(VLOOKUP(B1591,'Debt Inputs'!$A$6:$M$105,5,FALSE),0))</f>
        <v/>
      </c>
      <c r="F1591" s="50">
        <f>IF(D1591="","",IFERROR(D1591*E1591/12,0))</f>
        <v/>
      </c>
      <c r="G1591" s="50">
        <f>IF(D1591="","",MIN(IFERROR(VLOOKUP(B1591,'Debt Inputs'!$A$6:$M$105,7,FALSE),0),D1591+F1591))</f>
        <v/>
      </c>
      <c r="H1591" s="50">
        <f>IF(D1591="","",IF(L1591=1,MAX(0,'Debt Inputs'!$B$2-SUM($G$1506:$G$1605)),0))</f>
        <v/>
      </c>
      <c r="I1591" s="50">
        <f>IF(D1591="","",MIN(D1591+F1591,G1591+H1591))</f>
        <v/>
      </c>
      <c r="J1591" s="50">
        <f>IF(D1591="","",MIN(D1591,MAX(0,I1591-F1591)))</f>
        <v/>
      </c>
      <c r="K1591" s="50">
        <f>IF(D1591="","",MAX(0,D1591+F1591-I1591))</f>
        <v/>
      </c>
      <c r="L1591" s="23">
        <f>IF(D1591="","",IF(D1591&lt;=0,"",1+COUNTIFS($D$1506:$D$1605,"&gt;0",$E$1506:$E$1605,"&gt;"&amp;E1591)))</f>
        <v/>
      </c>
      <c r="M1591" s="23">
        <f>IF(D1591="","",IF(AND(K1591&gt;0,L1591=1),"Yes","No"))</f>
        <v/>
      </c>
      <c r="N1591" s="50">
        <f>IF(D1591="","",N1491+F1591)</f>
        <v/>
      </c>
      <c r="O1591" s="49">
        <f>IF(D1591="","",IF(AND(K1591=0,K1491&gt;0),C1591,""))</f>
        <v/>
      </c>
    </row>
    <row r="1592">
      <c r="A1592" s="47">
        <f>IF(B1592="","",DATE(YEAR('Debt Inputs'!$E$2),MONTH('Debt Inputs'!$E$2)+15,1))</f>
        <v/>
      </c>
      <c r="B1592" s="18">
        <f>IF('Debt Inputs'!A92="","",'Debt Inputs'!A92)</f>
        <v/>
      </c>
      <c r="C1592" s="19">
        <f>IF(B1592="","",IFERROR(VLOOKUP(B1592,'Debt Inputs'!$A$6:$M$105,2,FALSE),""))</f>
        <v/>
      </c>
      <c r="D1592" s="48">
        <f>IF(B1592="","",K1492)</f>
        <v/>
      </c>
      <c r="E1592" s="21">
        <f>IF(B1592="","",IFERROR(VLOOKUP(B1592,'Debt Inputs'!$A$6:$M$105,5,FALSE),0))</f>
        <v/>
      </c>
      <c r="F1592" s="48">
        <f>IF(D1592="","",IFERROR(D1592*E1592/12,0))</f>
        <v/>
      </c>
      <c r="G1592" s="48">
        <f>IF(D1592="","",MIN(IFERROR(VLOOKUP(B1592,'Debt Inputs'!$A$6:$M$105,7,FALSE),0),D1592+F1592))</f>
        <v/>
      </c>
      <c r="H1592" s="48">
        <f>IF(D1592="","",IF(L1592=1,MAX(0,'Debt Inputs'!$B$2-SUM($G$1506:$G$1605)),0))</f>
        <v/>
      </c>
      <c r="I1592" s="48">
        <f>IF(D1592="","",MIN(D1592+F1592,G1592+H1592))</f>
        <v/>
      </c>
      <c r="J1592" s="48">
        <f>IF(D1592="","",MIN(D1592,MAX(0,I1592-F1592)))</f>
        <v/>
      </c>
      <c r="K1592" s="48">
        <f>IF(D1592="","",MAX(0,D1592+F1592-I1592))</f>
        <v/>
      </c>
      <c r="L1592" s="18">
        <f>IF(D1592="","",IF(D1592&lt;=0,"",1+COUNTIFS($D$1506:$D$1605,"&gt;0",$E$1506:$E$1605,"&gt;"&amp;E1592)))</f>
        <v/>
      </c>
      <c r="M1592" s="18">
        <f>IF(D1592="","",IF(AND(K1592&gt;0,L1592=1),"Yes","No"))</f>
        <v/>
      </c>
      <c r="N1592" s="48">
        <f>IF(D1592="","",N1492+F1592)</f>
        <v/>
      </c>
      <c r="O1592" s="47">
        <f>IF(D1592="","",IF(AND(K1592=0,K1492&gt;0),C1592,""))</f>
        <v/>
      </c>
    </row>
    <row r="1593">
      <c r="A1593" s="49">
        <f>IF(B1593="","",DATE(YEAR('Debt Inputs'!$E$2),MONTH('Debt Inputs'!$E$2)+15,1))</f>
        <v/>
      </c>
      <c r="B1593" s="23">
        <f>IF('Debt Inputs'!A93="","",'Debt Inputs'!A93)</f>
        <v/>
      </c>
      <c r="C1593" s="24">
        <f>IF(B1593="","",IFERROR(VLOOKUP(B1593,'Debt Inputs'!$A$6:$M$105,2,FALSE),""))</f>
        <v/>
      </c>
      <c r="D1593" s="50">
        <f>IF(B1593="","",K1493)</f>
        <v/>
      </c>
      <c r="E1593" s="26">
        <f>IF(B1593="","",IFERROR(VLOOKUP(B1593,'Debt Inputs'!$A$6:$M$105,5,FALSE),0))</f>
        <v/>
      </c>
      <c r="F1593" s="50">
        <f>IF(D1593="","",IFERROR(D1593*E1593/12,0))</f>
        <v/>
      </c>
      <c r="G1593" s="50">
        <f>IF(D1593="","",MIN(IFERROR(VLOOKUP(B1593,'Debt Inputs'!$A$6:$M$105,7,FALSE),0),D1593+F1593))</f>
        <v/>
      </c>
      <c r="H1593" s="50">
        <f>IF(D1593="","",IF(L1593=1,MAX(0,'Debt Inputs'!$B$2-SUM($G$1506:$G$1605)),0))</f>
        <v/>
      </c>
      <c r="I1593" s="50">
        <f>IF(D1593="","",MIN(D1593+F1593,G1593+H1593))</f>
        <v/>
      </c>
      <c r="J1593" s="50">
        <f>IF(D1593="","",MIN(D1593,MAX(0,I1593-F1593)))</f>
        <v/>
      </c>
      <c r="K1593" s="50">
        <f>IF(D1593="","",MAX(0,D1593+F1593-I1593))</f>
        <v/>
      </c>
      <c r="L1593" s="23">
        <f>IF(D1593="","",IF(D1593&lt;=0,"",1+COUNTIFS($D$1506:$D$1605,"&gt;0",$E$1506:$E$1605,"&gt;"&amp;E1593)))</f>
        <v/>
      </c>
      <c r="M1593" s="23">
        <f>IF(D1593="","",IF(AND(K1593&gt;0,L1593=1),"Yes","No"))</f>
        <v/>
      </c>
      <c r="N1593" s="50">
        <f>IF(D1593="","",N1493+F1593)</f>
        <v/>
      </c>
      <c r="O1593" s="49">
        <f>IF(D1593="","",IF(AND(K1593=0,K1493&gt;0),C1593,""))</f>
        <v/>
      </c>
    </row>
    <row r="1594">
      <c r="A1594" s="47">
        <f>IF(B1594="","",DATE(YEAR('Debt Inputs'!$E$2),MONTH('Debt Inputs'!$E$2)+15,1))</f>
        <v/>
      </c>
      <c r="B1594" s="18">
        <f>IF('Debt Inputs'!A94="","",'Debt Inputs'!A94)</f>
        <v/>
      </c>
      <c r="C1594" s="19">
        <f>IF(B1594="","",IFERROR(VLOOKUP(B1594,'Debt Inputs'!$A$6:$M$105,2,FALSE),""))</f>
        <v/>
      </c>
      <c r="D1594" s="48">
        <f>IF(B1594="","",K1494)</f>
        <v/>
      </c>
      <c r="E1594" s="21">
        <f>IF(B1594="","",IFERROR(VLOOKUP(B1594,'Debt Inputs'!$A$6:$M$105,5,FALSE),0))</f>
        <v/>
      </c>
      <c r="F1594" s="48">
        <f>IF(D1594="","",IFERROR(D1594*E1594/12,0))</f>
        <v/>
      </c>
      <c r="G1594" s="48">
        <f>IF(D1594="","",MIN(IFERROR(VLOOKUP(B1594,'Debt Inputs'!$A$6:$M$105,7,FALSE),0),D1594+F1594))</f>
        <v/>
      </c>
      <c r="H1594" s="48">
        <f>IF(D1594="","",IF(L1594=1,MAX(0,'Debt Inputs'!$B$2-SUM($G$1506:$G$1605)),0))</f>
        <v/>
      </c>
      <c r="I1594" s="48">
        <f>IF(D1594="","",MIN(D1594+F1594,G1594+H1594))</f>
        <v/>
      </c>
      <c r="J1594" s="48">
        <f>IF(D1594="","",MIN(D1594,MAX(0,I1594-F1594)))</f>
        <v/>
      </c>
      <c r="K1594" s="48">
        <f>IF(D1594="","",MAX(0,D1594+F1594-I1594))</f>
        <v/>
      </c>
      <c r="L1594" s="18">
        <f>IF(D1594="","",IF(D1594&lt;=0,"",1+COUNTIFS($D$1506:$D$1605,"&gt;0",$E$1506:$E$1605,"&gt;"&amp;E1594)))</f>
        <v/>
      </c>
      <c r="M1594" s="18">
        <f>IF(D1594="","",IF(AND(K1594&gt;0,L1594=1),"Yes","No"))</f>
        <v/>
      </c>
      <c r="N1594" s="48">
        <f>IF(D1594="","",N1494+F1594)</f>
        <v/>
      </c>
      <c r="O1594" s="47">
        <f>IF(D1594="","",IF(AND(K1594=0,K1494&gt;0),C1594,""))</f>
        <v/>
      </c>
    </row>
    <row r="1595">
      <c r="A1595" s="49">
        <f>IF(B1595="","",DATE(YEAR('Debt Inputs'!$E$2),MONTH('Debt Inputs'!$E$2)+15,1))</f>
        <v/>
      </c>
      <c r="B1595" s="23">
        <f>IF('Debt Inputs'!A95="","",'Debt Inputs'!A95)</f>
        <v/>
      </c>
      <c r="C1595" s="24">
        <f>IF(B1595="","",IFERROR(VLOOKUP(B1595,'Debt Inputs'!$A$6:$M$105,2,FALSE),""))</f>
        <v/>
      </c>
      <c r="D1595" s="50">
        <f>IF(B1595="","",K1495)</f>
        <v/>
      </c>
      <c r="E1595" s="26">
        <f>IF(B1595="","",IFERROR(VLOOKUP(B1595,'Debt Inputs'!$A$6:$M$105,5,FALSE),0))</f>
        <v/>
      </c>
      <c r="F1595" s="50">
        <f>IF(D1595="","",IFERROR(D1595*E1595/12,0))</f>
        <v/>
      </c>
      <c r="G1595" s="50">
        <f>IF(D1595="","",MIN(IFERROR(VLOOKUP(B1595,'Debt Inputs'!$A$6:$M$105,7,FALSE),0),D1595+F1595))</f>
        <v/>
      </c>
      <c r="H1595" s="50">
        <f>IF(D1595="","",IF(L1595=1,MAX(0,'Debt Inputs'!$B$2-SUM($G$1506:$G$1605)),0))</f>
        <v/>
      </c>
      <c r="I1595" s="50">
        <f>IF(D1595="","",MIN(D1595+F1595,G1595+H1595))</f>
        <v/>
      </c>
      <c r="J1595" s="50">
        <f>IF(D1595="","",MIN(D1595,MAX(0,I1595-F1595)))</f>
        <v/>
      </c>
      <c r="K1595" s="50">
        <f>IF(D1595="","",MAX(0,D1595+F1595-I1595))</f>
        <v/>
      </c>
      <c r="L1595" s="23">
        <f>IF(D1595="","",IF(D1595&lt;=0,"",1+COUNTIFS($D$1506:$D$1605,"&gt;0",$E$1506:$E$1605,"&gt;"&amp;E1595)))</f>
        <v/>
      </c>
      <c r="M1595" s="23">
        <f>IF(D1595="","",IF(AND(K1595&gt;0,L1595=1),"Yes","No"))</f>
        <v/>
      </c>
      <c r="N1595" s="50">
        <f>IF(D1595="","",N1495+F1595)</f>
        <v/>
      </c>
      <c r="O1595" s="49">
        <f>IF(D1595="","",IF(AND(K1595=0,K1495&gt;0),C1595,""))</f>
        <v/>
      </c>
    </row>
    <row r="1596">
      <c r="A1596" s="47">
        <f>IF(B1596="","",DATE(YEAR('Debt Inputs'!$E$2),MONTH('Debt Inputs'!$E$2)+15,1))</f>
        <v/>
      </c>
      <c r="B1596" s="18">
        <f>IF('Debt Inputs'!A96="","",'Debt Inputs'!A96)</f>
        <v/>
      </c>
      <c r="C1596" s="19">
        <f>IF(B1596="","",IFERROR(VLOOKUP(B1596,'Debt Inputs'!$A$6:$M$105,2,FALSE),""))</f>
        <v/>
      </c>
      <c r="D1596" s="48">
        <f>IF(B1596="","",K1496)</f>
        <v/>
      </c>
      <c r="E1596" s="21">
        <f>IF(B1596="","",IFERROR(VLOOKUP(B1596,'Debt Inputs'!$A$6:$M$105,5,FALSE),0))</f>
        <v/>
      </c>
      <c r="F1596" s="48">
        <f>IF(D1596="","",IFERROR(D1596*E1596/12,0))</f>
        <v/>
      </c>
      <c r="G1596" s="48">
        <f>IF(D1596="","",MIN(IFERROR(VLOOKUP(B1596,'Debt Inputs'!$A$6:$M$105,7,FALSE),0),D1596+F1596))</f>
        <v/>
      </c>
      <c r="H1596" s="48">
        <f>IF(D1596="","",IF(L1596=1,MAX(0,'Debt Inputs'!$B$2-SUM($G$1506:$G$1605)),0))</f>
        <v/>
      </c>
      <c r="I1596" s="48">
        <f>IF(D1596="","",MIN(D1596+F1596,G1596+H1596))</f>
        <v/>
      </c>
      <c r="J1596" s="48">
        <f>IF(D1596="","",MIN(D1596,MAX(0,I1596-F1596)))</f>
        <v/>
      </c>
      <c r="K1596" s="48">
        <f>IF(D1596="","",MAX(0,D1596+F1596-I1596))</f>
        <v/>
      </c>
      <c r="L1596" s="18">
        <f>IF(D1596="","",IF(D1596&lt;=0,"",1+COUNTIFS($D$1506:$D$1605,"&gt;0",$E$1506:$E$1605,"&gt;"&amp;E1596)))</f>
        <v/>
      </c>
      <c r="M1596" s="18">
        <f>IF(D1596="","",IF(AND(K1596&gt;0,L1596=1),"Yes","No"))</f>
        <v/>
      </c>
      <c r="N1596" s="48">
        <f>IF(D1596="","",N1496+F1596)</f>
        <v/>
      </c>
      <c r="O1596" s="47">
        <f>IF(D1596="","",IF(AND(K1596=0,K1496&gt;0),C1596,""))</f>
        <v/>
      </c>
    </row>
    <row r="1597">
      <c r="A1597" s="49">
        <f>IF(B1597="","",DATE(YEAR('Debt Inputs'!$E$2),MONTH('Debt Inputs'!$E$2)+15,1))</f>
        <v/>
      </c>
      <c r="B1597" s="23">
        <f>IF('Debt Inputs'!A97="","",'Debt Inputs'!A97)</f>
        <v/>
      </c>
      <c r="C1597" s="24">
        <f>IF(B1597="","",IFERROR(VLOOKUP(B1597,'Debt Inputs'!$A$6:$M$105,2,FALSE),""))</f>
        <v/>
      </c>
      <c r="D1597" s="50">
        <f>IF(B1597="","",K1497)</f>
        <v/>
      </c>
      <c r="E1597" s="26">
        <f>IF(B1597="","",IFERROR(VLOOKUP(B1597,'Debt Inputs'!$A$6:$M$105,5,FALSE),0))</f>
        <v/>
      </c>
      <c r="F1597" s="50">
        <f>IF(D1597="","",IFERROR(D1597*E1597/12,0))</f>
        <v/>
      </c>
      <c r="G1597" s="50">
        <f>IF(D1597="","",MIN(IFERROR(VLOOKUP(B1597,'Debt Inputs'!$A$6:$M$105,7,FALSE),0),D1597+F1597))</f>
        <v/>
      </c>
      <c r="H1597" s="50">
        <f>IF(D1597="","",IF(L1597=1,MAX(0,'Debt Inputs'!$B$2-SUM($G$1506:$G$1605)),0))</f>
        <v/>
      </c>
      <c r="I1597" s="50">
        <f>IF(D1597="","",MIN(D1597+F1597,G1597+H1597))</f>
        <v/>
      </c>
      <c r="J1597" s="50">
        <f>IF(D1597="","",MIN(D1597,MAX(0,I1597-F1597)))</f>
        <v/>
      </c>
      <c r="K1597" s="50">
        <f>IF(D1597="","",MAX(0,D1597+F1597-I1597))</f>
        <v/>
      </c>
      <c r="L1597" s="23">
        <f>IF(D1597="","",IF(D1597&lt;=0,"",1+COUNTIFS($D$1506:$D$1605,"&gt;0",$E$1506:$E$1605,"&gt;"&amp;E1597)))</f>
        <v/>
      </c>
      <c r="M1597" s="23">
        <f>IF(D1597="","",IF(AND(K1597&gt;0,L1597=1),"Yes","No"))</f>
        <v/>
      </c>
      <c r="N1597" s="50">
        <f>IF(D1597="","",N1497+F1597)</f>
        <v/>
      </c>
      <c r="O1597" s="49">
        <f>IF(D1597="","",IF(AND(K1597=0,K1497&gt;0),C1597,""))</f>
        <v/>
      </c>
    </row>
    <row r="1598">
      <c r="A1598" s="47">
        <f>IF(B1598="","",DATE(YEAR('Debt Inputs'!$E$2),MONTH('Debt Inputs'!$E$2)+15,1))</f>
        <v/>
      </c>
      <c r="B1598" s="18">
        <f>IF('Debt Inputs'!A98="","",'Debt Inputs'!A98)</f>
        <v/>
      </c>
      <c r="C1598" s="19">
        <f>IF(B1598="","",IFERROR(VLOOKUP(B1598,'Debt Inputs'!$A$6:$M$105,2,FALSE),""))</f>
        <v/>
      </c>
      <c r="D1598" s="48">
        <f>IF(B1598="","",K1498)</f>
        <v/>
      </c>
      <c r="E1598" s="21">
        <f>IF(B1598="","",IFERROR(VLOOKUP(B1598,'Debt Inputs'!$A$6:$M$105,5,FALSE),0))</f>
        <v/>
      </c>
      <c r="F1598" s="48">
        <f>IF(D1598="","",IFERROR(D1598*E1598/12,0))</f>
        <v/>
      </c>
      <c r="G1598" s="48">
        <f>IF(D1598="","",MIN(IFERROR(VLOOKUP(B1598,'Debt Inputs'!$A$6:$M$105,7,FALSE),0),D1598+F1598))</f>
        <v/>
      </c>
      <c r="H1598" s="48">
        <f>IF(D1598="","",IF(L1598=1,MAX(0,'Debt Inputs'!$B$2-SUM($G$1506:$G$1605)),0))</f>
        <v/>
      </c>
      <c r="I1598" s="48">
        <f>IF(D1598="","",MIN(D1598+F1598,G1598+H1598))</f>
        <v/>
      </c>
      <c r="J1598" s="48">
        <f>IF(D1598="","",MIN(D1598,MAX(0,I1598-F1598)))</f>
        <v/>
      </c>
      <c r="K1598" s="48">
        <f>IF(D1598="","",MAX(0,D1598+F1598-I1598))</f>
        <v/>
      </c>
      <c r="L1598" s="18">
        <f>IF(D1598="","",IF(D1598&lt;=0,"",1+COUNTIFS($D$1506:$D$1605,"&gt;0",$E$1506:$E$1605,"&gt;"&amp;E1598)))</f>
        <v/>
      </c>
      <c r="M1598" s="18">
        <f>IF(D1598="","",IF(AND(K1598&gt;0,L1598=1),"Yes","No"))</f>
        <v/>
      </c>
      <c r="N1598" s="48">
        <f>IF(D1598="","",N1498+F1598)</f>
        <v/>
      </c>
      <c r="O1598" s="47">
        <f>IF(D1598="","",IF(AND(K1598=0,K1498&gt;0),C1598,""))</f>
        <v/>
      </c>
    </row>
    <row r="1599">
      <c r="A1599" s="49">
        <f>IF(B1599="","",DATE(YEAR('Debt Inputs'!$E$2),MONTH('Debt Inputs'!$E$2)+15,1))</f>
        <v/>
      </c>
      <c r="B1599" s="23">
        <f>IF('Debt Inputs'!A99="","",'Debt Inputs'!A99)</f>
        <v/>
      </c>
      <c r="C1599" s="24">
        <f>IF(B1599="","",IFERROR(VLOOKUP(B1599,'Debt Inputs'!$A$6:$M$105,2,FALSE),""))</f>
        <v/>
      </c>
      <c r="D1599" s="50">
        <f>IF(B1599="","",K1499)</f>
        <v/>
      </c>
      <c r="E1599" s="26">
        <f>IF(B1599="","",IFERROR(VLOOKUP(B1599,'Debt Inputs'!$A$6:$M$105,5,FALSE),0))</f>
        <v/>
      </c>
      <c r="F1599" s="50">
        <f>IF(D1599="","",IFERROR(D1599*E1599/12,0))</f>
        <v/>
      </c>
      <c r="G1599" s="50">
        <f>IF(D1599="","",MIN(IFERROR(VLOOKUP(B1599,'Debt Inputs'!$A$6:$M$105,7,FALSE),0),D1599+F1599))</f>
        <v/>
      </c>
      <c r="H1599" s="50">
        <f>IF(D1599="","",IF(L1599=1,MAX(0,'Debt Inputs'!$B$2-SUM($G$1506:$G$1605)),0))</f>
        <v/>
      </c>
      <c r="I1599" s="50">
        <f>IF(D1599="","",MIN(D1599+F1599,G1599+H1599))</f>
        <v/>
      </c>
      <c r="J1599" s="50">
        <f>IF(D1599="","",MIN(D1599,MAX(0,I1599-F1599)))</f>
        <v/>
      </c>
      <c r="K1599" s="50">
        <f>IF(D1599="","",MAX(0,D1599+F1599-I1599))</f>
        <v/>
      </c>
      <c r="L1599" s="23">
        <f>IF(D1599="","",IF(D1599&lt;=0,"",1+COUNTIFS($D$1506:$D$1605,"&gt;0",$E$1506:$E$1605,"&gt;"&amp;E1599)))</f>
        <v/>
      </c>
      <c r="M1599" s="23">
        <f>IF(D1599="","",IF(AND(K1599&gt;0,L1599=1),"Yes","No"))</f>
        <v/>
      </c>
      <c r="N1599" s="50">
        <f>IF(D1599="","",N1499+F1599)</f>
        <v/>
      </c>
      <c r="O1599" s="49">
        <f>IF(D1599="","",IF(AND(K1599=0,K1499&gt;0),C1599,""))</f>
        <v/>
      </c>
    </row>
    <row r="1600">
      <c r="A1600" s="47">
        <f>IF(B1600="","",DATE(YEAR('Debt Inputs'!$E$2),MONTH('Debt Inputs'!$E$2)+15,1))</f>
        <v/>
      </c>
      <c r="B1600" s="18">
        <f>IF('Debt Inputs'!A100="","",'Debt Inputs'!A100)</f>
        <v/>
      </c>
      <c r="C1600" s="19">
        <f>IF(B1600="","",IFERROR(VLOOKUP(B1600,'Debt Inputs'!$A$6:$M$105,2,FALSE),""))</f>
        <v/>
      </c>
      <c r="D1600" s="48">
        <f>IF(B1600="","",K1500)</f>
        <v/>
      </c>
      <c r="E1600" s="21">
        <f>IF(B1600="","",IFERROR(VLOOKUP(B1600,'Debt Inputs'!$A$6:$M$105,5,FALSE),0))</f>
        <v/>
      </c>
      <c r="F1600" s="48">
        <f>IF(D1600="","",IFERROR(D1600*E1600/12,0))</f>
        <v/>
      </c>
      <c r="G1600" s="48">
        <f>IF(D1600="","",MIN(IFERROR(VLOOKUP(B1600,'Debt Inputs'!$A$6:$M$105,7,FALSE),0),D1600+F1600))</f>
        <v/>
      </c>
      <c r="H1600" s="48">
        <f>IF(D1600="","",IF(L1600=1,MAX(0,'Debt Inputs'!$B$2-SUM($G$1506:$G$1605)),0))</f>
        <v/>
      </c>
      <c r="I1600" s="48">
        <f>IF(D1600="","",MIN(D1600+F1600,G1600+H1600))</f>
        <v/>
      </c>
      <c r="J1600" s="48">
        <f>IF(D1600="","",MIN(D1600,MAX(0,I1600-F1600)))</f>
        <v/>
      </c>
      <c r="K1600" s="48">
        <f>IF(D1600="","",MAX(0,D1600+F1600-I1600))</f>
        <v/>
      </c>
      <c r="L1600" s="18">
        <f>IF(D1600="","",IF(D1600&lt;=0,"",1+COUNTIFS($D$1506:$D$1605,"&gt;0",$E$1506:$E$1605,"&gt;"&amp;E1600)))</f>
        <v/>
      </c>
      <c r="M1600" s="18">
        <f>IF(D1600="","",IF(AND(K1600&gt;0,L1600=1),"Yes","No"))</f>
        <v/>
      </c>
      <c r="N1600" s="48">
        <f>IF(D1600="","",N1500+F1600)</f>
        <v/>
      </c>
      <c r="O1600" s="47">
        <f>IF(D1600="","",IF(AND(K1600=0,K1500&gt;0),C1600,""))</f>
        <v/>
      </c>
    </row>
    <row r="1601">
      <c r="A1601" s="49">
        <f>IF(B1601="","",DATE(YEAR('Debt Inputs'!$E$2),MONTH('Debt Inputs'!$E$2)+15,1))</f>
        <v/>
      </c>
      <c r="B1601" s="23">
        <f>IF('Debt Inputs'!A101="","",'Debt Inputs'!A101)</f>
        <v/>
      </c>
      <c r="C1601" s="24">
        <f>IF(B1601="","",IFERROR(VLOOKUP(B1601,'Debt Inputs'!$A$6:$M$105,2,FALSE),""))</f>
        <v/>
      </c>
      <c r="D1601" s="50">
        <f>IF(B1601="","",K1501)</f>
        <v/>
      </c>
      <c r="E1601" s="26">
        <f>IF(B1601="","",IFERROR(VLOOKUP(B1601,'Debt Inputs'!$A$6:$M$105,5,FALSE),0))</f>
        <v/>
      </c>
      <c r="F1601" s="50">
        <f>IF(D1601="","",IFERROR(D1601*E1601/12,0))</f>
        <v/>
      </c>
      <c r="G1601" s="50">
        <f>IF(D1601="","",MIN(IFERROR(VLOOKUP(B1601,'Debt Inputs'!$A$6:$M$105,7,FALSE),0),D1601+F1601))</f>
        <v/>
      </c>
      <c r="H1601" s="50">
        <f>IF(D1601="","",IF(L1601=1,MAX(0,'Debt Inputs'!$B$2-SUM($G$1506:$G$1605)),0))</f>
        <v/>
      </c>
      <c r="I1601" s="50">
        <f>IF(D1601="","",MIN(D1601+F1601,G1601+H1601))</f>
        <v/>
      </c>
      <c r="J1601" s="50">
        <f>IF(D1601="","",MIN(D1601,MAX(0,I1601-F1601)))</f>
        <v/>
      </c>
      <c r="K1601" s="50">
        <f>IF(D1601="","",MAX(0,D1601+F1601-I1601))</f>
        <v/>
      </c>
      <c r="L1601" s="23">
        <f>IF(D1601="","",IF(D1601&lt;=0,"",1+COUNTIFS($D$1506:$D$1605,"&gt;0",$E$1506:$E$1605,"&gt;"&amp;E1601)))</f>
        <v/>
      </c>
      <c r="M1601" s="23">
        <f>IF(D1601="","",IF(AND(K1601&gt;0,L1601=1),"Yes","No"))</f>
        <v/>
      </c>
      <c r="N1601" s="50">
        <f>IF(D1601="","",N1501+F1601)</f>
        <v/>
      </c>
      <c r="O1601" s="49">
        <f>IF(D1601="","",IF(AND(K1601=0,K1501&gt;0),C1601,""))</f>
        <v/>
      </c>
    </row>
    <row r="1602">
      <c r="A1602" s="47">
        <f>IF(B1602="","",DATE(YEAR('Debt Inputs'!$E$2),MONTH('Debt Inputs'!$E$2)+15,1))</f>
        <v/>
      </c>
      <c r="B1602" s="18">
        <f>IF('Debt Inputs'!A102="","",'Debt Inputs'!A102)</f>
        <v/>
      </c>
      <c r="C1602" s="19">
        <f>IF(B1602="","",IFERROR(VLOOKUP(B1602,'Debt Inputs'!$A$6:$M$105,2,FALSE),""))</f>
        <v/>
      </c>
      <c r="D1602" s="48">
        <f>IF(B1602="","",K1502)</f>
        <v/>
      </c>
      <c r="E1602" s="21">
        <f>IF(B1602="","",IFERROR(VLOOKUP(B1602,'Debt Inputs'!$A$6:$M$105,5,FALSE),0))</f>
        <v/>
      </c>
      <c r="F1602" s="48">
        <f>IF(D1602="","",IFERROR(D1602*E1602/12,0))</f>
        <v/>
      </c>
      <c r="G1602" s="48">
        <f>IF(D1602="","",MIN(IFERROR(VLOOKUP(B1602,'Debt Inputs'!$A$6:$M$105,7,FALSE),0),D1602+F1602))</f>
        <v/>
      </c>
      <c r="H1602" s="48">
        <f>IF(D1602="","",IF(L1602=1,MAX(0,'Debt Inputs'!$B$2-SUM($G$1506:$G$1605)),0))</f>
        <v/>
      </c>
      <c r="I1602" s="48">
        <f>IF(D1602="","",MIN(D1602+F1602,G1602+H1602))</f>
        <v/>
      </c>
      <c r="J1602" s="48">
        <f>IF(D1602="","",MIN(D1602,MAX(0,I1602-F1602)))</f>
        <v/>
      </c>
      <c r="K1602" s="48">
        <f>IF(D1602="","",MAX(0,D1602+F1602-I1602))</f>
        <v/>
      </c>
      <c r="L1602" s="18">
        <f>IF(D1602="","",IF(D1602&lt;=0,"",1+COUNTIFS($D$1506:$D$1605,"&gt;0",$E$1506:$E$1605,"&gt;"&amp;E1602)))</f>
        <v/>
      </c>
      <c r="M1602" s="18">
        <f>IF(D1602="","",IF(AND(K1602&gt;0,L1602=1),"Yes","No"))</f>
        <v/>
      </c>
      <c r="N1602" s="48">
        <f>IF(D1602="","",N1502+F1602)</f>
        <v/>
      </c>
      <c r="O1602" s="47">
        <f>IF(D1602="","",IF(AND(K1602=0,K1502&gt;0),C1602,""))</f>
        <v/>
      </c>
    </row>
    <row r="1603">
      <c r="A1603" s="49">
        <f>IF(B1603="","",DATE(YEAR('Debt Inputs'!$E$2),MONTH('Debt Inputs'!$E$2)+15,1))</f>
        <v/>
      </c>
      <c r="B1603" s="23">
        <f>IF('Debt Inputs'!A103="","",'Debt Inputs'!A103)</f>
        <v/>
      </c>
      <c r="C1603" s="24">
        <f>IF(B1603="","",IFERROR(VLOOKUP(B1603,'Debt Inputs'!$A$6:$M$105,2,FALSE),""))</f>
        <v/>
      </c>
      <c r="D1603" s="50">
        <f>IF(B1603="","",K1503)</f>
        <v/>
      </c>
      <c r="E1603" s="26">
        <f>IF(B1603="","",IFERROR(VLOOKUP(B1603,'Debt Inputs'!$A$6:$M$105,5,FALSE),0))</f>
        <v/>
      </c>
      <c r="F1603" s="50">
        <f>IF(D1603="","",IFERROR(D1603*E1603/12,0))</f>
        <v/>
      </c>
      <c r="G1603" s="50">
        <f>IF(D1603="","",MIN(IFERROR(VLOOKUP(B1603,'Debt Inputs'!$A$6:$M$105,7,FALSE),0),D1603+F1603))</f>
        <v/>
      </c>
      <c r="H1603" s="50">
        <f>IF(D1603="","",IF(L1603=1,MAX(0,'Debt Inputs'!$B$2-SUM($G$1506:$G$1605)),0))</f>
        <v/>
      </c>
      <c r="I1603" s="50">
        <f>IF(D1603="","",MIN(D1603+F1603,G1603+H1603))</f>
        <v/>
      </c>
      <c r="J1603" s="50">
        <f>IF(D1603="","",MIN(D1603,MAX(0,I1603-F1603)))</f>
        <v/>
      </c>
      <c r="K1603" s="50">
        <f>IF(D1603="","",MAX(0,D1603+F1603-I1603))</f>
        <v/>
      </c>
      <c r="L1603" s="23">
        <f>IF(D1603="","",IF(D1603&lt;=0,"",1+COUNTIFS($D$1506:$D$1605,"&gt;0",$E$1506:$E$1605,"&gt;"&amp;E1603)))</f>
        <v/>
      </c>
      <c r="M1603" s="23">
        <f>IF(D1603="","",IF(AND(K1603&gt;0,L1603=1),"Yes","No"))</f>
        <v/>
      </c>
      <c r="N1603" s="50">
        <f>IF(D1603="","",N1503+F1603)</f>
        <v/>
      </c>
      <c r="O1603" s="49">
        <f>IF(D1603="","",IF(AND(K1603=0,K1503&gt;0),C1603,""))</f>
        <v/>
      </c>
    </row>
    <row r="1604">
      <c r="A1604" s="47">
        <f>IF(B1604="","",DATE(YEAR('Debt Inputs'!$E$2),MONTH('Debt Inputs'!$E$2)+15,1))</f>
        <v/>
      </c>
      <c r="B1604" s="18">
        <f>IF('Debt Inputs'!A104="","",'Debt Inputs'!A104)</f>
        <v/>
      </c>
      <c r="C1604" s="19">
        <f>IF(B1604="","",IFERROR(VLOOKUP(B1604,'Debt Inputs'!$A$6:$M$105,2,FALSE),""))</f>
        <v/>
      </c>
      <c r="D1604" s="48">
        <f>IF(B1604="","",K1504)</f>
        <v/>
      </c>
      <c r="E1604" s="21">
        <f>IF(B1604="","",IFERROR(VLOOKUP(B1604,'Debt Inputs'!$A$6:$M$105,5,FALSE),0))</f>
        <v/>
      </c>
      <c r="F1604" s="48">
        <f>IF(D1604="","",IFERROR(D1604*E1604/12,0))</f>
        <v/>
      </c>
      <c r="G1604" s="48">
        <f>IF(D1604="","",MIN(IFERROR(VLOOKUP(B1604,'Debt Inputs'!$A$6:$M$105,7,FALSE),0),D1604+F1604))</f>
        <v/>
      </c>
      <c r="H1604" s="48">
        <f>IF(D1604="","",IF(L1604=1,MAX(0,'Debt Inputs'!$B$2-SUM($G$1506:$G$1605)),0))</f>
        <v/>
      </c>
      <c r="I1604" s="48">
        <f>IF(D1604="","",MIN(D1604+F1604,G1604+H1604))</f>
        <v/>
      </c>
      <c r="J1604" s="48">
        <f>IF(D1604="","",MIN(D1604,MAX(0,I1604-F1604)))</f>
        <v/>
      </c>
      <c r="K1604" s="48">
        <f>IF(D1604="","",MAX(0,D1604+F1604-I1604))</f>
        <v/>
      </c>
      <c r="L1604" s="18">
        <f>IF(D1604="","",IF(D1604&lt;=0,"",1+COUNTIFS($D$1506:$D$1605,"&gt;0",$E$1506:$E$1605,"&gt;"&amp;E1604)))</f>
        <v/>
      </c>
      <c r="M1604" s="18">
        <f>IF(D1604="","",IF(AND(K1604&gt;0,L1604=1),"Yes","No"))</f>
        <v/>
      </c>
      <c r="N1604" s="48">
        <f>IF(D1604="","",N1504+F1604)</f>
        <v/>
      </c>
      <c r="O1604" s="47">
        <f>IF(D1604="","",IF(AND(K1604=0,K1504&gt;0),C1604,""))</f>
        <v/>
      </c>
    </row>
    <row r="1605">
      <c r="A1605" s="49">
        <f>IF(B1605="","",DATE(YEAR('Debt Inputs'!$E$2),MONTH('Debt Inputs'!$E$2)+15,1))</f>
        <v/>
      </c>
      <c r="B1605" s="23">
        <f>IF('Debt Inputs'!A105="","",'Debt Inputs'!A105)</f>
        <v/>
      </c>
      <c r="C1605" s="24">
        <f>IF(B1605="","",IFERROR(VLOOKUP(B1605,'Debt Inputs'!$A$6:$M$105,2,FALSE),""))</f>
        <v/>
      </c>
      <c r="D1605" s="50">
        <f>IF(B1605="","",K1505)</f>
        <v/>
      </c>
      <c r="E1605" s="26">
        <f>IF(B1605="","",IFERROR(VLOOKUP(B1605,'Debt Inputs'!$A$6:$M$105,5,FALSE),0))</f>
        <v/>
      </c>
      <c r="F1605" s="50">
        <f>IF(D1605="","",IFERROR(D1605*E1605/12,0))</f>
        <v/>
      </c>
      <c r="G1605" s="50">
        <f>IF(D1605="","",MIN(IFERROR(VLOOKUP(B1605,'Debt Inputs'!$A$6:$M$105,7,FALSE),0),D1605+F1605))</f>
        <v/>
      </c>
      <c r="H1605" s="50">
        <f>IF(D1605="","",IF(L1605=1,MAX(0,'Debt Inputs'!$B$2-SUM($G$1506:$G$1605)),0))</f>
        <v/>
      </c>
      <c r="I1605" s="50">
        <f>IF(D1605="","",MIN(D1605+F1605,G1605+H1605))</f>
        <v/>
      </c>
      <c r="J1605" s="50">
        <f>IF(D1605="","",MIN(D1605,MAX(0,I1605-F1605)))</f>
        <v/>
      </c>
      <c r="K1605" s="50">
        <f>IF(D1605="","",MAX(0,D1605+F1605-I1605))</f>
        <v/>
      </c>
      <c r="L1605" s="23">
        <f>IF(D1605="","",IF(D1605&lt;=0,"",1+COUNTIFS($D$1506:$D$1605,"&gt;0",$E$1506:$E$1605,"&gt;"&amp;E1605)))</f>
        <v/>
      </c>
      <c r="M1605" s="23">
        <f>IF(D1605="","",IF(AND(K1605&gt;0,L1605=1),"Yes","No"))</f>
        <v/>
      </c>
      <c r="N1605" s="50">
        <f>IF(D1605="","",N1505+F1605)</f>
        <v/>
      </c>
      <c r="O1605" s="49">
        <f>IF(D1605="","",IF(AND(K1605=0,K1505&gt;0),C1605,""))</f>
        <v/>
      </c>
    </row>
    <row r="1606">
      <c r="A1606" s="47">
        <f>IF(B1606="","",DATE(YEAR('Debt Inputs'!$E$2),MONTH('Debt Inputs'!$E$2)+16,1))</f>
        <v/>
      </c>
      <c r="B1606" s="18">
        <f>IF('Debt Inputs'!A6="","",'Debt Inputs'!A6)</f>
        <v/>
      </c>
      <c r="C1606" s="19">
        <f>IF(B1606="","",IFERROR(VLOOKUP(B1606,'Debt Inputs'!$A$6:$M$105,2,FALSE),""))</f>
        <v/>
      </c>
      <c r="D1606" s="48">
        <f>IF(B1606="","",K1506)</f>
        <v/>
      </c>
      <c r="E1606" s="21">
        <f>IF(B1606="","",IFERROR(VLOOKUP(B1606,'Debt Inputs'!$A$6:$M$105,5,FALSE),0))</f>
        <v/>
      </c>
      <c r="F1606" s="48">
        <f>IF(D1606="","",IFERROR(D1606*E1606/12,0))</f>
        <v/>
      </c>
      <c r="G1606" s="48">
        <f>IF(D1606="","",MIN(IFERROR(VLOOKUP(B1606,'Debt Inputs'!$A$6:$M$105,7,FALSE),0),D1606+F1606))</f>
        <v/>
      </c>
      <c r="H1606" s="48">
        <f>IF(D1606="","",IF(L1606=1,MAX(0,'Debt Inputs'!$B$2-SUM($G$1606:$G$1705)),0))</f>
        <v/>
      </c>
      <c r="I1606" s="48">
        <f>IF(D1606="","",MIN(D1606+F1606,G1606+H1606))</f>
        <v/>
      </c>
      <c r="J1606" s="48">
        <f>IF(D1606="","",MIN(D1606,MAX(0,I1606-F1606)))</f>
        <v/>
      </c>
      <c r="K1606" s="48">
        <f>IF(D1606="","",MAX(0,D1606+F1606-I1606))</f>
        <v/>
      </c>
      <c r="L1606" s="18">
        <f>IF(D1606="","",IF(D1606&lt;=0,"",1+COUNTIFS($D$1606:$D$1705,"&gt;0",$E$1606:$E$1705,"&gt;"&amp;E1606)))</f>
        <v/>
      </c>
      <c r="M1606" s="18">
        <f>IF(D1606="","",IF(AND(K1606&gt;0,L1606=1),"Yes","No"))</f>
        <v/>
      </c>
      <c r="N1606" s="48">
        <f>IF(D1606="","",N1506+F1606)</f>
        <v/>
      </c>
      <c r="O1606" s="47">
        <f>IF(D1606="","",IF(AND(K1606=0,K1506&gt;0),C1606,""))</f>
        <v/>
      </c>
    </row>
    <row r="1607">
      <c r="A1607" s="49">
        <f>IF(B1607="","",DATE(YEAR('Debt Inputs'!$E$2),MONTH('Debt Inputs'!$E$2)+16,1))</f>
        <v/>
      </c>
      <c r="B1607" s="23">
        <f>IF('Debt Inputs'!A7="","",'Debt Inputs'!A7)</f>
        <v/>
      </c>
      <c r="C1607" s="24">
        <f>IF(B1607="","",IFERROR(VLOOKUP(B1607,'Debt Inputs'!$A$6:$M$105,2,FALSE),""))</f>
        <v/>
      </c>
      <c r="D1607" s="50">
        <f>IF(B1607="","",K1507)</f>
        <v/>
      </c>
      <c r="E1607" s="26">
        <f>IF(B1607="","",IFERROR(VLOOKUP(B1607,'Debt Inputs'!$A$6:$M$105,5,FALSE),0))</f>
        <v/>
      </c>
      <c r="F1607" s="50">
        <f>IF(D1607="","",IFERROR(D1607*E1607/12,0))</f>
        <v/>
      </c>
      <c r="G1607" s="50">
        <f>IF(D1607="","",MIN(IFERROR(VLOOKUP(B1607,'Debt Inputs'!$A$6:$M$105,7,FALSE),0),D1607+F1607))</f>
        <v/>
      </c>
      <c r="H1607" s="50">
        <f>IF(D1607="","",IF(L1607=1,MAX(0,'Debt Inputs'!$B$2-SUM($G$1606:$G$1705)),0))</f>
        <v/>
      </c>
      <c r="I1607" s="50">
        <f>IF(D1607="","",MIN(D1607+F1607,G1607+H1607))</f>
        <v/>
      </c>
      <c r="J1607" s="50">
        <f>IF(D1607="","",MIN(D1607,MAX(0,I1607-F1607)))</f>
        <v/>
      </c>
      <c r="K1607" s="50">
        <f>IF(D1607="","",MAX(0,D1607+F1607-I1607))</f>
        <v/>
      </c>
      <c r="L1607" s="23">
        <f>IF(D1607="","",IF(D1607&lt;=0,"",1+COUNTIFS($D$1606:$D$1705,"&gt;0",$E$1606:$E$1705,"&gt;"&amp;E1607)))</f>
        <v/>
      </c>
      <c r="M1607" s="23">
        <f>IF(D1607="","",IF(AND(K1607&gt;0,L1607=1),"Yes","No"))</f>
        <v/>
      </c>
      <c r="N1607" s="50">
        <f>IF(D1607="","",N1507+F1607)</f>
        <v/>
      </c>
      <c r="O1607" s="49">
        <f>IF(D1607="","",IF(AND(K1607=0,K1507&gt;0),C1607,""))</f>
        <v/>
      </c>
    </row>
    <row r="1608">
      <c r="A1608" s="47">
        <f>IF(B1608="","",DATE(YEAR('Debt Inputs'!$E$2),MONTH('Debt Inputs'!$E$2)+16,1))</f>
        <v/>
      </c>
      <c r="B1608" s="18">
        <f>IF('Debt Inputs'!A8="","",'Debt Inputs'!A8)</f>
        <v/>
      </c>
      <c r="C1608" s="19">
        <f>IF(B1608="","",IFERROR(VLOOKUP(B1608,'Debt Inputs'!$A$6:$M$105,2,FALSE),""))</f>
        <v/>
      </c>
      <c r="D1608" s="48">
        <f>IF(B1608="","",K1508)</f>
        <v/>
      </c>
      <c r="E1608" s="21">
        <f>IF(B1608="","",IFERROR(VLOOKUP(B1608,'Debt Inputs'!$A$6:$M$105,5,FALSE),0))</f>
        <v/>
      </c>
      <c r="F1608" s="48">
        <f>IF(D1608="","",IFERROR(D1608*E1608/12,0))</f>
        <v/>
      </c>
      <c r="G1608" s="48">
        <f>IF(D1608="","",MIN(IFERROR(VLOOKUP(B1608,'Debt Inputs'!$A$6:$M$105,7,FALSE),0),D1608+F1608))</f>
        <v/>
      </c>
      <c r="H1608" s="48">
        <f>IF(D1608="","",IF(L1608=1,MAX(0,'Debt Inputs'!$B$2-SUM($G$1606:$G$1705)),0))</f>
        <v/>
      </c>
      <c r="I1608" s="48">
        <f>IF(D1608="","",MIN(D1608+F1608,G1608+H1608))</f>
        <v/>
      </c>
      <c r="J1608" s="48">
        <f>IF(D1608="","",MIN(D1608,MAX(0,I1608-F1608)))</f>
        <v/>
      </c>
      <c r="K1608" s="48">
        <f>IF(D1608="","",MAX(0,D1608+F1608-I1608))</f>
        <v/>
      </c>
      <c r="L1608" s="18">
        <f>IF(D1608="","",IF(D1608&lt;=0,"",1+COUNTIFS($D$1606:$D$1705,"&gt;0",$E$1606:$E$1705,"&gt;"&amp;E1608)))</f>
        <v/>
      </c>
      <c r="M1608" s="18">
        <f>IF(D1608="","",IF(AND(K1608&gt;0,L1608=1),"Yes","No"))</f>
        <v/>
      </c>
      <c r="N1608" s="48">
        <f>IF(D1608="","",N1508+F1608)</f>
        <v/>
      </c>
      <c r="O1608" s="47">
        <f>IF(D1608="","",IF(AND(K1608=0,K1508&gt;0),C1608,""))</f>
        <v/>
      </c>
    </row>
    <row r="1609">
      <c r="A1609" s="49">
        <f>IF(B1609="","",DATE(YEAR('Debt Inputs'!$E$2),MONTH('Debt Inputs'!$E$2)+16,1))</f>
        <v/>
      </c>
      <c r="B1609" s="23">
        <f>IF('Debt Inputs'!A9="","",'Debt Inputs'!A9)</f>
        <v/>
      </c>
      <c r="C1609" s="24">
        <f>IF(B1609="","",IFERROR(VLOOKUP(B1609,'Debt Inputs'!$A$6:$M$105,2,FALSE),""))</f>
        <v/>
      </c>
      <c r="D1609" s="50">
        <f>IF(B1609="","",K1509)</f>
        <v/>
      </c>
      <c r="E1609" s="26">
        <f>IF(B1609="","",IFERROR(VLOOKUP(B1609,'Debt Inputs'!$A$6:$M$105,5,FALSE),0))</f>
        <v/>
      </c>
      <c r="F1609" s="50">
        <f>IF(D1609="","",IFERROR(D1609*E1609/12,0))</f>
        <v/>
      </c>
      <c r="G1609" s="50">
        <f>IF(D1609="","",MIN(IFERROR(VLOOKUP(B1609,'Debt Inputs'!$A$6:$M$105,7,FALSE),0),D1609+F1609))</f>
        <v/>
      </c>
      <c r="H1609" s="50">
        <f>IF(D1609="","",IF(L1609=1,MAX(0,'Debt Inputs'!$B$2-SUM($G$1606:$G$1705)),0))</f>
        <v/>
      </c>
      <c r="I1609" s="50">
        <f>IF(D1609="","",MIN(D1609+F1609,G1609+H1609))</f>
        <v/>
      </c>
      <c r="J1609" s="50">
        <f>IF(D1609="","",MIN(D1609,MAX(0,I1609-F1609)))</f>
        <v/>
      </c>
      <c r="K1609" s="50">
        <f>IF(D1609="","",MAX(0,D1609+F1609-I1609))</f>
        <v/>
      </c>
      <c r="L1609" s="23">
        <f>IF(D1609="","",IF(D1609&lt;=0,"",1+COUNTIFS($D$1606:$D$1705,"&gt;0",$E$1606:$E$1705,"&gt;"&amp;E1609)))</f>
        <v/>
      </c>
      <c r="M1609" s="23">
        <f>IF(D1609="","",IF(AND(K1609&gt;0,L1609=1),"Yes","No"))</f>
        <v/>
      </c>
      <c r="N1609" s="50">
        <f>IF(D1609="","",N1509+F1609)</f>
        <v/>
      </c>
      <c r="O1609" s="49">
        <f>IF(D1609="","",IF(AND(K1609=0,K1509&gt;0),C1609,""))</f>
        <v/>
      </c>
    </row>
    <row r="1610">
      <c r="A1610" s="47">
        <f>IF(B1610="","",DATE(YEAR('Debt Inputs'!$E$2),MONTH('Debt Inputs'!$E$2)+16,1))</f>
        <v/>
      </c>
      <c r="B1610" s="18">
        <f>IF('Debt Inputs'!A10="","",'Debt Inputs'!A10)</f>
        <v/>
      </c>
      <c r="C1610" s="19">
        <f>IF(B1610="","",IFERROR(VLOOKUP(B1610,'Debt Inputs'!$A$6:$M$105,2,FALSE),""))</f>
        <v/>
      </c>
      <c r="D1610" s="48">
        <f>IF(B1610="","",K1510)</f>
        <v/>
      </c>
      <c r="E1610" s="21">
        <f>IF(B1610="","",IFERROR(VLOOKUP(B1610,'Debt Inputs'!$A$6:$M$105,5,FALSE),0))</f>
        <v/>
      </c>
      <c r="F1610" s="48">
        <f>IF(D1610="","",IFERROR(D1610*E1610/12,0))</f>
        <v/>
      </c>
      <c r="G1610" s="48">
        <f>IF(D1610="","",MIN(IFERROR(VLOOKUP(B1610,'Debt Inputs'!$A$6:$M$105,7,FALSE),0),D1610+F1610))</f>
        <v/>
      </c>
      <c r="H1610" s="48">
        <f>IF(D1610="","",IF(L1610=1,MAX(0,'Debt Inputs'!$B$2-SUM($G$1606:$G$1705)),0))</f>
        <v/>
      </c>
      <c r="I1610" s="48">
        <f>IF(D1610="","",MIN(D1610+F1610,G1610+H1610))</f>
        <v/>
      </c>
      <c r="J1610" s="48">
        <f>IF(D1610="","",MIN(D1610,MAX(0,I1610-F1610)))</f>
        <v/>
      </c>
      <c r="K1610" s="48">
        <f>IF(D1610="","",MAX(0,D1610+F1610-I1610))</f>
        <v/>
      </c>
      <c r="L1610" s="18">
        <f>IF(D1610="","",IF(D1610&lt;=0,"",1+COUNTIFS($D$1606:$D$1705,"&gt;0",$E$1606:$E$1705,"&gt;"&amp;E1610)))</f>
        <v/>
      </c>
      <c r="M1610" s="18">
        <f>IF(D1610="","",IF(AND(K1610&gt;0,L1610=1),"Yes","No"))</f>
        <v/>
      </c>
      <c r="N1610" s="48">
        <f>IF(D1610="","",N1510+F1610)</f>
        <v/>
      </c>
      <c r="O1610" s="47">
        <f>IF(D1610="","",IF(AND(K1610=0,K1510&gt;0),C1610,""))</f>
        <v/>
      </c>
    </row>
    <row r="1611">
      <c r="A1611" s="49">
        <f>IF(B1611="","",DATE(YEAR('Debt Inputs'!$E$2),MONTH('Debt Inputs'!$E$2)+16,1))</f>
        <v/>
      </c>
      <c r="B1611" s="23">
        <f>IF('Debt Inputs'!A11="","",'Debt Inputs'!A11)</f>
        <v/>
      </c>
      <c r="C1611" s="24">
        <f>IF(B1611="","",IFERROR(VLOOKUP(B1611,'Debt Inputs'!$A$6:$M$105,2,FALSE),""))</f>
        <v/>
      </c>
      <c r="D1611" s="50">
        <f>IF(B1611="","",K1511)</f>
        <v/>
      </c>
      <c r="E1611" s="26">
        <f>IF(B1611="","",IFERROR(VLOOKUP(B1611,'Debt Inputs'!$A$6:$M$105,5,FALSE),0))</f>
        <v/>
      </c>
      <c r="F1611" s="50">
        <f>IF(D1611="","",IFERROR(D1611*E1611/12,0))</f>
        <v/>
      </c>
      <c r="G1611" s="50">
        <f>IF(D1611="","",MIN(IFERROR(VLOOKUP(B1611,'Debt Inputs'!$A$6:$M$105,7,FALSE),0),D1611+F1611))</f>
        <v/>
      </c>
      <c r="H1611" s="50">
        <f>IF(D1611="","",IF(L1611=1,MAX(0,'Debt Inputs'!$B$2-SUM($G$1606:$G$1705)),0))</f>
        <v/>
      </c>
      <c r="I1611" s="50">
        <f>IF(D1611="","",MIN(D1611+F1611,G1611+H1611))</f>
        <v/>
      </c>
      <c r="J1611" s="50">
        <f>IF(D1611="","",MIN(D1611,MAX(0,I1611-F1611)))</f>
        <v/>
      </c>
      <c r="K1611" s="50">
        <f>IF(D1611="","",MAX(0,D1611+F1611-I1611))</f>
        <v/>
      </c>
      <c r="L1611" s="23">
        <f>IF(D1611="","",IF(D1611&lt;=0,"",1+COUNTIFS($D$1606:$D$1705,"&gt;0",$E$1606:$E$1705,"&gt;"&amp;E1611)))</f>
        <v/>
      </c>
      <c r="M1611" s="23">
        <f>IF(D1611="","",IF(AND(K1611&gt;0,L1611=1),"Yes","No"))</f>
        <v/>
      </c>
      <c r="N1611" s="50">
        <f>IF(D1611="","",N1511+F1611)</f>
        <v/>
      </c>
      <c r="O1611" s="49">
        <f>IF(D1611="","",IF(AND(K1611=0,K1511&gt;0),C1611,""))</f>
        <v/>
      </c>
    </row>
    <row r="1612">
      <c r="A1612" s="47">
        <f>IF(B1612="","",DATE(YEAR('Debt Inputs'!$E$2),MONTH('Debt Inputs'!$E$2)+16,1))</f>
        <v/>
      </c>
      <c r="B1612" s="18">
        <f>IF('Debt Inputs'!A12="","",'Debt Inputs'!A12)</f>
        <v/>
      </c>
      <c r="C1612" s="19">
        <f>IF(B1612="","",IFERROR(VLOOKUP(B1612,'Debt Inputs'!$A$6:$M$105,2,FALSE),""))</f>
        <v/>
      </c>
      <c r="D1612" s="48">
        <f>IF(B1612="","",K1512)</f>
        <v/>
      </c>
      <c r="E1612" s="21">
        <f>IF(B1612="","",IFERROR(VLOOKUP(B1612,'Debt Inputs'!$A$6:$M$105,5,FALSE),0))</f>
        <v/>
      </c>
      <c r="F1612" s="48">
        <f>IF(D1612="","",IFERROR(D1612*E1612/12,0))</f>
        <v/>
      </c>
      <c r="G1612" s="48">
        <f>IF(D1612="","",MIN(IFERROR(VLOOKUP(B1612,'Debt Inputs'!$A$6:$M$105,7,FALSE),0),D1612+F1612))</f>
        <v/>
      </c>
      <c r="H1612" s="48">
        <f>IF(D1612="","",IF(L1612=1,MAX(0,'Debt Inputs'!$B$2-SUM($G$1606:$G$1705)),0))</f>
        <v/>
      </c>
      <c r="I1612" s="48">
        <f>IF(D1612="","",MIN(D1612+F1612,G1612+H1612))</f>
        <v/>
      </c>
      <c r="J1612" s="48">
        <f>IF(D1612="","",MIN(D1612,MAX(0,I1612-F1612)))</f>
        <v/>
      </c>
      <c r="K1612" s="48">
        <f>IF(D1612="","",MAX(0,D1612+F1612-I1612))</f>
        <v/>
      </c>
      <c r="L1612" s="18">
        <f>IF(D1612="","",IF(D1612&lt;=0,"",1+COUNTIFS($D$1606:$D$1705,"&gt;0",$E$1606:$E$1705,"&gt;"&amp;E1612)))</f>
        <v/>
      </c>
      <c r="M1612" s="18">
        <f>IF(D1612="","",IF(AND(K1612&gt;0,L1612=1),"Yes","No"))</f>
        <v/>
      </c>
      <c r="N1612" s="48">
        <f>IF(D1612="","",N1512+F1612)</f>
        <v/>
      </c>
      <c r="O1612" s="47">
        <f>IF(D1612="","",IF(AND(K1612=0,K1512&gt;0),C1612,""))</f>
        <v/>
      </c>
    </row>
    <row r="1613">
      <c r="A1613" s="49">
        <f>IF(B1613="","",DATE(YEAR('Debt Inputs'!$E$2),MONTH('Debt Inputs'!$E$2)+16,1))</f>
        <v/>
      </c>
      <c r="B1613" s="23">
        <f>IF('Debt Inputs'!A13="","",'Debt Inputs'!A13)</f>
        <v/>
      </c>
      <c r="C1613" s="24">
        <f>IF(B1613="","",IFERROR(VLOOKUP(B1613,'Debt Inputs'!$A$6:$M$105,2,FALSE),""))</f>
        <v/>
      </c>
      <c r="D1613" s="50">
        <f>IF(B1613="","",K1513)</f>
        <v/>
      </c>
      <c r="E1613" s="26">
        <f>IF(B1613="","",IFERROR(VLOOKUP(B1613,'Debt Inputs'!$A$6:$M$105,5,FALSE),0))</f>
        <v/>
      </c>
      <c r="F1613" s="50">
        <f>IF(D1613="","",IFERROR(D1613*E1613/12,0))</f>
        <v/>
      </c>
      <c r="G1613" s="50">
        <f>IF(D1613="","",MIN(IFERROR(VLOOKUP(B1613,'Debt Inputs'!$A$6:$M$105,7,FALSE),0),D1613+F1613))</f>
        <v/>
      </c>
      <c r="H1613" s="50">
        <f>IF(D1613="","",IF(L1613=1,MAX(0,'Debt Inputs'!$B$2-SUM($G$1606:$G$1705)),0))</f>
        <v/>
      </c>
      <c r="I1613" s="50">
        <f>IF(D1613="","",MIN(D1613+F1613,G1613+H1613))</f>
        <v/>
      </c>
      <c r="J1613" s="50">
        <f>IF(D1613="","",MIN(D1613,MAX(0,I1613-F1613)))</f>
        <v/>
      </c>
      <c r="K1613" s="50">
        <f>IF(D1613="","",MAX(0,D1613+F1613-I1613))</f>
        <v/>
      </c>
      <c r="L1613" s="23">
        <f>IF(D1613="","",IF(D1613&lt;=0,"",1+COUNTIFS($D$1606:$D$1705,"&gt;0",$E$1606:$E$1705,"&gt;"&amp;E1613)))</f>
        <v/>
      </c>
      <c r="M1613" s="23">
        <f>IF(D1613="","",IF(AND(K1613&gt;0,L1613=1),"Yes","No"))</f>
        <v/>
      </c>
      <c r="N1613" s="50">
        <f>IF(D1613="","",N1513+F1613)</f>
        <v/>
      </c>
      <c r="O1613" s="49">
        <f>IF(D1613="","",IF(AND(K1613=0,K1513&gt;0),C1613,""))</f>
        <v/>
      </c>
    </row>
    <row r="1614">
      <c r="A1614" s="47">
        <f>IF(B1614="","",DATE(YEAR('Debt Inputs'!$E$2),MONTH('Debt Inputs'!$E$2)+16,1))</f>
        <v/>
      </c>
      <c r="B1614" s="18">
        <f>IF('Debt Inputs'!A14="","",'Debt Inputs'!A14)</f>
        <v/>
      </c>
      <c r="C1614" s="19">
        <f>IF(B1614="","",IFERROR(VLOOKUP(B1614,'Debt Inputs'!$A$6:$M$105,2,FALSE),""))</f>
        <v/>
      </c>
      <c r="D1614" s="48">
        <f>IF(B1614="","",K1514)</f>
        <v/>
      </c>
      <c r="E1614" s="21">
        <f>IF(B1614="","",IFERROR(VLOOKUP(B1614,'Debt Inputs'!$A$6:$M$105,5,FALSE),0))</f>
        <v/>
      </c>
      <c r="F1614" s="48">
        <f>IF(D1614="","",IFERROR(D1614*E1614/12,0))</f>
        <v/>
      </c>
      <c r="G1614" s="48">
        <f>IF(D1614="","",MIN(IFERROR(VLOOKUP(B1614,'Debt Inputs'!$A$6:$M$105,7,FALSE),0),D1614+F1614))</f>
        <v/>
      </c>
      <c r="H1614" s="48">
        <f>IF(D1614="","",IF(L1614=1,MAX(0,'Debt Inputs'!$B$2-SUM($G$1606:$G$1705)),0))</f>
        <v/>
      </c>
      <c r="I1614" s="48">
        <f>IF(D1614="","",MIN(D1614+F1614,G1614+H1614))</f>
        <v/>
      </c>
      <c r="J1614" s="48">
        <f>IF(D1614="","",MIN(D1614,MAX(0,I1614-F1614)))</f>
        <v/>
      </c>
      <c r="K1614" s="48">
        <f>IF(D1614="","",MAX(0,D1614+F1614-I1614))</f>
        <v/>
      </c>
      <c r="L1614" s="18">
        <f>IF(D1614="","",IF(D1614&lt;=0,"",1+COUNTIFS($D$1606:$D$1705,"&gt;0",$E$1606:$E$1705,"&gt;"&amp;E1614)))</f>
        <v/>
      </c>
      <c r="M1614" s="18">
        <f>IF(D1614="","",IF(AND(K1614&gt;0,L1614=1),"Yes","No"))</f>
        <v/>
      </c>
      <c r="N1614" s="48">
        <f>IF(D1614="","",N1514+F1614)</f>
        <v/>
      </c>
      <c r="O1614" s="47">
        <f>IF(D1614="","",IF(AND(K1614=0,K1514&gt;0),C1614,""))</f>
        <v/>
      </c>
    </row>
    <row r="1615">
      <c r="A1615" s="49">
        <f>IF(B1615="","",DATE(YEAR('Debt Inputs'!$E$2),MONTH('Debt Inputs'!$E$2)+16,1))</f>
        <v/>
      </c>
      <c r="B1615" s="23">
        <f>IF('Debt Inputs'!A15="","",'Debt Inputs'!A15)</f>
        <v/>
      </c>
      <c r="C1615" s="24">
        <f>IF(B1615="","",IFERROR(VLOOKUP(B1615,'Debt Inputs'!$A$6:$M$105,2,FALSE),""))</f>
        <v/>
      </c>
      <c r="D1615" s="50">
        <f>IF(B1615="","",K1515)</f>
        <v/>
      </c>
      <c r="E1615" s="26">
        <f>IF(B1615="","",IFERROR(VLOOKUP(B1615,'Debt Inputs'!$A$6:$M$105,5,FALSE),0))</f>
        <v/>
      </c>
      <c r="F1615" s="50">
        <f>IF(D1615="","",IFERROR(D1615*E1615/12,0))</f>
        <v/>
      </c>
      <c r="G1615" s="50">
        <f>IF(D1615="","",MIN(IFERROR(VLOOKUP(B1615,'Debt Inputs'!$A$6:$M$105,7,FALSE),0),D1615+F1615))</f>
        <v/>
      </c>
      <c r="H1615" s="50">
        <f>IF(D1615="","",IF(L1615=1,MAX(0,'Debt Inputs'!$B$2-SUM($G$1606:$G$1705)),0))</f>
        <v/>
      </c>
      <c r="I1615" s="50">
        <f>IF(D1615="","",MIN(D1615+F1615,G1615+H1615))</f>
        <v/>
      </c>
      <c r="J1615" s="50">
        <f>IF(D1615="","",MIN(D1615,MAX(0,I1615-F1615)))</f>
        <v/>
      </c>
      <c r="K1615" s="50">
        <f>IF(D1615="","",MAX(0,D1615+F1615-I1615))</f>
        <v/>
      </c>
      <c r="L1615" s="23">
        <f>IF(D1615="","",IF(D1615&lt;=0,"",1+COUNTIFS($D$1606:$D$1705,"&gt;0",$E$1606:$E$1705,"&gt;"&amp;E1615)))</f>
        <v/>
      </c>
      <c r="M1615" s="23">
        <f>IF(D1615="","",IF(AND(K1615&gt;0,L1615=1),"Yes","No"))</f>
        <v/>
      </c>
      <c r="N1615" s="50">
        <f>IF(D1615="","",N1515+F1615)</f>
        <v/>
      </c>
      <c r="O1615" s="49">
        <f>IF(D1615="","",IF(AND(K1615=0,K1515&gt;0),C1615,""))</f>
        <v/>
      </c>
    </row>
    <row r="1616">
      <c r="A1616" s="47">
        <f>IF(B1616="","",DATE(YEAR('Debt Inputs'!$E$2),MONTH('Debt Inputs'!$E$2)+16,1))</f>
        <v/>
      </c>
      <c r="B1616" s="18">
        <f>IF('Debt Inputs'!A16="","",'Debt Inputs'!A16)</f>
        <v/>
      </c>
      <c r="C1616" s="19">
        <f>IF(B1616="","",IFERROR(VLOOKUP(B1616,'Debt Inputs'!$A$6:$M$105,2,FALSE),""))</f>
        <v/>
      </c>
      <c r="D1616" s="48">
        <f>IF(B1616="","",K1516)</f>
        <v/>
      </c>
      <c r="E1616" s="21">
        <f>IF(B1616="","",IFERROR(VLOOKUP(B1616,'Debt Inputs'!$A$6:$M$105,5,FALSE),0))</f>
        <v/>
      </c>
      <c r="F1616" s="48">
        <f>IF(D1616="","",IFERROR(D1616*E1616/12,0))</f>
        <v/>
      </c>
      <c r="G1616" s="48">
        <f>IF(D1616="","",MIN(IFERROR(VLOOKUP(B1616,'Debt Inputs'!$A$6:$M$105,7,FALSE),0),D1616+F1616))</f>
        <v/>
      </c>
      <c r="H1616" s="48">
        <f>IF(D1616="","",IF(L1616=1,MAX(0,'Debt Inputs'!$B$2-SUM($G$1606:$G$1705)),0))</f>
        <v/>
      </c>
      <c r="I1616" s="48">
        <f>IF(D1616="","",MIN(D1616+F1616,G1616+H1616))</f>
        <v/>
      </c>
      <c r="J1616" s="48">
        <f>IF(D1616="","",MIN(D1616,MAX(0,I1616-F1616)))</f>
        <v/>
      </c>
      <c r="K1616" s="48">
        <f>IF(D1616="","",MAX(0,D1616+F1616-I1616))</f>
        <v/>
      </c>
      <c r="L1616" s="18">
        <f>IF(D1616="","",IF(D1616&lt;=0,"",1+COUNTIFS($D$1606:$D$1705,"&gt;0",$E$1606:$E$1705,"&gt;"&amp;E1616)))</f>
        <v/>
      </c>
      <c r="M1616" s="18">
        <f>IF(D1616="","",IF(AND(K1616&gt;0,L1616=1),"Yes","No"))</f>
        <v/>
      </c>
      <c r="N1616" s="48">
        <f>IF(D1616="","",N1516+F1616)</f>
        <v/>
      </c>
      <c r="O1616" s="47">
        <f>IF(D1616="","",IF(AND(K1616=0,K1516&gt;0),C1616,""))</f>
        <v/>
      </c>
    </row>
    <row r="1617">
      <c r="A1617" s="49">
        <f>IF(B1617="","",DATE(YEAR('Debt Inputs'!$E$2),MONTH('Debt Inputs'!$E$2)+16,1))</f>
        <v/>
      </c>
      <c r="B1617" s="23">
        <f>IF('Debt Inputs'!A17="","",'Debt Inputs'!A17)</f>
        <v/>
      </c>
      <c r="C1617" s="24">
        <f>IF(B1617="","",IFERROR(VLOOKUP(B1617,'Debt Inputs'!$A$6:$M$105,2,FALSE),""))</f>
        <v/>
      </c>
      <c r="D1617" s="50">
        <f>IF(B1617="","",K1517)</f>
        <v/>
      </c>
      <c r="E1617" s="26">
        <f>IF(B1617="","",IFERROR(VLOOKUP(B1617,'Debt Inputs'!$A$6:$M$105,5,FALSE),0))</f>
        <v/>
      </c>
      <c r="F1617" s="50">
        <f>IF(D1617="","",IFERROR(D1617*E1617/12,0))</f>
        <v/>
      </c>
      <c r="G1617" s="50">
        <f>IF(D1617="","",MIN(IFERROR(VLOOKUP(B1617,'Debt Inputs'!$A$6:$M$105,7,FALSE),0),D1617+F1617))</f>
        <v/>
      </c>
      <c r="H1617" s="50">
        <f>IF(D1617="","",IF(L1617=1,MAX(0,'Debt Inputs'!$B$2-SUM($G$1606:$G$1705)),0))</f>
        <v/>
      </c>
      <c r="I1617" s="50">
        <f>IF(D1617="","",MIN(D1617+F1617,G1617+H1617))</f>
        <v/>
      </c>
      <c r="J1617" s="50">
        <f>IF(D1617="","",MIN(D1617,MAX(0,I1617-F1617)))</f>
        <v/>
      </c>
      <c r="K1617" s="50">
        <f>IF(D1617="","",MAX(0,D1617+F1617-I1617))</f>
        <v/>
      </c>
      <c r="L1617" s="23">
        <f>IF(D1617="","",IF(D1617&lt;=0,"",1+COUNTIFS($D$1606:$D$1705,"&gt;0",$E$1606:$E$1705,"&gt;"&amp;E1617)))</f>
        <v/>
      </c>
      <c r="M1617" s="23">
        <f>IF(D1617="","",IF(AND(K1617&gt;0,L1617=1),"Yes","No"))</f>
        <v/>
      </c>
      <c r="N1617" s="50">
        <f>IF(D1617="","",N1517+F1617)</f>
        <v/>
      </c>
      <c r="O1617" s="49">
        <f>IF(D1617="","",IF(AND(K1617=0,K1517&gt;0),C1617,""))</f>
        <v/>
      </c>
    </row>
    <row r="1618">
      <c r="A1618" s="47">
        <f>IF(B1618="","",DATE(YEAR('Debt Inputs'!$E$2),MONTH('Debt Inputs'!$E$2)+16,1))</f>
        <v/>
      </c>
      <c r="B1618" s="18">
        <f>IF('Debt Inputs'!A18="","",'Debt Inputs'!A18)</f>
        <v/>
      </c>
      <c r="C1618" s="19">
        <f>IF(B1618="","",IFERROR(VLOOKUP(B1618,'Debt Inputs'!$A$6:$M$105,2,FALSE),""))</f>
        <v/>
      </c>
      <c r="D1618" s="48">
        <f>IF(B1618="","",K1518)</f>
        <v/>
      </c>
      <c r="E1618" s="21">
        <f>IF(B1618="","",IFERROR(VLOOKUP(B1618,'Debt Inputs'!$A$6:$M$105,5,FALSE),0))</f>
        <v/>
      </c>
      <c r="F1618" s="48">
        <f>IF(D1618="","",IFERROR(D1618*E1618/12,0))</f>
        <v/>
      </c>
      <c r="G1618" s="48">
        <f>IF(D1618="","",MIN(IFERROR(VLOOKUP(B1618,'Debt Inputs'!$A$6:$M$105,7,FALSE),0),D1618+F1618))</f>
        <v/>
      </c>
      <c r="H1618" s="48">
        <f>IF(D1618="","",IF(L1618=1,MAX(0,'Debt Inputs'!$B$2-SUM($G$1606:$G$1705)),0))</f>
        <v/>
      </c>
      <c r="I1618" s="48">
        <f>IF(D1618="","",MIN(D1618+F1618,G1618+H1618))</f>
        <v/>
      </c>
      <c r="J1618" s="48">
        <f>IF(D1618="","",MIN(D1618,MAX(0,I1618-F1618)))</f>
        <v/>
      </c>
      <c r="K1618" s="48">
        <f>IF(D1618="","",MAX(0,D1618+F1618-I1618))</f>
        <v/>
      </c>
      <c r="L1618" s="18">
        <f>IF(D1618="","",IF(D1618&lt;=0,"",1+COUNTIFS($D$1606:$D$1705,"&gt;0",$E$1606:$E$1705,"&gt;"&amp;E1618)))</f>
        <v/>
      </c>
      <c r="M1618" s="18">
        <f>IF(D1618="","",IF(AND(K1618&gt;0,L1618=1),"Yes","No"))</f>
        <v/>
      </c>
      <c r="N1618" s="48">
        <f>IF(D1618="","",N1518+F1618)</f>
        <v/>
      </c>
      <c r="O1618" s="47">
        <f>IF(D1618="","",IF(AND(K1618=0,K1518&gt;0),C1618,""))</f>
        <v/>
      </c>
    </row>
    <row r="1619">
      <c r="A1619" s="49">
        <f>IF(B1619="","",DATE(YEAR('Debt Inputs'!$E$2),MONTH('Debt Inputs'!$E$2)+16,1))</f>
        <v/>
      </c>
      <c r="B1619" s="23">
        <f>IF('Debt Inputs'!A19="","",'Debt Inputs'!A19)</f>
        <v/>
      </c>
      <c r="C1619" s="24">
        <f>IF(B1619="","",IFERROR(VLOOKUP(B1619,'Debt Inputs'!$A$6:$M$105,2,FALSE),""))</f>
        <v/>
      </c>
      <c r="D1619" s="50">
        <f>IF(B1619="","",K1519)</f>
        <v/>
      </c>
      <c r="E1619" s="26">
        <f>IF(B1619="","",IFERROR(VLOOKUP(B1619,'Debt Inputs'!$A$6:$M$105,5,FALSE),0))</f>
        <v/>
      </c>
      <c r="F1619" s="50">
        <f>IF(D1619="","",IFERROR(D1619*E1619/12,0))</f>
        <v/>
      </c>
      <c r="G1619" s="50">
        <f>IF(D1619="","",MIN(IFERROR(VLOOKUP(B1619,'Debt Inputs'!$A$6:$M$105,7,FALSE),0),D1619+F1619))</f>
        <v/>
      </c>
      <c r="H1619" s="50">
        <f>IF(D1619="","",IF(L1619=1,MAX(0,'Debt Inputs'!$B$2-SUM($G$1606:$G$1705)),0))</f>
        <v/>
      </c>
      <c r="I1619" s="50">
        <f>IF(D1619="","",MIN(D1619+F1619,G1619+H1619))</f>
        <v/>
      </c>
      <c r="J1619" s="50">
        <f>IF(D1619="","",MIN(D1619,MAX(0,I1619-F1619)))</f>
        <v/>
      </c>
      <c r="K1619" s="50">
        <f>IF(D1619="","",MAX(0,D1619+F1619-I1619))</f>
        <v/>
      </c>
      <c r="L1619" s="23">
        <f>IF(D1619="","",IF(D1619&lt;=0,"",1+COUNTIFS($D$1606:$D$1705,"&gt;0",$E$1606:$E$1705,"&gt;"&amp;E1619)))</f>
        <v/>
      </c>
      <c r="M1619" s="23">
        <f>IF(D1619="","",IF(AND(K1619&gt;0,L1619=1),"Yes","No"))</f>
        <v/>
      </c>
      <c r="N1619" s="50">
        <f>IF(D1619="","",N1519+F1619)</f>
        <v/>
      </c>
      <c r="O1619" s="49">
        <f>IF(D1619="","",IF(AND(K1619=0,K1519&gt;0),C1619,""))</f>
        <v/>
      </c>
    </row>
    <row r="1620">
      <c r="A1620" s="47">
        <f>IF(B1620="","",DATE(YEAR('Debt Inputs'!$E$2),MONTH('Debt Inputs'!$E$2)+16,1))</f>
        <v/>
      </c>
      <c r="B1620" s="18">
        <f>IF('Debt Inputs'!A20="","",'Debt Inputs'!A20)</f>
        <v/>
      </c>
      <c r="C1620" s="19">
        <f>IF(B1620="","",IFERROR(VLOOKUP(B1620,'Debt Inputs'!$A$6:$M$105,2,FALSE),""))</f>
        <v/>
      </c>
      <c r="D1620" s="48">
        <f>IF(B1620="","",K1520)</f>
        <v/>
      </c>
      <c r="E1620" s="21">
        <f>IF(B1620="","",IFERROR(VLOOKUP(B1620,'Debt Inputs'!$A$6:$M$105,5,FALSE),0))</f>
        <v/>
      </c>
      <c r="F1620" s="48">
        <f>IF(D1620="","",IFERROR(D1620*E1620/12,0))</f>
        <v/>
      </c>
      <c r="G1620" s="48">
        <f>IF(D1620="","",MIN(IFERROR(VLOOKUP(B1620,'Debt Inputs'!$A$6:$M$105,7,FALSE),0),D1620+F1620))</f>
        <v/>
      </c>
      <c r="H1620" s="48">
        <f>IF(D1620="","",IF(L1620=1,MAX(0,'Debt Inputs'!$B$2-SUM($G$1606:$G$1705)),0))</f>
        <v/>
      </c>
      <c r="I1620" s="48">
        <f>IF(D1620="","",MIN(D1620+F1620,G1620+H1620))</f>
        <v/>
      </c>
      <c r="J1620" s="48">
        <f>IF(D1620="","",MIN(D1620,MAX(0,I1620-F1620)))</f>
        <v/>
      </c>
      <c r="K1620" s="48">
        <f>IF(D1620="","",MAX(0,D1620+F1620-I1620))</f>
        <v/>
      </c>
      <c r="L1620" s="18">
        <f>IF(D1620="","",IF(D1620&lt;=0,"",1+COUNTIFS($D$1606:$D$1705,"&gt;0",$E$1606:$E$1705,"&gt;"&amp;E1620)))</f>
        <v/>
      </c>
      <c r="M1620" s="18">
        <f>IF(D1620="","",IF(AND(K1620&gt;0,L1620=1),"Yes","No"))</f>
        <v/>
      </c>
      <c r="N1620" s="48">
        <f>IF(D1620="","",N1520+F1620)</f>
        <v/>
      </c>
      <c r="O1620" s="47">
        <f>IF(D1620="","",IF(AND(K1620=0,K1520&gt;0),C1620,""))</f>
        <v/>
      </c>
    </row>
    <row r="1621">
      <c r="A1621" s="49">
        <f>IF(B1621="","",DATE(YEAR('Debt Inputs'!$E$2),MONTH('Debt Inputs'!$E$2)+16,1))</f>
        <v/>
      </c>
      <c r="B1621" s="23">
        <f>IF('Debt Inputs'!A21="","",'Debt Inputs'!A21)</f>
        <v/>
      </c>
      <c r="C1621" s="24">
        <f>IF(B1621="","",IFERROR(VLOOKUP(B1621,'Debt Inputs'!$A$6:$M$105,2,FALSE),""))</f>
        <v/>
      </c>
      <c r="D1621" s="50">
        <f>IF(B1621="","",K1521)</f>
        <v/>
      </c>
      <c r="E1621" s="26">
        <f>IF(B1621="","",IFERROR(VLOOKUP(B1621,'Debt Inputs'!$A$6:$M$105,5,FALSE),0))</f>
        <v/>
      </c>
      <c r="F1621" s="50">
        <f>IF(D1621="","",IFERROR(D1621*E1621/12,0))</f>
        <v/>
      </c>
      <c r="G1621" s="50">
        <f>IF(D1621="","",MIN(IFERROR(VLOOKUP(B1621,'Debt Inputs'!$A$6:$M$105,7,FALSE),0),D1621+F1621))</f>
        <v/>
      </c>
      <c r="H1621" s="50">
        <f>IF(D1621="","",IF(L1621=1,MAX(0,'Debt Inputs'!$B$2-SUM($G$1606:$G$1705)),0))</f>
        <v/>
      </c>
      <c r="I1621" s="50">
        <f>IF(D1621="","",MIN(D1621+F1621,G1621+H1621))</f>
        <v/>
      </c>
      <c r="J1621" s="50">
        <f>IF(D1621="","",MIN(D1621,MAX(0,I1621-F1621)))</f>
        <v/>
      </c>
      <c r="K1621" s="50">
        <f>IF(D1621="","",MAX(0,D1621+F1621-I1621))</f>
        <v/>
      </c>
      <c r="L1621" s="23">
        <f>IF(D1621="","",IF(D1621&lt;=0,"",1+COUNTIFS($D$1606:$D$1705,"&gt;0",$E$1606:$E$1705,"&gt;"&amp;E1621)))</f>
        <v/>
      </c>
      <c r="M1621" s="23">
        <f>IF(D1621="","",IF(AND(K1621&gt;0,L1621=1),"Yes","No"))</f>
        <v/>
      </c>
      <c r="N1621" s="50">
        <f>IF(D1621="","",N1521+F1621)</f>
        <v/>
      </c>
      <c r="O1621" s="49">
        <f>IF(D1621="","",IF(AND(K1621=0,K1521&gt;0),C1621,""))</f>
        <v/>
      </c>
    </row>
    <row r="1622">
      <c r="A1622" s="47">
        <f>IF(B1622="","",DATE(YEAR('Debt Inputs'!$E$2),MONTH('Debt Inputs'!$E$2)+16,1))</f>
        <v/>
      </c>
      <c r="B1622" s="18">
        <f>IF('Debt Inputs'!A22="","",'Debt Inputs'!A22)</f>
        <v/>
      </c>
      <c r="C1622" s="19">
        <f>IF(B1622="","",IFERROR(VLOOKUP(B1622,'Debt Inputs'!$A$6:$M$105,2,FALSE),""))</f>
        <v/>
      </c>
      <c r="D1622" s="48">
        <f>IF(B1622="","",K1522)</f>
        <v/>
      </c>
      <c r="E1622" s="21">
        <f>IF(B1622="","",IFERROR(VLOOKUP(B1622,'Debt Inputs'!$A$6:$M$105,5,FALSE),0))</f>
        <v/>
      </c>
      <c r="F1622" s="48">
        <f>IF(D1622="","",IFERROR(D1622*E1622/12,0))</f>
        <v/>
      </c>
      <c r="G1622" s="48">
        <f>IF(D1622="","",MIN(IFERROR(VLOOKUP(B1622,'Debt Inputs'!$A$6:$M$105,7,FALSE),0),D1622+F1622))</f>
        <v/>
      </c>
      <c r="H1622" s="48">
        <f>IF(D1622="","",IF(L1622=1,MAX(0,'Debt Inputs'!$B$2-SUM($G$1606:$G$1705)),0))</f>
        <v/>
      </c>
      <c r="I1622" s="48">
        <f>IF(D1622="","",MIN(D1622+F1622,G1622+H1622))</f>
        <v/>
      </c>
      <c r="J1622" s="48">
        <f>IF(D1622="","",MIN(D1622,MAX(0,I1622-F1622)))</f>
        <v/>
      </c>
      <c r="K1622" s="48">
        <f>IF(D1622="","",MAX(0,D1622+F1622-I1622))</f>
        <v/>
      </c>
      <c r="L1622" s="18">
        <f>IF(D1622="","",IF(D1622&lt;=0,"",1+COUNTIFS($D$1606:$D$1705,"&gt;0",$E$1606:$E$1705,"&gt;"&amp;E1622)))</f>
        <v/>
      </c>
      <c r="M1622" s="18">
        <f>IF(D1622="","",IF(AND(K1622&gt;0,L1622=1),"Yes","No"))</f>
        <v/>
      </c>
      <c r="N1622" s="48">
        <f>IF(D1622="","",N1522+F1622)</f>
        <v/>
      </c>
      <c r="O1622" s="47">
        <f>IF(D1622="","",IF(AND(K1622=0,K1522&gt;0),C1622,""))</f>
        <v/>
      </c>
    </row>
    <row r="1623">
      <c r="A1623" s="49">
        <f>IF(B1623="","",DATE(YEAR('Debt Inputs'!$E$2),MONTH('Debt Inputs'!$E$2)+16,1))</f>
        <v/>
      </c>
      <c r="B1623" s="23">
        <f>IF('Debt Inputs'!A23="","",'Debt Inputs'!A23)</f>
        <v/>
      </c>
      <c r="C1623" s="24">
        <f>IF(B1623="","",IFERROR(VLOOKUP(B1623,'Debt Inputs'!$A$6:$M$105,2,FALSE),""))</f>
        <v/>
      </c>
      <c r="D1623" s="50">
        <f>IF(B1623="","",K1523)</f>
        <v/>
      </c>
      <c r="E1623" s="26">
        <f>IF(B1623="","",IFERROR(VLOOKUP(B1623,'Debt Inputs'!$A$6:$M$105,5,FALSE),0))</f>
        <v/>
      </c>
      <c r="F1623" s="50">
        <f>IF(D1623="","",IFERROR(D1623*E1623/12,0))</f>
        <v/>
      </c>
      <c r="G1623" s="50">
        <f>IF(D1623="","",MIN(IFERROR(VLOOKUP(B1623,'Debt Inputs'!$A$6:$M$105,7,FALSE),0),D1623+F1623))</f>
        <v/>
      </c>
      <c r="H1623" s="50">
        <f>IF(D1623="","",IF(L1623=1,MAX(0,'Debt Inputs'!$B$2-SUM($G$1606:$G$1705)),0))</f>
        <v/>
      </c>
      <c r="I1623" s="50">
        <f>IF(D1623="","",MIN(D1623+F1623,G1623+H1623))</f>
        <v/>
      </c>
      <c r="J1623" s="50">
        <f>IF(D1623="","",MIN(D1623,MAX(0,I1623-F1623)))</f>
        <v/>
      </c>
      <c r="K1623" s="50">
        <f>IF(D1623="","",MAX(0,D1623+F1623-I1623))</f>
        <v/>
      </c>
      <c r="L1623" s="23">
        <f>IF(D1623="","",IF(D1623&lt;=0,"",1+COUNTIFS($D$1606:$D$1705,"&gt;0",$E$1606:$E$1705,"&gt;"&amp;E1623)))</f>
        <v/>
      </c>
      <c r="M1623" s="23">
        <f>IF(D1623="","",IF(AND(K1623&gt;0,L1623=1),"Yes","No"))</f>
        <v/>
      </c>
      <c r="N1623" s="50">
        <f>IF(D1623="","",N1523+F1623)</f>
        <v/>
      </c>
      <c r="O1623" s="49">
        <f>IF(D1623="","",IF(AND(K1623=0,K1523&gt;0),C1623,""))</f>
        <v/>
      </c>
    </row>
    <row r="1624">
      <c r="A1624" s="47">
        <f>IF(B1624="","",DATE(YEAR('Debt Inputs'!$E$2),MONTH('Debt Inputs'!$E$2)+16,1))</f>
        <v/>
      </c>
      <c r="B1624" s="18">
        <f>IF('Debt Inputs'!A24="","",'Debt Inputs'!A24)</f>
        <v/>
      </c>
      <c r="C1624" s="19">
        <f>IF(B1624="","",IFERROR(VLOOKUP(B1624,'Debt Inputs'!$A$6:$M$105,2,FALSE),""))</f>
        <v/>
      </c>
      <c r="D1624" s="48">
        <f>IF(B1624="","",K1524)</f>
        <v/>
      </c>
      <c r="E1624" s="21">
        <f>IF(B1624="","",IFERROR(VLOOKUP(B1624,'Debt Inputs'!$A$6:$M$105,5,FALSE),0))</f>
        <v/>
      </c>
      <c r="F1624" s="48">
        <f>IF(D1624="","",IFERROR(D1624*E1624/12,0))</f>
        <v/>
      </c>
      <c r="G1624" s="48">
        <f>IF(D1624="","",MIN(IFERROR(VLOOKUP(B1624,'Debt Inputs'!$A$6:$M$105,7,FALSE),0),D1624+F1624))</f>
        <v/>
      </c>
      <c r="H1624" s="48">
        <f>IF(D1624="","",IF(L1624=1,MAX(0,'Debt Inputs'!$B$2-SUM($G$1606:$G$1705)),0))</f>
        <v/>
      </c>
      <c r="I1624" s="48">
        <f>IF(D1624="","",MIN(D1624+F1624,G1624+H1624))</f>
        <v/>
      </c>
      <c r="J1624" s="48">
        <f>IF(D1624="","",MIN(D1624,MAX(0,I1624-F1624)))</f>
        <v/>
      </c>
      <c r="K1624" s="48">
        <f>IF(D1624="","",MAX(0,D1624+F1624-I1624))</f>
        <v/>
      </c>
      <c r="L1624" s="18">
        <f>IF(D1624="","",IF(D1624&lt;=0,"",1+COUNTIFS($D$1606:$D$1705,"&gt;0",$E$1606:$E$1705,"&gt;"&amp;E1624)))</f>
        <v/>
      </c>
      <c r="M1624" s="18">
        <f>IF(D1624="","",IF(AND(K1624&gt;0,L1624=1),"Yes","No"))</f>
        <v/>
      </c>
      <c r="N1624" s="48">
        <f>IF(D1624="","",N1524+F1624)</f>
        <v/>
      </c>
      <c r="O1624" s="47">
        <f>IF(D1624="","",IF(AND(K1624=0,K1524&gt;0),C1624,""))</f>
        <v/>
      </c>
    </row>
    <row r="1625">
      <c r="A1625" s="49">
        <f>IF(B1625="","",DATE(YEAR('Debt Inputs'!$E$2),MONTH('Debt Inputs'!$E$2)+16,1))</f>
        <v/>
      </c>
      <c r="B1625" s="23">
        <f>IF('Debt Inputs'!A25="","",'Debt Inputs'!A25)</f>
        <v/>
      </c>
      <c r="C1625" s="24">
        <f>IF(B1625="","",IFERROR(VLOOKUP(B1625,'Debt Inputs'!$A$6:$M$105,2,FALSE),""))</f>
        <v/>
      </c>
      <c r="D1625" s="50">
        <f>IF(B1625="","",K1525)</f>
        <v/>
      </c>
      <c r="E1625" s="26">
        <f>IF(B1625="","",IFERROR(VLOOKUP(B1625,'Debt Inputs'!$A$6:$M$105,5,FALSE),0))</f>
        <v/>
      </c>
      <c r="F1625" s="50">
        <f>IF(D1625="","",IFERROR(D1625*E1625/12,0))</f>
        <v/>
      </c>
      <c r="G1625" s="50">
        <f>IF(D1625="","",MIN(IFERROR(VLOOKUP(B1625,'Debt Inputs'!$A$6:$M$105,7,FALSE),0),D1625+F1625))</f>
        <v/>
      </c>
      <c r="H1625" s="50">
        <f>IF(D1625="","",IF(L1625=1,MAX(0,'Debt Inputs'!$B$2-SUM($G$1606:$G$1705)),0))</f>
        <v/>
      </c>
      <c r="I1625" s="50">
        <f>IF(D1625="","",MIN(D1625+F1625,G1625+H1625))</f>
        <v/>
      </c>
      <c r="J1625" s="50">
        <f>IF(D1625="","",MIN(D1625,MAX(0,I1625-F1625)))</f>
        <v/>
      </c>
      <c r="K1625" s="50">
        <f>IF(D1625="","",MAX(0,D1625+F1625-I1625))</f>
        <v/>
      </c>
      <c r="L1625" s="23">
        <f>IF(D1625="","",IF(D1625&lt;=0,"",1+COUNTIFS($D$1606:$D$1705,"&gt;0",$E$1606:$E$1705,"&gt;"&amp;E1625)))</f>
        <v/>
      </c>
      <c r="M1625" s="23">
        <f>IF(D1625="","",IF(AND(K1625&gt;0,L1625=1),"Yes","No"))</f>
        <v/>
      </c>
      <c r="N1625" s="50">
        <f>IF(D1625="","",N1525+F1625)</f>
        <v/>
      </c>
      <c r="O1625" s="49">
        <f>IF(D1625="","",IF(AND(K1625=0,K1525&gt;0),C1625,""))</f>
        <v/>
      </c>
    </row>
    <row r="1626">
      <c r="A1626" s="47">
        <f>IF(B1626="","",DATE(YEAR('Debt Inputs'!$E$2),MONTH('Debt Inputs'!$E$2)+16,1))</f>
        <v/>
      </c>
      <c r="B1626" s="18">
        <f>IF('Debt Inputs'!A26="","",'Debt Inputs'!A26)</f>
        <v/>
      </c>
      <c r="C1626" s="19">
        <f>IF(B1626="","",IFERROR(VLOOKUP(B1626,'Debt Inputs'!$A$6:$M$105,2,FALSE),""))</f>
        <v/>
      </c>
      <c r="D1626" s="48">
        <f>IF(B1626="","",K1526)</f>
        <v/>
      </c>
      <c r="E1626" s="21">
        <f>IF(B1626="","",IFERROR(VLOOKUP(B1626,'Debt Inputs'!$A$6:$M$105,5,FALSE),0))</f>
        <v/>
      </c>
      <c r="F1626" s="48">
        <f>IF(D1626="","",IFERROR(D1626*E1626/12,0))</f>
        <v/>
      </c>
      <c r="G1626" s="48">
        <f>IF(D1626="","",MIN(IFERROR(VLOOKUP(B1626,'Debt Inputs'!$A$6:$M$105,7,FALSE),0),D1626+F1626))</f>
        <v/>
      </c>
      <c r="H1626" s="48">
        <f>IF(D1626="","",IF(L1626=1,MAX(0,'Debt Inputs'!$B$2-SUM($G$1606:$G$1705)),0))</f>
        <v/>
      </c>
      <c r="I1626" s="48">
        <f>IF(D1626="","",MIN(D1626+F1626,G1626+H1626))</f>
        <v/>
      </c>
      <c r="J1626" s="48">
        <f>IF(D1626="","",MIN(D1626,MAX(0,I1626-F1626)))</f>
        <v/>
      </c>
      <c r="K1626" s="48">
        <f>IF(D1626="","",MAX(0,D1626+F1626-I1626))</f>
        <v/>
      </c>
      <c r="L1626" s="18">
        <f>IF(D1626="","",IF(D1626&lt;=0,"",1+COUNTIFS($D$1606:$D$1705,"&gt;0",$E$1606:$E$1705,"&gt;"&amp;E1626)))</f>
        <v/>
      </c>
      <c r="M1626" s="18">
        <f>IF(D1626="","",IF(AND(K1626&gt;0,L1626=1),"Yes","No"))</f>
        <v/>
      </c>
      <c r="N1626" s="48">
        <f>IF(D1626="","",N1526+F1626)</f>
        <v/>
      </c>
      <c r="O1626" s="47">
        <f>IF(D1626="","",IF(AND(K1626=0,K1526&gt;0),C1626,""))</f>
        <v/>
      </c>
    </row>
    <row r="1627">
      <c r="A1627" s="49">
        <f>IF(B1627="","",DATE(YEAR('Debt Inputs'!$E$2),MONTH('Debt Inputs'!$E$2)+16,1))</f>
        <v/>
      </c>
      <c r="B1627" s="23">
        <f>IF('Debt Inputs'!A27="","",'Debt Inputs'!A27)</f>
        <v/>
      </c>
      <c r="C1627" s="24">
        <f>IF(B1627="","",IFERROR(VLOOKUP(B1627,'Debt Inputs'!$A$6:$M$105,2,FALSE),""))</f>
        <v/>
      </c>
      <c r="D1627" s="50">
        <f>IF(B1627="","",K1527)</f>
        <v/>
      </c>
      <c r="E1627" s="26">
        <f>IF(B1627="","",IFERROR(VLOOKUP(B1627,'Debt Inputs'!$A$6:$M$105,5,FALSE),0))</f>
        <v/>
      </c>
      <c r="F1627" s="50">
        <f>IF(D1627="","",IFERROR(D1627*E1627/12,0))</f>
        <v/>
      </c>
      <c r="G1627" s="50">
        <f>IF(D1627="","",MIN(IFERROR(VLOOKUP(B1627,'Debt Inputs'!$A$6:$M$105,7,FALSE),0),D1627+F1627))</f>
        <v/>
      </c>
      <c r="H1627" s="50">
        <f>IF(D1627="","",IF(L1627=1,MAX(0,'Debt Inputs'!$B$2-SUM($G$1606:$G$1705)),0))</f>
        <v/>
      </c>
      <c r="I1627" s="50">
        <f>IF(D1627="","",MIN(D1627+F1627,G1627+H1627))</f>
        <v/>
      </c>
      <c r="J1627" s="50">
        <f>IF(D1627="","",MIN(D1627,MAX(0,I1627-F1627)))</f>
        <v/>
      </c>
      <c r="K1627" s="50">
        <f>IF(D1627="","",MAX(0,D1627+F1627-I1627))</f>
        <v/>
      </c>
      <c r="L1627" s="23">
        <f>IF(D1627="","",IF(D1627&lt;=0,"",1+COUNTIFS($D$1606:$D$1705,"&gt;0",$E$1606:$E$1705,"&gt;"&amp;E1627)))</f>
        <v/>
      </c>
      <c r="M1627" s="23">
        <f>IF(D1627="","",IF(AND(K1627&gt;0,L1627=1),"Yes","No"))</f>
        <v/>
      </c>
      <c r="N1627" s="50">
        <f>IF(D1627="","",N1527+F1627)</f>
        <v/>
      </c>
      <c r="O1627" s="49">
        <f>IF(D1627="","",IF(AND(K1627=0,K1527&gt;0),C1627,""))</f>
        <v/>
      </c>
    </row>
    <row r="1628">
      <c r="A1628" s="47">
        <f>IF(B1628="","",DATE(YEAR('Debt Inputs'!$E$2),MONTH('Debt Inputs'!$E$2)+16,1))</f>
        <v/>
      </c>
      <c r="B1628" s="18">
        <f>IF('Debt Inputs'!A28="","",'Debt Inputs'!A28)</f>
        <v/>
      </c>
      <c r="C1628" s="19">
        <f>IF(B1628="","",IFERROR(VLOOKUP(B1628,'Debt Inputs'!$A$6:$M$105,2,FALSE),""))</f>
        <v/>
      </c>
      <c r="D1628" s="48">
        <f>IF(B1628="","",K1528)</f>
        <v/>
      </c>
      <c r="E1628" s="21">
        <f>IF(B1628="","",IFERROR(VLOOKUP(B1628,'Debt Inputs'!$A$6:$M$105,5,FALSE),0))</f>
        <v/>
      </c>
      <c r="F1628" s="48">
        <f>IF(D1628="","",IFERROR(D1628*E1628/12,0))</f>
        <v/>
      </c>
      <c r="G1628" s="48">
        <f>IF(D1628="","",MIN(IFERROR(VLOOKUP(B1628,'Debt Inputs'!$A$6:$M$105,7,FALSE),0),D1628+F1628))</f>
        <v/>
      </c>
      <c r="H1628" s="48">
        <f>IF(D1628="","",IF(L1628=1,MAX(0,'Debt Inputs'!$B$2-SUM($G$1606:$G$1705)),0))</f>
        <v/>
      </c>
      <c r="I1628" s="48">
        <f>IF(D1628="","",MIN(D1628+F1628,G1628+H1628))</f>
        <v/>
      </c>
      <c r="J1628" s="48">
        <f>IF(D1628="","",MIN(D1628,MAX(0,I1628-F1628)))</f>
        <v/>
      </c>
      <c r="K1628" s="48">
        <f>IF(D1628="","",MAX(0,D1628+F1628-I1628))</f>
        <v/>
      </c>
      <c r="L1628" s="18">
        <f>IF(D1628="","",IF(D1628&lt;=0,"",1+COUNTIFS($D$1606:$D$1705,"&gt;0",$E$1606:$E$1705,"&gt;"&amp;E1628)))</f>
        <v/>
      </c>
      <c r="M1628" s="18">
        <f>IF(D1628="","",IF(AND(K1628&gt;0,L1628=1),"Yes","No"))</f>
        <v/>
      </c>
      <c r="N1628" s="48">
        <f>IF(D1628="","",N1528+F1628)</f>
        <v/>
      </c>
      <c r="O1628" s="47">
        <f>IF(D1628="","",IF(AND(K1628=0,K1528&gt;0),C1628,""))</f>
        <v/>
      </c>
    </row>
    <row r="1629">
      <c r="A1629" s="49">
        <f>IF(B1629="","",DATE(YEAR('Debt Inputs'!$E$2),MONTH('Debt Inputs'!$E$2)+16,1))</f>
        <v/>
      </c>
      <c r="B1629" s="23">
        <f>IF('Debt Inputs'!A29="","",'Debt Inputs'!A29)</f>
        <v/>
      </c>
      <c r="C1629" s="24">
        <f>IF(B1629="","",IFERROR(VLOOKUP(B1629,'Debt Inputs'!$A$6:$M$105,2,FALSE),""))</f>
        <v/>
      </c>
      <c r="D1629" s="50">
        <f>IF(B1629="","",K1529)</f>
        <v/>
      </c>
      <c r="E1629" s="26">
        <f>IF(B1629="","",IFERROR(VLOOKUP(B1629,'Debt Inputs'!$A$6:$M$105,5,FALSE),0))</f>
        <v/>
      </c>
      <c r="F1629" s="50">
        <f>IF(D1629="","",IFERROR(D1629*E1629/12,0))</f>
        <v/>
      </c>
      <c r="G1629" s="50">
        <f>IF(D1629="","",MIN(IFERROR(VLOOKUP(B1629,'Debt Inputs'!$A$6:$M$105,7,FALSE),0),D1629+F1629))</f>
        <v/>
      </c>
      <c r="H1629" s="50">
        <f>IF(D1629="","",IF(L1629=1,MAX(0,'Debt Inputs'!$B$2-SUM($G$1606:$G$1705)),0))</f>
        <v/>
      </c>
      <c r="I1629" s="50">
        <f>IF(D1629="","",MIN(D1629+F1629,G1629+H1629))</f>
        <v/>
      </c>
      <c r="J1629" s="50">
        <f>IF(D1629="","",MIN(D1629,MAX(0,I1629-F1629)))</f>
        <v/>
      </c>
      <c r="K1629" s="50">
        <f>IF(D1629="","",MAX(0,D1629+F1629-I1629))</f>
        <v/>
      </c>
      <c r="L1629" s="23">
        <f>IF(D1629="","",IF(D1629&lt;=0,"",1+COUNTIFS($D$1606:$D$1705,"&gt;0",$E$1606:$E$1705,"&gt;"&amp;E1629)))</f>
        <v/>
      </c>
      <c r="M1629" s="23">
        <f>IF(D1629="","",IF(AND(K1629&gt;0,L1629=1),"Yes","No"))</f>
        <v/>
      </c>
      <c r="N1629" s="50">
        <f>IF(D1629="","",N1529+F1629)</f>
        <v/>
      </c>
      <c r="O1629" s="49">
        <f>IF(D1629="","",IF(AND(K1629=0,K1529&gt;0),C1629,""))</f>
        <v/>
      </c>
    </row>
    <row r="1630">
      <c r="A1630" s="47">
        <f>IF(B1630="","",DATE(YEAR('Debt Inputs'!$E$2),MONTH('Debt Inputs'!$E$2)+16,1))</f>
        <v/>
      </c>
      <c r="B1630" s="18">
        <f>IF('Debt Inputs'!A30="","",'Debt Inputs'!A30)</f>
        <v/>
      </c>
      <c r="C1630" s="19">
        <f>IF(B1630="","",IFERROR(VLOOKUP(B1630,'Debt Inputs'!$A$6:$M$105,2,FALSE),""))</f>
        <v/>
      </c>
      <c r="D1630" s="48">
        <f>IF(B1630="","",K1530)</f>
        <v/>
      </c>
      <c r="E1630" s="21">
        <f>IF(B1630="","",IFERROR(VLOOKUP(B1630,'Debt Inputs'!$A$6:$M$105,5,FALSE),0))</f>
        <v/>
      </c>
      <c r="F1630" s="48">
        <f>IF(D1630="","",IFERROR(D1630*E1630/12,0))</f>
        <v/>
      </c>
      <c r="G1630" s="48">
        <f>IF(D1630="","",MIN(IFERROR(VLOOKUP(B1630,'Debt Inputs'!$A$6:$M$105,7,FALSE),0),D1630+F1630))</f>
        <v/>
      </c>
      <c r="H1630" s="48">
        <f>IF(D1630="","",IF(L1630=1,MAX(0,'Debt Inputs'!$B$2-SUM($G$1606:$G$1705)),0))</f>
        <v/>
      </c>
      <c r="I1630" s="48">
        <f>IF(D1630="","",MIN(D1630+F1630,G1630+H1630))</f>
        <v/>
      </c>
      <c r="J1630" s="48">
        <f>IF(D1630="","",MIN(D1630,MAX(0,I1630-F1630)))</f>
        <v/>
      </c>
      <c r="K1630" s="48">
        <f>IF(D1630="","",MAX(0,D1630+F1630-I1630))</f>
        <v/>
      </c>
      <c r="L1630" s="18">
        <f>IF(D1630="","",IF(D1630&lt;=0,"",1+COUNTIFS($D$1606:$D$1705,"&gt;0",$E$1606:$E$1705,"&gt;"&amp;E1630)))</f>
        <v/>
      </c>
      <c r="M1630" s="18">
        <f>IF(D1630="","",IF(AND(K1630&gt;0,L1630=1),"Yes","No"))</f>
        <v/>
      </c>
      <c r="N1630" s="48">
        <f>IF(D1630="","",N1530+F1630)</f>
        <v/>
      </c>
      <c r="O1630" s="47">
        <f>IF(D1630="","",IF(AND(K1630=0,K1530&gt;0),C1630,""))</f>
        <v/>
      </c>
    </row>
    <row r="1631">
      <c r="A1631" s="49">
        <f>IF(B1631="","",DATE(YEAR('Debt Inputs'!$E$2),MONTH('Debt Inputs'!$E$2)+16,1))</f>
        <v/>
      </c>
      <c r="B1631" s="23">
        <f>IF('Debt Inputs'!A31="","",'Debt Inputs'!A31)</f>
        <v/>
      </c>
      <c r="C1631" s="24">
        <f>IF(B1631="","",IFERROR(VLOOKUP(B1631,'Debt Inputs'!$A$6:$M$105,2,FALSE),""))</f>
        <v/>
      </c>
      <c r="D1631" s="50">
        <f>IF(B1631="","",K1531)</f>
        <v/>
      </c>
      <c r="E1631" s="26">
        <f>IF(B1631="","",IFERROR(VLOOKUP(B1631,'Debt Inputs'!$A$6:$M$105,5,FALSE),0))</f>
        <v/>
      </c>
      <c r="F1631" s="50">
        <f>IF(D1631="","",IFERROR(D1631*E1631/12,0))</f>
        <v/>
      </c>
      <c r="G1631" s="50">
        <f>IF(D1631="","",MIN(IFERROR(VLOOKUP(B1631,'Debt Inputs'!$A$6:$M$105,7,FALSE),0),D1631+F1631))</f>
        <v/>
      </c>
      <c r="H1631" s="50">
        <f>IF(D1631="","",IF(L1631=1,MAX(0,'Debt Inputs'!$B$2-SUM($G$1606:$G$1705)),0))</f>
        <v/>
      </c>
      <c r="I1631" s="50">
        <f>IF(D1631="","",MIN(D1631+F1631,G1631+H1631))</f>
        <v/>
      </c>
      <c r="J1631" s="50">
        <f>IF(D1631="","",MIN(D1631,MAX(0,I1631-F1631)))</f>
        <v/>
      </c>
      <c r="K1631" s="50">
        <f>IF(D1631="","",MAX(0,D1631+F1631-I1631))</f>
        <v/>
      </c>
      <c r="L1631" s="23">
        <f>IF(D1631="","",IF(D1631&lt;=0,"",1+COUNTIFS($D$1606:$D$1705,"&gt;0",$E$1606:$E$1705,"&gt;"&amp;E1631)))</f>
        <v/>
      </c>
      <c r="M1631" s="23">
        <f>IF(D1631="","",IF(AND(K1631&gt;0,L1631=1),"Yes","No"))</f>
        <v/>
      </c>
      <c r="N1631" s="50">
        <f>IF(D1631="","",N1531+F1631)</f>
        <v/>
      </c>
      <c r="O1631" s="49">
        <f>IF(D1631="","",IF(AND(K1631=0,K1531&gt;0),C1631,""))</f>
        <v/>
      </c>
    </row>
    <row r="1632">
      <c r="A1632" s="47">
        <f>IF(B1632="","",DATE(YEAR('Debt Inputs'!$E$2),MONTH('Debt Inputs'!$E$2)+16,1))</f>
        <v/>
      </c>
      <c r="B1632" s="18">
        <f>IF('Debt Inputs'!A32="","",'Debt Inputs'!A32)</f>
        <v/>
      </c>
      <c r="C1632" s="19">
        <f>IF(B1632="","",IFERROR(VLOOKUP(B1632,'Debt Inputs'!$A$6:$M$105,2,FALSE),""))</f>
        <v/>
      </c>
      <c r="D1632" s="48">
        <f>IF(B1632="","",K1532)</f>
        <v/>
      </c>
      <c r="E1632" s="21">
        <f>IF(B1632="","",IFERROR(VLOOKUP(B1632,'Debt Inputs'!$A$6:$M$105,5,FALSE),0))</f>
        <v/>
      </c>
      <c r="F1632" s="48">
        <f>IF(D1632="","",IFERROR(D1632*E1632/12,0))</f>
        <v/>
      </c>
      <c r="G1632" s="48">
        <f>IF(D1632="","",MIN(IFERROR(VLOOKUP(B1632,'Debt Inputs'!$A$6:$M$105,7,FALSE),0),D1632+F1632))</f>
        <v/>
      </c>
      <c r="H1632" s="48">
        <f>IF(D1632="","",IF(L1632=1,MAX(0,'Debt Inputs'!$B$2-SUM($G$1606:$G$1705)),0))</f>
        <v/>
      </c>
      <c r="I1632" s="48">
        <f>IF(D1632="","",MIN(D1632+F1632,G1632+H1632))</f>
        <v/>
      </c>
      <c r="J1632" s="48">
        <f>IF(D1632="","",MIN(D1632,MAX(0,I1632-F1632)))</f>
        <v/>
      </c>
      <c r="K1632" s="48">
        <f>IF(D1632="","",MAX(0,D1632+F1632-I1632))</f>
        <v/>
      </c>
      <c r="L1632" s="18">
        <f>IF(D1632="","",IF(D1632&lt;=0,"",1+COUNTIFS($D$1606:$D$1705,"&gt;0",$E$1606:$E$1705,"&gt;"&amp;E1632)))</f>
        <v/>
      </c>
      <c r="M1632" s="18">
        <f>IF(D1632="","",IF(AND(K1632&gt;0,L1632=1),"Yes","No"))</f>
        <v/>
      </c>
      <c r="N1632" s="48">
        <f>IF(D1632="","",N1532+F1632)</f>
        <v/>
      </c>
      <c r="O1632" s="47">
        <f>IF(D1632="","",IF(AND(K1632=0,K1532&gt;0),C1632,""))</f>
        <v/>
      </c>
    </row>
    <row r="1633">
      <c r="A1633" s="49">
        <f>IF(B1633="","",DATE(YEAR('Debt Inputs'!$E$2),MONTH('Debt Inputs'!$E$2)+16,1))</f>
        <v/>
      </c>
      <c r="B1633" s="23">
        <f>IF('Debt Inputs'!A33="","",'Debt Inputs'!A33)</f>
        <v/>
      </c>
      <c r="C1633" s="24">
        <f>IF(B1633="","",IFERROR(VLOOKUP(B1633,'Debt Inputs'!$A$6:$M$105,2,FALSE),""))</f>
        <v/>
      </c>
      <c r="D1633" s="50">
        <f>IF(B1633="","",K1533)</f>
        <v/>
      </c>
      <c r="E1633" s="26">
        <f>IF(B1633="","",IFERROR(VLOOKUP(B1633,'Debt Inputs'!$A$6:$M$105,5,FALSE),0))</f>
        <v/>
      </c>
      <c r="F1633" s="50">
        <f>IF(D1633="","",IFERROR(D1633*E1633/12,0))</f>
        <v/>
      </c>
      <c r="G1633" s="50">
        <f>IF(D1633="","",MIN(IFERROR(VLOOKUP(B1633,'Debt Inputs'!$A$6:$M$105,7,FALSE),0),D1633+F1633))</f>
        <v/>
      </c>
      <c r="H1633" s="50">
        <f>IF(D1633="","",IF(L1633=1,MAX(0,'Debt Inputs'!$B$2-SUM($G$1606:$G$1705)),0))</f>
        <v/>
      </c>
      <c r="I1633" s="50">
        <f>IF(D1633="","",MIN(D1633+F1633,G1633+H1633))</f>
        <v/>
      </c>
      <c r="J1633" s="50">
        <f>IF(D1633="","",MIN(D1633,MAX(0,I1633-F1633)))</f>
        <v/>
      </c>
      <c r="K1633" s="50">
        <f>IF(D1633="","",MAX(0,D1633+F1633-I1633))</f>
        <v/>
      </c>
      <c r="L1633" s="23">
        <f>IF(D1633="","",IF(D1633&lt;=0,"",1+COUNTIFS($D$1606:$D$1705,"&gt;0",$E$1606:$E$1705,"&gt;"&amp;E1633)))</f>
        <v/>
      </c>
      <c r="M1633" s="23">
        <f>IF(D1633="","",IF(AND(K1633&gt;0,L1633=1),"Yes","No"))</f>
        <v/>
      </c>
      <c r="N1633" s="50">
        <f>IF(D1633="","",N1533+F1633)</f>
        <v/>
      </c>
      <c r="O1633" s="49">
        <f>IF(D1633="","",IF(AND(K1633=0,K1533&gt;0),C1633,""))</f>
        <v/>
      </c>
    </row>
    <row r="1634">
      <c r="A1634" s="47">
        <f>IF(B1634="","",DATE(YEAR('Debt Inputs'!$E$2),MONTH('Debt Inputs'!$E$2)+16,1))</f>
        <v/>
      </c>
      <c r="B1634" s="18">
        <f>IF('Debt Inputs'!A34="","",'Debt Inputs'!A34)</f>
        <v/>
      </c>
      <c r="C1634" s="19">
        <f>IF(B1634="","",IFERROR(VLOOKUP(B1634,'Debt Inputs'!$A$6:$M$105,2,FALSE),""))</f>
        <v/>
      </c>
      <c r="D1634" s="48">
        <f>IF(B1634="","",K1534)</f>
        <v/>
      </c>
      <c r="E1634" s="21">
        <f>IF(B1634="","",IFERROR(VLOOKUP(B1634,'Debt Inputs'!$A$6:$M$105,5,FALSE),0))</f>
        <v/>
      </c>
      <c r="F1634" s="48">
        <f>IF(D1634="","",IFERROR(D1634*E1634/12,0))</f>
        <v/>
      </c>
      <c r="G1634" s="48">
        <f>IF(D1634="","",MIN(IFERROR(VLOOKUP(B1634,'Debt Inputs'!$A$6:$M$105,7,FALSE),0),D1634+F1634))</f>
        <v/>
      </c>
      <c r="H1634" s="48">
        <f>IF(D1634="","",IF(L1634=1,MAX(0,'Debt Inputs'!$B$2-SUM($G$1606:$G$1705)),0))</f>
        <v/>
      </c>
      <c r="I1634" s="48">
        <f>IF(D1634="","",MIN(D1634+F1634,G1634+H1634))</f>
        <v/>
      </c>
      <c r="J1634" s="48">
        <f>IF(D1634="","",MIN(D1634,MAX(0,I1634-F1634)))</f>
        <v/>
      </c>
      <c r="K1634" s="48">
        <f>IF(D1634="","",MAX(0,D1634+F1634-I1634))</f>
        <v/>
      </c>
      <c r="L1634" s="18">
        <f>IF(D1634="","",IF(D1634&lt;=0,"",1+COUNTIFS($D$1606:$D$1705,"&gt;0",$E$1606:$E$1705,"&gt;"&amp;E1634)))</f>
        <v/>
      </c>
      <c r="M1634" s="18">
        <f>IF(D1634="","",IF(AND(K1634&gt;0,L1634=1),"Yes","No"))</f>
        <v/>
      </c>
      <c r="N1634" s="48">
        <f>IF(D1634="","",N1534+F1634)</f>
        <v/>
      </c>
      <c r="O1634" s="47">
        <f>IF(D1634="","",IF(AND(K1634=0,K1534&gt;0),C1634,""))</f>
        <v/>
      </c>
    </row>
    <row r="1635">
      <c r="A1635" s="49">
        <f>IF(B1635="","",DATE(YEAR('Debt Inputs'!$E$2),MONTH('Debt Inputs'!$E$2)+16,1))</f>
        <v/>
      </c>
      <c r="B1635" s="23">
        <f>IF('Debt Inputs'!A35="","",'Debt Inputs'!A35)</f>
        <v/>
      </c>
      <c r="C1635" s="24">
        <f>IF(B1635="","",IFERROR(VLOOKUP(B1635,'Debt Inputs'!$A$6:$M$105,2,FALSE),""))</f>
        <v/>
      </c>
      <c r="D1635" s="50">
        <f>IF(B1635="","",K1535)</f>
        <v/>
      </c>
      <c r="E1635" s="26">
        <f>IF(B1635="","",IFERROR(VLOOKUP(B1635,'Debt Inputs'!$A$6:$M$105,5,FALSE),0))</f>
        <v/>
      </c>
      <c r="F1635" s="50">
        <f>IF(D1635="","",IFERROR(D1635*E1635/12,0))</f>
        <v/>
      </c>
      <c r="G1635" s="50">
        <f>IF(D1635="","",MIN(IFERROR(VLOOKUP(B1635,'Debt Inputs'!$A$6:$M$105,7,FALSE),0),D1635+F1635))</f>
        <v/>
      </c>
      <c r="H1635" s="50">
        <f>IF(D1635="","",IF(L1635=1,MAX(0,'Debt Inputs'!$B$2-SUM($G$1606:$G$1705)),0))</f>
        <v/>
      </c>
      <c r="I1635" s="50">
        <f>IF(D1635="","",MIN(D1635+F1635,G1635+H1635))</f>
        <v/>
      </c>
      <c r="J1635" s="50">
        <f>IF(D1635="","",MIN(D1635,MAX(0,I1635-F1635)))</f>
        <v/>
      </c>
      <c r="K1635" s="50">
        <f>IF(D1635="","",MAX(0,D1635+F1635-I1635))</f>
        <v/>
      </c>
      <c r="L1635" s="23">
        <f>IF(D1635="","",IF(D1635&lt;=0,"",1+COUNTIFS($D$1606:$D$1705,"&gt;0",$E$1606:$E$1705,"&gt;"&amp;E1635)))</f>
        <v/>
      </c>
      <c r="M1635" s="23">
        <f>IF(D1635="","",IF(AND(K1635&gt;0,L1635=1),"Yes","No"))</f>
        <v/>
      </c>
      <c r="N1635" s="50">
        <f>IF(D1635="","",N1535+F1635)</f>
        <v/>
      </c>
      <c r="O1635" s="49">
        <f>IF(D1635="","",IF(AND(K1635=0,K1535&gt;0),C1635,""))</f>
        <v/>
      </c>
    </row>
    <row r="1636">
      <c r="A1636" s="47">
        <f>IF(B1636="","",DATE(YEAR('Debt Inputs'!$E$2),MONTH('Debt Inputs'!$E$2)+16,1))</f>
        <v/>
      </c>
      <c r="B1636" s="18">
        <f>IF('Debt Inputs'!A36="","",'Debt Inputs'!A36)</f>
        <v/>
      </c>
      <c r="C1636" s="19">
        <f>IF(B1636="","",IFERROR(VLOOKUP(B1636,'Debt Inputs'!$A$6:$M$105,2,FALSE),""))</f>
        <v/>
      </c>
      <c r="D1636" s="48">
        <f>IF(B1636="","",K1536)</f>
        <v/>
      </c>
      <c r="E1636" s="21">
        <f>IF(B1636="","",IFERROR(VLOOKUP(B1636,'Debt Inputs'!$A$6:$M$105,5,FALSE),0))</f>
        <v/>
      </c>
      <c r="F1636" s="48">
        <f>IF(D1636="","",IFERROR(D1636*E1636/12,0))</f>
        <v/>
      </c>
      <c r="G1636" s="48">
        <f>IF(D1636="","",MIN(IFERROR(VLOOKUP(B1636,'Debt Inputs'!$A$6:$M$105,7,FALSE),0),D1636+F1636))</f>
        <v/>
      </c>
      <c r="H1636" s="48">
        <f>IF(D1636="","",IF(L1636=1,MAX(0,'Debt Inputs'!$B$2-SUM($G$1606:$G$1705)),0))</f>
        <v/>
      </c>
      <c r="I1636" s="48">
        <f>IF(D1636="","",MIN(D1636+F1636,G1636+H1636))</f>
        <v/>
      </c>
      <c r="J1636" s="48">
        <f>IF(D1636="","",MIN(D1636,MAX(0,I1636-F1636)))</f>
        <v/>
      </c>
      <c r="K1636" s="48">
        <f>IF(D1636="","",MAX(0,D1636+F1636-I1636))</f>
        <v/>
      </c>
      <c r="L1636" s="18">
        <f>IF(D1636="","",IF(D1636&lt;=0,"",1+COUNTIFS($D$1606:$D$1705,"&gt;0",$E$1606:$E$1705,"&gt;"&amp;E1636)))</f>
        <v/>
      </c>
      <c r="M1636" s="18">
        <f>IF(D1636="","",IF(AND(K1636&gt;0,L1636=1),"Yes","No"))</f>
        <v/>
      </c>
      <c r="N1636" s="48">
        <f>IF(D1636="","",N1536+F1636)</f>
        <v/>
      </c>
      <c r="O1636" s="47">
        <f>IF(D1636="","",IF(AND(K1636=0,K1536&gt;0),C1636,""))</f>
        <v/>
      </c>
    </row>
    <row r="1637">
      <c r="A1637" s="49">
        <f>IF(B1637="","",DATE(YEAR('Debt Inputs'!$E$2),MONTH('Debt Inputs'!$E$2)+16,1))</f>
        <v/>
      </c>
      <c r="B1637" s="23">
        <f>IF('Debt Inputs'!A37="","",'Debt Inputs'!A37)</f>
        <v/>
      </c>
      <c r="C1637" s="24">
        <f>IF(B1637="","",IFERROR(VLOOKUP(B1637,'Debt Inputs'!$A$6:$M$105,2,FALSE),""))</f>
        <v/>
      </c>
      <c r="D1637" s="50">
        <f>IF(B1637="","",K1537)</f>
        <v/>
      </c>
      <c r="E1637" s="26">
        <f>IF(B1637="","",IFERROR(VLOOKUP(B1637,'Debt Inputs'!$A$6:$M$105,5,FALSE),0))</f>
        <v/>
      </c>
      <c r="F1637" s="50">
        <f>IF(D1637="","",IFERROR(D1637*E1637/12,0))</f>
        <v/>
      </c>
      <c r="G1637" s="50">
        <f>IF(D1637="","",MIN(IFERROR(VLOOKUP(B1637,'Debt Inputs'!$A$6:$M$105,7,FALSE),0),D1637+F1637))</f>
        <v/>
      </c>
      <c r="H1637" s="50">
        <f>IF(D1637="","",IF(L1637=1,MAX(0,'Debt Inputs'!$B$2-SUM($G$1606:$G$1705)),0))</f>
        <v/>
      </c>
      <c r="I1637" s="50">
        <f>IF(D1637="","",MIN(D1637+F1637,G1637+H1637))</f>
        <v/>
      </c>
      <c r="J1637" s="50">
        <f>IF(D1637="","",MIN(D1637,MAX(0,I1637-F1637)))</f>
        <v/>
      </c>
      <c r="K1637" s="50">
        <f>IF(D1637="","",MAX(0,D1637+F1637-I1637))</f>
        <v/>
      </c>
      <c r="L1637" s="23">
        <f>IF(D1637="","",IF(D1637&lt;=0,"",1+COUNTIFS($D$1606:$D$1705,"&gt;0",$E$1606:$E$1705,"&gt;"&amp;E1637)))</f>
        <v/>
      </c>
      <c r="M1637" s="23">
        <f>IF(D1637="","",IF(AND(K1637&gt;0,L1637=1),"Yes","No"))</f>
        <v/>
      </c>
      <c r="N1637" s="50">
        <f>IF(D1637="","",N1537+F1637)</f>
        <v/>
      </c>
      <c r="O1637" s="49">
        <f>IF(D1637="","",IF(AND(K1637=0,K1537&gt;0),C1637,""))</f>
        <v/>
      </c>
    </row>
    <row r="1638">
      <c r="A1638" s="47">
        <f>IF(B1638="","",DATE(YEAR('Debt Inputs'!$E$2),MONTH('Debt Inputs'!$E$2)+16,1))</f>
        <v/>
      </c>
      <c r="B1638" s="18">
        <f>IF('Debt Inputs'!A38="","",'Debt Inputs'!A38)</f>
        <v/>
      </c>
      <c r="C1638" s="19">
        <f>IF(B1638="","",IFERROR(VLOOKUP(B1638,'Debt Inputs'!$A$6:$M$105,2,FALSE),""))</f>
        <v/>
      </c>
      <c r="D1638" s="48">
        <f>IF(B1638="","",K1538)</f>
        <v/>
      </c>
      <c r="E1638" s="21">
        <f>IF(B1638="","",IFERROR(VLOOKUP(B1638,'Debt Inputs'!$A$6:$M$105,5,FALSE),0))</f>
        <v/>
      </c>
      <c r="F1638" s="48">
        <f>IF(D1638="","",IFERROR(D1638*E1638/12,0))</f>
        <v/>
      </c>
      <c r="G1638" s="48">
        <f>IF(D1638="","",MIN(IFERROR(VLOOKUP(B1638,'Debt Inputs'!$A$6:$M$105,7,FALSE),0),D1638+F1638))</f>
        <v/>
      </c>
      <c r="H1638" s="48">
        <f>IF(D1638="","",IF(L1638=1,MAX(0,'Debt Inputs'!$B$2-SUM($G$1606:$G$1705)),0))</f>
        <v/>
      </c>
      <c r="I1638" s="48">
        <f>IF(D1638="","",MIN(D1638+F1638,G1638+H1638))</f>
        <v/>
      </c>
      <c r="J1638" s="48">
        <f>IF(D1638="","",MIN(D1638,MAX(0,I1638-F1638)))</f>
        <v/>
      </c>
      <c r="K1638" s="48">
        <f>IF(D1638="","",MAX(0,D1638+F1638-I1638))</f>
        <v/>
      </c>
      <c r="L1638" s="18">
        <f>IF(D1638="","",IF(D1638&lt;=0,"",1+COUNTIFS($D$1606:$D$1705,"&gt;0",$E$1606:$E$1705,"&gt;"&amp;E1638)))</f>
        <v/>
      </c>
      <c r="M1638" s="18">
        <f>IF(D1638="","",IF(AND(K1638&gt;0,L1638=1),"Yes","No"))</f>
        <v/>
      </c>
      <c r="N1638" s="48">
        <f>IF(D1638="","",N1538+F1638)</f>
        <v/>
      </c>
      <c r="O1638" s="47">
        <f>IF(D1638="","",IF(AND(K1638=0,K1538&gt;0),C1638,""))</f>
        <v/>
      </c>
    </row>
    <row r="1639">
      <c r="A1639" s="49">
        <f>IF(B1639="","",DATE(YEAR('Debt Inputs'!$E$2),MONTH('Debt Inputs'!$E$2)+16,1))</f>
        <v/>
      </c>
      <c r="B1639" s="23">
        <f>IF('Debt Inputs'!A39="","",'Debt Inputs'!A39)</f>
        <v/>
      </c>
      <c r="C1639" s="24">
        <f>IF(B1639="","",IFERROR(VLOOKUP(B1639,'Debt Inputs'!$A$6:$M$105,2,FALSE),""))</f>
        <v/>
      </c>
      <c r="D1639" s="50">
        <f>IF(B1639="","",K1539)</f>
        <v/>
      </c>
      <c r="E1639" s="26">
        <f>IF(B1639="","",IFERROR(VLOOKUP(B1639,'Debt Inputs'!$A$6:$M$105,5,FALSE),0))</f>
        <v/>
      </c>
      <c r="F1639" s="50">
        <f>IF(D1639="","",IFERROR(D1639*E1639/12,0))</f>
        <v/>
      </c>
      <c r="G1639" s="50">
        <f>IF(D1639="","",MIN(IFERROR(VLOOKUP(B1639,'Debt Inputs'!$A$6:$M$105,7,FALSE),0),D1639+F1639))</f>
        <v/>
      </c>
      <c r="H1639" s="50">
        <f>IF(D1639="","",IF(L1639=1,MAX(0,'Debt Inputs'!$B$2-SUM($G$1606:$G$1705)),0))</f>
        <v/>
      </c>
      <c r="I1639" s="50">
        <f>IF(D1639="","",MIN(D1639+F1639,G1639+H1639))</f>
        <v/>
      </c>
      <c r="J1639" s="50">
        <f>IF(D1639="","",MIN(D1639,MAX(0,I1639-F1639)))</f>
        <v/>
      </c>
      <c r="K1639" s="50">
        <f>IF(D1639="","",MAX(0,D1639+F1639-I1639))</f>
        <v/>
      </c>
      <c r="L1639" s="23">
        <f>IF(D1639="","",IF(D1639&lt;=0,"",1+COUNTIFS($D$1606:$D$1705,"&gt;0",$E$1606:$E$1705,"&gt;"&amp;E1639)))</f>
        <v/>
      </c>
      <c r="M1639" s="23">
        <f>IF(D1639="","",IF(AND(K1639&gt;0,L1639=1),"Yes","No"))</f>
        <v/>
      </c>
      <c r="N1639" s="50">
        <f>IF(D1639="","",N1539+F1639)</f>
        <v/>
      </c>
      <c r="O1639" s="49">
        <f>IF(D1639="","",IF(AND(K1639=0,K1539&gt;0),C1639,""))</f>
        <v/>
      </c>
    </row>
    <row r="1640">
      <c r="A1640" s="47">
        <f>IF(B1640="","",DATE(YEAR('Debt Inputs'!$E$2),MONTH('Debt Inputs'!$E$2)+16,1))</f>
        <v/>
      </c>
      <c r="B1640" s="18">
        <f>IF('Debt Inputs'!A40="","",'Debt Inputs'!A40)</f>
        <v/>
      </c>
      <c r="C1640" s="19">
        <f>IF(B1640="","",IFERROR(VLOOKUP(B1640,'Debt Inputs'!$A$6:$M$105,2,FALSE),""))</f>
        <v/>
      </c>
      <c r="D1640" s="48">
        <f>IF(B1640="","",K1540)</f>
        <v/>
      </c>
      <c r="E1640" s="21">
        <f>IF(B1640="","",IFERROR(VLOOKUP(B1640,'Debt Inputs'!$A$6:$M$105,5,FALSE),0))</f>
        <v/>
      </c>
      <c r="F1640" s="48">
        <f>IF(D1640="","",IFERROR(D1640*E1640/12,0))</f>
        <v/>
      </c>
      <c r="G1640" s="48">
        <f>IF(D1640="","",MIN(IFERROR(VLOOKUP(B1640,'Debt Inputs'!$A$6:$M$105,7,FALSE),0),D1640+F1640))</f>
        <v/>
      </c>
      <c r="H1640" s="48">
        <f>IF(D1640="","",IF(L1640=1,MAX(0,'Debt Inputs'!$B$2-SUM($G$1606:$G$1705)),0))</f>
        <v/>
      </c>
      <c r="I1640" s="48">
        <f>IF(D1640="","",MIN(D1640+F1640,G1640+H1640))</f>
        <v/>
      </c>
      <c r="J1640" s="48">
        <f>IF(D1640="","",MIN(D1640,MAX(0,I1640-F1640)))</f>
        <v/>
      </c>
      <c r="K1640" s="48">
        <f>IF(D1640="","",MAX(0,D1640+F1640-I1640))</f>
        <v/>
      </c>
      <c r="L1640" s="18">
        <f>IF(D1640="","",IF(D1640&lt;=0,"",1+COUNTIFS($D$1606:$D$1705,"&gt;0",$E$1606:$E$1705,"&gt;"&amp;E1640)))</f>
        <v/>
      </c>
      <c r="M1640" s="18">
        <f>IF(D1640="","",IF(AND(K1640&gt;0,L1640=1),"Yes","No"))</f>
        <v/>
      </c>
      <c r="N1640" s="48">
        <f>IF(D1640="","",N1540+F1640)</f>
        <v/>
      </c>
      <c r="O1640" s="47">
        <f>IF(D1640="","",IF(AND(K1640=0,K1540&gt;0),C1640,""))</f>
        <v/>
      </c>
    </row>
    <row r="1641">
      <c r="A1641" s="49">
        <f>IF(B1641="","",DATE(YEAR('Debt Inputs'!$E$2),MONTH('Debt Inputs'!$E$2)+16,1))</f>
        <v/>
      </c>
      <c r="B1641" s="23">
        <f>IF('Debt Inputs'!A41="","",'Debt Inputs'!A41)</f>
        <v/>
      </c>
      <c r="C1641" s="24">
        <f>IF(B1641="","",IFERROR(VLOOKUP(B1641,'Debt Inputs'!$A$6:$M$105,2,FALSE),""))</f>
        <v/>
      </c>
      <c r="D1641" s="50">
        <f>IF(B1641="","",K1541)</f>
        <v/>
      </c>
      <c r="E1641" s="26">
        <f>IF(B1641="","",IFERROR(VLOOKUP(B1641,'Debt Inputs'!$A$6:$M$105,5,FALSE),0))</f>
        <v/>
      </c>
      <c r="F1641" s="50">
        <f>IF(D1641="","",IFERROR(D1641*E1641/12,0))</f>
        <v/>
      </c>
      <c r="G1641" s="50">
        <f>IF(D1641="","",MIN(IFERROR(VLOOKUP(B1641,'Debt Inputs'!$A$6:$M$105,7,FALSE),0),D1641+F1641))</f>
        <v/>
      </c>
      <c r="H1641" s="50">
        <f>IF(D1641="","",IF(L1641=1,MAX(0,'Debt Inputs'!$B$2-SUM($G$1606:$G$1705)),0))</f>
        <v/>
      </c>
      <c r="I1641" s="50">
        <f>IF(D1641="","",MIN(D1641+F1641,G1641+H1641))</f>
        <v/>
      </c>
      <c r="J1641" s="50">
        <f>IF(D1641="","",MIN(D1641,MAX(0,I1641-F1641)))</f>
        <v/>
      </c>
      <c r="K1641" s="50">
        <f>IF(D1641="","",MAX(0,D1641+F1641-I1641))</f>
        <v/>
      </c>
      <c r="L1641" s="23">
        <f>IF(D1641="","",IF(D1641&lt;=0,"",1+COUNTIFS($D$1606:$D$1705,"&gt;0",$E$1606:$E$1705,"&gt;"&amp;E1641)))</f>
        <v/>
      </c>
      <c r="M1641" s="23">
        <f>IF(D1641="","",IF(AND(K1641&gt;0,L1641=1),"Yes","No"))</f>
        <v/>
      </c>
      <c r="N1641" s="50">
        <f>IF(D1641="","",N1541+F1641)</f>
        <v/>
      </c>
      <c r="O1641" s="49">
        <f>IF(D1641="","",IF(AND(K1641=0,K1541&gt;0),C1641,""))</f>
        <v/>
      </c>
    </row>
    <row r="1642">
      <c r="A1642" s="47">
        <f>IF(B1642="","",DATE(YEAR('Debt Inputs'!$E$2),MONTH('Debt Inputs'!$E$2)+16,1))</f>
        <v/>
      </c>
      <c r="B1642" s="18">
        <f>IF('Debt Inputs'!A42="","",'Debt Inputs'!A42)</f>
        <v/>
      </c>
      <c r="C1642" s="19">
        <f>IF(B1642="","",IFERROR(VLOOKUP(B1642,'Debt Inputs'!$A$6:$M$105,2,FALSE),""))</f>
        <v/>
      </c>
      <c r="D1642" s="48">
        <f>IF(B1642="","",K1542)</f>
        <v/>
      </c>
      <c r="E1642" s="21">
        <f>IF(B1642="","",IFERROR(VLOOKUP(B1642,'Debt Inputs'!$A$6:$M$105,5,FALSE),0))</f>
        <v/>
      </c>
      <c r="F1642" s="48">
        <f>IF(D1642="","",IFERROR(D1642*E1642/12,0))</f>
        <v/>
      </c>
      <c r="G1642" s="48">
        <f>IF(D1642="","",MIN(IFERROR(VLOOKUP(B1642,'Debt Inputs'!$A$6:$M$105,7,FALSE),0),D1642+F1642))</f>
        <v/>
      </c>
      <c r="H1642" s="48">
        <f>IF(D1642="","",IF(L1642=1,MAX(0,'Debt Inputs'!$B$2-SUM($G$1606:$G$1705)),0))</f>
        <v/>
      </c>
      <c r="I1642" s="48">
        <f>IF(D1642="","",MIN(D1642+F1642,G1642+H1642))</f>
        <v/>
      </c>
      <c r="J1642" s="48">
        <f>IF(D1642="","",MIN(D1642,MAX(0,I1642-F1642)))</f>
        <v/>
      </c>
      <c r="K1642" s="48">
        <f>IF(D1642="","",MAX(0,D1642+F1642-I1642))</f>
        <v/>
      </c>
      <c r="L1642" s="18">
        <f>IF(D1642="","",IF(D1642&lt;=0,"",1+COUNTIFS($D$1606:$D$1705,"&gt;0",$E$1606:$E$1705,"&gt;"&amp;E1642)))</f>
        <v/>
      </c>
      <c r="M1642" s="18">
        <f>IF(D1642="","",IF(AND(K1642&gt;0,L1642=1),"Yes","No"))</f>
        <v/>
      </c>
      <c r="N1642" s="48">
        <f>IF(D1642="","",N1542+F1642)</f>
        <v/>
      </c>
      <c r="O1642" s="47">
        <f>IF(D1642="","",IF(AND(K1642=0,K1542&gt;0),C1642,""))</f>
        <v/>
      </c>
    </row>
    <row r="1643">
      <c r="A1643" s="49">
        <f>IF(B1643="","",DATE(YEAR('Debt Inputs'!$E$2),MONTH('Debt Inputs'!$E$2)+16,1))</f>
        <v/>
      </c>
      <c r="B1643" s="23">
        <f>IF('Debt Inputs'!A43="","",'Debt Inputs'!A43)</f>
        <v/>
      </c>
      <c r="C1643" s="24">
        <f>IF(B1643="","",IFERROR(VLOOKUP(B1643,'Debt Inputs'!$A$6:$M$105,2,FALSE),""))</f>
        <v/>
      </c>
      <c r="D1643" s="50">
        <f>IF(B1643="","",K1543)</f>
        <v/>
      </c>
      <c r="E1643" s="26">
        <f>IF(B1643="","",IFERROR(VLOOKUP(B1643,'Debt Inputs'!$A$6:$M$105,5,FALSE),0))</f>
        <v/>
      </c>
      <c r="F1643" s="50">
        <f>IF(D1643="","",IFERROR(D1643*E1643/12,0))</f>
        <v/>
      </c>
      <c r="G1643" s="50">
        <f>IF(D1643="","",MIN(IFERROR(VLOOKUP(B1643,'Debt Inputs'!$A$6:$M$105,7,FALSE),0),D1643+F1643))</f>
        <v/>
      </c>
      <c r="H1643" s="50">
        <f>IF(D1643="","",IF(L1643=1,MAX(0,'Debt Inputs'!$B$2-SUM($G$1606:$G$1705)),0))</f>
        <v/>
      </c>
      <c r="I1643" s="50">
        <f>IF(D1643="","",MIN(D1643+F1643,G1643+H1643))</f>
        <v/>
      </c>
      <c r="J1643" s="50">
        <f>IF(D1643="","",MIN(D1643,MAX(0,I1643-F1643)))</f>
        <v/>
      </c>
      <c r="K1643" s="50">
        <f>IF(D1643="","",MAX(0,D1643+F1643-I1643))</f>
        <v/>
      </c>
      <c r="L1643" s="23">
        <f>IF(D1643="","",IF(D1643&lt;=0,"",1+COUNTIFS($D$1606:$D$1705,"&gt;0",$E$1606:$E$1705,"&gt;"&amp;E1643)))</f>
        <v/>
      </c>
      <c r="M1643" s="23">
        <f>IF(D1643="","",IF(AND(K1643&gt;0,L1643=1),"Yes","No"))</f>
        <v/>
      </c>
      <c r="N1643" s="50">
        <f>IF(D1643="","",N1543+F1643)</f>
        <v/>
      </c>
      <c r="O1643" s="49">
        <f>IF(D1643="","",IF(AND(K1643=0,K1543&gt;0),C1643,""))</f>
        <v/>
      </c>
    </row>
    <row r="1644">
      <c r="A1644" s="47">
        <f>IF(B1644="","",DATE(YEAR('Debt Inputs'!$E$2),MONTH('Debt Inputs'!$E$2)+16,1))</f>
        <v/>
      </c>
      <c r="B1644" s="18">
        <f>IF('Debt Inputs'!A44="","",'Debt Inputs'!A44)</f>
        <v/>
      </c>
      <c r="C1644" s="19">
        <f>IF(B1644="","",IFERROR(VLOOKUP(B1644,'Debt Inputs'!$A$6:$M$105,2,FALSE),""))</f>
        <v/>
      </c>
      <c r="D1644" s="48">
        <f>IF(B1644="","",K1544)</f>
        <v/>
      </c>
      <c r="E1644" s="21">
        <f>IF(B1644="","",IFERROR(VLOOKUP(B1644,'Debt Inputs'!$A$6:$M$105,5,FALSE),0))</f>
        <v/>
      </c>
      <c r="F1644" s="48">
        <f>IF(D1644="","",IFERROR(D1644*E1644/12,0))</f>
        <v/>
      </c>
      <c r="G1644" s="48">
        <f>IF(D1644="","",MIN(IFERROR(VLOOKUP(B1644,'Debt Inputs'!$A$6:$M$105,7,FALSE),0),D1644+F1644))</f>
        <v/>
      </c>
      <c r="H1644" s="48">
        <f>IF(D1644="","",IF(L1644=1,MAX(0,'Debt Inputs'!$B$2-SUM($G$1606:$G$1705)),0))</f>
        <v/>
      </c>
      <c r="I1644" s="48">
        <f>IF(D1644="","",MIN(D1644+F1644,G1644+H1644))</f>
        <v/>
      </c>
      <c r="J1644" s="48">
        <f>IF(D1644="","",MIN(D1644,MAX(0,I1644-F1644)))</f>
        <v/>
      </c>
      <c r="K1644" s="48">
        <f>IF(D1644="","",MAX(0,D1644+F1644-I1644))</f>
        <v/>
      </c>
      <c r="L1644" s="18">
        <f>IF(D1644="","",IF(D1644&lt;=0,"",1+COUNTIFS($D$1606:$D$1705,"&gt;0",$E$1606:$E$1705,"&gt;"&amp;E1644)))</f>
        <v/>
      </c>
      <c r="M1644" s="18">
        <f>IF(D1644="","",IF(AND(K1644&gt;0,L1644=1),"Yes","No"))</f>
        <v/>
      </c>
      <c r="N1644" s="48">
        <f>IF(D1644="","",N1544+F1644)</f>
        <v/>
      </c>
      <c r="O1644" s="47">
        <f>IF(D1644="","",IF(AND(K1644=0,K1544&gt;0),C1644,""))</f>
        <v/>
      </c>
    </row>
    <row r="1645">
      <c r="A1645" s="49">
        <f>IF(B1645="","",DATE(YEAR('Debt Inputs'!$E$2),MONTH('Debt Inputs'!$E$2)+16,1))</f>
        <v/>
      </c>
      <c r="B1645" s="23">
        <f>IF('Debt Inputs'!A45="","",'Debt Inputs'!A45)</f>
        <v/>
      </c>
      <c r="C1645" s="24">
        <f>IF(B1645="","",IFERROR(VLOOKUP(B1645,'Debt Inputs'!$A$6:$M$105,2,FALSE),""))</f>
        <v/>
      </c>
      <c r="D1645" s="50">
        <f>IF(B1645="","",K1545)</f>
        <v/>
      </c>
      <c r="E1645" s="26">
        <f>IF(B1645="","",IFERROR(VLOOKUP(B1645,'Debt Inputs'!$A$6:$M$105,5,FALSE),0))</f>
        <v/>
      </c>
      <c r="F1645" s="50">
        <f>IF(D1645="","",IFERROR(D1645*E1645/12,0))</f>
        <v/>
      </c>
      <c r="G1645" s="50">
        <f>IF(D1645="","",MIN(IFERROR(VLOOKUP(B1645,'Debt Inputs'!$A$6:$M$105,7,FALSE),0),D1645+F1645))</f>
        <v/>
      </c>
      <c r="H1645" s="50">
        <f>IF(D1645="","",IF(L1645=1,MAX(0,'Debt Inputs'!$B$2-SUM($G$1606:$G$1705)),0))</f>
        <v/>
      </c>
      <c r="I1645" s="50">
        <f>IF(D1645="","",MIN(D1645+F1645,G1645+H1645))</f>
        <v/>
      </c>
      <c r="J1645" s="50">
        <f>IF(D1645="","",MIN(D1645,MAX(0,I1645-F1645)))</f>
        <v/>
      </c>
      <c r="K1645" s="50">
        <f>IF(D1645="","",MAX(0,D1645+F1645-I1645))</f>
        <v/>
      </c>
      <c r="L1645" s="23">
        <f>IF(D1645="","",IF(D1645&lt;=0,"",1+COUNTIFS($D$1606:$D$1705,"&gt;0",$E$1606:$E$1705,"&gt;"&amp;E1645)))</f>
        <v/>
      </c>
      <c r="M1645" s="23">
        <f>IF(D1645="","",IF(AND(K1645&gt;0,L1645=1),"Yes","No"))</f>
        <v/>
      </c>
      <c r="N1645" s="50">
        <f>IF(D1645="","",N1545+F1645)</f>
        <v/>
      </c>
      <c r="O1645" s="49">
        <f>IF(D1645="","",IF(AND(K1645=0,K1545&gt;0),C1645,""))</f>
        <v/>
      </c>
    </row>
    <row r="1646">
      <c r="A1646" s="47">
        <f>IF(B1646="","",DATE(YEAR('Debt Inputs'!$E$2),MONTH('Debt Inputs'!$E$2)+16,1))</f>
        <v/>
      </c>
      <c r="B1646" s="18">
        <f>IF('Debt Inputs'!A46="","",'Debt Inputs'!A46)</f>
        <v/>
      </c>
      <c r="C1646" s="19">
        <f>IF(B1646="","",IFERROR(VLOOKUP(B1646,'Debt Inputs'!$A$6:$M$105,2,FALSE),""))</f>
        <v/>
      </c>
      <c r="D1646" s="48">
        <f>IF(B1646="","",K1546)</f>
        <v/>
      </c>
      <c r="E1646" s="21">
        <f>IF(B1646="","",IFERROR(VLOOKUP(B1646,'Debt Inputs'!$A$6:$M$105,5,FALSE),0))</f>
        <v/>
      </c>
      <c r="F1646" s="48">
        <f>IF(D1646="","",IFERROR(D1646*E1646/12,0))</f>
        <v/>
      </c>
      <c r="G1646" s="48">
        <f>IF(D1646="","",MIN(IFERROR(VLOOKUP(B1646,'Debt Inputs'!$A$6:$M$105,7,FALSE),0),D1646+F1646))</f>
        <v/>
      </c>
      <c r="H1646" s="48">
        <f>IF(D1646="","",IF(L1646=1,MAX(0,'Debt Inputs'!$B$2-SUM($G$1606:$G$1705)),0))</f>
        <v/>
      </c>
      <c r="I1646" s="48">
        <f>IF(D1646="","",MIN(D1646+F1646,G1646+H1646))</f>
        <v/>
      </c>
      <c r="J1646" s="48">
        <f>IF(D1646="","",MIN(D1646,MAX(0,I1646-F1646)))</f>
        <v/>
      </c>
      <c r="K1646" s="48">
        <f>IF(D1646="","",MAX(0,D1646+F1646-I1646))</f>
        <v/>
      </c>
      <c r="L1646" s="18">
        <f>IF(D1646="","",IF(D1646&lt;=0,"",1+COUNTIFS($D$1606:$D$1705,"&gt;0",$E$1606:$E$1705,"&gt;"&amp;E1646)))</f>
        <v/>
      </c>
      <c r="M1646" s="18">
        <f>IF(D1646="","",IF(AND(K1646&gt;0,L1646=1),"Yes","No"))</f>
        <v/>
      </c>
      <c r="N1646" s="48">
        <f>IF(D1646="","",N1546+F1646)</f>
        <v/>
      </c>
      <c r="O1646" s="47">
        <f>IF(D1646="","",IF(AND(K1646=0,K1546&gt;0),C1646,""))</f>
        <v/>
      </c>
    </row>
    <row r="1647">
      <c r="A1647" s="49">
        <f>IF(B1647="","",DATE(YEAR('Debt Inputs'!$E$2),MONTH('Debt Inputs'!$E$2)+16,1))</f>
        <v/>
      </c>
      <c r="B1647" s="23">
        <f>IF('Debt Inputs'!A47="","",'Debt Inputs'!A47)</f>
        <v/>
      </c>
      <c r="C1647" s="24">
        <f>IF(B1647="","",IFERROR(VLOOKUP(B1647,'Debt Inputs'!$A$6:$M$105,2,FALSE),""))</f>
        <v/>
      </c>
      <c r="D1647" s="50">
        <f>IF(B1647="","",K1547)</f>
        <v/>
      </c>
      <c r="E1647" s="26">
        <f>IF(B1647="","",IFERROR(VLOOKUP(B1647,'Debt Inputs'!$A$6:$M$105,5,FALSE),0))</f>
        <v/>
      </c>
      <c r="F1647" s="50">
        <f>IF(D1647="","",IFERROR(D1647*E1647/12,0))</f>
        <v/>
      </c>
      <c r="G1647" s="50">
        <f>IF(D1647="","",MIN(IFERROR(VLOOKUP(B1647,'Debt Inputs'!$A$6:$M$105,7,FALSE),0),D1647+F1647))</f>
        <v/>
      </c>
      <c r="H1647" s="50">
        <f>IF(D1647="","",IF(L1647=1,MAX(0,'Debt Inputs'!$B$2-SUM($G$1606:$G$1705)),0))</f>
        <v/>
      </c>
      <c r="I1647" s="50">
        <f>IF(D1647="","",MIN(D1647+F1647,G1647+H1647))</f>
        <v/>
      </c>
      <c r="J1647" s="50">
        <f>IF(D1647="","",MIN(D1647,MAX(0,I1647-F1647)))</f>
        <v/>
      </c>
      <c r="K1647" s="50">
        <f>IF(D1647="","",MAX(0,D1647+F1647-I1647))</f>
        <v/>
      </c>
      <c r="L1647" s="23">
        <f>IF(D1647="","",IF(D1647&lt;=0,"",1+COUNTIFS($D$1606:$D$1705,"&gt;0",$E$1606:$E$1705,"&gt;"&amp;E1647)))</f>
        <v/>
      </c>
      <c r="M1647" s="23">
        <f>IF(D1647="","",IF(AND(K1647&gt;0,L1647=1),"Yes","No"))</f>
        <v/>
      </c>
      <c r="N1647" s="50">
        <f>IF(D1647="","",N1547+F1647)</f>
        <v/>
      </c>
      <c r="O1647" s="49">
        <f>IF(D1647="","",IF(AND(K1647=0,K1547&gt;0),C1647,""))</f>
        <v/>
      </c>
    </row>
    <row r="1648">
      <c r="A1648" s="47">
        <f>IF(B1648="","",DATE(YEAR('Debt Inputs'!$E$2),MONTH('Debt Inputs'!$E$2)+16,1))</f>
        <v/>
      </c>
      <c r="B1648" s="18">
        <f>IF('Debt Inputs'!A48="","",'Debt Inputs'!A48)</f>
        <v/>
      </c>
      <c r="C1648" s="19">
        <f>IF(B1648="","",IFERROR(VLOOKUP(B1648,'Debt Inputs'!$A$6:$M$105,2,FALSE),""))</f>
        <v/>
      </c>
      <c r="D1648" s="48">
        <f>IF(B1648="","",K1548)</f>
        <v/>
      </c>
      <c r="E1648" s="21">
        <f>IF(B1648="","",IFERROR(VLOOKUP(B1648,'Debt Inputs'!$A$6:$M$105,5,FALSE),0))</f>
        <v/>
      </c>
      <c r="F1648" s="48">
        <f>IF(D1648="","",IFERROR(D1648*E1648/12,0))</f>
        <v/>
      </c>
      <c r="G1648" s="48">
        <f>IF(D1648="","",MIN(IFERROR(VLOOKUP(B1648,'Debt Inputs'!$A$6:$M$105,7,FALSE),0),D1648+F1648))</f>
        <v/>
      </c>
      <c r="H1648" s="48">
        <f>IF(D1648="","",IF(L1648=1,MAX(0,'Debt Inputs'!$B$2-SUM($G$1606:$G$1705)),0))</f>
        <v/>
      </c>
      <c r="I1648" s="48">
        <f>IF(D1648="","",MIN(D1648+F1648,G1648+H1648))</f>
        <v/>
      </c>
      <c r="J1648" s="48">
        <f>IF(D1648="","",MIN(D1648,MAX(0,I1648-F1648)))</f>
        <v/>
      </c>
      <c r="K1648" s="48">
        <f>IF(D1648="","",MAX(0,D1648+F1648-I1648))</f>
        <v/>
      </c>
      <c r="L1648" s="18">
        <f>IF(D1648="","",IF(D1648&lt;=0,"",1+COUNTIFS($D$1606:$D$1705,"&gt;0",$E$1606:$E$1705,"&gt;"&amp;E1648)))</f>
        <v/>
      </c>
      <c r="M1648" s="18">
        <f>IF(D1648="","",IF(AND(K1648&gt;0,L1648=1),"Yes","No"))</f>
        <v/>
      </c>
      <c r="N1648" s="48">
        <f>IF(D1648="","",N1548+F1648)</f>
        <v/>
      </c>
      <c r="O1648" s="47">
        <f>IF(D1648="","",IF(AND(K1648=0,K1548&gt;0),C1648,""))</f>
        <v/>
      </c>
    </row>
    <row r="1649">
      <c r="A1649" s="49">
        <f>IF(B1649="","",DATE(YEAR('Debt Inputs'!$E$2),MONTH('Debt Inputs'!$E$2)+16,1))</f>
        <v/>
      </c>
      <c r="B1649" s="23">
        <f>IF('Debt Inputs'!A49="","",'Debt Inputs'!A49)</f>
        <v/>
      </c>
      <c r="C1649" s="24">
        <f>IF(B1649="","",IFERROR(VLOOKUP(B1649,'Debt Inputs'!$A$6:$M$105,2,FALSE),""))</f>
        <v/>
      </c>
      <c r="D1649" s="50">
        <f>IF(B1649="","",K1549)</f>
        <v/>
      </c>
      <c r="E1649" s="26">
        <f>IF(B1649="","",IFERROR(VLOOKUP(B1649,'Debt Inputs'!$A$6:$M$105,5,FALSE),0))</f>
        <v/>
      </c>
      <c r="F1649" s="50">
        <f>IF(D1649="","",IFERROR(D1649*E1649/12,0))</f>
        <v/>
      </c>
      <c r="G1649" s="50">
        <f>IF(D1649="","",MIN(IFERROR(VLOOKUP(B1649,'Debt Inputs'!$A$6:$M$105,7,FALSE),0),D1649+F1649))</f>
        <v/>
      </c>
      <c r="H1649" s="50">
        <f>IF(D1649="","",IF(L1649=1,MAX(0,'Debt Inputs'!$B$2-SUM($G$1606:$G$1705)),0))</f>
        <v/>
      </c>
      <c r="I1649" s="50">
        <f>IF(D1649="","",MIN(D1649+F1649,G1649+H1649))</f>
        <v/>
      </c>
      <c r="J1649" s="50">
        <f>IF(D1649="","",MIN(D1649,MAX(0,I1649-F1649)))</f>
        <v/>
      </c>
      <c r="K1649" s="50">
        <f>IF(D1649="","",MAX(0,D1649+F1649-I1649))</f>
        <v/>
      </c>
      <c r="L1649" s="23">
        <f>IF(D1649="","",IF(D1649&lt;=0,"",1+COUNTIFS($D$1606:$D$1705,"&gt;0",$E$1606:$E$1705,"&gt;"&amp;E1649)))</f>
        <v/>
      </c>
      <c r="M1649" s="23">
        <f>IF(D1649="","",IF(AND(K1649&gt;0,L1649=1),"Yes","No"))</f>
        <v/>
      </c>
      <c r="N1649" s="50">
        <f>IF(D1649="","",N1549+F1649)</f>
        <v/>
      </c>
      <c r="O1649" s="49">
        <f>IF(D1649="","",IF(AND(K1649=0,K1549&gt;0),C1649,""))</f>
        <v/>
      </c>
    </row>
    <row r="1650">
      <c r="A1650" s="47">
        <f>IF(B1650="","",DATE(YEAR('Debt Inputs'!$E$2),MONTH('Debt Inputs'!$E$2)+16,1))</f>
        <v/>
      </c>
      <c r="B1650" s="18">
        <f>IF('Debt Inputs'!A50="","",'Debt Inputs'!A50)</f>
        <v/>
      </c>
      <c r="C1650" s="19">
        <f>IF(B1650="","",IFERROR(VLOOKUP(B1650,'Debt Inputs'!$A$6:$M$105,2,FALSE),""))</f>
        <v/>
      </c>
      <c r="D1650" s="48">
        <f>IF(B1650="","",K1550)</f>
        <v/>
      </c>
      <c r="E1650" s="21">
        <f>IF(B1650="","",IFERROR(VLOOKUP(B1650,'Debt Inputs'!$A$6:$M$105,5,FALSE),0))</f>
        <v/>
      </c>
      <c r="F1650" s="48">
        <f>IF(D1650="","",IFERROR(D1650*E1650/12,0))</f>
        <v/>
      </c>
      <c r="G1650" s="48">
        <f>IF(D1650="","",MIN(IFERROR(VLOOKUP(B1650,'Debt Inputs'!$A$6:$M$105,7,FALSE),0),D1650+F1650))</f>
        <v/>
      </c>
      <c r="H1650" s="48">
        <f>IF(D1650="","",IF(L1650=1,MAX(0,'Debt Inputs'!$B$2-SUM($G$1606:$G$1705)),0))</f>
        <v/>
      </c>
      <c r="I1650" s="48">
        <f>IF(D1650="","",MIN(D1650+F1650,G1650+H1650))</f>
        <v/>
      </c>
      <c r="J1650" s="48">
        <f>IF(D1650="","",MIN(D1650,MAX(0,I1650-F1650)))</f>
        <v/>
      </c>
      <c r="K1650" s="48">
        <f>IF(D1650="","",MAX(0,D1650+F1650-I1650))</f>
        <v/>
      </c>
      <c r="L1650" s="18">
        <f>IF(D1650="","",IF(D1650&lt;=0,"",1+COUNTIFS($D$1606:$D$1705,"&gt;0",$E$1606:$E$1705,"&gt;"&amp;E1650)))</f>
        <v/>
      </c>
      <c r="M1650" s="18">
        <f>IF(D1650="","",IF(AND(K1650&gt;0,L1650=1),"Yes","No"))</f>
        <v/>
      </c>
      <c r="N1650" s="48">
        <f>IF(D1650="","",N1550+F1650)</f>
        <v/>
      </c>
      <c r="O1650" s="47">
        <f>IF(D1650="","",IF(AND(K1650=0,K1550&gt;0),C1650,""))</f>
        <v/>
      </c>
    </row>
    <row r="1651">
      <c r="A1651" s="49">
        <f>IF(B1651="","",DATE(YEAR('Debt Inputs'!$E$2),MONTH('Debt Inputs'!$E$2)+16,1))</f>
        <v/>
      </c>
      <c r="B1651" s="23">
        <f>IF('Debt Inputs'!A51="","",'Debt Inputs'!A51)</f>
        <v/>
      </c>
      <c r="C1651" s="24">
        <f>IF(B1651="","",IFERROR(VLOOKUP(B1651,'Debt Inputs'!$A$6:$M$105,2,FALSE),""))</f>
        <v/>
      </c>
      <c r="D1651" s="50">
        <f>IF(B1651="","",K1551)</f>
        <v/>
      </c>
      <c r="E1651" s="26">
        <f>IF(B1651="","",IFERROR(VLOOKUP(B1651,'Debt Inputs'!$A$6:$M$105,5,FALSE),0))</f>
        <v/>
      </c>
      <c r="F1651" s="50">
        <f>IF(D1651="","",IFERROR(D1651*E1651/12,0))</f>
        <v/>
      </c>
      <c r="G1651" s="50">
        <f>IF(D1651="","",MIN(IFERROR(VLOOKUP(B1651,'Debt Inputs'!$A$6:$M$105,7,FALSE),0),D1651+F1651))</f>
        <v/>
      </c>
      <c r="H1651" s="50">
        <f>IF(D1651="","",IF(L1651=1,MAX(0,'Debt Inputs'!$B$2-SUM($G$1606:$G$1705)),0))</f>
        <v/>
      </c>
      <c r="I1651" s="50">
        <f>IF(D1651="","",MIN(D1651+F1651,G1651+H1651))</f>
        <v/>
      </c>
      <c r="J1651" s="50">
        <f>IF(D1651="","",MIN(D1651,MAX(0,I1651-F1651)))</f>
        <v/>
      </c>
      <c r="K1651" s="50">
        <f>IF(D1651="","",MAX(0,D1651+F1651-I1651))</f>
        <v/>
      </c>
      <c r="L1651" s="23">
        <f>IF(D1651="","",IF(D1651&lt;=0,"",1+COUNTIFS($D$1606:$D$1705,"&gt;0",$E$1606:$E$1705,"&gt;"&amp;E1651)))</f>
        <v/>
      </c>
      <c r="M1651" s="23">
        <f>IF(D1651="","",IF(AND(K1651&gt;0,L1651=1),"Yes","No"))</f>
        <v/>
      </c>
      <c r="N1651" s="50">
        <f>IF(D1651="","",N1551+F1651)</f>
        <v/>
      </c>
      <c r="O1651" s="49">
        <f>IF(D1651="","",IF(AND(K1651=0,K1551&gt;0),C1651,""))</f>
        <v/>
      </c>
    </row>
    <row r="1652">
      <c r="A1652" s="47">
        <f>IF(B1652="","",DATE(YEAR('Debt Inputs'!$E$2),MONTH('Debt Inputs'!$E$2)+16,1))</f>
        <v/>
      </c>
      <c r="B1652" s="18">
        <f>IF('Debt Inputs'!A52="","",'Debt Inputs'!A52)</f>
        <v/>
      </c>
      <c r="C1652" s="19">
        <f>IF(B1652="","",IFERROR(VLOOKUP(B1652,'Debt Inputs'!$A$6:$M$105,2,FALSE),""))</f>
        <v/>
      </c>
      <c r="D1652" s="48">
        <f>IF(B1652="","",K1552)</f>
        <v/>
      </c>
      <c r="E1652" s="21">
        <f>IF(B1652="","",IFERROR(VLOOKUP(B1652,'Debt Inputs'!$A$6:$M$105,5,FALSE),0))</f>
        <v/>
      </c>
      <c r="F1652" s="48">
        <f>IF(D1652="","",IFERROR(D1652*E1652/12,0))</f>
        <v/>
      </c>
      <c r="G1652" s="48">
        <f>IF(D1652="","",MIN(IFERROR(VLOOKUP(B1652,'Debt Inputs'!$A$6:$M$105,7,FALSE),0),D1652+F1652))</f>
        <v/>
      </c>
      <c r="H1652" s="48">
        <f>IF(D1652="","",IF(L1652=1,MAX(0,'Debt Inputs'!$B$2-SUM($G$1606:$G$1705)),0))</f>
        <v/>
      </c>
      <c r="I1652" s="48">
        <f>IF(D1652="","",MIN(D1652+F1652,G1652+H1652))</f>
        <v/>
      </c>
      <c r="J1652" s="48">
        <f>IF(D1652="","",MIN(D1652,MAX(0,I1652-F1652)))</f>
        <v/>
      </c>
      <c r="K1652" s="48">
        <f>IF(D1652="","",MAX(0,D1652+F1652-I1652))</f>
        <v/>
      </c>
      <c r="L1652" s="18">
        <f>IF(D1652="","",IF(D1652&lt;=0,"",1+COUNTIFS($D$1606:$D$1705,"&gt;0",$E$1606:$E$1705,"&gt;"&amp;E1652)))</f>
        <v/>
      </c>
      <c r="M1652" s="18">
        <f>IF(D1652="","",IF(AND(K1652&gt;0,L1652=1),"Yes","No"))</f>
        <v/>
      </c>
      <c r="N1652" s="48">
        <f>IF(D1652="","",N1552+F1652)</f>
        <v/>
      </c>
      <c r="O1652" s="47">
        <f>IF(D1652="","",IF(AND(K1652=0,K1552&gt;0),C1652,""))</f>
        <v/>
      </c>
    </row>
    <row r="1653">
      <c r="A1653" s="49">
        <f>IF(B1653="","",DATE(YEAR('Debt Inputs'!$E$2),MONTH('Debt Inputs'!$E$2)+16,1))</f>
        <v/>
      </c>
      <c r="B1653" s="23">
        <f>IF('Debt Inputs'!A53="","",'Debt Inputs'!A53)</f>
        <v/>
      </c>
      <c r="C1653" s="24">
        <f>IF(B1653="","",IFERROR(VLOOKUP(B1653,'Debt Inputs'!$A$6:$M$105,2,FALSE),""))</f>
        <v/>
      </c>
      <c r="D1653" s="50">
        <f>IF(B1653="","",K1553)</f>
        <v/>
      </c>
      <c r="E1653" s="26">
        <f>IF(B1653="","",IFERROR(VLOOKUP(B1653,'Debt Inputs'!$A$6:$M$105,5,FALSE),0))</f>
        <v/>
      </c>
      <c r="F1653" s="50">
        <f>IF(D1653="","",IFERROR(D1653*E1653/12,0))</f>
        <v/>
      </c>
      <c r="G1653" s="50">
        <f>IF(D1653="","",MIN(IFERROR(VLOOKUP(B1653,'Debt Inputs'!$A$6:$M$105,7,FALSE),0),D1653+F1653))</f>
        <v/>
      </c>
      <c r="H1653" s="50">
        <f>IF(D1653="","",IF(L1653=1,MAX(0,'Debt Inputs'!$B$2-SUM($G$1606:$G$1705)),0))</f>
        <v/>
      </c>
      <c r="I1653" s="50">
        <f>IF(D1653="","",MIN(D1653+F1653,G1653+H1653))</f>
        <v/>
      </c>
      <c r="J1653" s="50">
        <f>IF(D1653="","",MIN(D1653,MAX(0,I1653-F1653)))</f>
        <v/>
      </c>
      <c r="K1653" s="50">
        <f>IF(D1653="","",MAX(0,D1653+F1653-I1653))</f>
        <v/>
      </c>
      <c r="L1653" s="23">
        <f>IF(D1653="","",IF(D1653&lt;=0,"",1+COUNTIFS($D$1606:$D$1705,"&gt;0",$E$1606:$E$1705,"&gt;"&amp;E1653)))</f>
        <v/>
      </c>
      <c r="M1653" s="23">
        <f>IF(D1653="","",IF(AND(K1653&gt;0,L1653=1),"Yes","No"))</f>
        <v/>
      </c>
      <c r="N1653" s="50">
        <f>IF(D1653="","",N1553+F1653)</f>
        <v/>
      </c>
      <c r="O1653" s="49">
        <f>IF(D1653="","",IF(AND(K1653=0,K1553&gt;0),C1653,""))</f>
        <v/>
      </c>
    </row>
    <row r="1654">
      <c r="A1654" s="47">
        <f>IF(B1654="","",DATE(YEAR('Debt Inputs'!$E$2),MONTH('Debt Inputs'!$E$2)+16,1))</f>
        <v/>
      </c>
      <c r="B1654" s="18">
        <f>IF('Debt Inputs'!A54="","",'Debt Inputs'!A54)</f>
        <v/>
      </c>
      <c r="C1654" s="19">
        <f>IF(B1654="","",IFERROR(VLOOKUP(B1654,'Debt Inputs'!$A$6:$M$105,2,FALSE),""))</f>
        <v/>
      </c>
      <c r="D1654" s="48">
        <f>IF(B1654="","",K1554)</f>
        <v/>
      </c>
      <c r="E1654" s="21">
        <f>IF(B1654="","",IFERROR(VLOOKUP(B1654,'Debt Inputs'!$A$6:$M$105,5,FALSE),0))</f>
        <v/>
      </c>
      <c r="F1654" s="48">
        <f>IF(D1654="","",IFERROR(D1654*E1654/12,0))</f>
        <v/>
      </c>
      <c r="G1654" s="48">
        <f>IF(D1654="","",MIN(IFERROR(VLOOKUP(B1654,'Debt Inputs'!$A$6:$M$105,7,FALSE),0),D1654+F1654))</f>
        <v/>
      </c>
      <c r="H1654" s="48">
        <f>IF(D1654="","",IF(L1654=1,MAX(0,'Debt Inputs'!$B$2-SUM($G$1606:$G$1705)),0))</f>
        <v/>
      </c>
      <c r="I1654" s="48">
        <f>IF(D1654="","",MIN(D1654+F1654,G1654+H1654))</f>
        <v/>
      </c>
      <c r="J1654" s="48">
        <f>IF(D1654="","",MIN(D1654,MAX(0,I1654-F1654)))</f>
        <v/>
      </c>
      <c r="K1654" s="48">
        <f>IF(D1654="","",MAX(0,D1654+F1654-I1654))</f>
        <v/>
      </c>
      <c r="L1654" s="18">
        <f>IF(D1654="","",IF(D1654&lt;=0,"",1+COUNTIFS($D$1606:$D$1705,"&gt;0",$E$1606:$E$1705,"&gt;"&amp;E1654)))</f>
        <v/>
      </c>
      <c r="M1654" s="18">
        <f>IF(D1654="","",IF(AND(K1654&gt;0,L1654=1),"Yes","No"))</f>
        <v/>
      </c>
      <c r="N1654" s="48">
        <f>IF(D1654="","",N1554+F1654)</f>
        <v/>
      </c>
      <c r="O1654" s="47">
        <f>IF(D1654="","",IF(AND(K1654=0,K1554&gt;0),C1654,""))</f>
        <v/>
      </c>
    </row>
    <row r="1655">
      <c r="A1655" s="49">
        <f>IF(B1655="","",DATE(YEAR('Debt Inputs'!$E$2),MONTH('Debt Inputs'!$E$2)+16,1))</f>
        <v/>
      </c>
      <c r="B1655" s="23">
        <f>IF('Debt Inputs'!A55="","",'Debt Inputs'!A55)</f>
        <v/>
      </c>
      <c r="C1655" s="24">
        <f>IF(B1655="","",IFERROR(VLOOKUP(B1655,'Debt Inputs'!$A$6:$M$105,2,FALSE),""))</f>
        <v/>
      </c>
      <c r="D1655" s="50">
        <f>IF(B1655="","",K1555)</f>
        <v/>
      </c>
      <c r="E1655" s="26">
        <f>IF(B1655="","",IFERROR(VLOOKUP(B1655,'Debt Inputs'!$A$6:$M$105,5,FALSE),0))</f>
        <v/>
      </c>
      <c r="F1655" s="50">
        <f>IF(D1655="","",IFERROR(D1655*E1655/12,0))</f>
        <v/>
      </c>
      <c r="G1655" s="50">
        <f>IF(D1655="","",MIN(IFERROR(VLOOKUP(B1655,'Debt Inputs'!$A$6:$M$105,7,FALSE),0),D1655+F1655))</f>
        <v/>
      </c>
      <c r="H1655" s="50">
        <f>IF(D1655="","",IF(L1655=1,MAX(0,'Debt Inputs'!$B$2-SUM($G$1606:$G$1705)),0))</f>
        <v/>
      </c>
      <c r="I1655" s="50">
        <f>IF(D1655="","",MIN(D1655+F1655,G1655+H1655))</f>
        <v/>
      </c>
      <c r="J1655" s="50">
        <f>IF(D1655="","",MIN(D1655,MAX(0,I1655-F1655)))</f>
        <v/>
      </c>
      <c r="K1655" s="50">
        <f>IF(D1655="","",MAX(0,D1655+F1655-I1655))</f>
        <v/>
      </c>
      <c r="L1655" s="23">
        <f>IF(D1655="","",IF(D1655&lt;=0,"",1+COUNTIFS($D$1606:$D$1705,"&gt;0",$E$1606:$E$1705,"&gt;"&amp;E1655)))</f>
        <v/>
      </c>
      <c r="M1655" s="23">
        <f>IF(D1655="","",IF(AND(K1655&gt;0,L1655=1),"Yes","No"))</f>
        <v/>
      </c>
      <c r="N1655" s="50">
        <f>IF(D1655="","",N1555+F1655)</f>
        <v/>
      </c>
      <c r="O1655" s="49">
        <f>IF(D1655="","",IF(AND(K1655=0,K1555&gt;0),C1655,""))</f>
        <v/>
      </c>
    </row>
    <row r="1656">
      <c r="A1656" s="47">
        <f>IF(B1656="","",DATE(YEAR('Debt Inputs'!$E$2),MONTH('Debt Inputs'!$E$2)+16,1))</f>
        <v/>
      </c>
      <c r="B1656" s="18">
        <f>IF('Debt Inputs'!A56="","",'Debt Inputs'!A56)</f>
        <v/>
      </c>
      <c r="C1656" s="19">
        <f>IF(B1656="","",IFERROR(VLOOKUP(B1656,'Debt Inputs'!$A$6:$M$105,2,FALSE),""))</f>
        <v/>
      </c>
      <c r="D1656" s="48">
        <f>IF(B1656="","",K1556)</f>
        <v/>
      </c>
      <c r="E1656" s="21">
        <f>IF(B1656="","",IFERROR(VLOOKUP(B1656,'Debt Inputs'!$A$6:$M$105,5,FALSE),0))</f>
        <v/>
      </c>
      <c r="F1656" s="48">
        <f>IF(D1656="","",IFERROR(D1656*E1656/12,0))</f>
        <v/>
      </c>
      <c r="G1656" s="48">
        <f>IF(D1656="","",MIN(IFERROR(VLOOKUP(B1656,'Debt Inputs'!$A$6:$M$105,7,FALSE),0),D1656+F1656))</f>
        <v/>
      </c>
      <c r="H1656" s="48">
        <f>IF(D1656="","",IF(L1656=1,MAX(0,'Debt Inputs'!$B$2-SUM($G$1606:$G$1705)),0))</f>
        <v/>
      </c>
      <c r="I1656" s="48">
        <f>IF(D1656="","",MIN(D1656+F1656,G1656+H1656))</f>
        <v/>
      </c>
      <c r="J1656" s="48">
        <f>IF(D1656="","",MIN(D1656,MAX(0,I1656-F1656)))</f>
        <v/>
      </c>
      <c r="K1656" s="48">
        <f>IF(D1656="","",MAX(0,D1656+F1656-I1656))</f>
        <v/>
      </c>
      <c r="L1656" s="18">
        <f>IF(D1656="","",IF(D1656&lt;=0,"",1+COUNTIFS($D$1606:$D$1705,"&gt;0",$E$1606:$E$1705,"&gt;"&amp;E1656)))</f>
        <v/>
      </c>
      <c r="M1656" s="18">
        <f>IF(D1656="","",IF(AND(K1656&gt;0,L1656=1),"Yes","No"))</f>
        <v/>
      </c>
      <c r="N1656" s="48">
        <f>IF(D1656="","",N1556+F1656)</f>
        <v/>
      </c>
      <c r="O1656" s="47">
        <f>IF(D1656="","",IF(AND(K1656=0,K1556&gt;0),C1656,""))</f>
        <v/>
      </c>
    </row>
    <row r="1657">
      <c r="A1657" s="49">
        <f>IF(B1657="","",DATE(YEAR('Debt Inputs'!$E$2),MONTH('Debt Inputs'!$E$2)+16,1))</f>
        <v/>
      </c>
      <c r="B1657" s="23">
        <f>IF('Debt Inputs'!A57="","",'Debt Inputs'!A57)</f>
        <v/>
      </c>
      <c r="C1657" s="24">
        <f>IF(B1657="","",IFERROR(VLOOKUP(B1657,'Debt Inputs'!$A$6:$M$105,2,FALSE),""))</f>
        <v/>
      </c>
      <c r="D1657" s="50">
        <f>IF(B1657="","",K1557)</f>
        <v/>
      </c>
      <c r="E1657" s="26">
        <f>IF(B1657="","",IFERROR(VLOOKUP(B1657,'Debt Inputs'!$A$6:$M$105,5,FALSE),0))</f>
        <v/>
      </c>
      <c r="F1657" s="50">
        <f>IF(D1657="","",IFERROR(D1657*E1657/12,0))</f>
        <v/>
      </c>
      <c r="G1657" s="50">
        <f>IF(D1657="","",MIN(IFERROR(VLOOKUP(B1657,'Debt Inputs'!$A$6:$M$105,7,FALSE),0),D1657+F1657))</f>
        <v/>
      </c>
      <c r="H1657" s="50">
        <f>IF(D1657="","",IF(L1657=1,MAX(0,'Debt Inputs'!$B$2-SUM($G$1606:$G$1705)),0))</f>
        <v/>
      </c>
      <c r="I1657" s="50">
        <f>IF(D1657="","",MIN(D1657+F1657,G1657+H1657))</f>
        <v/>
      </c>
      <c r="J1657" s="50">
        <f>IF(D1657="","",MIN(D1657,MAX(0,I1657-F1657)))</f>
        <v/>
      </c>
      <c r="K1657" s="50">
        <f>IF(D1657="","",MAX(0,D1657+F1657-I1657))</f>
        <v/>
      </c>
      <c r="L1657" s="23">
        <f>IF(D1657="","",IF(D1657&lt;=0,"",1+COUNTIFS($D$1606:$D$1705,"&gt;0",$E$1606:$E$1705,"&gt;"&amp;E1657)))</f>
        <v/>
      </c>
      <c r="M1657" s="23">
        <f>IF(D1657="","",IF(AND(K1657&gt;0,L1657=1),"Yes","No"))</f>
        <v/>
      </c>
      <c r="N1657" s="50">
        <f>IF(D1657="","",N1557+F1657)</f>
        <v/>
      </c>
      <c r="O1657" s="49">
        <f>IF(D1657="","",IF(AND(K1657=0,K1557&gt;0),C1657,""))</f>
        <v/>
      </c>
    </row>
    <row r="1658">
      <c r="A1658" s="47">
        <f>IF(B1658="","",DATE(YEAR('Debt Inputs'!$E$2),MONTH('Debt Inputs'!$E$2)+16,1))</f>
        <v/>
      </c>
      <c r="B1658" s="18">
        <f>IF('Debt Inputs'!A58="","",'Debt Inputs'!A58)</f>
        <v/>
      </c>
      <c r="C1658" s="19">
        <f>IF(B1658="","",IFERROR(VLOOKUP(B1658,'Debt Inputs'!$A$6:$M$105,2,FALSE),""))</f>
        <v/>
      </c>
      <c r="D1658" s="48">
        <f>IF(B1658="","",K1558)</f>
        <v/>
      </c>
      <c r="E1658" s="21">
        <f>IF(B1658="","",IFERROR(VLOOKUP(B1658,'Debt Inputs'!$A$6:$M$105,5,FALSE),0))</f>
        <v/>
      </c>
      <c r="F1658" s="48">
        <f>IF(D1658="","",IFERROR(D1658*E1658/12,0))</f>
        <v/>
      </c>
      <c r="G1658" s="48">
        <f>IF(D1658="","",MIN(IFERROR(VLOOKUP(B1658,'Debt Inputs'!$A$6:$M$105,7,FALSE),0),D1658+F1658))</f>
        <v/>
      </c>
      <c r="H1658" s="48">
        <f>IF(D1658="","",IF(L1658=1,MAX(0,'Debt Inputs'!$B$2-SUM($G$1606:$G$1705)),0))</f>
        <v/>
      </c>
      <c r="I1658" s="48">
        <f>IF(D1658="","",MIN(D1658+F1658,G1658+H1658))</f>
        <v/>
      </c>
      <c r="J1658" s="48">
        <f>IF(D1658="","",MIN(D1658,MAX(0,I1658-F1658)))</f>
        <v/>
      </c>
      <c r="K1658" s="48">
        <f>IF(D1658="","",MAX(0,D1658+F1658-I1658))</f>
        <v/>
      </c>
      <c r="L1658" s="18">
        <f>IF(D1658="","",IF(D1658&lt;=0,"",1+COUNTIFS($D$1606:$D$1705,"&gt;0",$E$1606:$E$1705,"&gt;"&amp;E1658)))</f>
        <v/>
      </c>
      <c r="M1658" s="18">
        <f>IF(D1658="","",IF(AND(K1658&gt;0,L1658=1),"Yes","No"))</f>
        <v/>
      </c>
      <c r="N1658" s="48">
        <f>IF(D1658="","",N1558+F1658)</f>
        <v/>
      </c>
      <c r="O1658" s="47">
        <f>IF(D1658="","",IF(AND(K1658=0,K1558&gt;0),C1658,""))</f>
        <v/>
      </c>
    </row>
    <row r="1659">
      <c r="A1659" s="49">
        <f>IF(B1659="","",DATE(YEAR('Debt Inputs'!$E$2),MONTH('Debt Inputs'!$E$2)+16,1))</f>
        <v/>
      </c>
      <c r="B1659" s="23">
        <f>IF('Debt Inputs'!A59="","",'Debt Inputs'!A59)</f>
        <v/>
      </c>
      <c r="C1659" s="24">
        <f>IF(B1659="","",IFERROR(VLOOKUP(B1659,'Debt Inputs'!$A$6:$M$105,2,FALSE),""))</f>
        <v/>
      </c>
      <c r="D1659" s="50">
        <f>IF(B1659="","",K1559)</f>
        <v/>
      </c>
      <c r="E1659" s="26">
        <f>IF(B1659="","",IFERROR(VLOOKUP(B1659,'Debt Inputs'!$A$6:$M$105,5,FALSE),0))</f>
        <v/>
      </c>
      <c r="F1659" s="50">
        <f>IF(D1659="","",IFERROR(D1659*E1659/12,0))</f>
        <v/>
      </c>
      <c r="G1659" s="50">
        <f>IF(D1659="","",MIN(IFERROR(VLOOKUP(B1659,'Debt Inputs'!$A$6:$M$105,7,FALSE),0),D1659+F1659))</f>
        <v/>
      </c>
      <c r="H1659" s="50">
        <f>IF(D1659="","",IF(L1659=1,MAX(0,'Debt Inputs'!$B$2-SUM($G$1606:$G$1705)),0))</f>
        <v/>
      </c>
      <c r="I1659" s="50">
        <f>IF(D1659="","",MIN(D1659+F1659,G1659+H1659))</f>
        <v/>
      </c>
      <c r="J1659" s="50">
        <f>IF(D1659="","",MIN(D1659,MAX(0,I1659-F1659)))</f>
        <v/>
      </c>
      <c r="K1659" s="50">
        <f>IF(D1659="","",MAX(0,D1659+F1659-I1659))</f>
        <v/>
      </c>
      <c r="L1659" s="23">
        <f>IF(D1659="","",IF(D1659&lt;=0,"",1+COUNTIFS($D$1606:$D$1705,"&gt;0",$E$1606:$E$1705,"&gt;"&amp;E1659)))</f>
        <v/>
      </c>
      <c r="M1659" s="23">
        <f>IF(D1659="","",IF(AND(K1659&gt;0,L1659=1),"Yes","No"))</f>
        <v/>
      </c>
      <c r="N1659" s="50">
        <f>IF(D1659="","",N1559+F1659)</f>
        <v/>
      </c>
      <c r="O1659" s="49">
        <f>IF(D1659="","",IF(AND(K1659=0,K1559&gt;0),C1659,""))</f>
        <v/>
      </c>
    </row>
    <row r="1660">
      <c r="A1660" s="47">
        <f>IF(B1660="","",DATE(YEAR('Debt Inputs'!$E$2),MONTH('Debt Inputs'!$E$2)+16,1))</f>
        <v/>
      </c>
      <c r="B1660" s="18">
        <f>IF('Debt Inputs'!A60="","",'Debt Inputs'!A60)</f>
        <v/>
      </c>
      <c r="C1660" s="19">
        <f>IF(B1660="","",IFERROR(VLOOKUP(B1660,'Debt Inputs'!$A$6:$M$105,2,FALSE),""))</f>
        <v/>
      </c>
      <c r="D1660" s="48">
        <f>IF(B1660="","",K1560)</f>
        <v/>
      </c>
      <c r="E1660" s="21">
        <f>IF(B1660="","",IFERROR(VLOOKUP(B1660,'Debt Inputs'!$A$6:$M$105,5,FALSE),0))</f>
        <v/>
      </c>
      <c r="F1660" s="48">
        <f>IF(D1660="","",IFERROR(D1660*E1660/12,0))</f>
        <v/>
      </c>
      <c r="G1660" s="48">
        <f>IF(D1660="","",MIN(IFERROR(VLOOKUP(B1660,'Debt Inputs'!$A$6:$M$105,7,FALSE),0),D1660+F1660))</f>
        <v/>
      </c>
      <c r="H1660" s="48">
        <f>IF(D1660="","",IF(L1660=1,MAX(0,'Debt Inputs'!$B$2-SUM($G$1606:$G$1705)),0))</f>
        <v/>
      </c>
      <c r="I1660" s="48">
        <f>IF(D1660="","",MIN(D1660+F1660,G1660+H1660))</f>
        <v/>
      </c>
      <c r="J1660" s="48">
        <f>IF(D1660="","",MIN(D1660,MAX(0,I1660-F1660)))</f>
        <v/>
      </c>
      <c r="K1660" s="48">
        <f>IF(D1660="","",MAX(0,D1660+F1660-I1660))</f>
        <v/>
      </c>
      <c r="L1660" s="18">
        <f>IF(D1660="","",IF(D1660&lt;=0,"",1+COUNTIFS($D$1606:$D$1705,"&gt;0",$E$1606:$E$1705,"&gt;"&amp;E1660)))</f>
        <v/>
      </c>
      <c r="M1660" s="18">
        <f>IF(D1660="","",IF(AND(K1660&gt;0,L1660=1),"Yes","No"))</f>
        <v/>
      </c>
      <c r="N1660" s="48">
        <f>IF(D1660="","",N1560+F1660)</f>
        <v/>
      </c>
      <c r="O1660" s="47">
        <f>IF(D1660="","",IF(AND(K1660=0,K1560&gt;0),C1660,""))</f>
        <v/>
      </c>
    </row>
    <row r="1661">
      <c r="A1661" s="49">
        <f>IF(B1661="","",DATE(YEAR('Debt Inputs'!$E$2),MONTH('Debt Inputs'!$E$2)+16,1))</f>
        <v/>
      </c>
      <c r="B1661" s="23">
        <f>IF('Debt Inputs'!A61="","",'Debt Inputs'!A61)</f>
        <v/>
      </c>
      <c r="C1661" s="24">
        <f>IF(B1661="","",IFERROR(VLOOKUP(B1661,'Debt Inputs'!$A$6:$M$105,2,FALSE),""))</f>
        <v/>
      </c>
      <c r="D1661" s="50">
        <f>IF(B1661="","",K1561)</f>
        <v/>
      </c>
      <c r="E1661" s="26">
        <f>IF(B1661="","",IFERROR(VLOOKUP(B1661,'Debt Inputs'!$A$6:$M$105,5,FALSE),0))</f>
        <v/>
      </c>
      <c r="F1661" s="50">
        <f>IF(D1661="","",IFERROR(D1661*E1661/12,0))</f>
        <v/>
      </c>
      <c r="G1661" s="50">
        <f>IF(D1661="","",MIN(IFERROR(VLOOKUP(B1661,'Debt Inputs'!$A$6:$M$105,7,FALSE),0),D1661+F1661))</f>
        <v/>
      </c>
      <c r="H1661" s="50">
        <f>IF(D1661="","",IF(L1661=1,MAX(0,'Debt Inputs'!$B$2-SUM($G$1606:$G$1705)),0))</f>
        <v/>
      </c>
      <c r="I1661" s="50">
        <f>IF(D1661="","",MIN(D1661+F1661,G1661+H1661))</f>
        <v/>
      </c>
      <c r="J1661" s="50">
        <f>IF(D1661="","",MIN(D1661,MAX(0,I1661-F1661)))</f>
        <v/>
      </c>
      <c r="K1661" s="50">
        <f>IF(D1661="","",MAX(0,D1661+F1661-I1661))</f>
        <v/>
      </c>
      <c r="L1661" s="23">
        <f>IF(D1661="","",IF(D1661&lt;=0,"",1+COUNTIFS($D$1606:$D$1705,"&gt;0",$E$1606:$E$1705,"&gt;"&amp;E1661)))</f>
        <v/>
      </c>
      <c r="M1661" s="23">
        <f>IF(D1661="","",IF(AND(K1661&gt;0,L1661=1),"Yes","No"))</f>
        <v/>
      </c>
      <c r="N1661" s="50">
        <f>IF(D1661="","",N1561+F1661)</f>
        <v/>
      </c>
      <c r="O1661" s="49">
        <f>IF(D1661="","",IF(AND(K1661=0,K1561&gt;0),C1661,""))</f>
        <v/>
      </c>
    </row>
    <row r="1662">
      <c r="A1662" s="47">
        <f>IF(B1662="","",DATE(YEAR('Debt Inputs'!$E$2),MONTH('Debt Inputs'!$E$2)+16,1))</f>
        <v/>
      </c>
      <c r="B1662" s="18">
        <f>IF('Debt Inputs'!A62="","",'Debt Inputs'!A62)</f>
        <v/>
      </c>
      <c r="C1662" s="19">
        <f>IF(B1662="","",IFERROR(VLOOKUP(B1662,'Debt Inputs'!$A$6:$M$105,2,FALSE),""))</f>
        <v/>
      </c>
      <c r="D1662" s="48">
        <f>IF(B1662="","",K1562)</f>
        <v/>
      </c>
      <c r="E1662" s="21">
        <f>IF(B1662="","",IFERROR(VLOOKUP(B1662,'Debt Inputs'!$A$6:$M$105,5,FALSE),0))</f>
        <v/>
      </c>
      <c r="F1662" s="48">
        <f>IF(D1662="","",IFERROR(D1662*E1662/12,0))</f>
        <v/>
      </c>
      <c r="G1662" s="48">
        <f>IF(D1662="","",MIN(IFERROR(VLOOKUP(B1662,'Debt Inputs'!$A$6:$M$105,7,FALSE),0),D1662+F1662))</f>
        <v/>
      </c>
      <c r="H1662" s="48">
        <f>IF(D1662="","",IF(L1662=1,MAX(0,'Debt Inputs'!$B$2-SUM($G$1606:$G$1705)),0))</f>
        <v/>
      </c>
      <c r="I1662" s="48">
        <f>IF(D1662="","",MIN(D1662+F1662,G1662+H1662))</f>
        <v/>
      </c>
      <c r="J1662" s="48">
        <f>IF(D1662="","",MIN(D1662,MAX(0,I1662-F1662)))</f>
        <v/>
      </c>
      <c r="K1662" s="48">
        <f>IF(D1662="","",MAX(0,D1662+F1662-I1662))</f>
        <v/>
      </c>
      <c r="L1662" s="18">
        <f>IF(D1662="","",IF(D1662&lt;=0,"",1+COUNTIFS($D$1606:$D$1705,"&gt;0",$E$1606:$E$1705,"&gt;"&amp;E1662)))</f>
        <v/>
      </c>
      <c r="M1662" s="18">
        <f>IF(D1662="","",IF(AND(K1662&gt;0,L1662=1),"Yes","No"))</f>
        <v/>
      </c>
      <c r="N1662" s="48">
        <f>IF(D1662="","",N1562+F1662)</f>
        <v/>
      </c>
      <c r="O1662" s="47">
        <f>IF(D1662="","",IF(AND(K1662=0,K1562&gt;0),C1662,""))</f>
        <v/>
      </c>
    </row>
    <row r="1663">
      <c r="A1663" s="49">
        <f>IF(B1663="","",DATE(YEAR('Debt Inputs'!$E$2),MONTH('Debt Inputs'!$E$2)+16,1))</f>
        <v/>
      </c>
      <c r="B1663" s="23">
        <f>IF('Debt Inputs'!A63="","",'Debt Inputs'!A63)</f>
        <v/>
      </c>
      <c r="C1663" s="24">
        <f>IF(B1663="","",IFERROR(VLOOKUP(B1663,'Debt Inputs'!$A$6:$M$105,2,FALSE),""))</f>
        <v/>
      </c>
      <c r="D1663" s="50">
        <f>IF(B1663="","",K1563)</f>
        <v/>
      </c>
      <c r="E1663" s="26">
        <f>IF(B1663="","",IFERROR(VLOOKUP(B1663,'Debt Inputs'!$A$6:$M$105,5,FALSE),0))</f>
        <v/>
      </c>
      <c r="F1663" s="50">
        <f>IF(D1663="","",IFERROR(D1663*E1663/12,0))</f>
        <v/>
      </c>
      <c r="G1663" s="50">
        <f>IF(D1663="","",MIN(IFERROR(VLOOKUP(B1663,'Debt Inputs'!$A$6:$M$105,7,FALSE),0),D1663+F1663))</f>
        <v/>
      </c>
      <c r="H1663" s="50">
        <f>IF(D1663="","",IF(L1663=1,MAX(0,'Debt Inputs'!$B$2-SUM($G$1606:$G$1705)),0))</f>
        <v/>
      </c>
      <c r="I1663" s="50">
        <f>IF(D1663="","",MIN(D1663+F1663,G1663+H1663))</f>
        <v/>
      </c>
      <c r="J1663" s="50">
        <f>IF(D1663="","",MIN(D1663,MAX(0,I1663-F1663)))</f>
        <v/>
      </c>
      <c r="K1663" s="50">
        <f>IF(D1663="","",MAX(0,D1663+F1663-I1663))</f>
        <v/>
      </c>
      <c r="L1663" s="23">
        <f>IF(D1663="","",IF(D1663&lt;=0,"",1+COUNTIFS($D$1606:$D$1705,"&gt;0",$E$1606:$E$1705,"&gt;"&amp;E1663)))</f>
        <v/>
      </c>
      <c r="M1663" s="23">
        <f>IF(D1663="","",IF(AND(K1663&gt;0,L1663=1),"Yes","No"))</f>
        <v/>
      </c>
      <c r="N1663" s="50">
        <f>IF(D1663="","",N1563+F1663)</f>
        <v/>
      </c>
      <c r="O1663" s="49">
        <f>IF(D1663="","",IF(AND(K1663=0,K1563&gt;0),C1663,""))</f>
        <v/>
      </c>
    </row>
    <row r="1664">
      <c r="A1664" s="47">
        <f>IF(B1664="","",DATE(YEAR('Debt Inputs'!$E$2),MONTH('Debt Inputs'!$E$2)+16,1))</f>
        <v/>
      </c>
      <c r="B1664" s="18">
        <f>IF('Debt Inputs'!A64="","",'Debt Inputs'!A64)</f>
        <v/>
      </c>
      <c r="C1664" s="19">
        <f>IF(B1664="","",IFERROR(VLOOKUP(B1664,'Debt Inputs'!$A$6:$M$105,2,FALSE),""))</f>
        <v/>
      </c>
      <c r="D1664" s="48">
        <f>IF(B1664="","",K1564)</f>
        <v/>
      </c>
      <c r="E1664" s="21">
        <f>IF(B1664="","",IFERROR(VLOOKUP(B1664,'Debt Inputs'!$A$6:$M$105,5,FALSE),0))</f>
        <v/>
      </c>
      <c r="F1664" s="48">
        <f>IF(D1664="","",IFERROR(D1664*E1664/12,0))</f>
        <v/>
      </c>
      <c r="G1664" s="48">
        <f>IF(D1664="","",MIN(IFERROR(VLOOKUP(B1664,'Debt Inputs'!$A$6:$M$105,7,FALSE),0),D1664+F1664))</f>
        <v/>
      </c>
      <c r="H1664" s="48">
        <f>IF(D1664="","",IF(L1664=1,MAX(0,'Debt Inputs'!$B$2-SUM($G$1606:$G$1705)),0))</f>
        <v/>
      </c>
      <c r="I1664" s="48">
        <f>IF(D1664="","",MIN(D1664+F1664,G1664+H1664))</f>
        <v/>
      </c>
      <c r="J1664" s="48">
        <f>IF(D1664="","",MIN(D1664,MAX(0,I1664-F1664)))</f>
        <v/>
      </c>
      <c r="K1664" s="48">
        <f>IF(D1664="","",MAX(0,D1664+F1664-I1664))</f>
        <v/>
      </c>
      <c r="L1664" s="18">
        <f>IF(D1664="","",IF(D1664&lt;=0,"",1+COUNTIFS($D$1606:$D$1705,"&gt;0",$E$1606:$E$1705,"&gt;"&amp;E1664)))</f>
        <v/>
      </c>
      <c r="M1664" s="18">
        <f>IF(D1664="","",IF(AND(K1664&gt;0,L1664=1),"Yes","No"))</f>
        <v/>
      </c>
      <c r="N1664" s="48">
        <f>IF(D1664="","",N1564+F1664)</f>
        <v/>
      </c>
      <c r="O1664" s="47">
        <f>IF(D1664="","",IF(AND(K1664=0,K1564&gt;0),C1664,""))</f>
        <v/>
      </c>
    </row>
    <row r="1665">
      <c r="A1665" s="49">
        <f>IF(B1665="","",DATE(YEAR('Debt Inputs'!$E$2),MONTH('Debt Inputs'!$E$2)+16,1))</f>
        <v/>
      </c>
      <c r="B1665" s="23">
        <f>IF('Debt Inputs'!A65="","",'Debt Inputs'!A65)</f>
        <v/>
      </c>
      <c r="C1665" s="24">
        <f>IF(B1665="","",IFERROR(VLOOKUP(B1665,'Debt Inputs'!$A$6:$M$105,2,FALSE),""))</f>
        <v/>
      </c>
      <c r="D1665" s="50">
        <f>IF(B1665="","",K1565)</f>
        <v/>
      </c>
      <c r="E1665" s="26">
        <f>IF(B1665="","",IFERROR(VLOOKUP(B1665,'Debt Inputs'!$A$6:$M$105,5,FALSE),0))</f>
        <v/>
      </c>
      <c r="F1665" s="50">
        <f>IF(D1665="","",IFERROR(D1665*E1665/12,0))</f>
        <v/>
      </c>
      <c r="G1665" s="50">
        <f>IF(D1665="","",MIN(IFERROR(VLOOKUP(B1665,'Debt Inputs'!$A$6:$M$105,7,FALSE),0),D1665+F1665))</f>
        <v/>
      </c>
      <c r="H1665" s="50">
        <f>IF(D1665="","",IF(L1665=1,MAX(0,'Debt Inputs'!$B$2-SUM($G$1606:$G$1705)),0))</f>
        <v/>
      </c>
      <c r="I1665" s="50">
        <f>IF(D1665="","",MIN(D1665+F1665,G1665+H1665))</f>
        <v/>
      </c>
      <c r="J1665" s="50">
        <f>IF(D1665="","",MIN(D1665,MAX(0,I1665-F1665)))</f>
        <v/>
      </c>
      <c r="K1665" s="50">
        <f>IF(D1665="","",MAX(0,D1665+F1665-I1665))</f>
        <v/>
      </c>
      <c r="L1665" s="23">
        <f>IF(D1665="","",IF(D1665&lt;=0,"",1+COUNTIFS($D$1606:$D$1705,"&gt;0",$E$1606:$E$1705,"&gt;"&amp;E1665)))</f>
        <v/>
      </c>
      <c r="M1665" s="23">
        <f>IF(D1665="","",IF(AND(K1665&gt;0,L1665=1),"Yes","No"))</f>
        <v/>
      </c>
      <c r="N1665" s="50">
        <f>IF(D1665="","",N1565+F1665)</f>
        <v/>
      </c>
      <c r="O1665" s="49">
        <f>IF(D1665="","",IF(AND(K1665=0,K1565&gt;0),C1665,""))</f>
        <v/>
      </c>
    </row>
    <row r="1666">
      <c r="A1666" s="47">
        <f>IF(B1666="","",DATE(YEAR('Debt Inputs'!$E$2),MONTH('Debt Inputs'!$E$2)+16,1))</f>
        <v/>
      </c>
      <c r="B1666" s="18">
        <f>IF('Debt Inputs'!A66="","",'Debt Inputs'!A66)</f>
        <v/>
      </c>
      <c r="C1666" s="19">
        <f>IF(B1666="","",IFERROR(VLOOKUP(B1666,'Debt Inputs'!$A$6:$M$105,2,FALSE),""))</f>
        <v/>
      </c>
      <c r="D1666" s="48">
        <f>IF(B1666="","",K1566)</f>
        <v/>
      </c>
      <c r="E1666" s="21">
        <f>IF(B1666="","",IFERROR(VLOOKUP(B1666,'Debt Inputs'!$A$6:$M$105,5,FALSE),0))</f>
        <v/>
      </c>
      <c r="F1666" s="48">
        <f>IF(D1666="","",IFERROR(D1666*E1666/12,0))</f>
        <v/>
      </c>
      <c r="G1666" s="48">
        <f>IF(D1666="","",MIN(IFERROR(VLOOKUP(B1666,'Debt Inputs'!$A$6:$M$105,7,FALSE),0),D1666+F1666))</f>
        <v/>
      </c>
      <c r="H1666" s="48">
        <f>IF(D1666="","",IF(L1666=1,MAX(0,'Debt Inputs'!$B$2-SUM($G$1606:$G$1705)),0))</f>
        <v/>
      </c>
      <c r="I1666" s="48">
        <f>IF(D1666="","",MIN(D1666+F1666,G1666+H1666))</f>
        <v/>
      </c>
      <c r="J1666" s="48">
        <f>IF(D1666="","",MIN(D1666,MAX(0,I1666-F1666)))</f>
        <v/>
      </c>
      <c r="K1666" s="48">
        <f>IF(D1666="","",MAX(0,D1666+F1666-I1666))</f>
        <v/>
      </c>
      <c r="L1666" s="18">
        <f>IF(D1666="","",IF(D1666&lt;=0,"",1+COUNTIFS($D$1606:$D$1705,"&gt;0",$E$1606:$E$1705,"&gt;"&amp;E1666)))</f>
        <v/>
      </c>
      <c r="M1666" s="18">
        <f>IF(D1666="","",IF(AND(K1666&gt;0,L1666=1),"Yes","No"))</f>
        <v/>
      </c>
      <c r="N1666" s="48">
        <f>IF(D1666="","",N1566+F1666)</f>
        <v/>
      </c>
      <c r="O1666" s="47">
        <f>IF(D1666="","",IF(AND(K1666=0,K1566&gt;0),C1666,""))</f>
        <v/>
      </c>
    </row>
    <row r="1667">
      <c r="A1667" s="49">
        <f>IF(B1667="","",DATE(YEAR('Debt Inputs'!$E$2),MONTH('Debt Inputs'!$E$2)+16,1))</f>
        <v/>
      </c>
      <c r="B1667" s="23">
        <f>IF('Debt Inputs'!A67="","",'Debt Inputs'!A67)</f>
        <v/>
      </c>
      <c r="C1667" s="24">
        <f>IF(B1667="","",IFERROR(VLOOKUP(B1667,'Debt Inputs'!$A$6:$M$105,2,FALSE),""))</f>
        <v/>
      </c>
      <c r="D1667" s="50">
        <f>IF(B1667="","",K1567)</f>
        <v/>
      </c>
      <c r="E1667" s="26">
        <f>IF(B1667="","",IFERROR(VLOOKUP(B1667,'Debt Inputs'!$A$6:$M$105,5,FALSE),0))</f>
        <v/>
      </c>
      <c r="F1667" s="50">
        <f>IF(D1667="","",IFERROR(D1667*E1667/12,0))</f>
        <v/>
      </c>
      <c r="G1667" s="50">
        <f>IF(D1667="","",MIN(IFERROR(VLOOKUP(B1667,'Debt Inputs'!$A$6:$M$105,7,FALSE),0),D1667+F1667))</f>
        <v/>
      </c>
      <c r="H1667" s="50">
        <f>IF(D1667="","",IF(L1667=1,MAX(0,'Debt Inputs'!$B$2-SUM($G$1606:$G$1705)),0))</f>
        <v/>
      </c>
      <c r="I1667" s="50">
        <f>IF(D1667="","",MIN(D1667+F1667,G1667+H1667))</f>
        <v/>
      </c>
      <c r="J1667" s="50">
        <f>IF(D1667="","",MIN(D1667,MAX(0,I1667-F1667)))</f>
        <v/>
      </c>
      <c r="K1667" s="50">
        <f>IF(D1667="","",MAX(0,D1667+F1667-I1667))</f>
        <v/>
      </c>
      <c r="L1667" s="23">
        <f>IF(D1667="","",IF(D1667&lt;=0,"",1+COUNTIFS($D$1606:$D$1705,"&gt;0",$E$1606:$E$1705,"&gt;"&amp;E1667)))</f>
        <v/>
      </c>
      <c r="M1667" s="23">
        <f>IF(D1667="","",IF(AND(K1667&gt;0,L1667=1),"Yes","No"))</f>
        <v/>
      </c>
      <c r="N1667" s="50">
        <f>IF(D1667="","",N1567+F1667)</f>
        <v/>
      </c>
      <c r="O1667" s="49">
        <f>IF(D1667="","",IF(AND(K1667=0,K1567&gt;0),C1667,""))</f>
        <v/>
      </c>
    </row>
    <row r="1668">
      <c r="A1668" s="47">
        <f>IF(B1668="","",DATE(YEAR('Debt Inputs'!$E$2),MONTH('Debt Inputs'!$E$2)+16,1))</f>
        <v/>
      </c>
      <c r="B1668" s="18">
        <f>IF('Debt Inputs'!A68="","",'Debt Inputs'!A68)</f>
        <v/>
      </c>
      <c r="C1668" s="19">
        <f>IF(B1668="","",IFERROR(VLOOKUP(B1668,'Debt Inputs'!$A$6:$M$105,2,FALSE),""))</f>
        <v/>
      </c>
      <c r="D1668" s="48">
        <f>IF(B1668="","",K1568)</f>
        <v/>
      </c>
      <c r="E1668" s="21">
        <f>IF(B1668="","",IFERROR(VLOOKUP(B1668,'Debt Inputs'!$A$6:$M$105,5,FALSE),0))</f>
        <v/>
      </c>
      <c r="F1668" s="48">
        <f>IF(D1668="","",IFERROR(D1668*E1668/12,0))</f>
        <v/>
      </c>
      <c r="G1668" s="48">
        <f>IF(D1668="","",MIN(IFERROR(VLOOKUP(B1668,'Debt Inputs'!$A$6:$M$105,7,FALSE),0),D1668+F1668))</f>
        <v/>
      </c>
      <c r="H1668" s="48">
        <f>IF(D1668="","",IF(L1668=1,MAX(0,'Debt Inputs'!$B$2-SUM($G$1606:$G$1705)),0))</f>
        <v/>
      </c>
      <c r="I1668" s="48">
        <f>IF(D1668="","",MIN(D1668+F1668,G1668+H1668))</f>
        <v/>
      </c>
      <c r="J1668" s="48">
        <f>IF(D1668="","",MIN(D1668,MAX(0,I1668-F1668)))</f>
        <v/>
      </c>
      <c r="K1668" s="48">
        <f>IF(D1668="","",MAX(0,D1668+F1668-I1668))</f>
        <v/>
      </c>
      <c r="L1668" s="18">
        <f>IF(D1668="","",IF(D1668&lt;=0,"",1+COUNTIFS($D$1606:$D$1705,"&gt;0",$E$1606:$E$1705,"&gt;"&amp;E1668)))</f>
        <v/>
      </c>
      <c r="M1668" s="18">
        <f>IF(D1668="","",IF(AND(K1668&gt;0,L1668=1),"Yes","No"))</f>
        <v/>
      </c>
      <c r="N1668" s="48">
        <f>IF(D1668="","",N1568+F1668)</f>
        <v/>
      </c>
      <c r="O1668" s="47">
        <f>IF(D1668="","",IF(AND(K1668=0,K1568&gt;0),C1668,""))</f>
        <v/>
      </c>
    </row>
    <row r="1669">
      <c r="A1669" s="49">
        <f>IF(B1669="","",DATE(YEAR('Debt Inputs'!$E$2),MONTH('Debt Inputs'!$E$2)+16,1))</f>
        <v/>
      </c>
      <c r="B1669" s="23">
        <f>IF('Debt Inputs'!A69="","",'Debt Inputs'!A69)</f>
        <v/>
      </c>
      <c r="C1669" s="24">
        <f>IF(B1669="","",IFERROR(VLOOKUP(B1669,'Debt Inputs'!$A$6:$M$105,2,FALSE),""))</f>
        <v/>
      </c>
      <c r="D1669" s="50">
        <f>IF(B1669="","",K1569)</f>
        <v/>
      </c>
      <c r="E1669" s="26">
        <f>IF(B1669="","",IFERROR(VLOOKUP(B1669,'Debt Inputs'!$A$6:$M$105,5,FALSE),0))</f>
        <v/>
      </c>
      <c r="F1669" s="50">
        <f>IF(D1669="","",IFERROR(D1669*E1669/12,0))</f>
        <v/>
      </c>
      <c r="G1669" s="50">
        <f>IF(D1669="","",MIN(IFERROR(VLOOKUP(B1669,'Debt Inputs'!$A$6:$M$105,7,FALSE),0),D1669+F1669))</f>
        <v/>
      </c>
      <c r="H1669" s="50">
        <f>IF(D1669="","",IF(L1669=1,MAX(0,'Debt Inputs'!$B$2-SUM($G$1606:$G$1705)),0))</f>
        <v/>
      </c>
      <c r="I1669" s="50">
        <f>IF(D1669="","",MIN(D1669+F1669,G1669+H1669))</f>
        <v/>
      </c>
      <c r="J1669" s="50">
        <f>IF(D1669="","",MIN(D1669,MAX(0,I1669-F1669)))</f>
        <v/>
      </c>
      <c r="K1669" s="50">
        <f>IF(D1669="","",MAX(0,D1669+F1669-I1669))</f>
        <v/>
      </c>
      <c r="L1669" s="23">
        <f>IF(D1669="","",IF(D1669&lt;=0,"",1+COUNTIFS($D$1606:$D$1705,"&gt;0",$E$1606:$E$1705,"&gt;"&amp;E1669)))</f>
        <v/>
      </c>
      <c r="M1669" s="23">
        <f>IF(D1669="","",IF(AND(K1669&gt;0,L1669=1),"Yes","No"))</f>
        <v/>
      </c>
      <c r="N1669" s="50">
        <f>IF(D1669="","",N1569+F1669)</f>
        <v/>
      </c>
      <c r="O1669" s="49">
        <f>IF(D1669="","",IF(AND(K1669=0,K1569&gt;0),C1669,""))</f>
        <v/>
      </c>
    </row>
    <row r="1670">
      <c r="A1670" s="47">
        <f>IF(B1670="","",DATE(YEAR('Debt Inputs'!$E$2),MONTH('Debt Inputs'!$E$2)+16,1))</f>
        <v/>
      </c>
      <c r="B1670" s="18">
        <f>IF('Debt Inputs'!A70="","",'Debt Inputs'!A70)</f>
        <v/>
      </c>
      <c r="C1670" s="19">
        <f>IF(B1670="","",IFERROR(VLOOKUP(B1670,'Debt Inputs'!$A$6:$M$105,2,FALSE),""))</f>
        <v/>
      </c>
      <c r="D1670" s="48">
        <f>IF(B1670="","",K1570)</f>
        <v/>
      </c>
      <c r="E1670" s="21">
        <f>IF(B1670="","",IFERROR(VLOOKUP(B1670,'Debt Inputs'!$A$6:$M$105,5,FALSE),0))</f>
        <v/>
      </c>
      <c r="F1670" s="48">
        <f>IF(D1670="","",IFERROR(D1670*E1670/12,0))</f>
        <v/>
      </c>
      <c r="G1670" s="48">
        <f>IF(D1670="","",MIN(IFERROR(VLOOKUP(B1670,'Debt Inputs'!$A$6:$M$105,7,FALSE),0),D1670+F1670))</f>
        <v/>
      </c>
      <c r="H1670" s="48">
        <f>IF(D1670="","",IF(L1670=1,MAX(0,'Debt Inputs'!$B$2-SUM($G$1606:$G$1705)),0))</f>
        <v/>
      </c>
      <c r="I1670" s="48">
        <f>IF(D1670="","",MIN(D1670+F1670,G1670+H1670))</f>
        <v/>
      </c>
      <c r="J1670" s="48">
        <f>IF(D1670="","",MIN(D1670,MAX(0,I1670-F1670)))</f>
        <v/>
      </c>
      <c r="K1670" s="48">
        <f>IF(D1670="","",MAX(0,D1670+F1670-I1670))</f>
        <v/>
      </c>
      <c r="L1670" s="18">
        <f>IF(D1670="","",IF(D1670&lt;=0,"",1+COUNTIFS($D$1606:$D$1705,"&gt;0",$E$1606:$E$1705,"&gt;"&amp;E1670)))</f>
        <v/>
      </c>
      <c r="M1670" s="18">
        <f>IF(D1670="","",IF(AND(K1670&gt;0,L1670=1),"Yes","No"))</f>
        <v/>
      </c>
      <c r="N1670" s="48">
        <f>IF(D1670="","",N1570+F1670)</f>
        <v/>
      </c>
      <c r="O1670" s="47">
        <f>IF(D1670="","",IF(AND(K1670=0,K1570&gt;0),C1670,""))</f>
        <v/>
      </c>
    </row>
    <row r="1671">
      <c r="A1671" s="49">
        <f>IF(B1671="","",DATE(YEAR('Debt Inputs'!$E$2),MONTH('Debt Inputs'!$E$2)+16,1))</f>
        <v/>
      </c>
      <c r="B1671" s="23">
        <f>IF('Debt Inputs'!A71="","",'Debt Inputs'!A71)</f>
        <v/>
      </c>
      <c r="C1671" s="24">
        <f>IF(B1671="","",IFERROR(VLOOKUP(B1671,'Debt Inputs'!$A$6:$M$105,2,FALSE),""))</f>
        <v/>
      </c>
      <c r="D1671" s="50">
        <f>IF(B1671="","",K1571)</f>
        <v/>
      </c>
      <c r="E1671" s="26">
        <f>IF(B1671="","",IFERROR(VLOOKUP(B1671,'Debt Inputs'!$A$6:$M$105,5,FALSE),0))</f>
        <v/>
      </c>
      <c r="F1671" s="50">
        <f>IF(D1671="","",IFERROR(D1671*E1671/12,0))</f>
        <v/>
      </c>
      <c r="G1671" s="50">
        <f>IF(D1671="","",MIN(IFERROR(VLOOKUP(B1671,'Debt Inputs'!$A$6:$M$105,7,FALSE),0),D1671+F1671))</f>
        <v/>
      </c>
      <c r="H1671" s="50">
        <f>IF(D1671="","",IF(L1671=1,MAX(0,'Debt Inputs'!$B$2-SUM($G$1606:$G$1705)),0))</f>
        <v/>
      </c>
      <c r="I1671" s="50">
        <f>IF(D1671="","",MIN(D1671+F1671,G1671+H1671))</f>
        <v/>
      </c>
      <c r="J1671" s="50">
        <f>IF(D1671="","",MIN(D1671,MAX(0,I1671-F1671)))</f>
        <v/>
      </c>
      <c r="K1671" s="50">
        <f>IF(D1671="","",MAX(0,D1671+F1671-I1671))</f>
        <v/>
      </c>
      <c r="L1671" s="23">
        <f>IF(D1671="","",IF(D1671&lt;=0,"",1+COUNTIFS($D$1606:$D$1705,"&gt;0",$E$1606:$E$1705,"&gt;"&amp;E1671)))</f>
        <v/>
      </c>
      <c r="M1671" s="23">
        <f>IF(D1671="","",IF(AND(K1671&gt;0,L1671=1),"Yes","No"))</f>
        <v/>
      </c>
      <c r="N1671" s="50">
        <f>IF(D1671="","",N1571+F1671)</f>
        <v/>
      </c>
      <c r="O1671" s="49">
        <f>IF(D1671="","",IF(AND(K1671=0,K1571&gt;0),C1671,""))</f>
        <v/>
      </c>
    </row>
    <row r="1672">
      <c r="A1672" s="47">
        <f>IF(B1672="","",DATE(YEAR('Debt Inputs'!$E$2),MONTH('Debt Inputs'!$E$2)+16,1))</f>
        <v/>
      </c>
      <c r="B1672" s="18">
        <f>IF('Debt Inputs'!A72="","",'Debt Inputs'!A72)</f>
        <v/>
      </c>
      <c r="C1672" s="19">
        <f>IF(B1672="","",IFERROR(VLOOKUP(B1672,'Debt Inputs'!$A$6:$M$105,2,FALSE),""))</f>
        <v/>
      </c>
      <c r="D1672" s="48">
        <f>IF(B1672="","",K1572)</f>
        <v/>
      </c>
      <c r="E1672" s="21">
        <f>IF(B1672="","",IFERROR(VLOOKUP(B1672,'Debt Inputs'!$A$6:$M$105,5,FALSE),0))</f>
        <v/>
      </c>
      <c r="F1672" s="48">
        <f>IF(D1672="","",IFERROR(D1672*E1672/12,0))</f>
        <v/>
      </c>
      <c r="G1672" s="48">
        <f>IF(D1672="","",MIN(IFERROR(VLOOKUP(B1672,'Debt Inputs'!$A$6:$M$105,7,FALSE),0),D1672+F1672))</f>
        <v/>
      </c>
      <c r="H1672" s="48">
        <f>IF(D1672="","",IF(L1672=1,MAX(0,'Debt Inputs'!$B$2-SUM($G$1606:$G$1705)),0))</f>
        <v/>
      </c>
      <c r="I1672" s="48">
        <f>IF(D1672="","",MIN(D1672+F1672,G1672+H1672))</f>
        <v/>
      </c>
      <c r="J1672" s="48">
        <f>IF(D1672="","",MIN(D1672,MAX(0,I1672-F1672)))</f>
        <v/>
      </c>
      <c r="K1672" s="48">
        <f>IF(D1672="","",MAX(0,D1672+F1672-I1672))</f>
        <v/>
      </c>
      <c r="L1672" s="18">
        <f>IF(D1672="","",IF(D1672&lt;=0,"",1+COUNTIFS($D$1606:$D$1705,"&gt;0",$E$1606:$E$1705,"&gt;"&amp;E1672)))</f>
        <v/>
      </c>
      <c r="M1672" s="18">
        <f>IF(D1672="","",IF(AND(K1672&gt;0,L1672=1),"Yes","No"))</f>
        <v/>
      </c>
      <c r="N1672" s="48">
        <f>IF(D1672="","",N1572+F1672)</f>
        <v/>
      </c>
      <c r="O1672" s="47">
        <f>IF(D1672="","",IF(AND(K1672=0,K1572&gt;0),C1672,""))</f>
        <v/>
      </c>
    </row>
    <row r="1673">
      <c r="A1673" s="49">
        <f>IF(B1673="","",DATE(YEAR('Debt Inputs'!$E$2),MONTH('Debt Inputs'!$E$2)+16,1))</f>
        <v/>
      </c>
      <c r="B1673" s="23">
        <f>IF('Debt Inputs'!A73="","",'Debt Inputs'!A73)</f>
        <v/>
      </c>
      <c r="C1673" s="24">
        <f>IF(B1673="","",IFERROR(VLOOKUP(B1673,'Debt Inputs'!$A$6:$M$105,2,FALSE),""))</f>
        <v/>
      </c>
      <c r="D1673" s="50">
        <f>IF(B1673="","",K1573)</f>
        <v/>
      </c>
      <c r="E1673" s="26">
        <f>IF(B1673="","",IFERROR(VLOOKUP(B1673,'Debt Inputs'!$A$6:$M$105,5,FALSE),0))</f>
        <v/>
      </c>
      <c r="F1673" s="50">
        <f>IF(D1673="","",IFERROR(D1673*E1673/12,0))</f>
        <v/>
      </c>
      <c r="G1673" s="50">
        <f>IF(D1673="","",MIN(IFERROR(VLOOKUP(B1673,'Debt Inputs'!$A$6:$M$105,7,FALSE),0),D1673+F1673))</f>
        <v/>
      </c>
      <c r="H1673" s="50">
        <f>IF(D1673="","",IF(L1673=1,MAX(0,'Debt Inputs'!$B$2-SUM($G$1606:$G$1705)),0))</f>
        <v/>
      </c>
      <c r="I1673" s="50">
        <f>IF(D1673="","",MIN(D1673+F1673,G1673+H1673))</f>
        <v/>
      </c>
      <c r="J1673" s="50">
        <f>IF(D1673="","",MIN(D1673,MAX(0,I1673-F1673)))</f>
        <v/>
      </c>
      <c r="K1673" s="50">
        <f>IF(D1673="","",MAX(0,D1673+F1673-I1673))</f>
        <v/>
      </c>
      <c r="L1673" s="23">
        <f>IF(D1673="","",IF(D1673&lt;=0,"",1+COUNTIFS($D$1606:$D$1705,"&gt;0",$E$1606:$E$1705,"&gt;"&amp;E1673)))</f>
        <v/>
      </c>
      <c r="M1673" s="23">
        <f>IF(D1673="","",IF(AND(K1673&gt;0,L1673=1),"Yes","No"))</f>
        <v/>
      </c>
      <c r="N1673" s="50">
        <f>IF(D1673="","",N1573+F1673)</f>
        <v/>
      </c>
      <c r="O1673" s="49">
        <f>IF(D1673="","",IF(AND(K1673=0,K1573&gt;0),C1673,""))</f>
        <v/>
      </c>
    </row>
    <row r="1674">
      <c r="A1674" s="47">
        <f>IF(B1674="","",DATE(YEAR('Debt Inputs'!$E$2),MONTH('Debt Inputs'!$E$2)+16,1))</f>
        <v/>
      </c>
      <c r="B1674" s="18">
        <f>IF('Debt Inputs'!A74="","",'Debt Inputs'!A74)</f>
        <v/>
      </c>
      <c r="C1674" s="19">
        <f>IF(B1674="","",IFERROR(VLOOKUP(B1674,'Debt Inputs'!$A$6:$M$105,2,FALSE),""))</f>
        <v/>
      </c>
      <c r="D1674" s="48">
        <f>IF(B1674="","",K1574)</f>
        <v/>
      </c>
      <c r="E1674" s="21">
        <f>IF(B1674="","",IFERROR(VLOOKUP(B1674,'Debt Inputs'!$A$6:$M$105,5,FALSE),0))</f>
        <v/>
      </c>
      <c r="F1674" s="48">
        <f>IF(D1674="","",IFERROR(D1674*E1674/12,0))</f>
        <v/>
      </c>
      <c r="G1674" s="48">
        <f>IF(D1674="","",MIN(IFERROR(VLOOKUP(B1674,'Debt Inputs'!$A$6:$M$105,7,FALSE),0),D1674+F1674))</f>
        <v/>
      </c>
      <c r="H1674" s="48">
        <f>IF(D1674="","",IF(L1674=1,MAX(0,'Debt Inputs'!$B$2-SUM($G$1606:$G$1705)),0))</f>
        <v/>
      </c>
      <c r="I1674" s="48">
        <f>IF(D1674="","",MIN(D1674+F1674,G1674+H1674))</f>
        <v/>
      </c>
      <c r="J1674" s="48">
        <f>IF(D1674="","",MIN(D1674,MAX(0,I1674-F1674)))</f>
        <v/>
      </c>
      <c r="K1674" s="48">
        <f>IF(D1674="","",MAX(0,D1674+F1674-I1674))</f>
        <v/>
      </c>
      <c r="L1674" s="18">
        <f>IF(D1674="","",IF(D1674&lt;=0,"",1+COUNTIFS($D$1606:$D$1705,"&gt;0",$E$1606:$E$1705,"&gt;"&amp;E1674)))</f>
        <v/>
      </c>
      <c r="M1674" s="18">
        <f>IF(D1674="","",IF(AND(K1674&gt;0,L1674=1),"Yes","No"))</f>
        <v/>
      </c>
      <c r="N1674" s="48">
        <f>IF(D1674="","",N1574+F1674)</f>
        <v/>
      </c>
      <c r="O1674" s="47">
        <f>IF(D1674="","",IF(AND(K1674=0,K1574&gt;0),C1674,""))</f>
        <v/>
      </c>
    </row>
    <row r="1675">
      <c r="A1675" s="49">
        <f>IF(B1675="","",DATE(YEAR('Debt Inputs'!$E$2),MONTH('Debt Inputs'!$E$2)+16,1))</f>
        <v/>
      </c>
      <c r="B1675" s="23">
        <f>IF('Debt Inputs'!A75="","",'Debt Inputs'!A75)</f>
        <v/>
      </c>
      <c r="C1675" s="24">
        <f>IF(B1675="","",IFERROR(VLOOKUP(B1675,'Debt Inputs'!$A$6:$M$105,2,FALSE),""))</f>
        <v/>
      </c>
      <c r="D1675" s="50">
        <f>IF(B1675="","",K1575)</f>
        <v/>
      </c>
      <c r="E1675" s="26">
        <f>IF(B1675="","",IFERROR(VLOOKUP(B1675,'Debt Inputs'!$A$6:$M$105,5,FALSE),0))</f>
        <v/>
      </c>
      <c r="F1675" s="50">
        <f>IF(D1675="","",IFERROR(D1675*E1675/12,0))</f>
        <v/>
      </c>
      <c r="G1675" s="50">
        <f>IF(D1675="","",MIN(IFERROR(VLOOKUP(B1675,'Debt Inputs'!$A$6:$M$105,7,FALSE),0),D1675+F1675))</f>
        <v/>
      </c>
      <c r="H1675" s="50">
        <f>IF(D1675="","",IF(L1675=1,MAX(0,'Debt Inputs'!$B$2-SUM($G$1606:$G$1705)),0))</f>
        <v/>
      </c>
      <c r="I1675" s="50">
        <f>IF(D1675="","",MIN(D1675+F1675,G1675+H1675))</f>
        <v/>
      </c>
      <c r="J1675" s="50">
        <f>IF(D1675="","",MIN(D1675,MAX(0,I1675-F1675)))</f>
        <v/>
      </c>
      <c r="K1675" s="50">
        <f>IF(D1675="","",MAX(0,D1675+F1675-I1675))</f>
        <v/>
      </c>
      <c r="L1675" s="23">
        <f>IF(D1675="","",IF(D1675&lt;=0,"",1+COUNTIFS($D$1606:$D$1705,"&gt;0",$E$1606:$E$1705,"&gt;"&amp;E1675)))</f>
        <v/>
      </c>
      <c r="M1675" s="23">
        <f>IF(D1675="","",IF(AND(K1675&gt;0,L1675=1),"Yes","No"))</f>
        <v/>
      </c>
      <c r="N1675" s="50">
        <f>IF(D1675="","",N1575+F1675)</f>
        <v/>
      </c>
      <c r="O1675" s="49">
        <f>IF(D1675="","",IF(AND(K1675=0,K1575&gt;0),C1675,""))</f>
        <v/>
      </c>
    </row>
    <row r="1676">
      <c r="A1676" s="47">
        <f>IF(B1676="","",DATE(YEAR('Debt Inputs'!$E$2),MONTH('Debt Inputs'!$E$2)+16,1))</f>
        <v/>
      </c>
      <c r="B1676" s="18">
        <f>IF('Debt Inputs'!A76="","",'Debt Inputs'!A76)</f>
        <v/>
      </c>
      <c r="C1676" s="19">
        <f>IF(B1676="","",IFERROR(VLOOKUP(B1676,'Debt Inputs'!$A$6:$M$105,2,FALSE),""))</f>
        <v/>
      </c>
      <c r="D1676" s="48">
        <f>IF(B1676="","",K1576)</f>
        <v/>
      </c>
      <c r="E1676" s="21">
        <f>IF(B1676="","",IFERROR(VLOOKUP(B1676,'Debt Inputs'!$A$6:$M$105,5,FALSE),0))</f>
        <v/>
      </c>
      <c r="F1676" s="48">
        <f>IF(D1676="","",IFERROR(D1676*E1676/12,0))</f>
        <v/>
      </c>
      <c r="G1676" s="48">
        <f>IF(D1676="","",MIN(IFERROR(VLOOKUP(B1676,'Debt Inputs'!$A$6:$M$105,7,FALSE),0),D1676+F1676))</f>
        <v/>
      </c>
      <c r="H1676" s="48">
        <f>IF(D1676="","",IF(L1676=1,MAX(0,'Debt Inputs'!$B$2-SUM($G$1606:$G$1705)),0))</f>
        <v/>
      </c>
      <c r="I1676" s="48">
        <f>IF(D1676="","",MIN(D1676+F1676,G1676+H1676))</f>
        <v/>
      </c>
      <c r="J1676" s="48">
        <f>IF(D1676="","",MIN(D1676,MAX(0,I1676-F1676)))</f>
        <v/>
      </c>
      <c r="K1676" s="48">
        <f>IF(D1676="","",MAX(0,D1676+F1676-I1676))</f>
        <v/>
      </c>
      <c r="L1676" s="18">
        <f>IF(D1676="","",IF(D1676&lt;=0,"",1+COUNTIFS($D$1606:$D$1705,"&gt;0",$E$1606:$E$1705,"&gt;"&amp;E1676)))</f>
        <v/>
      </c>
      <c r="M1676" s="18">
        <f>IF(D1676="","",IF(AND(K1676&gt;0,L1676=1),"Yes","No"))</f>
        <v/>
      </c>
      <c r="N1676" s="48">
        <f>IF(D1676="","",N1576+F1676)</f>
        <v/>
      </c>
      <c r="O1676" s="47">
        <f>IF(D1676="","",IF(AND(K1676=0,K1576&gt;0),C1676,""))</f>
        <v/>
      </c>
    </row>
    <row r="1677">
      <c r="A1677" s="49">
        <f>IF(B1677="","",DATE(YEAR('Debt Inputs'!$E$2),MONTH('Debt Inputs'!$E$2)+16,1))</f>
        <v/>
      </c>
      <c r="B1677" s="23">
        <f>IF('Debt Inputs'!A77="","",'Debt Inputs'!A77)</f>
        <v/>
      </c>
      <c r="C1677" s="24">
        <f>IF(B1677="","",IFERROR(VLOOKUP(B1677,'Debt Inputs'!$A$6:$M$105,2,FALSE),""))</f>
        <v/>
      </c>
      <c r="D1677" s="50">
        <f>IF(B1677="","",K1577)</f>
        <v/>
      </c>
      <c r="E1677" s="26">
        <f>IF(B1677="","",IFERROR(VLOOKUP(B1677,'Debt Inputs'!$A$6:$M$105,5,FALSE),0))</f>
        <v/>
      </c>
      <c r="F1677" s="50">
        <f>IF(D1677="","",IFERROR(D1677*E1677/12,0))</f>
        <v/>
      </c>
      <c r="G1677" s="50">
        <f>IF(D1677="","",MIN(IFERROR(VLOOKUP(B1677,'Debt Inputs'!$A$6:$M$105,7,FALSE),0),D1677+F1677))</f>
        <v/>
      </c>
      <c r="H1677" s="50">
        <f>IF(D1677="","",IF(L1677=1,MAX(0,'Debt Inputs'!$B$2-SUM($G$1606:$G$1705)),0))</f>
        <v/>
      </c>
      <c r="I1677" s="50">
        <f>IF(D1677="","",MIN(D1677+F1677,G1677+H1677))</f>
        <v/>
      </c>
      <c r="J1677" s="50">
        <f>IF(D1677="","",MIN(D1677,MAX(0,I1677-F1677)))</f>
        <v/>
      </c>
      <c r="K1677" s="50">
        <f>IF(D1677="","",MAX(0,D1677+F1677-I1677))</f>
        <v/>
      </c>
      <c r="L1677" s="23">
        <f>IF(D1677="","",IF(D1677&lt;=0,"",1+COUNTIFS($D$1606:$D$1705,"&gt;0",$E$1606:$E$1705,"&gt;"&amp;E1677)))</f>
        <v/>
      </c>
      <c r="M1677" s="23">
        <f>IF(D1677="","",IF(AND(K1677&gt;0,L1677=1),"Yes","No"))</f>
        <v/>
      </c>
      <c r="N1677" s="50">
        <f>IF(D1677="","",N1577+F1677)</f>
        <v/>
      </c>
      <c r="O1677" s="49">
        <f>IF(D1677="","",IF(AND(K1677=0,K1577&gt;0),C1677,""))</f>
        <v/>
      </c>
    </row>
    <row r="1678">
      <c r="A1678" s="47">
        <f>IF(B1678="","",DATE(YEAR('Debt Inputs'!$E$2),MONTH('Debt Inputs'!$E$2)+16,1))</f>
        <v/>
      </c>
      <c r="B1678" s="18">
        <f>IF('Debt Inputs'!A78="","",'Debt Inputs'!A78)</f>
        <v/>
      </c>
      <c r="C1678" s="19">
        <f>IF(B1678="","",IFERROR(VLOOKUP(B1678,'Debt Inputs'!$A$6:$M$105,2,FALSE),""))</f>
        <v/>
      </c>
      <c r="D1678" s="48">
        <f>IF(B1678="","",K1578)</f>
        <v/>
      </c>
      <c r="E1678" s="21">
        <f>IF(B1678="","",IFERROR(VLOOKUP(B1678,'Debt Inputs'!$A$6:$M$105,5,FALSE),0))</f>
        <v/>
      </c>
      <c r="F1678" s="48">
        <f>IF(D1678="","",IFERROR(D1678*E1678/12,0))</f>
        <v/>
      </c>
      <c r="G1678" s="48">
        <f>IF(D1678="","",MIN(IFERROR(VLOOKUP(B1678,'Debt Inputs'!$A$6:$M$105,7,FALSE),0),D1678+F1678))</f>
        <v/>
      </c>
      <c r="H1678" s="48">
        <f>IF(D1678="","",IF(L1678=1,MAX(0,'Debt Inputs'!$B$2-SUM($G$1606:$G$1705)),0))</f>
        <v/>
      </c>
      <c r="I1678" s="48">
        <f>IF(D1678="","",MIN(D1678+F1678,G1678+H1678))</f>
        <v/>
      </c>
      <c r="J1678" s="48">
        <f>IF(D1678="","",MIN(D1678,MAX(0,I1678-F1678)))</f>
        <v/>
      </c>
      <c r="K1678" s="48">
        <f>IF(D1678="","",MAX(0,D1678+F1678-I1678))</f>
        <v/>
      </c>
      <c r="L1678" s="18">
        <f>IF(D1678="","",IF(D1678&lt;=0,"",1+COUNTIFS($D$1606:$D$1705,"&gt;0",$E$1606:$E$1705,"&gt;"&amp;E1678)))</f>
        <v/>
      </c>
      <c r="M1678" s="18">
        <f>IF(D1678="","",IF(AND(K1678&gt;0,L1678=1),"Yes","No"))</f>
        <v/>
      </c>
      <c r="N1678" s="48">
        <f>IF(D1678="","",N1578+F1678)</f>
        <v/>
      </c>
      <c r="O1678" s="47">
        <f>IF(D1678="","",IF(AND(K1678=0,K1578&gt;0),C1678,""))</f>
        <v/>
      </c>
    </row>
    <row r="1679">
      <c r="A1679" s="49">
        <f>IF(B1679="","",DATE(YEAR('Debt Inputs'!$E$2),MONTH('Debt Inputs'!$E$2)+16,1))</f>
        <v/>
      </c>
      <c r="B1679" s="23">
        <f>IF('Debt Inputs'!A79="","",'Debt Inputs'!A79)</f>
        <v/>
      </c>
      <c r="C1679" s="24">
        <f>IF(B1679="","",IFERROR(VLOOKUP(B1679,'Debt Inputs'!$A$6:$M$105,2,FALSE),""))</f>
        <v/>
      </c>
      <c r="D1679" s="50">
        <f>IF(B1679="","",K1579)</f>
        <v/>
      </c>
      <c r="E1679" s="26">
        <f>IF(B1679="","",IFERROR(VLOOKUP(B1679,'Debt Inputs'!$A$6:$M$105,5,FALSE),0))</f>
        <v/>
      </c>
      <c r="F1679" s="50">
        <f>IF(D1679="","",IFERROR(D1679*E1679/12,0))</f>
        <v/>
      </c>
      <c r="G1679" s="50">
        <f>IF(D1679="","",MIN(IFERROR(VLOOKUP(B1679,'Debt Inputs'!$A$6:$M$105,7,FALSE),0),D1679+F1679))</f>
        <v/>
      </c>
      <c r="H1679" s="50">
        <f>IF(D1679="","",IF(L1679=1,MAX(0,'Debt Inputs'!$B$2-SUM($G$1606:$G$1705)),0))</f>
        <v/>
      </c>
      <c r="I1679" s="50">
        <f>IF(D1679="","",MIN(D1679+F1679,G1679+H1679))</f>
        <v/>
      </c>
      <c r="J1679" s="50">
        <f>IF(D1679="","",MIN(D1679,MAX(0,I1679-F1679)))</f>
        <v/>
      </c>
      <c r="K1679" s="50">
        <f>IF(D1679="","",MAX(0,D1679+F1679-I1679))</f>
        <v/>
      </c>
      <c r="L1679" s="23">
        <f>IF(D1679="","",IF(D1679&lt;=0,"",1+COUNTIFS($D$1606:$D$1705,"&gt;0",$E$1606:$E$1705,"&gt;"&amp;E1679)))</f>
        <v/>
      </c>
      <c r="M1679" s="23">
        <f>IF(D1679="","",IF(AND(K1679&gt;0,L1679=1),"Yes","No"))</f>
        <v/>
      </c>
      <c r="N1679" s="50">
        <f>IF(D1679="","",N1579+F1679)</f>
        <v/>
      </c>
      <c r="O1679" s="49">
        <f>IF(D1679="","",IF(AND(K1679=0,K1579&gt;0),C1679,""))</f>
        <v/>
      </c>
    </row>
    <row r="1680">
      <c r="A1680" s="47">
        <f>IF(B1680="","",DATE(YEAR('Debt Inputs'!$E$2),MONTH('Debt Inputs'!$E$2)+16,1))</f>
        <v/>
      </c>
      <c r="B1680" s="18">
        <f>IF('Debt Inputs'!A80="","",'Debt Inputs'!A80)</f>
        <v/>
      </c>
      <c r="C1680" s="19">
        <f>IF(B1680="","",IFERROR(VLOOKUP(B1680,'Debt Inputs'!$A$6:$M$105,2,FALSE),""))</f>
        <v/>
      </c>
      <c r="D1680" s="48">
        <f>IF(B1680="","",K1580)</f>
        <v/>
      </c>
      <c r="E1680" s="21">
        <f>IF(B1680="","",IFERROR(VLOOKUP(B1680,'Debt Inputs'!$A$6:$M$105,5,FALSE),0))</f>
        <v/>
      </c>
      <c r="F1680" s="48">
        <f>IF(D1680="","",IFERROR(D1680*E1680/12,0))</f>
        <v/>
      </c>
      <c r="G1680" s="48">
        <f>IF(D1680="","",MIN(IFERROR(VLOOKUP(B1680,'Debt Inputs'!$A$6:$M$105,7,FALSE),0),D1680+F1680))</f>
        <v/>
      </c>
      <c r="H1680" s="48">
        <f>IF(D1680="","",IF(L1680=1,MAX(0,'Debt Inputs'!$B$2-SUM($G$1606:$G$1705)),0))</f>
        <v/>
      </c>
      <c r="I1680" s="48">
        <f>IF(D1680="","",MIN(D1680+F1680,G1680+H1680))</f>
        <v/>
      </c>
      <c r="J1680" s="48">
        <f>IF(D1680="","",MIN(D1680,MAX(0,I1680-F1680)))</f>
        <v/>
      </c>
      <c r="K1680" s="48">
        <f>IF(D1680="","",MAX(0,D1680+F1680-I1680))</f>
        <v/>
      </c>
      <c r="L1680" s="18">
        <f>IF(D1680="","",IF(D1680&lt;=0,"",1+COUNTIFS($D$1606:$D$1705,"&gt;0",$E$1606:$E$1705,"&gt;"&amp;E1680)))</f>
        <v/>
      </c>
      <c r="M1680" s="18">
        <f>IF(D1680="","",IF(AND(K1680&gt;0,L1680=1),"Yes","No"))</f>
        <v/>
      </c>
      <c r="N1680" s="48">
        <f>IF(D1680="","",N1580+F1680)</f>
        <v/>
      </c>
      <c r="O1680" s="47">
        <f>IF(D1680="","",IF(AND(K1680=0,K1580&gt;0),C1680,""))</f>
        <v/>
      </c>
    </row>
    <row r="1681">
      <c r="A1681" s="49">
        <f>IF(B1681="","",DATE(YEAR('Debt Inputs'!$E$2),MONTH('Debt Inputs'!$E$2)+16,1))</f>
        <v/>
      </c>
      <c r="B1681" s="23">
        <f>IF('Debt Inputs'!A81="","",'Debt Inputs'!A81)</f>
        <v/>
      </c>
      <c r="C1681" s="24">
        <f>IF(B1681="","",IFERROR(VLOOKUP(B1681,'Debt Inputs'!$A$6:$M$105,2,FALSE),""))</f>
        <v/>
      </c>
      <c r="D1681" s="50">
        <f>IF(B1681="","",K1581)</f>
        <v/>
      </c>
      <c r="E1681" s="26">
        <f>IF(B1681="","",IFERROR(VLOOKUP(B1681,'Debt Inputs'!$A$6:$M$105,5,FALSE),0))</f>
        <v/>
      </c>
      <c r="F1681" s="50">
        <f>IF(D1681="","",IFERROR(D1681*E1681/12,0))</f>
        <v/>
      </c>
      <c r="G1681" s="50">
        <f>IF(D1681="","",MIN(IFERROR(VLOOKUP(B1681,'Debt Inputs'!$A$6:$M$105,7,FALSE),0),D1681+F1681))</f>
        <v/>
      </c>
      <c r="H1681" s="50">
        <f>IF(D1681="","",IF(L1681=1,MAX(0,'Debt Inputs'!$B$2-SUM($G$1606:$G$1705)),0))</f>
        <v/>
      </c>
      <c r="I1681" s="50">
        <f>IF(D1681="","",MIN(D1681+F1681,G1681+H1681))</f>
        <v/>
      </c>
      <c r="J1681" s="50">
        <f>IF(D1681="","",MIN(D1681,MAX(0,I1681-F1681)))</f>
        <v/>
      </c>
      <c r="K1681" s="50">
        <f>IF(D1681="","",MAX(0,D1681+F1681-I1681))</f>
        <v/>
      </c>
      <c r="L1681" s="23">
        <f>IF(D1681="","",IF(D1681&lt;=0,"",1+COUNTIFS($D$1606:$D$1705,"&gt;0",$E$1606:$E$1705,"&gt;"&amp;E1681)))</f>
        <v/>
      </c>
      <c r="M1681" s="23">
        <f>IF(D1681="","",IF(AND(K1681&gt;0,L1681=1),"Yes","No"))</f>
        <v/>
      </c>
      <c r="N1681" s="50">
        <f>IF(D1681="","",N1581+F1681)</f>
        <v/>
      </c>
      <c r="O1681" s="49">
        <f>IF(D1681="","",IF(AND(K1681=0,K1581&gt;0),C1681,""))</f>
        <v/>
      </c>
    </row>
    <row r="1682">
      <c r="A1682" s="47">
        <f>IF(B1682="","",DATE(YEAR('Debt Inputs'!$E$2),MONTH('Debt Inputs'!$E$2)+16,1))</f>
        <v/>
      </c>
      <c r="B1682" s="18">
        <f>IF('Debt Inputs'!A82="","",'Debt Inputs'!A82)</f>
        <v/>
      </c>
      <c r="C1682" s="19">
        <f>IF(B1682="","",IFERROR(VLOOKUP(B1682,'Debt Inputs'!$A$6:$M$105,2,FALSE),""))</f>
        <v/>
      </c>
      <c r="D1682" s="48">
        <f>IF(B1682="","",K1582)</f>
        <v/>
      </c>
      <c r="E1682" s="21">
        <f>IF(B1682="","",IFERROR(VLOOKUP(B1682,'Debt Inputs'!$A$6:$M$105,5,FALSE),0))</f>
        <v/>
      </c>
      <c r="F1682" s="48">
        <f>IF(D1682="","",IFERROR(D1682*E1682/12,0))</f>
        <v/>
      </c>
      <c r="G1682" s="48">
        <f>IF(D1682="","",MIN(IFERROR(VLOOKUP(B1682,'Debt Inputs'!$A$6:$M$105,7,FALSE),0),D1682+F1682))</f>
        <v/>
      </c>
      <c r="H1682" s="48">
        <f>IF(D1682="","",IF(L1682=1,MAX(0,'Debt Inputs'!$B$2-SUM($G$1606:$G$1705)),0))</f>
        <v/>
      </c>
      <c r="I1682" s="48">
        <f>IF(D1682="","",MIN(D1682+F1682,G1682+H1682))</f>
        <v/>
      </c>
      <c r="J1682" s="48">
        <f>IF(D1682="","",MIN(D1682,MAX(0,I1682-F1682)))</f>
        <v/>
      </c>
      <c r="K1682" s="48">
        <f>IF(D1682="","",MAX(0,D1682+F1682-I1682))</f>
        <v/>
      </c>
      <c r="L1682" s="18">
        <f>IF(D1682="","",IF(D1682&lt;=0,"",1+COUNTIFS($D$1606:$D$1705,"&gt;0",$E$1606:$E$1705,"&gt;"&amp;E1682)))</f>
        <v/>
      </c>
      <c r="M1682" s="18">
        <f>IF(D1682="","",IF(AND(K1682&gt;0,L1682=1),"Yes","No"))</f>
        <v/>
      </c>
      <c r="N1682" s="48">
        <f>IF(D1682="","",N1582+F1682)</f>
        <v/>
      </c>
      <c r="O1682" s="47">
        <f>IF(D1682="","",IF(AND(K1682=0,K1582&gt;0),C1682,""))</f>
        <v/>
      </c>
    </row>
    <row r="1683">
      <c r="A1683" s="49">
        <f>IF(B1683="","",DATE(YEAR('Debt Inputs'!$E$2),MONTH('Debt Inputs'!$E$2)+16,1))</f>
        <v/>
      </c>
      <c r="B1683" s="23">
        <f>IF('Debt Inputs'!A83="","",'Debt Inputs'!A83)</f>
        <v/>
      </c>
      <c r="C1683" s="24">
        <f>IF(B1683="","",IFERROR(VLOOKUP(B1683,'Debt Inputs'!$A$6:$M$105,2,FALSE),""))</f>
        <v/>
      </c>
      <c r="D1683" s="50">
        <f>IF(B1683="","",K1583)</f>
        <v/>
      </c>
      <c r="E1683" s="26">
        <f>IF(B1683="","",IFERROR(VLOOKUP(B1683,'Debt Inputs'!$A$6:$M$105,5,FALSE),0))</f>
        <v/>
      </c>
      <c r="F1683" s="50">
        <f>IF(D1683="","",IFERROR(D1683*E1683/12,0))</f>
        <v/>
      </c>
      <c r="G1683" s="50">
        <f>IF(D1683="","",MIN(IFERROR(VLOOKUP(B1683,'Debt Inputs'!$A$6:$M$105,7,FALSE),0),D1683+F1683))</f>
        <v/>
      </c>
      <c r="H1683" s="50">
        <f>IF(D1683="","",IF(L1683=1,MAX(0,'Debt Inputs'!$B$2-SUM($G$1606:$G$1705)),0))</f>
        <v/>
      </c>
      <c r="I1683" s="50">
        <f>IF(D1683="","",MIN(D1683+F1683,G1683+H1683))</f>
        <v/>
      </c>
      <c r="J1683" s="50">
        <f>IF(D1683="","",MIN(D1683,MAX(0,I1683-F1683)))</f>
        <v/>
      </c>
      <c r="K1683" s="50">
        <f>IF(D1683="","",MAX(0,D1683+F1683-I1683))</f>
        <v/>
      </c>
      <c r="L1683" s="23">
        <f>IF(D1683="","",IF(D1683&lt;=0,"",1+COUNTIFS($D$1606:$D$1705,"&gt;0",$E$1606:$E$1705,"&gt;"&amp;E1683)))</f>
        <v/>
      </c>
      <c r="M1683" s="23">
        <f>IF(D1683="","",IF(AND(K1683&gt;0,L1683=1),"Yes","No"))</f>
        <v/>
      </c>
      <c r="N1683" s="50">
        <f>IF(D1683="","",N1583+F1683)</f>
        <v/>
      </c>
      <c r="O1683" s="49">
        <f>IF(D1683="","",IF(AND(K1683=0,K1583&gt;0),C1683,""))</f>
        <v/>
      </c>
    </row>
    <row r="1684">
      <c r="A1684" s="47">
        <f>IF(B1684="","",DATE(YEAR('Debt Inputs'!$E$2),MONTH('Debt Inputs'!$E$2)+16,1))</f>
        <v/>
      </c>
      <c r="B1684" s="18">
        <f>IF('Debt Inputs'!A84="","",'Debt Inputs'!A84)</f>
        <v/>
      </c>
      <c r="C1684" s="19">
        <f>IF(B1684="","",IFERROR(VLOOKUP(B1684,'Debt Inputs'!$A$6:$M$105,2,FALSE),""))</f>
        <v/>
      </c>
      <c r="D1684" s="48">
        <f>IF(B1684="","",K1584)</f>
        <v/>
      </c>
      <c r="E1684" s="21">
        <f>IF(B1684="","",IFERROR(VLOOKUP(B1684,'Debt Inputs'!$A$6:$M$105,5,FALSE),0))</f>
        <v/>
      </c>
      <c r="F1684" s="48">
        <f>IF(D1684="","",IFERROR(D1684*E1684/12,0))</f>
        <v/>
      </c>
      <c r="G1684" s="48">
        <f>IF(D1684="","",MIN(IFERROR(VLOOKUP(B1684,'Debt Inputs'!$A$6:$M$105,7,FALSE),0),D1684+F1684))</f>
        <v/>
      </c>
      <c r="H1684" s="48">
        <f>IF(D1684="","",IF(L1684=1,MAX(0,'Debt Inputs'!$B$2-SUM($G$1606:$G$1705)),0))</f>
        <v/>
      </c>
      <c r="I1684" s="48">
        <f>IF(D1684="","",MIN(D1684+F1684,G1684+H1684))</f>
        <v/>
      </c>
      <c r="J1684" s="48">
        <f>IF(D1684="","",MIN(D1684,MAX(0,I1684-F1684)))</f>
        <v/>
      </c>
      <c r="K1684" s="48">
        <f>IF(D1684="","",MAX(0,D1684+F1684-I1684))</f>
        <v/>
      </c>
      <c r="L1684" s="18">
        <f>IF(D1684="","",IF(D1684&lt;=0,"",1+COUNTIFS($D$1606:$D$1705,"&gt;0",$E$1606:$E$1705,"&gt;"&amp;E1684)))</f>
        <v/>
      </c>
      <c r="M1684" s="18">
        <f>IF(D1684="","",IF(AND(K1684&gt;0,L1684=1),"Yes","No"))</f>
        <v/>
      </c>
      <c r="N1684" s="48">
        <f>IF(D1684="","",N1584+F1684)</f>
        <v/>
      </c>
      <c r="O1684" s="47">
        <f>IF(D1684="","",IF(AND(K1684=0,K1584&gt;0),C1684,""))</f>
        <v/>
      </c>
    </row>
    <row r="1685">
      <c r="A1685" s="49">
        <f>IF(B1685="","",DATE(YEAR('Debt Inputs'!$E$2),MONTH('Debt Inputs'!$E$2)+16,1))</f>
        <v/>
      </c>
      <c r="B1685" s="23">
        <f>IF('Debt Inputs'!A85="","",'Debt Inputs'!A85)</f>
        <v/>
      </c>
      <c r="C1685" s="24">
        <f>IF(B1685="","",IFERROR(VLOOKUP(B1685,'Debt Inputs'!$A$6:$M$105,2,FALSE),""))</f>
        <v/>
      </c>
      <c r="D1685" s="50">
        <f>IF(B1685="","",K1585)</f>
        <v/>
      </c>
      <c r="E1685" s="26">
        <f>IF(B1685="","",IFERROR(VLOOKUP(B1685,'Debt Inputs'!$A$6:$M$105,5,FALSE),0))</f>
        <v/>
      </c>
      <c r="F1685" s="50">
        <f>IF(D1685="","",IFERROR(D1685*E1685/12,0))</f>
        <v/>
      </c>
      <c r="G1685" s="50">
        <f>IF(D1685="","",MIN(IFERROR(VLOOKUP(B1685,'Debt Inputs'!$A$6:$M$105,7,FALSE),0),D1685+F1685))</f>
        <v/>
      </c>
      <c r="H1685" s="50">
        <f>IF(D1685="","",IF(L1685=1,MAX(0,'Debt Inputs'!$B$2-SUM($G$1606:$G$1705)),0))</f>
        <v/>
      </c>
      <c r="I1685" s="50">
        <f>IF(D1685="","",MIN(D1685+F1685,G1685+H1685))</f>
        <v/>
      </c>
      <c r="J1685" s="50">
        <f>IF(D1685="","",MIN(D1685,MAX(0,I1685-F1685)))</f>
        <v/>
      </c>
      <c r="K1685" s="50">
        <f>IF(D1685="","",MAX(0,D1685+F1685-I1685))</f>
        <v/>
      </c>
      <c r="L1685" s="23">
        <f>IF(D1685="","",IF(D1685&lt;=0,"",1+COUNTIFS($D$1606:$D$1705,"&gt;0",$E$1606:$E$1705,"&gt;"&amp;E1685)))</f>
        <v/>
      </c>
      <c r="M1685" s="23">
        <f>IF(D1685="","",IF(AND(K1685&gt;0,L1685=1),"Yes","No"))</f>
        <v/>
      </c>
      <c r="N1685" s="50">
        <f>IF(D1685="","",N1585+F1685)</f>
        <v/>
      </c>
      <c r="O1685" s="49">
        <f>IF(D1685="","",IF(AND(K1685=0,K1585&gt;0),C1685,""))</f>
        <v/>
      </c>
    </row>
    <row r="1686">
      <c r="A1686" s="47">
        <f>IF(B1686="","",DATE(YEAR('Debt Inputs'!$E$2),MONTH('Debt Inputs'!$E$2)+16,1))</f>
        <v/>
      </c>
      <c r="B1686" s="18">
        <f>IF('Debt Inputs'!A86="","",'Debt Inputs'!A86)</f>
        <v/>
      </c>
      <c r="C1686" s="19">
        <f>IF(B1686="","",IFERROR(VLOOKUP(B1686,'Debt Inputs'!$A$6:$M$105,2,FALSE),""))</f>
        <v/>
      </c>
      <c r="D1686" s="48">
        <f>IF(B1686="","",K1586)</f>
        <v/>
      </c>
      <c r="E1686" s="21">
        <f>IF(B1686="","",IFERROR(VLOOKUP(B1686,'Debt Inputs'!$A$6:$M$105,5,FALSE),0))</f>
        <v/>
      </c>
      <c r="F1686" s="48">
        <f>IF(D1686="","",IFERROR(D1686*E1686/12,0))</f>
        <v/>
      </c>
      <c r="G1686" s="48">
        <f>IF(D1686="","",MIN(IFERROR(VLOOKUP(B1686,'Debt Inputs'!$A$6:$M$105,7,FALSE),0),D1686+F1686))</f>
        <v/>
      </c>
      <c r="H1686" s="48">
        <f>IF(D1686="","",IF(L1686=1,MAX(0,'Debt Inputs'!$B$2-SUM($G$1606:$G$1705)),0))</f>
        <v/>
      </c>
      <c r="I1686" s="48">
        <f>IF(D1686="","",MIN(D1686+F1686,G1686+H1686))</f>
        <v/>
      </c>
      <c r="J1686" s="48">
        <f>IF(D1686="","",MIN(D1686,MAX(0,I1686-F1686)))</f>
        <v/>
      </c>
      <c r="K1686" s="48">
        <f>IF(D1686="","",MAX(0,D1686+F1686-I1686))</f>
        <v/>
      </c>
      <c r="L1686" s="18">
        <f>IF(D1686="","",IF(D1686&lt;=0,"",1+COUNTIFS($D$1606:$D$1705,"&gt;0",$E$1606:$E$1705,"&gt;"&amp;E1686)))</f>
        <v/>
      </c>
      <c r="M1686" s="18">
        <f>IF(D1686="","",IF(AND(K1686&gt;0,L1686=1),"Yes","No"))</f>
        <v/>
      </c>
      <c r="N1686" s="48">
        <f>IF(D1686="","",N1586+F1686)</f>
        <v/>
      </c>
      <c r="O1686" s="47">
        <f>IF(D1686="","",IF(AND(K1686=0,K1586&gt;0),C1686,""))</f>
        <v/>
      </c>
    </row>
    <row r="1687">
      <c r="A1687" s="49">
        <f>IF(B1687="","",DATE(YEAR('Debt Inputs'!$E$2),MONTH('Debt Inputs'!$E$2)+16,1))</f>
        <v/>
      </c>
      <c r="B1687" s="23">
        <f>IF('Debt Inputs'!A87="","",'Debt Inputs'!A87)</f>
        <v/>
      </c>
      <c r="C1687" s="24">
        <f>IF(B1687="","",IFERROR(VLOOKUP(B1687,'Debt Inputs'!$A$6:$M$105,2,FALSE),""))</f>
        <v/>
      </c>
      <c r="D1687" s="50">
        <f>IF(B1687="","",K1587)</f>
        <v/>
      </c>
      <c r="E1687" s="26">
        <f>IF(B1687="","",IFERROR(VLOOKUP(B1687,'Debt Inputs'!$A$6:$M$105,5,FALSE),0))</f>
        <v/>
      </c>
      <c r="F1687" s="50">
        <f>IF(D1687="","",IFERROR(D1687*E1687/12,0))</f>
        <v/>
      </c>
      <c r="G1687" s="50">
        <f>IF(D1687="","",MIN(IFERROR(VLOOKUP(B1687,'Debt Inputs'!$A$6:$M$105,7,FALSE),0),D1687+F1687))</f>
        <v/>
      </c>
      <c r="H1687" s="50">
        <f>IF(D1687="","",IF(L1687=1,MAX(0,'Debt Inputs'!$B$2-SUM($G$1606:$G$1705)),0))</f>
        <v/>
      </c>
      <c r="I1687" s="50">
        <f>IF(D1687="","",MIN(D1687+F1687,G1687+H1687))</f>
        <v/>
      </c>
      <c r="J1687" s="50">
        <f>IF(D1687="","",MIN(D1687,MAX(0,I1687-F1687)))</f>
        <v/>
      </c>
      <c r="K1687" s="50">
        <f>IF(D1687="","",MAX(0,D1687+F1687-I1687))</f>
        <v/>
      </c>
      <c r="L1687" s="23">
        <f>IF(D1687="","",IF(D1687&lt;=0,"",1+COUNTIFS($D$1606:$D$1705,"&gt;0",$E$1606:$E$1705,"&gt;"&amp;E1687)))</f>
        <v/>
      </c>
      <c r="M1687" s="23">
        <f>IF(D1687="","",IF(AND(K1687&gt;0,L1687=1),"Yes","No"))</f>
        <v/>
      </c>
      <c r="N1687" s="50">
        <f>IF(D1687="","",N1587+F1687)</f>
        <v/>
      </c>
      <c r="O1687" s="49">
        <f>IF(D1687="","",IF(AND(K1687=0,K1587&gt;0),C1687,""))</f>
        <v/>
      </c>
    </row>
    <row r="1688">
      <c r="A1688" s="47">
        <f>IF(B1688="","",DATE(YEAR('Debt Inputs'!$E$2),MONTH('Debt Inputs'!$E$2)+16,1))</f>
        <v/>
      </c>
      <c r="B1688" s="18">
        <f>IF('Debt Inputs'!A88="","",'Debt Inputs'!A88)</f>
        <v/>
      </c>
      <c r="C1688" s="19">
        <f>IF(B1688="","",IFERROR(VLOOKUP(B1688,'Debt Inputs'!$A$6:$M$105,2,FALSE),""))</f>
        <v/>
      </c>
      <c r="D1688" s="48">
        <f>IF(B1688="","",K1588)</f>
        <v/>
      </c>
      <c r="E1688" s="21">
        <f>IF(B1688="","",IFERROR(VLOOKUP(B1688,'Debt Inputs'!$A$6:$M$105,5,FALSE),0))</f>
        <v/>
      </c>
      <c r="F1688" s="48">
        <f>IF(D1688="","",IFERROR(D1688*E1688/12,0))</f>
        <v/>
      </c>
      <c r="G1688" s="48">
        <f>IF(D1688="","",MIN(IFERROR(VLOOKUP(B1688,'Debt Inputs'!$A$6:$M$105,7,FALSE),0),D1688+F1688))</f>
        <v/>
      </c>
      <c r="H1688" s="48">
        <f>IF(D1688="","",IF(L1688=1,MAX(0,'Debt Inputs'!$B$2-SUM($G$1606:$G$1705)),0))</f>
        <v/>
      </c>
      <c r="I1688" s="48">
        <f>IF(D1688="","",MIN(D1688+F1688,G1688+H1688))</f>
        <v/>
      </c>
      <c r="J1688" s="48">
        <f>IF(D1688="","",MIN(D1688,MAX(0,I1688-F1688)))</f>
        <v/>
      </c>
      <c r="K1688" s="48">
        <f>IF(D1688="","",MAX(0,D1688+F1688-I1688))</f>
        <v/>
      </c>
      <c r="L1688" s="18">
        <f>IF(D1688="","",IF(D1688&lt;=0,"",1+COUNTIFS($D$1606:$D$1705,"&gt;0",$E$1606:$E$1705,"&gt;"&amp;E1688)))</f>
        <v/>
      </c>
      <c r="M1688" s="18">
        <f>IF(D1688="","",IF(AND(K1688&gt;0,L1688=1),"Yes","No"))</f>
        <v/>
      </c>
      <c r="N1688" s="48">
        <f>IF(D1688="","",N1588+F1688)</f>
        <v/>
      </c>
      <c r="O1688" s="47">
        <f>IF(D1688="","",IF(AND(K1688=0,K1588&gt;0),C1688,""))</f>
        <v/>
      </c>
    </row>
    <row r="1689">
      <c r="A1689" s="49">
        <f>IF(B1689="","",DATE(YEAR('Debt Inputs'!$E$2),MONTH('Debt Inputs'!$E$2)+16,1))</f>
        <v/>
      </c>
      <c r="B1689" s="23">
        <f>IF('Debt Inputs'!A89="","",'Debt Inputs'!A89)</f>
        <v/>
      </c>
      <c r="C1689" s="24">
        <f>IF(B1689="","",IFERROR(VLOOKUP(B1689,'Debt Inputs'!$A$6:$M$105,2,FALSE),""))</f>
        <v/>
      </c>
      <c r="D1689" s="50">
        <f>IF(B1689="","",K1589)</f>
        <v/>
      </c>
      <c r="E1689" s="26">
        <f>IF(B1689="","",IFERROR(VLOOKUP(B1689,'Debt Inputs'!$A$6:$M$105,5,FALSE),0))</f>
        <v/>
      </c>
      <c r="F1689" s="50">
        <f>IF(D1689="","",IFERROR(D1689*E1689/12,0))</f>
        <v/>
      </c>
      <c r="G1689" s="50">
        <f>IF(D1689="","",MIN(IFERROR(VLOOKUP(B1689,'Debt Inputs'!$A$6:$M$105,7,FALSE),0),D1689+F1689))</f>
        <v/>
      </c>
      <c r="H1689" s="50">
        <f>IF(D1689="","",IF(L1689=1,MAX(0,'Debt Inputs'!$B$2-SUM($G$1606:$G$1705)),0))</f>
        <v/>
      </c>
      <c r="I1689" s="50">
        <f>IF(D1689="","",MIN(D1689+F1689,G1689+H1689))</f>
        <v/>
      </c>
      <c r="J1689" s="50">
        <f>IF(D1689="","",MIN(D1689,MAX(0,I1689-F1689)))</f>
        <v/>
      </c>
      <c r="K1689" s="50">
        <f>IF(D1689="","",MAX(0,D1689+F1689-I1689))</f>
        <v/>
      </c>
      <c r="L1689" s="23">
        <f>IF(D1689="","",IF(D1689&lt;=0,"",1+COUNTIFS($D$1606:$D$1705,"&gt;0",$E$1606:$E$1705,"&gt;"&amp;E1689)))</f>
        <v/>
      </c>
      <c r="M1689" s="23">
        <f>IF(D1689="","",IF(AND(K1689&gt;0,L1689=1),"Yes","No"))</f>
        <v/>
      </c>
      <c r="N1689" s="50">
        <f>IF(D1689="","",N1589+F1689)</f>
        <v/>
      </c>
      <c r="O1689" s="49">
        <f>IF(D1689="","",IF(AND(K1689=0,K1589&gt;0),C1689,""))</f>
        <v/>
      </c>
    </row>
    <row r="1690">
      <c r="A1690" s="47">
        <f>IF(B1690="","",DATE(YEAR('Debt Inputs'!$E$2),MONTH('Debt Inputs'!$E$2)+16,1))</f>
        <v/>
      </c>
      <c r="B1690" s="18">
        <f>IF('Debt Inputs'!A90="","",'Debt Inputs'!A90)</f>
        <v/>
      </c>
      <c r="C1690" s="19">
        <f>IF(B1690="","",IFERROR(VLOOKUP(B1690,'Debt Inputs'!$A$6:$M$105,2,FALSE),""))</f>
        <v/>
      </c>
      <c r="D1690" s="48">
        <f>IF(B1690="","",K1590)</f>
        <v/>
      </c>
      <c r="E1690" s="21">
        <f>IF(B1690="","",IFERROR(VLOOKUP(B1690,'Debt Inputs'!$A$6:$M$105,5,FALSE),0))</f>
        <v/>
      </c>
      <c r="F1690" s="48">
        <f>IF(D1690="","",IFERROR(D1690*E1690/12,0))</f>
        <v/>
      </c>
      <c r="G1690" s="48">
        <f>IF(D1690="","",MIN(IFERROR(VLOOKUP(B1690,'Debt Inputs'!$A$6:$M$105,7,FALSE),0),D1690+F1690))</f>
        <v/>
      </c>
      <c r="H1690" s="48">
        <f>IF(D1690="","",IF(L1690=1,MAX(0,'Debt Inputs'!$B$2-SUM($G$1606:$G$1705)),0))</f>
        <v/>
      </c>
      <c r="I1690" s="48">
        <f>IF(D1690="","",MIN(D1690+F1690,G1690+H1690))</f>
        <v/>
      </c>
      <c r="J1690" s="48">
        <f>IF(D1690="","",MIN(D1690,MAX(0,I1690-F1690)))</f>
        <v/>
      </c>
      <c r="K1690" s="48">
        <f>IF(D1690="","",MAX(0,D1690+F1690-I1690))</f>
        <v/>
      </c>
      <c r="L1690" s="18">
        <f>IF(D1690="","",IF(D1690&lt;=0,"",1+COUNTIFS($D$1606:$D$1705,"&gt;0",$E$1606:$E$1705,"&gt;"&amp;E1690)))</f>
        <v/>
      </c>
      <c r="M1690" s="18">
        <f>IF(D1690="","",IF(AND(K1690&gt;0,L1690=1),"Yes","No"))</f>
        <v/>
      </c>
      <c r="N1690" s="48">
        <f>IF(D1690="","",N1590+F1690)</f>
        <v/>
      </c>
      <c r="O1690" s="47">
        <f>IF(D1690="","",IF(AND(K1690=0,K1590&gt;0),C1690,""))</f>
        <v/>
      </c>
    </row>
    <row r="1691">
      <c r="A1691" s="49">
        <f>IF(B1691="","",DATE(YEAR('Debt Inputs'!$E$2),MONTH('Debt Inputs'!$E$2)+16,1))</f>
        <v/>
      </c>
      <c r="B1691" s="23">
        <f>IF('Debt Inputs'!A91="","",'Debt Inputs'!A91)</f>
        <v/>
      </c>
      <c r="C1691" s="24">
        <f>IF(B1691="","",IFERROR(VLOOKUP(B1691,'Debt Inputs'!$A$6:$M$105,2,FALSE),""))</f>
        <v/>
      </c>
      <c r="D1691" s="50">
        <f>IF(B1691="","",K1591)</f>
        <v/>
      </c>
      <c r="E1691" s="26">
        <f>IF(B1691="","",IFERROR(VLOOKUP(B1691,'Debt Inputs'!$A$6:$M$105,5,FALSE),0))</f>
        <v/>
      </c>
      <c r="F1691" s="50">
        <f>IF(D1691="","",IFERROR(D1691*E1691/12,0))</f>
        <v/>
      </c>
      <c r="G1691" s="50">
        <f>IF(D1691="","",MIN(IFERROR(VLOOKUP(B1691,'Debt Inputs'!$A$6:$M$105,7,FALSE),0),D1691+F1691))</f>
        <v/>
      </c>
      <c r="H1691" s="50">
        <f>IF(D1691="","",IF(L1691=1,MAX(0,'Debt Inputs'!$B$2-SUM($G$1606:$G$1705)),0))</f>
        <v/>
      </c>
      <c r="I1691" s="50">
        <f>IF(D1691="","",MIN(D1691+F1691,G1691+H1691))</f>
        <v/>
      </c>
      <c r="J1691" s="50">
        <f>IF(D1691="","",MIN(D1691,MAX(0,I1691-F1691)))</f>
        <v/>
      </c>
      <c r="K1691" s="50">
        <f>IF(D1691="","",MAX(0,D1691+F1691-I1691))</f>
        <v/>
      </c>
      <c r="L1691" s="23">
        <f>IF(D1691="","",IF(D1691&lt;=0,"",1+COUNTIFS($D$1606:$D$1705,"&gt;0",$E$1606:$E$1705,"&gt;"&amp;E1691)))</f>
        <v/>
      </c>
      <c r="M1691" s="23">
        <f>IF(D1691="","",IF(AND(K1691&gt;0,L1691=1),"Yes","No"))</f>
        <v/>
      </c>
      <c r="N1691" s="50">
        <f>IF(D1691="","",N1591+F1691)</f>
        <v/>
      </c>
      <c r="O1691" s="49">
        <f>IF(D1691="","",IF(AND(K1691=0,K1591&gt;0),C1691,""))</f>
        <v/>
      </c>
    </row>
    <row r="1692">
      <c r="A1692" s="47">
        <f>IF(B1692="","",DATE(YEAR('Debt Inputs'!$E$2),MONTH('Debt Inputs'!$E$2)+16,1))</f>
        <v/>
      </c>
      <c r="B1692" s="18">
        <f>IF('Debt Inputs'!A92="","",'Debt Inputs'!A92)</f>
        <v/>
      </c>
      <c r="C1692" s="19">
        <f>IF(B1692="","",IFERROR(VLOOKUP(B1692,'Debt Inputs'!$A$6:$M$105,2,FALSE),""))</f>
        <v/>
      </c>
      <c r="D1692" s="48">
        <f>IF(B1692="","",K1592)</f>
        <v/>
      </c>
      <c r="E1692" s="21">
        <f>IF(B1692="","",IFERROR(VLOOKUP(B1692,'Debt Inputs'!$A$6:$M$105,5,FALSE),0))</f>
        <v/>
      </c>
      <c r="F1692" s="48">
        <f>IF(D1692="","",IFERROR(D1692*E1692/12,0))</f>
        <v/>
      </c>
      <c r="G1692" s="48">
        <f>IF(D1692="","",MIN(IFERROR(VLOOKUP(B1692,'Debt Inputs'!$A$6:$M$105,7,FALSE),0),D1692+F1692))</f>
        <v/>
      </c>
      <c r="H1692" s="48">
        <f>IF(D1692="","",IF(L1692=1,MAX(0,'Debt Inputs'!$B$2-SUM($G$1606:$G$1705)),0))</f>
        <v/>
      </c>
      <c r="I1692" s="48">
        <f>IF(D1692="","",MIN(D1692+F1692,G1692+H1692))</f>
        <v/>
      </c>
      <c r="J1692" s="48">
        <f>IF(D1692="","",MIN(D1692,MAX(0,I1692-F1692)))</f>
        <v/>
      </c>
      <c r="K1692" s="48">
        <f>IF(D1692="","",MAX(0,D1692+F1692-I1692))</f>
        <v/>
      </c>
      <c r="L1692" s="18">
        <f>IF(D1692="","",IF(D1692&lt;=0,"",1+COUNTIFS($D$1606:$D$1705,"&gt;0",$E$1606:$E$1705,"&gt;"&amp;E1692)))</f>
        <v/>
      </c>
      <c r="M1692" s="18">
        <f>IF(D1692="","",IF(AND(K1692&gt;0,L1692=1),"Yes","No"))</f>
        <v/>
      </c>
      <c r="N1692" s="48">
        <f>IF(D1692="","",N1592+F1692)</f>
        <v/>
      </c>
      <c r="O1692" s="47">
        <f>IF(D1692="","",IF(AND(K1692=0,K1592&gt;0),C1692,""))</f>
        <v/>
      </c>
    </row>
    <row r="1693">
      <c r="A1693" s="49">
        <f>IF(B1693="","",DATE(YEAR('Debt Inputs'!$E$2),MONTH('Debt Inputs'!$E$2)+16,1))</f>
        <v/>
      </c>
      <c r="B1693" s="23">
        <f>IF('Debt Inputs'!A93="","",'Debt Inputs'!A93)</f>
        <v/>
      </c>
      <c r="C1693" s="24">
        <f>IF(B1693="","",IFERROR(VLOOKUP(B1693,'Debt Inputs'!$A$6:$M$105,2,FALSE),""))</f>
        <v/>
      </c>
      <c r="D1693" s="50">
        <f>IF(B1693="","",K1593)</f>
        <v/>
      </c>
      <c r="E1693" s="26">
        <f>IF(B1693="","",IFERROR(VLOOKUP(B1693,'Debt Inputs'!$A$6:$M$105,5,FALSE),0))</f>
        <v/>
      </c>
      <c r="F1693" s="50">
        <f>IF(D1693="","",IFERROR(D1693*E1693/12,0))</f>
        <v/>
      </c>
      <c r="G1693" s="50">
        <f>IF(D1693="","",MIN(IFERROR(VLOOKUP(B1693,'Debt Inputs'!$A$6:$M$105,7,FALSE),0),D1693+F1693))</f>
        <v/>
      </c>
      <c r="H1693" s="50">
        <f>IF(D1693="","",IF(L1693=1,MAX(0,'Debt Inputs'!$B$2-SUM($G$1606:$G$1705)),0))</f>
        <v/>
      </c>
      <c r="I1693" s="50">
        <f>IF(D1693="","",MIN(D1693+F1693,G1693+H1693))</f>
        <v/>
      </c>
      <c r="J1693" s="50">
        <f>IF(D1693="","",MIN(D1693,MAX(0,I1693-F1693)))</f>
        <v/>
      </c>
      <c r="K1693" s="50">
        <f>IF(D1693="","",MAX(0,D1693+F1693-I1693))</f>
        <v/>
      </c>
      <c r="L1693" s="23">
        <f>IF(D1693="","",IF(D1693&lt;=0,"",1+COUNTIFS($D$1606:$D$1705,"&gt;0",$E$1606:$E$1705,"&gt;"&amp;E1693)))</f>
        <v/>
      </c>
      <c r="M1693" s="23">
        <f>IF(D1693="","",IF(AND(K1693&gt;0,L1693=1),"Yes","No"))</f>
        <v/>
      </c>
      <c r="N1693" s="50">
        <f>IF(D1693="","",N1593+F1693)</f>
        <v/>
      </c>
      <c r="O1693" s="49">
        <f>IF(D1693="","",IF(AND(K1693=0,K1593&gt;0),C1693,""))</f>
        <v/>
      </c>
    </row>
    <row r="1694">
      <c r="A1694" s="47">
        <f>IF(B1694="","",DATE(YEAR('Debt Inputs'!$E$2),MONTH('Debt Inputs'!$E$2)+16,1))</f>
        <v/>
      </c>
      <c r="B1694" s="18">
        <f>IF('Debt Inputs'!A94="","",'Debt Inputs'!A94)</f>
        <v/>
      </c>
      <c r="C1694" s="19">
        <f>IF(B1694="","",IFERROR(VLOOKUP(B1694,'Debt Inputs'!$A$6:$M$105,2,FALSE),""))</f>
        <v/>
      </c>
      <c r="D1694" s="48">
        <f>IF(B1694="","",K1594)</f>
        <v/>
      </c>
      <c r="E1694" s="21">
        <f>IF(B1694="","",IFERROR(VLOOKUP(B1694,'Debt Inputs'!$A$6:$M$105,5,FALSE),0))</f>
        <v/>
      </c>
      <c r="F1694" s="48">
        <f>IF(D1694="","",IFERROR(D1694*E1694/12,0))</f>
        <v/>
      </c>
      <c r="G1694" s="48">
        <f>IF(D1694="","",MIN(IFERROR(VLOOKUP(B1694,'Debt Inputs'!$A$6:$M$105,7,FALSE),0),D1694+F1694))</f>
        <v/>
      </c>
      <c r="H1694" s="48">
        <f>IF(D1694="","",IF(L1694=1,MAX(0,'Debt Inputs'!$B$2-SUM($G$1606:$G$1705)),0))</f>
        <v/>
      </c>
      <c r="I1694" s="48">
        <f>IF(D1694="","",MIN(D1694+F1694,G1694+H1694))</f>
        <v/>
      </c>
      <c r="J1694" s="48">
        <f>IF(D1694="","",MIN(D1694,MAX(0,I1694-F1694)))</f>
        <v/>
      </c>
      <c r="K1694" s="48">
        <f>IF(D1694="","",MAX(0,D1694+F1694-I1694))</f>
        <v/>
      </c>
      <c r="L1694" s="18">
        <f>IF(D1694="","",IF(D1694&lt;=0,"",1+COUNTIFS($D$1606:$D$1705,"&gt;0",$E$1606:$E$1705,"&gt;"&amp;E1694)))</f>
        <v/>
      </c>
      <c r="M1694" s="18">
        <f>IF(D1694="","",IF(AND(K1694&gt;0,L1694=1),"Yes","No"))</f>
        <v/>
      </c>
      <c r="N1694" s="48">
        <f>IF(D1694="","",N1594+F1694)</f>
        <v/>
      </c>
      <c r="O1694" s="47">
        <f>IF(D1694="","",IF(AND(K1694=0,K1594&gt;0),C1694,""))</f>
        <v/>
      </c>
    </row>
    <row r="1695">
      <c r="A1695" s="49">
        <f>IF(B1695="","",DATE(YEAR('Debt Inputs'!$E$2),MONTH('Debt Inputs'!$E$2)+16,1))</f>
        <v/>
      </c>
      <c r="B1695" s="23">
        <f>IF('Debt Inputs'!A95="","",'Debt Inputs'!A95)</f>
        <v/>
      </c>
      <c r="C1695" s="24">
        <f>IF(B1695="","",IFERROR(VLOOKUP(B1695,'Debt Inputs'!$A$6:$M$105,2,FALSE),""))</f>
        <v/>
      </c>
      <c r="D1695" s="50">
        <f>IF(B1695="","",K1595)</f>
        <v/>
      </c>
      <c r="E1695" s="26">
        <f>IF(B1695="","",IFERROR(VLOOKUP(B1695,'Debt Inputs'!$A$6:$M$105,5,FALSE),0))</f>
        <v/>
      </c>
      <c r="F1695" s="50">
        <f>IF(D1695="","",IFERROR(D1695*E1695/12,0))</f>
        <v/>
      </c>
      <c r="G1695" s="50">
        <f>IF(D1695="","",MIN(IFERROR(VLOOKUP(B1695,'Debt Inputs'!$A$6:$M$105,7,FALSE),0),D1695+F1695))</f>
        <v/>
      </c>
      <c r="H1695" s="50">
        <f>IF(D1695="","",IF(L1695=1,MAX(0,'Debt Inputs'!$B$2-SUM($G$1606:$G$1705)),0))</f>
        <v/>
      </c>
      <c r="I1695" s="50">
        <f>IF(D1695="","",MIN(D1695+F1695,G1695+H1695))</f>
        <v/>
      </c>
      <c r="J1695" s="50">
        <f>IF(D1695="","",MIN(D1695,MAX(0,I1695-F1695)))</f>
        <v/>
      </c>
      <c r="K1695" s="50">
        <f>IF(D1695="","",MAX(0,D1695+F1695-I1695))</f>
        <v/>
      </c>
      <c r="L1695" s="23">
        <f>IF(D1695="","",IF(D1695&lt;=0,"",1+COUNTIFS($D$1606:$D$1705,"&gt;0",$E$1606:$E$1705,"&gt;"&amp;E1695)))</f>
        <v/>
      </c>
      <c r="M1695" s="23">
        <f>IF(D1695="","",IF(AND(K1695&gt;0,L1695=1),"Yes","No"))</f>
        <v/>
      </c>
      <c r="N1695" s="50">
        <f>IF(D1695="","",N1595+F1695)</f>
        <v/>
      </c>
      <c r="O1695" s="49">
        <f>IF(D1695="","",IF(AND(K1695=0,K1595&gt;0),C1695,""))</f>
        <v/>
      </c>
    </row>
    <row r="1696">
      <c r="A1696" s="47">
        <f>IF(B1696="","",DATE(YEAR('Debt Inputs'!$E$2),MONTH('Debt Inputs'!$E$2)+16,1))</f>
        <v/>
      </c>
      <c r="B1696" s="18">
        <f>IF('Debt Inputs'!A96="","",'Debt Inputs'!A96)</f>
        <v/>
      </c>
      <c r="C1696" s="19">
        <f>IF(B1696="","",IFERROR(VLOOKUP(B1696,'Debt Inputs'!$A$6:$M$105,2,FALSE),""))</f>
        <v/>
      </c>
      <c r="D1696" s="48">
        <f>IF(B1696="","",K1596)</f>
        <v/>
      </c>
      <c r="E1696" s="21">
        <f>IF(B1696="","",IFERROR(VLOOKUP(B1696,'Debt Inputs'!$A$6:$M$105,5,FALSE),0))</f>
        <v/>
      </c>
      <c r="F1696" s="48">
        <f>IF(D1696="","",IFERROR(D1696*E1696/12,0))</f>
        <v/>
      </c>
      <c r="G1696" s="48">
        <f>IF(D1696="","",MIN(IFERROR(VLOOKUP(B1696,'Debt Inputs'!$A$6:$M$105,7,FALSE),0),D1696+F1696))</f>
        <v/>
      </c>
      <c r="H1696" s="48">
        <f>IF(D1696="","",IF(L1696=1,MAX(0,'Debt Inputs'!$B$2-SUM($G$1606:$G$1705)),0))</f>
        <v/>
      </c>
      <c r="I1696" s="48">
        <f>IF(D1696="","",MIN(D1696+F1696,G1696+H1696))</f>
        <v/>
      </c>
      <c r="J1696" s="48">
        <f>IF(D1696="","",MIN(D1696,MAX(0,I1696-F1696)))</f>
        <v/>
      </c>
      <c r="K1696" s="48">
        <f>IF(D1696="","",MAX(0,D1696+F1696-I1696))</f>
        <v/>
      </c>
      <c r="L1696" s="18">
        <f>IF(D1696="","",IF(D1696&lt;=0,"",1+COUNTIFS($D$1606:$D$1705,"&gt;0",$E$1606:$E$1705,"&gt;"&amp;E1696)))</f>
        <v/>
      </c>
      <c r="M1696" s="18">
        <f>IF(D1696="","",IF(AND(K1696&gt;0,L1696=1),"Yes","No"))</f>
        <v/>
      </c>
      <c r="N1696" s="48">
        <f>IF(D1696="","",N1596+F1696)</f>
        <v/>
      </c>
      <c r="O1696" s="47">
        <f>IF(D1696="","",IF(AND(K1696=0,K1596&gt;0),C1696,""))</f>
        <v/>
      </c>
    </row>
    <row r="1697">
      <c r="A1697" s="49">
        <f>IF(B1697="","",DATE(YEAR('Debt Inputs'!$E$2),MONTH('Debt Inputs'!$E$2)+16,1))</f>
        <v/>
      </c>
      <c r="B1697" s="23">
        <f>IF('Debt Inputs'!A97="","",'Debt Inputs'!A97)</f>
        <v/>
      </c>
      <c r="C1697" s="24">
        <f>IF(B1697="","",IFERROR(VLOOKUP(B1697,'Debt Inputs'!$A$6:$M$105,2,FALSE),""))</f>
        <v/>
      </c>
      <c r="D1697" s="50">
        <f>IF(B1697="","",K1597)</f>
        <v/>
      </c>
      <c r="E1697" s="26">
        <f>IF(B1697="","",IFERROR(VLOOKUP(B1697,'Debt Inputs'!$A$6:$M$105,5,FALSE),0))</f>
        <v/>
      </c>
      <c r="F1697" s="50">
        <f>IF(D1697="","",IFERROR(D1697*E1697/12,0))</f>
        <v/>
      </c>
      <c r="G1697" s="50">
        <f>IF(D1697="","",MIN(IFERROR(VLOOKUP(B1697,'Debt Inputs'!$A$6:$M$105,7,FALSE),0),D1697+F1697))</f>
        <v/>
      </c>
      <c r="H1697" s="50">
        <f>IF(D1697="","",IF(L1697=1,MAX(0,'Debt Inputs'!$B$2-SUM($G$1606:$G$1705)),0))</f>
        <v/>
      </c>
      <c r="I1697" s="50">
        <f>IF(D1697="","",MIN(D1697+F1697,G1697+H1697))</f>
        <v/>
      </c>
      <c r="J1697" s="50">
        <f>IF(D1697="","",MIN(D1697,MAX(0,I1697-F1697)))</f>
        <v/>
      </c>
      <c r="K1697" s="50">
        <f>IF(D1697="","",MAX(0,D1697+F1697-I1697))</f>
        <v/>
      </c>
      <c r="L1697" s="23">
        <f>IF(D1697="","",IF(D1697&lt;=0,"",1+COUNTIFS($D$1606:$D$1705,"&gt;0",$E$1606:$E$1705,"&gt;"&amp;E1697)))</f>
        <v/>
      </c>
      <c r="M1697" s="23">
        <f>IF(D1697="","",IF(AND(K1697&gt;0,L1697=1),"Yes","No"))</f>
        <v/>
      </c>
      <c r="N1697" s="50">
        <f>IF(D1697="","",N1597+F1697)</f>
        <v/>
      </c>
      <c r="O1697" s="49">
        <f>IF(D1697="","",IF(AND(K1697=0,K1597&gt;0),C1697,""))</f>
        <v/>
      </c>
    </row>
    <row r="1698">
      <c r="A1698" s="47">
        <f>IF(B1698="","",DATE(YEAR('Debt Inputs'!$E$2),MONTH('Debt Inputs'!$E$2)+16,1))</f>
        <v/>
      </c>
      <c r="B1698" s="18">
        <f>IF('Debt Inputs'!A98="","",'Debt Inputs'!A98)</f>
        <v/>
      </c>
      <c r="C1698" s="19">
        <f>IF(B1698="","",IFERROR(VLOOKUP(B1698,'Debt Inputs'!$A$6:$M$105,2,FALSE),""))</f>
        <v/>
      </c>
      <c r="D1698" s="48">
        <f>IF(B1698="","",K1598)</f>
        <v/>
      </c>
      <c r="E1698" s="21">
        <f>IF(B1698="","",IFERROR(VLOOKUP(B1698,'Debt Inputs'!$A$6:$M$105,5,FALSE),0))</f>
        <v/>
      </c>
      <c r="F1698" s="48">
        <f>IF(D1698="","",IFERROR(D1698*E1698/12,0))</f>
        <v/>
      </c>
      <c r="G1698" s="48">
        <f>IF(D1698="","",MIN(IFERROR(VLOOKUP(B1698,'Debt Inputs'!$A$6:$M$105,7,FALSE),0),D1698+F1698))</f>
        <v/>
      </c>
      <c r="H1698" s="48">
        <f>IF(D1698="","",IF(L1698=1,MAX(0,'Debt Inputs'!$B$2-SUM($G$1606:$G$1705)),0))</f>
        <v/>
      </c>
      <c r="I1698" s="48">
        <f>IF(D1698="","",MIN(D1698+F1698,G1698+H1698))</f>
        <v/>
      </c>
      <c r="J1698" s="48">
        <f>IF(D1698="","",MIN(D1698,MAX(0,I1698-F1698)))</f>
        <v/>
      </c>
      <c r="K1698" s="48">
        <f>IF(D1698="","",MAX(0,D1698+F1698-I1698))</f>
        <v/>
      </c>
      <c r="L1698" s="18">
        <f>IF(D1698="","",IF(D1698&lt;=0,"",1+COUNTIFS($D$1606:$D$1705,"&gt;0",$E$1606:$E$1705,"&gt;"&amp;E1698)))</f>
        <v/>
      </c>
      <c r="M1698" s="18">
        <f>IF(D1698="","",IF(AND(K1698&gt;0,L1698=1),"Yes","No"))</f>
        <v/>
      </c>
      <c r="N1698" s="48">
        <f>IF(D1698="","",N1598+F1698)</f>
        <v/>
      </c>
      <c r="O1698" s="47">
        <f>IF(D1698="","",IF(AND(K1698=0,K1598&gt;0),C1698,""))</f>
        <v/>
      </c>
    </row>
    <row r="1699">
      <c r="A1699" s="49">
        <f>IF(B1699="","",DATE(YEAR('Debt Inputs'!$E$2),MONTH('Debt Inputs'!$E$2)+16,1))</f>
        <v/>
      </c>
      <c r="B1699" s="23">
        <f>IF('Debt Inputs'!A99="","",'Debt Inputs'!A99)</f>
        <v/>
      </c>
      <c r="C1699" s="24">
        <f>IF(B1699="","",IFERROR(VLOOKUP(B1699,'Debt Inputs'!$A$6:$M$105,2,FALSE),""))</f>
        <v/>
      </c>
      <c r="D1699" s="50">
        <f>IF(B1699="","",K1599)</f>
        <v/>
      </c>
      <c r="E1699" s="26">
        <f>IF(B1699="","",IFERROR(VLOOKUP(B1699,'Debt Inputs'!$A$6:$M$105,5,FALSE),0))</f>
        <v/>
      </c>
      <c r="F1699" s="50">
        <f>IF(D1699="","",IFERROR(D1699*E1699/12,0))</f>
        <v/>
      </c>
      <c r="G1699" s="50">
        <f>IF(D1699="","",MIN(IFERROR(VLOOKUP(B1699,'Debt Inputs'!$A$6:$M$105,7,FALSE),0),D1699+F1699))</f>
        <v/>
      </c>
      <c r="H1699" s="50">
        <f>IF(D1699="","",IF(L1699=1,MAX(0,'Debt Inputs'!$B$2-SUM($G$1606:$G$1705)),0))</f>
        <v/>
      </c>
      <c r="I1699" s="50">
        <f>IF(D1699="","",MIN(D1699+F1699,G1699+H1699))</f>
        <v/>
      </c>
      <c r="J1699" s="50">
        <f>IF(D1699="","",MIN(D1699,MAX(0,I1699-F1699)))</f>
        <v/>
      </c>
      <c r="K1699" s="50">
        <f>IF(D1699="","",MAX(0,D1699+F1699-I1699))</f>
        <v/>
      </c>
      <c r="L1699" s="23">
        <f>IF(D1699="","",IF(D1699&lt;=0,"",1+COUNTIFS($D$1606:$D$1705,"&gt;0",$E$1606:$E$1705,"&gt;"&amp;E1699)))</f>
        <v/>
      </c>
      <c r="M1699" s="23">
        <f>IF(D1699="","",IF(AND(K1699&gt;0,L1699=1),"Yes","No"))</f>
        <v/>
      </c>
      <c r="N1699" s="50">
        <f>IF(D1699="","",N1599+F1699)</f>
        <v/>
      </c>
      <c r="O1699" s="49">
        <f>IF(D1699="","",IF(AND(K1699=0,K1599&gt;0),C1699,""))</f>
        <v/>
      </c>
    </row>
    <row r="1700">
      <c r="A1700" s="47">
        <f>IF(B1700="","",DATE(YEAR('Debt Inputs'!$E$2),MONTH('Debt Inputs'!$E$2)+16,1))</f>
        <v/>
      </c>
      <c r="B1700" s="18">
        <f>IF('Debt Inputs'!A100="","",'Debt Inputs'!A100)</f>
        <v/>
      </c>
      <c r="C1700" s="19">
        <f>IF(B1700="","",IFERROR(VLOOKUP(B1700,'Debt Inputs'!$A$6:$M$105,2,FALSE),""))</f>
        <v/>
      </c>
      <c r="D1700" s="48">
        <f>IF(B1700="","",K1600)</f>
        <v/>
      </c>
      <c r="E1700" s="21">
        <f>IF(B1700="","",IFERROR(VLOOKUP(B1700,'Debt Inputs'!$A$6:$M$105,5,FALSE),0))</f>
        <v/>
      </c>
      <c r="F1700" s="48">
        <f>IF(D1700="","",IFERROR(D1700*E1700/12,0))</f>
        <v/>
      </c>
      <c r="G1700" s="48">
        <f>IF(D1700="","",MIN(IFERROR(VLOOKUP(B1700,'Debt Inputs'!$A$6:$M$105,7,FALSE),0),D1700+F1700))</f>
        <v/>
      </c>
      <c r="H1700" s="48">
        <f>IF(D1700="","",IF(L1700=1,MAX(0,'Debt Inputs'!$B$2-SUM($G$1606:$G$1705)),0))</f>
        <v/>
      </c>
      <c r="I1700" s="48">
        <f>IF(D1700="","",MIN(D1700+F1700,G1700+H1700))</f>
        <v/>
      </c>
      <c r="J1700" s="48">
        <f>IF(D1700="","",MIN(D1700,MAX(0,I1700-F1700)))</f>
        <v/>
      </c>
      <c r="K1700" s="48">
        <f>IF(D1700="","",MAX(0,D1700+F1700-I1700))</f>
        <v/>
      </c>
      <c r="L1700" s="18">
        <f>IF(D1700="","",IF(D1700&lt;=0,"",1+COUNTIFS($D$1606:$D$1705,"&gt;0",$E$1606:$E$1705,"&gt;"&amp;E1700)))</f>
        <v/>
      </c>
      <c r="M1700" s="18">
        <f>IF(D1700="","",IF(AND(K1700&gt;0,L1700=1),"Yes","No"))</f>
        <v/>
      </c>
      <c r="N1700" s="48">
        <f>IF(D1700="","",N1600+F1700)</f>
        <v/>
      </c>
      <c r="O1700" s="47">
        <f>IF(D1700="","",IF(AND(K1700=0,K1600&gt;0),C1700,""))</f>
        <v/>
      </c>
    </row>
    <row r="1701">
      <c r="A1701" s="49">
        <f>IF(B1701="","",DATE(YEAR('Debt Inputs'!$E$2),MONTH('Debt Inputs'!$E$2)+16,1))</f>
        <v/>
      </c>
      <c r="B1701" s="23">
        <f>IF('Debt Inputs'!A101="","",'Debt Inputs'!A101)</f>
        <v/>
      </c>
      <c r="C1701" s="24">
        <f>IF(B1701="","",IFERROR(VLOOKUP(B1701,'Debt Inputs'!$A$6:$M$105,2,FALSE),""))</f>
        <v/>
      </c>
      <c r="D1701" s="50">
        <f>IF(B1701="","",K1601)</f>
        <v/>
      </c>
      <c r="E1701" s="26">
        <f>IF(B1701="","",IFERROR(VLOOKUP(B1701,'Debt Inputs'!$A$6:$M$105,5,FALSE),0))</f>
        <v/>
      </c>
      <c r="F1701" s="50">
        <f>IF(D1701="","",IFERROR(D1701*E1701/12,0))</f>
        <v/>
      </c>
      <c r="G1701" s="50">
        <f>IF(D1701="","",MIN(IFERROR(VLOOKUP(B1701,'Debt Inputs'!$A$6:$M$105,7,FALSE),0),D1701+F1701))</f>
        <v/>
      </c>
      <c r="H1701" s="50">
        <f>IF(D1701="","",IF(L1701=1,MAX(0,'Debt Inputs'!$B$2-SUM($G$1606:$G$1705)),0))</f>
        <v/>
      </c>
      <c r="I1701" s="50">
        <f>IF(D1701="","",MIN(D1701+F1701,G1701+H1701))</f>
        <v/>
      </c>
      <c r="J1701" s="50">
        <f>IF(D1701="","",MIN(D1701,MAX(0,I1701-F1701)))</f>
        <v/>
      </c>
      <c r="K1701" s="50">
        <f>IF(D1701="","",MAX(0,D1701+F1701-I1701))</f>
        <v/>
      </c>
      <c r="L1701" s="23">
        <f>IF(D1701="","",IF(D1701&lt;=0,"",1+COUNTIFS($D$1606:$D$1705,"&gt;0",$E$1606:$E$1705,"&gt;"&amp;E1701)))</f>
        <v/>
      </c>
      <c r="M1701" s="23">
        <f>IF(D1701="","",IF(AND(K1701&gt;0,L1701=1),"Yes","No"))</f>
        <v/>
      </c>
      <c r="N1701" s="50">
        <f>IF(D1701="","",N1601+F1701)</f>
        <v/>
      </c>
      <c r="O1701" s="49">
        <f>IF(D1701="","",IF(AND(K1701=0,K1601&gt;0),C1701,""))</f>
        <v/>
      </c>
    </row>
    <row r="1702">
      <c r="A1702" s="47">
        <f>IF(B1702="","",DATE(YEAR('Debt Inputs'!$E$2),MONTH('Debt Inputs'!$E$2)+16,1))</f>
        <v/>
      </c>
      <c r="B1702" s="18">
        <f>IF('Debt Inputs'!A102="","",'Debt Inputs'!A102)</f>
        <v/>
      </c>
      <c r="C1702" s="19">
        <f>IF(B1702="","",IFERROR(VLOOKUP(B1702,'Debt Inputs'!$A$6:$M$105,2,FALSE),""))</f>
        <v/>
      </c>
      <c r="D1702" s="48">
        <f>IF(B1702="","",K1602)</f>
        <v/>
      </c>
      <c r="E1702" s="21">
        <f>IF(B1702="","",IFERROR(VLOOKUP(B1702,'Debt Inputs'!$A$6:$M$105,5,FALSE),0))</f>
        <v/>
      </c>
      <c r="F1702" s="48">
        <f>IF(D1702="","",IFERROR(D1702*E1702/12,0))</f>
        <v/>
      </c>
      <c r="G1702" s="48">
        <f>IF(D1702="","",MIN(IFERROR(VLOOKUP(B1702,'Debt Inputs'!$A$6:$M$105,7,FALSE),0),D1702+F1702))</f>
        <v/>
      </c>
      <c r="H1702" s="48">
        <f>IF(D1702="","",IF(L1702=1,MAX(0,'Debt Inputs'!$B$2-SUM($G$1606:$G$1705)),0))</f>
        <v/>
      </c>
      <c r="I1702" s="48">
        <f>IF(D1702="","",MIN(D1702+F1702,G1702+H1702))</f>
        <v/>
      </c>
      <c r="J1702" s="48">
        <f>IF(D1702="","",MIN(D1702,MAX(0,I1702-F1702)))</f>
        <v/>
      </c>
      <c r="K1702" s="48">
        <f>IF(D1702="","",MAX(0,D1702+F1702-I1702))</f>
        <v/>
      </c>
      <c r="L1702" s="18">
        <f>IF(D1702="","",IF(D1702&lt;=0,"",1+COUNTIFS($D$1606:$D$1705,"&gt;0",$E$1606:$E$1705,"&gt;"&amp;E1702)))</f>
        <v/>
      </c>
      <c r="M1702" s="18">
        <f>IF(D1702="","",IF(AND(K1702&gt;0,L1702=1),"Yes","No"))</f>
        <v/>
      </c>
      <c r="N1702" s="48">
        <f>IF(D1702="","",N1602+F1702)</f>
        <v/>
      </c>
      <c r="O1702" s="47">
        <f>IF(D1702="","",IF(AND(K1702=0,K1602&gt;0),C1702,""))</f>
        <v/>
      </c>
    </row>
    <row r="1703">
      <c r="A1703" s="49">
        <f>IF(B1703="","",DATE(YEAR('Debt Inputs'!$E$2),MONTH('Debt Inputs'!$E$2)+16,1))</f>
        <v/>
      </c>
      <c r="B1703" s="23">
        <f>IF('Debt Inputs'!A103="","",'Debt Inputs'!A103)</f>
        <v/>
      </c>
      <c r="C1703" s="24">
        <f>IF(B1703="","",IFERROR(VLOOKUP(B1703,'Debt Inputs'!$A$6:$M$105,2,FALSE),""))</f>
        <v/>
      </c>
      <c r="D1703" s="50">
        <f>IF(B1703="","",K1603)</f>
        <v/>
      </c>
      <c r="E1703" s="26">
        <f>IF(B1703="","",IFERROR(VLOOKUP(B1703,'Debt Inputs'!$A$6:$M$105,5,FALSE),0))</f>
        <v/>
      </c>
      <c r="F1703" s="50">
        <f>IF(D1703="","",IFERROR(D1703*E1703/12,0))</f>
        <v/>
      </c>
      <c r="G1703" s="50">
        <f>IF(D1703="","",MIN(IFERROR(VLOOKUP(B1703,'Debt Inputs'!$A$6:$M$105,7,FALSE),0),D1703+F1703))</f>
        <v/>
      </c>
      <c r="H1703" s="50">
        <f>IF(D1703="","",IF(L1703=1,MAX(0,'Debt Inputs'!$B$2-SUM($G$1606:$G$1705)),0))</f>
        <v/>
      </c>
      <c r="I1703" s="50">
        <f>IF(D1703="","",MIN(D1703+F1703,G1703+H1703))</f>
        <v/>
      </c>
      <c r="J1703" s="50">
        <f>IF(D1703="","",MIN(D1703,MAX(0,I1703-F1703)))</f>
        <v/>
      </c>
      <c r="K1703" s="50">
        <f>IF(D1703="","",MAX(0,D1703+F1703-I1703))</f>
        <v/>
      </c>
      <c r="L1703" s="23">
        <f>IF(D1703="","",IF(D1703&lt;=0,"",1+COUNTIFS($D$1606:$D$1705,"&gt;0",$E$1606:$E$1705,"&gt;"&amp;E1703)))</f>
        <v/>
      </c>
      <c r="M1703" s="23">
        <f>IF(D1703="","",IF(AND(K1703&gt;0,L1703=1),"Yes","No"))</f>
        <v/>
      </c>
      <c r="N1703" s="50">
        <f>IF(D1703="","",N1603+F1703)</f>
        <v/>
      </c>
      <c r="O1703" s="49">
        <f>IF(D1703="","",IF(AND(K1703=0,K1603&gt;0),C1703,""))</f>
        <v/>
      </c>
    </row>
    <row r="1704">
      <c r="A1704" s="47">
        <f>IF(B1704="","",DATE(YEAR('Debt Inputs'!$E$2),MONTH('Debt Inputs'!$E$2)+16,1))</f>
        <v/>
      </c>
      <c r="B1704" s="18">
        <f>IF('Debt Inputs'!A104="","",'Debt Inputs'!A104)</f>
        <v/>
      </c>
      <c r="C1704" s="19">
        <f>IF(B1704="","",IFERROR(VLOOKUP(B1704,'Debt Inputs'!$A$6:$M$105,2,FALSE),""))</f>
        <v/>
      </c>
      <c r="D1704" s="48">
        <f>IF(B1704="","",K1604)</f>
        <v/>
      </c>
      <c r="E1704" s="21">
        <f>IF(B1704="","",IFERROR(VLOOKUP(B1704,'Debt Inputs'!$A$6:$M$105,5,FALSE),0))</f>
        <v/>
      </c>
      <c r="F1704" s="48">
        <f>IF(D1704="","",IFERROR(D1704*E1704/12,0))</f>
        <v/>
      </c>
      <c r="G1704" s="48">
        <f>IF(D1704="","",MIN(IFERROR(VLOOKUP(B1704,'Debt Inputs'!$A$6:$M$105,7,FALSE),0),D1704+F1704))</f>
        <v/>
      </c>
      <c r="H1704" s="48">
        <f>IF(D1704="","",IF(L1704=1,MAX(0,'Debt Inputs'!$B$2-SUM($G$1606:$G$1705)),0))</f>
        <v/>
      </c>
      <c r="I1704" s="48">
        <f>IF(D1704="","",MIN(D1704+F1704,G1704+H1704))</f>
        <v/>
      </c>
      <c r="J1704" s="48">
        <f>IF(D1704="","",MIN(D1704,MAX(0,I1704-F1704)))</f>
        <v/>
      </c>
      <c r="K1704" s="48">
        <f>IF(D1704="","",MAX(0,D1704+F1704-I1704))</f>
        <v/>
      </c>
      <c r="L1704" s="18">
        <f>IF(D1704="","",IF(D1704&lt;=0,"",1+COUNTIFS($D$1606:$D$1705,"&gt;0",$E$1606:$E$1705,"&gt;"&amp;E1704)))</f>
        <v/>
      </c>
      <c r="M1704" s="18">
        <f>IF(D1704="","",IF(AND(K1704&gt;0,L1704=1),"Yes","No"))</f>
        <v/>
      </c>
      <c r="N1704" s="48">
        <f>IF(D1704="","",N1604+F1704)</f>
        <v/>
      </c>
      <c r="O1704" s="47">
        <f>IF(D1704="","",IF(AND(K1704=0,K1604&gt;0),C1704,""))</f>
        <v/>
      </c>
    </row>
    <row r="1705">
      <c r="A1705" s="49">
        <f>IF(B1705="","",DATE(YEAR('Debt Inputs'!$E$2),MONTH('Debt Inputs'!$E$2)+16,1))</f>
        <v/>
      </c>
      <c r="B1705" s="23">
        <f>IF('Debt Inputs'!A105="","",'Debt Inputs'!A105)</f>
        <v/>
      </c>
      <c r="C1705" s="24">
        <f>IF(B1705="","",IFERROR(VLOOKUP(B1705,'Debt Inputs'!$A$6:$M$105,2,FALSE),""))</f>
        <v/>
      </c>
      <c r="D1705" s="50">
        <f>IF(B1705="","",K1605)</f>
        <v/>
      </c>
      <c r="E1705" s="26">
        <f>IF(B1705="","",IFERROR(VLOOKUP(B1705,'Debt Inputs'!$A$6:$M$105,5,FALSE),0))</f>
        <v/>
      </c>
      <c r="F1705" s="50">
        <f>IF(D1705="","",IFERROR(D1705*E1705/12,0))</f>
        <v/>
      </c>
      <c r="G1705" s="50">
        <f>IF(D1705="","",MIN(IFERROR(VLOOKUP(B1705,'Debt Inputs'!$A$6:$M$105,7,FALSE),0),D1705+F1705))</f>
        <v/>
      </c>
      <c r="H1705" s="50">
        <f>IF(D1705="","",IF(L1705=1,MAX(0,'Debt Inputs'!$B$2-SUM($G$1606:$G$1705)),0))</f>
        <v/>
      </c>
      <c r="I1705" s="50">
        <f>IF(D1705="","",MIN(D1705+F1705,G1705+H1705))</f>
        <v/>
      </c>
      <c r="J1705" s="50">
        <f>IF(D1705="","",MIN(D1705,MAX(0,I1705-F1705)))</f>
        <v/>
      </c>
      <c r="K1705" s="50">
        <f>IF(D1705="","",MAX(0,D1705+F1705-I1705))</f>
        <v/>
      </c>
      <c r="L1705" s="23">
        <f>IF(D1705="","",IF(D1705&lt;=0,"",1+COUNTIFS($D$1606:$D$1705,"&gt;0",$E$1606:$E$1705,"&gt;"&amp;E1705)))</f>
        <v/>
      </c>
      <c r="M1705" s="23">
        <f>IF(D1705="","",IF(AND(K1705&gt;0,L1705=1),"Yes","No"))</f>
        <v/>
      </c>
      <c r="N1705" s="50">
        <f>IF(D1705="","",N1605+F1705)</f>
        <v/>
      </c>
      <c r="O1705" s="49">
        <f>IF(D1705="","",IF(AND(K1705=0,K1605&gt;0),C1705,""))</f>
        <v/>
      </c>
    </row>
    <row r="1706">
      <c r="A1706" s="47">
        <f>IF(B1706="","",DATE(YEAR('Debt Inputs'!$E$2),MONTH('Debt Inputs'!$E$2)+17,1))</f>
        <v/>
      </c>
      <c r="B1706" s="18">
        <f>IF('Debt Inputs'!A6="","",'Debt Inputs'!A6)</f>
        <v/>
      </c>
      <c r="C1706" s="19">
        <f>IF(B1706="","",IFERROR(VLOOKUP(B1706,'Debt Inputs'!$A$6:$M$105,2,FALSE),""))</f>
        <v/>
      </c>
      <c r="D1706" s="48">
        <f>IF(B1706="","",K1606)</f>
        <v/>
      </c>
      <c r="E1706" s="21">
        <f>IF(B1706="","",IFERROR(VLOOKUP(B1706,'Debt Inputs'!$A$6:$M$105,5,FALSE),0))</f>
        <v/>
      </c>
      <c r="F1706" s="48">
        <f>IF(D1706="","",IFERROR(D1706*E1706/12,0))</f>
        <v/>
      </c>
      <c r="G1706" s="48">
        <f>IF(D1706="","",MIN(IFERROR(VLOOKUP(B1706,'Debt Inputs'!$A$6:$M$105,7,FALSE),0),D1706+F1706))</f>
        <v/>
      </c>
      <c r="H1706" s="48">
        <f>IF(D1706="","",IF(L1706=1,MAX(0,'Debt Inputs'!$B$2-SUM($G$1706:$G$1805)),0))</f>
        <v/>
      </c>
      <c r="I1706" s="48">
        <f>IF(D1706="","",MIN(D1706+F1706,G1706+H1706))</f>
        <v/>
      </c>
      <c r="J1706" s="48">
        <f>IF(D1706="","",MIN(D1706,MAX(0,I1706-F1706)))</f>
        <v/>
      </c>
      <c r="K1706" s="48">
        <f>IF(D1706="","",MAX(0,D1706+F1706-I1706))</f>
        <v/>
      </c>
      <c r="L1706" s="18">
        <f>IF(D1706="","",IF(D1706&lt;=0,"",1+COUNTIFS($D$1706:$D$1805,"&gt;0",$E$1706:$E$1805,"&gt;"&amp;E1706)))</f>
        <v/>
      </c>
      <c r="M1706" s="18">
        <f>IF(D1706="","",IF(AND(K1706&gt;0,L1706=1),"Yes","No"))</f>
        <v/>
      </c>
      <c r="N1706" s="48">
        <f>IF(D1706="","",N1606+F1706)</f>
        <v/>
      </c>
      <c r="O1706" s="47">
        <f>IF(D1706="","",IF(AND(K1706=0,K1606&gt;0),C1706,""))</f>
        <v/>
      </c>
    </row>
    <row r="1707">
      <c r="A1707" s="49">
        <f>IF(B1707="","",DATE(YEAR('Debt Inputs'!$E$2),MONTH('Debt Inputs'!$E$2)+17,1))</f>
        <v/>
      </c>
      <c r="B1707" s="23">
        <f>IF('Debt Inputs'!A7="","",'Debt Inputs'!A7)</f>
        <v/>
      </c>
      <c r="C1707" s="24">
        <f>IF(B1707="","",IFERROR(VLOOKUP(B1707,'Debt Inputs'!$A$6:$M$105,2,FALSE),""))</f>
        <v/>
      </c>
      <c r="D1707" s="50">
        <f>IF(B1707="","",K1607)</f>
        <v/>
      </c>
      <c r="E1707" s="26">
        <f>IF(B1707="","",IFERROR(VLOOKUP(B1707,'Debt Inputs'!$A$6:$M$105,5,FALSE),0))</f>
        <v/>
      </c>
      <c r="F1707" s="50">
        <f>IF(D1707="","",IFERROR(D1707*E1707/12,0))</f>
        <v/>
      </c>
      <c r="G1707" s="50">
        <f>IF(D1707="","",MIN(IFERROR(VLOOKUP(B1707,'Debt Inputs'!$A$6:$M$105,7,FALSE),0),D1707+F1707))</f>
        <v/>
      </c>
      <c r="H1707" s="50">
        <f>IF(D1707="","",IF(L1707=1,MAX(0,'Debt Inputs'!$B$2-SUM($G$1706:$G$1805)),0))</f>
        <v/>
      </c>
      <c r="I1707" s="50">
        <f>IF(D1707="","",MIN(D1707+F1707,G1707+H1707))</f>
        <v/>
      </c>
      <c r="J1707" s="50">
        <f>IF(D1707="","",MIN(D1707,MAX(0,I1707-F1707)))</f>
        <v/>
      </c>
      <c r="K1707" s="50">
        <f>IF(D1707="","",MAX(0,D1707+F1707-I1707))</f>
        <v/>
      </c>
      <c r="L1707" s="23">
        <f>IF(D1707="","",IF(D1707&lt;=0,"",1+COUNTIFS($D$1706:$D$1805,"&gt;0",$E$1706:$E$1805,"&gt;"&amp;E1707)))</f>
        <v/>
      </c>
      <c r="M1707" s="23">
        <f>IF(D1707="","",IF(AND(K1707&gt;0,L1707=1),"Yes","No"))</f>
        <v/>
      </c>
      <c r="N1707" s="50">
        <f>IF(D1707="","",N1607+F1707)</f>
        <v/>
      </c>
      <c r="O1707" s="49">
        <f>IF(D1707="","",IF(AND(K1707=0,K1607&gt;0),C1707,""))</f>
        <v/>
      </c>
    </row>
    <row r="1708">
      <c r="A1708" s="47">
        <f>IF(B1708="","",DATE(YEAR('Debt Inputs'!$E$2),MONTH('Debt Inputs'!$E$2)+17,1))</f>
        <v/>
      </c>
      <c r="B1708" s="18">
        <f>IF('Debt Inputs'!A8="","",'Debt Inputs'!A8)</f>
        <v/>
      </c>
      <c r="C1708" s="19">
        <f>IF(B1708="","",IFERROR(VLOOKUP(B1708,'Debt Inputs'!$A$6:$M$105,2,FALSE),""))</f>
        <v/>
      </c>
      <c r="D1708" s="48">
        <f>IF(B1708="","",K1608)</f>
        <v/>
      </c>
      <c r="E1708" s="21">
        <f>IF(B1708="","",IFERROR(VLOOKUP(B1708,'Debt Inputs'!$A$6:$M$105,5,FALSE),0))</f>
        <v/>
      </c>
      <c r="F1708" s="48">
        <f>IF(D1708="","",IFERROR(D1708*E1708/12,0))</f>
        <v/>
      </c>
      <c r="G1708" s="48">
        <f>IF(D1708="","",MIN(IFERROR(VLOOKUP(B1708,'Debt Inputs'!$A$6:$M$105,7,FALSE),0),D1708+F1708))</f>
        <v/>
      </c>
      <c r="H1708" s="48">
        <f>IF(D1708="","",IF(L1708=1,MAX(0,'Debt Inputs'!$B$2-SUM($G$1706:$G$1805)),0))</f>
        <v/>
      </c>
      <c r="I1708" s="48">
        <f>IF(D1708="","",MIN(D1708+F1708,G1708+H1708))</f>
        <v/>
      </c>
      <c r="J1708" s="48">
        <f>IF(D1708="","",MIN(D1708,MAX(0,I1708-F1708)))</f>
        <v/>
      </c>
      <c r="K1708" s="48">
        <f>IF(D1708="","",MAX(0,D1708+F1708-I1708))</f>
        <v/>
      </c>
      <c r="L1708" s="18">
        <f>IF(D1708="","",IF(D1708&lt;=0,"",1+COUNTIFS($D$1706:$D$1805,"&gt;0",$E$1706:$E$1805,"&gt;"&amp;E1708)))</f>
        <v/>
      </c>
      <c r="M1708" s="18">
        <f>IF(D1708="","",IF(AND(K1708&gt;0,L1708=1),"Yes","No"))</f>
        <v/>
      </c>
      <c r="N1708" s="48">
        <f>IF(D1708="","",N1608+F1708)</f>
        <v/>
      </c>
      <c r="O1708" s="47">
        <f>IF(D1708="","",IF(AND(K1708=0,K1608&gt;0),C1708,""))</f>
        <v/>
      </c>
    </row>
    <row r="1709">
      <c r="A1709" s="49">
        <f>IF(B1709="","",DATE(YEAR('Debt Inputs'!$E$2),MONTH('Debt Inputs'!$E$2)+17,1))</f>
        <v/>
      </c>
      <c r="B1709" s="23">
        <f>IF('Debt Inputs'!A9="","",'Debt Inputs'!A9)</f>
        <v/>
      </c>
      <c r="C1709" s="24">
        <f>IF(B1709="","",IFERROR(VLOOKUP(B1709,'Debt Inputs'!$A$6:$M$105,2,FALSE),""))</f>
        <v/>
      </c>
      <c r="D1709" s="50">
        <f>IF(B1709="","",K1609)</f>
        <v/>
      </c>
      <c r="E1709" s="26">
        <f>IF(B1709="","",IFERROR(VLOOKUP(B1709,'Debt Inputs'!$A$6:$M$105,5,FALSE),0))</f>
        <v/>
      </c>
      <c r="F1709" s="50">
        <f>IF(D1709="","",IFERROR(D1709*E1709/12,0))</f>
        <v/>
      </c>
      <c r="G1709" s="50">
        <f>IF(D1709="","",MIN(IFERROR(VLOOKUP(B1709,'Debt Inputs'!$A$6:$M$105,7,FALSE),0),D1709+F1709))</f>
        <v/>
      </c>
      <c r="H1709" s="50">
        <f>IF(D1709="","",IF(L1709=1,MAX(0,'Debt Inputs'!$B$2-SUM($G$1706:$G$1805)),0))</f>
        <v/>
      </c>
      <c r="I1709" s="50">
        <f>IF(D1709="","",MIN(D1709+F1709,G1709+H1709))</f>
        <v/>
      </c>
      <c r="J1709" s="50">
        <f>IF(D1709="","",MIN(D1709,MAX(0,I1709-F1709)))</f>
        <v/>
      </c>
      <c r="K1709" s="50">
        <f>IF(D1709="","",MAX(0,D1709+F1709-I1709))</f>
        <v/>
      </c>
      <c r="L1709" s="23">
        <f>IF(D1709="","",IF(D1709&lt;=0,"",1+COUNTIFS($D$1706:$D$1805,"&gt;0",$E$1706:$E$1805,"&gt;"&amp;E1709)))</f>
        <v/>
      </c>
      <c r="M1709" s="23">
        <f>IF(D1709="","",IF(AND(K1709&gt;0,L1709=1),"Yes","No"))</f>
        <v/>
      </c>
      <c r="N1709" s="50">
        <f>IF(D1709="","",N1609+F1709)</f>
        <v/>
      </c>
      <c r="O1709" s="49">
        <f>IF(D1709="","",IF(AND(K1709=0,K1609&gt;0),C1709,""))</f>
        <v/>
      </c>
    </row>
    <row r="1710">
      <c r="A1710" s="47">
        <f>IF(B1710="","",DATE(YEAR('Debt Inputs'!$E$2),MONTH('Debt Inputs'!$E$2)+17,1))</f>
        <v/>
      </c>
      <c r="B1710" s="18">
        <f>IF('Debt Inputs'!A10="","",'Debt Inputs'!A10)</f>
        <v/>
      </c>
      <c r="C1710" s="19">
        <f>IF(B1710="","",IFERROR(VLOOKUP(B1710,'Debt Inputs'!$A$6:$M$105,2,FALSE),""))</f>
        <v/>
      </c>
      <c r="D1710" s="48">
        <f>IF(B1710="","",K1610)</f>
        <v/>
      </c>
      <c r="E1710" s="21">
        <f>IF(B1710="","",IFERROR(VLOOKUP(B1710,'Debt Inputs'!$A$6:$M$105,5,FALSE),0))</f>
        <v/>
      </c>
      <c r="F1710" s="48">
        <f>IF(D1710="","",IFERROR(D1710*E1710/12,0))</f>
        <v/>
      </c>
      <c r="G1710" s="48">
        <f>IF(D1710="","",MIN(IFERROR(VLOOKUP(B1710,'Debt Inputs'!$A$6:$M$105,7,FALSE),0),D1710+F1710))</f>
        <v/>
      </c>
      <c r="H1710" s="48">
        <f>IF(D1710="","",IF(L1710=1,MAX(0,'Debt Inputs'!$B$2-SUM($G$1706:$G$1805)),0))</f>
        <v/>
      </c>
      <c r="I1710" s="48">
        <f>IF(D1710="","",MIN(D1710+F1710,G1710+H1710))</f>
        <v/>
      </c>
      <c r="J1710" s="48">
        <f>IF(D1710="","",MIN(D1710,MAX(0,I1710-F1710)))</f>
        <v/>
      </c>
      <c r="K1710" s="48">
        <f>IF(D1710="","",MAX(0,D1710+F1710-I1710))</f>
        <v/>
      </c>
      <c r="L1710" s="18">
        <f>IF(D1710="","",IF(D1710&lt;=0,"",1+COUNTIFS($D$1706:$D$1805,"&gt;0",$E$1706:$E$1805,"&gt;"&amp;E1710)))</f>
        <v/>
      </c>
      <c r="M1710" s="18">
        <f>IF(D1710="","",IF(AND(K1710&gt;0,L1710=1),"Yes","No"))</f>
        <v/>
      </c>
      <c r="N1710" s="48">
        <f>IF(D1710="","",N1610+F1710)</f>
        <v/>
      </c>
      <c r="O1710" s="47">
        <f>IF(D1710="","",IF(AND(K1710=0,K1610&gt;0),C1710,""))</f>
        <v/>
      </c>
    </row>
    <row r="1711">
      <c r="A1711" s="49">
        <f>IF(B1711="","",DATE(YEAR('Debt Inputs'!$E$2),MONTH('Debt Inputs'!$E$2)+17,1))</f>
        <v/>
      </c>
      <c r="B1711" s="23">
        <f>IF('Debt Inputs'!A11="","",'Debt Inputs'!A11)</f>
        <v/>
      </c>
      <c r="C1711" s="24">
        <f>IF(B1711="","",IFERROR(VLOOKUP(B1711,'Debt Inputs'!$A$6:$M$105,2,FALSE),""))</f>
        <v/>
      </c>
      <c r="D1711" s="50">
        <f>IF(B1711="","",K1611)</f>
        <v/>
      </c>
      <c r="E1711" s="26">
        <f>IF(B1711="","",IFERROR(VLOOKUP(B1711,'Debt Inputs'!$A$6:$M$105,5,FALSE),0))</f>
        <v/>
      </c>
      <c r="F1711" s="50">
        <f>IF(D1711="","",IFERROR(D1711*E1711/12,0))</f>
        <v/>
      </c>
      <c r="G1711" s="50">
        <f>IF(D1711="","",MIN(IFERROR(VLOOKUP(B1711,'Debt Inputs'!$A$6:$M$105,7,FALSE),0),D1711+F1711))</f>
        <v/>
      </c>
      <c r="H1711" s="50">
        <f>IF(D1711="","",IF(L1711=1,MAX(0,'Debt Inputs'!$B$2-SUM($G$1706:$G$1805)),0))</f>
        <v/>
      </c>
      <c r="I1711" s="50">
        <f>IF(D1711="","",MIN(D1711+F1711,G1711+H1711))</f>
        <v/>
      </c>
      <c r="J1711" s="50">
        <f>IF(D1711="","",MIN(D1711,MAX(0,I1711-F1711)))</f>
        <v/>
      </c>
      <c r="K1711" s="50">
        <f>IF(D1711="","",MAX(0,D1711+F1711-I1711))</f>
        <v/>
      </c>
      <c r="L1711" s="23">
        <f>IF(D1711="","",IF(D1711&lt;=0,"",1+COUNTIFS($D$1706:$D$1805,"&gt;0",$E$1706:$E$1805,"&gt;"&amp;E1711)))</f>
        <v/>
      </c>
      <c r="M1711" s="23">
        <f>IF(D1711="","",IF(AND(K1711&gt;0,L1711=1),"Yes","No"))</f>
        <v/>
      </c>
      <c r="N1711" s="50">
        <f>IF(D1711="","",N1611+F1711)</f>
        <v/>
      </c>
      <c r="O1711" s="49">
        <f>IF(D1711="","",IF(AND(K1711=0,K1611&gt;0),C1711,""))</f>
        <v/>
      </c>
    </row>
    <row r="1712">
      <c r="A1712" s="47">
        <f>IF(B1712="","",DATE(YEAR('Debt Inputs'!$E$2),MONTH('Debt Inputs'!$E$2)+17,1))</f>
        <v/>
      </c>
      <c r="B1712" s="18">
        <f>IF('Debt Inputs'!A12="","",'Debt Inputs'!A12)</f>
        <v/>
      </c>
      <c r="C1712" s="19">
        <f>IF(B1712="","",IFERROR(VLOOKUP(B1712,'Debt Inputs'!$A$6:$M$105,2,FALSE),""))</f>
        <v/>
      </c>
      <c r="D1712" s="48">
        <f>IF(B1712="","",K1612)</f>
        <v/>
      </c>
      <c r="E1712" s="21">
        <f>IF(B1712="","",IFERROR(VLOOKUP(B1712,'Debt Inputs'!$A$6:$M$105,5,FALSE),0))</f>
        <v/>
      </c>
      <c r="F1712" s="48">
        <f>IF(D1712="","",IFERROR(D1712*E1712/12,0))</f>
        <v/>
      </c>
      <c r="G1712" s="48">
        <f>IF(D1712="","",MIN(IFERROR(VLOOKUP(B1712,'Debt Inputs'!$A$6:$M$105,7,FALSE),0),D1712+F1712))</f>
        <v/>
      </c>
      <c r="H1712" s="48">
        <f>IF(D1712="","",IF(L1712=1,MAX(0,'Debt Inputs'!$B$2-SUM($G$1706:$G$1805)),0))</f>
        <v/>
      </c>
      <c r="I1712" s="48">
        <f>IF(D1712="","",MIN(D1712+F1712,G1712+H1712))</f>
        <v/>
      </c>
      <c r="J1712" s="48">
        <f>IF(D1712="","",MIN(D1712,MAX(0,I1712-F1712)))</f>
        <v/>
      </c>
      <c r="K1712" s="48">
        <f>IF(D1712="","",MAX(0,D1712+F1712-I1712))</f>
        <v/>
      </c>
      <c r="L1712" s="18">
        <f>IF(D1712="","",IF(D1712&lt;=0,"",1+COUNTIFS($D$1706:$D$1805,"&gt;0",$E$1706:$E$1805,"&gt;"&amp;E1712)))</f>
        <v/>
      </c>
      <c r="M1712" s="18">
        <f>IF(D1712="","",IF(AND(K1712&gt;0,L1712=1),"Yes","No"))</f>
        <v/>
      </c>
      <c r="N1712" s="48">
        <f>IF(D1712="","",N1612+F1712)</f>
        <v/>
      </c>
      <c r="O1712" s="47">
        <f>IF(D1712="","",IF(AND(K1712=0,K1612&gt;0),C1712,""))</f>
        <v/>
      </c>
    </row>
    <row r="1713">
      <c r="A1713" s="49">
        <f>IF(B1713="","",DATE(YEAR('Debt Inputs'!$E$2),MONTH('Debt Inputs'!$E$2)+17,1))</f>
        <v/>
      </c>
      <c r="B1713" s="23">
        <f>IF('Debt Inputs'!A13="","",'Debt Inputs'!A13)</f>
        <v/>
      </c>
      <c r="C1713" s="24">
        <f>IF(B1713="","",IFERROR(VLOOKUP(B1713,'Debt Inputs'!$A$6:$M$105,2,FALSE),""))</f>
        <v/>
      </c>
      <c r="D1713" s="50">
        <f>IF(B1713="","",K1613)</f>
        <v/>
      </c>
      <c r="E1713" s="26">
        <f>IF(B1713="","",IFERROR(VLOOKUP(B1713,'Debt Inputs'!$A$6:$M$105,5,FALSE),0))</f>
        <v/>
      </c>
      <c r="F1713" s="50">
        <f>IF(D1713="","",IFERROR(D1713*E1713/12,0))</f>
        <v/>
      </c>
      <c r="G1713" s="50">
        <f>IF(D1713="","",MIN(IFERROR(VLOOKUP(B1713,'Debt Inputs'!$A$6:$M$105,7,FALSE),0),D1713+F1713))</f>
        <v/>
      </c>
      <c r="H1713" s="50">
        <f>IF(D1713="","",IF(L1713=1,MAX(0,'Debt Inputs'!$B$2-SUM($G$1706:$G$1805)),0))</f>
        <v/>
      </c>
      <c r="I1713" s="50">
        <f>IF(D1713="","",MIN(D1713+F1713,G1713+H1713))</f>
        <v/>
      </c>
      <c r="J1713" s="50">
        <f>IF(D1713="","",MIN(D1713,MAX(0,I1713-F1713)))</f>
        <v/>
      </c>
      <c r="K1713" s="50">
        <f>IF(D1713="","",MAX(0,D1713+F1713-I1713))</f>
        <v/>
      </c>
      <c r="L1713" s="23">
        <f>IF(D1713="","",IF(D1713&lt;=0,"",1+COUNTIFS($D$1706:$D$1805,"&gt;0",$E$1706:$E$1805,"&gt;"&amp;E1713)))</f>
        <v/>
      </c>
      <c r="M1713" s="23">
        <f>IF(D1713="","",IF(AND(K1713&gt;0,L1713=1),"Yes","No"))</f>
        <v/>
      </c>
      <c r="N1713" s="50">
        <f>IF(D1713="","",N1613+F1713)</f>
        <v/>
      </c>
      <c r="O1713" s="49">
        <f>IF(D1713="","",IF(AND(K1713=0,K1613&gt;0),C1713,""))</f>
        <v/>
      </c>
    </row>
    <row r="1714">
      <c r="A1714" s="47">
        <f>IF(B1714="","",DATE(YEAR('Debt Inputs'!$E$2),MONTH('Debt Inputs'!$E$2)+17,1))</f>
        <v/>
      </c>
      <c r="B1714" s="18">
        <f>IF('Debt Inputs'!A14="","",'Debt Inputs'!A14)</f>
        <v/>
      </c>
      <c r="C1714" s="19">
        <f>IF(B1714="","",IFERROR(VLOOKUP(B1714,'Debt Inputs'!$A$6:$M$105,2,FALSE),""))</f>
        <v/>
      </c>
      <c r="D1714" s="48">
        <f>IF(B1714="","",K1614)</f>
        <v/>
      </c>
      <c r="E1714" s="21">
        <f>IF(B1714="","",IFERROR(VLOOKUP(B1714,'Debt Inputs'!$A$6:$M$105,5,FALSE),0))</f>
        <v/>
      </c>
      <c r="F1714" s="48">
        <f>IF(D1714="","",IFERROR(D1714*E1714/12,0))</f>
        <v/>
      </c>
      <c r="G1714" s="48">
        <f>IF(D1714="","",MIN(IFERROR(VLOOKUP(B1714,'Debt Inputs'!$A$6:$M$105,7,FALSE),0),D1714+F1714))</f>
        <v/>
      </c>
      <c r="H1714" s="48">
        <f>IF(D1714="","",IF(L1714=1,MAX(0,'Debt Inputs'!$B$2-SUM($G$1706:$G$1805)),0))</f>
        <v/>
      </c>
      <c r="I1714" s="48">
        <f>IF(D1714="","",MIN(D1714+F1714,G1714+H1714))</f>
        <v/>
      </c>
      <c r="J1714" s="48">
        <f>IF(D1714="","",MIN(D1714,MAX(0,I1714-F1714)))</f>
        <v/>
      </c>
      <c r="K1714" s="48">
        <f>IF(D1714="","",MAX(0,D1714+F1714-I1714))</f>
        <v/>
      </c>
      <c r="L1714" s="18">
        <f>IF(D1714="","",IF(D1714&lt;=0,"",1+COUNTIFS($D$1706:$D$1805,"&gt;0",$E$1706:$E$1805,"&gt;"&amp;E1714)))</f>
        <v/>
      </c>
      <c r="M1714" s="18">
        <f>IF(D1714="","",IF(AND(K1714&gt;0,L1714=1),"Yes","No"))</f>
        <v/>
      </c>
      <c r="N1714" s="48">
        <f>IF(D1714="","",N1614+F1714)</f>
        <v/>
      </c>
      <c r="O1714" s="47">
        <f>IF(D1714="","",IF(AND(K1714=0,K1614&gt;0),C1714,""))</f>
        <v/>
      </c>
    </row>
    <row r="1715">
      <c r="A1715" s="49">
        <f>IF(B1715="","",DATE(YEAR('Debt Inputs'!$E$2),MONTH('Debt Inputs'!$E$2)+17,1))</f>
        <v/>
      </c>
      <c r="B1715" s="23">
        <f>IF('Debt Inputs'!A15="","",'Debt Inputs'!A15)</f>
        <v/>
      </c>
      <c r="C1715" s="24">
        <f>IF(B1715="","",IFERROR(VLOOKUP(B1715,'Debt Inputs'!$A$6:$M$105,2,FALSE),""))</f>
        <v/>
      </c>
      <c r="D1715" s="50">
        <f>IF(B1715="","",K1615)</f>
        <v/>
      </c>
      <c r="E1715" s="26">
        <f>IF(B1715="","",IFERROR(VLOOKUP(B1715,'Debt Inputs'!$A$6:$M$105,5,FALSE),0))</f>
        <v/>
      </c>
      <c r="F1715" s="50">
        <f>IF(D1715="","",IFERROR(D1715*E1715/12,0))</f>
        <v/>
      </c>
      <c r="G1715" s="50">
        <f>IF(D1715="","",MIN(IFERROR(VLOOKUP(B1715,'Debt Inputs'!$A$6:$M$105,7,FALSE),0),D1715+F1715))</f>
        <v/>
      </c>
      <c r="H1715" s="50">
        <f>IF(D1715="","",IF(L1715=1,MAX(0,'Debt Inputs'!$B$2-SUM($G$1706:$G$1805)),0))</f>
        <v/>
      </c>
      <c r="I1715" s="50">
        <f>IF(D1715="","",MIN(D1715+F1715,G1715+H1715))</f>
        <v/>
      </c>
      <c r="J1715" s="50">
        <f>IF(D1715="","",MIN(D1715,MAX(0,I1715-F1715)))</f>
        <v/>
      </c>
      <c r="K1715" s="50">
        <f>IF(D1715="","",MAX(0,D1715+F1715-I1715))</f>
        <v/>
      </c>
      <c r="L1715" s="23">
        <f>IF(D1715="","",IF(D1715&lt;=0,"",1+COUNTIFS($D$1706:$D$1805,"&gt;0",$E$1706:$E$1805,"&gt;"&amp;E1715)))</f>
        <v/>
      </c>
      <c r="M1715" s="23">
        <f>IF(D1715="","",IF(AND(K1715&gt;0,L1715=1),"Yes","No"))</f>
        <v/>
      </c>
      <c r="N1715" s="50">
        <f>IF(D1715="","",N1615+F1715)</f>
        <v/>
      </c>
      <c r="O1715" s="49">
        <f>IF(D1715="","",IF(AND(K1715=0,K1615&gt;0),C1715,""))</f>
        <v/>
      </c>
    </row>
    <row r="1716">
      <c r="A1716" s="47">
        <f>IF(B1716="","",DATE(YEAR('Debt Inputs'!$E$2),MONTH('Debt Inputs'!$E$2)+17,1))</f>
        <v/>
      </c>
      <c r="B1716" s="18">
        <f>IF('Debt Inputs'!A16="","",'Debt Inputs'!A16)</f>
        <v/>
      </c>
      <c r="C1716" s="19">
        <f>IF(B1716="","",IFERROR(VLOOKUP(B1716,'Debt Inputs'!$A$6:$M$105,2,FALSE),""))</f>
        <v/>
      </c>
      <c r="D1716" s="48">
        <f>IF(B1716="","",K1616)</f>
        <v/>
      </c>
      <c r="E1716" s="21">
        <f>IF(B1716="","",IFERROR(VLOOKUP(B1716,'Debt Inputs'!$A$6:$M$105,5,FALSE),0))</f>
        <v/>
      </c>
      <c r="F1716" s="48">
        <f>IF(D1716="","",IFERROR(D1716*E1716/12,0))</f>
        <v/>
      </c>
      <c r="G1716" s="48">
        <f>IF(D1716="","",MIN(IFERROR(VLOOKUP(B1716,'Debt Inputs'!$A$6:$M$105,7,FALSE),0),D1716+F1716))</f>
        <v/>
      </c>
      <c r="H1716" s="48">
        <f>IF(D1716="","",IF(L1716=1,MAX(0,'Debt Inputs'!$B$2-SUM($G$1706:$G$1805)),0))</f>
        <v/>
      </c>
      <c r="I1716" s="48">
        <f>IF(D1716="","",MIN(D1716+F1716,G1716+H1716))</f>
        <v/>
      </c>
      <c r="J1716" s="48">
        <f>IF(D1716="","",MIN(D1716,MAX(0,I1716-F1716)))</f>
        <v/>
      </c>
      <c r="K1716" s="48">
        <f>IF(D1716="","",MAX(0,D1716+F1716-I1716))</f>
        <v/>
      </c>
      <c r="L1716" s="18">
        <f>IF(D1716="","",IF(D1716&lt;=0,"",1+COUNTIFS($D$1706:$D$1805,"&gt;0",$E$1706:$E$1805,"&gt;"&amp;E1716)))</f>
        <v/>
      </c>
      <c r="M1716" s="18">
        <f>IF(D1716="","",IF(AND(K1716&gt;0,L1716=1),"Yes","No"))</f>
        <v/>
      </c>
      <c r="N1716" s="48">
        <f>IF(D1716="","",N1616+F1716)</f>
        <v/>
      </c>
      <c r="O1716" s="47">
        <f>IF(D1716="","",IF(AND(K1716=0,K1616&gt;0),C1716,""))</f>
        <v/>
      </c>
    </row>
    <row r="1717">
      <c r="A1717" s="49">
        <f>IF(B1717="","",DATE(YEAR('Debt Inputs'!$E$2),MONTH('Debt Inputs'!$E$2)+17,1))</f>
        <v/>
      </c>
      <c r="B1717" s="23">
        <f>IF('Debt Inputs'!A17="","",'Debt Inputs'!A17)</f>
        <v/>
      </c>
      <c r="C1717" s="24">
        <f>IF(B1717="","",IFERROR(VLOOKUP(B1717,'Debt Inputs'!$A$6:$M$105,2,FALSE),""))</f>
        <v/>
      </c>
      <c r="D1717" s="50">
        <f>IF(B1717="","",K1617)</f>
        <v/>
      </c>
      <c r="E1717" s="26">
        <f>IF(B1717="","",IFERROR(VLOOKUP(B1717,'Debt Inputs'!$A$6:$M$105,5,FALSE),0))</f>
        <v/>
      </c>
      <c r="F1717" s="50">
        <f>IF(D1717="","",IFERROR(D1717*E1717/12,0))</f>
        <v/>
      </c>
      <c r="G1717" s="50">
        <f>IF(D1717="","",MIN(IFERROR(VLOOKUP(B1717,'Debt Inputs'!$A$6:$M$105,7,FALSE),0),D1717+F1717))</f>
        <v/>
      </c>
      <c r="H1717" s="50">
        <f>IF(D1717="","",IF(L1717=1,MAX(0,'Debt Inputs'!$B$2-SUM($G$1706:$G$1805)),0))</f>
        <v/>
      </c>
      <c r="I1717" s="50">
        <f>IF(D1717="","",MIN(D1717+F1717,G1717+H1717))</f>
        <v/>
      </c>
      <c r="J1717" s="50">
        <f>IF(D1717="","",MIN(D1717,MAX(0,I1717-F1717)))</f>
        <v/>
      </c>
      <c r="K1717" s="50">
        <f>IF(D1717="","",MAX(0,D1717+F1717-I1717))</f>
        <v/>
      </c>
      <c r="L1717" s="23">
        <f>IF(D1717="","",IF(D1717&lt;=0,"",1+COUNTIFS($D$1706:$D$1805,"&gt;0",$E$1706:$E$1805,"&gt;"&amp;E1717)))</f>
        <v/>
      </c>
      <c r="M1717" s="23">
        <f>IF(D1717="","",IF(AND(K1717&gt;0,L1717=1),"Yes","No"))</f>
        <v/>
      </c>
      <c r="N1717" s="50">
        <f>IF(D1717="","",N1617+F1717)</f>
        <v/>
      </c>
      <c r="O1717" s="49">
        <f>IF(D1717="","",IF(AND(K1717=0,K1617&gt;0),C1717,""))</f>
        <v/>
      </c>
    </row>
    <row r="1718">
      <c r="A1718" s="47">
        <f>IF(B1718="","",DATE(YEAR('Debt Inputs'!$E$2),MONTH('Debt Inputs'!$E$2)+17,1))</f>
        <v/>
      </c>
      <c r="B1718" s="18">
        <f>IF('Debt Inputs'!A18="","",'Debt Inputs'!A18)</f>
        <v/>
      </c>
      <c r="C1718" s="19">
        <f>IF(B1718="","",IFERROR(VLOOKUP(B1718,'Debt Inputs'!$A$6:$M$105,2,FALSE),""))</f>
        <v/>
      </c>
      <c r="D1718" s="48">
        <f>IF(B1718="","",K1618)</f>
        <v/>
      </c>
      <c r="E1718" s="21">
        <f>IF(B1718="","",IFERROR(VLOOKUP(B1718,'Debt Inputs'!$A$6:$M$105,5,FALSE),0))</f>
        <v/>
      </c>
      <c r="F1718" s="48">
        <f>IF(D1718="","",IFERROR(D1718*E1718/12,0))</f>
        <v/>
      </c>
      <c r="G1718" s="48">
        <f>IF(D1718="","",MIN(IFERROR(VLOOKUP(B1718,'Debt Inputs'!$A$6:$M$105,7,FALSE),0),D1718+F1718))</f>
        <v/>
      </c>
      <c r="H1718" s="48">
        <f>IF(D1718="","",IF(L1718=1,MAX(0,'Debt Inputs'!$B$2-SUM($G$1706:$G$1805)),0))</f>
        <v/>
      </c>
      <c r="I1718" s="48">
        <f>IF(D1718="","",MIN(D1718+F1718,G1718+H1718))</f>
        <v/>
      </c>
      <c r="J1718" s="48">
        <f>IF(D1718="","",MIN(D1718,MAX(0,I1718-F1718)))</f>
        <v/>
      </c>
      <c r="K1718" s="48">
        <f>IF(D1718="","",MAX(0,D1718+F1718-I1718))</f>
        <v/>
      </c>
      <c r="L1718" s="18">
        <f>IF(D1718="","",IF(D1718&lt;=0,"",1+COUNTIFS($D$1706:$D$1805,"&gt;0",$E$1706:$E$1805,"&gt;"&amp;E1718)))</f>
        <v/>
      </c>
      <c r="M1718" s="18">
        <f>IF(D1718="","",IF(AND(K1718&gt;0,L1718=1),"Yes","No"))</f>
        <v/>
      </c>
      <c r="N1718" s="48">
        <f>IF(D1718="","",N1618+F1718)</f>
        <v/>
      </c>
      <c r="O1718" s="47">
        <f>IF(D1718="","",IF(AND(K1718=0,K1618&gt;0),C1718,""))</f>
        <v/>
      </c>
    </row>
    <row r="1719">
      <c r="A1719" s="49">
        <f>IF(B1719="","",DATE(YEAR('Debt Inputs'!$E$2),MONTH('Debt Inputs'!$E$2)+17,1))</f>
        <v/>
      </c>
      <c r="B1719" s="23">
        <f>IF('Debt Inputs'!A19="","",'Debt Inputs'!A19)</f>
        <v/>
      </c>
      <c r="C1719" s="24">
        <f>IF(B1719="","",IFERROR(VLOOKUP(B1719,'Debt Inputs'!$A$6:$M$105,2,FALSE),""))</f>
        <v/>
      </c>
      <c r="D1719" s="50">
        <f>IF(B1719="","",K1619)</f>
        <v/>
      </c>
      <c r="E1719" s="26">
        <f>IF(B1719="","",IFERROR(VLOOKUP(B1719,'Debt Inputs'!$A$6:$M$105,5,FALSE),0))</f>
        <v/>
      </c>
      <c r="F1719" s="50">
        <f>IF(D1719="","",IFERROR(D1719*E1719/12,0))</f>
        <v/>
      </c>
      <c r="G1719" s="50">
        <f>IF(D1719="","",MIN(IFERROR(VLOOKUP(B1719,'Debt Inputs'!$A$6:$M$105,7,FALSE),0),D1719+F1719))</f>
        <v/>
      </c>
      <c r="H1719" s="50">
        <f>IF(D1719="","",IF(L1719=1,MAX(0,'Debt Inputs'!$B$2-SUM($G$1706:$G$1805)),0))</f>
        <v/>
      </c>
      <c r="I1719" s="50">
        <f>IF(D1719="","",MIN(D1719+F1719,G1719+H1719))</f>
        <v/>
      </c>
      <c r="J1719" s="50">
        <f>IF(D1719="","",MIN(D1719,MAX(0,I1719-F1719)))</f>
        <v/>
      </c>
      <c r="K1719" s="50">
        <f>IF(D1719="","",MAX(0,D1719+F1719-I1719))</f>
        <v/>
      </c>
      <c r="L1719" s="23">
        <f>IF(D1719="","",IF(D1719&lt;=0,"",1+COUNTIFS($D$1706:$D$1805,"&gt;0",$E$1706:$E$1805,"&gt;"&amp;E1719)))</f>
        <v/>
      </c>
      <c r="M1719" s="23">
        <f>IF(D1719="","",IF(AND(K1719&gt;0,L1719=1),"Yes","No"))</f>
        <v/>
      </c>
      <c r="N1719" s="50">
        <f>IF(D1719="","",N1619+F1719)</f>
        <v/>
      </c>
      <c r="O1719" s="49">
        <f>IF(D1719="","",IF(AND(K1719=0,K1619&gt;0),C1719,""))</f>
        <v/>
      </c>
    </row>
    <row r="1720">
      <c r="A1720" s="47">
        <f>IF(B1720="","",DATE(YEAR('Debt Inputs'!$E$2),MONTH('Debt Inputs'!$E$2)+17,1))</f>
        <v/>
      </c>
      <c r="B1720" s="18">
        <f>IF('Debt Inputs'!A20="","",'Debt Inputs'!A20)</f>
        <v/>
      </c>
      <c r="C1720" s="19">
        <f>IF(B1720="","",IFERROR(VLOOKUP(B1720,'Debt Inputs'!$A$6:$M$105,2,FALSE),""))</f>
        <v/>
      </c>
      <c r="D1720" s="48">
        <f>IF(B1720="","",K1620)</f>
        <v/>
      </c>
      <c r="E1720" s="21">
        <f>IF(B1720="","",IFERROR(VLOOKUP(B1720,'Debt Inputs'!$A$6:$M$105,5,FALSE),0))</f>
        <v/>
      </c>
      <c r="F1720" s="48">
        <f>IF(D1720="","",IFERROR(D1720*E1720/12,0))</f>
        <v/>
      </c>
      <c r="G1720" s="48">
        <f>IF(D1720="","",MIN(IFERROR(VLOOKUP(B1720,'Debt Inputs'!$A$6:$M$105,7,FALSE),0),D1720+F1720))</f>
        <v/>
      </c>
      <c r="H1720" s="48">
        <f>IF(D1720="","",IF(L1720=1,MAX(0,'Debt Inputs'!$B$2-SUM($G$1706:$G$1805)),0))</f>
        <v/>
      </c>
      <c r="I1720" s="48">
        <f>IF(D1720="","",MIN(D1720+F1720,G1720+H1720))</f>
        <v/>
      </c>
      <c r="J1720" s="48">
        <f>IF(D1720="","",MIN(D1720,MAX(0,I1720-F1720)))</f>
        <v/>
      </c>
      <c r="K1720" s="48">
        <f>IF(D1720="","",MAX(0,D1720+F1720-I1720))</f>
        <v/>
      </c>
      <c r="L1720" s="18">
        <f>IF(D1720="","",IF(D1720&lt;=0,"",1+COUNTIFS($D$1706:$D$1805,"&gt;0",$E$1706:$E$1805,"&gt;"&amp;E1720)))</f>
        <v/>
      </c>
      <c r="M1720" s="18">
        <f>IF(D1720="","",IF(AND(K1720&gt;0,L1720=1),"Yes","No"))</f>
        <v/>
      </c>
      <c r="N1720" s="48">
        <f>IF(D1720="","",N1620+F1720)</f>
        <v/>
      </c>
      <c r="O1720" s="47">
        <f>IF(D1720="","",IF(AND(K1720=0,K1620&gt;0),C1720,""))</f>
        <v/>
      </c>
    </row>
    <row r="1721">
      <c r="A1721" s="49">
        <f>IF(B1721="","",DATE(YEAR('Debt Inputs'!$E$2),MONTH('Debt Inputs'!$E$2)+17,1))</f>
        <v/>
      </c>
      <c r="B1721" s="23">
        <f>IF('Debt Inputs'!A21="","",'Debt Inputs'!A21)</f>
        <v/>
      </c>
      <c r="C1721" s="24">
        <f>IF(B1721="","",IFERROR(VLOOKUP(B1721,'Debt Inputs'!$A$6:$M$105,2,FALSE),""))</f>
        <v/>
      </c>
      <c r="D1721" s="50">
        <f>IF(B1721="","",K1621)</f>
        <v/>
      </c>
      <c r="E1721" s="26">
        <f>IF(B1721="","",IFERROR(VLOOKUP(B1721,'Debt Inputs'!$A$6:$M$105,5,FALSE),0))</f>
        <v/>
      </c>
      <c r="F1721" s="50">
        <f>IF(D1721="","",IFERROR(D1721*E1721/12,0))</f>
        <v/>
      </c>
      <c r="G1721" s="50">
        <f>IF(D1721="","",MIN(IFERROR(VLOOKUP(B1721,'Debt Inputs'!$A$6:$M$105,7,FALSE),0),D1721+F1721))</f>
        <v/>
      </c>
      <c r="H1721" s="50">
        <f>IF(D1721="","",IF(L1721=1,MAX(0,'Debt Inputs'!$B$2-SUM($G$1706:$G$1805)),0))</f>
        <v/>
      </c>
      <c r="I1721" s="50">
        <f>IF(D1721="","",MIN(D1721+F1721,G1721+H1721))</f>
        <v/>
      </c>
      <c r="J1721" s="50">
        <f>IF(D1721="","",MIN(D1721,MAX(0,I1721-F1721)))</f>
        <v/>
      </c>
      <c r="K1721" s="50">
        <f>IF(D1721="","",MAX(0,D1721+F1721-I1721))</f>
        <v/>
      </c>
      <c r="L1721" s="23">
        <f>IF(D1721="","",IF(D1721&lt;=0,"",1+COUNTIFS($D$1706:$D$1805,"&gt;0",$E$1706:$E$1805,"&gt;"&amp;E1721)))</f>
        <v/>
      </c>
      <c r="M1721" s="23">
        <f>IF(D1721="","",IF(AND(K1721&gt;0,L1721=1),"Yes","No"))</f>
        <v/>
      </c>
      <c r="N1721" s="50">
        <f>IF(D1721="","",N1621+F1721)</f>
        <v/>
      </c>
      <c r="O1721" s="49">
        <f>IF(D1721="","",IF(AND(K1721=0,K1621&gt;0),C1721,""))</f>
        <v/>
      </c>
    </row>
    <row r="1722">
      <c r="A1722" s="47">
        <f>IF(B1722="","",DATE(YEAR('Debt Inputs'!$E$2),MONTH('Debt Inputs'!$E$2)+17,1))</f>
        <v/>
      </c>
      <c r="B1722" s="18">
        <f>IF('Debt Inputs'!A22="","",'Debt Inputs'!A22)</f>
        <v/>
      </c>
      <c r="C1722" s="19">
        <f>IF(B1722="","",IFERROR(VLOOKUP(B1722,'Debt Inputs'!$A$6:$M$105,2,FALSE),""))</f>
        <v/>
      </c>
      <c r="D1722" s="48">
        <f>IF(B1722="","",K1622)</f>
        <v/>
      </c>
      <c r="E1722" s="21">
        <f>IF(B1722="","",IFERROR(VLOOKUP(B1722,'Debt Inputs'!$A$6:$M$105,5,FALSE),0))</f>
        <v/>
      </c>
      <c r="F1722" s="48">
        <f>IF(D1722="","",IFERROR(D1722*E1722/12,0))</f>
        <v/>
      </c>
      <c r="G1722" s="48">
        <f>IF(D1722="","",MIN(IFERROR(VLOOKUP(B1722,'Debt Inputs'!$A$6:$M$105,7,FALSE),0),D1722+F1722))</f>
        <v/>
      </c>
      <c r="H1722" s="48">
        <f>IF(D1722="","",IF(L1722=1,MAX(0,'Debt Inputs'!$B$2-SUM($G$1706:$G$1805)),0))</f>
        <v/>
      </c>
      <c r="I1722" s="48">
        <f>IF(D1722="","",MIN(D1722+F1722,G1722+H1722))</f>
        <v/>
      </c>
      <c r="J1722" s="48">
        <f>IF(D1722="","",MIN(D1722,MAX(0,I1722-F1722)))</f>
        <v/>
      </c>
      <c r="K1722" s="48">
        <f>IF(D1722="","",MAX(0,D1722+F1722-I1722))</f>
        <v/>
      </c>
      <c r="L1722" s="18">
        <f>IF(D1722="","",IF(D1722&lt;=0,"",1+COUNTIFS($D$1706:$D$1805,"&gt;0",$E$1706:$E$1805,"&gt;"&amp;E1722)))</f>
        <v/>
      </c>
      <c r="M1722" s="18">
        <f>IF(D1722="","",IF(AND(K1722&gt;0,L1722=1),"Yes","No"))</f>
        <v/>
      </c>
      <c r="N1722" s="48">
        <f>IF(D1722="","",N1622+F1722)</f>
        <v/>
      </c>
      <c r="O1722" s="47">
        <f>IF(D1722="","",IF(AND(K1722=0,K1622&gt;0),C1722,""))</f>
        <v/>
      </c>
    </row>
    <row r="1723">
      <c r="A1723" s="49">
        <f>IF(B1723="","",DATE(YEAR('Debt Inputs'!$E$2),MONTH('Debt Inputs'!$E$2)+17,1))</f>
        <v/>
      </c>
      <c r="B1723" s="23">
        <f>IF('Debt Inputs'!A23="","",'Debt Inputs'!A23)</f>
        <v/>
      </c>
      <c r="C1723" s="24">
        <f>IF(B1723="","",IFERROR(VLOOKUP(B1723,'Debt Inputs'!$A$6:$M$105,2,FALSE),""))</f>
        <v/>
      </c>
      <c r="D1723" s="50">
        <f>IF(B1723="","",K1623)</f>
        <v/>
      </c>
      <c r="E1723" s="26">
        <f>IF(B1723="","",IFERROR(VLOOKUP(B1723,'Debt Inputs'!$A$6:$M$105,5,FALSE),0))</f>
        <v/>
      </c>
      <c r="F1723" s="50">
        <f>IF(D1723="","",IFERROR(D1723*E1723/12,0))</f>
        <v/>
      </c>
      <c r="G1723" s="50">
        <f>IF(D1723="","",MIN(IFERROR(VLOOKUP(B1723,'Debt Inputs'!$A$6:$M$105,7,FALSE),0),D1723+F1723))</f>
        <v/>
      </c>
      <c r="H1723" s="50">
        <f>IF(D1723="","",IF(L1723=1,MAX(0,'Debt Inputs'!$B$2-SUM($G$1706:$G$1805)),0))</f>
        <v/>
      </c>
      <c r="I1723" s="50">
        <f>IF(D1723="","",MIN(D1723+F1723,G1723+H1723))</f>
        <v/>
      </c>
      <c r="J1723" s="50">
        <f>IF(D1723="","",MIN(D1723,MAX(0,I1723-F1723)))</f>
        <v/>
      </c>
      <c r="K1723" s="50">
        <f>IF(D1723="","",MAX(0,D1723+F1723-I1723))</f>
        <v/>
      </c>
      <c r="L1723" s="23">
        <f>IF(D1723="","",IF(D1723&lt;=0,"",1+COUNTIFS($D$1706:$D$1805,"&gt;0",$E$1706:$E$1805,"&gt;"&amp;E1723)))</f>
        <v/>
      </c>
      <c r="M1723" s="23">
        <f>IF(D1723="","",IF(AND(K1723&gt;0,L1723=1),"Yes","No"))</f>
        <v/>
      </c>
      <c r="N1723" s="50">
        <f>IF(D1723="","",N1623+F1723)</f>
        <v/>
      </c>
      <c r="O1723" s="49">
        <f>IF(D1723="","",IF(AND(K1723=0,K1623&gt;0),C1723,""))</f>
        <v/>
      </c>
    </row>
    <row r="1724">
      <c r="A1724" s="47">
        <f>IF(B1724="","",DATE(YEAR('Debt Inputs'!$E$2),MONTH('Debt Inputs'!$E$2)+17,1))</f>
        <v/>
      </c>
      <c r="B1724" s="18">
        <f>IF('Debt Inputs'!A24="","",'Debt Inputs'!A24)</f>
        <v/>
      </c>
      <c r="C1724" s="19">
        <f>IF(B1724="","",IFERROR(VLOOKUP(B1724,'Debt Inputs'!$A$6:$M$105,2,FALSE),""))</f>
        <v/>
      </c>
      <c r="D1724" s="48">
        <f>IF(B1724="","",K1624)</f>
        <v/>
      </c>
      <c r="E1724" s="21">
        <f>IF(B1724="","",IFERROR(VLOOKUP(B1724,'Debt Inputs'!$A$6:$M$105,5,FALSE),0))</f>
        <v/>
      </c>
      <c r="F1724" s="48">
        <f>IF(D1724="","",IFERROR(D1724*E1724/12,0))</f>
        <v/>
      </c>
      <c r="G1724" s="48">
        <f>IF(D1724="","",MIN(IFERROR(VLOOKUP(B1724,'Debt Inputs'!$A$6:$M$105,7,FALSE),0),D1724+F1724))</f>
        <v/>
      </c>
      <c r="H1724" s="48">
        <f>IF(D1724="","",IF(L1724=1,MAX(0,'Debt Inputs'!$B$2-SUM($G$1706:$G$1805)),0))</f>
        <v/>
      </c>
      <c r="I1724" s="48">
        <f>IF(D1724="","",MIN(D1724+F1724,G1724+H1724))</f>
        <v/>
      </c>
      <c r="J1724" s="48">
        <f>IF(D1724="","",MIN(D1724,MAX(0,I1724-F1724)))</f>
        <v/>
      </c>
      <c r="K1724" s="48">
        <f>IF(D1724="","",MAX(0,D1724+F1724-I1724))</f>
        <v/>
      </c>
      <c r="L1724" s="18">
        <f>IF(D1724="","",IF(D1724&lt;=0,"",1+COUNTIFS($D$1706:$D$1805,"&gt;0",$E$1706:$E$1805,"&gt;"&amp;E1724)))</f>
        <v/>
      </c>
      <c r="M1724" s="18">
        <f>IF(D1724="","",IF(AND(K1724&gt;0,L1724=1),"Yes","No"))</f>
        <v/>
      </c>
      <c r="N1724" s="48">
        <f>IF(D1724="","",N1624+F1724)</f>
        <v/>
      </c>
      <c r="O1724" s="47">
        <f>IF(D1724="","",IF(AND(K1724=0,K1624&gt;0),C1724,""))</f>
        <v/>
      </c>
    </row>
    <row r="1725">
      <c r="A1725" s="49">
        <f>IF(B1725="","",DATE(YEAR('Debt Inputs'!$E$2),MONTH('Debt Inputs'!$E$2)+17,1))</f>
        <v/>
      </c>
      <c r="B1725" s="23">
        <f>IF('Debt Inputs'!A25="","",'Debt Inputs'!A25)</f>
        <v/>
      </c>
      <c r="C1725" s="24">
        <f>IF(B1725="","",IFERROR(VLOOKUP(B1725,'Debt Inputs'!$A$6:$M$105,2,FALSE),""))</f>
        <v/>
      </c>
      <c r="D1725" s="50">
        <f>IF(B1725="","",K1625)</f>
        <v/>
      </c>
      <c r="E1725" s="26">
        <f>IF(B1725="","",IFERROR(VLOOKUP(B1725,'Debt Inputs'!$A$6:$M$105,5,FALSE),0))</f>
        <v/>
      </c>
      <c r="F1725" s="50">
        <f>IF(D1725="","",IFERROR(D1725*E1725/12,0))</f>
        <v/>
      </c>
      <c r="G1725" s="50">
        <f>IF(D1725="","",MIN(IFERROR(VLOOKUP(B1725,'Debt Inputs'!$A$6:$M$105,7,FALSE),0),D1725+F1725))</f>
        <v/>
      </c>
      <c r="H1725" s="50">
        <f>IF(D1725="","",IF(L1725=1,MAX(0,'Debt Inputs'!$B$2-SUM($G$1706:$G$1805)),0))</f>
        <v/>
      </c>
      <c r="I1725" s="50">
        <f>IF(D1725="","",MIN(D1725+F1725,G1725+H1725))</f>
        <v/>
      </c>
      <c r="J1725" s="50">
        <f>IF(D1725="","",MIN(D1725,MAX(0,I1725-F1725)))</f>
        <v/>
      </c>
      <c r="K1725" s="50">
        <f>IF(D1725="","",MAX(0,D1725+F1725-I1725))</f>
        <v/>
      </c>
      <c r="L1725" s="23">
        <f>IF(D1725="","",IF(D1725&lt;=0,"",1+COUNTIFS($D$1706:$D$1805,"&gt;0",$E$1706:$E$1805,"&gt;"&amp;E1725)))</f>
        <v/>
      </c>
      <c r="M1725" s="23">
        <f>IF(D1725="","",IF(AND(K1725&gt;0,L1725=1),"Yes","No"))</f>
        <v/>
      </c>
      <c r="N1725" s="50">
        <f>IF(D1725="","",N1625+F1725)</f>
        <v/>
      </c>
      <c r="O1725" s="49">
        <f>IF(D1725="","",IF(AND(K1725=0,K1625&gt;0),C1725,""))</f>
        <v/>
      </c>
    </row>
    <row r="1726">
      <c r="A1726" s="47">
        <f>IF(B1726="","",DATE(YEAR('Debt Inputs'!$E$2),MONTH('Debt Inputs'!$E$2)+17,1))</f>
        <v/>
      </c>
      <c r="B1726" s="18">
        <f>IF('Debt Inputs'!A26="","",'Debt Inputs'!A26)</f>
        <v/>
      </c>
      <c r="C1726" s="19">
        <f>IF(B1726="","",IFERROR(VLOOKUP(B1726,'Debt Inputs'!$A$6:$M$105,2,FALSE),""))</f>
        <v/>
      </c>
      <c r="D1726" s="48">
        <f>IF(B1726="","",K1626)</f>
        <v/>
      </c>
      <c r="E1726" s="21">
        <f>IF(B1726="","",IFERROR(VLOOKUP(B1726,'Debt Inputs'!$A$6:$M$105,5,FALSE),0))</f>
        <v/>
      </c>
      <c r="F1726" s="48">
        <f>IF(D1726="","",IFERROR(D1726*E1726/12,0))</f>
        <v/>
      </c>
      <c r="G1726" s="48">
        <f>IF(D1726="","",MIN(IFERROR(VLOOKUP(B1726,'Debt Inputs'!$A$6:$M$105,7,FALSE),0),D1726+F1726))</f>
        <v/>
      </c>
      <c r="H1726" s="48">
        <f>IF(D1726="","",IF(L1726=1,MAX(0,'Debt Inputs'!$B$2-SUM($G$1706:$G$1805)),0))</f>
        <v/>
      </c>
      <c r="I1726" s="48">
        <f>IF(D1726="","",MIN(D1726+F1726,G1726+H1726))</f>
        <v/>
      </c>
      <c r="J1726" s="48">
        <f>IF(D1726="","",MIN(D1726,MAX(0,I1726-F1726)))</f>
        <v/>
      </c>
      <c r="K1726" s="48">
        <f>IF(D1726="","",MAX(0,D1726+F1726-I1726))</f>
        <v/>
      </c>
      <c r="L1726" s="18">
        <f>IF(D1726="","",IF(D1726&lt;=0,"",1+COUNTIFS($D$1706:$D$1805,"&gt;0",$E$1706:$E$1805,"&gt;"&amp;E1726)))</f>
        <v/>
      </c>
      <c r="M1726" s="18">
        <f>IF(D1726="","",IF(AND(K1726&gt;0,L1726=1),"Yes","No"))</f>
        <v/>
      </c>
      <c r="N1726" s="48">
        <f>IF(D1726="","",N1626+F1726)</f>
        <v/>
      </c>
      <c r="O1726" s="47">
        <f>IF(D1726="","",IF(AND(K1726=0,K1626&gt;0),C1726,""))</f>
        <v/>
      </c>
    </row>
    <row r="1727">
      <c r="A1727" s="49">
        <f>IF(B1727="","",DATE(YEAR('Debt Inputs'!$E$2),MONTH('Debt Inputs'!$E$2)+17,1))</f>
        <v/>
      </c>
      <c r="B1727" s="23">
        <f>IF('Debt Inputs'!A27="","",'Debt Inputs'!A27)</f>
        <v/>
      </c>
      <c r="C1727" s="24">
        <f>IF(B1727="","",IFERROR(VLOOKUP(B1727,'Debt Inputs'!$A$6:$M$105,2,FALSE),""))</f>
        <v/>
      </c>
      <c r="D1727" s="50">
        <f>IF(B1727="","",K1627)</f>
        <v/>
      </c>
      <c r="E1727" s="26">
        <f>IF(B1727="","",IFERROR(VLOOKUP(B1727,'Debt Inputs'!$A$6:$M$105,5,FALSE),0))</f>
        <v/>
      </c>
      <c r="F1727" s="50">
        <f>IF(D1727="","",IFERROR(D1727*E1727/12,0))</f>
        <v/>
      </c>
      <c r="G1727" s="50">
        <f>IF(D1727="","",MIN(IFERROR(VLOOKUP(B1727,'Debt Inputs'!$A$6:$M$105,7,FALSE),0),D1727+F1727))</f>
        <v/>
      </c>
      <c r="H1727" s="50">
        <f>IF(D1727="","",IF(L1727=1,MAX(0,'Debt Inputs'!$B$2-SUM($G$1706:$G$1805)),0))</f>
        <v/>
      </c>
      <c r="I1727" s="50">
        <f>IF(D1727="","",MIN(D1727+F1727,G1727+H1727))</f>
        <v/>
      </c>
      <c r="J1727" s="50">
        <f>IF(D1727="","",MIN(D1727,MAX(0,I1727-F1727)))</f>
        <v/>
      </c>
      <c r="K1727" s="50">
        <f>IF(D1727="","",MAX(0,D1727+F1727-I1727))</f>
        <v/>
      </c>
      <c r="L1727" s="23">
        <f>IF(D1727="","",IF(D1727&lt;=0,"",1+COUNTIFS($D$1706:$D$1805,"&gt;0",$E$1706:$E$1805,"&gt;"&amp;E1727)))</f>
        <v/>
      </c>
      <c r="M1727" s="23">
        <f>IF(D1727="","",IF(AND(K1727&gt;0,L1727=1),"Yes","No"))</f>
        <v/>
      </c>
      <c r="N1727" s="50">
        <f>IF(D1727="","",N1627+F1727)</f>
        <v/>
      </c>
      <c r="O1727" s="49">
        <f>IF(D1727="","",IF(AND(K1727=0,K1627&gt;0),C1727,""))</f>
        <v/>
      </c>
    </row>
    <row r="1728">
      <c r="A1728" s="47">
        <f>IF(B1728="","",DATE(YEAR('Debt Inputs'!$E$2),MONTH('Debt Inputs'!$E$2)+17,1))</f>
        <v/>
      </c>
      <c r="B1728" s="18">
        <f>IF('Debt Inputs'!A28="","",'Debt Inputs'!A28)</f>
        <v/>
      </c>
      <c r="C1728" s="19">
        <f>IF(B1728="","",IFERROR(VLOOKUP(B1728,'Debt Inputs'!$A$6:$M$105,2,FALSE),""))</f>
        <v/>
      </c>
      <c r="D1728" s="48">
        <f>IF(B1728="","",K1628)</f>
        <v/>
      </c>
      <c r="E1728" s="21">
        <f>IF(B1728="","",IFERROR(VLOOKUP(B1728,'Debt Inputs'!$A$6:$M$105,5,FALSE),0))</f>
        <v/>
      </c>
      <c r="F1728" s="48">
        <f>IF(D1728="","",IFERROR(D1728*E1728/12,0))</f>
        <v/>
      </c>
      <c r="G1728" s="48">
        <f>IF(D1728="","",MIN(IFERROR(VLOOKUP(B1728,'Debt Inputs'!$A$6:$M$105,7,FALSE),0),D1728+F1728))</f>
        <v/>
      </c>
      <c r="H1728" s="48">
        <f>IF(D1728="","",IF(L1728=1,MAX(0,'Debt Inputs'!$B$2-SUM($G$1706:$G$1805)),0))</f>
        <v/>
      </c>
      <c r="I1728" s="48">
        <f>IF(D1728="","",MIN(D1728+F1728,G1728+H1728))</f>
        <v/>
      </c>
      <c r="J1728" s="48">
        <f>IF(D1728="","",MIN(D1728,MAX(0,I1728-F1728)))</f>
        <v/>
      </c>
      <c r="K1728" s="48">
        <f>IF(D1728="","",MAX(0,D1728+F1728-I1728))</f>
        <v/>
      </c>
      <c r="L1728" s="18">
        <f>IF(D1728="","",IF(D1728&lt;=0,"",1+COUNTIFS($D$1706:$D$1805,"&gt;0",$E$1706:$E$1805,"&gt;"&amp;E1728)))</f>
        <v/>
      </c>
      <c r="M1728" s="18">
        <f>IF(D1728="","",IF(AND(K1728&gt;0,L1728=1),"Yes","No"))</f>
        <v/>
      </c>
      <c r="N1728" s="48">
        <f>IF(D1728="","",N1628+F1728)</f>
        <v/>
      </c>
      <c r="O1728" s="47">
        <f>IF(D1728="","",IF(AND(K1728=0,K1628&gt;0),C1728,""))</f>
        <v/>
      </c>
    </row>
    <row r="1729">
      <c r="A1729" s="49">
        <f>IF(B1729="","",DATE(YEAR('Debt Inputs'!$E$2),MONTH('Debt Inputs'!$E$2)+17,1))</f>
        <v/>
      </c>
      <c r="B1729" s="23">
        <f>IF('Debt Inputs'!A29="","",'Debt Inputs'!A29)</f>
        <v/>
      </c>
      <c r="C1729" s="24">
        <f>IF(B1729="","",IFERROR(VLOOKUP(B1729,'Debt Inputs'!$A$6:$M$105,2,FALSE),""))</f>
        <v/>
      </c>
      <c r="D1729" s="50">
        <f>IF(B1729="","",K1629)</f>
        <v/>
      </c>
      <c r="E1729" s="26">
        <f>IF(B1729="","",IFERROR(VLOOKUP(B1729,'Debt Inputs'!$A$6:$M$105,5,FALSE),0))</f>
        <v/>
      </c>
      <c r="F1729" s="50">
        <f>IF(D1729="","",IFERROR(D1729*E1729/12,0))</f>
        <v/>
      </c>
      <c r="G1729" s="50">
        <f>IF(D1729="","",MIN(IFERROR(VLOOKUP(B1729,'Debt Inputs'!$A$6:$M$105,7,FALSE),0),D1729+F1729))</f>
        <v/>
      </c>
      <c r="H1729" s="50">
        <f>IF(D1729="","",IF(L1729=1,MAX(0,'Debt Inputs'!$B$2-SUM($G$1706:$G$1805)),0))</f>
        <v/>
      </c>
      <c r="I1729" s="50">
        <f>IF(D1729="","",MIN(D1729+F1729,G1729+H1729))</f>
        <v/>
      </c>
      <c r="J1729" s="50">
        <f>IF(D1729="","",MIN(D1729,MAX(0,I1729-F1729)))</f>
        <v/>
      </c>
      <c r="K1729" s="50">
        <f>IF(D1729="","",MAX(0,D1729+F1729-I1729))</f>
        <v/>
      </c>
      <c r="L1729" s="23">
        <f>IF(D1729="","",IF(D1729&lt;=0,"",1+COUNTIFS($D$1706:$D$1805,"&gt;0",$E$1706:$E$1805,"&gt;"&amp;E1729)))</f>
        <v/>
      </c>
      <c r="M1729" s="23">
        <f>IF(D1729="","",IF(AND(K1729&gt;0,L1729=1),"Yes","No"))</f>
        <v/>
      </c>
      <c r="N1729" s="50">
        <f>IF(D1729="","",N1629+F1729)</f>
        <v/>
      </c>
      <c r="O1729" s="49">
        <f>IF(D1729="","",IF(AND(K1729=0,K1629&gt;0),C1729,""))</f>
        <v/>
      </c>
    </row>
    <row r="1730">
      <c r="A1730" s="47">
        <f>IF(B1730="","",DATE(YEAR('Debt Inputs'!$E$2),MONTH('Debt Inputs'!$E$2)+17,1))</f>
        <v/>
      </c>
      <c r="B1730" s="18">
        <f>IF('Debt Inputs'!A30="","",'Debt Inputs'!A30)</f>
        <v/>
      </c>
      <c r="C1730" s="19">
        <f>IF(B1730="","",IFERROR(VLOOKUP(B1730,'Debt Inputs'!$A$6:$M$105,2,FALSE),""))</f>
        <v/>
      </c>
      <c r="D1730" s="48">
        <f>IF(B1730="","",K1630)</f>
        <v/>
      </c>
      <c r="E1730" s="21">
        <f>IF(B1730="","",IFERROR(VLOOKUP(B1730,'Debt Inputs'!$A$6:$M$105,5,FALSE),0))</f>
        <v/>
      </c>
      <c r="F1730" s="48">
        <f>IF(D1730="","",IFERROR(D1730*E1730/12,0))</f>
        <v/>
      </c>
      <c r="G1730" s="48">
        <f>IF(D1730="","",MIN(IFERROR(VLOOKUP(B1730,'Debt Inputs'!$A$6:$M$105,7,FALSE),0),D1730+F1730))</f>
        <v/>
      </c>
      <c r="H1730" s="48">
        <f>IF(D1730="","",IF(L1730=1,MAX(0,'Debt Inputs'!$B$2-SUM($G$1706:$G$1805)),0))</f>
        <v/>
      </c>
      <c r="I1730" s="48">
        <f>IF(D1730="","",MIN(D1730+F1730,G1730+H1730))</f>
        <v/>
      </c>
      <c r="J1730" s="48">
        <f>IF(D1730="","",MIN(D1730,MAX(0,I1730-F1730)))</f>
        <v/>
      </c>
      <c r="K1730" s="48">
        <f>IF(D1730="","",MAX(0,D1730+F1730-I1730))</f>
        <v/>
      </c>
      <c r="L1730" s="18">
        <f>IF(D1730="","",IF(D1730&lt;=0,"",1+COUNTIFS($D$1706:$D$1805,"&gt;0",$E$1706:$E$1805,"&gt;"&amp;E1730)))</f>
        <v/>
      </c>
      <c r="M1730" s="18">
        <f>IF(D1730="","",IF(AND(K1730&gt;0,L1730=1),"Yes","No"))</f>
        <v/>
      </c>
      <c r="N1730" s="48">
        <f>IF(D1730="","",N1630+F1730)</f>
        <v/>
      </c>
      <c r="O1730" s="47">
        <f>IF(D1730="","",IF(AND(K1730=0,K1630&gt;0),C1730,""))</f>
        <v/>
      </c>
    </row>
    <row r="1731">
      <c r="A1731" s="49">
        <f>IF(B1731="","",DATE(YEAR('Debt Inputs'!$E$2),MONTH('Debt Inputs'!$E$2)+17,1))</f>
        <v/>
      </c>
      <c r="B1731" s="23">
        <f>IF('Debt Inputs'!A31="","",'Debt Inputs'!A31)</f>
        <v/>
      </c>
      <c r="C1731" s="24">
        <f>IF(B1731="","",IFERROR(VLOOKUP(B1731,'Debt Inputs'!$A$6:$M$105,2,FALSE),""))</f>
        <v/>
      </c>
      <c r="D1731" s="50">
        <f>IF(B1731="","",K1631)</f>
        <v/>
      </c>
      <c r="E1731" s="26">
        <f>IF(B1731="","",IFERROR(VLOOKUP(B1731,'Debt Inputs'!$A$6:$M$105,5,FALSE),0))</f>
        <v/>
      </c>
      <c r="F1731" s="50">
        <f>IF(D1731="","",IFERROR(D1731*E1731/12,0))</f>
        <v/>
      </c>
      <c r="G1731" s="50">
        <f>IF(D1731="","",MIN(IFERROR(VLOOKUP(B1731,'Debt Inputs'!$A$6:$M$105,7,FALSE),0),D1731+F1731))</f>
        <v/>
      </c>
      <c r="H1731" s="50">
        <f>IF(D1731="","",IF(L1731=1,MAX(0,'Debt Inputs'!$B$2-SUM($G$1706:$G$1805)),0))</f>
        <v/>
      </c>
      <c r="I1731" s="50">
        <f>IF(D1731="","",MIN(D1731+F1731,G1731+H1731))</f>
        <v/>
      </c>
      <c r="J1731" s="50">
        <f>IF(D1731="","",MIN(D1731,MAX(0,I1731-F1731)))</f>
        <v/>
      </c>
      <c r="K1731" s="50">
        <f>IF(D1731="","",MAX(0,D1731+F1731-I1731))</f>
        <v/>
      </c>
      <c r="L1731" s="23">
        <f>IF(D1731="","",IF(D1731&lt;=0,"",1+COUNTIFS($D$1706:$D$1805,"&gt;0",$E$1706:$E$1805,"&gt;"&amp;E1731)))</f>
        <v/>
      </c>
      <c r="M1731" s="23">
        <f>IF(D1731="","",IF(AND(K1731&gt;0,L1731=1),"Yes","No"))</f>
        <v/>
      </c>
      <c r="N1731" s="50">
        <f>IF(D1731="","",N1631+F1731)</f>
        <v/>
      </c>
      <c r="O1731" s="49">
        <f>IF(D1731="","",IF(AND(K1731=0,K1631&gt;0),C1731,""))</f>
        <v/>
      </c>
    </row>
    <row r="1732">
      <c r="A1732" s="47">
        <f>IF(B1732="","",DATE(YEAR('Debt Inputs'!$E$2),MONTH('Debt Inputs'!$E$2)+17,1))</f>
        <v/>
      </c>
      <c r="B1732" s="18">
        <f>IF('Debt Inputs'!A32="","",'Debt Inputs'!A32)</f>
        <v/>
      </c>
      <c r="C1732" s="19">
        <f>IF(B1732="","",IFERROR(VLOOKUP(B1732,'Debt Inputs'!$A$6:$M$105,2,FALSE),""))</f>
        <v/>
      </c>
      <c r="D1732" s="48">
        <f>IF(B1732="","",K1632)</f>
        <v/>
      </c>
      <c r="E1732" s="21">
        <f>IF(B1732="","",IFERROR(VLOOKUP(B1732,'Debt Inputs'!$A$6:$M$105,5,FALSE),0))</f>
        <v/>
      </c>
      <c r="F1732" s="48">
        <f>IF(D1732="","",IFERROR(D1732*E1732/12,0))</f>
        <v/>
      </c>
      <c r="G1732" s="48">
        <f>IF(D1732="","",MIN(IFERROR(VLOOKUP(B1732,'Debt Inputs'!$A$6:$M$105,7,FALSE),0),D1732+F1732))</f>
        <v/>
      </c>
      <c r="H1732" s="48">
        <f>IF(D1732="","",IF(L1732=1,MAX(0,'Debt Inputs'!$B$2-SUM($G$1706:$G$1805)),0))</f>
        <v/>
      </c>
      <c r="I1732" s="48">
        <f>IF(D1732="","",MIN(D1732+F1732,G1732+H1732))</f>
        <v/>
      </c>
      <c r="J1732" s="48">
        <f>IF(D1732="","",MIN(D1732,MAX(0,I1732-F1732)))</f>
        <v/>
      </c>
      <c r="K1732" s="48">
        <f>IF(D1732="","",MAX(0,D1732+F1732-I1732))</f>
        <v/>
      </c>
      <c r="L1732" s="18">
        <f>IF(D1732="","",IF(D1732&lt;=0,"",1+COUNTIFS($D$1706:$D$1805,"&gt;0",$E$1706:$E$1805,"&gt;"&amp;E1732)))</f>
        <v/>
      </c>
      <c r="M1732" s="18">
        <f>IF(D1732="","",IF(AND(K1732&gt;0,L1732=1),"Yes","No"))</f>
        <v/>
      </c>
      <c r="N1732" s="48">
        <f>IF(D1732="","",N1632+F1732)</f>
        <v/>
      </c>
      <c r="O1732" s="47">
        <f>IF(D1732="","",IF(AND(K1732=0,K1632&gt;0),C1732,""))</f>
        <v/>
      </c>
    </row>
    <row r="1733">
      <c r="A1733" s="49">
        <f>IF(B1733="","",DATE(YEAR('Debt Inputs'!$E$2),MONTH('Debt Inputs'!$E$2)+17,1))</f>
        <v/>
      </c>
      <c r="B1733" s="23">
        <f>IF('Debt Inputs'!A33="","",'Debt Inputs'!A33)</f>
        <v/>
      </c>
      <c r="C1733" s="24">
        <f>IF(B1733="","",IFERROR(VLOOKUP(B1733,'Debt Inputs'!$A$6:$M$105,2,FALSE),""))</f>
        <v/>
      </c>
      <c r="D1733" s="50">
        <f>IF(B1733="","",K1633)</f>
        <v/>
      </c>
      <c r="E1733" s="26">
        <f>IF(B1733="","",IFERROR(VLOOKUP(B1733,'Debt Inputs'!$A$6:$M$105,5,FALSE),0))</f>
        <v/>
      </c>
      <c r="F1733" s="50">
        <f>IF(D1733="","",IFERROR(D1733*E1733/12,0))</f>
        <v/>
      </c>
      <c r="G1733" s="50">
        <f>IF(D1733="","",MIN(IFERROR(VLOOKUP(B1733,'Debt Inputs'!$A$6:$M$105,7,FALSE),0),D1733+F1733))</f>
        <v/>
      </c>
      <c r="H1733" s="50">
        <f>IF(D1733="","",IF(L1733=1,MAX(0,'Debt Inputs'!$B$2-SUM($G$1706:$G$1805)),0))</f>
        <v/>
      </c>
      <c r="I1733" s="50">
        <f>IF(D1733="","",MIN(D1733+F1733,G1733+H1733))</f>
        <v/>
      </c>
      <c r="J1733" s="50">
        <f>IF(D1733="","",MIN(D1733,MAX(0,I1733-F1733)))</f>
        <v/>
      </c>
      <c r="K1733" s="50">
        <f>IF(D1733="","",MAX(0,D1733+F1733-I1733))</f>
        <v/>
      </c>
      <c r="L1733" s="23">
        <f>IF(D1733="","",IF(D1733&lt;=0,"",1+COUNTIFS($D$1706:$D$1805,"&gt;0",$E$1706:$E$1805,"&gt;"&amp;E1733)))</f>
        <v/>
      </c>
      <c r="M1733" s="23">
        <f>IF(D1733="","",IF(AND(K1733&gt;0,L1733=1),"Yes","No"))</f>
        <v/>
      </c>
      <c r="N1733" s="50">
        <f>IF(D1733="","",N1633+F1733)</f>
        <v/>
      </c>
      <c r="O1733" s="49">
        <f>IF(D1733="","",IF(AND(K1733=0,K1633&gt;0),C1733,""))</f>
        <v/>
      </c>
    </row>
    <row r="1734">
      <c r="A1734" s="47">
        <f>IF(B1734="","",DATE(YEAR('Debt Inputs'!$E$2),MONTH('Debt Inputs'!$E$2)+17,1))</f>
        <v/>
      </c>
      <c r="B1734" s="18">
        <f>IF('Debt Inputs'!A34="","",'Debt Inputs'!A34)</f>
        <v/>
      </c>
      <c r="C1734" s="19">
        <f>IF(B1734="","",IFERROR(VLOOKUP(B1734,'Debt Inputs'!$A$6:$M$105,2,FALSE),""))</f>
        <v/>
      </c>
      <c r="D1734" s="48">
        <f>IF(B1734="","",K1634)</f>
        <v/>
      </c>
      <c r="E1734" s="21">
        <f>IF(B1734="","",IFERROR(VLOOKUP(B1734,'Debt Inputs'!$A$6:$M$105,5,FALSE),0))</f>
        <v/>
      </c>
      <c r="F1734" s="48">
        <f>IF(D1734="","",IFERROR(D1734*E1734/12,0))</f>
        <v/>
      </c>
      <c r="G1734" s="48">
        <f>IF(D1734="","",MIN(IFERROR(VLOOKUP(B1734,'Debt Inputs'!$A$6:$M$105,7,FALSE),0),D1734+F1734))</f>
        <v/>
      </c>
      <c r="H1734" s="48">
        <f>IF(D1734="","",IF(L1734=1,MAX(0,'Debt Inputs'!$B$2-SUM($G$1706:$G$1805)),0))</f>
        <v/>
      </c>
      <c r="I1734" s="48">
        <f>IF(D1734="","",MIN(D1734+F1734,G1734+H1734))</f>
        <v/>
      </c>
      <c r="J1734" s="48">
        <f>IF(D1734="","",MIN(D1734,MAX(0,I1734-F1734)))</f>
        <v/>
      </c>
      <c r="K1734" s="48">
        <f>IF(D1734="","",MAX(0,D1734+F1734-I1734))</f>
        <v/>
      </c>
      <c r="L1734" s="18">
        <f>IF(D1734="","",IF(D1734&lt;=0,"",1+COUNTIFS($D$1706:$D$1805,"&gt;0",$E$1706:$E$1805,"&gt;"&amp;E1734)))</f>
        <v/>
      </c>
      <c r="M1734" s="18">
        <f>IF(D1734="","",IF(AND(K1734&gt;0,L1734=1),"Yes","No"))</f>
        <v/>
      </c>
      <c r="N1734" s="48">
        <f>IF(D1734="","",N1634+F1734)</f>
        <v/>
      </c>
      <c r="O1734" s="47">
        <f>IF(D1734="","",IF(AND(K1734=0,K1634&gt;0),C1734,""))</f>
        <v/>
      </c>
    </row>
    <row r="1735">
      <c r="A1735" s="49">
        <f>IF(B1735="","",DATE(YEAR('Debt Inputs'!$E$2),MONTH('Debt Inputs'!$E$2)+17,1))</f>
        <v/>
      </c>
      <c r="B1735" s="23">
        <f>IF('Debt Inputs'!A35="","",'Debt Inputs'!A35)</f>
        <v/>
      </c>
      <c r="C1735" s="24">
        <f>IF(B1735="","",IFERROR(VLOOKUP(B1735,'Debt Inputs'!$A$6:$M$105,2,FALSE),""))</f>
        <v/>
      </c>
      <c r="D1735" s="50">
        <f>IF(B1735="","",K1635)</f>
        <v/>
      </c>
      <c r="E1735" s="26">
        <f>IF(B1735="","",IFERROR(VLOOKUP(B1735,'Debt Inputs'!$A$6:$M$105,5,FALSE),0))</f>
        <v/>
      </c>
      <c r="F1735" s="50">
        <f>IF(D1735="","",IFERROR(D1735*E1735/12,0))</f>
        <v/>
      </c>
      <c r="G1735" s="50">
        <f>IF(D1735="","",MIN(IFERROR(VLOOKUP(B1735,'Debt Inputs'!$A$6:$M$105,7,FALSE),0),D1735+F1735))</f>
        <v/>
      </c>
      <c r="H1735" s="50">
        <f>IF(D1735="","",IF(L1735=1,MAX(0,'Debt Inputs'!$B$2-SUM($G$1706:$G$1805)),0))</f>
        <v/>
      </c>
      <c r="I1735" s="50">
        <f>IF(D1735="","",MIN(D1735+F1735,G1735+H1735))</f>
        <v/>
      </c>
      <c r="J1735" s="50">
        <f>IF(D1735="","",MIN(D1735,MAX(0,I1735-F1735)))</f>
        <v/>
      </c>
      <c r="K1735" s="50">
        <f>IF(D1735="","",MAX(0,D1735+F1735-I1735))</f>
        <v/>
      </c>
      <c r="L1735" s="23">
        <f>IF(D1735="","",IF(D1735&lt;=0,"",1+COUNTIFS($D$1706:$D$1805,"&gt;0",$E$1706:$E$1805,"&gt;"&amp;E1735)))</f>
        <v/>
      </c>
      <c r="M1735" s="23">
        <f>IF(D1735="","",IF(AND(K1735&gt;0,L1735=1),"Yes","No"))</f>
        <v/>
      </c>
      <c r="N1735" s="50">
        <f>IF(D1735="","",N1635+F1735)</f>
        <v/>
      </c>
      <c r="O1735" s="49">
        <f>IF(D1735="","",IF(AND(K1735=0,K1635&gt;0),C1735,""))</f>
        <v/>
      </c>
    </row>
    <row r="1736">
      <c r="A1736" s="47">
        <f>IF(B1736="","",DATE(YEAR('Debt Inputs'!$E$2),MONTH('Debt Inputs'!$E$2)+17,1))</f>
        <v/>
      </c>
      <c r="B1736" s="18">
        <f>IF('Debt Inputs'!A36="","",'Debt Inputs'!A36)</f>
        <v/>
      </c>
      <c r="C1736" s="19">
        <f>IF(B1736="","",IFERROR(VLOOKUP(B1736,'Debt Inputs'!$A$6:$M$105,2,FALSE),""))</f>
        <v/>
      </c>
      <c r="D1736" s="48">
        <f>IF(B1736="","",K1636)</f>
        <v/>
      </c>
      <c r="E1736" s="21">
        <f>IF(B1736="","",IFERROR(VLOOKUP(B1736,'Debt Inputs'!$A$6:$M$105,5,FALSE),0))</f>
        <v/>
      </c>
      <c r="F1736" s="48">
        <f>IF(D1736="","",IFERROR(D1736*E1736/12,0))</f>
        <v/>
      </c>
      <c r="G1736" s="48">
        <f>IF(D1736="","",MIN(IFERROR(VLOOKUP(B1736,'Debt Inputs'!$A$6:$M$105,7,FALSE),0),D1736+F1736))</f>
        <v/>
      </c>
      <c r="H1736" s="48">
        <f>IF(D1736="","",IF(L1736=1,MAX(0,'Debt Inputs'!$B$2-SUM($G$1706:$G$1805)),0))</f>
        <v/>
      </c>
      <c r="I1736" s="48">
        <f>IF(D1736="","",MIN(D1736+F1736,G1736+H1736))</f>
        <v/>
      </c>
      <c r="J1736" s="48">
        <f>IF(D1736="","",MIN(D1736,MAX(0,I1736-F1736)))</f>
        <v/>
      </c>
      <c r="K1736" s="48">
        <f>IF(D1736="","",MAX(0,D1736+F1736-I1736))</f>
        <v/>
      </c>
      <c r="L1736" s="18">
        <f>IF(D1736="","",IF(D1736&lt;=0,"",1+COUNTIFS($D$1706:$D$1805,"&gt;0",$E$1706:$E$1805,"&gt;"&amp;E1736)))</f>
        <v/>
      </c>
      <c r="M1736" s="18">
        <f>IF(D1736="","",IF(AND(K1736&gt;0,L1736=1),"Yes","No"))</f>
        <v/>
      </c>
      <c r="N1736" s="48">
        <f>IF(D1736="","",N1636+F1736)</f>
        <v/>
      </c>
      <c r="O1736" s="47">
        <f>IF(D1736="","",IF(AND(K1736=0,K1636&gt;0),C1736,""))</f>
        <v/>
      </c>
    </row>
    <row r="1737">
      <c r="A1737" s="49">
        <f>IF(B1737="","",DATE(YEAR('Debt Inputs'!$E$2),MONTH('Debt Inputs'!$E$2)+17,1))</f>
        <v/>
      </c>
      <c r="B1737" s="23">
        <f>IF('Debt Inputs'!A37="","",'Debt Inputs'!A37)</f>
        <v/>
      </c>
      <c r="C1737" s="24">
        <f>IF(B1737="","",IFERROR(VLOOKUP(B1737,'Debt Inputs'!$A$6:$M$105,2,FALSE),""))</f>
        <v/>
      </c>
      <c r="D1737" s="50">
        <f>IF(B1737="","",K1637)</f>
        <v/>
      </c>
      <c r="E1737" s="26">
        <f>IF(B1737="","",IFERROR(VLOOKUP(B1737,'Debt Inputs'!$A$6:$M$105,5,FALSE),0))</f>
        <v/>
      </c>
      <c r="F1737" s="50">
        <f>IF(D1737="","",IFERROR(D1737*E1737/12,0))</f>
        <v/>
      </c>
      <c r="G1737" s="50">
        <f>IF(D1737="","",MIN(IFERROR(VLOOKUP(B1737,'Debt Inputs'!$A$6:$M$105,7,FALSE),0),D1737+F1737))</f>
        <v/>
      </c>
      <c r="H1737" s="50">
        <f>IF(D1737="","",IF(L1737=1,MAX(0,'Debt Inputs'!$B$2-SUM($G$1706:$G$1805)),0))</f>
        <v/>
      </c>
      <c r="I1737" s="50">
        <f>IF(D1737="","",MIN(D1737+F1737,G1737+H1737))</f>
        <v/>
      </c>
      <c r="J1737" s="50">
        <f>IF(D1737="","",MIN(D1737,MAX(0,I1737-F1737)))</f>
        <v/>
      </c>
      <c r="K1737" s="50">
        <f>IF(D1737="","",MAX(0,D1737+F1737-I1737))</f>
        <v/>
      </c>
      <c r="L1737" s="23">
        <f>IF(D1737="","",IF(D1737&lt;=0,"",1+COUNTIFS($D$1706:$D$1805,"&gt;0",$E$1706:$E$1805,"&gt;"&amp;E1737)))</f>
        <v/>
      </c>
      <c r="M1737" s="23">
        <f>IF(D1737="","",IF(AND(K1737&gt;0,L1737=1),"Yes","No"))</f>
        <v/>
      </c>
      <c r="N1737" s="50">
        <f>IF(D1737="","",N1637+F1737)</f>
        <v/>
      </c>
      <c r="O1737" s="49">
        <f>IF(D1737="","",IF(AND(K1737=0,K1637&gt;0),C1737,""))</f>
        <v/>
      </c>
    </row>
    <row r="1738">
      <c r="A1738" s="47">
        <f>IF(B1738="","",DATE(YEAR('Debt Inputs'!$E$2),MONTH('Debt Inputs'!$E$2)+17,1))</f>
        <v/>
      </c>
      <c r="B1738" s="18">
        <f>IF('Debt Inputs'!A38="","",'Debt Inputs'!A38)</f>
        <v/>
      </c>
      <c r="C1738" s="19">
        <f>IF(B1738="","",IFERROR(VLOOKUP(B1738,'Debt Inputs'!$A$6:$M$105,2,FALSE),""))</f>
        <v/>
      </c>
      <c r="D1738" s="48">
        <f>IF(B1738="","",K1638)</f>
        <v/>
      </c>
      <c r="E1738" s="21">
        <f>IF(B1738="","",IFERROR(VLOOKUP(B1738,'Debt Inputs'!$A$6:$M$105,5,FALSE),0))</f>
        <v/>
      </c>
      <c r="F1738" s="48">
        <f>IF(D1738="","",IFERROR(D1738*E1738/12,0))</f>
        <v/>
      </c>
      <c r="G1738" s="48">
        <f>IF(D1738="","",MIN(IFERROR(VLOOKUP(B1738,'Debt Inputs'!$A$6:$M$105,7,FALSE),0),D1738+F1738))</f>
        <v/>
      </c>
      <c r="H1738" s="48">
        <f>IF(D1738="","",IF(L1738=1,MAX(0,'Debt Inputs'!$B$2-SUM($G$1706:$G$1805)),0))</f>
        <v/>
      </c>
      <c r="I1738" s="48">
        <f>IF(D1738="","",MIN(D1738+F1738,G1738+H1738))</f>
        <v/>
      </c>
      <c r="J1738" s="48">
        <f>IF(D1738="","",MIN(D1738,MAX(0,I1738-F1738)))</f>
        <v/>
      </c>
      <c r="K1738" s="48">
        <f>IF(D1738="","",MAX(0,D1738+F1738-I1738))</f>
        <v/>
      </c>
      <c r="L1738" s="18">
        <f>IF(D1738="","",IF(D1738&lt;=0,"",1+COUNTIFS($D$1706:$D$1805,"&gt;0",$E$1706:$E$1805,"&gt;"&amp;E1738)))</f>
        <v/>
      </c>
      <c r="M1738" s="18">
        <f>IF(D1738="","",IF(AND(K1738&gt;0,L1738=1),"Yes","No"))</f>
        <v/>
      </c>
      <c r="N1738" s="48">
        <f>IF(D1738="","",N1638+F1738)</f>
        <v/>
      </c>
      <c r="O1738" s="47">
        <f>IF(D1738="","",IF(AND(K1738=0,K1638&gt;0),C1738,""))</f>
        <v/>
      </c>
    </row>
    <row r="1739">
      <c r="A1739" s="49">
        <f>IF(B1739="","",DATE(YEAR('Debt Inputs'!$E$2),MONTH('Debt Inputs'!$E$2)+17,1))</f>
        <v/>
      </c>
      <c r="B1739" s="23">
        <f>IF('Debt Inputs'!A39="","",'Debt Inputs'!A39)</f>
        <v/>
      </c>
      <c r="C1739" s="24">
        <f>IF(B1739="","",IFERROR(VLOOKUP(B1739,'Debt Inputs'!$A$6:$M$105,2,FALSE),""))</f>
        <v/>
      </c>
      <c r="D1739" s="50">
        <f>IF(B1739="","",K1639)</f>
        <v/>
      </c>
      <c r="E1739" s="26">
        <f>IF(B1739="","",IFERROR(VLOOKUP(B1739,'Debt Inputs'!$A$6:$M$105,5,FALSE),0))</f>
        <v/>
      </c>
      <c r="F1739" s="50">
        <f>IF(D1739="","",IFERROR(D1739*E1739/12,0))</f>
        <v/>
      </c>
      <c r="G1739" s="50">
        <f>IF(D1739="","",MIN(IFERROR(VLOOKUP(B1739,'Debt Inputs'!$A$6:$M$105,7,FALSE),0),D1739+F1739))</f>
        <v/>
      </c>
      <c r="H1739" s="50">
        <f>IF(D1739="","",IF(L1739=1,MAX(0,'Debt Inputs'!$B$2-SUM($G$1706:$G$1805)),0))</f>
        <v/>
      </c>
      <c r="I1739" s="50">
        <f>IF(D1739="","",MIN(D1739+F1739,G1739+H1739))</f>
        <v/>
      </c>
      <c r="J1739" s="50">
        <f>IF(D1739="","",MIN(D1739,MAX(0,I1739-F1739)))</f>
        <v/>
      </c>
      <c r="K1739" s="50">
        <f>IF(D1739="","",MAX(0,D1739+F1739-I1739))</f>
        <v/>
      </c>
      <c r="L1739" s="23">
        <f>IF(D1739="","",IF(D1739&lt;=0,"",1+COUNTIFS($D$1706:$D$1805,"&gt;0",$E$1706:$E$1805,"&gt;"&amp;E1739)))</f>
        <v/>
      </c>
      <c r="M1739" s="23">
        <f>IF(D1739="","",IF(AND(K1739&gt;0,L1739=1),"Yes","No"))</f>
        <v/>
      </c>
      <c r="N1739" s="50">
        <f>IF(D1739="","",N1639+F1739)</f>
        <v/>
      </c>
      <c r="O1739" s="49">
        <f>IF(D1739="","",IF(AND(K1739=0,K1639&gt;0),C1739,""))</f>
        <v/>
      </c>
    </row>
    <row r="1740">
      <c r="A1740" s="47">
        <f>IF(B1740="","",DATE(YEAR('Debt Inputs'!$E$2),MONTH('Debt Inputs'!$E$2)+17,1))</f>
        <v/>
      </c>
      <c r="B1740" s="18">
        <f>IF('Debt Inputs'!A40="","",'Debt Inputs'!A40)</f>
        <v/>
      </c>
      <c r="C1740" s="19">
        <f>IF(B1740="","",IFERROR(VLOOKUP(B1740,'Debt Inputs'!$A$6:$M$105,2,FALSE),""))</f>
        <v/>
      </c>
      <c r="D1740" s="48">
        <f>IF(B1740="","",K1640)</f>
        <v/>
      </c>
      <c r="E1740" s="21">
        <f>IF(B1740="","",IFERROR(VLOOKUP(B1740,'Debt Inputs'!$A$6:$M$105,5,FALSE),0))</f>
        <v/>
      </c>
      <c r="F1740" s="48">
        <f>IF(D1740="","",IFERROR(D1740*E1740/12,0))</f>
        <v/>
      </c>
      <c r="G1740" s="48">
        <f>IF(D1740="","",MIN(IFERROR(VLOOKUP(B1740,'Debt Inputs'!$A$6:$M$105,7,FALSE),0),D1740+F1740))</f>
        <v/>
      </c>
      <c r="H1740" s="48">
        <f>IF(D1740="","",IF(L1740=1,MAX(0,'Debt Inputs'!$B$2-SUM($G$1706:$G$1805)),0))</f>
        <v/>
      </c>
      <c r="I1740" s="48">
        <f>IF(D1740="","",MIN(D1740+F1740,G1740+H1740))</f>
        <v/>
      </c>
      <c r="J1740" s="48">
        <f>IF(D1740="","",MIN(D1740,MAX(0,I1740-F1740)))</f>
        <v/>
      </c>
      <c r="K1740" s="48">
        <f>IF(D1740="","",MAX(0,D1740+F1740-I1740))</f>
        <v/>
      </c>
      <c r="L1740" s="18">
        <f>IF(D1740="","",IF(D1740&lt;=0,"",1+COUNTIFS($D$1706:$D$1805,"&gt;0",$E$1706:$E$1805,"&gt;"&amp;E1740)))</f>
        <v/>
      </c>
      <c r="M1740" s="18">
        <f>IF(D1740="","",IF(AND(K1740&gt;0,L1740=1),"Yes","No"))</f>
        <v/>
      </c>
      <c r="N1740" s="48">
        <f>IF(D1740="","",N1640+F1740)</f>
        <v/>
      </c>
      <c r="O1740" s="47">
        <f>IF(D1740="","",IF(AND(K1740=0,K1640&gt;0),C1740,""))</f>
        <v/>
      </c>
    </row>
    <row r="1741">
      <c r="A1741" s="49">
        <f>IF(B1741="","",DATE(YEAR('Debt Inputs'!$E$2),MONTH('Debt Inputs'!$E$2)+17,1))</f>
        <v/>
      </c>
      <c r="B1741" s="23">
        <f>IF('Debt Inputs'!A41="","",'Debt Inputs'!A41)</f>
        <v/>
      </c>
      <c r="C1741" s="24">
        <f>IF(B1741="","",IFERROR(VLOOKUP(B1741,'Debt Inputs'!$A$6:$M$105,2,FALSE),""))</f>
        <v/>
      </c>
      <c r="D1741" s="50">
        <f>IF(B1741="","",K1641)</f>
        <v/>
      </c>
      <c r="E1741" s="26">
        <f>IF(B1741="","",IFERROR(VLOOKUP(B1741,'Debt Inputs'!$A$6:$M$105,5,FALSE),0))</f>
        <v/>
      </c>
      <c r="F1741" s="50">
        <f>IF(D1741="","",IFERROR(D1741*E1741/12,0))</f>
        <v/>
      </c>
      <c r="G1741" s="50">
        <f>IF(D1741="","",MIN(IFERROR(VLOOKUP(B1741,'Debt Inputs'!$A$6:$M$105,7,FALSE),0),D1741+F1741))</f>
        <v/>
      </c>
      <c r="H1741" s="50">
        <f>IF(D1741="","",IF(L1741=1,MAX(0,'Debt Inputs'!$B$2-SUM($G$1706:$G$1805)),0))</f>
        <v/>
      </c>
      <c r="I1741" s="50">
        <f>IF(D1741="","",MIN(D1741+F1741,G1741+H1741))</f>
        <v/>
      </c>
      <c r="J1741" s="50">
        <f>IF(D1741="","",MIN(D1741,MAX(0,I1741-F1741)))</f>
        <v/>
      </c>
      <c r="K1741" s="50">
        <f>IF(D1741="","",MAX(0,D1741+F1741-I1741))</f>
        <v/>
      </c>
      <c r="L1741" s="23">
        <f>IF(D1741="","",IF(D1741&lt;=0,"",1+COUNTIFS($D$1706:$D$1805,"&gt;0",$E$1706:$E$1805,"&gt;"&amp;E1741)))</f>
        <v/>
      </c>
      <c r="M1741" s="23">
        <f>IF(D1741="","",IF(AND(K1741&gt;0,L1741=1),"Yes","No"))</f>
        <v/>
      </c>
      <c r="N1741" s="50">
        <f>IF(D1741="","",N1641+F1741)</f>
        <v/>
      </c>
      <c r="O1741" s="49">
        <f>IF(D1741="","",IF(AND(K1741=0,K1641&gt;0),C1741,""))</f>
        <v/>
      </c>
    </row>
    <row r="1742">
      <c r="A1742" s="47">
        <f>IF(B1742="","",DATE(YEAR('Debt Inputs'!$E$2),MONTH('Debt Inputs'!$E$2)+17,1))</f>
        <v/>
      </c>
      <c r="B1742" s="18">
        <f>IF('Debt Inputs'!A42="","",'Debt Inputs'!A42)</f>
        <v/>
      </c>
      <c r="C1742" s="19">
        <f>IF(B1742="","",IFERROR(VLOOKUP(B1742,'Debt Inputs'!$A$6:$M$105,2,FALSE),""))</f>
        <v/>
      </c>
      <c r="D1742" s="48">
        <f>IF(B1742="","",K1642)</f>
        <v/>
      </c>
      <c r="E1742" s="21">
        <f>IF(B1742="","",IFERROR(VLOOKUP(B1742,'Debt Inputs'!$A$6:$M$105,5,FALSE),0))</f>
        <v/>
      </c>
      <c r="F1742" s="48">
        <f>IF(D1742="","",IFERROR(D1742*E1742/12,0))</f>
        <v/>
      </c>
      <c r="G1742" s="48">
        <f>IF(D1742="","",MIN(IFERROR(VLOOKUP(B1742,'Debt Inputs'!$A$6:$M$105,7,FALSE),0),D1742+F1742))</f>
        <v/>
      </c>
      <c r="H1742" s="48">
        <f>IF(D1742="","",IF(L1742=1,MAX(0,'Debt Inputs'!$B$2-SUM($G$1706:$G$1805)),0))</f>
        <v/>
      </c>
      <c r="I1742" s="48">
        <f>IF(D1742="","",MIN(D1742+F1742,G1742+H1742))</f>
        <v/>
      </c>
      <c r="J1742" s="48">
        <f>IF(D1742="","",MIN(D1742,MAX(0,I1742-F1742)))</f>
        <v/>
      </c>
      <c r="K1742" s="48">
        <f>IF(D1742="","",MAX(0,D1742+F1742-I1742))</f>
        <v/>
      </c>
      <c r="L1742" s="18">
        <f>IF(D1742="","",IF(D1742&lt;=0,"",1+COUNTIFS($D$1706:$D$1805,"&gt;0",$E$1706:$E$1805,"&gt;"&amp;E1742)))</f>
        <v/>
      </c>
      <c r="M1742" s="18">
        <f>IF(D1742="","",IF(AND(K1742&gt;0,L1742=1),"Yes","No"))</f>
        <v/>
      </c>
      <c r="N1742" s="48">
        <f>IF(D1742="","",N1642+F1742)</f>
        <v/>
      </c>
      <c r="O1742" s="47">
        <f>IF(D1742="","",IF(AND(K1742=0,K1642&gt;0),C1742,""))</f>
        <v/>
      </c>
    </row>
    <row r="1743">
      <c r="A1743" s="49">
        <f>IF(B1743="","",DATE(YEAR('Debt Inputs'!$E$2),MONTH('Debt Inputs'!$E$2)+17,1))</f>
        <v/>
      </c>
      <c r="B1743" s="23">
        <f>IF('Debt Inputs'!A43="","",'Debt Inputs'!A43)</f>
        <v/>
      </c>
      <c r="C1743" s="24">
        <f>IF(B1743="","",IFERROR(VLOOKUP(B1743,'Debt Inputs'!$A$6:$M$105,2,FALSE),""))</f>
        <v/>
      </c>
      <c r="D1743" s="50">
        <f>IF(B1743="","",K1643)</f>
        <v/>
      </c>
      <c r="E1743" s="26">
        <f>IF(B1743="","",IFERROR(VLOOKUP(B1743,'Debt Inputs'!$A$6:$M$105,5,FALSE),0))</f>
        <v/>
      </c>
      <c r="F1743" s="50">
        <f>IF(D1743="","",IFERROR(D1743*E1743/12,0))</f>
        <v/>
      </c>
      <c r="G1743" s="50">
        <f>IF(D1743="","",MIN(IFERROR(VLOOKUP(B1743,'Debt Inputs'!$A$6:$M$105,7,FALSE),0),D1743+F1743))</f>
        <v/>
      </c>
      <c r="H1743" s="50">
        <f>IF(D1743="","",IF(L1743=1,MAX(0,'Debt Inputs'!$B$2-SUM($G$1706:$G$1805)),0))</f>
        <v/>
      </c>
      <c r="I1743" s="50">
        <f>IF(D1743="","",MIN(D1743+F1743,G1743+H1743))</f>
        <v/>
      </c>
      <c r="J1743" s="50">
        <f>IF(D1743="","",MIN(D1743,MAX(0,I1743-F1743)))</f>
        <v/>
      </c>
      <c r="K1743" s="50">
        <f>IF(D1743="","",MAX(0,D1743+F1743-I1743))</f>
        <v/>
      </c>
      <c r="L1743" s="23">
        <f>IF(D1743="","",IF(D1743&lt;=0,"",1+COUNTIFS($D$1706:$D$1805,"&gt;0",$E$1706:$E$1805,"&gt;"&amp;E1743)))</f>
        <v/>
      </c>
      <c r="M1743" s="23">
        <f>IF(D1743="","",IF(AND(K1743&gt;0,L1743=1),"Yes","No"))</f>
        <v/>
      </c>
      <c r="N1743" s="50">
        <f>IF(D1743="","",N1643+F1743)</f>
        <v/>
      </c>
      <c r="O1743" s="49">
        <f>IF(D1743="","",IF(AND(K1743=0,K1643&gt;0),C1743,""))</f>
        <v/>
      </c>
    </row>
    <row r="1744">
      <c r="A1744" s="47">
        <f>IF(B1744="","",DATE(YEAR('Debt Inputs'!$E$2),MONTH('Debt Inputs'!$E$2)+17,1))</f>
        <v/>
      </c>
      <c r="B1744" s="18">
        <f>IF('Debt Inputs'!A44="","",'Debt Inputs'!A44)</f>
        <v/>
      </c>
      <c r="C1744" s="19">
        <f>IF(B1744="","",IFERROR(VLOOKUP(B1744,'Debt Inputs'!$A$6:$M$105,2,FALSE),""))</f>
        <v/>
      </c>
      <c r="D1744" s="48">
        <f>IF(B1744="","",K1644)</f>
        <v/>
      </c>
      <c r="E1744" s="21">
        <f>IF(B1744="","",IFERROR(VLOOKUP(B1744,'Debt Inputs'!$A$6:$M$105,5,FALSE),0))</f>
        <v/>
      </c>
      <c r="F1744" s="48">
        <f>IF(D1744="","",IFERROR(D1744*E1744/12,0))</f>
        <v/>
      </c>
      <c r="G1744" s="48">
        <f>IF(D1744="","",MIN(IFERROR(VLOOKUP(B1744,'Debt Inputs'!$A$6:$M$105,7,FALSE),0),D1744+F1744))</f>
        <v/>
      </c>
      <c r="H1744" s="48">
        <f>IF(D1744="","",IF(L1744=1,MAX(0,'Debt Inputs'!$B$2-SUM($G$1706:$G$1805)),0))</f>
        <v/>
      </c>
      <c r="I1744" s="48">
        <f>IF(D1744="","",MIN(D1744+F1744,G1744+H1744))</f>
        <v/>
      </c>
      <c r="J1744" s="48">
        <f>IF(D1744="","",MIN(D1744,MAX(0,I1744-F1744)))</f>
        <v/>
      </c>
      <c r="K1744" s="48">
        <f>IF(D1744="","",MAX(0,D1744+F1744-I1744))</f>
        <v/>
      </c>
      <c r="L1744" s="18">
        <f>IF(D1744="","",IF(D1744&lt;=0,"",1+COUNTIFS($D$1706:$D$1805,"&gt;0",$E$1706:$E$1805,"&gt;"&amp;E1744)))</f>
        <v/>
      </c>
      <c r="M1744" s="18">
        <f>IF(D1744="","",IF(AND(K1744&gt;0,L1744=1),"Yes","No"))</f>
        <v/>
      </c>
      <c r="N1744" s="48">
        <f>IF(D1744="","",N1644+F1744)</f>
        <v/>
      </c>
      <c r="O1744" s="47">
        <f>IF(D1744="","",IF(AND(K1744=0,K1644&gt;0),C1744,""))</f>
        <v/>
      </c>
    </row>
    <row r="1745">
      <c r="A1745" s="49">
        <f>IF(B1745="","",DATE(YEAR('Debt Inputs'!$E$2),MONTH('Debt Inputs'!$E$2)+17,1))</f>
        <v/>
      </c>
      <c r="B1745" s="23">
        <f>IF('Debt Inputs'!A45="","",'Debt Inputs'!A45)</f>
        <v/>
      </c>
      <c r="C1745" s="24">
        <f>IF(B1745="","",IFERROR(VLOOKUP(B1745,'Debt Inputs'!$A$6:$M$105,2,FALSE),""))</f>
        <v/>
      </c>
      <c r="D1745" s="50">
        <f>IF(B1745="","",K1645)</f>
        <v/>
      </c>
      <c r="E1745" s="26">
        <f>IF(B1745="","",IFERROR(VLOOKUP(B1745,'Debt Inputs'!$A$6:$M$105,5,FALSE),0))</f>
        <v/>
      </c>
      <c r="F1745" s="50">
        <f>IF(D1745="","",IFERROR(D1745*E1745/12,0))</f>
        <v/>
      </c>
      <c r="G1745" s="50">
        <f>IF(D1745="","",MIN(IFERROR(VLOOKUP(B1745,'Debt Inputs'!$A$6:$M$105,7,FALSE),0),D1745+F1745))</f>
        <v/>
      </c>
      <c r="H1745" s="50">
        <f>IF(D1745="","",IF(L1745=1,MAX(0,'Debt Inputs'!$B$2-SUM($G$1706:$G$1805)),0))</f>
        <v/>
      </c>
      <c r="I1745" s="50">
        <f>IF(D1745="","",MIN(D1745+F1745,G1745+H1745))</f>
        <v/>
      </c>
      <c r="J1745" s="50">
        <f>IF(D1745="","",MIN(D1745,MAX(0,I1745-F1745)))</f>
        <v/>
      </c>
      <c r="K1745" s="50">
        <f>IF(D1745="","",MAX(0,D1745+F1745-I1745))</f>
        <v/>
      </c>
      <c r="L1745" s="23">
        <f>IF(D1745="","",IF(D1745&lt;=0,"",1+COUNTIFS($D$1706:$D$1805,"&gt;0",$E$1706:$E$1805,"&gt;"&amp;E1745)))</f>
        <v/>
      </c>
      <c r="M1745" s="23">
        <f>IF(D1745="","",IF(AND(K1745&gt;0,L1745=1),"Yes","No"))</f>
        <v/>
      </c>
      <c r="N1745" s="50">
        <f>IF(D1745="","",N1645+F1745)</f>
        <v/>
      </c>
      <c r="O1745" s="49">
        <f>IF(D1745="","",IF(AND(K1745=0,K1645&gt;0),C1745,""))</f>
        <v/>
      </c>
    </row>
    <row r="1746">
      <c r="A1746" s="47">
        <f>IF(B1746="","",DATE(YEAR('Debt Inputs'!$E$2),MONTH('Debt Inputs'!$E$2)+17,1))</f>
        <v/>
      </c>
      <c r="B1746" s="18">
        <f>IF('Debt Inputs'!A46="","",'Debt Inputs'!A46)</f>
        <v/>
      </c>
      <c r="C1746" s="19">
        <f>IF(B1746="","",IFERROR(VLOOKUP(B1746,'Debt Inputs'!$A$6:$M$105,2,FALSE),""))</f>
        <v/>
      </c>
      <c r="D1746" s="48">
        <f>IF(B1746="","",K1646)</f>
        <v/>
      </c>
      <c r="E1746" s="21">
        <f>IF(B1746="","",IFERROR(VLOOKUP(B1746,'Debt Inputs'!$A$6:$M$105,5,FALSE),0))</f>
        <v/>
      </c>
      <c r="F1746" s="48">
        <f>IF(D1746="","",IFERROR(D1746*E1746/12,0))</f>
        <v/>
      </c>
      <c r="G1746" s="48">
        <f>IF(D1746="","",MIN(IFERROR(VLOOKUP(B1746,'Debt Inputs'!$A$6:$M$105,7,FALSE),0),D1746+F1746))</f>
        <v/>
      </c>
      <c r="H1746" s="48">
        <f>IF(D1746="","",IF(L1746=1,MAX(0,'Debt Inputs'!$B$2-SUM($G$1706:$G$1805)),0))</f>
        <v/>
      </c>
      <c r="I1746" s="48">
        <f>IF(D1746="","",MIN(D1746+F1746,G1746+H1746))</f>
        <v/>
      </c>
      <c r="J1746" s="48">
        <f>IF(D1746="","",MIN(D1746,MAX(0,I1746-F1746)))</f>
        <v/>
      </c>
      <c r="K1746" s="48">
        <f>IF(D1746="","",MAX(0,D1746+F1746-I1746))</f>
        <v/>
      </c>
      <c r="L1746" s="18">
        <f>IF(D1746="","",IF(D1746&lt;=0,"",1+COUNTIFS($D$1706:$D$1805,"&gt;0",$E$1706:$E$1805,"&gt;"&amp;E1746)))</f>
        <v/>
      </c>
      <c r="M1746" s="18">
        <f>IF(D1746="","",IF(AND(K1746&gt;0,L1746=1),"Yes","No"))</f>
        <v/>
      </c>
      <c r="N1746" s="48">
        <f>IF(D1746="","",N1646+F1746)</f>
        <v/>
      </c>
      <c r="O1746" s="47">
        <f>IF(D1746="","",IF(AND(K1746=0,K1646&gt;0),C1746,""))</f>
        <v/>
      </c>
    </row>
    <row r="1747">
      <c r="A1747" s="49">
        <f>IF(B1747="","",DATE(YEAR('Debt Inputs'!$E$2),MONTH('Debt Inputs'!$E$2)+17,1))</f>
        <v/>
      </c>
      <c r="B1747" s="23">
        <f>IF('Debt Inputs'!A47="","",'Debt Inputs'!A47)</f>
        <v/>
      </c>
      <c r="C1747" s="24">
        <f>IF(B1747="","",IFERROR(VLOOKUP(B1747,'Debt Inputs'!$A$6:$M$105,2,FALSE),""))</f>
        <v/>
      </c>
      <c r="D1747" s="50">
        <f>IF(B1747="","",K1647)</f>
        <v/>
      </c>
      <c r="E1747" s="26">
        <f>IF(B1747="","",IFERROR(VLOOKUP(B1747,'Debt Inputs'!$A$6:$M$105,5,FALSE),0))</f>
        <v/>
      </c>
      <c r="F1747" s="50">
        <f>IF(D1747="","",IFERROR(D1747*E1747/12,0))</f>
        <v/>
      </c>
      <c r="G1747" s="50">
        <f>IF(D1747="","",MIN(IFERROR(VLOOKUP(B1747,'Debt Inputs'!$A$6:$M$105,7,FALSE),0),D1747+F1747))</f>
        <v/>
      </c>
      <c r="H1747" s="50">
        <f>IF(D1747="","",IF(L1747=1,MAX(0,'Debt Inputs'!$B$2-SUM($G$1706:$G$1805)),0))</f>
        <v/>
      </c>
      <c r="I1747" s="50">
        <f>IF(D1747="","",MIN(D1747+F1747,G1747+H1747))</f>
        <v/>
      </c>
      <c r="J1747" s="50">
        <f>IF(D1747="","",MIN(D1747,MAX(0,I1747-F1747)))</f>
        <v/>
      </c>
      <c r="K1747" s="50">
        <f>IF(D1747="","",MAX(0,D1747+F1747-I1747))</f>
        <v/>
      </c>
      <c r="L1747" s="23">
        <f>IF(D1747="","",IF(D1747&lt;=0,"",1+COUNTIFS($D$1706:$D$1805,"&gt;0",$E$1706:$E$1805,"&gt;"&amp;E1747)))</f>
        <v/>
      </c>
      <c r="M1747" s="23">
        <f>IF(D1747="","",IF(AND(K1747&gt;0,L1747=1),"Yes","No"))</f>
        <v/>
      </c>
      <c r="N1747" s="50">
        <f>IF(D1747="","",N1647+F1747)</f>
        <v/>
      </c>
      <c r="O1747" s="49">
        <f>IF(D1747="","",IF(AND(K1747=0,K1647&gt;0),C1747,""))</f>
        <v/>
      </c>
    </row>
    <row r="1748">
      <c r="A1748" s="47">
        <f>IF(B1748="","",DATE(YEAR('Debt Inputs'!$E$2),MONTH('Debt Inputs'!$E$2)+17,1))</f>
        <v/>
      </c>
      <c r="B1748" s="18">
        <f>IF('Debt Inputs'!A48="","",'Debt Inputs'!A48)</f>
        <v/>
      </c>
      <c r="C1748" s="19">
        <f>IF(B1748="","",IFERROR(VLOOKUP(B1748,'Debt Inputs'!$A$6:$M$105,2,FALSE),""))</f>
        <v/>
      </c>
      <c r="D1748" s="48">
        <f>IF(B1748="","",K1648)</f>
        <v/>
      </c>
      <c r="E1748" s="21">
        <f>IF(B1748="","",IFERROR(VLOOKUP(B1748,'Debt Inputs'!$A$6:$M$105,5,FALSE),0))</f>
        <v/>
      </c>
      <c r="F1748" s="48">
        <f>IF(D1748="","",IFERROR(D1748*E1748/12,0))</f>
        <v/>
      </c>
      <c r="G1748" s="48">
        <f>IF(D1748="","",MIN(IFERROR(VLOOKUP(B1748,'Debt Inputs'!$A$6:$M$105,7,FALSE),0),D1748+F1748))</f>
        <v/>
      </c>
      <c r="H1748" s="48">
        <f>IF(D1748="","",IF(L1748=1,MAX(0,'Debt Inputs'!$B$2-SUM($G$1706:$G$1805)),0))</f>
        <v/>
      </c>
      <c r="I1748" s="48">
        <f>IF(D1748="","",MIN(D1748+F1748,G1748+H1748))</f>
        <v/>
      </c>
      <c r="J1748" s="48">
        <f>IF(D1748="","",MIN(D1748,MAX(0,I1748-F1748)))</f>
        <v/>
      </c>
      <c r="K1748" s="48">
        <f>IF(D1748="","",MAX(0,D1748+F1748-I1748))</f>
        <v/>
      </c>
      <c r="L1748" s="18">
        <f>IF(D1748="","",IF(D1748&lt;=0,"",1+COUNTIFS($D$1706:$D$1805,"&gt;0",$E$1706:$E$1805,"&gt;"&amp;E1748)))</f>
        <v/>
      </c>
      <c r="M1748" s="18">
        <f>IF(D1748="","",IF(AND(K1748&gt;0,L1748=1),"Yes","No"))</f>
        <v/>
      </c>
      <c r="N1748" s="48">
        <f>IF(D1748="","",N1648+F1748)</f>
        <v/>
      </c>
      <c r="O1748" s="47">
        <f>IF(D1748="","",IF(AND(K1748=0,K1648&gt;0),C1748,""))</f>
        <v/>
      </c>
    </row>
    <row r="1749">
      <c r="A1749" s="49">
        <f>IF(B1749="","",DATE(YEAR('Debt Inputs'!$E$2),MONTH('Debt Inputs'!$E$2)+17,1))</f>
        <v/>
      </c>
      <c r="B1749" s="23">
        <f>IF('Debt Inputs'!A49="","",'Debt Inputs'!A49)</f>
        <v/>
      </c>
      <c r="C1749" s="24">
        <f>IF(B1749="","",IFERROR(VLOOKUP(B1749,'Debt Inputs'!$A$6:$M$105,2,FALSE),""))</f>
        <v/>
      </c>
      <c r="D1749" s="50">
        <f>IF(B1749="","",K1649)</f>
        <v/>
      </c>
      <c r="E1749" s="26">
        <f>IF(B1749="","",IFERROR(VLOOKUP(B1749,'Debt Inputs'!$A$6:$M$105,5,FALSE),0))</f>
        <v/>
      </c>
      <c r="F1749" s="50">
        <f>IF(D1749="","",IFERROR(D1749*E1749/12,0))</f>
        <v/>
      </c>
      <c r="G1749" s="50">
        <f>IF(D1749="","",MIN(IFERROR(VLOOKUP(B1749,'Debt Inputs'!$A$6:$M$105,7,FALSE),0),D1749+F1749))</f>
        <v/>
      </c>
      <c r="H1749" s="50">
        <f>IF(D1749="","",IF(L1749=1,MAX(0,'Debt Inputs'!$B$2-SUM($G$1706:$G$1805)),0))</f>
        <v/>
      </c>
      <c r="I1749" s="50">
        <f>IF(D1749="","",MIN(D1749+F1749,G1749+H1749))</f>
        <v/>
      </c>
      <c r="J1749" s="50">
        <f>IF(D1749="","",MIN(D1749,MAX(0,I1749-F1749)))</f>
        <v/>
      </c>
      <c r="K1749" s="50">
        <f>IF(D1749="","",MAX(0,D1749+F1749-I1749))</f>
        <v/>
      </c>
      <c r="L1749" s="23">
        <f>IF(D1749="","",IF(D1749&lt;=0,"",1+COUNTIFS($D$1706:$D$1805,"&gt;0",$E$1706:$E$1805,"&gt;"&amp;E1749)))</f>
        <v/>
      </c>
      <c r="M1749" s="23">
        <f>IF(D1749="","",IF(AND(K1749&gt;0,L1749=1),"Yes","No"))</f>
        <v/>
      </c>
      <c r="N1749" s="50">
        <f>IF(D1749="","",N1649+F1749)</f>
        <v/>
      </c>
      <c r="O1749" s="49">
        <f>IF(D1749="","",IF(AND(K1749=0,K1649&gt;0),C1749,""))</f>
        <v/>
      </c>
    </row>
    <row r="1750">
      <c r="A1750" s="47">
        <f>IF(B1750="","",DATE(YEAR('Debt Inputs'!$E$2),MONTH('Debt Inputs'!$E$2)+17,1))</f>
        <v/>
      </c>
      <c r="B1750" s="18">
        <f>IF('Debt Inputs'!A50="","",'Debt Inputs'!A50)</f>
        <v/>
      </c>
      <c r="C1750" s="19">
        <f>IF(B1750="","",IFERROR(VLOOKUP(B1750,'Debt Inputs'!$A$6:$M$105,2,FALSE),""))</f>
        <v/>
      </c>
      <c r="D1750" s="48">
        <f>IF(B1750="","",K1650)</f>
        <v/>
      </c>
      <c r="E1750" s="21">
        <f>IF(B1750="","",IFERROR(VLOOKUP(B1750,'Debt Inputs'!$A$6:$M$105,5,FALSE),0))</f>
        <v/>
      </c>
      <c r="F1750" s="48">
        <f>IF(D1750="","",IFERROR(D1750*E1750/12,0))</f>
        <v/>
      </c>
      <c r="G1750" s="48">
        <f>IF(D1750="","",MIN(IFERROR(VLOOKUP(B1750,'Debt Inputs'!$A$6:$M$105,7,FALSE),0),D1750+F1750))</f>
        <v/>
      </c>
      <c r="H1750" s="48">
        <f>IF(D1750="","",IF(L1750=1,MAX(0,'Debt Inputs'!$B$2-SUM($G$1706:$G$1805)),0))</f>
        <v/>
      </c>
      <c r="I1750" s="48">
        <f>IF(D1750="","",MIN(D1750+F1750,G1750+H1750))</f>
        <v/>
      </c>
      <c r="J1750" s="48">
        <f>IF(D1750="","",MIN(D1750,MAX(0,I1750-F1750)))</f>
        <v/>
      </c>
      <c r="K1750" s="48">
        <f>IF(D1750="","",MAX(0,D1750+F1750-I1750))</f>
        <v/>
      </c>
      <c r="L1750" s="18">
        <f>IF(D1750="","",IF(D1750&lt;=0,"",1+COUNTIFS($D$1706:$D$1805,"&gt;0",$E$1706:$E$1805,"&gt;"&amp;E1750)))</f>
        <v/>
      </c>
      <c r="M1750" s="18">
        <f>IF(D1750="","",IF(AND(K1750&gt;0,L1750=1),"Yes","No"))</f>
        <v/>
      </c>
      <c r="N1750" s="48">
        <f>IF(D1750="","",N1650+F1750)</f>
        <v/>
      </c>
      <c r="O1750" s="47">
        <f>IF(D1750="","",IF(AND(K1750=0,K1650&gt;0),C1750,""))</f>
        <v/>
      </c>
    </row>
    <row r="1751">
      <c r="A1751" s="49">
        <f>IF(B1751="","",DATE(YEAR('Debt Inputs'!$E$2),MONTH('Debt Inputs'!$E$2)+17,1))</f>
        <v/>
      </c>
      <c r="B1751" s="23">
        <f>IF('Debt Inputs'!A51="","",'Debt Inputs'!A51)</f>
        <v/>
      </c>
      <c r="C1751" s="24">
        <f>IF(B1751="","",IFERROR(VLOOKUP(B1751,'Debt Inputs'!$A$6:$M$105,2,FALSE),""))</f>
        <v/>
      </c>
      <c r="D1751" s="50">
        <f>IF(B1751="","",K1651)</f>
        <v/>
      </c>
      <c r="E1751" s="26">
        <f>IF(B1751="","",IFERROR(VLOOKUP(B1751,'Debt Inputs'!$A$6:$M$105,5,FALSE),0))</f>
        <v/>
      </c>
      <c r="F1751" s="50">
        <f>IF(D1751="","",IFERROR(D1751*E1751/12,0))</f>
        <v/>
      </c>
      <c r="G1751" s="50">
        <f>IF(D1751="","",MIN(IFERROR(VLOOKUP(B1751,'Debt Inputs'!$A$6:$M$105,7,FALSE),0),D1751+F1751))</f>
        <v/>
      </c>
      <c r="H1751" s="50">
        <f>IF(D1751="","",IF(L1751=1,MAX(0,'Debt Inputs'!$B$2-SUM($G$1706:$G$1805)),0))</f>
        <v/>
      </c>
      <c r="I1751" s="50">
        <f>IF(D1751="","",MIN(D1751+F1751,G1751+H1751))</f>
        <v/>
      </c>
      <c r="J1751" s="50">
        <f>IF(D1751="","",MIN(D1751,MAX(0,I1751-F1751)))</f>
        <v/>
      </c>
      <c r="K1751" s="50">
        <f>IF(D1751="","",MAX(0,D1751+F1751-I1751))</f>
        <v/>
      </c>
      <c r="L1751" s="23">
        <f>IF(D1751="","",IF(D1751&lt;=0,"",1+COUNTIFS($D$1706:$D$1805,"&gt;0",$E$1706:$E$1805,"&gt;"&amp;E1751)))</f>
        <v/>
      </c>
      <c r="M1751" s="23">
        <f>IF(D1751="","",IF(AND(K1751&gt;0,L1751=1),"Yes","No"))</f>
        <v/>
      </c>
      <c r="N1751" s="50">
        <f>IF(D1751="","",N1651+F1751)</f>
        <v/>
      </c>
      <c r="O1751" s="49">
        <f>IF(D1751="","",IF(AND(K1751=0,K1651&gt;0),C1751,""))</f>
        <v/>
      </c>
    </row>
    <row r="1752">
      <c r="A1752" s="47">
        <f>IF(B1752="","",DATE(YEAR('Debt Inputs'!$E$2),MONTH('Debt Inputs'!$E$2)+17,1))</f>
        <v/>
      </c>
      <c r="B1752" s="18">
        <f>IF('Debt Inputs'!A52="","",'Debt Inputs'!A52)</f>
        <v/>
      </c>
      <c r="C1752" s="19">
        <f>IF(B1752="","",IFERROR(VLOOKUP(B1752,'Debt Inputs'!$A$6:$M$105,2,FALSE),""))</f>
        <v/>
      </c>
      <c r="D1752" s="48">
        <f>IF(B1752="","",K1652)</f>
        <v/>
      </c>
      <c r="E1752" s="21">
        <f>IF(B1752="","",IFERROR(VLOOKUP(B1752,'Debt Inputs'!$A$6:$M$105,5,FALSE),0))</f>
        <v/>
      </c>
      <c r="F1752" s="48">
        <f>IF(D1752="","",IFERROR(D1752*E1752/12,0))</f>
        <v/>
      </c>
      <c r="G1752" s="48">
        <f>IF(D1752="","",MIN(IFERROR(VLOOKUP(B1752,'Debt Inputs'!$A$6:$M$105,7,FALSE),0),D1752+F1752))</f>
        <v/>
      </c>
      <c r="H1752" s="48">
        <f>IF(D1752="","",IF(L1752=1,MAX(0,'Debt Inputs'!$B$2-SUM($G$1706:$G$1805)),0))</f>
        <v/>
      </c>
      <c r="I1752" s="48">
        <f>IF(D1752="","",MIN(D1752+F1752,G1752+H1752))</f>
        <v/>
      </c>
      <c r="J1752" s="48">
        <f>IF(D1752="","",MIN(D1752,MAX(0,I1752-F1752)))</f>
        <v/>
      </c>
      <c r="K1752" s="48">
        <f>IF(D1752="","",MAX(0,D1752+F1752-I1752))</f>
        <v/>
      </c>
      <c r="L1752" s="18">
        <f>IF(D1752="","",IF(D1752&lt;=0,"",1+COUNTIFS($D$1706:$D$1805,"&gt;0",$E$1706:$E$1805,"&gt;"&amp;E1752)))</f>
        <v/>
      </c>
      <c r="M1752" s="18">
        <f>IF(D1752="","",IF(AND(K1752&gt;0,L1752=1),"Yes","No"))</f>
        <v/>
      </c>
      <c r="N1752" s="48">
        <f>IF(D1752="","",N1652+F1752)</f>
        <v/>
      </c>
      <c r="O1752" s="47">
        <f>IF(D1752="","",IF(AND(K1752=0,K1652&gt;0),C1752,""))</f>
        <v/>
      </c>
    </row>
    <row r="1753">
      <c r="A1753" s="49">
        <f>IF(B1753="","",DATE(YEAR('Debt Inputs'!$E$2),MONTH('Debt Inputs'!$E$2)+17,1))</f>
        <v/>
      </c>
      <c r="B1753" s="23">
        <f>IF('Debt Inputs'!A53="","",'Debt Inputs'!A53)</f>
        <v/>
      </c>
      <c r="C1753" s="24">
        <f>IF(B1753="","",IFERROR(VLOOKUP(B1753,'Debt Inputs'!$A$6:$M$105,2,FALSE),""))</f>
        <v/>
      </c>
      <c r="D1753" s="50">
        <f>IF(B1753="","",K1653)</f>
        <v/>
      </c>
      <c r="E1753" s="26">
        <f>IF(B1753="","",IFERROR(VLOOKUP(B1753,'Debt Inputs'!$A$6:$M$105,5,FALSE),0))</f>
        <v/>
      </c>
      <c r="F1753" s="50">
        <f>IF(D1753="","",IFERROR(D1753*E1753/12,0))</f>
        <v/>
      </c>
      <c r="G1753" s="50">
        <f>IF(D1753="","",MIN(IFERROR(VLOOKUP(B1753,'Debt Inputs'!$A$6:$M$105,7,FALSE),0),D1753+F1753))</f>
        <v/>
      </c>
      <c r="H1753" s="50">
        <f>IF(D1753="","",IF(L1753=1,MAX(0,'Debt Inputs'!$B$2-SUM($G$1706:$G$1805)),0))</f>
        <v/>
      </c>
      <c r="I1753" s="50">
        <f>IF(D1753="","",MIN(D1753+F1753,G1753+H1753))</f>
        <v/>
      </c>
      <c r="J1753" s="50">
        <f>IF(D1753="","",MIN(D1753,MAX(0,I1753-F1753)))</f>
        <v/>
      </c>
      <c r="K1753" s="50">
        <f>IF(D1753="","",MAX(0,D1753+F1753-I1753))</f>
        <v/>
      </c>
      <c r="L1753" s="23">
        <f>IF(D1753="","",IF(D1753&lt;=0,"",1+COUNTIFS($D$1706:$D$1805,"&gt;0",$E$1706:$E$1805,"&gt;"&amp;E1753)))</f>
        <v/>
      </c>
      <c r="M1753" s="23">
        <f>IF(D1753="","",IF(AND(K1753&gt;0,L1753=1),"Yes","No"))</f>
        <v/>
      </c>
      <c r="N1753" s="50">
        <f>IF(D1753="","",N1653+F1753)</f>
        <v/>
      </c>
      <c r="O1753" s="49">
        <f>IF(D1753="","",IF(AND(K1753=0,K1653&gt;0),C1753,""))</f>
        <v/>
      </c>
    </row>
    <row r="1754">
      <c r="A1754" s="47">
        <f>IF(B1754="","",DATE(YEAR('Debt Inputs'!$E$2),MONTH('Debt Inputs'!$E$2)+17,1))</f>
        <v/>
      </c>
      <c r="B1754" s="18">
        <f>IF('Debt Inputs'!A54="","",'Debt Inputs'!A54)</f>
        <v/>
      </c>
      <c r="C1754" s="19">
        <f>IF(B1754="","",IFERROR(VLOOKUP(B1754,'Debt Inputs'!$A$6:$M$105,2,FALSE),""))</f>
        <v/>
      </c>
      <c r="D1754" s="48">
        <f>IF(B1754="","",K1654)</f>
        <v/>
      </c>
      <c r="E1754" s="21">
        <f>IF(B1754="","",IFERROR(VLOOKUP(B1754,'Debt Inputs'!$A$6:$M$105,5,FALSE),0))</f>
        <v/>
      </c>
      <c r="F1754" s="48">
        <f>IF(D1754="","",IFERROR(D1754*E1754/12,0))</f>
        <v/>
      </c>
      <c r="G1754" s="48">
        <f>IF(D1754="","",MIN(IFERROR(VLOOKUP(B1754,'Debt Inputs'!$A$6:$M$105,7,FALSE),0),D1754+F1754))</f>
        <v/>
      </c>
      <c r="H1754" s="48">
        <f>IF(D1754="","",IF(L1754=1,MAX(0,'Debt Inputs'!$B$2-SUM($G$1706:$G$1805)),0))</f>
        <v/>
      </c>
      <c r="I1754" s="48">
        <f>IF(D1754="","",MIN(D1754+F1754,G1754+H1754))</f>
        <v/>
      </c>
      <c r="J1754" s="48">
        <f>IF(D1754="","",MIN(D1754,MAX(0,I1754-F1754)))</f>
        <v/>
      </c>
      <c r="K1754" s="48">
        <f>IF(D1754="","",MAX(0,D1754+F1754-I1754))</f>
        <v/>
      </c>
      <c r="L1754" s="18">
        <f>IF(D1754="","",IF(D1754&lt;=0,"",1+COUNTIFS($D$1706:$D$1805,"&gt;0",$E$1706:$E$1805,"&gt;"&amp;E1754)))</f>
        <v/>
      </c>
      <c r="M1754" s="18">
        <f>IF(D1754="","",IF(AND(K1754&gt;0,L1754=1),"Yes","No"))</f>
        <v/>
      </c>
      <c r="N1754" s="48">
        <f>IF(D1754="","",N1654+F1754)</f>
        <v/>
      </c>
      <c r="O1754" s="47">
        <f>IF(D1754="","",IF(AND(K1754=0,K1654&gt;0),C1754,""))</f>
        <v/>
      </c>
    </row>
    <row r="1755">
      <c r="A1755" s="49">
        <f>IF(B1755="","",DATE(YEAR('Debt Inputs'!$E$2),MONTH('Debt Inputs'!$E$2)+17,1))</f>
        <v/>
      </c>
      <c r="B1755" s="23">
        <f>IF('Debt Inputs'!A55="","",'Debt Inputs'!A55)</f>
        <v/>
      </c>
      <c r="C1755" s="24">
        <f>IF(B1755="","",IFERROR(VLOOKUP(B1755,'Debt Inputs'!$A$6:$M$105,2,FALSE),""))</f>
        <v/>
      </c>
      <c r="D1755" s="50">
        <f>IF(B1755="","",K1655)</f>
        <v/>
      </c>
      <c r="E1755" s="26">
        <f>IF(B1755="","",IFERROR(VLOOKUP(B1755,'Debt Inputs'!$A$6:$M$105,5,FALSE),0))</f>
        <v/>
      </c>
      <c r="F1755" s="50">
        <f>IF(D1755="","",IFERROR(D1755*E1755/12,0))</f>
        <v/>
      </c>
      <c r="G1755" s="50">
        <f>IF(D1755="","",MIN(IFERROR(VLOOKUP(B1755,'Debt Inputs'!$A$6:$M$105,7,FALSE),0),D1755+F1755))</f>
        <v/>
      </c>
      <c r="H1755" s="50">
        <f>IF(D1755="","",IF(L1755=1,MAX(0,'Debt Inputs'!$B$2-SUM($G$1706:$G$1805)),0))</f>
        <v/>
      </c>
      <c r="I1755" s="50">
        <f>IF(D1755="","",MIN(D1755+F1755,G1755+H1755))</f>
        <v/>
      </c>
      <c r="J1755" s="50">
        <f>IF(D1755="","",MIN(D1755,MAX(0,I1755-F1755)))</f>
        <v/>
      </c>
      <c r="K1755" s="50">
        <f>IF(D1755="","",MAX(0,D1755+F1755-I1755))</f>
        <v/>
      </c>
      <c r="L1755" s="23">
        <f>IF(D1755="","",IF(D1755&lt;=0,"",1+COUNTIFS($D$1706:$D$1805,"&gt;0",$E$1706:$E$1805,"&gt;"&amp;E1755)))</f>
        <v/>
      </c>
      <c r="M1755" s="23">
        <f>IF(D1755="","",IF(AND(K1755&gt;0,L1755=1),"Yes","No"))</f>
        <v/>
      </c>
      <c r="N1755" s="50">
        <f>IF(D1755="","",N1655+F1755)</f>
        <v/>
      </c>
      <c r="O1755" s="49">
        <f>IF(D1755="","",IF(AND(K1755=0,K1655&gt;0),C1755,""))</f>
        <v/>
      </c>
    </row>
    <row r="1756">
      <c r="A1756" s="47">
        <f>IF(B1756="","",DATE(YEAR('Debt Inputs'!$E$2),MONTH('Debt Inputs'!$E$2)+17,1))</f>
        <v/>
      </c>
      <c r="B1756" s="18">
        <f>IF('Debt Inputs'!A56="","",'Debt Inputs'!A56)</f>
        <v/>
      </c>
      <c r="C1756" s="19">
        <f>IF(B1756="","",IFERROR(VLOOKUP(B1756,'Debt Inputs'!$A$6:$M$105,2,FALSE),""))</f>
        <v/>
      </c>
      <c r="D1756" s="48">
        <f>IF(B1756="","",K1656)</f>
        <v/>
      </c>
      <c r="E1756" s="21">
        <f>IF(B1756="","",IFERROR(VLOOKUP(B1756,'Debt Inputs'!$A$6:$M$105,5,FALSE),0))</f>
        <v/>
      </c>
      <c r="F1756" s="48">
        <f>IF(D1756="","",IFERROR(D1756*E1756/12,0))</f>
        <v/>
      </c>
      <c r="G1756" s="48">
        <f>IF(D1756="","",MIN(IFERROR(VLOOKUP(B1756,'Debt Inputs'!$A$6:$M$105,7,FALSE),0),D1756+F1756))</f>
        <v/>
      </c>
      <c r="H1756" s="48">
        <f>IF(D1756="","",IF(L1756=1,MAX(0,'Debt Inputs'!$B$2-SUM($G$1706:$G$1805)),0))</f>
        <v/>
      </c>
      <c r="I1756" s="48">
        <f>IF(D1756="","",MIN(D1756+F1756,G1756+H1756))</f>
        <v/>
      </c>
      <c r="J1756" s="48">
        <f>IF(D1756="","",MIN(D1756,MAX(0,I1756-F1756)))</f>
        <v/>
      </c>
      <c r="K1756" s="48">
        <f>IF(D1756="","",MAX(0,D1756+F1756-I1756))</f>
        <v/>
      </c>
      <c r="L1756" s="18">
        <f>IF(D1756="","",IF(D1756&lt;=0,"",1+COUNTIFS($D$1706:$D$1805,"&gt;0",$E$1706:$E$1805,"&gt;"&amp;E1756)))</f>
        <v/>
      </c>
      <c r="M1756" s="18">
        <f>IF(D1756="","",IF(AND(K1756&gt;0,L1756=1),"Yes","No"))</f>
        <v/>
      </c>
      <c r="N1756" s="48">
        <f>IF(D1756="","",N1656+F1756)</f>
        <v/>
      </c>
      <c r="O1756" s="47">
        <f>IF(D1756="","",IF(AND(K1756=0,K1656&gt;0),C1756,""))</f>
        <v/>
      </c>
    </row>
    <row r="1757">
      <c r="A1757" s="49">
        <f>IF(B1757="","",DATE(YEAR('Debt Inputs'!$E$2),MONTH('Debt Inputs'!$E$2)+17,1))</f>
        <v/>
      </c>
      <c r="B1757" s="23">
        <f>IF('Debt Inputs'!A57="","",'Debt Inputs'!A57)</f>
        <v/>
      </c>
      <c r="C1757" s="24">
        <f>IF(B1757="","",IFERROR(VLOOKUP(B1757,'Debt Inputs'!$A$6:$M$105,2,FALSE),""))</f>
        <v/>
      </c>
      <c r="D1757" s="50">
        <f>IF(B1757="","",K1657)</f>
        <v/>
      </c>
      <c r="E1757" s="26">
        <f>IF(B1757="","",IFERROR(VLOOKUP(B1757,'Debt Inputs'!$A$6:$M$105,5,FALSE),0))</f>
        <v/>
      </c>
      <c r="F1757" s="50">
        <f>IF(D1757="","",IFERROR(D1757*E1757/12,0))</f>
        <v/>
      </c>
      <c r="G1757" s="50">
        <f>IF(D1757="","",MIN(IFERROR(VLOOKUP(B1757,'Debt Inputs'!$A$6:$M$105,7,FALSE),0),D1757+F1757))</f>
        <v/>
      </c>
      <c r="H1757" s="50">
        <f>IF(D1757="","",IF(L1757=1,MAX(0,'Debt Inputs'!$B$2-SUM($G$1706:$G$1805)),0))</f>
        <v/>
      </c>
      <c r="I1757" s="50">
        <f>IF(D1757="","",MIN(D1757+F1757,G1757+H1757))</f>
        <v/>
      </c>
      <c r="J1757" s="50">
        <f>IF(D1757="","",MIN(D1757,MAX(0,I1757-F1757)))</f>
        <v/>
      </c>
      <c r="K1757" s="50">
        <f>IF(D1757="","",MAX(0,D1757+F1757-I1757))</f>
        <v/>
      </c>
      <c r="L1757" s="23">
        <f>IF(D1757="","",IF(D1757&lt;=0,"",1+COUNTIFS($D$1706:$D$1805,"&gt;0",$E$1706:$E$1805,"&gt;"&amp;E1757)))</f>
        <v/>
      </c>
      <c r="M1757" s="23">
        <f>IF(D1757="","",IF(AND(K1757&gt;0,L1757=1),"Yes","No"))</f>
        <v/>
      </c>
      <c r="N1757" s="50">
        <f>IF(D1757="","",N1657+F1757)</f>
        <v/>
      </c>
      <c r="O1757" s="49">
        <f>IF(D1757="","",IF(AND(K1757=0,K1657&gt;0),C1757,""))</f>
        <v/>
      </c>
    </row>
    <row r="1758">
      <c r="A1758" s="47">
        <f>IF(B1758="","",DATE(YEAR('Debt Inputs'!$E$2),MONTH('Debt Inputs'!$E$2)+17,1))</f>
        <v/>
      </c>
      <c r="B1758" s="18">
        <f>IF('Debt Inputs'!A58="","",'Debt Inputs'!A58)</f>
        <v/>
      </c>
      <c r="C1758" s="19">
        <f>IF(B1758="","",IFERROR(VLOOKUP(B1758,'Debt Inputs'!$A$6:$M$105,2,FALSE),""))</f>
        <v/>
      </c>
      <c r="D1758" s="48">
        <f>IF(B1758="","",K1658)</f>
        <v/>
      </c>
      <c r="E1758" s="21">
        <f>IF(B1758="","",IFERROR(VLOOKUP(B1758,'Debt Inputs'!$A$6:$M$105,5,FALSE),0))</f>
        <v/>
      </c>
      <c r="F1758" s="48">
        <f>IF(D1758="","",IFERROR(D1758*E1758/12,0))</f>
        <v/>
      </c>
      <c r="G1758" s="48">
        <f>IF(D1758="","",MIN(IFERROR(VLOOKUP(B1758,'Debt Inputs'!$A$6:$M$105,7,FALSE),0),D1758+F1758))</f>
        <v/>
      </c>
      <c r="H1758" s="48">
        <f>IF(D1758="","",IF(L1758=1,MAX(0,'Debt Inputs'!$B$2-SUM($G$1706:$G$1805)),0))</f>
        <v/>
      </c>
      <c r="I1758" s="48">
        <f>IF(D1758="","",MIN(D1758+F1758,G1758+H1758))</f>
        <v/>
      </c>
      <c r="J1758" s="48">
        <f>IF(D1758="","",MIN(D1758,MAX(0,I1758-F1758)))</f>
        <v/>
      </c>
      <c r="K1758" s="48">
        <f>IF(D1758="","",MAX(0,D1758+F1758-I1758))</f>
        <v/>
      </c>
      <c r="L1758" s="18">
        <f>IF(D1758="","",IF(D1758&lt;=0,"",1+COUNTIFS($D$1706:$D$1805,"&gt;0",$E$1706:$E$1805,"&gt;"&amp;E1758)))</f>
        <v/>
      </c>
      <c r="M1758" s="18">
        <f>IF(D1758="","",IF(AND(K1758&gt;0,L1758=1),"Yes","No"))</f>
        <v/>
      </c>
      <c r="N1758" s="48">
        <f>IF(D1758="","",N1658+F1758)</f>
        <v/>
      </c>
      <c r="O1758" s="47">
        <f>IF(D1758="","",IF(AND(K1758=0,K1658&gt;0),C1758,""))</f>
        <v/>
      </c>
    </row>
    <row r="1759">
      <c r="A1759" s="49">
        <f>IF(B1759="","",DATE(YEAR('Debt Inputs'!$E$2),MONTH('Debt Inputs'!$E$2)+17,1))</f>
        <v/>
      </c>
      <c r="B1759" s="23">
        <f>IF('Debt Inputs'!A59="","",'Debt Inputs'!A59)</f>
        <v/>
      </c>
      <c r="C1759" s="24">
        <f>IF(B1759="","",IFERROR(VLOOKUP(B1759,'Debt Inputs'!$A$6:$M$105,2,FALSE),""))</f>
        <v/>
      </c>
      <c r="D1759" s="50">
        <f>IF(B1759="","",K1659)</f>
        <v/>
      </c>
      <c r="E1759" s="26">
        <f>IF(B1759="","",IFERROR(VLOOKUP(B1759,'Debt Inputs'!$A$6:$M$105,5,FALSE),0))</f>
        <v/>
      </c>
      <c r="F1759" s="50">
        <f>IF(D1759="","",IFERROR(D1759*E1759/12,0))</f>
        <v/>
      </c>
      <c r="G1759" s="50">
        <f>IF(D1759="","",MIN(IFERROR(VLOOKUP(B1759,'Debt Inputs'!$A$6:$M$105,7,FALSE),0),D1759+F1759))</f>
        <v/>
      </c>
      <c r="H1759" s="50">
        <f>IF(D1759="","",IF(L1759=1,MAX(0,'Debt Inputs'!$B$2-SUM($G$1706:$G$1805)),0))</f>
        <v/>
      </c>
      <c r="I1759" s="50">
        <f>IF(D1759="","",MIN(D1759+F1759,G1759+H1759))</f>
        <v/>
      </c>
      <c r="J1759" s="50">
        <f>IF(D1759="","",MIN(D1759,MAX(0,I1759-F1759)))</f>
        <v/>
      </c>
      <c r="K1759" s="50">
        <f>IF(D1759="","",MAX(0,D1759+F1759-I1759))</f>
        <v/>
      </c>
      <c r="L1759" s="23">
        <f>IF(D1759="","",IF(D1759&lt;=0,"",1+COUNTIFS($D$1706:$D$1805,"&gt;0",$E$1706:$E$1805,"&gt;"&amp;E1759)))</f>
        <v/>
      </c>
      <c r="M1759" s="23">
        <f>IF(D1759="","",IF(AND(K1759&gt;0,L1759=1),"Yes","No"))</f>
        <v/>
      </c>
      <c r="N1759" s="50">
        <f>IF(D1759="","",N1659+F1759)</f>
        <v/>
      </c>
      <c r="O1759" s="49">
        <f>IF(D1759="","",IF(AND(K1759=0,K1659&gt;0),C1759,""))</f>
        <v/>
      </c>
    </row>
    <row r="1760">
      <c r="A1760" s="47">
        <f>IF(B1760="","",DATE(YEAR('Debt Inputs'!$E$2),MONTH('Debt Inputs'!$E$2)+17,1))</f>
        <v/>
      </c>
      <c r="B1760" s="18">
        <f>IF('Debt Inputs'!A60="","",'Debt Inputs'!A60)</f>
        <v/>
      </c>
      <c r="C1760" s="19">
        <f>IF(B1760="","",IFERROR(VLOOKUP(B1760,'Debt Inputs'!$A$6:$M$105,2,FALSE),""))</f>
        <v/>
      </c>
      <c r="D1760" s="48">
        <f>IF(B1760="","",K1660)</f>
        <v/>
      </c>
      <c r="E1760" s="21">
        <f>IF(B1760="","",IFERROR(VLOOKUP(B1760,'Debt Inputs'!$A$6:$M$105,5,FALSE),0))</f>
        <v/>
      </c>
      <c r="F1760" s="48">
        <f>IF(D1760="","",IFERROR(D1760*E1760/12,0))</f>
        <v/>
      </c>
      <c r="G1760" s="48">
        <f>IF(D1760="","",MIN(IFERROR(VLOOKUP(B1760,'Debt Inputs'!$A$6:$M$105,7,FALSE),0),D1760+F1760))</f>
        <v/>
      </c>
      <c r="H1760" s="48">
        <f>IF(D1760="","",IF(L1760=1,MAX(0,'Debt Inputs'!$B$2-SUM($G$1706:$G$1805)),0))</f>
        <v/>
      </c>
      <c r="I1760" s="48">
        <f>IF(D1760="","",MIN(D1760+F1760,G1760+H1760))</f>
        <v/>
      </c>
      <c r="J1760" s="48">
        <f>IF(D1760="","",MIN(D1760,MAX(0,I1760-F1760)))</f>
        <v/>
      </c>
      <c r="K1760" s="48">
        <f>IF(D1760="","",MAX(0,D1760+F1760-I1760))</f>
        <v/>
      </c>
      <c r="L1760" s="18">
        <f>IF(D1760="","",IF(D1760&lt;=0,"",1+COUNTIFS($D$1706:$D$1805,"&gt;0",$E$1706:$E$1805,"&gt;"&amp;E1760)))</f>
        <v/>
      </c>
      <c r="M1760" s="18">
        <f>IF(D1760="","",IF(AND(K1760&gt;0,L1760=1),"Yes","No"))</f>
        <v/>
      </c>
      <c r="N1760" s="48">
        <f>IF(D1760="","",N1660+F1760)</f>
        <v/>
      </c>
      <c r="O1760" s="47">
        <f>IF(D1760="","",IF(AND(K1760=0,K1660&gt;0),C1760,""))</f>
        <v/>
      </c>
    </row>
    <row r="1761">
      <c r="A1761" s="49">
        <f>IF(B1761="","",DATE(YEAR('Debt Inputs'!$E$2),MONTH('Debt Inputs'!$E$2)+17,1))</f>
        <v/>
      </c>
      <c r="B1761" s="23">
        <f>IF('Debt Inputs'!A61="","",'Debt Inputs'!A61)</f>
        <v/>
      </c>
      <c r="C1761" s="24">
        <f>IF(B1761="","",IFERROR(VLOOKUP(B1761,'Debt Inputs'!$A$6:$M$105,2,FALSE),""))</f>
        <v/>
      </c>
      <c r="D1761" s="50">
        <f>IF(B1761="","",K1661)</f>
        <v/>
      </c>
      <c r="E1761" s="26">
        <f>IF(B1761="","",IFERROR(VLOOKUP(B1761,'Debt Inputs'!$A$6:$M$105,5,FALSE),0))</f>
        <v/>
      </c>
      <c r="F1761" s="50">
        <f>IF(D1761="","",IFERROR(D1761*E1761/12,0))</f>
        <v/>
      </c>
      <c r="G1761" s="50">
        <f>IF(D1761="","",MIN(IFERROR(VLOOKUP(B1761,'Debt Inputs'!$A$6:$M$105,7,FALSE),0),D1761+F1761))</f>
        <v/>
      </c>
      <c r="H1761" s="50">
        <f>IF(D1761="","",IF(L1761=1,MAX(0,'Debt Inputs'!$B$2-SUM($G$1706:$G$1805)),0))</f>
        <v/>
      </c>
      <c r="I1761" s="50">
        <f>IF(D1761="","",MIN(D1761+F1761,G1761+H1761))</f>
        <v/>
      </c>
      <c r="J1761" s="50">
        <f>IF(D1761="","",MIN(D1761,MAX(0,I1761-F1761)))</f>
        <v/>
      </c>
      <c r="K1761" s="50">
        <f>IF(D1761="","",MAX(0,D1761+F1761-I1761))</f>
        <v/>
      </c>
      <c r="L1761" s="23">
        <f>IF(D1761="","",IF(D1761&lt;=0,"",1+COUNTIFS($D$1706:$D$1805,"&gt;0",$E$1706:$E$1805,"&gt;"&amp;E1761)))</f>
        <v/>
      </c>
      <c r="M1761" s="23">
        <f>IF(D1761="","",IF(AND(K1761&gt;0,L1761=1),"Yes","No"))</f>
        <v/>
      </c>
      <c r="N1761" s="50">
        <f>IF(D1761="","",N1661+F1761)</f>
        <v/>
      </c>
      <c r="O1761" s="49">
        <f>IF(D1761="","",IF(AND(K1761=0,K1661&gt;0),C1761,""))</f>
        <v/>
      </c>
    </row>
    <row r="1762">
      <c r="A1762" s="47">
        <f>IF(B1762="","",DATE(YEAR('Debt Inputs'!$E$2),MONTH('Debt Inputs'!$E$2)+17,1))</f>
        <v/>
      </c>
      <c r="B1762" s="18">
        <f>IF('Debt Inputs'!A62="","",'Debt Inputs'!A62)</f>
        <v/>
      </c>
      <c r="C1762" s="19">
        <f>IF(B1762="","",IFERROR(VLOOKUP(B1762,'Debt Inputs'!$A$6:$M$105,2,FALSE),""))</f>
        <v/>
      </c>
      <c r="D1762" s="48">
        <f>IF(B1762="","",K1662)</f>
        <v/>
      </c>
      <c r="E1762" s="21">
        <f>IF(B1762="","",IFERROR(VLOOKUP(B1762,'Debt Inputs'!$A$6:$M$105,5,FALSE),0))</f>
        <v/>
      </c>
      <c r="F1762" s="48">
        <f>IF(D1762="","",IFERROR(D1762*E1762/12,0))</f>
        <v/>
      </c>
      <c r="G1762" s="48">
        <f>IF(D1762="","",MIN(IFERROR(VLOOKUP(B1762,'Debt Inputs'!$A$6:$M$105,7,FALSE),0),D1762+F1762))</f>
        <v/>
      </c>
      <c r="H1762" s="48">
        <f>IF(D1762="","",IF(L1762=1,MAX(0,'Debt Inputs'!$B$2-SUM($G$1706:$G$1805)),0))</f>
        <v/>
      </c>
      <c r="I1762" s="48">
        <f>IF(D1762="","",MIN(D1762+F1762,G1762+H1762))</f>
        <v/>
      </c>
      <c r="J1762" s="48">
        <f>IF(D1762="","",MIN(D1762,MAX(0,I1762-F1762)))</f>
        <v/>
      </c>
      <c r="K1762" s="48">
        <f>IF(D1762="","",MAX(0,D1762+F1762-I1762))</f>
        <v/>
      </c>
      <c r="L1762" s="18">
        <f>IF(D1762="","",IF(D1762&lt;=0,"",1+COUNTIFS($D$1706:$D$1805,"&gt;0",$E$1706:$E$1805,"&gt;"&amp;E1762)))</f>
        <v/>
      </c>
      <c r="M1762" s="18">
        <f>IF(D1762="","",IF(AND(K1762&gt;0,L1762=1),"Yes","No"))</f>
        <v/>
      </c>
      <c r="N1762" s="48">
        <f>IF(D1762="","",N1662+F1762)</f>
        <v/>
      </c>
      <c r="O1762" s="47">
        <f>IF(D1762="","",IF(AND(K1762=0,K1662&gt;0),C1762,""))</f>
        <v/>
      </c>
    </row>
    <row r="1763">
      <c r="A1763" s="49">
        <f>IF(B1763="","",DATE(YEAR('Debt Inputs'!$E$2),MONTH('Debt Inputs'!$E$2)+17,1))</f>
        <v/>
      </c>
      <c r="B1763" s="23">
        <f>IF('Debt Inputs'!A63="","",'Debt Inputs'!A63)</f>
        <v/>
      </c>
      <c r="C1763" s="24">
        <f>IF(B1763="","",IFERROR(VLOOKUP(B1763,'Debt Inputs'!$A$6:$M$105,2,FALSE),""))</f>
        <v/>
      </c>
      <c r="D1763" s="50">
        <f>IF(B1763="","",K1663)</f>
        <v/>
      </c>
      <c r="E1763" s="26">
        <f>IF(B1763="","",IFERROR(VLOOKUP(B1763,'Debt Inputs'!$A$6:$M$105,5,FALSE),0))</f>
        <v/>
      </c>
      <c r="F1763" s="50">
        <f>IF(D1763="","",IFERROR(D1763*E1763/12,0))</f>
        <v/>
      </c>
      <c r="G1763" s="50">
        <f>IF(D1763="","",MIN(IFERROR(VLOOKUP(B1763,'Debt Inputs'!$A$6:$M$105,7,FALSE),0),D1763+F1763))</f>
        <v/>
      </c>
      <c r="H1763" s="50">
        <f>IF(D1763="","",IF(L1763=1,MAX(0,'Debt Inputs'!$B$2-SUM($G$1706:$G$1805)),0))</f>
        <v/>
      </c>
      <c r="I1763" s="50">
        <f>IF(D1763="","",MIN(D1763+F1763,G1763+H1763))</f>
        <v/>
      </c>
      <c r="J1763" s="50">
        <f>IF(D1763="","",MIN(D1763,MAX(0,I1763-F1763)))</f>
        <v/>
      </c>
      <c r="K1763" s="50">
        <f>IF(D1763="","",MAX(0,D1763+F1763-I1763))</f>
        <v/>
      </c>
      <c r="L1763" s="23">
        <f>IF(D1763="","",IF(D1763&lt;=0,"",1+COUNTIFS($D$1706:$D$1805,"&gt;0",$E$1706:$E$1805,"&gt;"&amp;E1763)))</f>
        <v/>
      </c>
      <c r="M1763" s="23">
        <f>IF(D1763="","",IF(AND(K1763&gt;0,L1763=1),"Yes","No"))</f>
        <v/>
      </c>
      <c r="N1763" s="50">
        <f>IF(D1763="","",N1663+F1763)</f>
        <v/>
      </c>
      <c r="O1763" s="49">
        <f>IF(D1763="","",IF(AND(K1763=0,K1663&gt;0),C1763,""))</f>
        <v/>
      </c>
    </row>
    <row r="1764">
      <c r="A1764" s="47">
        <f>IF(B1764="","",DATE(YEAR('Debt Inputs'!$E$2),MONTH('Debt Inputs'!$E$2)+17,1))</f>
        <v/>
      </c>
      <c r="B1764" s="18">
        <f>IF('Debt Inputs'!A64="","",'Debt Inputs'!A64)</f>
        <v/>
      </c>
      <c r="C1764" s="19">
        <f>IF(B1764="","",IFERROR(VLOOKUP(B1764,'Debt Inputs'!$A$6:$M$105,2,FALSE),""))</f>
        <v/>
      </c>
      <c r="D1764" s="48">
        <f>IF(B1764="","",K1664)</f>
        <v/>
      </c>
      <c r="E1764" s="21">
        <f>IF(B1764="","",IFERROR(VLOOKUP(B1764,'Debt Inputs'!$A$6:$M$105,5,FALSE),0))</f>
        <v/>
      </c>
      <c r="F1764" s="48">
        <f>IF(D1764="","",IFERROR(D1764*E1764/12,0))</f>
        <v/>
      </c>
      <c r="G1764" s="48">
        <f>IF(D1764="","",MIN(IFERROR(VLOOKUP(B1764,'Debt Inputs'!$A$6:$M$105,7,FALSE),0),D1764+F1764))</f>
        <v/>
      </c>
      <c r="H1764" s="48">
        <f>IF(D1764="","",IF(L1764=1,MAX(0,'Debt Inputs'!$B$2-SUM($G$1706:$G$1805)),0))</f>
        <v/>
      </c>
      <c r="I1764" s="48">
        <f>IF(D1764="","",MIN(D1764+F1764,G1764+H1764))</f>
        <v/>
      </c>
      <c r="J1764" s="48">
        <f>IF(D1764="","",MIN(D1764,MAX(0,I1764-F1764)))</f>
        <v/>
      </c>
      <c r="K1764" s="48">
        <f>IF(D1764="","",MAX(0,D1764+F1764-I1764))</f>
        <v/>
      </c>
      <c r="L1764" s="18">
        <f>IF(D1764="","",IF(D1764&lt;=0,"",1+COUNTIFS($D$1706:$D$1805,"&gt;0",$E$1706:$E$1805,"&gt;"&amp;E1764)))</f>
        <v/>
      </c>
      <c r="M1764" s="18">
        <f>IF(D1764="","",IF(AND(K1764&gt;0,L1764=1),"Yes","No"))</f>
        <v/>
      </c>
      <c r="N1764" s="48">
        <f>IF(D1764="","",N1664+F1764)</f>
        <v/>
      </c>
      <c r="O1764" s="47">
        <f>IF(D1764="","",IF(AND(K1764=0,K1664&gt;0),C1764,""))</f>
        <v/>
      </c>
    </row>
    <row r="1765">
      <c r="A1765" s="49">
        <f>IF(B1765="","",DATE(YEAR('Debt Inputs'!$E$2),MONTH('Debt Inputs'!$E$2)+17,1))</f>
        <v/>
      </c>
      <c r="B1765" s="23">
        <f>IF('Debt Inputs'!A65="","",'Debt Inputs'!A65)</f>
        <v/>
      </c>
      <c r="C1765" s="24">
        <f>IF(B1765="","",IFERROR(VLOOKUP(B1765,'Debt Inputs'!$A$6:$M$105,2,FALSE),""))</f>
        <v/>
      </c>
      <c r="D1765" s="50">
        <f>IF(B1765="","",K1665)</f>
        <v/>
      </c>
      <c r="E1765" s="26">
        <f>IF(B1765="","",IFERROR(VLOOKUP(B1765,'Debt Inputs'!$A$6:$M$105,5,FALSE),0))</f>
        <v/>
      </c>
      <c r="F1765" s="50">
        <f>IF(D1765="","",IFERROR(D1765*E1765/12,0))</f>
        <v/>
      </c>
      <c r="G1765" s="50">
        <f>IF(D1765="","",MIN(IFERROR(VLOOKUP(B1765,'Debt Inputs'!$A$6:$M$105,7,FALSE),0),D1765+F1765))</f>
        <v/>
      </c>
      <c r="H1765" s="50">
        <f>IF(D1765="","",IF(L1765=1,MAX(0,'Debt Inputs'!$B$2-SUM($G$1706:$G$1805)),0))</f>
        <v/>
      </c>
      <c r="I1765" s="50">
        <f>IF(D1765="","",MIN(D1765+F1765,G1765+H1765))</f>
        <v/>
      </c>
      <c r="J1765" s="50">
        <f>IF(D1765="","",MIN(D1765,MAX(0,I1765-F1765)))</f>
        <v/>
      </c>
      <c r="K1765" s="50">
        <f>IF(D1765="","",MAX(0,D1765+F1765-I1765))</f>
        <v/>
      </c>
      <c r="L1765" s="23">
        <f>IF(D1765="","",IF(D1765&lt;=0,"",1+COUNTIFS($D$1706:$D$1805,"&gt;0",$E$1706:$E$1805,"&gt;"&amp;E1765)))</f>
        <v/>
      </c>
      <c r="M1765" s="23">
        <f>IF(D1765="","",IF(AND(K1765&gt;0,L1765=1),"Yes","No"))</f>
        <v/>
      </c>
      <c r="N1765" s="50">
        <f>IF(D1765="","",N1665+F1765)</f>
        <v/>
      </c>
      <c r="O1765" s="49">
        <f>IF(D1765="","",IF(AND(K1765=0,K1665&gt;0),C1765,""))</f>
        <v/>
      </c>
    </row>
    <row r="1766">
      <c r="A1766" s="47">
        <f>IF(B1766="","",DATE(YEAR('Debt Inputs'!$E$2),MONTH('Debt Inputs'!$E$2)+17,1))</f>
        <v/>
      </c>
      <c r="B1766" s="18">
        <f>IF('Debt Inputs'!A66="","",'Debt Inputs'!A66)</f>
        <v/>
      </c>
      <c r="C1766" s="19">
        <f>IF(B1766="","",IFERROR(VLOOKUP(B1766,'Debt Inputs'!$A$6:$M$105,2,FALSE),""))</f>
        <v/>
      </c>
      <c r="D1766" s="48">
        <f>IF(B1766="","",K1666)</f>
        <v/>
      </c>
      <c r="E1766" s="21">
        <f>IF(B1766="","",IFERROR(VLOOKUP(B1766,'Debt Inputs'!$A$6:$M$105,5,FALSE),0))</f>
        <v/>
      </c>
      <c r="F1766" s="48">
        <f>IF(D1766="","",IFERROR(D1766*E1766/12,0))</f>
        <v/>
      </c>
      <c r="G1766" s="48">
        <f>IF(D1766="","",MIN(IFERROR(VLOOKUP(B1766,'Debt Inputs'!$A$6:$M$105,7,FALSE),0),D1766+F1766))</f>
        <v/>
      </c>
      <c r="H1766" s="48">
        <f>IF(D1766="","",IF(L1766=1,MAX(0,'Debt Inputs'!$B$2-SUM($G$1706:$G$1805)),0))</f>
        <v/>
      </c>
      <c r="I1766" s="48">
        <f>IF(D1766="","",MIN(D1766+F1766,G1766+H1766))</f>
        <v/>
      </c>
      <c r="J1766" s="48">
        <f>IF(D1766="","",MIN(D1766,MAX(0,I1766-F1766)))</f>
        <v/>
      </c>
      <c r="K1766" s="48">
        <f>IF(D1766="","",MAX(0,D1766+F1766-I1766))</f>
        <v/>
      </c>
      <c r="L1766" s="18">
        <f>IF(D1766="","",IF(D1766&lt;=0,"",1+COUNTIFS($D$1706:$D$1805,"&gt;0",$E$1706:$E$1805,"&gt;"&amp;E1766)))</f>
        <v/>
      </c>
      <c r="M1766" s="18">
        <f>IF(D1766="","",IF(AND(K1766&gt;0,L1766=1),"Yes","No"))</f>
        <v/>
      </c>
      <c r="N1766" s="48">
        <f>IF(D1766="","",N1666+F1766)</f>
        <v/>
      </c>
      <c r="O1766" s="47">
        <f>IF(D1766="","",IF(AND(K1766=0,K1666&gt;0),C1766,""))</f>
        <v/>
      </c>
    </row>
    <row r="1767">
      <c r="A1767" s="49">
        <f>IF(B1767="","",DATE(YEAR('Debt Inputs'!$E$2),MONTH('Debt Inputs'!$E$2)+17,1))</f>
        <v/>
      </c>
      <c r="B1767" s="23">
        <f>IF('Debt Inputs'!A67="","",'Debt Inputs'!A67)</f>
        <v/>
      </c>
      <c r="C1767" s="24">
        <f>IF(B1767="","",IFERROR(VLOOKUP(B1767,'Debt Inputs'!$A$6:$M$105,2,FALSE),""))</f>
        <v/>
      </c>
      <c r="D1767" s="50">
        <f>IF(B1767="","",K1667)</f>
        <v/>
      </c>
      <c r="E1767" s="26">
        <f>IF(B1767="","",IFERROR(VLOOKUP(B1767,'Debt Inputs'!$A$6:$M$105,5,FALSE),0))</f>
        <v/>
      </c>
      <c r="F1767" s="50">
        <f>IF(D1767="","",IFERROR(D1767*E1767/12,0))</f>
        <v/>
      </c>
      <c r="G1767" s="50">
        <f>IF(D1767="","",MIN(IFERROR(VLOOKUP(B1767,'Debt Inputs'!$A$6:$M$105,7,FALSE),0),D1767+F1767))</f>
        <v/>
      </c>
      <c r="H1767" s="50">
        <f>IF(D1767="","",IF(L1767=1,MAX(0,'Debt Inputs'!$B$2-SUM($G$1706:$G$1805)),0))</f>
        <v/>
      </c>
      <c r="I1767" s="50">
        <f>IF(D1767="","",MIN(D1767+F1767,G1767+H1767))</f>
        <v/>
      </c>
      <c r="J1767" s="50">
        <f>IF(D1767="","",MIN(D1767,MAX(0,I1767-F1767)))</f>
        <v/>
      </c>
      <c r="K1767" s="50">
        <f>IF(D1767="","",MAX(0,D1767+F1767-I1767))</f>
        <v/>
      </c>
      <c r="L1767" s="23">
        <f>IF(D1767="","",IF(D1767&lt;=0,"",1+COUNTIFS($D$1706:$D$1805,"&gt;0",$E$1706:$E$1805,"&gt;"&amp;E1767)))</f>
        <v/>
      </c>
      <c r="M1767" s="23">
        <f>IF(D1767="","",IF(AND(K1767&gt;0,L1767=1),"Yes","No"))</f>
        <v/>
      </c>
      <c r="N1767" s="50">
        <f>IF(D1767="","",N1667+F1767)</f>
        <v/>
      </c>
      <c r="O1767" s="49">
        <f>IF(D1767="","",IF(AND(K1767=0,K1667&gt;0),C1767,""))</f>
        <v/>
      </c>
    </row>
    <row r="1768">
      <c r="A1768" s="47">
        <f>IF(B1768="","",DATE(YEAR('Debt Inputs'!$E$2),MONTH('Debt Inputs'!$E$2)+17,1))</f>
        <v/>
      </c>
      <c r="B1768" s="18">
        <f>IF('Debt Inputs'!A68="","",'Debt Inputs'!A68)</f>
        <v/>
      </c>
      <c r="C1768" s="19">
        <f>IF(B1768="","",IFERROR(VLOOKUP(B1768,'Debt Inputs'!$A$6:$M$105,2,FALSE),""))</f>
        <v/>
      </c>
      <c r="D1768" s="48">
        <f>IF(B1768="","",K1668)</f>
        <v/>
      </c>
      <c r="E1768" s="21">
        <f>IF(B1768="","",IFERROR(VLOOKUP(B1768,'Debt Inputs'!$A$6:$M$105,5,FALSE),0))</f>
        <v/>
      </c>
      <c r="F1768" s="48">
        <f>IF(D1768="","",IFERROR(D1768*E1768/12,0))</f>
        <v/>
      </c>
      <c r="G1768" s="48">
        <f>IF(D1768="","",MIN(IFERROR(VLOOKUP(B1768,'Debt Inputs'!$A$6:$M$105,7,FALSE),0),D1768+F1768))</f>
        <v/>
      </c>
      <c r="H1768" s="48">
        <f>IF(D1768="","",IF(L1768=1,MAX(0,'Debt Inputs'!$B$2-SUM($G$1706:$G$1805)),0))</f>
        <v/>
      </c>
      <c r="I1768" s="48">
        <f>IF(D1768="","",MIN(D1768+F1768,G1768+H1768))</f>
        <v/>
      </c>
      <c r="J1768" s="48">
        <f>IF(D1768="","",MIN(D1768,MAX(0,I1768-F1768)))</f>
        <v/>
      </c>
      <c r="K1768" s="48">
        <f>IF(D1768="","",MAX(0,D1768+F1768-I1768))</f>
        <v/>
      </c>
      <c r="L1768" s="18">
        <f>IF(D1768="","",IF(D1768&lt;=0,"",1+COUNTIFS($D$1706:$D$1805,"&gt;0",$E$1706:$E$1805,"&gt;"&amp;E1768)))</f>
        <v/>
      </c>
      <c r="M1768" s="18">
        <f>IF(D1768="","",IF(AND(K1768&gt;0,L1768=1),"Yes","No"))</f>
        <v/>
      </c>
      <c r="N1768" s="48">
        <f>IF(D1768="","",N1668+F1768)</f>
        <v/>
      </c>
      <c r="O1768" s="47">
        <f>IF(D1768="","",IF(AND(K1768=0,K1668&gt;0),C1768,""))</f>
        <v/>
      </c>
    </row>
    <row r="1769">
      <c r="A1769" s="49">
        <f>IF(B1769="","",DATE(YEAR('Debt Inputs'!$E$2),MONTH('Debt Inputs'!$E$2)+17,1))</f>
        <v/>
      </c>
      <c r="B1769" s="23">
        <f>IF('Debt Inputs'!A69="","",'Debt Inputs'!A69)</f>
        <v/>
      </c>
      <c r="C1769" s="24">
        <f>IF(B1769="","",IFERROR(VLOOKUP(B1769,'Debt Inputs'!$A$6:$M$105,2,FALSE),""))</f>
        <v/>
      </c>
      <c r="D1769" s="50">
        <f>IF(B1769="","",K1669)</f>
        <v/>
      </c>
      <c r="E1769" s="26">
        <f>IF(B1769="","",IFERROR(VLOOKUP(B1769,'Debt Inputs'!$A$6:$M$105,5,FALSE),0))</f>
        <v/>
      </c>
      <c r="F1769" s="50">
        <f>IF(D1769="","",IFERROR(D1769*E1769/12,0))</f>
        <v/>
      </c>
      <c r="G1769" s="50">
        <f>IF(D1769="","",MIN(IFERROR(VLOOKUP(B1769,'Debt Inputs'!$A$6:$M$105,7,FALSE),0),D1769+F1769))</f>
        <v/>
      </c>
      <c r="H1769" s="50">
        <f>IF(D1769="","",IF(L1769=1,MAX(0,'Debt Inputs'!$B$2-SUM($G$1706:$G$1805)),0))</f>
        <v/>
      </c>
      <c r="I1769" s="50">
        <f>IF(D1769="","",MIN(D1769+F1769,G1769+H1769))</f>
        <v/>
      </c>
      <c r="J1769" s="50">
        <f>IF(D1769="","",MIN(D1769,MAX(0,I1769-F1769)))</f>
        <v/>
      </c>
      <c r="K1769" s="50">
        <f>IF(D1769="","",MAX(0,D1769+F1769-I1769))</f>
        <v/>
      </c>
      <c r="L1769" s="23">
        <f>IF(D1769="","",IF(D1769&lt;=0,"",1+COUNTIFS($D$1706:$D$1805,"&gt;0",$E$1706:$E$1805,"&gt;"&amp;E1769)))</f>
        <v/>
      </c>
      <c r="M1769" s="23">
        <f>IF(D1769="","",IF(AND(K1769&gt;0,L1769=1),"Yes","No"))</f>
        <v/>
      </c>
      <c r="N1769" s="50">
        <f>IF(D1769="","",N1669+F1769)</f>
        <v/>
      </c>
      <c r="O1769" s="49">
        <f>IF(D1769="","",IF(AND(K1769=0,K1669&gt;0),C1769,""))</f>
        <v/>
      </c>
    </row>
    <row r="1770">
      <c r="A1770" s="47">
        <f>IF(B1770="","",DATE(YEAR('Debt Inputs'!$E$2),MONTH('Debt Inputs'!$E$2)+17,1))</f>
        <v/>
      </c>
      <c r="B1770" s="18">
        <f>IF('Debt Inputs'!A70="","",'Debt Inputs'!A70)</f>
        <v/>
      </c>
      <c r="C1770" s="19">
        <f>IF(B1770="","",IFERROR(VLOOKUP(B1770,'Debt Inputs'!$A$6:$M$105,2,FALSE),""))</f>
        <v/>
      </c>
      <c r="D1770" s="48">
        <f>IF(B1770="","",K1670)</f>
        <v/>
      </c>
      <c r="E1770" s="21">
        <f>IF(B1770="","",IFERROR(VLOOKUP(B1770,'Debt Inputs'!$A$6:$M$105,5,FALSE),0))</f>
        <v/>
      </c>
      <c r="F1770" s="48">
        <f>IF(D1770="","",IFERROR(D1770*E1770/12,0))</f>
        <v/>
      </c>
      <c r="G1770" s="48">
        <f>IF(D1770="","",MIN(IFERROR(VLOOKUP(B1770,'Debt Inputs'!$A$6:$M$105,7,FALSE),0),D1770+F1770))</f>
        <v/>
      </c>
      <c r="H1770" s="48">
        <f>IF(D1770="","",IF(L1770=1,MAX(0,'Debt Inputs'!$B$2-SUM($G$1706:$G$1805)),0))</f>
        <v/>
      </c>
      <c r="I1770" s="48">
        <f>IF(D1770="","",MIN(D1770+F1770,G1770+H1770))</f>
        <v/>
      </c>
      <c r="J1770" s="48">
        <f>IF(D1770="","",MIN(D1770,MAX(0,I1770-F1770)))</f>
        <v/>
      </c>
      <c r="K1770" s="48">
        <f>IF(D1770="","",MAX(0,D1770+F1770-I1770))</f>
        <v/>
      </c>
      <c r="L1770" s="18">
        <f>IF(D1770="","",IF(D1770&lt;=0,"",1+COUNTIFS($D$1706:$D$1805,"&gt;0",$E$1706:$E$1805,"&gt;"&amp;E1770)))</f>
        <v/>
      </c>
      <c r="M1770" s="18">
        <f>IF(D1770="","",IF(AND(K1770&gt;0,L1770=1),"Yes","No"))</f>
        <v/>
      </c>
      <c r="N1770" s="48">
        <f>IF(D1770="","",N1670+F1770)</f>
        <v/>
      </c>
      <c r="O1770" s="47">
        <f>IF(D1770="","",IF(AND(K1770=0,K1670&gt;0),C1770,""))</f>
        <v/>
      </c>
    </row>
    <row r="1771">
      <c r="A1771" s="49">
        <f>IF(B1771="","",DATE(YEAR('Debt Inputs'!$E$2),MONTH('Debt Inputs'!$E$2)+17,1))</f>
        <v/>
      </c>
      <c r="B1771" s="23">
        <f>IF('Debt Inputs'!A71="","",'Debt Inputs'!A71)</f>
        <v/>
      </c>
      <c r="C1771" s="24">
        <f>IF(B1771="","",IFERROR(VLOOKUP(B1771,'Debt Inputs'!$A$6:$M$105,2,FALSE),""))</f>
        <v/>
      </c>
      <c r="D1771" s="50">
        <f>IF(B1771="","",K1671)</f>
        <v/>
      </c>
      <c r="E1771" s="26">
        <f>IF(B1771="","",IFERROR(VLOOKUP(B1771,'Debt Inputs'!$A$6:$M$105,5,FALSE),0))</f>
        <v/>
      </c>
      <c r="F1771" s="50">
        <f>IF(D1771="","",IFERROR(D1771*E1771/12,0))</f>
        <v/>
      </c>
      <c r="G1771" s="50">
        <f>IF(D1771="","",MIN(IFERROR(VLOOKUP(B1771,'Debt Inputs'!$A$6:$M$105,7,FALSE),0),D1771+F1771))</f>
        <v/>
      </c>
      <c r="H1771" s="50">
        <f>IF(D1771="","",IF(L1771=1,MAX(0,'Debt Inputs'!$B$2-SUM($G$1706:$G$1805)),0))</f>
        <v/>
      </c>
      <c r="I1771" s="50">
        <f>IF(D1771="","",MIN(D1771+F1771,G1771+H1771))</f>
        <v/>
      </c>
      <c r="J1771" s="50">
        <f>IF(D1771="","",MIN(D1771,MAX(0,I1771-F1771)))</f>
        <v/>
      </c>
      <c r="K1771" s="50">
        <f>IF(D1771="","",MAX(0,D1771+F1771-I1771))</f>
        <v/>
      </c>
      <c r="L1771" s="23">
        <f>IF(D1771="","",IF(D1771&lt;=0,"",1+COUNTIFS($D$1706:$D$1805,"&gt;0",$E$1706:$E$1805,"&gt;"&amp;E1771)))</f>
        <v/>
      </c>
      <c r="M1771" s="23">
        <f>IF(D1771="","",IF(AND(K1771&gt;0,L1771=1),"Yes","No"))</f>
        <v/>
      </c>
      <c r="N1771" s="50">
        <f>IF(D1771="","",N1671+F1771)</f>
        <v/>
      </c>
      <c r="O1771" s="49">
        <f>IF(D1771="","",IF(AND(K1771=0,K1671&gt;0),C1771,""))</f>
        <v/>
      </c>
    </row>
    <row r="1772">
      <c r="A1772" s="47">
        <f>IF(B1772="","",DATE(YEAR('Debt Inputs'!$E$2),MONTH('Debt Inputs'!$E$2)+17,1))</f>
        <v/>
      </c>
      <c r="B1772" s="18">
        <f>IF('Debt Inputs'!A72="","",'Debt Inputs'!A72)</f>
        <v/>
      </c>
      <c r="C1772" s="19">
        <f>IF(B1772="","",IFERROR(VLOOKUP(B1772,'Debt Inputs'!$A$6:$M$105,2,FALSE),""))</f>
        <v/>
      </c>
      <c r="D1772" s="48">
        <f>IF(B1772="","",K1672)</f>
        <v/>
      </c>
      <c r="E1772" s="21">
        <f>IF(B1772="","",IFERROR(VLOOKUP(B1772,'Debt Inputs'!$A$6:$M$105,5,FALSE),0))</f>
        <v/>
      </c>
      <c r="F1772" s="48">
        <f>IF(D1772="","",IFERROR(D1772*E1772/12,0))</f>
        <v/>
      </c>
      <c r="G1772" s="48">
        <f>IF(D1772="","",MIN(IFERROR(VLOOKUP(B1772,'Debt Inputs'!$A$6:$M$105,7,FALSE),0),D1772+F1772))</f>
        <v/>
      </c>
      <c r="H1772" s="48">
        <f>IF(D1772="","",IF(L1772=1,MAX(0,'Debt Inputs'!$B$2-SUM($G$1706:$G$1805)),0))</f>
        <v/>
      </c>
      <c r="I1772" s="48">
        <f>IF(D1772="","",MIN(D1772+F1772,G1772+H1772))</f>
        <v/>
      </c>
      <c r="J1772" s="48">
        <f>IF(D1772="","",MIN(D1772,MAX(0,I1772-F1772)))</f>
        <v/>
      </c>
      <c r="K1772" s="48">
        <f>IF(D1772="","",MAX(0,D1772+F1772-I1772))</f>
        <v/>
      </c>
      <c r="L1772" s="18">
        <f>IF(D1772="","",IF(D1772&lt;=0,"",1+COUNTIFS($D$1706:$D$1805,"&gt;0",$E$1706:$E$1805,"&gt;"&amp;E1772)))</f>
        <v/>
      </c>
      <c r="M1772" s="18">
        <f>IF(D1772="","",IF(AND(K1772&gt;0,L1772=1),"Yes","No"))</f>
        <v/>
      </c>
      <c r="N1772" s="48">
        <f>IF(D1772="","",N1672+F1772)</f>
        <v/>
      </c>
      <c r="O1772" s="47">
        <f>IF(D1772="","",IF(AND(K1772=0,K1672&gt;0),C1772,""))</f>
        <v/>
      </c>
    </row>
    <row r="1773">
      <c r="A1773" s="49">
        <f>IF(B1773="","",DATE(YEAR('Debt Inputs'!$E$2),MONTH('Debt Inputs'!$E$2)+17,1))</f>
        <v/>
      </c>
      <c r="B1773" s="23">
        <f>IF('Debt Inputs'!A73="","",'Debt Inputs'!A73)</f>
        <v/>
      </c>
      <c r="C1773" s="24">
        <f>IF(B1773="","",IFERROR(VLOOKUP(B1773,'Debt Inputs'!$A$6:$M$105,2,FALSE),""))</f>
        <v/>
      </c>
      <c r="D1773" s="50">
        <f>IF(B1773="","",K1673)</f>
        <v/>
      </c>
      <c r="E1773" s="26">
        <f>IF(B1773="","",IFERROR(VLOOKUP(B1773,'Debt Inputs'!$A$6:$M$105,5,FALSE),0))</f>
        <v/>
      </c>
      <c r="F1773" s="50">
        <f>IF(D1773="","",IFERROR(D1773*E1773/12,0))</f>
        <v/>
      </c>
      <c r="G1773" s="50">
        <f>IF(D1773="","",MIN(IFERROR(VLOOKUP(B1773,'Debt Inputs'!$A$6:$M$105,7,FALSE),0),D1773+F1773))</f>
        <v/>
      </c>
      <c r="H1773" s="50">
        <f>IF(D1773="","",IF(L1773=1,MAX(0,'Debt Inputs'!$B$2-SUM($G$1706:$G$1805)),0))</f>
        <v/>
      </c>
      <c r="I1773" s="50">
        <f>IF(D1773="","",MIN(D1773+F1773,G1773+H1773))</f>
        <v/>
      </c>
      <c r="J1773" s="50">
        <f>IF(D1773="","",MIN(D1773,MAX(0,I1773-F1773)))</f>
        <v/>
      </c>
      <c r="K1773" s="50">
        <f>IF(D1773="","",MAX(0,D1773+F1773-I1773))</f>
        <v/>
      </c>
      <c r="L1773" s="23">
        <f>IF(D1773="","",IF(D1773&lt;=0,"",1+COUNTIFS($D$1706:$D$1805,"&gt;0",$E$1706:$E$1805,"&gt;"&amp;E1773)))</f>
        <v/>
      </c>
      <c r="M1773" s="23">
        <f>IF(D1773="","",IF(AND(K1773&gt;0,L1773=1),"Yes","No"))</f>
        <v/>
      </c>
      <c r="N1773" s="50">
        <f>IF(D1773="","",N1673+F1773)</f>
        <v/>
      </c>
      <c r="O1773" s="49">
        <f>IF(D1773="","",IF(AND(K1773=0,K1673&gt;0),C1773,""))</f>
        <v/>
      </c>
    </row>
    <row r="1774">
      <c r="A1774" s="47">
        <f>IF(B1774="","",DATE(YEAR('Debt Inputs'!$E$2),MONTH('Debt Inputs'!$E$2)+17,1))</f>
        <v/>
      </c>
      <c r="B1774" s="18">
        <f>IF('Debt Inputs'!A74="","",'Debt Inputs'!A74)</f>
        <v/>
      </c>
      <c r="C1774" s="19">
        <f>IF(B1774="","",IFERROR(VLOOKUP(B1774,'Debt Inputs'!$A$6:$M$105,2,FALSE),""))</f>
        <v/>
      </c>
      <c r="D1774" s="48">
        <f>IF(B1774="","",K1674)</f>
        <v/>
      </c>
      <c r="E1774" s="21">
        <f>IF(B1774="","",IFERROR(VLOOKUP(B1774,'Debt Inputs'!$A$6:$M$105,5,FALSE),0))</f>
        <v/>
      </c>
      <c r="F1774" s="48">
        <f>IF(D1774="","",IFERROR(D1774*E1774/12,0))</f>
        <v/>
      </c>
      <c r="G1774" s="48">
        <f>IF(D1774="","",MIN(IFERROR(VLOOKUP(B1774,'Debt Inputs'!$A$6:$M$105,7,FALSE),0),D1774+F1774))</f>
        <v/>
      </c>
      <c r="H1774" s="48">
        <f>IF(D1774="","",IF(L1774=1,MAX(0,'Debt Inputs'!$B$2-SUM($G$1706:$G$1805)),0))</f>
        <v/>
      </c>
      <c r="I1774" s="48">
        <f>IF(D1774="","",MIN(D1774+F1774,G1774+H1774))</f>
        <v/>
      </c>
      <c r="J1774" s="48">
        <f>IF(D1774="","",MIN(D1774,MAX(0,I1774-F1774)))</f>
        <v/>
      </c>
      <c r="K1774" s="48">
        <f>IF(D1774="","",MAX(0,D1774+F1774-I1774))</f>
        <v/>
      </c>
      <c r="L1774" s="18">
        <f>IF(D1774="","",IF(D1774&lt;=0,"",1+COUNTIFS($D$1706:$D$1805,"&gt;0",$E$1706:$E$1805,"&gt;"&amp;E1774)))</f>
        <v/>
      </c>
      <c r="M1774" s="18">
        <f>IF(D1774="","",IF(AND(K1774&gt;0,L1774=1),"Yes","No"))</f>
        <v/>
      </c>
      <c r="N1774" s="48">
        <f>IF(D1774="","",N1674+F1774)</f>
        <v/>
      </c>
      <c r="O1774" s="47">
        <f>IF(D1774="","",IF(AND(K1774=0,K1674&gt;0),C1774,""))</f>
        <v/>
      </c>
    </row>
    <row r="1775">
      <c r="A1775" s="49">
        <f>IF(B1775="","",DATE(YEAR('Debt Inputs'!$E$2),MONTH('Debt Inputs'!$E$2)+17,1))</f>
        <v/>
      </c>
      <c r="B1775" s="23">
        <f>IF('Debt Inputs'!A75="","",'Debt Inputs'!A75)</f>
        <v/>
      </c>
      <c r="C1775" s="24">
        <f>IF(B1775="","",IFERROR(VLOOKUP(B1775,'Debt Inputs'!$A$6:$M$105,2,FALSE),""))</f>
        <v/>
      </c>
      <c r="D1775" s="50">
        <f>IF(B1775="","",K1675)</f>
        <v/>
      </c>
      <c r="E1775" s="26">
        <f>IF(B1775="","",IFERROR(VLOOKUP(B1775,'Debt Inputs'!$A$6:$M$105,5,FALSE),0))</f>
        <v/>
      </c>
      <c r="F1775" s="50">
        <f>IF(D1775="","",IFERROR(D1775*E1775/12,0))</f>
        <v/>
      </c>
      <c r="G1775" s="50">
        <f>IF(D1775="","",MIN(IFERROR(VLOOKUP(B1775,'Debt Inputs'!$A$6:$M$105,7,FALSE),0),D1775+F1775))</f>
        <v/>
      </c>
      <c r="H1775" s="50">
        <f>IF(D1775="","",IF(L1775=1,MAX(0,'Debt Inputs'!$B$2-SUM($G$1706:$G$1805)),0))</f>
        <v/>
      </c>
      <c r="I1775" s="50">
        <f>IF(D1775="","",MIN(D1775+F1775,G1775+H1775))</f>
        <v/>
      </c>
      <c r="J1775" s="50">
        <f>IF(D1775="","",MIN(D1775,MAX(0,I1775-F1775)))</f>
        <v/>
      </c>
      <c r="K1775" s="50">
        <f>IF(D1775="","",MAX(0,D1775+F1775-I1775))</f>
        <v/>
      </c>
      <c r="L1775" s="23">
        <f>IF(D1775="","",IF(D1775&lt;=0,"",1+COUNTIFS($D$1706:$D$1805,"&gt;0",$E$1706:$E$1805,"&gt;"&amp;E1775)))</f>
        <v/>
      </c>
      <c r="M1775" s="23">
        <f>IF(D1775="","",IF(AND(K1775&gt;0,L1775=1),"Yes","No"))</f>
        <v/>
      </c>
      <c r="N1775" s="50">
        <f>IF(D1775="","",N1675+F1775)</f>
        <v/>
      </c>
      <c r="O1775" s="49">
        <f>IF(D1775="","",IF(AND(K1775=0,K1675&gt;0),C1775,""))</f>
        <v/>
      </c>
    </row>
    <row r="1776">
      <c r="A1776" s="47">
        <f>IF(B1776="","",DATE(YEAR('Debt Inputs'!$E$2),MONTH('Debt Inputs'!$E$2)+17,1))</f>
        <v/>
      </c>
      <c r="B1776" s="18">
        <f>IF('Debt Inputs'!A76="","",'Debt Inputs'!A76)</f>
        <v/>
      </c>
      <c r="C1776" s="19">
        <f>IF(B1776="","",IFERROR(VLOOKUP(B1776,'Debt Inputs'!$A$6:$M$105,2,FALSE),""))</f>
        <v/>
      </c>
      <c r="D1776" s="48">
        <f>IF(B1776="","",K1676)</f>
        <v/>
      </c>
      <c r="E1776" s="21">
        <f>IF(B1776="","",IFERROR(VLOOKUP(B1776,'Debt Inputs'!$A$6:$M$105,5,FALSE),0))</f>
        <v/>
      </c>
      <c r="F1776" s="48">
        <f>IF(D1776="","",IFERROR(D1776*E1776/12,0))</f>
        <v/>
      </c>
      <c r="G1776" s="48">
        <f>IF(D1776="","",MIN(IFERROR(VLOOKUP(B1776,'Debt Inputs'!$A$6:$M$105,7,FALSE),0),D1776+F1776))</f>
        <v/>
      </c>
      <c r="H1776" s="48">
        <f>IF(D1776="","",IF(L1776=1,MAX(0,'Debt Inputs'!$B$2-SUM($G$1706:$G$1805)),0))</f>
        <v/>
      </c>
      <c r="I1776" s="48">
        <f>IF(D1776="","",MIN(D1776+F1776,G1776+H1776))</f>
        <v/>
      </c>
      <c r="J1776" s="48">
        <f>IF(D1776="","",MIN(D1776,MAX(0,I1776-F1776)))</f>
        <v/>
      </c>
      <c r="K1776" s="48">
        <f>IF(D1776="","",MAX(0,D1776+F1776-I1776))</f>
        <v/>
      </c>
      <c r="L1776" s="18">
        <f>IF(D1776="","",IF(D1776&lt;=0,"",1+COUNTIFS($D$1706:$D$1805,"&gt;0",$E$1706:$E$1805,"&gt;"&amp;E1776)))</f>
        <v/>
      </c>
      <c r="M1776" s="18">
        <f>IF(D1776="","",IF(AND(K1776&gt;0,L1776=1),"Yes","No"))</f>
        <v/>
      </c>
      <c r="N1776" s="48">
        <f>IF(D1776="","",N1676+F1776)</f>
        <v/>
      </c>
      <c r="O1776" s="47">
        <f>IF(D1776="","",IF(AND(K1776=0,K1676&gt;0),C1776,""))</f>
        <v/>
      </c>
    </row>
    <row r="1777">
      <c r="A1777" s="49">
        <f>IF(B1777="","",DATE(YEAR('Debt Inputs'!$E$2),MONTH('Debt Inputs'!$E$2)+17,1))</f>
        <v/>
      </c>
      <c r="B1777" s="23">
        <f>IF('Debt Inputs'!A77="","",'Debt Inputs'!A77)</f>
        <v/>
      </c>
      <c r="C1777" s="24">
        <f>IF(B1777="","",IFERROR(VLOOKUP(B1777,'Debt Inputs'!$A$6:$M$105,2,FALSE),""))</f>
        <v/>
      </c>
      <c r="D1777" s="50">
        <f>IF(B1777="","",K1677)</f>
        <v/>
      </c>
      <c r="E1777" s="26">
        <f>IF(B1777="","",IFERROR(VLOOKUP(B1777,'Debt Inputs'!$A$6:$M$105,5,FALSE),0))</f>
        <v/>
      </c>
      <c r="F1777" s="50">
        <f>IF(D1777="","",IFERROR(D1777*E1777/12,0))</f>
        <v/>
      </c>
      <c r="G1777" s="50">
        <f>IF(D1777="","",MIN(IFERROR(VLOOKUP(B1777,'Debt Inputs'!$A$6:$M$105,7,FALSE),0),D1777+F1777))</f>
        <v/>
      </c>
      <c r="H1777" s="50">
        <f>IF(D1777="","",IF(L1777=1,MAX(0,'Debt Inputs'!$B$2-SUM($G$1706:$G$1805)),0))</f>
        <v/>
      </c>
      <c r="I1777" s="50">
        <f>IF(D1777="","",MIN(D1777+F1777,G1777+H1777))</f>
        <v/>
      </c>
      <c r="J1777" s="50">
        <f>IF(D1777="","",MIN(D1777,MAX(0,I1777-F1777)))</f>
        <v/>
      </c>
      <c r="K1777" s="50">
        <f>IF(D1777="","",MAX(0,D1777+F1777-I1777))</f>
        <v/>
      </c>
      <c r="L1777" s="23">
        <f>IF(D1777="","",IF(D1777&lt;=0,"",1+COUNTIFS($D$1706:$D$1805,"&gt;0",$E$1706:$E$1805,"&gt;"&amp;E1777)))</f>
        <v/>
      </c>
      <c r="M1777" s="23">
        <f>IF(D1777="","",IF(AND(K1777&gt;0,L1777=1),"Yes","No"))</f>
        <v/>
      </c>
      <c r="N1777" s="50">
        <f>IF(D1777="","",N1677+F1777)</f>
        <v/>
      </c>
      <c r="O1777" s="49">
        <f>IF(D1777="","",IF(AND(K1777=0,K1677&gt;0),C1777,""))</f>
        <v/>
      </c>
    </row>
    <row r="1778">
      <c r="A1778" s="47">
        <f>IF(B1778="","",DATE(YEAR('Debt Inputs'!$E$2),MONTH('Debt Inputs'!$E$2)+17,1))</f>
        <v/>
      </c>
      <c r="B1778" s="18">
        <f>IF('Debt Inputs'!A78="","",'Debt Inputs'!A78)</f>
        <v/>
      </c>
      <c r="C1778" s="19">
        <f>IF(B1778="","",IFERROR(VLOOKUP(B1778,'Debt Inputs'!$A$6:$M$105,2,FALSE),""))</f>
        <v/>
      </c>
      <c r="D1778" s="48">
        <f>IF(B1778="","",K1678)</f>
        <v/>
      </c>
      <c r="E1778" s="21">
        <f>IF(B1778="","",IFERROR(VLOOKUP(B1778,'Debt Inputs'!$A$6:$M$105,5,FALSE),0))</f>
        <v/>
      </c>
      <c r="F1778" s="48">
        <f>IF(D1778="","",IFERROR(D1778*E1778/12,0))</f>
        <v/>
      </c>
      <c r="G1778" s="48">
        <f>IF(D1778="","",MIN(IFERROR(VLOOKUP(B1778,'Debt Inputs'!$A$6:$M$105,7,FALSE),0),D1778+F1778))</f>
        <v/>
      </c>
      <c r="H1778" s="48">
        <f>IF(D1778="","",IF(L1778=1,MAX(0,'Debt Inputs'!$B$2-SUM($G$1706:$G$1805)),0))</f>
        <v/>
      </c>
      <c r="I1778" s="48">
        <f>IF(D1778="","",MIN(D1778+F1778,G1778+H1778))</f>
        <v/>
      </c>
      <c r="J1778" s="48">
        <f>IF(D1778="","",MIN(D1778,MAX(0,I1778-F1778)))</f>
        <v/>
      </c>
      <c r="K1778" s="48">
        <f>IF(D1778="","",MAX(0,D1778+F1778-I1778))</f>
        <v/>
      </c>
      <c r="L1778" s="18">
        <f>IF(D1778="","",IF(D1778&lt;=0,"",1+COUNTIFS($D$1706:$D$1805,"&gt;0",$E$1706:$E$1805,"&gt;"&amp;E1778)))</f>
        <v/>
      </c>
      <c r="M1778" s="18">
        <f>IF(D1778="","",IF(AND(K1778&gt;0,L1778=1),"Yes","No"))</f>
        <v/>
      </c>
      <c r="N1778" s="48">
        <f>IF(D1778="","",N1678+F1778)</f>
        <v/>
      </c>
      <c r="O1778" s="47">
        <f>IF(D1778="","",IF(AND(K1778=0,K1678&gt;0),C1778,""))</f>
        <v/>
      </c>
    </row>
    <row r="1779">
      <c r="A1779" s="49">
        <f>IF(B1779="","",DATE(YEAR('Debt Inputs'!$E$2),MONTH('Debt Inputs'!$E$2)+17,1))</f>
        <v/>
      </c>
      <c r="B1779" s="23">
        <f>IF('Debt Inputs'!A79="","",'Debt Inputs'!A79)</f>
        <v/>
      </c>
      <c r="C1779" s="24">
        <f>IF(B1779="","",IFERROR(VLOOKUP(B1779,'Debt Inputs'!$A$6:$M$105,2,FALSE),""))</f>
        <v/>
      </c>
      <c r="D1779" s="50">
        <f>IF(B1779="","",K1679)</f>
        <v/>
      </c>
      <c r="E1779" s="26">
        <f>IF(B1779="","",IFERROR(VLOOKUP(B1779,'Debt Inputs'!$A$6:$M$105,5,FALSE),0))</f>
        <v/>
      </c>
      <c r="F1779" s="50">
        <f>IF(D1779="","",IFERROR(D1779*E1779/12,0))</f>
        <v/>
      </c>
      <c r="G1779" s="50">
        <f>IF(D1779="","",MIN(IFERROR(VLOOKUP(B1779,'Debt Inputs'!$A$6:$M$105,7,FALSE),0),D1779+F1779))</f>
        <v/>
      </c>
      <c r="H1779" s="50">
        <f>IF(D1779="","",IF(L1779=1,MAX(0,'Debt Inputs'!$B$2-SUM($G$1706:$G$1805)),0))</f>
        <v/>
      </c>
      <c r="I1779" s="50">
        <f>IF(D1779="","",MIN(D1779+F1779,G1779+H1779))</f>
        <v/>
      </c>
      <c r="J1779" s="50">
        <f>IF(D1779="","",MIN(D1779,MAX(0,I1779-F1779)))</f>
        <v/>
      </c>
      <c r="K1779" s="50">
        <f>IF(D1779="","",MAX(0,D1779+F1779-I1779))</f>
        <v/>
      </c>
      <c r="L1779" s="23">
        <f>IF(D1779="","",IF(D1779&lt;=0,"",1+COUNTIFS($D$1706:$D$1805,"&gt;0",$E$1706:$E$1805,"&gt;"&amp;E1779)))</f>
        <v/>
      </c>
      <c r="M1779" s="23">
        <f>IF(D1779="","",IF(AND(K1779&gt;0,L1779=1),"Yes","No"))</f>
        <v/>
      </c>
      <c r="N1779" s="50">
        <f>IF(D1779="","",N1679+F1779)</f>
        <v/>
      </c>
      <c r="O1779" s="49">
        <f>IF(D1779="","",IF(AND(K1779=0,K1679&gt;0),C1779,""))</f>
        <v/>
      </c>
    </row>
    <row r="1780">
      <c r="A1780" s="47">
        <f>IF(B1780="","",DATE(YEAR('Debt Inputs'!$E$2),MONTH('Debt Inputs'!$E$2)+17,1))</f>
        <v/>
      </c>
      <c r="B1780" s="18">
        <f>IF('Debt Inputs'!A80="","",'Debt Inputs'!A80)</f>
        <v/>
      </c>
      <c r="C1780" s="19">
        <f>IF(B1780="","",IFERROR(VLOOKUP(B1780,'Debt Inputs'!$A$6:$M$105,2,FALSE),""))</f>
        <v/>
      </c>
      <c r="D1780" s="48">
        <f>IF(B1780="","",K1680)</f>
        <v/>
      </c>
      <c r="E1780" s="21">
        <f>IF(B1780="","",IFERROR(VLOOKUP(B1780,'Debt Inputs'!$A$6:$M$105,5,FALSE),0))</f>
        <v/>
      </c>
      <c r="F1780" s="48">
        <f>IF(D1780="","",IFERROR(D1780*E1780/12,0))</f>
        <v/>
      </c>
      <c r="G1780" s="48">
        <f>IF(D1780="","",MIN(IFERROR(VLOOKUP(B1780,'Debt Inputs'!$A$6:$M$105,7,FALSE),0),D1780+F1780))</f>
        <v/>
      </c>
      <c r="H1780" s="48">
        <f>IF(D1780="","",IF(L1780=1,MAX(0,'Debt Inputs'!$B$2-SUM($G$1706:$G$1805)),0))</f>
        <v/>
      </c>
      <c r="I1780" s="48">
        <f>IF(D1780="","",MIN(D1780+F1780,G1780+H1780))</f>
        <v/>
      </c>
      <c r="J1780" s="48">
        <f>IF(D1780="","",MIN(D1780,MAX(0,I1780-F1780)))</f>
        <v/>
      </c>
      <c r="K1780" s="48">
        <f>IF(D1780="","",MAX(0,D1780+F1780-I1780))</f>
        <v/>
      </c>
      <c r="L1780" s="18">
        <f>IF(D1780="","",IF(D1780&lt;=0,"",1+COUNTIFS($D$1706:$D$1805,"&gt;0",$E$1706:$E$1805,"&gt;"&amp;E1780)))</f>
        <v/>
      </c>
      <c r="M1780" s="18">
        <f>IF(D1780="","",IF(AND(K1780&gt;0,L1780=1),"Yes","No"))</f>
        <v/>
      </c>
      <c r="N1780" s="48">
        <f>IF(D1780="","",N1680+F1780)</f>
        <v/>
      </c>
      <c r="O1780" s="47">
        <f>IF(D1780="","",IF(AND(K1780=0,K1680&gt;0),C1780,""))</f>
        <v/>
      </c>
    </row>
    <row r="1781">
      <c r="A1781" s="49">
        <f>IF(B1781="","",DATE(YEAR('Debt Inputs'!$E$2),MONTH('Debt Inputs'!$E$2)+17,1))</f>
        <v/>
      </c>
      <c r="B1781" s="23">
        <f>IF('Debt Inputs'!A81="","",'Debt Inputs'!A81)</f>
        <v/>
      </c>
      <c r="C1781" s="24">
        <f>IF(B1781="","",IFERROR(VLOOKUP(B1781,'Debt Inputs'!$A$6:$M$105,2,FALSE),""))</f>
        <v/>
      </c>
      <c r="D1781" s="50">
        <f>IF(B1781="","",K1681)</f>
        <v/>
      </c>
      <c r="E1781" s="26">
        <f>IF(B1781="","",IFERROR(VLOOKUP(B1781,'Debt Inputs'!$A$6:$M$105,5,FALSE),0))</f>
        <v/>
      </c>
      <c r="F1781" s="50">
        <f>IF(D1781="","",IFERROR(D1781*E1781/12,0))</f>
        <v/>
      </c>
      <c r="G1781" s="50">
        <f>IF(D1781="","",MIN(IFERROR(VLOOKUP(B1781,'Debt Inputs'!$A$6:$M$105,7,FALSE),0),D1781+F1781))</f>
        <v/>
      </c>
      <c r="H1781" s="50">
        <f>IF(D1781="","",IF(L1781=1,MAX(0,'Debt Inputs'!$B$2-SUM($G$1706:$G$1805)),0))</f>
        <v/>
      </c>
      <c r="I1781" s="50">
        <f>IF(D1781="","",MIN(D1781+F1781,G1781+H1781))</f>
        <v/>
      </c>
      <c r="J1781" s="50">
        <f>IF(D1781="","",MIN(D1781,MAX(0,I1781-F1781)))</f>
        <v/>
      </c>
      <c r="K1781" s="50">
        <f>IF(D1781="","",MAX(0,D1781+F1781-I1781))</f>
        <v/>
      </c>
      <c r="L1781" s="23">
        <f>IF(D1781="","",IF(D1781&lt;=0,"",1+COUNTIFS($D$1706:$D$1805,"&gt;0",$E$1706:$E$1805,"&gt;"&amp;E1781)))</f>
        <v/>
      </c>
      <c r="M1781" s="23">
        <f>IF(D1781="","",IF(AND(K1781&gt;0,L1781=1),"Yes","No"))</f>
        <v/>
      </c>
      <c r="N1781" s="50">
        <f>IF(D1781="","",N1681+F1781)</f>
        <v/>
      </c>
      <c r="O1781" s="49">
        <f>IF(D1781="","",IF(AND(K1781=0,K1681&gt;0),C1781,""))</f>
        <v/>
      </c>
    </row>
    <row r="1782">
      <c r="A1782" s="47">
        <f>IF(B1782="","",DATE(YEAR('Debt Inputs'!$E$2),MONTH('Debt Inputs'!$E$2)+17,1))</f>
        <v/>
      </c>
      <c r="B1782" s="18">
        <f>IF('Debt Inputs'!A82="","",'Debt Inputs'!A82)</f>
        <v/>
      </c>
      <c r="C1782" s="19">
        <f>IF(B1782="","",IFERROR(VLOOKUP(B1782,'Debt Inputs'!$A$6:$M$105,2,FALSE),""))</f>
        <v/>
      </c>
      <c r="D1782" s="48">
        <f>IF(B1782="","",K1682)</f>
        <v/>
      </c>
      <c r="E1782" s="21">
        <f>IF(B1782="","",IFERROR(VLOOKUP(B1782,'Debt Inputs'!$A$6:$M$105,5,FALSE),0))</f>
        <v/>
      </c>
      <c r="F1782" s="48">
        <f>IF(D1782="","",IFERROR(D1782*E1782/12,0))</f>
        <v/>
      </c>
      <c r="G1782" s="48">
        <f>IF(D1782="","",MIN(IFERROR(VLOOKUP(B1782,'Debt Inputs'!$A$6:$M$105,7,FALSE),0),D1782+F1782))</f>
        <v/>
      </c>
      <c r="H1782" s="48">
        <f>IF(D1782="","",IF(L1782=1,MAX(0,'Debt Inputs'!$B$2-SUM($G$1706:$G$1805)),0))</f>
        <v/>
      </c>
      <c r="I1782" s="48">
        <f>IF(D1782="","",MIN(D1782+F1782,G1782+H1782))</f>
        <v/>
      </c>
      <c r="J1782" s="48">
        <f>IF(D1782="","",MIN(D1782,MAX(0,I1782-F1782)))</f>
        <v/>
      </c>
      <c r="K1782" s="48">
        <f>IF(D1782="","",MAX(0,D1782+F1782-I1782))</f>
        <v/>
      </c>
      <c r="L1782" s="18">
        <f>IF(D1782="","",IF(D1782&lt;=0,"",1+COUNTIFS($D$1706:$D$1805,"&gt;0",$E$1706:$E$1805,"&gt;"&amp;E1782)))</f>
        <v/>
      </c>
      <c r="M1782" s="18">
        <f>IF(D1782="","",IF(AND(K1782&gt;0,L1782=1),"Yes","No"))</f>
        <v/>
      </c>
      <c r="N1782" s="48">
        <f>IF(D1782="","",N1682+F1782)</f>
        <v/>
      </c>
      <c r="O1782" s="47">
        <f>IF(D1782="","",IF(AND(K1782=0,K1682&gt;0),C1782,""))</f>
        <v/>
      </c>
    </row>
    <row r="1783">
      <c r="A1783" s="49">
        <f>IF(B1783="","",DATE(YEAR('Debt Inputs'!$E$2),MONTH('Debt Inputs'!$E$2)+17,1))</f>
        <v/>
      </c>
      <c r="B1783" s="23">
        <f>IF('Debt Inputs'!A83="","",'Debt Inputs'!A83)</f>
        <v/>
      </c>
      <c r="C1783" s="24">
        <f>IF(B1783="","",IFERROR(VLOOKUP(B1783,'Debt Inputs'!$A$6:$M$105,2,FALSE),""))</f>
        <v/>
      </c>
      <c r="D1783" s="50">
        <f>IF(B1783="","",K1683)</f>
        <v/>
      </c>
      <c r="E1783" s="26">
        <f>IF(B1783="","",IFERROR(VLOOKUP(B1783,'Debt Inputs'!$A$6:$M$105,5,FALSE),0))</f>
        <v/>
      </c>
      <c r="F1783" s="50">
        <f>IF(D1783="","",IFERROR(D1783*E1783/12,0))</f>
        <v/>
      </c>
      <c r="G1783" s="50">
        <f>IF(D1783="","",MIN(IFERROR(VLOOKUP(B1783,'Debt Inputs'!$A$6:$M$105,7,FALSE),0),D1783+F1783))</f>
        <v/>
      </c>
      <c r="H1783" s="50">
        <f>IF(D1783="","",IF(L1783=1,MAX(0,'Debt Inputs'!$B$2-SUM($G$1706:$G$1805)),0))</f>
        <v/>
      </c>
      <c r="I1783" s="50">
        <f>IF(D1783="","",MIN(D1783+F1783,G1783+H1783))</f>
        <v/>
      </c>
      <c r="J1783" s="50">
        <f>IF(D1783="","",MIN(D1783,MAX(0,I1783-F1783)))</f>
        <v/>
      </c>
      <c r="K1783" s="50">
        <f>IF(D1783="","",MAX(0,D1783+F1783-I1783))</f>
        <v/>
      </c>
      <c r="L1783" s="23">
        <f>IF(D1783="","",IF(D1783&lt;=0,"",1+COUNTIFS($D$1706:$D$1805,"&gt;0",$E$1706:$E$1805,"&gt;"&amp;E1783)))</f>
        <v/>
      </c>
      <c r="M1783" s="23">
        <f>IF(D1783="","",IF(AND(K1783&gt;0,L1783=1),"Yes","No"))</f>
        <v/>
      </c>
      <c r="N1783" s="50">
        <f>IF(D1783="","",N1683+F1783)</f>
        <v/>
      </c>
      <c r="O1783" s="49">
        <f>IF(D1783="","",IF(AND(K1783=0,K1683&gt;0),C1783,""))</f>
        <v/>
      </c>
    </row>
    <row r="1784">
      <c r="A1784" s="47">
        <f>IF(B1784="","",DATE(YEAR('Debt Inputs'!$E$2),MONTH('Debt Inputs'!$E$2)+17,1))</f>
        <v/>
      </c>
      <c r="B1784" s="18">
        <f>IF('Debt Inputs'!A84="","",'Debt Inputs'!A84)</f>
        <v/>
      </c>
      <c r="C1784" s="19">
        <f>IF(B1784="","",IFERROR(VLOOKUP(B1784,'Debt Inputs'!$A$6:$M$105,2,FALSE),""))</f>
        <v/>
      </c>
      <c r="D1784" s="48">
        <f>IF(B1784="","",K1684)</f>
        <v/>
      </c>
      <c r="E1784" s="21">
        <f>IF(B1784="","",IFERROR(VLOOKUP(B1784,'Debt Inputs'!$A$6:$M$105,5,FALSE),0))</f>
        <v/>
      </c>
      <c r="F1784" s="48">
        <f>IF(D1784="","",IFERROR(D1784*E1784/12,0))</f>
        <v/>
      </c>
      <c r="G1784" s="48">
        <f>IF(D1784="","",MIN(IFERROR(VLOOKUP(B1784,'Debt Inputs'!$A$6:$M$105,7,FALSE),0),D1784+F1784))</f>
        <v/>
      </c>
      <c r="H1784" s="48">
        <f>IF(D1784="","",IF(L1784=1,MAX(0,'Debt Inputs'!$B$2-SUM($G$1706:$G$1805)),0))</f>
        <v/>
      </c>
      <c r="I1784" s="48">
        <f>IF(D1784="","",MIN(D1784+F1784,G1784+H1784))</f>
        <v/>
      </c>
      <c r="J1784" s="48">
        <f>IF(D1784="","",MIN(D1784,MAX(0,I1784-F1784)))</f>
        <v/>
      </c>
      <c r="K1784" s="48">
        <f>IF(D1784="","",MAX(0,D1784+F1784-I1784))</f>
        <v/>
      </c>
      <c r="L1784" s="18">
        <f>IF(D1784="","",IF(D1784&lt;=0,"",1+COUNTIFS($D$1706:$D$1805,"&gt;0",$E$1706:$E$1805,"&gt;"&amp;E1784)))</f>
        <v/>
      </c>
      <c r="M1784" s="18">
        <f>IF(D1784="","",IF(AND(K1784&gt;0,L1784=1),"Yes","No"))</f>
        <v/>
      </c>
      <c r="N1784" s="48">
        <f>IF(D1784="","",N1684+F1784)</f>
        <v/>
      </c>
      <c r="O1784" s="47">
        <f>IF(D1784="","",IF(AND(K1784=0,K1684&gt;0),C1784,""))</f>
        <v/>
      </c>
    </row>
    <row r="1785">
      <c r="A1785" s="49">
        <f>IF(B1785="","",DATE(YEAR('Debt Inputs'!$E$2),MONTH('Debt Inputs'!$E$2)+17,1))</f>
        <v/>
      </c>
      <c r="B1785" s="23">
        <f>IF('Debt Inputs'!A85="","",'Debt Inputs'!A85)</f>
        <v/>
      </c>
      <c r="C1785" s="24">
        <f>IF(B1785="","",IFERROR(VLOOKUP(B1785,'Debt Inputs'!$A$6:$M$105,2,FALSE),""))</f>
        <v/>
      </c>
      <c r="D1785" s="50">
        <f>IF(B1785="","",K1685)</f>
        <v/>
      </c>
      <c r="E1785" s="26">
        <f>IF(B1785="","",IFERROR(VLOOKUP(B1785,'Debt Inputs'!$A$6:$M$105,5,FALSE),0))</f>
        <v/>
      </c>
      <c r="F1785" s="50">
        <f>IF(D1785="","",IFERROR(D1785*E1785/12,0))</f>
        <v/>
      </c>
      <c r="G1785" s="50">
        <f>IF(D1785="","",MIN(IFERROR(VLOOKUP(B1785,'Debt Inputs'!$A$6:$M$105,7,FALSE),0),D1785+F1785))</f>
        <v/>
      </c>
      <c r="H1785" s="50">
        <f>IF(D1785="","",IF(L1785=1,MAX(0,'Debt Inputs'!$B$2-SUM($G$1706:$G$1805)),0))</f>
        <v/>
      </c>
      <c r="I1785" s="50">
        <f>IF(D1785="","",MIN(D1785+F1785,G1785+H1785))</f>
        <v/>
      </c>
      <c r="J1785" s="50">
        <f>IF(D1785="","",MIN(D1785,MAX(0,I1785-F1785)))</f>
        <v/>
      </c>
      <c r="K1785" s="50">
        <f>IF(D1785="","",MAX(0,D1785+F1785-I1785))</f>
        <v/>
      </c>
      <c r="L1785" s="23">
        <f>IF(D1785="","",IF(D1785&lt;=0,"",1+COUNTIFS($D$1706:$D$1805,"&gt;0",$E$1706:$E$1805,"&gt;"&amp;E1785)))</f>
        <v/>
      </c>
      <c r="M1785" s="23">
        <f>IF(D1785="","",IF(AND(K1785&gt;0,L1785=1),"Yes","No"))</f>
        <v/>
      </c>
      <c r="N1785" s="50">
        <f>IF(D1785="","",N1685+F1785)</f>
        <v/>
      </c>
      <c r="O1785" s="49">
        <f>IF(D1785="","",IF(AND(K1785=0,K1685&gt;0),C1785,""))</f>
        <v/>
      </c>
    </row>
    <row r="1786">
      <c r="A1786" s="47">
        <f>IF(B1786="","",DATE(YEAR('Debt Inputs'!$E$2),MONTH('Debt Inputs'!$E$2)+17,1))</f>
        <v/>
      </c>
      <c r="B1786" s="18">
        <f>IF('Debt Inputs'!A86="","",'Debt Inputs'!A86)</f>
        <v/>
      </c>
      <c r="C1786" s="19">
        <f>IF(B1786="","",IFERROR(VLOOKUP(B1786,'Debt Inputs'!$A$6:$M$105,2,FALSE),""))</f>
        <v/>
      </c>
      <c r="D1786" s="48">
        <f>IF(B1786="","",K1686)</f>
        <v/>
      </c>
      <c r="E1786" s="21">
        <f>IF(B1786="","",IFERROR(VLOOKUP(B1786,'Debt Inputs'!$A$6:$M$105,5,FALSE),0))</f>
        <v/>
      </c>
      <c r="F1786" s="48">
        <f>IF(D1786="","",IFERROR(D1786*E1786/12,0))</f>
        <v/>
      </c>
      <c r="G1786" s="48">
        <f>IF(D1786="","",MIN(IFERROR(VLOOKUP(B1786,'Debt Inputs'!$A$6:$M$105,7,FALSE),0),D1786+F1786))</f>
        <v/>
      </c>
      <c r="H1786" s="48">
        <f>IF(D1786="","",IF(L1786=1,MAX(0,'Debt Inputs'!$B$2-SUM($G$1706:$G$1805)),0))</f>
        <v/>
      </c>
      <c r="I1786" s="48">
        <f>IF(D1786="","",MIN(D1786+F1786,G1786+H1786))</f>
        <v/>
      </c>
      <c r="J1786" s="48">
        <f>IF(D1786="","",MIN(D1786,MAX(0,I1786-F1786)))</f>
        <v/>
      </c>
      <c r="K1786" s="48">
        <f>IF(D1786="","",MAX(0,D1786+F1786-I1786))</f>
        <v/>
      </c>
      <c r="L1786" s="18">
        <f>IF(D1786="","",IF(D1786&lt;=0,"",1+COUNTIFS($D$1706:$D$1805,"&gt;0",$E$1706:$E$1805,"&gt;"&amp;E1786)))</f>
        <v/>
      </c>
      <c r="M1786" s="18">
        <f>IF(D1786="","",IF(AND(K1786&gt;0,L1786=1),"Yes","No"))</f>
        <v/>
      </c>
      <c r="N1786" s="48">
        <f>IF(D1786="","",N1686+F1786)</f>
        <v/>
      </c>
      <c r="O1786" s="47">
        <f>IF(D1786="","",IF(AND(K1786=0,K1686&gt;0),C1786,""))</f>
        <v/>
      </c>
    </row>
    <row r="1787">
      <c r="A1787" s="49">
        <f>IF(B1787="","",DATE(YEAR('Debt Inputs'!$E$2),MONTH('Debt Inputs'!$E$2)+17,1))</f>
        <v/>
      </c>
      <c r="B1787" s="23">
        <f>IF('Debt Inputs'!A87="","",'Debt Inputs'!A87)</f>
        <v/>
      </c>
      <c r="C1787" s="24">
        <f>IF(B1787="","",IFERROR(VLOOKUP(B1787,'Debt Inputs'!$A$6:$M$105,2,FALSE),""))</f>
        <v/>
      </c>
      <c r="D1787" s="50">
        <f>IF(B1787="","",K1687)</f>
        <v/>
      </c>
      <c r="E1787" s="26">
        <f>IF(B1787="","",IFERROR(VLOOKUP(B1787,'Debt Inputs'!$A$6:$M$105,5,FALSE),0))</f>
        <v/>
      </c>
      <c r="F1787" s="50">
        <f>IF(D1787="","",IFERROR(D1787*E1787/12,0))</f>
        <v/>
      </c>
      <c r="G1787" s="50">
        <f>IF(D1787="","",MIN(IFERROR(VLOOKUP(B1787,'Debt Inputs'!$A$6:$M$105,7,FALSE),0),D1787+F1787))</f>
        <v/>
      </c>
      <c r="H1787" s="50">
        <f>IF(D1787="","",IF(L1787=1,MAX(0,'Debt Inputs'!$B$2-SUM($G$1706:$G$1805)),0))</f>
        <v/>
      </c>
      <c r="I1787" s="50">
        <f>IF(D1787="","",MIN(D1787+F1787,G1787+H1787))</f>
        <v/>
      </c>
      <c r="J1787" s="50">
        <f>IF(D1787="","",MIN(D1787,MAX(0,I1787-F1787)))</f>
        <v/>
      </c>
      <c r="K1787" s="50">
        <f>IF(D1787="","",MAX(0,D1787+F1787-I1787))</f>
        <v/>
      </c>
      <c r="L1787" s="23">
        <f>IF(D1787="","",IF(D1787&lt;=0,"",1+COUNTIFS($D$1706:$D$1805,"&gt;0",$E$1706:$E$1805,"&gt;"&amp;E1787)))</f>
        <v/>
      </c>
      <c r="M1787" s="23">
        <f>IF(D1787="","",IF(AND(K1787&gt;0,L1787=1),"Yes","No"))</f>
        <v/>
      </c>
      <c r="N1787" s="50">
        <f>IF(D1787="","",N1687+F1787)</f>
        <v/>
      </c>
      <c r="O1787" s="49">
        <f>IF(D1787="","",IF(AND(K1787=0,K1687&gt;0),C1787,""))</f>
        <v/>
      </c>
    </row>
    <row r="1788">
      <c r="A1788" s="47">
        <f>IF(B1788="","",DATE(YEAR('Debt Inputs'!$E$2),MONTH('Debt Inputs'!$E$2)+17,1))</f>
        <v/>
      </c>
      <c r="B1788" s="18">
        <f>IF('Debt Inputs'!A88="","",'Debt Inputs'!A88)</f>
        <v/>
      </c>
      <c r="C1788" s="19">
        <f>IF(B1788="","",IFERROR(VLOOKUP(B1788,'Debt Inputs'!$A$6:$M$105,2,FALSE),""))</f>
        <v/>
      </c>
      <c r="D1788" s="48">
        <f>IF(B1788="","",K1688)</f>
        <v/>
      </c>
      <c r="E1788" s="21">
        <f>IF(B1788="","",IFERROR(VLOOKUP(B1788,'Debt Inputs'!$A$6:$M$105,5,FALSE),0))</f>
        <v/>
      </c>
      <c r="F1788" s="48">
        <f>IF(D1788="","",IFERROR(D1788*E1788/12,0))</f>
        <v/>
      </c>
      <c r="G1788" s="48">
        <f>IF(D1788="","",MIN(IFERROR(VLOOKUP(B1788,'Debt Inputs'!$A$6:$M$105,7,FALSE),0),D1788+F1788))</f>
        <v/>
      </c>
      <c r="H1788" s="48">
        <f>IF(D1788="","",IF(L1788=1,MAX(0,'Debt Inputs'!$B$2-SUM($G$1706:$G$1805)),0))</f>
        <v/>
      </c>
      <c r="I1788" s="48">
        <f>IF(D1788="","",MIN(D1788+F1788,G1788+H1788))</f>
        <v/>
      </c>
      <c r="J1788" s="48">
        <f>IF(D1788="","",MIN(D1788,MAX(0,I1788-F1788)))</f>
        <v/>
      </c>
      <c r="K1788" s="48">
        <f>IF(D1788="","",MAX(0,D1788+F1788-I1788))</f>
        <v/>
      </c>
      <c r="L1788" s="18">
        <f>IF(D1788="","",IF(D1788&lt;=0,"",1+COUNTIFS($D$1706:$D$1805,"&gt;0",$E$1706:$E$1805,"&gt;"&amp;E1788)))</f>
        <v/>
      </c>
      <c r="M1788" s="18">
        <f>IF(D1788="","",IF(AND(K1788&gt;0,L1788=1),"Yes","No"))</f>
        <v/>
      </c>
      <c r="N1788" s="48">
        <f>IF(D1788="","",N1688+F1788)</f>
        <v/>
      </c>
      <c r="O1788" s="47">
        <f>IF(D1788="","",IF(AND(K1788=0,K1688&gt;0),C1788,""))</f>
        <v/>
      </c>
    </row>
    <row r="1789">
      <c r="A1789" s="49">
        <f>IF(B1789="","",DATE(YEAR('Debt Inputs'!$E$2),MONTH('Debt Inputs'!$E$2)+17,1))</f>
        <v/>
      </c>
      <c r="B1789" s="23">
        <f>IF('Debt Inputs'!A89="","",'Debt Inputs'!A89)</f>
        <v/>
      </c>
      <c r="C1789" s="24">
        <f>IF(B1789="","",IFERROR(VLOOKUP(B1789,'Debt Inputs'!$A$6:$M$105,2,FALSE),""))</f>
        <v/>
      </c>
      <c r="D1789" s="50">
        <f>IF(B1789="","",K1689)</f>
        <v/>
      </c>
      <c r="E1789" s="26">
        <f>IF(B1789="","",IFERROR(VLOOKUP(B1789,'Debt Inputs'!$A$6:$M$105,5,FALSE),0))</f>
        <v/>
      </c>
      <c r="F1789" s="50">
        <f>IF(D1789="","",IFERROR(D1789*E1789/12,0))</f>
        <v/>
      </c>
      <c r="G1789" s="50">
        <f>IF(D1789="","",MIN(IFERROR(VLOOKUP(B1789,'Debt Inputs'!$A$6:$M$105,7,FALSE),0),D1789+F1789))</f>
        <v/>
      </c>
      <c r="H1789" s="50">
        <f>IF(D1789="","",IF(L1789=1,MAX(0,'Debt Inputs'!$B$2-SUM($G$1706:$G$1805)),0))</f>
        <v/>
      </c>
      <c r="I1789" s="50">
        <f>IF(D1789="","",MIN(D1789+F1789,G1789+H1789))</f>
        <v/>
      </c>
      <c r="J1789" s="50">
        <f>IF(D1789="","",MIN(D1789,MAX(0,I1789-F1789)))</f>
        <v/>
      </c>
      <c r="K1789" s="50">
        <f>IF(D1789="","",MAX(0,D1789+F1789-I1789))</f>
        <v/>
      </c>
      <c r="L1789" s="23">
        <f>IF(D1789="","",IF(D1789&lt;=0,"",1+COUNTIFS($D$1706:$D$1805,"&gt;0",$E$1706:$E$1805,"&gt;"&amp;E1789)))</f>
        <v/>
      </c>
      <c r="M1789" s="23">
        <f>IF(D1789="","",IF(AND(K1789&gt;0,L1789=1),"Yes","No"))</f>
        <v/>
      </c>
      <c r="N1789" s="50">
        <f>IF(D1789="","",N1689+F1789)</f>
        <v/>
      </c>
      <c r="O1789" s="49">
        <f>IF(D1789="","",IF(AND(K1789=0,K1689&gt;0),C1789,""))</f>
        <v/>
      </c>
    </row>
    <row r="1790">
      <c r="A1790" s="47">
        <f>IF(B1790="","",DATE(YEAR('Debt Inputs'!$E$2),MONTH('Debt Inputs'!$E$2)+17,1))</f>
        <v/>
      </c>
      <c r="B1790" s="18">
        <f>IF('Debt Inputs'!A90="","",'Debt Inputs'!A90)</f>
        <v/>
      </c>
      <c r="C1790" s="19">
        <f>IF(B1790="","",IFERROR(VLOOKUP(B1790,'Debt Inputs'!$A$6:$M$105,2,FALSE),""))</f>
        <v/>
      </c>
      <c r="D1790" s="48">
        <f>IF(B1790="","",K1690)</f>
        <v/>
      </c>
      <c r="E1790" s="21">
        <f>IF(B1790="","",IFERROR(VLOOKUP(B1790,'Debt Inputs'!$A$6:$M$105,5,FALSE),0))</f>
        <v/>
      </c>
      <c r="F1790" s="48">
        <f>IF(D1790="","",IFERROR(D1790*E1790/12,0))</f>
        <v/>
      </c>
      <c r="G1790" s="48">
        <f>IF(D1790="","",MIN(IFERROR(VLOOKUP(B1790,'Debt Inputs'!$A$6:$M$105,7,FALSE),0),D1790+F1790))</f>
        <v/>
      </c>
      <c r="H1790" s="48">
        <f>IF(D1790="","",IF(L1790=1,MAX(0,'Debt Inputs'!$B$2-SUM($G$1706:$G$1805)),0))</f>
        <v/>
      </c>
      <c r="I1790" s="48">
        <f>IF(D1790="","",MIN(D1790+F1790,G1790+H1790))</f>
        <v/>
      </c>
      <c r="J1790" s="48">
        <f>IF(D1790="","",MIN(D1790,MAX(0,I1790-F1790)))</f>
        <v/>
      </c>
      <c r="K1790" s="48">
        <f>IF(D1790="","",MAX(0,D1790+F1790-I1790))</f>
        <v/>
      </c>
      <c r="L1790" s="18">
        <f>IF(D1790="","",IF(D1790&lt;=0,"",1+COUNTIFS($D$1706:$D$1805,"&gt;0",$E$1706:$E$1805,"&gt;"&amp;E1790)))</f>
        <v/>
      </c>
      <c r="M1790" s="18">
        <f>IF(D1790="","",IF(AND(K1790&gt;0,L1790=1),"Yes","No"))</f>
        <v/>
      </c>
      <c r="N1790" s="48">
        <f>IF(D1790="","",N1690+F1790)</f>
        <v/>
      </c>
      <c r="O1790" s="47">
        <f>IF(D1790="","",IF(AND(K1790=0,K1690&gt;0),C1790,""))</f>
        <v/>
      </c>
    </row>
    <row r="1791">
      <c r="A1791" s="49">
        <f>IF(B1791="","",DATE(YEAR('Debt Inputs'!$E$2),MONTH('Debt Inputs'!$E$2)+17,1))</f>
        <v/>
      </c>
      <c r="B1791" s="23">
        <f>IF('Debt Inputs'!A91="","",'Debt Inputs'!A91)</f>
        <v/>
      </c>
      <c r="C1791" s="24">
        <f>IF(B1791="","",IFERROR(VLOOKUP(B1791,'Debt Inputs'!$A$6:$M$105,2,FALSE),""))</f>
        <v/>
      </c>
      <c r="D1791" s="50">
        <f>IF(B1791="","",K1691)</f>
        <v/>
      </c>
      <c r="E1791" s="26">
        <f>IF(B1791="","",IFERROR(VLOOKUP(B1791,'Debt Inputs'!$A$6:$M$105,5,FALSE),0))</f>
        <v/>
      </c>
      <c r="F1791" s="50">
        <f>IF(D1791="","",IFERROR(D1791*E1791/12,0))</f>
        <v/>
      </c>
      <c r="G1791" s="50">
        <f>IF(D1791="","",MIN(IFERROR(VLOOKUP(B1791,'Debt Inputs'!$A$6:$M$105,7,FALSE),0),D1791+F1791))</f>
        <v/>
      </c>
      <c r="H1791" s="50">
        <f>IF(D1791="","",IF(L1791=1,MAX(0,'Debt Inputs'!$B$2-SUM($G$1706:$G$1805)),0))</f>
        <v/>
      </c>
      <c r="I1791" s="50">
        <f>IF(D1791="","",MIN(D1791+F1791,G1791+H1791))</f>
        <v/>
      </c>
      <c r="J1791" s="50">
        <f>IF(D1791="","",MIN(D1791,MAX(0,I1791-F1791)))</f>
        <v/>
      </c>
      <c r="K1791" s="50">
        <f>IF(D1791="","",MAX(0,D1791+F1791-I1791))</f>
        <v/>
      </c>
      <c r="L1791" s="23">
        <f>IF(D1791="","",IF(D1791&lt;=0,"",1+COUNTIFS($D$1706:$D$1805,"&gt;0",$E$1706:$E$1805,"&gt;"&amp;E1791)))</f>
        <v/>
      </c>
      <c r="M1791" s="23">
        <f>IF(D1791="","",IF(AND(K1791&gt;0,L1791=1),"Yes","No"))</f>
        <v/>
      </c>
      <c r="N1791" s="50">
        <f>IF(D1791="","",N1691+F1791)</f>
        <v/>
      </c>
      <c r="O1791" s="49">
        <f>IF(D1791="","",IF(AND(K1791=0,K1691&gt;0),C1791,""))</f>
        <v/>
      </c>
    </row>
    <row r="1792">
      <c r="A1792" s="47">
        <f>IF(B1792="","",DATE(YEAR('Debt Inputs'!$E$2),MONTH('Debt Inputs'!$E$2)+17,1))</f>
        <v/>
      </c>
      <c r="B1792" s="18">
        <f>IF('Debt Inputs'!A92="","",'Debt Inputs'!A92)</f>
        <v/>
      </c>
      <c r="C1792" s="19">
        <f>IF(B1792="","",IFERROR(VLOOKUP(B1792,'Debt Inputs'!$A$6:$M$105,2,FALSE),""))</f>
        <v/>
      </c>
      <c r="D1792" s="48">
        <f>IF(B1792="","",K1692)</f>
        <v/>
      </c>
      <c r="E1792" s="21">
        <f>IF(B1792="","",IFERROR(VLOOKUP(B1792,'Debt Inputs'!$A$6:$M$105,5,FALSE),0))</f>
        <v/>
      </c>
      <c r="F1792" s="48">
        <f>IF(D1792="","",IFERROR(D1792*E1792/12,0))</f>
        <v/>
      </c>
      <c r="G1792" s="48">
        <f>IF(D1792="","",MIN(IFERROR(VLOOKUP(B1792,'Debt Inputs'!$A$6:$M$105,7,FALSE),0),D1792+F1792))</f>
        <v/>
      </c>
      <c r="H1792" s="48">
        <f>IF(D1792="","",IF(L1792=1,MAX(0,'Debt Inputs'!$B$2-SUM($G$1706:$G$1805)),0))</f>
        <v/>
      </c>
      <c r="I1792" s="48">
        <f>IF(D1792="","",MIN(D1792+F1792,G1792+H1792))</f>
        <v/>
      </c>
      <c r="J1792" s="48">
        <f>IF(D1792="","",MIN(D1792,MAX(0,I1792-F1792)))</f>
        <v/>
      </c>
      <c r="K1792" s="48">
        <f>IF(D1792="","",MAX(0,D1792+F1792-I1792))</f>
        <v/>
      </c>
      <c r="L1792" s="18">
        <f>IF(D1792="","",IF(D1792&lt;=0,"",1+COUNTIFS($D$1706:$D$1805,"&gt;0",$E$1706:$E$1805,"&gt;"&amp;E1792)))</f>
        <v/>
      </c>
      <c r="M1792" s="18">
        <f>IF(D1792="","",IF(AND(K1792&gt;0,L1792=1),"Yes","No"))</f>
        <v/>
      </c>
      <c r="N1792" s="48">
        <f>IF(D1792="","",N1692+F1792)</f>
        <v/>
      </c>
      <c r="O1792" s="47">
        <f>IF(D1792="","",IF(AND(K1792=0,K1692&gt;0),C1792,""))</f>
        <v/>
      </c>
    </row>
    <row r="1793">
      <c r="A1793" s="49">
        <f>IF(B1793="","",DATE(YEAR('Debt Inputs'!$E$2),MONTH('Debt Inputs'!$E$2)+17,1))</f>
        <v/>
      </c>
      <c r="B1793" s="23">
        <f>IF('Debt Inputs'!A93="","",'Debt Inputs'!A93)</f>
        <v/>
      </c>
      <c r="C1793" s="24">
        <f>IF(B1793="","",IFERROR(VLOOKUP(B1793,'Debt Inputs'!$A$6:$M$105,2,FALSE),""))</f>
        <v/>
      </c>
      <c r="D1793" s="50">
        <f>IF(B1793="","",K1693)</f>
        <v/>
      </c>
      <c r="E1793" s="26">
        <f>IF(B1793="","",IFERROR(VLOOKUP(B1793,'Debt Inputs'!$A$6:$M$105,5,FALSE),0))</f>
        <v/>
      </c>
      <c r="F1793" s="50">
        <f>IF(D1793="","",IFERROR(D1793*E1793/12,0))</f>
        <v/>
      </c>
      <c r="G1793" s="50">
        <f>IF(D1793="","",MIN(IFERROR(VLOOKUP(B1793,'Debt Inputs'!$A$6:$M$105,7,FALSE),0),D1793+F1793))</f>
        <v/>
      </c>
      <c r="H1793" s="50">
        <f>IF(D1793="","",IF(L1793=1,MAX(0,'Debt Inputs'!$B$2-SUM($G$1706:$G$1805)),0))</f>
        <v/>
      </c>
      <c r="I1793" s="50">
        <f>IF(D1793="","",MIN(D1793+F1793,G1793+H1793))</f>
        <v/>
      </c>
      <c r="J1793" s="50">
        <f>IF(D1793="","",MIN(D1793,MAX(0,I1793-F1793)))</f>
        <v/>
      </c>
      <c r="K1793" s="50">
        <f>IF(D1793="","",MAX(0,D1793+F1793-I1793))</f>
        <v/>
      </c>
      <c r="L1793" s="23">
        <f>IF(D1793="","",IF(D1793&lt;=0,"",1+COUNTIFS($D$1706:$D$1805,"&gt;0",$E$1706:$E$1805,"&gt;"&amp;E1793)))</f>
        <v/>
      </c>
      <c r="M1793" s="23">
        <f>IF(D1793="","",IF(AND(K1793&gt;0,L1793=1),"Yes","No"))</f>
        <v/>
      </c>
      <c r="N1793" s="50">
        <f>IF(D1793="","",N1693+F1793)</f>
        <v/>
      </c>
      <c r="O1793" s="49">
        <f>IF(D1793="","",IF(AND(K1793=0,K1693&gt;0),C1793,""))</f>
        <v/>
      </c>
    </row>
    <row r="1794">
      <c r="A1794" s="47">
        <f>IF(B1794="","",DATE(YEAR('Debt Inputs'!$E$2),MONTH('Debt Inputs'!$E$2)+17,1))</f>
        <v/>
      </c>
      <c r="B1794" s="18">
        <f>IF('Debt Inputs'!A94="","",'Debt Inputs'!A94)</f>
        <v/>
      </c>
      <c r="C1794" s="19">
        <f>IF(B1794="","",IFERROR(VLOOKUP(B1794,'Debt Inputs'!$A$6:$M$105,2,FALSE),""))</f>
        <v/>
      </c>
      <c r="D1794" s="48">
        <f>IF(B1794="","",K1694)</f>
        <v/>
      </c>
      <c r="E1794" s="21">
        <f>IF(B1794="","",IFERROR(VLOOKUP(B1794,'Debt Inputs'!$A$6:$M$105,5,FALSE),0))</f>
        <v/>
      </c>
      <c r="F1794" s="48">
        <f>IF(D1794="","",IFERROR(D1794*E1794/12,0))</f>
        <v/>
      </c>
      <c r="G1794" s="48">
        <f>IF(D1794="","",MIN(IFERROR(VLOOKUP(B1794,'Debt Inputs'!$A$6:$M$105,7,FALSE),0),D1794+F1794))</f>
        <v/>
      </c>
      <c r="H1794" s="48">
        <f>IF(D1794="","",IF(L1794=1,MAX(0,'Debt Inputs'!$B$2-SUM($G$1706:$G$1805)),0))</f>
        <v/>
      </c>
      <c r="I1794" s="48">
        <f>IF(D1794="","",MIN(D1794+F1794,G1794+H1794))</f>
        <v/>
      </c>
      <c r="J1794" s="48">
        <f>IF(D1794="","",MIN(D1794,MAX(0,I1794-F1794)))</f>
        <v/>
      </c>
      <c r="K1794" s="48">
        <f>IF(D1794="","",MAX(0,D1794+F1794-I1794))</f>
        <v/>
      </c>
      <c r="L1794" s="18">
        <f>IF(D1794="","",IF(D1794&lt;=0,"",1+COUNTIFS($D$1706:$D$1805,"&gt;0",$E$1706:$E$1805,"&gt;"&amp;E1794)))</f>
        <v/>
      </c>
      <c r="M1794" s="18">
        <f>IF(D1794="","",IF(AND(K1794&gt;0,L1794=1),"Yes","No"))</f>
        <v/>
      </c>
      <c r="N1794" s="48">
        <f>IF(D1794="","",N1694+F1794)</f>
        <v/>
      </c>
      <c r="O1794" s="47">
        <f>IF(D1794="","",IF(AND(K1794=0,K1694&gt;0),C1794,""))</f>
        <v/>
      </c>
    </row>
    <row r="1795">
      <c r="A1795" s="49">
        <f>IF(B1795="","",DATE(YEAR('Debt Inputs'!$E$2),MONTH('Debt Inputs'!$E$2)+17,1))</f>
        <v/>
      </c>
      <c r="B1795" s="23">
        <f>IF('Debt Inputs'!A95="","",'Debt Inputs'!A95)</f>
        <v/>
      </c>
      <c r="C1795" s="24">
        <f>IF(B1795="","",IFERROR(VLOOKUP(B1795,'Debt Inputs'!$A$6:$M$105,2,FALSE),""))</f>
        <v/>
      </c>
      <c r="D1795" s="50">
        <f>IF(B1795="","",K1695)</f>
        <v/>
      </c>
      <c r="E1795" s="26">
        <f>IF(B1795="","",IFERROR(VLOOKUP(B1795,'Debt Inputs'!$A$6:$M$105,5,FALSE),0))</f>
        <v/>
      </c>
      <c r="F1795" s="50">
        <f>IF(D1795="","",IFERROR(D1795*E1795/12,0))</f>
        <v/>
      </c>
      <c r="G1795" s="50">
        <f>IF(D1795="","",MIN(IFERROR(VLOOKUP(B1795,'Debt Inputs'!$A$6:$M$105,7,FALSE),0),D1795+F1795))</f>
        <v/>
      </c>
      <c r="H1795" s="50">
        <f>IF(D1795="","",IF(L1795=1,MAX(0,'Debt Inputs'!$B$2-SUM($G$1706:$G$1805)),0))</f>
        <v/>
      </c>
      <c r="I1795" s="50">
        <f>IF(D1795="","",MIN(D1795+F1795,G1795+H1795))</f>
        <v/>
      </c>
      <c r="J1795" s="50">
        <f>IF(D1795="","",MIN(D1795,MAX(0,I1795-F1795)))</f>
        <v/>
      </c>
      <c r="K1795" s="50">
        <f>IF(D1795="","",MAX(0,D1795+F1795-I1795))</f>
        <v/>
      </c>
      <c r="L1795" s="23">
        <f>IF(D1795="","",IF(D1795&lt;=0,"",1+COUNTIFS($D$1706:$D$1805,"&gt;0",$E$1706:$E$1805,"&gt;"&amp;E1795)))</f>
        <v/>
      </c>
      <c r="M1795" s="23">
        <f>IF(D1795="","",IF(AND(K1795&gt;0,L1795=1),"Yes","No"))</f>
        <v/>
      </c>
      <c r="N1795" s="50">
        <f>IF(D1795="","",N1695+F1795)</f>
        <v/>
      </c>
      <c r="O1795" s="49">
        <f>IF(D1795="","",IF(AND(K1795=0,K1695&gt;0),C1795,""))</f>
        <v/>
      </c>
    </row>
    <row r="1796">
      <c r="A1796" s="47">
        <f>IF(B1796="","",DATE(YEAR('Debt Inputs'!$E$2),MONTH('Debt Inputs'!$E$2)+17,1))</f>
        <v/>
      </c>
      <c r="B1796" s="18">
        <f>IF('Debt Inputs'!A96="","",'Debt Inputs'!A96)</f>
        <v/>
      </c>
      <c r="C1796" s="19">
        <f>IF(B1796="","",IFERROR(VLOOKUP(B1796,'Debt Inputs'!$A$6:$M$105,2,FALSE),""))</f>
        <v/>
      </c>
      <c r="D1796" s="48">
        <f>IF(B1796="","",K1696)</f>
        <v/>
      </c>
      <c r="E1796" s="21">
        <f>IF(B1796="","",IFERROR(VLOOKUP(B1796,'Debt Inputs'!$A$6:$M$105,5,FALSE),0))</f>
        <v/>
      </c>
      <c r="F1796" s="48">
        <f>IF(D1796="","",IFERROR(D1796*E1796/12,0))</f>
        <v/>
      </c>
      <c r="G1796" s="48">
        <f>IF(D1796="","",MIN(IFERROR(VLOOKUP(B1796,'Debt Inputs'!$A$6:$M$105,7,FALSE),0),D1796+F1796))</f>
        <v/>
      </c>
      <c r="H1796" s="48">
        <f>IF(D1796="","",IF(L1796=1,MAX(0,'Debt Inputs'!$B$2-SUM($G$1706:$G$1805)),0))</f>
        <v/>
      </c>
      <c r="I1796" s="48">
        <f>IF(D1796="","",MIN(D1796+F1796,G1796+H1796))</f>
        <v/>
      </c>
      <c r="J1796" s="48">
        <f>IF(D1796="","",MIN(D1796,MAX(0,I1796-F1796)))</f>
        <v/>
      </c>
      <c r="K1796" s="48">
        <f>IF(D1796="","",MAX(0,D1796+F1796-I1796))</f>
        <v/>
      </c>
      <c r="L1796" s="18">
        <f>IF(D1796="","",IF(D1796&lt;=0,"",1+COUNTIFS($D$1706:$D$1805,"&gt;0",$E$1706:$E$1805,"&gt;"&amp;E1796)))</f>
        <v/>
      </c>
      <c r="M1796" s="18">
        <f>IF(D1796="","",IF(AND(K1796&gt;0,L1796=1),"Yes","No"))</f>
        <v/>
      </c>
      <c r="N1796" s="48">
        <f>IF(D1796="","",N1696+F1796)</f>
        <v/>
      </c>
      <c r="O1796" s="47">
        <f>IF(D1796="","",IF(AND(K1796=0,K1696&gt;0),C1796,""))</f>
        <v/>
      </c>
    </row>
    <row r="1797">
      <c r="A1797" s="49">
        <f>IF(B1797="","",DATE(YEAR('Debt Inputs'!$E$2),MONTH('Debt Inputs'!$E$2)+17,1))</f>
        <v/>
      </c>
      <c r="B1797" s="23">
        <f>IF('Debt Inputs'!A97="","",'Debt Inputs'!A97)</f>
        <v/>
      </c>
      <c r="C1797" s="24">
        <f>IF(B1797="","",IFERROR(VLOOKUP(B1797,'Debt Inputs'!$A$6:$M$105,2,FALSE),""))</f>
        <v/>
      </c>
      <c r="D1797" s="50">
        <f>IF(B1797="","",K1697)</f>
        <v/>
      </c>
      <c r="E1797" s="26">
        <f>IF(B1797="","",IFERROR(VLOOKUP(B1797,'Debt Inputs'!$A$6:$M$105,5,FALSE),0))</f>
        <v/>
      </c>
      <c r="F1797" s="50">
        <f>IF(D1797="","",IFERROR(D1797*E1797/12,0))</f>
        <v/>
      </c>
      <c r="G1797" s="50">
        <f>IF(D1797="","",MIN(IFERROR(VLOOKUP(B1797,'Debt Inputs'!$A$6:$M$105,7,FALSE),0),D1797+F1797))</f>
        <v/>
      </c>
      <c r="H1797" s="50">
        <f>IF(D1797="","",IF(L1797=1,MAX(0,'Debt Inputs'!$B$2-SUM($G$1706:$G$1805)),0))</f>
        <v/>
      </c>
      <c r="I1797" s="50">
        <f>IF(D1797="","",MIN(D1797+F1797,G1797+H1797))</f>
        <v/>
      </c>
      <c r="J1797" s="50">
        <f>IF(D1797="","",MIN(D1797,MAX(0,I1797-F1797)))</f>
        <v/>
      </c>
      <c r="K1797" s="50">
        <f>IF(D1797="","",MAX(0,D1797+F1797-I1797))</f>
        <v/>
      </c>
      <c r="L1797" s="23">
        <f>IF(D1797="","",IF(D1797&lt;=0,"",1+COUNTIFS($D$1706:$D$1805,"&gt;0",$E$1706:$E$1805,"&gt;"&amp;E1797)))</f>
        <v/>
      </c>
      <c r="M1797" s="23">
        <f>IF(D1797="","",IF(AND(K1797&gt;0,L1797=1),"Yes","No"))</f>
        <v/>
      </c>
      <c r="N1797" s="50">
        <f>IF(D1797="","",N1697+F1797)</f>
        <v/>
      </c>
      <c r="O1797" s="49">
        <f>IF(D1797="","",IF(AND(K1797=0,K1697&gt;0),C1797,""))</f>
        <v/>
      </c>
    </row>
    <row r="1798">
      <c r="A1798" s="47">
        <f>IF(B1798="","",DATE(YEAR('Debt Inputs'!$E$2),MONTH('Debt Inputs'!$E$2)+17,1))</f>
        <v/>
      </c>
      <c r="B1798" s="18">
        <f>IF('Debt Inputs'!A98="","",'Debt Inputs'!A98)</f>
        <v/>
      </c>
      <c r="C1798" s="19">
        <f>IF(B1798="","",IFERROR(VLOOKUP(B1798,'Debt Inputs'!$A$6:$M$105,2,FALSE),""))</f>
        <v/>
      </c>
      <c r="D1798" s="48">
        <f>IF(B1798="","",K1698)</f>
        <v/>
      </c>
      <c r="E1798" s="21">
        <f>IF(B1798="","",IFERROR(VLOOKUP(B1798,'Debt Inputs'!$A$6:$M$105,5,FALSE),0))</f>
        <v/>
      </c>
      <c r="F1798" s="48">
        <f>IF(D1798="","",IFERROR(D1798*E1798/12,0))</f>
        <v/>
      </c>
      <c r="G1798" s="48">
        <f>IF(D1798="","",MIN(IFERROR(VLOOKUP(B1798,'Debt Inputs'!$A$6:$M$105,7,FALSE),0),D1798+F1798))</f>
        <v/>
      </c>
      <c r="H1798" s="48">
        <f>IF(D1798="","",IF(L1798=1,MAX(0,'Debt Inputs'!$B$2-SUM($G$1706:$G$1805)),0))</f>
        <v/>
      </c>
      <c r="I1798" s="48">
        <f>IF(D1798="","",MIN(D1798+F1798,G1798+H1798))</f>
        <v/>
      </c>
      <c r="J1798" s="48">
        <f>IF(D1798="","",MIN(D1798,MAX(0,I1798-F1798)))</f>
        <v/>
      </c>
      <c r="K1798" s="48">
        <f>IF(D1798="","",MAX(0,D1798+F1798-I1798))</f>
        <v/>
      </c>
      <c r="L1798" s="18">
        <f>IF(D1798="","",IF(D1798&lt;=0,"",1+COUNTIFS($D$1706:$D$1805,"&gt;0",$E$1706:$E$1805,"&gt;"&amp;E1798)))</f>
        <v/>
      </c>
      <c r="M1798" s="18">
        <f>IF(D1798="","",IF(AND(K1798&gt;0,L1798=1),"Yes","No"))</f>
        <v/>
      </c>
      <c r="N1798" s="48">
        <f>IF(D1798="","",N1698+F1798)</f>
        <v/>
      </c>
      <c r="O1798" s="47">
        <f>IF(D1798="","",IF(AND(K1798=0,K1698&gt;0),C1798,""))</f>
        <v/>
      </c>
    </row>
    <row r="1799">
      <c r="A1799" s="49">
        <f>IF(B1799="","",DATE(YEAR('Debt Inputs'!$E$2),MONTH('Debt Inputs'!$E$2)+17,1))</f>
        <v/>
      </c>
      <c r="B1799" s="23">
        <f>IF('Debt Inputs'!A99="","",'Debt Inputs'!A99)</f>
        <v/>
      </c>
      <c r="C1799" s="24">
        <f>IF(B1799="","",IFERROR(VLOOKUP(B1799,'Debt Inputs'!$A$6:$M$105,2,FALSE),""))</f>
        <v/>
      </c>
      <c r="D1799" s="50">
        <f>IF(B1799="","",K1699)</f>
        <v/>
      </c>
      <c r="E1799" s="26">
        <f>IF(B1799="","",IFERROR(VLOOKUP(B1799,'Debt Inputs'!$A$6:$M$105,5,FALSE),0))</f>
        <v/>
      </c>
      <c r="F1799" s="50">
        <f>IF(D1799="","",IFERROR(D1799*E1799/12,0))</f>
        <v/>
      </c>
      <c r="G1799" s="50">
        <f>IF(D1799="","",MIN(IFERROR(VLOOKUP(B1799,'Debt Inputs'!$A$6:$M$105,7,FALSE),0),D1799+F1799))</f>
        <v/>
      </c>
      <c r="H1799" s="50">
        <f>IF(D1799="","",IF(L1799=1,MAX(0,'Debt Inputs'!$B$2-SUM($G$1706:$G$1805)),0))</f>
        <v/>
      </c>
      <c r="I1799" s="50">
        <f>IF(D1799="","",MIN(D1799+F1799,G1799+H1799))</f>
        <v/>
      </c>
      <c r="J1799" s="50">
        <f>IF(D1799="","",MIN(D1799,MAX(0,I1799-F1799)))</f>
        <v/>
      </c>
      <c r="K1799" s="50">
        <f>IF(D1799="","",MAX(0,D1799+F1799-I1799))</f>
        <v/>
      </c>
      <c r="L1799" s="23">
        <f>IF(D1799="","",IF(D1799&lt;=0,"",1+COUNTIFS($D$1706:$D$1805,"&gt;0",$E$1706:$E$1805,"&gt;"&amp;E1799)))</f>
        <v/>
      </c>
      <c r="M1799" s="23">
        <f>IF(D1799="","",IF(AND(K1799&gt;0,L1799=1),"Yes","No"))</f>
        <v/>
      </c>
      <c r="N1799" s="50">
        <f>IF(D1799="","",N1699+F1799)</f>
        <v/>
      </c>
      <c r="O1799" s="49">
        <f>IF(D1799="","",IF(AND(K1799=0,K1699&gt;0),C1799,""))</f>
        <v/>
      </c>
    </row>
    <row r="1800">
      <c r="A1800" s="47">
        <f>IF(B1800="","",DATE(YEAR('Debt Inputs'!$E$2),MONTH('Debt Inputs'!$E$2)+17,1))</f>
        <v/>
      </c>
      <c r="B1800" s="18">
        <f>IF('Debt Inputs'!A100="","",'Debt Inputs'!A100)</f>
        <v/>
      </c>
      <c r="C1800" s="19">
        <f>IF(B1800="","",IFERROR(VLOOKUP(B1800,'Debt Inputs'!$A$6:$M$105,2,FALSE),""))</f>
        <v/>
      </c>
      <c r="D1800" s="48">
        <f>IF(B1800="","",K1700)</f>
        <v/>
      </c>
      <c r="E1800" s="21">
        <f>IF(B1800="","",IFERROR(VLOOKUP(B1800,'Debt Inputs'!$A$6:$M$105,5,FALSE),0))</f>
        <v/>
      </c>
      <c r="F1800" s="48">
        <f>IF(D1800="","",IFERROR(D1800*E1800/12,0))</f>
        <v/>
      </c>
      <c r="G1800" s="48">
        <f>IF(D1800="","",MIN(IFERROR(VLOOKUP(B1800,'Debt Inputs'!$A$6:$M$105,7,FALSE),0),D1800+F1800))</f>
        <v/>
      </c>
      <c r="H1800" s="48">
        <f>IF(D1800="","",IF(L1800=1,MAX(0,'Debt Inputs'!$B$2-SUM($G$1706:$G$1805)),0))</f>
        <v/>
      </c>
      <c r="I1800" s="48">
        <f>IF(D1800="","",MIN(D1800+F1800,G1800+H1800))</f>
        <v/>
      </c>
      <c r="J1800" s="48">
        <f>IF(D1800="","",MIN(D1800,MAX(0,I1800-F1800)))</f>
        <v/>
      </c>
      <c r="K1800" s="48">
        <f>IF(D1800="","",MAX(0,D1800+F1800-I1800))</f>
        <v/>
      </c>
      <c r="L1800" s="18">
        <f>IF(D1800="","",IF(D1800&lt;=0,"",1+COUNTIFS($D$1706:$D$1805,"&gt;0",$E$1706:$E$1805,"&gt;"&amp;E1800)))</f>
        <v/>
      </c>
      <c r="M1800" s="18">
        <f>IF(D1800="","",IF(AND(K1800&gt;0,L1800=1),"Yes","No"))</f>
        <v/>
      </c>
      <c r="N1800" s="48">
        <f>IF(D1800="","",N1700+F1800)</f>
        <v/>
      </c>
      <c r="O1800" s="47">
        <f>IF(D1800="","",IF(AND(K1800=0,K1700&gt;0),C1800,""))</f>
        <v/>
      </c>
    </row>
    <row r="1801">
      <c r="A1801" s="49">
        <f>IF(B1801="","",DATE(YEAR('Debt Inputs'!$E$2),MONTH('Debt Inputs'!$E$2)+17,1))</f>
        <v/>
      </c>
      <c r="B1801" s="23">
        <f>IF('Debt Inputs'!A101="","",'Debt Inputs'!A101)</f>
        <v/>
      </c>
      <c r="C1801" s="24">
        <f>IF(B1801="","",IFERROR(VLOOKUP(B1801,'Debt Inputs'!$A$6:$M$105,2,FALSE),""))</f>
        <v/>
      </c>
      <c r="D1801" s="50">
        <f>IF(B1801="","",K1701)</f>
        <v/>
      </c>
      <c r="E1801" s="26">
        <f>IF(B1801="","",IFERROR(VLOOKUP(B1801,'Debt Inputs'!$A$6:$M$105,5,FALSE),0))</f>
        <v/>
      </c>
      <c r="F1801" s="50">
        <f>IF(D1801="","",IFERROR(D1801*E1801/12,0))</f>
        <v/>
      </c>
      <c r="G1801" s="50">
        <f>IF(D1801="","",MIN(IFERROR(VLOOKUP(B1801,'Debt Inputs'!$A$6:$M$105,7,FALSE),0),D1801+F1801))</f>
        <v/>
      </c>
      <c r="H1801" s="50">
        <f>IF(D1801="","",IF(L1801=1,MAX(0,'Debt Inputs'!$B$2-SUM($G$1706:$G$1805)),0))</f>
        <v/>
      </c>
      <c r="I1801" s="50">
        <f>IF(D1801="","",MIN(D1801+F1801,G1801+H1801))</f>
        <v/>
      </c>
      <c r="J1801" s="50">
        <f>IF(D1801="","",MIN(D1801,MAX(0,I1801-F1801)))</f>
        <v/>
      </c>
      <c r="K1801" s="50">
        <f>IF(D1801="","",MAX(0,D1801+F1801-I1801))</f>
        <v/>
      </c>
      <c r="L1801" s="23">
        <f>IF(D1801="","",IF(D1801&lt;=0,"",1+COUNTIFS($D$1706:$D$1805,"&gt;0",$E$1706:$E$1805,"&gt;"&amp;E1801)))</f>
        <v/>
      </c>
      <c r="M1801" s="23">
        <f>IF(D1801="","",IF(AND(K1801&gt;0,L1801=1),"Yes","No"))</f>
        <v/>
      </c>
      <c r="N1801" s="50">
        <f>IF(D1801="","",N1701+F1801)</f>
        <v/>
      </c>
      <c r="O1801" s="49">
        <f>IF(D1801="","",IF(AND(K1801=0,K1701&gt;0),C1801,""))</f>
        <v/>
      </c>
    </row>
    <row r="1802">
      <c r="A1802" s="47">
        <f>IF(B1802="","",DATE(YEAR('Debt Inputs'!$E$2),MONTH('Debt Inputs'!$E$2)+17,1))</f>
        <v/>
      </c>
      <c r="B1802" s="18">
        <f>IF('Debt Inputs'!A102="","",'Debt Inputs'!A102)</f>
        <v/>
      </c>
      <c r="C1802" s="19">
        <f>IF(B1802="","",IFERROR(VLOOKUP(B1802,'Debt Inputs'!$A$6:$M$105,2,FALSE),""))</f>
        <v/>
      </c>
      <c r="D1802" s="48">
        <f>IF(B1802="","",K1702)</f>
        <v/>
      </c>
      <c r="E1802" s="21">
        <f>IF(B1802="","",IFERROR(VLOOKUP(B1802,'Debt Inputs'!$A$6:$M$105,5,FALSE),0))</f>
        <v/>
      </c>
      <c r="F1802" s="48">
        <f>IF(D1802="","",IFERROR(D1802*E1802/12,0))</f>
        <v/>
      </c>
      <c r="G1802" s="48">
        <f>IF(D1802="","",MIN(IFERROR(VLOOKUP(B1802,'Debt Inputs'!$A$6:$M$105,7,FALSE),0),D1802+F1802))</f>
        <v/>
      </c>
      <c r="H1802" s="48">
        <f>IF(D1802="","",IF(L1802=1,MAX(0,'Debt Inputs'!$B$2-SUM($G$1706:$G$1805)),0))</f>
        <v/>
      </c>
      <c r="I1802" s="48">
        <f>IF(D1802="","",MIN(D1802+F1802,G1802+H1802))</f>
        <v/>
      </c>
      <c r="J1802" s="48">
        <f>IF(D1802="","",MIN(D1802,MAX(0,I1802-F1802)))</f>
        <v/>
      </c>
      <c r="K1802" s="48">
        <f>IF(D1802="","",MAX(0,D1802+F1802-I1802))</f>
        <v/>
      </c>
      <c r="L1802" s="18">
        <f>IF(D1802="","",IF(D1802&lt;=0,"",1+COUNTIFS($D$1706:$D$1805,"&gt;0",$E$1706:$E$1805,"&gt;"&amp;E1802)))</f>
        <v/>
      </c>
      <c r="M1802" s="18">
        <f>IF(D1802="","",IF(AND(K1802&gt;0,L1802=1),"Yes","No"))</f>
        <v/>
      </c>
      <c r="N1802" s="48">
        <f>IF(D1802="","",N1702+F1802)</f>
        <v/>
      </c>
      <c r="O1802" s="47">
        <f>IF(D1802="","",IF(AND(K1802=0,K1702&gt;0),C1802,""))</f>
        <v/>
      </c>
    </row>
    <row r="1803">
      <c r="A1803" s="49">
        <f>IF(B1803="","",DATE(YEAR('Debt Inputs'!$E$2),MONTH('Debt Inputs'!$E$2)+17,1))</f>
        <v/>
      </c>
      <c r="B1803" s="23">
        <f>IF('Debt Inputs'!A103="","",'Debt Inputs'!A103)</f>
        <v/>
      </c>
      <c r="C1803" s="24">
        <f>IF(B1803="","",IFERROR(VLOOKUP(B1803,'Debt Inputs'!$A$6:$M$105,2,FALSE),""))</f>
        <v/>
      </c>
      <c r="D1803" s="50">
        <f>IF(B1803="","",K1703)</f>
        <v/>
      </c>
      <c r="E1803" s="26">
        <f>IF(B1803="","",IFERROR(VLOOKUP(B1803,'Debt Inputs'!$A$6:$M$105,5,FALSE),0))</f>
        <v/>
      </c>
      <c r="F1803" s="50">
        <f>IF(D1803="","",IFERROR(D1803*E1803/12,0))</f>
        <v/>
      </c>
      <c r="G1803" s="50">
        <f>IF(D1803="","",MIN(IFERROR(VLOOKUP(B1803,'Debt Inputs'!$A$6:$M$105,7,FALSE),0),D1803+F1803))</f>
        <v/>
      </c>
      <c r="H1803" s="50">
        <f>IF(D1803="","",IF(L1803=1,MAX(0,'Debt Inputs'!$B$2-SUM($G$1706:$G$1805)),0))</f>
        <v/>
      </c>
      <c r="I1803" s="50">
        <f>IF(D1803="","",MIN(D1803+F1803,G1803+H1803))</f>
        <v/>
      </c>
      <c r="J1803" s="50">
        <f>IF(D1803="","",MIN(D1803,MAX(0,I1803-F1803)))</f>
        <v/>
      </c>
      <c r="K1803" s="50">
        <f>IF(D1803="","",MAX(0,D1803+F1803-I1803))</f>
        <v/>
      </c>
      <c r="L1803" s="23">
        <f>IF(D1803="","",IF(D1803&lt;=0,"",1+COUNTIFS($D$1706:$D$1805,"&gt;0",$E$1706:$E$1805,"&gt;"&amp;E1803)))</f>
        <v/>
      </c>
      <c r="M1803" s="23">
        <f>IF(D1803="","",IF(AND(K1803&gt;0,L1803=1),"Yes","No"))</f>
        <v/>
      </c>
      <c r="N1803" s="50">
        <f>IF(D1803="","",N1703+F1803)</f>
        <v/>
      </c>
      <c r="O1803" s="49">
        <f>IF(D1803="","",IF(AND(K1803=0,K1703&gt;0),C1803,""))</f>
        <v/>
      </c>
    </row>
    <row r="1804">
      <c r="A1804" s="47">
        <f>IF(B1804="","",DATE(YEAR('Debt Inputs'!$E$2),MONTH('Debt Inputs'!$E$2)+17,1))</f>
        <v/>
      </c>
      <c r="B1804" s="18">
        <f>IF('Debt Inputs'!A104="","",'Debt Inputs'!A104)</f>
        <v/>
      </c>
      <c r="C1804" s="19">
        <f>IF(B1804="","",IFERROR(VLOOKUP(B1804,'Debt Inputs'!$A$6:$M$105,2,FALSE),""))</f>
        <v/>
      </c>
      <c r="D1804" s="48">
        <f>IF(B1804="","",K1704)</f>
        <v/>
      </c>
      <c r="E1804" s="21">
        <f>IF(B1804="","",IFERROR(VLOOKUP(B1804,'Debt Inputs'!$A$6:$M$105,5,FALSE),0))</f>
        <v/>
      </c>
      <c r="F1804" s="48">
        <f>IF(D1804="","",IFERROR(D1804*E1804/12,0))</f>
        <v/>
      </c>
      <c r="G1804" s="48">
        <f>IF(D1804="","",MIN(IFERROR(VLOOKUP(B1804,'Debt Inputs'!$A$6:$M$105,7,FALSE),0),D1804+F1804))</f>
        <v/>
      </c>
      <c r="H1804" s="48">
        <f>IF(D1804="","",IF(L1804=1,MAX(0,'Debt Inputs'!$B$2-SUM($G$1706:$G$1805)),0))</f>
        <v/>
      </c>
      <c r="I1804" s="48">
        <f>IF(D1804="","",MIN(D1804+F1804,G1804+H1804))</f>
        <v/>
      </c>
      <c r="J1804" s="48">
        <f>IF(D1804="","",MIN(D1804,MAX(0,I1804-F1804)))</f>
        <v/>
      </c>
      <c r="K1804" s="48">
        <f>IF(D1804="","",MAX(0,D1804+F1804-I1804))</f>
        <v/>
      </c>
      <c r="L1804" s="18">
        <f>IF(D1804="","",IF(D1804&lt;=0,"",1+COUNTIFS($D$1706:$D$1805,"&gt;0",$E$1706:$E$1805,"&gt;"&amp;E1804)))</f>
        <v/>
      </c>
      <c r="M1804" s="18">
        <f>IF(D1804="","",IF(AND(K1804&gt;0,L1804=1),"Yes","No"))</f>
        <v/>
      </c>
      <c r="N1804" s="48">
        <f>IF(D1804="","",N1704+F1804)</f>
        <v/>
      </c>
      <c r="O1804" s="47">
        <f>IF(D1804="","",IF(AND(K1804=0,K1704&gt;0),C1804,""))</f>
        <v/>
      </c>
    </row>
    <row r="1805">
      <c r="A1805" s="49">
        <f>IF(B1805="","",DATE(YEAR('Debt Inputs'!$E$2),MONTH('Debt Inputs'!$E$2)+17,1))</f>
        <v/>
      </c>
      <c r="B1805" s="23">
        <f>IF('Debt Inputs'!A105="","",'Debt Inputs'!A105)</f>
        <v/>
      </c>
      <c r="C1805" s="24">
        <f>IF(B1805="","",IFERROR(VLOOKUP(B1805,'Debt Inputs'!$A$6:$M$105,2,FALSE),""))</f>
        <v/>
      </c>
      <c r="D1805" s="50">
        <f>IF(B1805="","",K1705)</f>
        <v/>
      </c>
      <c r="E1805" s="26">
        <f>IF(B1805="","",IFERROR(VLOOKUP(B1805,'Debt Inputs'!$A$6:$M$105,5,FALSE),0))</f>
        <v/>
      </c>
      <c r="F1805" s="50">
        <f>IF(D1805="","",IFERROR(D1805*E1805/12,0))</f>
        <v/>
      </c>
      <c r="G1805" s="50">
        <f>IF(D1805="","",MIN(IFERROR(VLOOKUP(B1805,'Debt Inputs'!$A$6:$M$105,7,FALSE),0),D1805+F1805))</f>
        <v/>
      </c>
      <c r="H1805" s="50">
        <f>IF(D1805="","",IF(L1805=1,MAX(0,'Debt Inputs'!$B$2-SUM($G$1706:$G$1805)),0))</f>
        <v/>
      </c>
      <c r="I1805" s="50">
        <f>IF(D1805="","",MIN(D1805+F1805,G1805+H1805))</f>
        <v/>
      </c>
      <c r="J1805" s="50">
        <f>IF(D1805="","",MIN(D1805,MAX(0,I1805-F1805)))</f>
        <v/>
      </c>
      <c r="K1805" s="50">
        <f>IF(D1805="","",MAX(0,D1805+F1805-I1805))</f>
        <v/>
      </c>
      <c r="L1805" s="23">
        <f>IF(D1805="","",IF(D1805&lt;=0,"",1+COUNTIFS($D$1706:$D$1805,"&gt;0",$E$1706:$E$1805,"&gt;"&amp;E1805)))</f>
        <v/>
      </c>
      <c r="M1805" s="23">
        <f>IF(D1805="","",IF(AND(K1805&gt;0,L1805=1),"Yes","No"))</f>
        <v/>
      </c>
      <c r="N1805" s="50">
        <f>IF(D1805="","",N1705+F1805)</f>
        <v/>
      </c>
      <c r="O1805" s="49">
        <f>IF(D1805="","",IF(AND(K1805=0,K1705&gt;0),C1805,""))</f>
        <v/>
      </c>
    </row>
    <row r="1806">
      <c r="A1806" s="47">
        <f>IF(B1806="","",DATE(YEAR('Debt Inputs'!$E$2),MONTH('Debt Inputs'!$E$2)+18,1))</f>
        <v/>
      </c>
      <c r="B1806" s="18">
        <f>IF('Debt Inputs'!A6="","",'Debt Inputs'!A6)</f>
        <v/>
      </c>
      <c r="C1806" s="19">
        <f>IF(B1806="","",IFERROR(VLOOKUP(B1806,'Debt Inputs'!$A$6:$M$105,2,FALSE),""))</f>
        <v/>
      </c>
      <c r="D1806" s="48">
        <f>IF(B1806="","",K1706)</f>
        <v/>
      </c>
      <c r="E1806" s="21">
        <f>IF(B1806="","",IFERROR(VLOOKUP(B1806,'Debt Inputs'!$A$6:$M$105,5,FALSE),0))</f>
        <v/>
      </c>
      <c r="F1806" s="48">
        <f>IF(D1806="","",IFERROR(D1806*E1806/12,0))</f>
        <v/>
      </c>
      <c r="G1806" s="48">
        <f>IF(D1806="","",MIN(IFERROR(VLOOKUP(B1806,'Debt Inputs'!$A$6:$M$105,7,FALSE),0),D1806+F1806))</f>
        <v/>
      </c>
      <c r="H1806" s="48">
        <f>IF(D1806="","",IF(L1806=1,MAX(0,'Debt Inputs'!$B$2-SUM($G$1806:$G$1905)),0))</f>
        <v/>
      </c>
      <c r="I1806" s="48">
        <f>IF(D1806="","",MIN(D1806+F1806,G1806+H1806))</f>
        <v/>
      </c>
      <c r="J1806" s="48">
        <f>IF(D1806="","",MIN(D1806,MAX(0,I1806-F1806)))</f>
        <v/>
      </c>
      <c r="K1806" s="48">
        <f>IF(D1806="","",MAX(0,D1806+F1806-I1806))</f>
        <v/>
      </c>
      <c r="L1806" s="18">
        <f>IF(D1806="","",IF(D1806&lt;=0,"",1+COUNTIFS($D$1806:$D$1905,"&gt;0",$E$1806:$E$1905,"&gt;"&amp;E1806)))</f>
        <v/>
      </c>
      <c r="M1806" s="18">
        <f>IF(D1806="","",IF(AND(K1806&gt;0,L1806=1),"Yes","No"))</f>
        <v/>
      </c>
      <c r="N1806" s="48">
        <f>IF(D1806="","",N1706+F1806)</f>
        <v/>
      </c>
      <c r="O1806" s="47">
        <f>IF(D1806="","",IF(AND(K1806=0,K1706&gt;0),C1806,""))</f>
        <v/>
      </c>
    </row>
    <row r="1807">
      <c r="A1807" s="49">
        <f>IF(B1807="","",DATE(YEAR('Debt Inputs'!$E$2),MONTH('Debt Inputs'!$E$2)+18,1))</f>
        <v/>
      </c>
      <c r="B1807" s="23">
        <f>IF('Debt Inputs'!A7="","",'Debt Inputs'!A7)</f>
        <v/>
      </c>
      <c r="C1807" s="24">
        <f>IF(B1807="","",IFERROR(VLOOKUP(B1807,'Debt Inputs'!$A$6:$M$105,2,FALSE),""))</f>
        <v/>
      </c>
      <c r="D1807" s="50">
        <f>IF(B1807="","",K1707)</f>
        <v/>
      </c>
      <c r="E1807" s="26">
        <f>IF(B1807="","",IFERROR(VLOOKUP(B1807,'Debt Inputs'!$A$6:$M$105,5,FALSE),0))</f>
        <v/>
      </c>
      <c r="F1807" s="50">
        <f>IF(D1807="","",IFERROR(D1807*E1807/12,0))</f>
        <v/>
      </c>
      <c r="G1807" s="50">
        <f>IF(D1807="","",MIN(IFERROR(VLOOKUP(B1807,'Debt Inputs'!$A$6:$M$105,7,FALSE),0),D1807+F1807))</f>
        <v/>
      </c>
      <c r="H1807" s="50">
        <f>IF(D1807="","",IF(L1807=1,MAX(0,'Debt Inputs'!$B$2-SUM($G$1806:$G$1905)),0))</f>
        <v/>
      </c>
      <c r="I1807" s="50">
        <f>IF(D1807="","",MIN(D1807+F1807,G1807+H1807))</f>
        <v/>
      </c>
      <c r="J1807" s="50">
        <f>IF(D1807="","",MIN(D1807,MAX(0,I1807-F1807)))</f>
        <v/>
      </c>
      <c r="K1807" s="50">
        <f>IF(D1807="","",MAX(0,D1807+F1807-I1807))</f>
        <v/>
      </c>
      <c r="L1807" s="23">
        <f>IF(D1807="","",IF(D1807&lt;=0,"",1+COUNTIFS($D$1806:$D$1905,"&gt;0",$E$1806:$E$1905,"&gt;"&amp;E1807)))</f>
        <v/>
      </c>
      <c r="M1807" s="23">
        <f>IF(D1807="","",IF(AND(K1807&gt;0,L1807=1),"Yes","No"))</f>
        <v/>
      </c>
      <c r="N1807" s="50">
        <f>IF(D1807="","",N1707+F1807)</f>
        <v/>
      </c>
      <c r="O1807" s="49">
        <f>IF(D1807="","",IF(AND(K1807=0,K1707&gt;0),C1807,""))</f>
        <v/>
      </c>
    </row>
    <row r="1808">
      <c r="A1808" s="47">
        <f>IF(B1808="","",DATE(YEAR('Debt Inputs'!$E$2),MONTH('Debt Inputs'!$E$2)+18,1))</f>
        <v/>
      </c>
      <c r="B1808" s="18">
        <f>IF('Debt Inputs'!A8="","",'Debt Inputs'!A8)</f>
        <v/>
      </c>
      <c r="C1808" s="19">
        <f>IF(B1808="","",IFERROR(VLOOKUP(B1808,'Debt Inputs'!$A$6:$M$105,2,FALSE),""))</f>
        <v/>
      </c>
      <c r="D1808" s="48">
        <f>IF(B1808="","",K1708)</f>
        <v/>
      </c>
      <c r="E1808" s="21">
        <f>IF(B1808="","",IFERROR(VLOOKUP(B1808,'Debt Inputs'!$A$6:$M$105,5,FALSE),0))</f>
        <v/>
      </c>
      <c r="F1808" s="48">
        <f>IF(D1808="","",IFERROR(D1808*E1808/12,0))</f>
        <v/>
      </c>
      <c r="G1808" s="48">
        <f>IF(D1808="","",MIN(IFERROR(VLOOKUP(B1808,'Debt Inputs'!$A$6:$M$105,7,FALSE),0),D1808+F1808))</f>
        <v/>
      </c>
      <c r="H1808" s="48">
        <f>IF(D1808="","",IF(L1808=1,MAX(0,'Debt Inputs'!$B$2-SUM($G$1806:$G$1905)),0))</f>
        <v/>
      </c>
      <c r="I1808" s="48">
        <f>IF(D1808="","",MIN(D1808+F1808,G1808+H1808))</f>
        <v/>
      </c>
      <c r="J1808" s="48">
        <f>IF(D1808="","",MIN(D1808,MAX(0,I1808-F1808)))</f>
        <v/>
      </c>
      <c r="K1808" s="48">
        <f>IF(D1808="","",MAX(0,D1808+F1808-I1808))</f>
        <v/>
      </c>
      <c r="L1808" s="18">
        <f>IF(D1808="","",IF(D1808&lt;=0,"",1+COUNTIFS($D$1806:$D$1905,"&gt;0",$E$1806:$E$1905,"&gt;"&amp;E1808)))</f>
        <v/>
      </c>
      <c r="M1808" s="18">
        <f>IF(D1808="","",IF(AND(K1808&gt;0,L1808=1),"Yes","No"))</f>
        <v/>
      </c>
      <c r="N1808" s="48">
        <f>IF(D1808="","",N1708+F1808)</f>
        <v/>
      </c>
      <c r="O1808" s="47">
        <f>IF(D1808="","",IF(AND(K1808=0,K1708&gt;0),C1808,""))</f>
        <v/>
      </c>
    </row>
    <row r="1809">
      <c r="A1809" s="49">
        <f>IF(B1809="","",DATE(YEAR('Debt Inputs'!$E$2),MONTH('Debt Inputs'!$E$2)+18,1))</f>
        <v/>
      </c>
      <c r="B1809" s="23">
        <f>IF('Debt Inputs'!A9="","",'Debt Inputs'!A9)</f>
        <v/>
      </c>
      <c r="C1809" s="24">
        <f>IF(B1809="","",IFERROR(VLOOKUP(B1809,'Debt Inputs'!$A$6:$M$105,2,FALSE),""))</f>
        <v/>
      </c>
      <c r="D1809" s="50">
        <f>IF(B1809="","",K1709)</f>
        <v/>
      </c>
      <c r="E1809" s="26">
        <f>IF(B1809="","",IFERROR(VLOOKUP(B1809,'Debt Inputs'!$A$6:$M$105,5,FALSE),0))</f>
        <v/>
      </c>
      <c r="F1809" s="50">
        <f>IF(D1809="","",IFERROR(D1809*E1809/12,0))</f>
        <v/>
      </c>
      <c r="G1809" s="50">
        <f>IF(D1809="","",MIN(IFERROR(VLOOKUP(B1809,'Debt Inputs'!$A$6:$M$105,7,FALSE),0),D1809+F1809))</f>
        <v/>
      </c>
      <c r="H1809" s="50">
        <f>IF(D1809="","",IF(L1809=1,MAX(0,'Debt Inputs'!$B$2-SUM($G$1806:$G$1905)),0))</f>
        <v/>
      </c>
      <c r="I1809" s="50">
        <f>IF(D1809="","",MIN(D1809+F1809,G1809+H1809))</f>
        <v/>
      </c>
      <c r="J1809" s="50">
        <f>IF(D1809="","",MIN(D1809,MAX(0,I1809-F1809)))</f>
        <v/>
      </c>
      <c r="K1809" s="50">
        <f>IF(D1809="","",MAX(0,D1809+F1809-I1809))</f>
        <v/>
      </c>
      <c r="L1809" s="23">
        <f>IF(D1809="","",IF(D1809&lt;=0,"",1+COUNTIFS($D$1806:$D$1905,"&gt;0",$E$1806:$E$1905,"&gt;"&amp;E1809)))</f>
        <v/>
      </c>
      <c r="M1809" s="23">
        <f>IF(D1809="","",IF(AND(K1809&gt;0,L1809=1),"Yes","No"))</f>
        <v/>
      </c>
      <c r="N1809" s="50">
        <f>IF(D1809="","",N1709+F1809)</f>
        <v/>
      </c>
      <c r="O1809" s="49">
        <f>IF(D1809="","",IF(AND(K1809=0,K1709&gt;0),C1809,""))</f>
        <v/>
      </c>
    </row>
    <row r="1810">
      <c r="A1810" s="47">
        <f>IF(B1810="","",DATE(YEAR('Debt Inputs'!$E$2),MONTH('Debt Inputs'!$E$2)+18,1))</f>
        <v/>
      </c>
      <c r="B1810" s="18">
        <f>IF('Debt Inputs'!A10="","",'Debt Inputs'!A10)</f>
        <v/>
      </c>
      <c r="C1810" s="19">
        <f>IF(B1810="","",IFERROR(VLOOKUP(B1810,'Debt Inputs'!$A$6:$M$105,2,FALSE),""))</f>
        <v/>
      </c>
      <c r="D1810" s="48">
        <f>IF(B1810="","",K1710)</f>
        <v/>
      </c>
      <c r="E1810" s="21">
        <f>IF(B1810="","",IFERROR(VLOOKUP(B1810,'Debt Inputs'!$A$6:$M$105,5,FALSE),0))</f>
        <v/>
      </c>
      <c r="F1810" s="48">
        <f>IF(D1810="","",IFERROR(D1810*E1810/12,0))</f>
        <v/>
      </c>
      <c r="G1810" s="48">
        <f>IF(D1810="","",MIN(IFERROR(VLOOKUP(B1810,'Debt Inputs'!$A$6:$M$105,7,FALSE),0),D1810+F1810))</f>
        <v/>
      </c>
      <c r="H1810" s="48">
        <f>IF(D1810="","",IF(L1810=1,MAX(0,'Debt Inputs'!$B$2-SUM($G$1806:$G$1905)),0))</f>
        <v/>
      </c>
      <c r="I1810" s="48">
        <f>IF(D1810="","",MIN(D1810+F1810,G1810+H1810))</f>
        <v/>
      </c>
      <c r="J1810" s="48">
        <f>IF(D1810="","",MIN(D1810,MAX(0,I1810-F1810)))</f>
        <v/>
      </c>
      <c r="K1810" s="48">
        <f>IF(D1810="","",MAX(0,D1810+F1810-I1810))</f>
        <v/>
      </c>
      <c r="L1810" s="18">
        <f>IF(D1810="","",IF(D1810&lt;=0,"",1+COUNTIFS($D$1806:$D$1905,"&gt;0",$E$1806:$E$1905,"&gt;"&amp;E1810)))</f>
        <v/>
      </c>
      <c r="M1810" s="18">
        <f>IF(D1810="","",IF(AND(K1810&gt;0,L1810=1),"Yes","No"))</f>
        <v/>
      </c>
      <c r="N1810" s="48">
        <f>IF(D1810="","",N1710+F1810)</f>
        <v/>
      </c>
      <c r="O1810" s="47">
        <f>IF(D1810="","",IF(AND(K1810=0,K1710&gt;0),C1810,""))</f>
        <v/>
      </c>
    </row>
    <row r="1811">
      <c r="A1811" s="49">
        <f>IF(B1811="","",DATE(YEAR('Debt Inputs'!$E$2),MONTH('Debt Inputs'!$E$2)+18,1))</f>
        <v/>
      </c>
      <c r="B1811" s="23">
        <f>IF('Debt Inputs'!A11="","",'Debt Inputs'!A11)</f>
        <v/>
      </c>
      <c r="C1811" s="24">
        <f>IF(B1811="","",IFERROR(VLOOKUP(B1811,'Debt Inputs'!$A$6:$M$105,2,FALSE),""))</f>
        <v/>
      </c>
      <c r="D1811" s="50">
        <f>IF(B1811="","",K1711)</f>
        <v/>
      </c>
      <c r="E1811" s="26">
        <f>IF(B1811="","",IFERROR(VLOOKUP(B1811,'Debt Inputs'!$A$6:$M$105,5,FALSE),0))</f>
        <v/>
      </c>
      <c r="F1811" s="50">
        <f>IF(D1811="","",IFERROR(D1811*E1811/12,0))</f>
        <v/>
      </c>
      <c r="G1811" s="50">
        <f>IF(D1811="","",MIN(IFERROR(VLOOKUP(B1811,'Debt Inputs'!$A$6:$M$105,7,FALSE),0),D1811+F1811))</f>
        <v/>
      </c>
      <c r="H1811" s="50">
        <f>IF(D1811="","",IF(L1811=1,MAX(0,'Debt Inputs'!$B$2-SUM($G$1806:$G$1905)),0))</f>
        <v/>
      </c>
      <c r="I1811" s="50">
        <f>IF(D1811="","",MIN(D1811+F1811,G1811+H1811))</f>
        <v/>
      </c>
      <c r="J1811" s="50">
        <f>IF(D1811="","",MIN(D1811,MAX(0,I1811-F1811)))</f>
        <v/>
      </c>
      <c r="K1811" s="50">
        <f>IF(D1811="","",MAX(0,D1811+F1811-I1811))</f>
        <v/>
      </c>
      <c r="L1811" s="23">
        <f>IF(D1811="","",IF(D1811&lt;=0,"",1+COUNTIFS($D$1806:$D$1905,"&gt;0",$E$1806:$E$1905,"&gt;"&amp;E1811)))</f>
        <v/>
      </c>
      <c r="M1811" s="23">
        <f>IF(D1811="","",IF(AND(K1811&gt;0,L1811=1),"Yes","No"))</f>
        <v/>
      </c>
      <c r="N1811" s="50">
        <f>IF(D1811="","",N1711+F1811)</f>
        <v/>
      </c>
      <c r="O1811" s="49">
        <f>IF(D1811="","",IF(AND(K1811=0,K1711&gt;0),C1811,""))</f>
        <v/>
      </c>
    </row>
    <row r="1812">
      <c r="A1812" s="47">
        <f>IF(B1812="","",DATE(YEAR('Debt Inputs'!$E$2),MONTH('Debt Inputs'!$E$2)+18,1))</f>
        <v/>
      </c>
      <c r="B1812" s="18">
        <f>IF('Debt Inputs'!A12="","",'Debt Inputs'!A12)</f>
        <v/>
      </c>
      <c r="C1812" s="19">
        <f>IF(B1812="","",IFERROR(VLOOKUP(B1812,'Debt Inputs'!$A$6:$M$105,2,FALSE),""))</f>
        <v/>
      </c>
      <c r="D1812" s="48">
        <f>IF(B1812="","",K1712)</f>
        <v/>
      </c>
      <c r="E1812" s="21">
        <f>IF(B1812="","",IFERROR(VLOOKUP(B1812,'Debt Inputs'!$A$6:$M$105,5,FALSE),0))</f>
        <v/>
      </c>
      <c r="F1812" s="48">
        <f>IF(D1812="","",IFERROR(D1812*E1812/12,0))</f>
        <v/>
      </c>
      <c r="G1812" s="48">
        <f>IF(D1812="","",MIN(IFERROR(VLOOKUP(B1812,'Debt Inputs'!$A$6:$M$105,7,FALSE),0),D1812+F1812))</f>
        <v/>
      </c>
      <c r="H1812" s="48">
        <f>IF(D1812="","",IF(L1812=1,MAX(0,'Debt Inputs'!$B$2-SUM($G$1806:$G$1905)),0))</f>
        <v/>
      </c>
      <c r="I1812" s="48">
        <f>IF(D1812="","",MIN(D1812+F1812,G1812+H1812))</f>
        <v/>
      </c>
      <c r="J1812" s="48">
        <f>IF(D1812="","",MIN(D1812,MAX(0,I1812-F1812)))</f>
        <v/>
      </c>
      <c r="K1812" s="48">
        <f>IF(D1812="","",MAX(0,D1812+F1812-I1812))</f>
        <v/>
      </c>
      <c r="L1812" s="18">
        <f>IF(D1812="","",IF(D1812&lt;=0,"",1+COUNTIFS($D$1806:$D$1905,"&gt;0",$E$1806:$E$1905,"&gt;"&amp;E1812)))</f>
        <v/>
      </c>
      <c r="M1812" s="18">
        <f>IF(D1812="","",IF(AND(K1812&gt;0,L1812=1),"Yes","No"))</f>
        <v/>
      </c>
      <c r="N1812" s="48">
        <f>IF(D1812="","",N1712+F1812)</f>
        <v/>
      </c>
      <c r="O1812" s="47">
        <f>IF(D1812="","",IF(AND(K1812=0,K1712&gt;0),C1812,""))</f>
        <v/>
      </c>
    </row>
    <row r="1813">
      <c r="A1813" s="49">
        <f>IF(B1813="","",DATE(YEAR('Debt Inputs'!$E$2),MONTH('Debt Inputs'!$E$2)+18,1))</f>
        <v/>
      </c>
      <c r="B1813" s="23">
        <f>IF('Debt Inputs'!A13="","",'Debt Inputs'!A13)</f>
        <v/>
      </c>
      <c r="C1813" s="24">
        <f>IF(B1813="","",IFERROR(VLOOKUP(B1813,'Debt Inputs'!$A$6:$M$105,2,FALSE),""))</f>
        <v/>
      </c>
      <c r="D1813" s="50">
        <f>IF(B1813="","",K1713)</f>
        <v/>
      </c>
      <c r="E1813" s="26">
        <f>IF(B1813="","",IFERROR(VLOOKUP(B1813,'Debt Inputs'!$A$6:$M$105,5,FALSE),0))</f>
        <v/>
      </c>
      <c r="F1813" s="50">
        <f>IF(D1813="","",IFERROR(D1813*E1813/12,0))</f>
        <v/>
      </c>
      <c r="G1813" s="50">
        <f>IF(D1813="","",MIN(IFERROR(VLOOKUP(B1813,'Debt Inputs'!$A$6:$M$105,7,FALSE),0),D1813+F1813))</f>
        <v/>
      </c>
      <c r="H1813" s="50">
        <f>IF(D1813="","",IF(L1813=1,MAX(0,'Debt Inputs'!$B$2-SUM($G$1806:$G$1905)),0))</f>
        <v/>
      </c>
      <c r="I1813" s="50">
        <f>IF(D1813="","",MIN(D1813+F1813,G1813+H1813))</f>
        <v/>
      </c>
      <c r="J1813" s="50">
        <f>IF(D1813="","",MIN(D1813,MAX(0,I1813-F1813)))</f>
        <v/>
      </c>
      <c r="K1813" s="50">
        <f>IF(D1813="","",MAX(0,D1813+F1813-I1813))</f>
        <v/>
      </c>
      <c r="L1813" s="23">
        <f>IF(D1813="","",IF(D1813&lt;=0,"",1+COUNTIFS($D$1806:$D$1905,"&gt;0",$E$1806:$E$1905,"&gt;"&amp;E1813)))</f>
        <v/>
      </c>
      <c r="M1813" s="23">
        <f>IF(D1813="","",IF(AND(K1813&gt;0,L1813=1),"Yes","No"))</f>
        <v/>
      </c>
      <c r="N1813" s="50">
        <f>IF(D1813="","",N1713+F1813)</f>
        <v/>
      </c>
      <c r="O1813" s="49">
        <f>IF(D1813="","",IF(AND(K1813=0,K1713&gt;0),C1813,""))</f>
        <v/>
      </c>
    </row>
    <row r="1814">
      <c r="A1814" s="47">
        <f>IF(B1814="","",DATE(YEAR('Debt Inputs'!$E$2),MONTH('Debt Inputs'!$E$2)+18,1))</f>
        <v/>
      </c>
      <c r="B1814" s="18">
        <f>IF('Debt Inputs'!A14="","",'Debt Inputs'!A14)</f>
        <v/>
      </c>
      <c r="C1814" s="19">
        <f>IF(B1814="","",IFERROR(VLOOKUP(B1814,'Debt Inputs'!$A$6:$M$105,2,FALSE),""))</f>
        <v/>
      </c>
      <c r="D1814" s="48">
        <f>IF(B1814="","",K1714)</f>
        <v/>
      </c>
      <c r="E1814" s="21">
        <f>IF(B1814="","",IFERROR(VLOOKUP(B1814,'Debt Inputs'!$A$6:$M$105,5,FALSE),0))</f>
        <v/>
      </c>
      <c r="F1814" s="48">
        <f>IF(D1814="","",IFERROR(D1814*E1814/12,0))</f>
        <v/>
      </c>
      <c r="G1814" s="48">
        <f>IF(D1814="","",MIN(IFERROR(VLOOKUP(B1814,'Debt Inputs'!$A$6:$M$105,7,FALSE),0),D1814+F1814))</f>
        <v/>
      </c>
      <c r="H1814" s="48">
        <f>IF(D1814="","",IF(L1814=1,MAX(0,'Debt Inputs'!$B$2-SUM($G$1806:$G$1905)),0))</f>
        <v/>
      </c>
      <c r="I1814" s="48">
        <f>IF(D1814="","",MIN(D1814+F1814,G1814+H1814))</f>
        <v/>
      </c>
      <c r="J1814" s="48">
        <f>IF(D1814="","",MIN(D1814,MAX(0,I1814-F1814)))</f>
        <v/>
      </c>
      <c r="K1814" s="48">
        <f>IF(D1814="","",MAX(0,D1814+F1814-I1814))</f>
        <v/>
      </c>
      <c r="L1814" s="18">
        <f>IF(D1814="","",IF(D1814&lt;=0,"",1+COUNTIFS($D$1806:$D$1905,"&gt;0",$E$1806:$E$1905,"&gt;"&amp;E1814)))</f>
        <v/>
      </c>
      <c r="M1814" s="18">
        <f>IF(D1814="","",IF(AND(K1814&gt;0,L1814=1),"Yes","No"))</f>
        <v/>
      </c>
      <c r="N1814" s="48">
        <f>IF(D1814="","",N1714+F1814)</f>
        <v/>
      </c>
      <c r="O1814" s="47">
        <f>IF(D1814="","",IF(AND(K1814=0,K1714&gt;0),C1814,""))</f>
        <v/>
      </c>
    </row>
    <row r="1815">
      <c r="A1815" s="49">
        <f>IF(B1815="","",DATE(YEAR('Debt Inputs'!$E$2),MONTH('Debt Inputs'!$E$2)+18,1))</f>
        <v/>
      </c>
      <c r="B1815" s="23">
        <f>IF('Debt Inputs'!A15="","",'Debt Inputs'!A15)</f>
        <v/>
      </c>
      <c r="C1815" s="24">
        <f>IF(B1815="","",IFERROR(VLOOKUP(B1815,'Debt Inputs'!$A$6:$M$105,2,FALSE),""))</f>
        <v/>
      </c>
      <c r="D1815" s="50">
        <f>IF(B1815="","",K1715)</f>
        <v/>
      </c>
      <c r="E1815" s="26">
        <f>IF(B1815="","",IFERROR(VLOOKUP(B1815,'Debt Inputs'!$A$6:$M$105,5,FALSE),0))</f>
        <v/>
      </c>
      <c r="F1815" s="50">
        <f>IF(D1815="","",IFERROR(D1815*E1815/12,0))</f>
        <v/>
      </c>
      <c r="G1815" s="50">
        <f>IF(D1815="","",MIN(IFERROR(VLOOKUP(B1815,'Debt Inputs'!$A$6:$M$105,7,FALSE),0),D1815+F1815))</f>
        <v/>
      </c>
      <c r="H1815" s="50">
        <f>IF(D1815="","",IF(L1815=1,MAX(0,'Debt Inputs'!$B$2-SUM($G$1806:$G$1905)),0))</f>
        <v/>
      </c>
      <c r="I1815" s="50">
        <f>IF(D1815="","",MIN(D1815+F1815,G1815+H1815))</f>
        <v/>
      </c>
      <c r="J1815" s="50">
        <f>IF(D1815="","",MIN(D1815,MAX(0,I1815-F1815)))</f>
        <v/>
      </c>
      <c r="K1815" s="50">
        <f>IF(D1815="","",MAX(0,D1815+F1815-I1815))</f>
        <v/>
      </c>
      <c r="L1815" s="23">
        <f>IF(D1815="","",IF(D1815&lt;=0,"",1+COUNTIFS($D$1806:$D$1905,"&gt;0",$E$1806:$E$1905,"&gt;"&amp;E1815)))</f>
        <v/>
      </c>
      <c r="M1815" s="23">
        <f>IF(D1815="","",IF(AND(K1815&gt;0,L1815=1),"Yes","No"))</f>
        <v/>
      </c>
      <c r="N1815" s="50">
        <f>IF(D1815="","",N1715+F1815)</f>
        <v/>
      </c>
      <c r="O1815" s="49">
        <f>IF(D1815="","",IF(AND(K1815=0,K1715&gt;0),C1815,""))</f>
        <v/>
      </c>
    </row>
    <row r="1816">
      <c r="A1816" s="47">
        <f>IF(B1816="","",DATE(YEAR('Debt Inputs'!$E$2),MONTH('Debt Inputs'!$E$2)+18,1))</f>
        <v/>
      </c>
      <c r="B1816" s="18">
        <f>IF('Debt Inputs'!A16="","",'Debt Inputs'!A16)</f>
        <v/>
      </c>
      <c r="C1816" s="19">
        <f>IF(B1816="","",IFERROR(VLOOKUP(B1816,'Debt Inputs'!$A$6:$M$105,2,FALSE),""))</f>
        <v/>
      </c>
      <c r="D1816" s="48">
        <f>IF(B1816="","",K1716)</f>
        <v/>
      </c>
      <c r="E1816" s="21">
        <f>IF(B1816="","",IFERROR(VLOOKUP(B1816,'Debt Inputs'!$A$6:$M$105,5,FALSE),0))</f>
        <v/>
      </c>
      <c r="F1816" s="48">
        <f>IF(D1816="","",IFERROR(D1816*E1816/12,0))</f>
        <v/>
      </c>
      <c r="G1816" s="48">
        <f>IF(D1816="","",MIN(IFERROR(VLOOKUP(B1816,'Debt Inputs'!$A$6:$M$105,7,FALSE),0),D1816+F1816))</f>
        <v/>
      </c>
      <c r="H1816" s="48">
        <f>IF(D1816="","",IF(L1816=1,MAX(0,'Debt Inputs'!$B$2-SUM($G$1806:$G$1905)),0))</f>
        <v/>
      </c>
      <c r="I1816" s="48">
        <f>IF(D1816="","",MIN(D1816+F1816,G1816+H1816))</f>
        <v/>
      </c>
      <c r="J1816" s="48">
        <f>IF(D1816="","",MIN(D1816,MAX(0,I1816-F1816)))</f>
        <v/>
      </c>
      <c r="K1816" s="48">
        <f>IF(D1816="","",MAX(0,D1816+F1816-I1816))</f>
        <v/>
      </c>
      <c r="L1816" s="18">
        <f>IF(D1816="","",IF(D1816&lt;=0,"",1+COUNTIFS($D$1806:$D$1905,"&gt;0",$E$1806:$E$1905,"&gt;"&amp;E1816)))</f>
        <v/>
      </c>
      <c r="M1816" s="18">
        <f>IF(D1816="","",IF(AND(K1816&gt;0,L1816=1),"Yes","No"))</f>
        <v/>
      </c>
      <c r="N1816" s="48">
        <f>IF(D1816="","",N1716+F1816)</f>
        <v/>
      </c>
      <c r="O1816" s="47">
        <f>IF(D1816="","",IF(AND(K1816=0,K1716&gt;0),C1816,""))</f>
        <v/>
      </c>
    </row>
    <row r="1817">
      <c r="A1817" s="49">
        <f>IF(B1817="","",DATE(YEAR('Debt Inputs'!$E$2),MONTH('Debt Inputs'!$E$2)+18,1))</f>
        <v/>
      </c>
      <c r="B1817" s="23">
        <f>IF('Debt Inputs'!A17="","",'Debt Inputs'!A17)</f>
        <v/>
      </c>
      <c r="C1817" s="24">
        <f>IF(B1817="","",IFERROR(VLOOKUP(B1817,'Debt Inputs'!$A$6:$M$105,2,FALSE),""))</f>
        <v/>
      </c>
      <c r="D1817" s="50">
        <f>IF(B1817="","",K1717)</f>
        <v/>
      </c>
      <c r="E1817" s="26">
        <f>IF(B1817="","",IFERROR(VLOOKUP(B1817,'Debt Inputs'!$A$6:$M$105,5,FALSE),0))</f>
        <v/>
      </c>
      <c r="F1817" s="50">
        <f>IF(D1817="","",IFERROR(D1817*E1817/12,0))</f>
        <v/>
      </c>
      <c r="G1817" s="50">
        <f>IF(D1817="","",MIN(IFERROR(VLOOKUP(B1817,'Debt Inputs'!$A$6:$M$105,7,FALSE),0),D1817+F1817))</f>
        <v/>
      </c>
      <c r="H1817" s="50">
        <f>IF(D1817="","",IF(L1817=1,MAX(0,'Debt Inputs'!$B$2-SUM($G$1806:$G$1905)),0))</f>
        <v/>
      </c>
      <c r="I1817" s="50">
        <f>IF(D1817="","",MIN(D1817+F1817,G1817+H1817))</f>
        <v/>
      </c>
      <c r="J1817" s="50">
        <f>IF(D1817="","",MIN(D1817,MAX(0,I1817-F1817)))</f>
        <v/>
      </c>
      <c r="K1817" s="50">
        <f>IF(D1817="","",MAX(0,D1817+F1817-I1817))</f>
        <v/>
      </c>
      <c r="L1817" s="23">
        <f>IF(D1817="","",IF(D1817&lt;=0,"",1+COUNTIFS($D$1806:$D$1905,"&gt;0",$E$1806:$E$1905,"&gt;"&amp;E1817)))</f>
        <v/>
      </c>
      <c r="M1817" s="23">
        <f>IF(D1817="","",IF(AND(K1817&gt;0,L1817=1),"Yes","No"))</f>
        <v/>
      </c>
      <c r="N1817" s="50">
        <f>IF(D1817="","",N1717+F1817)</f>
        <v/>
      </c>
      <c r="O1817" s="49">
        <f>IF(D1817="","",IF(AND(K1817=0,K1717&gt;0),C1817,""))</f>
        <v/>
      </c>
    </row>
    <row r="1818">
      <c r="A1818" s="47">
        <f>IF(B1818="","",DATE(YEAR('Debt Inputs'!$E$2),MONTH('Debt Inputs'!$E$2)+18,1))</f>
        <v/>
      </c>
      <c r="B1818" s="18">
        <f>IF('Debt Inputs'!A18="","",'Debt Inputs'!A18)</f>
        <v/>
      </c>
      <c r="C1818" s="19">
        <f>IF(B1818="","",IFERROR(VLOOKUP(B1818,'Debt Inputs'!$A$6:$M$105,2,FALSE),""))</f>
        <v/>
      </c>
      <c r="D1818" s="48">
        <f>IF(B1818="","",K1718)</f>
        <v/>
      </c>
      <c r="E1818" s="21">
        <f>IF(B1818="","",IFERROR(VLOOKUP(B1818,'Debt Inputs'!$A$6:$M$105,5,FALSE),0))</f>
        <v/>
      </c>
      <c r="F1818" s="48">
        <f>IF(D1818="","",IFERROR(D1818*E1818/12,0))</f>
        <v/>
      </c>
      <c r="G1818" s="48">
        <f>IF(D1818="","",MIN(IFERROR(VLOOKUP(B1818,'Debt Inputs'!$A$6:$M$105,7,FALSE),0),D1818+F1818))</f>
        <v/>
      </c>
      <c r="H1818" s="48">
        <f>IF(D1818="","",IF(L1818=1,MAX(0,'Debt Inputs'!$B$2-SUM($G$1806:$G$1905)),0))</f>
        <v/>
      </c>
      <c r="I1818" s="48">
        <f>IF(D1818="","",MIN(D1818+F1818,G1818+H1818))</f>
        <v/>
      </c>
      <c r="J1818" s="48">
        <f>IF(D1818="","",MIN(D1818,MAX(0,I1818-F1818)))</f>
        <v/>
      </c>
      <c r="K1818" s="48">
        <f>IF(D1818="","",MAX(0,D1818+F1818-I1818))</f>
        <v/>
      </c>
      <c r="L1818" s="18">
        <f>IF(D1818="","",IF(D1818&lt;=0,"",1+COUNTIFS($D$1806:$D$1905,"&gt;0",$E$1806:$E$1905,"&gt;"&amp;E1818)))</f>
        <v/>
      </c>
      <c r="M1818" s="18">
        <f>IF(D1818="","",IF(AND(K1818&gt;0,L1818=1),"Yes","No"))</f>
        <v/>
      </c>
      <c r="N1818" s="48">
        <f>IF(D1818="","",N1718+F1818)</f>
        <v/>
      </c>
      <c r="O1818" s="47">
        <f>IF(D1818="","",IF(AND(K1818=0,K1718&gt;0),C1818,""))</f>
        <v/>
      </c>
    </row>
    <row r="1819">
      <c r="A1819" s="49">
        <f>IF(B1819="","",DATE(YEAR('Debt Inputs'!$E$2),MONTH('Debt Inputs'!$E$2)+18,1))</f>
        <v/>
      </c>
      <c r="B1819" s="23">
        <f>IF('Debt Inputs'!A19="","",'Debt Inputs'!A19)</f>
        <v/>
      </c>
      <c r="C1819" s="24">
        <f>IF(B1819="","",IFERROR(VLOOKUP(B1819,'Debt Inputs'!$A$6:$M$105,2,FALSE),""))</f>
        <v/>
      </c>
      <c r="D1819" s="50">
        <f>IF(B1819="","",K1719)</f>
        <v/>
      </c>
      <c r="E1819" s="26">
        <f>IF(B1819="","",IFERROR(VLOOKUP(B1819,'Debt Inputs'!$A$6:$M$105,5,FALSE),0))</f>
        <v/>
      </c>
      <c r="F1819" s="50">
        <f>IF(D1819="","",IFERROR(D1819*E1819/12,0))</f>
        <v/>
      </c>
      <c r="G1819" s="50">
        <f>IF(D1819="","",MIN(IFERROR(VLOOKUP(B1819,'Debt Inputs'!$A$6:$M$105,7,FALSE),0),D1819+F1819))</f>
        <v/>
      </c>
      <c r="H1819" s="50">
        <f>IF(D1819="","",IF(L1819=1,MAX(0,'Debt Inputs'!$B$2-SUM($G$1806:$G$1905)),0))</f>
        <v/>
      </c>
      <c r="I1819" s="50">
        <f>IF(D1819="","",MIN(D1819+F1819,G1819+H1819))</f>
        <v/>
      </c>
      <c r="J1819" s="50">
        <f>IF(D1819="","",MIN(D1819,MAX(0,I1819-F1819)))</f>
        <v/>
      </c>
      <c r="K1819" s="50">
        <f>IF(D1819="","",MAX(0,D1819+F1819-I1819))</f>
        <v/>
      </c>
      <c r="L1819" s="23">
        <f>IF(D1819="","",IF(D1819&lt;=0,"",1+COUNTIFS($D$1806:$D$1905,"&gt;0",$E$1806:$E$1905,"&gt;"&amp;E1819)))</f>
        <v/>
      </c>
      <c r="M1819" s="23">
        <f>IF(D1819="","",IF(AND(K1819&gt;0,L1819=1),"Yes","No"))</f>
        <v/>
      </c>
      <c r="N1819" s="50">
        <f>IF(D1819="","",N1719+F1819)</f>
        <v/>
      </c>
      <c r="O1819" s="49">
        <f>IF(D1819="","",IF(AND(K1819=0,K1719&gt;0),C1819,""))</f>
        <v/>
      </c>
    </row>
    <row r="1820">
      <c r="A1820" s="47">
        <f>IF(B1820="","",DATE(YEAR('Debt Inputs'!$E$2),MONTH('Debt Inputs'!$E$2)+18,1))</f>
        <v/>
      </c>
      <c r="B1820" s="18">
        <f>IF('Debt Inputs'!A20="","",'Debt Inputs'!A20)</f>
        <v/>
      </c>
      <c r="C1820" s="19">
        <f>IF(B1820="","",IFERROR(VLOOKUP(B1820,'Debt Inputs'!$A$6:$M$105,2,FALSE),""))</f>
        <v/>
      </c>
      <c r="D1820" s="48">
        <f>IF(B1820="","",K1720)</f>
        <v/>
      </c>
      <c r="E1820" s="21">
        <f>IF(B1820="","",IFERROR(VLOOKUP(B1820,'Debt Inputs'!$A$6:$M$105,5,FALSE),0))</f>
        <v/>
      </c>
      <c r="F1820" s="48">
        <f>IF(D1820="","",IFERROR(D1820*E1820/12,0))</f>
        <v/>
      </c>
      <c r="G1820" s="48">
        <f>IF(D1820="","",MIN(IFERROR(VLOOKUP(B1820,'Debt Inputs'!$A$6:$M$105,7,FALSE),0),D1820+F1820))</f>
        <v/>
      </c>
      <c r="H1820" s="48">
        <f>IF(D1820="","",IF(L1820=1,MAX(0,'Debt Inputs'!$B$2-SUM($G$1806:$G$1905)),0))</f>
        <v/>
      </c>
      <c r="I1820" s="48">
        <f>IF(D1820="","",MIN(D1820+F1820,G1820+H1820))</f>
        <v/>
      </c>
      <c r="J1820" s="48">
        <f>IF(D1820="","",MIN(D1820,MAX(0,I1820-F1820)))</f>
        <v/>
      </c>
      <c r="K1820" s="48">
        <f>IF(D1820="","",MAX(0,D1820+F1820-I1820))</f>
        <v/>
      </c>
      <c r="L1820" s="18">
        <f>IF(D1820="","",IF(D1820&lt;=0,"",1+COUNTIFS($D$1806:$D$1905,"&gt;0",$E$1806:$E$1905,"&gt;"&amp;E1820)))</f>
        <v/>
      </c>
      <c r="M1820" s="18">
        <f>IF(D1820="","",IF(AND(K1820&gt;0,L1820=1),"Yes","No"))</f>
        <v/>
      </c>
      <c r="N1820" s="48">
        <f>IF(D1820="","",N1720+F1820)</f>
        <v/>
      </c>
      <c r="O1820" s="47">
        <f>IF(D1820="","",IF(AND(K1820=0,K1720&gt;0),C1820,""))</f>
        <v/>
      </c>
    </row>
    <row r="1821">
      <c r="A1821" s="49">
        <f>IF(B1821="","",DATE(YEAR('Debt Inputs'!$E$2),MONTH('Debt Inputs'!$E$2)+18,1))</f>
        <v/>
      </c>
      <c r="B1821" s="23">
        <f>IF('Debt Inputs'!A21="","",'Debt Inputs'!A21)</f>
        <v/>
      </c>
      <c r="C1821" s="24">
        <f>IF(B1821="","",IFERROR(VLOOKUP(B1821,'Debt Inputs'!$A$6:$M$105,2,FALSE),""))</f>
        <v/>
      </c>
      <c r="D1821" s="50">
        <f>IF(B1821="","",K1721)</f>
        <v/>
      </c>
      <c r="E1821" s="26">
        <f>IF(B1821="","",IFERROR(VLOOKUP(B1821,'Debt Inputs'!$A$6:$M$105,5,FALSE),0))</f>
        <v/>
      </c>
      <c r="F1821" s="50">
        <f>IF(D1821="","",IFERROR(D1821*E1821/12,0))</f>
        <v/>
      </c>
      <c r="G1821" s="50">
        <f>IF(D1821="","",MIN(IFERROR(VLOOKUP(B1821,'Debt Inputs'!$A$6:$M$105,7,FALSE),0),D1821+F1821))</f>
        <v/>
      </c>
      <c r="H1821" s="50">
        <f>IF(D1821="","",IF(L1821=1,MAX(0,'Debt Inputs'!$B$2-SUM($G$1806:$G$1905)),0))</f>
        <v/>
      </c>
      <c r="I1821" s="50">
        <f>IF(D1821="","",MIN(D1821+F1821,G1821+H1821))</f>
        <v/>
      </c>
      <c r="J1821" s="50">
        <f>IF(D1821="","",MIN(D1821,MAX(0,I1821-F1821)))</f>
        <v/>
      </c>
      <c r="K1821" s="50">
        <f>IF(D1821="","",MAX(0,D1821+F1821-I1821))</f>
        <v/>
      </c>
      <c r="L1821" s="23">
        <f>IF(D1821="","",IF(D1821&lt;=0,"",1+COUNTIFS($D$1806:$D$1905,"&gt;0",$E$1806:$E$1905,"&gt;"&amp;E1821)))</f>
        <v/>
      </c>
      <c r="M1821" s="23">
        <f>IF(D1821="","",IF(AND(K1821&gt;0,L1821=1),"Yes","No"))</f>
        <v/>
      </c>
      <c r="N1821" s="50">
        <f>IF(D1821="","",N1721+F1821)</f>
        <v/>
      </c>
      <c r="O1821" s="49">
        <f>IF(D1821="","",IF(AND(K1821=0,K1721&gt;0),C1821,""))</f>
        <v/>
      </c>
    </row>
    <row r="1822">
      <c r="A1822" s="47">
        <f>IF(B1822="","",DATE(YEAR('Debt Inputs'!$E$2),MONTH('Debt Inputs'!$E$2)+18,1))</f>
        <v/>
      </c>
      <c r="B1822" s="18">
        <f>IF('Debt Inputs'!A22="","",'Debt Inputs'!A22)</f>
        <v/>
      </c>
      <c r="C1822" s="19">
        <f>IF(B1822="","",IFERROR(VLOOKUP(B1822,'Debt Inputs'!$A$6:$M$105,2,FALSE),""))</f>
        <v/>
      </c>
      <c r="D1822" s="48">
        <f>IF(B1822="","",K1722)</f>
        <v/>
      </c>
      <c r="E1822" s="21">
        <f>IF(B1822="","",IFERROR(VLOOKUP(B1822,'Debt Inputs'!$A$6:$M$105,5,FALSE),0))</f>
        <v/>
      </c>
      <c r="F1822" s="48">
        <f>IF(D1822="","",IFERROR(D1822*E1822/12,0))</f>
        <v/>
      </c>
      <c r="G1822" s="48">
        <f>IF(D1822="","",MIN(IFERROR(VLOOKUP(B1822,'Debt Inputs'!$A$6:$M$105,7,FALSE),0),D1822+F1822))</f>
        <v/>
      </c>
      <c r="H1822" s="48">
        <f>IF(D1822="","",IF(L1822=1,MAX(0,'Debt Inputs'!$B$2-SUM($G$1806:$G$1905)),0))</f>
        <v/>
      </c>
      <c r="I1822" s="48">
        <f>IF(D1822="","",MIN(D1822+F1822,G1822+H1822))</f>
        <v/>
      </c>
      <c r="J1822" s="48">
        <f>IF(D1822="","",MIN(D1822,MAX(0,I1822-F1822)))</f>
        <v/>
      </c>
      <c r="K1822" s="48">
        <f>IF(D1822="","",MAX(0,D1822+F1822-I1822))</f>
        <v/>
      </c>
      <c r="L1822" s="18">
        <f>IF(D1822="","",IF(D1822&lt;=0,"",1+COUNTIFS($D$1806:$D$1905,"&gt;0",$E$1806:$E$1905,"&gt;"&amp;E1822)))</f>
        <v/>
      </c>
      <c r="M1822" s="18">
        <f>IF(D1822="","",IF(AND(K1822&gt;0,L1822=1),"Yes","No"))</f>
        <v/>
      </c>
      <c r="N1822" s="48">
        <f>IF(D1822="","",N1722+F1822)</f>
        <v/>
      </c>
      <c r="O1822" s="47">
        <f>IF(D1822="","",IF(AND(K1822=0,K1722&gt;0),C1822,""))</f>
        <v/>
      </c>
    </row>
    <row r="1823">
      <c r="A1823" s="49">
        <f>IF(B1823="","",DATE(YEAR('Debt Inputs'!$E$2),MONTH('Debt Inputs'!$E$2)+18,1))</f>
        <v/>
      </c>
      <c r="B1823" s="23">
        <f>IF('Debt Inputs'!A23="","",'Debt Inputs'!A23)</f>
        <v/>
      </c>
      <c r="C1823" s="24">
        <f>IF(B1823="","",IFERROR(VLOOKUP(B1823,'Debt Inputs'!$A$6:$M$105,2,FALSE),""))</f>
        <v/>
      </c>
      <c r="D1823" s="50">
        <f>IF(B1823="","",K1723)</f>
        <v/>
      </c>
      <c r="E1823" s="26">
        <f>IF(B1823="","",IFERROR(VLOOKUP(B1823,'Debt Inputs'!$A$6:$M$105,5,FALSE),0))</f>
        <v/>
      </c>
      <c r="F1823" s="50">
        <f>IF(D1823="","",IFERROR(D1823*E1823/12,0))</f>
        <v/>
      </c>
      <c r="G1823" s="50">
        <f>IF(D1823="","",MIN(IFERROR(VLOOKUP(B1823,'Debt Inputs'!$A$6:$M$105,7,FALSE),0),D1823+F1823))</f>
        <v/>
      </c>
      <c r="H1823" s="50">
        <f>IF(D1823="","",IF(L1823=1,MAX(0,'Debt Inputs'!$B$2-SUM($G$1806:$G$1905)),0))</f>
        <v/>
      </c>
      <c r="I1823" s="50">
        <f>IF(D1823="","",MIN(D1823+F1823,G1823+H1823))</f>
        <v/>
      </c>
      <c r="J1823" s="50">
        <f>IF(D1823="","",MIN(D1823,MAX(0,I1823-F1823)))</f>
        <v/>
      </c>
      <c r="K1823" s="50">
        <f>IF(D1823="","",MAX(0,D1823+F1823-I1823))</f>
        <v/>
      </c>
      <c r="L1823" s="23">
        <f>IF(D1823="","",IF(D1823&lt;=0,"",1+COUNTIFS($D$1806:$D$1905,"&gt;0",$E$1806:$E$1905,"&gt;"&amp;E1823)))</f>
        <v/>
      </c>
      <c r="M1823" s="23">
        <f>IF(D1823="","",IF(AND(K1823&gt;0,L1823=1),"Yes","No"))</f>
        <v/>
      </c>
      <c r="N1823" s="50">
        <f>IF(D1823="","",N1723+F1823)</f>
        <v/>
      </c>
      <c r="O1823" s="49">
        <f>IF(D1823="","",IF(AND(K1823=0,K1723&gt;0),C1823,""))</f>
        <v/>
      </c>
    </row>
    <row r="1824">
      <c r="A1824" s="47">
        <f>IF(B1824="","",DATE(YEAR('Debt Inputs'!$E$2),MONTH('Debt Inputs'!$E$2)+18,1))</f>
        <v/>
      </c>
      <c r="B1824" s="18">
        <f>IF('Debt Inputs'!A24="","",'Debt Inputs'!A24)</f>
        <v/>
      </c>
      <c r="C1824" s="19">
        <f>IF(B1824="","",IFERROR(VLOOKUP(B1824,'Debt Inputs'!$A$6:$M$105,2,FALSE),""))</f>
        <v/>
      </c>
      <c r="D1824" s="48">
        <f>IF(B1824="","",K1724)</f>
        <v/>
      </c>
      <c r="E1824" s="21">
        <f>IF(B1824="","",IFERROR(VLOOKUP(B1824,'Debt Inputs'!$A$6:$M$105,5,FALSE),0))</f>
        <v/>
      </c>
      <c r="F1824" s="48">
        <f>IF(D1824="","",IFERROR(D1824*E1824/12,0))</f>
        <v/>
      </c>
      <c r="G1824" s="48">
        <f>IF(D1824="","",MIN(IFERROR(VLOOKUP(B1824,'Debt Inputs'!$A$6:$M$105,7,FALSE),0),D1824+F1824))</f>
        <v/>
      </c>
      <c r="H1824" s="48">
        <f>IF(D1824="","",IF(L1824=1,MAX(0,'Debt Inputs'!$B$2-SUM($G$1806:$G$1905)),0))</f>
        <v/>
      </c>
      <c r="I1824" s="48">
        <f>IF(D1824="","",MIN(D1824+F1824,G1824+H1824))</f>
        <v/>
      </c>
      <c r="J1824" s="48">
        <f>IF(D1824="","",MIN(D1824,MAX(0,I1824-F1824)))</f>
        <v/>
      </c>
      <c r="K1824" s="48">
        <f>IF(D1824="","",MAX(0,D1824+F1824-I1824))</f>
        <v/>
      </c>
      <c r="L1824" s="18">
        <f>IF(D1824="","",IF(D1824&lt;=0,"",1+COUNTIFS($D$1806:$D$1905,"&gt;0",$E$1806:$E$1905,"&gt;"&amp;E1824)))</f>
        <v/>
      </c>
      <c r="M1824" s="18">
        <f>IF(D1824="","",IF(AND(K1824&gt;0,L1824=1),"Yes","No"))</f>
        <v/>
      </c>
      <c r="N1824" s="48">
        <f>IF(D1824="","",N1724+F1824)</f>
        <v/>
      </c>
      <c r="O1824" s="47">
        <f>IF(D1824="","",IF(AND(K1824=0,K1724&gt;0),C1824,""))</f>
        <v/>
      </c>
    </row>
    <row r="1825">
      <c r="A1825" s="49">
        <f>IF(B1825="","",DATE(YEAR('Debt Inputs'!$E$2),MONTH('Debt Inputs'!$E$2)+18,1))</f>
        <v/>
      </c>
      <c r="B1825" s="23">
        <f>IF('Debt Inputs'!A25="","",'Debt Inputs'!A25)</f>
        <v/>
      </c>
      <c r="C1825" s="24">
        <f>IF(B1825="","",IFERROR(VLOOKUP(B1825,'Debt Inputs'!$A$6:$M$105,2,FALSE),""))</f>
        <v/>
      </c>
      <c r="D1825" s="50">
        <f>IF(B1825="","",K1725)</f>
        <v/>
      </c>
      <c r="E1825" s="26">
        <f>IF(B1825="","",IFERROR(VLOOKUP(B1825,'Debt Inputs'!$A$6:$M$105,5,FALSE),0))</f>
        <v/>
      </c>
      <c r="F1825" s="50">
        <f>IF(D1825="","",IFERROR(D1825*E1825/12,0))</f>
        <v/>
      </c>
      <c r="G1825" s="50">
        <f>IF(D1825="","",MIN(IFERROR(VLOOKUP(B1825,'Debt Inputs'!$A$6:$M$105,7,FALSE),0),D1825+F1825))</f>
        <v/>
      </c>
      <c r="H1825" s="50">
        <f>IF(D1825="","",IF(L1825=1,MAX(0,'Debt Inputs'!$B$2-SUM($G$1806:$G$1905)),0))</f>
        <v/>
      </c>
      <c r="I1825" s="50">
        <f>IF(D1825="","",MIN(D1825+F1825,G1825+H1825))</f>
        <v/>
      </c>
      <c r="J1825" s="50">
        <f>IF(D1825="","",MIN(D1825,MAX(0,I1825-F1825)))</f>
        <v/>
      </c>
      <c r="K1825" s="50">
        <f>IF(D1825="","",MAX(0,D1825+F1825-I1825))</f>
        <v/>
      </c>
      <c r="L1825" s="23">
        <f>IF(D1825="","",IF(D1825&lt;=0,"",1+COUNTIFS($D$1806:$D$1905,"&gt;0",$E$1806:$E$1905,"&gt;"&amp;E1825)))</f>
        <v/>
      </c>
      <c r="M1825" s="23">
        <f>IF(D1825="","",IF(AND(K1825&gt;0,L1825=1),"Yes","No"))</f>
        <v/>
      </c>
      <c r="N1825" s="50">
        <f>IF(D1825="","",N1725+F1825)</f>
        <v/>
      </c>
      <c r="O1825" s="49">
        <f>IF(D1825="","",IF(AND(K1825=0,K1725&gt;0),C1825,""))</f>
        <v/>
      </c>
    </row>
    <row r="1826">
      <c r="A1826" s="47">
        <f>IF(B1826="","",DATE(YEAR('Debt Inputs'!$E$2),MONTH('Debt Inputs'!$E$2)+18,1))</f>
        <v/>
      </c>
      <c r="B1826" s="18">
        <f>IF('Debt Inputs'!A26="","",'Debt Inputs'!A26)</f>
        <v/>
      </c>
      <c r="C1826" s="19">
        <f>IF(B1826="","",IFERROR(VLOOKUP(B1826,'Debt Inputs'!$A$6:$M$105,2,FALSE),""))</f>
        <v/>
      </c>
      <c r="D1826" s="48">
        <f>IF(B1826="","",K1726)</f>
        <v/>
      </c>
      <c r="E1826" s="21">
        <f>IF(B1826="","",IFERROR(VLOOKUP(B1826,'Debt Inputs'!$A$6:$M$105,5,FALSE),0))</f>
        <v/>
      </c>
      <c r="F1826" s="48">
        <f>IF(D1826="","",IFERROR(D1826*E1826/12,0))</f>
        <v/>
      </c>
      <c r="G1826" s="48">
        <f>IF(D1826="","",MIN(IFERROR(VLOOKUP(B1826,'Debt Inputs'!$A$6:$M$105,7,FALSE),0),D1826+F1826))</f>
        <v/>
      </c>
      <c r="H1826" s="48">
        <f>IF(D1826="","",IF(L1826=1,MAX(0,'Debt Inputs'!$B$2-SUM($G$1806:$G$1905)),0))</f>
        <v/>
      </c>
      <c r="I1826" s="48">
        <f>IF(D1826="","",MIN(D1826+F1826,G1826+H1826))</f>
        <v/>
      </c>
      <c r="J1826" s="48">
        <f>IF(D1826="","",MIN(D1826,MAX(0,I1826-F1826)))</f>
        <v/>
      </c>
      <c r="K1826" s="48">
        <f>IF(D1826="","",MAX(0,D1826+F1826-I1826))</f>
        <v/>
      </c>
      <c r="L1826" s="18">
        <f>IF(D1826="","",IF(D1826&lt;=0,"",1+COUNTIFS($D$1806:$D$1905,"&gt;0",$E$1806:$E$1905,"&gt;"&amp;E1826)))</f>
        <v/>
      </c>
      <c r="M1826" s="18">
        <f>IF(D1826="","",IF(AND(K1826&gt;0,L1826=1),"Yes","No"))</f>
        <v/>
      </c>
      <c r="N1826" s="48">
        <f>IF(D1826="","",N1726+F1826)</f>
        <v/>
      </c>
      <c r="O1826" s="47">
        <f>IF(D1826="","",IF(AND(K1826=0,K1726&gt;0),C1826,""))</f>
        <v/>
      </c>
    </row>
    <row r="1827">
      <c r="A1827" s="49">
        <f>IF(B1827="","",DATE(YEAR('Debt Inputs'!$E$2),MONTH('Debt Inputs'!$E$2)+18,1))</f>
        <v/>
      </c>
      <c r="B1827" s="23">
        <f>IF('Debt Inputs'!A27="","",'Debt Inputs'!A27)</f>
        <v/>
      </c>
      <c r="C1827" s="24">
        <f>IF(B1827="","",IFERROR(VLOOKUP(B1827,'Debt Inputs'!$A$6:$M$105,2,FALSE),""))</f>
        <v/>
      </c>
      <c r="D1827" s="50">
        <f>IF(B1827="","",K1727)</f>
        <v/>
      </c>
      <c r="E1827" s="26">
        <f>IF(B1827="","",IFERROR(VLOOKUP(B1827,'Debt Inputs'!$A$6:$M$105,5,FALSE),0))</f>
        <v/>
      </c>
      <c r="F1827" s="50">
        <f>IF(D1827="","",IFERROR(D1827*E1827/12,0))</f>
        <v/>
      </c>
      <c r="G1827" s="50">
        <f>IF(D1827="","",MIN(IFERROR(VLOOKUP(B1827,'Debt Inputs'!$A$6:$M$105,7,FALSE),0),D1827+F1827))</f>
        <v/>
      </c>
      <c r="H1827" s="50">
        <f>IF(D1827="","",IF(L1827=1,MAX(0,'Debt Inputs'!$B$2-SUM($G$1806:$G$1905)),0))</f>
        <v/>
      </c>
      <c r="I1827" s="50">
        <f>IF(D1827="","",MIN(D1827+F1827,G1827+H1827))</f>
        <v/>
      </c>
      <c r="J1827" s="50">
        <f>IF(D1827="","",MIN(D1827,MAX(0,I1827-F1827)))</f>
        <v/>
      </c>
      <c r="K1827" s="50">
        <f>IF(D1827="","",MAX(0,D1827+F1827-I1827))</f>
        <v/>
      </c>
      <c r="L1827" s="23">
        <f>IF(D1827="","",IF(D1827&lt;=0,"",1+COUNTIFS($D$1806:$D$1905,"&gt;0",$E$1806:$E$1905,"&gt;"&amp;E1827)))</f>
        <v/>
      </c>
      <c r="M1827" s="23">
        <f>IF(D1827="","",IF(AND(K1827&gt;0,L1827=1),"Yes","No"))</f>
        <v/>
      </c>
      <c r="N1827" s="50">
        <f>IF(D1827="","",N1727+F1827)</f>
        <v/>
      </c>
      <c r="O1827" s="49">
        <f>IF(D1827="","",IF(AND(K1827=0,K1727&gt;0),C1827,""))</f>
        <v/>
      </c>
    </row>
    <row r="1828">
      <c r="A1828" s="47">
        <f>IF(B1828="","",DATE(YEAR('Debt Inputs'!$E$2),MONTH('Debt Inputs'!$E$2)+18,1))</f>
        <v/>
      </c>
      <c r="B1828" s="18">
        <f>IF('Debt Inputs'!A28="","",'Debt Inputs'!A28)</f>
        <v/>
      </c>
      <c r="C1828" s="19">
        <f>IF(B1828="","",IFERROR(VLOOKUP(B1828,'Debt Inputs'!$A$6:$M$105,2,FALSE),""))</f>
        <v/>
      </c>
      <c r="D1828" s="48">
        <f>IF(B1828="","",K1728)</f>
        <v/>
      </c>
      <c r="E1828" s="21">
        <f>IF(B1828="","",IFERROR(VLOOKUP(B1828,'Debt Inputs'!$A$6:$M$105,5,FALSE),0))</f>
        <v/>
      </c>
      <c r="F1828" s="48">
        <f>IF(D1828="","",IFERROR(D1828*E1828/12,0))</f>
        <v/>
      </c>
      <c r="G1828" s="48">
        <f>IF(D1828="","",MIN(IFERROR(VLOOKUP(B1828,'Debt Inputs'!$A$6:$M$105,7,FALSE),0),D1828+F1828))</f>
        <v/>
      </c>
      <c r="H1828" s="48">
        <f>IF(D1828="","",IF(L1828=1,MAX(0,'Debt Inputs'!$B$2-SUM($G$1806:$G$1905)),0))</f>
        <v/>
      </c>
      <c r="I1828" s="48">
        <f>IF(D1828="","",MIN(D1828+F1828,G1828+H1828))</f>
        <v/>
      </c>
      <c r="J1828" s="48">
        <f>IF(D1828="","",MIN(D1828,MAX(0,I1828-F1828)))</f>
        <v/>
      </c>
      <c r="K1828" s="48">
        <f>IF(D1828="","",MAX(0,D1828+F1828-I1828))</f>
        <v/>
      </c>
      <c r="L1828" s="18">
        <f>IF(D1828="","",IF(D1828&lt;=0,"",1+COUNTIFS($D$1806:$D$1905,"&gt;0",$E$1806:$E$1905,"&gt;"&amp;E1828)))</f>
        <v/>
      </c>
      <c r="M1828" s="18">
        <f>IF(D1828="","",IF(AND(K1828&gt;0,L1828=1),"Yes","No"))</f>
        <v/>
      </c>
      <c r="N1828" s="48">
        <f>IF(D1828="","",N1728+F1828)</f>
        <v/>
      </c>
      <c r="O1828" s="47">
        <f>IF(D1828="","",IF(AND(K1828=0,K1728&gt;0),C1828,""))</f>
        <v/>
      </c>
    </row>
    <row r="1829">
      <c r="A1829" s="49">
        <f>IF(B1829="","",DATE(YEAR('Debt Inputs'!$E$2),MONTH('Debt Inputs'!$E$2)+18,1))</f>
        <v/>
      </c>
      <c r="B1829" s="23">
        <f>IF('Debt Inputs'!A29="","",'Debt Inputs'!A29)</f>
        <v/>
      </c>
      <c r="C1829" s="24">
        <f>IF(B1829="","",IFERROR(VLOOKUP(B1829,'Debt Inputs'!$A$6:$M$105,2,FALSE),""))</f>
        <v/>
      </c>
      <c r="D1829" s="50">
        <f>IF(B1829="","",K1729)</f>
        <v/>
      </c>
      <c r="E1829" s="26">
        <f>IF(B1829="","",IFERROR(VLOOKUP(B1829,'Debt Inputs'!$A$6:$M$105,5,FALSE),0))</f>
        <v/>
      </c>
      <c r="F1829" s="50">
        <f>IF(D1829="","",IFERROR(D1829*E1829/12,0))</f>
        <v/>
      </c>
      <c r="G1829" s="50">
        <f>IF(D1829="","",MIN(IFERROR(VLOOKUP(B1829,'Debt Inputs'!$A$6:$M$105,7,FALSE),0),D1829+F1829))</f>
        <v/>
      </c>
      <c r="H1829" s="50">
        <f>IF(D1829="","",IF(L1829=1,MAX(0,'Debt Inputs'!$B$2-SUM($G$1806:$G$1905)),0))</f>
        <v/>
      </c>
      <c r="I1829" s="50">
        <f>IF(D1829="","",MIN(D1829+F1829,G1829+H1829))</f>
        <v/>
      </c>
      <c r="J1829" s="50">
        <f>IF(D1829="","",MIN(D1829,MAX(0,I1829-F1829)))</f>
        <v/>
      </c>
      <c r="K1829" s="50">
        <f>IF(D1829="","",MAX(0,D1829+F1829-I1829))</f>
        <v/>
      </c>
      <c r="L1829" s="23">
        <f>IF(D1829="","",IF(D1829&lt;=0,"",1+COUNTIFS($D$1806:$D$1905,"&gt;0",$E$1806:$E$1905,"&gt;"&amp;E1829)))</f>
        <v/>
      </c>
      <c r="M1829" s="23">
        <f>IF(D1829="","",IF(AND(K1829&gt;0,L1829=1),"Yes","No"))</f>
        <v/>
      </c>
      <c r="N1829" s="50">
        <f>IF(D1829="","",N1729+F1829)</f>
        <v/>
      </c>
      <c r="O1829" s="49">
        <f>IF(D1829="","",IF(AND(K1829=0,K1729&gt;0),C1829,""))</f>
        <v/>
      </c>
    </row>
    <row r="1830">
      <c r="A1830" s="47">
        <f>IF(B1830="","",DATE(YEAR('Debt Inputs'!$E$2),MONTH('Debt Inputs'!$E$2)+18,1))</f>
        <v/>
      </c>
      <c r="B1830" s="18">
        <f>IF('Debt Inputs'!A30="","",'Debt Inputs'!A30)</f>
        <v/>
      </c>
      <c r="C1830" s="19">
        <f>IF(B1830="","",IFERROR(VLOOKUP(B1830,'Debt Inputs'!$A$6:$M$105,2,FALSE),""))</f>
        <v/>
      </c>
      <c r="D1830" s="48">
        <f>IF(B1830="","",K1730)</f>
        <v/>
      </c>
      <c r="E1830" s="21">
        <f>IF(B1830="","",IFERROR(VLOOKUP(B1830,'Debt Inputs'!$A$6:$M$105,5,FALSE),0))</f>
        <v/>
      </c>
      <c r="F1830" s="48">
        <f>IF(D1830="","",IFERROR(D1830*E1830/12,0))</f>
        <v/>
      </c>
      <c r="G1830" s="48">
        <f>IF(D1830="","",MIN(IFERROR(VLOOKUP(B1830,'Debt Inputs'!$A$6:$M$105,7,FALSE),0),D1830+F1830))</f>
        <v/>
      </c>
      <c r="H1830" s="48">
        <f>IF(D1830="","",IF(L1830=1,MAX(0,'Debt Inputs'!$B$2-SUM($G$1806:$G$1905)),0))</f>
        <v/>
      </c>
      <c r="I1830" s="48">
        <f>IF(D1830="","",MIN(D1830+F1830,G1830+H1830))</f>
        <v/>
      </c>
      <c r="J1830" s="48">
        <f>IF(D1830="","",MIN(D1830,MAX(0,I1830-F1830)))</f>
        <v/>
      </c>
      <c r="K1830" s="48">
        <f>IF(D1830="","",MAX(0,D1830+F1830-I1830))</f>
        <v/>
      </c>
      <c r="L1830" s="18">
        <f>IF(D1830="","",IF(D1830&lt;=0,"",1+COUNTIFS($D$1806:$D$1905,"&gt;0",$E$1806:$E$1905,"&gt;"&amp;E1830)))</f>
        <v/>
      </c>
      <c r="M1830" s="18">
        <f>IF(D1830="","",IF(AND(K1830&gt;0,L1830=1),"Yes","No"))</f>
        <v/>
      </c>
      <c r="N1830" s="48">
        <f>IF(D1830="","",N1730+F1830)</f>
        <v/>
      </c>
      <c r="O1830" s="47">
        <f>IF(D1830="","",IF(AND(K1830=0,K1730&gt;0),C1830,""))</f>
        <v/>
      </c>
    </row>
    <row r="1831">
      <c r="A1831" s="49">
        <f>IF(B1831="","",DATE(YEAR('Debt Inputs'!$E$2),MONTH('Debt Inputs'!$E$2)+18,1))</f>
        <v/>
      </c>
      <c r="B1831" s="23">
        <f>IF('Debt Inputs'!A31="","",'Debt Inputs'!A31)</f>
        <v/>
      </c>
      <c r="C1831" s="24">
        <f>IF(B1831="","",IFERROR(VLOOKUP(B1831,'Debt Inputs'!$A$6:$M$105,2,FALSE),""))</f>
        <v/>
      </c>
      <c r="D1831" s="50">
        <f>IF(B1831="","",K1731)</f>
        <v/>
      </c>
      <c r="E1831" s="26">
        <f>IF(B1831="","",IFERROR(VLOOKUP(B1831,'Debt Inputs'!$A$6:$M$105,5,FALSE),0))</f>
        <v/>
      </c>
      <c r="F1831" s="50">
        <f>IF(D1831="","",IFERROR(D1831*E1831/12,0))</f>
        <v/>
      </c>
      <c r="G1831" s="50">
        <f>IF(D1831="","",MIN(IFERROR(VLOOKUP(B1831,'Debt Inputs'!$A$6:$M$105,7,FALSE),0),D1831+F1831))</f>
        <v/>
      </c>
      <c r="H1831" s="50">
        <f>IF(D1831="","",IF(L1831=1,MAX(0,'Debt Inputs'!$B$2-SUM($G$1806:$G$1905)),0))</f>
        <v/>
      </c>
      <c r="I1831" s="50">
        <f>IF(D1831="","",MIN(D1831+F1831,G1831+H1831))</f>
        <v/>
      </c>
      <c r="J1831" s="50">
        <f>IF(D1831="","",MIN(D1831,MAX(0,I1831-F1831)))</f>
        <v/>
      </c>
      <c r="K1831" s="50">
        <f>IF(D1831="","",MAX(0,D1831+F1831-I1831))</f>
        <v/>
      </c>
      <c r="L1831" s="23">
        <f>IF(D1831="","",IF(D1831&lt;=0,"",1+COUNTIFS($D$1806:$D$1905,"&gt;0",$E$1806:$E$1905,"&gt;"&amp;E1831)))</f>
        <v/>
      </c>
      <c r="M1831" s="23">
        <f>IF(D1831="","",IF(AND(K1831&gt;0,L1831=1),"Yes","No"))</f>
        <v/>
      </c>
      <c r="N1831" s="50">
        <f>IF(D1831="","",N1731+F1831)</f>
        <v/>
      </c>
      <c r="O1831" s="49">
        <f>IF(D1831="","",IF(AND(K1831=0,K1731&gt;0),C1831,""))</f>
        <v/>
      </c>
    </row>
    <row r="1832">
      <c r="A1832" s="47">
        <f>IF(B1832="","",DATE(YEAR('Debt Inputs'!$E$2),MONTH('Debt Inputs'!$E$2)+18,1))</f>
        <v/>
      </c>
      <c r="B1832" s="18">
        <f>IF('Debt Inputs'!A32="","",'Debt Inputs'!A32)</f>
        <v/>
      </c>
      <c r="C1832" s="19">
        <f>IF(B1832="","",IFERROR(VLOOKUP(B1832,'Debt Inputs'!$A$6:$M$105,2,FALSE),""))</f>
        <v/>
      </c>
      <c r="D1832" s="48">
        <f>IF(B1832="","",K1732)</f>
        <v/>
      </c>
      <c r="E1832" s="21">
        <f>IF(B1832="","",IFERROR(VLOOKUP(B1832,'Debt Inputs'!$A$6:$M$105,5,FALSE),0))</f>
        <v/>
      </c>
      <c r="F1832" s="48">
        <f>IF(D1832="","",IFERROR(D1832*E1832/12,0))</f>
        <v/>
      </c>
      <c r="G1832" s="48">
        <f>IF(D1832="","",MIN(IFERROR(VLOOKUP(B1832,'Debt Inputs'!$A$6:$M$105,7,FALSE),0),D1832+F1832))</f>
        <v/>
      </c>
      <c r="H1832" s="48">
        <f>IF(D1832="","",IF(L1832=1,MAX(0,'Debt Inputs'!$B$2-SUM($G$1806:$G$1905)),0))</f>
        <v/>
      </c>
      <c r="I1832" s="48">
        <f>IF(D1832="","",MIN(D1832+F1832,G1832+H1832))</f>
        <v/>
      </c>
      <c r="J1832" s="48">
        <f>IF(D1832="","",MIN(D1832,MAX(0,I1832-F1832)))</f>
        <v/>
      </c>
      <c r="K1832" s="48">
        <f>IF(D1832="","",MAX(0,D1832+F1832-I1832))</f>
        <v/>
      </c>
      <c r="L1832" s="18">
        <f>IF(D1832="","",IF(D1832&lt;=0,"",1+COUNTIFS($D$1806:$D$1905,"&gt;0",$E$1806:$E$1905,"&gt;"&amp;E1832)))</f>
        <v/>
      </c>
      <c r="M1832" s="18">
        <f>IF(D1832="","",IF(AND(K1832&gt;0,L1832=1),"Yes","No"))</f>
        <v/>
      </c>
      <c r="N1832" s="48">
        <f>IF(D1832="","",N1732+F1832)</f>
        <v/>
      </c>
      <c r="O1832" s="47">
        <f>IF(D1832="","",IF(AND(K1832=0,K1732&gt;0),C1832,""))</f>
        <v/>
      </c>
    </row>
    <row r="1833">
      <c r="A1833" s="49">
        <f>IF(B1833="","",DATE(YEAR('Debt Inputs'!$E$2),MONTH('Debt Inputs'!$E$2)+18,1))</f>
        <v/>
      </c>
      <c r="B1833" s="23">
        <f>IF('Debt Inputs'!A33="","",'Debt Inputs'!A33)</f>
        <v/>
      </c>
      <c r="C1833" s="24">
        <f>IF(B1833="","",IFERROR(VLOOKUP(B1833,'Debt Inputs'!$A$6:$M$105,2,FALSE),""))</f>
        <v/>
      </c>
      <c r="D1833" s="50">
        <f>IF(B1833="","",K1733)</f>
        <v/>
      </c>
      <c r="E1833" s="26">
        <f>IF(B1833="","",IFERROR(VLOOKUP(B1833,'Debt Inputs'!$A$6:$M$105,5,FALSE),0))</f>
        <v/>
      </c>
      <c r="F1833" s="50">
        <f>IF(D1833="","",IFERROR(D1833*E1833/12,0))</f>
        <v/>
      </c>
      <c r="G1833" s="50">
        <f>IF(D1833="","",MIN(IFERROR(VLOOKUP(B1833,'Debt Inputs'!$A$6:$M$105,7,FALSE),0),D1833+F1833))</f>
        <v/>
      </c>
      <c r="H1833" s="50">
        <f>IF(D1833="","",IF(L1833=1,MAX(0,'Debt Inputs'!$B$2-SUM($G$1806:$G$1905)),0))</f>
        <v/>
      </c>
      <c r="I1833" s="50">
        <f>IF(D1833="","",MIN(D1833+F1833,G1833+H1833))</f>
        <v/>
      </c>
      <c r="J1833" s="50">
        <f>IF(D1833="","",MIN(D1833,MAX(0,I1833-F1833)))</f>
        <v/>
      </c>
      <c r="K1833" s="50">
        <f>IF(D1833="","",MAX(0,D1833+F1833-I1833))</f>
        <v/>
      </c>
      <c r="L1833" s="23">
        <f>IF(D1833="","",IF(D1833&lt;=0,"",1+COUNTIFS($D$1806:$D$1905,"&gt;0",$E$1806:$E$1905,"&gt;"&amp;E1833)))</f>
        <v/>
      </c>
      <c r="M1833" s="23">
        <f>IF(D1833="","",IF(AND(K1833&gt;0,L1833=1),"Yes","No"))</f>
        <v/>
      </c>
      <c r="N1833" s="50">
        <f>IF(D1833="","",N1733+F1833)</f>
        <v/>
      </c>
      <c r="O1833" s="49">
        <f>IF(D1833="","",IF(AND(K1833=0,K1733&gt;0),C1833,""))</f>
        <v/>
      </c>
    </row>
    <row r="1834">
      <c r="A1834" s="47">
        <f>IF(B1834="","",DATE(YEAR('Debt Inputs'!$E$2),MONTH('Debt Inputs'!$E$2)+18,1))</f>
        <v/>
      </c>
      <c r="B1834" s="18">
        <f>IF('Debt Inputs'!A34="","",'Debt Inputs'!A34)</f>
        <v/>
      </c>
      <c r="C1834" s="19">
        <f>IF(B1834="","",IFERROR(VLOOKUP(B1834,'Debt Inputs'!$A$6:$M$105,2,FALSE),""))</f>
        <v/>
      </c>
      <c r="D1834" s="48">
        <f>IF(B1834="","",K1734)</f>
        <v/>
      </c>
      <c r="E1834" s="21">
        <f>IF(B1834="","",IFERROR(VLOOKUP(B1834,'Debt Inputs'!$A$6:$M$105,5,FALSE),0))</f>
        <v/>
      </c>
      <c r="F1834" s="48">
        <f>IF(D1834="","",IFERROR(D1834*E1834/12,0))</f>
        <v/>
      </c>
      <c r="G1834" s="48">
        <f>IF(D1834="","",MIN(IFERROR(VLOOKUP(B1834,'Debt Inputs'!$A$6:$M$105,7,FALSE),0),D1834+F1834))</f>
        <v/>
      </c>
      <c r="H1834" s="48">
        <f>IF(D1834="","",IF(L1834=1,MAX(0,'Debt Inputs'!$B$2-SUM($G$1806:$G$1905)),0))</f>
        <v/>
      </c>
      <c r="I1834" s="48">
        <f>IF(D1834="","",MIN(D1834+F1834,G1834+H1834))</f>
        <v/>
      </c>
      <c r="J1834" s="48">
        <f>IF(D1834="","",MIN(D1834,MAX(0,I1834-F1834)))</f>
        <v/>
      </c>
      <c r="K1834" s="48">
        <f>IF(D1834="","",MAX(0,D1834+F1834-I1834))</f>
        <v/>
      </c>
      <c r="L1834" s="18">
        <f>IF(D1834="","",IF(D1834&lt;=0,"",1+COUNTIFS($D$1806:$D$1905,"&gt;0",$E$1806:$E$1905,"&gt;"&amp;E1834)))</f>
        <v/>
      </c>
      <c r="M1834" s="18">
        <f>IF(D1834="","",IF(AND(K1834&gt;0,L1834=1),"Yes","No"))</f>
        <v/>
      </c>
      <c r="N1834" s="48">
        <f>IF(D1834="","",N1734+F1834)</f>
        <v/>
      </c>
      <c r="O1834" s="47">
        <f>IF(D1834="","",IF(AND(K1834=0,K1734&gt;0),C1834,""))</f>
        <v/>
      </c>
    </row>
    <row r="1835">
      <c r="A1835" s="49">
        <f>IF(B1835="","",DATE(YEAR('Debt Inputs'!$E$2),MONTH('Debt Inputs'!$E$2)+18,1))</f>
        <v/>
      </c>
      <c r="B1835" s="23">
        <f>IF('Debt Inputs'!A35="","",'Debt Inputs'!A35)</f>
        <v/>
      </c>
      <c r="C1835" s="24">
        <f>IF(B1835="","",IFERROR(VLOOKUP(B1835,'Debt Inputs'!$A$6:$M$105,2,FALSE),""))</f>
        <v/>
      </c>
      <c r="D1835" s="50">
        <f>IF(B1835="","",K1735)</f>
        <v/>
      </c>
      <c r="E1835" s="26">
        <f>IF(B1835="","",IFERROR(VLOOKUP(B1835,'Debt Inputs'!$A$6:$M$105,5,FALSE),0))</f>
        <v/>
      </c>
      <c r="F1835" s="50">
        <f>IF(D1835="","",IFERROR(D1835*E1835/12,0))</f>
        <v/>
      </c>
      <c r="G1835" s="50">
        <f>IF(D1835="","",MIN(IFERROR(VLOOKUP(B1835,'Debt Inputs'!$A$6:$M$105,7,FALSE),0),D1835+F1835))</f>
        <v/>
      </c>
      <c r="H1835" s="50">
        <f>IF(D1835="","",IF(L1835=1,MAX(0,'Debt Inputs'!$B$2-SUM($G$1806:$G$1905)),0))</f>
        <v/>
      </c>
      <c r="I1835" s="50">
        <f>IF(D1835="","",MIN(D1835+F1835,G1835+H1835))</f>
        <v/>
      </c>
      <c r="J1835" s="50">
        <f>IF(D1835="","",MIN(D1835,MAX(0,I1835-F1835)))</f>
        <v/>
      </c>
      <c r="K1835" s="50">
        <f>IF(D1835="","",MAX(0,D1835+F1835-I1835))</f>
        <v/>
      </c>
      <c r="L1835" s="23">
        <f>IF(D1835="","",IF(D1835&lt;=0,"",1+COUNTIFS($D$1806:$D$1905,"&gt;0",$E$1806:$E$1905,"&gt;"&amp;E1835)))</f>
        <v/>
      </c>
      <c r="M1835" s="23">
        <f>IF(D1835="","",IF(AND(K1835&gt;0,L1835=1),"Yes","No"))</f>
        <v/>
      </c>
      <c r="N1835" s="50">
        <f>IF(D1835="","",N1735+F1835)</f>
        <v/>
      </c>
      <c r="O1835" s="49">
        <f>IF(D1835="","",IF(AND(K1835=0,K1735&gt;0),C1835,""))</f>
        <v/>
      </c>
    </row>
    <row r="1836">
      <c r="A1836" s="47">
        <f>IF(B1836="","",DATE(YEAR('Debt Inputs'!$E$2),MONTH('Debt Inputs'!$E$2)+18,1))</f>
        <v/>
      </c>
      <c r="B1836" s="18">
        <f>IF('Debt Inputs'!A36="","",'Debt Inputs'!A36)</f>
        <v/>
      </c>
      <c r="C1836" s="19">
        <f>IF(B1836="","",IFERROR(VLOOKUP(B1836,'Debt Inputs'!$A$6:$M$105,2,FALSE),""))</f>
        <v/>
      </c>
      <c r="D1836" s="48">
        <f>IF(B1836="","",K1736)</f>
        <v/>
      </c>
      <c r="E1836" s="21">
        <f>IF(B1836="","",IFERROR(VLOOKUP(B1836,'Debt Inputs'!$A$6:$M$105,5,FALSE),0))</f>
        <v/>
      </c>
      <c r="F1836" s="48">
        <f>IF(D1836="","",IFERROR(D1836*E1836/12,0))</f>
        <v/>
      </c>
      <c r="G1836" s="48">
        <f>IF(D1836="","",MIN(IFERROR(VLOOKUP(B1836,'Debt Inputs'!$A$6:$M$105,7,FALSE),0),D1836+F1836))</f>
        <v/>
      </c>
      <c r="H1836" s="48">
        <f>IF(D1836="","",IF(L1836=1,MAX(0,'Debt Inputs'!$B$2-SUM($G$1806:$G$1905)),0))</f>
        <v/>
      </c>
      <c r="I1836" s="48">
        <f>IF(D1836="","",MIN(D1836+F1836,G1836+H1836))</f>
        <v/>
      </c>
      <c r="J1836" s="48">
        <f>IF(D1836="","",MIN(D1836,MAX(0,I1836-F1836)))</f>
        <v/>
      </c>
      <c r="K1836" s="48">
        <f>IF(D1836="","",MAX(0,D1836+F1836-I1836))</f>
        <v/>
      </c>
      <c r="L1836" s="18">
        <f>IF(D1836="","",IF(D1836&lt;=0,"",1+COUNTIFS($D$1806:$D$1905,"&gt;0",$E$1806:$E$1905,"&gt;"&amp;E1836)))</f>
        <v/>
      </c>
      <c r="M1836" s="18">
        <f>IF(D1836="","",IF(AND(K1836&gt;0,L1836=1),"Yes","No"))</f>
        <v/>
      </c>
      <c r="N1836" s="48">
        <f>IF(D1836="","",N1736+F1836)</f>
        <v/>
      </c>
      <c r="O1836" s="47">
        <f>IF(D1836="","",IF(AND(K1836=0,K1736&gt;0),C1836,""))</f>
        <v/>
      </c>
    </row>
    <row r="1837">
      <c r="A1837" s="49">
        <f>IF(B1837="","",DATE(YEAR('Debt Inputs'!$E$2),MONTH('Debt Inputs'!$E$2)+18,1))</f>
        <v/>
      </c>
      <c r="B1837" s="23">
        <f>IF('Debt Inputs'!A37="","",'Debt Inputs'!A37)</f>
        <v/>
      </c>
      <c r="C1837" s="24">
        <f>IF(B1837="","",IFERROR(VLOOKUP(B1837,'Debt Inputs'!$A$6:$M$105,2,FALSE),""))</f>
        <v/>
      </c>
      <c r="D1837" s="50">
        <f>IF(B1837="","",K1737)</f>
        <v/>
      </c>
      <c r="E1837" s="26">
        <f>IF(B1837="","",IFERROR(VLOOKUP(B1837,'Debt Inputs'!$A$6:$M$105,5,FALSE),0))</f>
        <v/>
      </c>
      <c r="F1837" s="50">
        <f>IF(D1837="","",IFERROR(D1837*E1837/12,0))</f>
        <v/>
      </c>
      <c r="G1837" s="50">
        <f>IF(D1837="","",MIN(IFERROR(VLOOKUP(B1837,'Debt Inputs'!$A$6:$M$105,7,FALSE),0),D1837+F1837))</f>
        <v/>
      </c>
      <c r="H1837" s="50">
        <f>IF(D1837="","",IF(L1837=1,MAX(0,'Debt Inputs'!$B$2-SUM($G$1806:$G$1905)),0))</f>
        <v/>
      </c>
      <c r="I1837" s="50">
        <f>IF(D1837="","",MIN(D1837+F1837,G1837+H1837))</f>
        <v/>
      </c>
      <c r="J1837" s="50">
        <f>IF(D1837="","",MIN(D1837,MAX(0,I1837-F1837)))</f>
        <v/>
      </c>
      <c r="K1837" s="50">
        <f>IF(D1837="","",MAX(0,D1837+F1837-I1837))</f>
        <v/>
      </c>
      <c r="L1837" s="23">
        <f>IF(D1837="","",IF(D1837&lt;=0,"",1+COUNTIFS($D$1806:$D$1905,"&gt;0",$E$1806:$E$1905,"&gt;"&amp;E1837)))</f>
        <v/>
      </c>
      <c r="M1837" s="23">
        <f>IF(D1837="","",IF(AND(K1837&gt;0,L1837=1),"Yes","No"))</f>
        <v/>
      </c>
      <c r="N1837" s="50">
        <f>IF(D1837="","",N1737+F1837)</f>
        <v/>
      </c>
      <c r="O1837" s="49">
        <f>IF(D1837="","",IF(AND(K1837=0,K1737&gt;0),C1837,""))</f>
        <v/>
      </c>
    </row>
    <row r="1838">
      <c r="A1838" s="47">
        <f>IF(B1838="","",DATE(YEAR('Debt Inputs'!$E$2),MONTH('Debt Inputs'!$E$2)+18,1))</f>
        <v/>
      </c>
      <c r="B1838" s="18">
        <f>IF('Debt Inputs'!A38="","",'Debt Inputs'!A38)</f>
        <v/>
      </c>
      <c r="C1838" s="19">
        <f>IF(B1838="","",IFERROR(VLOOKUP(B1838,'Debt Inputs'!$A$6:$M$105,2,FALSE),""))</f>
        <v/>
      </c>
      <c r="D1838" s="48">
        <f>IF(B1838="","",K1738)</f>
        <v/>
      </c>
      <c r="E1838" s="21">
        <f>IF(B1838="","",IFERROR(VLOOKUP(B1838,'Debt Inputs'!$A$6:$M$105,5,FALSE),0))</f>
        <v/>
      </c>
      <c r="F1838" s="48">
        <f>IF(D1838="","",IFERROR(D1838*E1838/12,0))</f>
        <v/>
      </c>
      <c r="G1838" s="48">
        <f>IF(D1838="","",MIN(IFERROR(VLOOKUP(B1838,'Debt Inputs'!$A$6:$M$105,7,FALSE),0),D1838+F1838))</f>
        <v/>
      </c>
      <c r="H1838" s="48">
        <f>IF(D1838="","",IF(L1838=1,MAX(0,'Debt Inputs'!$B$2-SUM($G$1806:$G$1905)),0))</f>
        <v/>
      </c>
      <c r="I1838" s="48">
        <f>IF(D1838="","",MIN(D1838+F1838,G1838+H1838))</f>
        <v/>
      </c>
      <c r="J1838" s="48">
        <f>IF(D1838="","",MIN(D1838,MAX(0,I1838-F1838)))</f>
        <v/>
      </c>
      <c r="K1838" s="48">
        <f>IF(D1838="","",MAX(0,D1838+F1838-I1838))</f>
        <v/>
      </c>
      <c r="L1838" s="18">
        <f>IF(D1838="","",IF(D1838&lt;=0,"",1+COUNTIFS($D$1806:$D$1905,"&gt;0",$E$1806:$E$1905,"&gt;"&amp;E1838)))</f>
        <v/>
      </c>
      <c r="M1838" s="18">
        <f>IF(D1838="","",IF(AND(K1838&gt;0,L1838=1),"Yes","No"))</f>
        <v/>
      </c>
      <c r="N1838" s="48">
        <f>IF(D1838="","",N1738+F1838)</f>
        <v/>
      </c>
      <c r="O1838" s="47">
        <f>IF(D1838="","",IF(AND(K1838=0,K1738&gt;0),C1838,""))</f>
        <v/>
      </c>
    </row>
    <row r="1839">
      <c r="A1839" s="49">
        <f>IF(B1839="","",DATE(YEAR('Debt Inputs'!$E$2),MONTH('Debt Inputs'!$E$2)+18,1))</f>
        <v/>
      </c>
      <c r="B1839" s="23">
        <f>IF('Debt Inputs'!A39="","",'Debt Inputs'!A39)</f>
        <v/>
      </c>
      <c r="C1839" s="24">
        <f>IF(B1839="","",IFERROR(VLOOKUP(B1839,'Debt Inputs'!$A$6:$M$105,2,FALSE),""))</f>
        <v/>
      </c>
      <c r="D1839" s="50">
        <f>IF(B1839="","",K1739)</f>
        <v/>
      </c>
      <c r="E1839" s="26">
        <f>IF(B1839="","",IFERROR(VLOOKUP(B1839,'Debt Inputs'!$A$6:$M$105,5,FALSE),0))</f>
        <v/>
      </c>
      <c r="F1839" s="50">
        <f>IF(D1839="","",IFERROR(D1839*E1839/12,0))</f>
        <v/>
      </c>
      <c r="G1839" s="50">
        <f>IF(D1839="","",MIN(IFERROR(VLOOKUP(B1839,'Debt Inputs'!$A$6:$M$105,7,FALSE),0),D1839+F1839))</f>
        <v/>
      </c>
      <c r="H1839" s="50">
        <f>IF(D1839="","",IF(L1839=1,MAX(0,'Debt Inputs'!$B$2-SUM($G$1806:$G$1905)),0))</f>
        <v/>
      </c>
      <c r="I1839" s="50">
        <f>IF(D1839="","",MIN(D1839+F1839,G1839+H1839))</f>
        <v/>
      </c>
      <c r="J1839" s="50">
        <f>IF(D1839="","",MIN(D1839,MAX(0,I1839-F1839)))</f>
        <v/>
      </c>
      <c r="K1839" s="50">
        <f>IF(D1839="","",MAX(0,D1839+F1839-I1839))</f>
        <v/>
      </c>
      <c r="L1839" s="23">
        <f>IF(D1839="","",IF(D1839&lt;=0,"",1+COUNTIFS($D$1806:$D$1905,"&gt;0",$E$1806:$E$1905,"&gt;"&amp;E1839)))</f>
        <v/>
      </c>
      <c r="M1839" s="23">
        <f>IF(D1839="","",IF(AND(K1839&gt;0,L1839=1),"Yes","No"))</f>
        <v/>
      </c>
      <c r="N1839" s="50">
        <f>IF(D1839="","",N1739+F1839)</f>
        <v/>
      </c>
      <c r="O1839" s="49">
        <f>IF(D1839="","",IF(AND(K1839=0,K1739&gt;0),C1839,""))</f>
        <v/>
      </c>
    </row>
    <row r="1840">
      <c r="A1840" s="47">
        <f>IF(B1840="","",DATE(YEAR('Debt Inputs'!$E$2),MONTH('Debt Inputs'!$E$2)+18,1))</f>
        <v/>
      </c>
      <c r="B1840" s="18">
        <f>IF('Debt Inputs'!A40="","",'Debt Inputs'!A40)</f>
        <v/>
      </c>
      <c r="C1840" s="19">
        <f>IF(B1840="","",IFERROR(VLOOKUP(B1840,'Debt Inputs'!$A$6:$M$105,2,FALSE),""))</f>
        <v/>
      </c>
      <c r="D1840" s="48">
        <f>IF(B1840="","",K1740)</f>
        <v/>
      </c>
      <c r="E1840" s="21">
        <f>IF(B1840="","",IFERROR(VLOOKUP(B1840,'Debt Inputs'!$A$6:$M$105,5,FALSE),0))</f>
        <v/>
      </c>
      <c r="F1840" s="48">
        <f>IF(D1840="","",IFERROR(D1840*E1840/12,0))</f>
        <v/>
      </c>
      <c r="G1840" s="48">
        <f>IF(D1840="","",MIN(IFERROR(VLOOKUP(B1840,'Debt Inputs'!$A$6:$M$105,7,FALSE),0),D1840+F1840))</f>
        <v/>
      </c>
      <c r="H1840" s="48">
        <f>IF(D1840="","",IF(L1840=1,MAX(0,'Debt Inputs'!$B$2-SUM($G$1806:$G$1905)),0))</f>
        <v/>
      </c>
      <c r="I1840" s="48">
        <f>IF(D1840="","",MIN(D1840+F1840,G1840+H1840))</f>
        <v/>
      </c>
      <c r="J1840" s="48">
        <f>IF(D1840="","",MIN(D1840,MAX(0,I1840-F1840)))</f>
        <v/>
      </c>
      <c r="K1840" s="48">
        <f>IF(D1840="","",MAX(0,D1840+F1840-I1840))</f>
        <v/>
      </c>
      <c r="L1840" s="18">
        <f>IF(D1840="","",IF(D1840&lt;=0,"",1+COUNTIFS($D$1806:$D$1905,"&gt;0",$E$1806:$E$1905,"&gt;"&amp;E1840)))</f>
        <v/>
      </c>
      <c r="M1840" s="18">
        <f>IF(D1840="","",IF(AND(K1840&gt;0,L1840=1),"Yes","No"))</f>
        <v/>
      </c>
      <c r="N1840" s="48">
        <f>IF(D1840="","",N1740+F1840)</f>
        <v/>
      </c>
      <c r="O1840" s="47">
        <f>IF(D1840="","",IF(AND(K1840=0,K1740&gt;0),C1840,""))</f>
        <v/>
      </c>
    </row>
    <row r="1841">
      <c r="A1841" s="49">
        <f>IF(B1841="","",DATE(YEAR('Debt Inputs'!$E$2),MONTH('Debt Inputs'!$E$2)+18,1))</f>
        <v/>
      </c>
      <c r="B1841" s="23">
        <f>IF('Debt Inputs'!A41="","",'Debt Inputs'!A41)</f>
        <v/>
      </c>
      <c r="C1841" s="24">
        <f>IF(B1841="","",IFERROR(VLOOKUP(B1841,'Debt Inputs'!$A$6:$M$105,2,FALSE),""))</f>
        <v/>
      </c>
      <c r="D1841" s="50">
        <f>IF(B1841="","",K1741)</f>
        <v/>
      </c>
      <c r="E1841" s="26">
        <f>IF(B1841="","",IFERROR(VLOOKUP(B1841,'Debt Inputs'!$A$6:$M$105,5,FALSE),0))</f>
        <v/>
      </c>
      <c r="F1841" s="50">
        <f>IF(D1841="","",IFERROR(D1841*E1841/12,0))</f>
        <v/>
      </c>
      <c r="G1841" s="50">
        <f>IF(D1841="","",MIN(IFERROR(VLOOKUP(B1841,'Debt Inputs'!$A$6:$M$105,7,FALSE),0),D1841+F1841))</f>
        <v/>
      </c>
      <c r="H1841" s="50">
        <f>IF(D1841="","",IF(L1841=1,MAX(0,'Debt Inputs'!$B$2-SUM($G$1806:$G$1905)),0))</f>
        <v/>
      </c>
      <c r="I1841" s="50">
        <f>IF(D1841="","",MIN(D1841+F1841,G1841+H1841))</f>
        <v/>
      </c>
      <c r="J1841" s="50">
        <f>IF(D1841="","",MIN(D1841,MAX(0,I1841-F1841)))</f>
        <v/>
      </c>
      <c r="K1841" s="50">
        <f>IF(D1841="","",MAX(0,D1841+F1841-I1841))</f>
        <v/>
      </c>
      <c r="L1841" s="23">
        <f>IF(D1841="","",IF(D1841&lt;=0,"",1+COUNTIFS($D$1806:$D$1905,"&gt;0",$E$1806:$E$1905,"&gt;"&amp;E1841)))</f>
        <v/>
      </c>
      <c r="M1841" s="23">
        <f>IF(D1841="","",IF(AND(K1841&gt;0,L1841=1),"Yes","No"))</f>
        <v/>
      </c>
      <c r="N1841" s="50">
        <f>IF(D1841="","",N1741+F1841)</f>
        <v/>
      </c>
      <c r="O1841" s="49">
        <f>IF(D1841="","",IF(AND(K1841=0,K1741&gt;0),C1841,""))</f>
        <v/>
      </c>
    </row>
    <row r="1842">
      <c r="A1842" s="47">
        <f>IF(B1842="","",DATE(YEAR('Debt Inputs'!$E$2),MONTH('Debt Inputs'!$E$2)+18,1))</f>
        <v/>
      </c>
      <c r="B1842" s="18">
        <f>IF('Debt Inputs'!A42="","",'Debt Inputs'!A42)</f>
        <v/>
      </c>
      <c r="C1842" s="19">
        <f>IF(B1842="","",IFERROR(VLOOKUP(B1842,'Debt Inputs'!$A$6:$M$105,2,FALSE),""))</f>
        <v/>
      </c>
      <c r="D1842" s="48">
        <f>IF(B1842="","",K1742)</f>
        <v/>
      </c>
      <c r="E1842" s="21">
        <f>IF(B1842="","",IFERROR(VLOOKUP(B1842,'Debt Inputs'!$A$6:$M$105,5,FALSE),0))</f>
        <v/>
      </c>
      <c r="F1842" s="48">
        <f>IF(D1842="","",IFERROR(D1842*E1842/12,0))</f>
        <v/>
      </c>
      <c r="G1842" s="48">
        <f>IF(D1842="","",MIN(IFERROR(VLOOKUP(B1842,'Debt Inputs'!$A$6:$M$105,7,FALSE),0),D1842+F1842))</f>
        <v/>
      </c>
      <c r="H1842" s="48">
        <f>IF(D1842="","",IF(L1842=1,MAX(0,'Debt Inputs'!$B$2-SUM($G$1806:$G$1905)),0))</f>
        <v/>
      </c>
      <c r="I1842" s="48">
        <f>IF(D1842="","",MIN(D1842+F1842,G1842+H1842))</f>
        <v/>
      </c>
      <c r="J1842" s="48">
        <f>IF(D1842="","",MIN(D1842,MAX(0,I1842-F1842)))</f>
        <v/>
      </c>
      <c r="K1842" s="48">
        <f>IF(D1842="","",MAX(0,D1842+F1842-I1842))</f>
        <v/>
      </c>
      <c r="L1842" s="18">
        <f>IF(D1842="","",IF(D1842&lt;=0,"",1+COUNTIFS($D$1806:$D$1905,"&gt;0",$E$1806:$E$1905,"&gt;"&amp;E1842)))</f>
        <v/>
      </c>
      <c r="M1842" s="18">
        <f>IF(D1842="","",IF(AND(K1842&gt;0,L1842=1),"Yes","No"))</f>
        <v/>
      </c>
      <c r="N1842" s="48">
        <f>IF(D1842="","",N1742+F1842)</f>
        <v/>
      </c>
      <c r="O1842" s="47">
        <f>IF(D1842="","",IF(AND(K1842=0,K1742&gt;0),C1842,""))</f>
        <v/>
      </c>
    </row>
    <row r="1843">
      <c r="A1843" s="49">
        <f>IF(B1843="","",DATE(YEAR('Debt Inputs'!$E$2),MONTH('Debt Inputs'!$E$2)+18,1))</f>
        <v/>
      </c>
      <c r="B1843" s="23">
        <f>IF('Debt Inputs'!A43="","",'Debt Inputs'!A43)</f>
        <v/>
      </c>
      <c r="C1843" s="24">
        <f>IF(B1843="","",IFERROR(VLOOKUP(B1843,'Debt Inputs'!$A$6:$M$105,2,FALSE),""))</f>
        <v/>
      </c>
      <c r="D1843" s="50">
        <f>IF(B1843="","",K1743)</f>
        <v/>
      </c>
      <c r="E1843" s="26">
        <f>IF(B1843="","",IFERROR(VLOOKUP(B1843,'Debt Inputs'!$A$6:$M$105,5,FALSE),0))</f>
        <v/>
      </c>
      <c r="F1843" s="50">
        <f>IF(D1843="","",IFERROR(D1843*E1843/12,0))</f>
        <v/>
      </c>
      <c r="G1843" s="50">
        <f>IF(D1843="","",MIN(IFERROR(VLOOKUP(B1843,'Debt Inputs'!$A$6:$M$105,7,FALSE),0),D1843+F1843))</f>
        <v/>
      </c>
      <c r="H1843" s="50">
        <f>IF(D1843="","",IF(L1843=1,MAX(0,'Debt Inputs'!$B$2-SUM($G$1806:$G$1905)),0))</f>
        <v/>
      </c>
      <c r="I1843" s="50">
        <f>IF(D1843="","",MIN(D1843+F1843,G1843+H1843))</f>
        <v/>
      </c>
      <c r="J1843" s="50">
        <f>IF(D1843="","",MIN(D1843,MAX(0,I1843-F1843)))</f>
        <v/>
      </c>
      <c r="K1843" s="50">
        <f>IF(D1843="","",MAX(0,D1843+F1843-I1843))</f>
        <v/>
      </c>
      <c r="L1843" s="23">
        <f>IF(D1843="","",IF(D1843&lt;=0,"",1+COUNTIFS($D$1806:$D$1905,"&gt;0",$E$1806:$E$1905,"&gt;"&amp;E1843)))</f>
        <v/>
      </c>
      <c r="M1843" s="23">
        <f>IF(D1843="","",IF(AND(K1843&gt;0,L1843=1),"Yes","No"))</f>
        <v/>
      </c>
      <c r="N1843" s="50">
        <f>IF(D1843="","",N1743+F1843)</f>
        <v/>
      </c>
      <c r="O1843" s="49">
        <f>IF(D1843="","",IF(AND(K1843=0,K1743&gt;0),C1843,""))</f>
        <v/>
      </c>
    </row>
    <row r="1844">
      <c r="A1844" s="47">
        <f>IF(B1844="","",DATE(YEAR('Debt Inputs'!$E$2),MONTH('Debt Inputs'!$E$2)+18,1))</f>
        <v/>
      </c>
      <c r="B1844" s="18">
        <f>IF('Debt Inputs'!A44="","",'Debt Inputs'!A44)</f>
        <v/>
      </c>
      <c r="C1844" s="19">
        <f>IF(B1844="","",IFERROR(VLOOKUP(B1844,'Debt Inputs'!$A$6:$M$105,2,FALSE),""))</f>
        <v/>
      </c>
      <c r="D1844" s="48">
        <f>IF(B1844="","",K1744)</f>
        <v/>
      </c>
      <c r="E1844" s="21">
        <f>IF(B1844="","",IFERROR(VLOOKUP(B1844,'Debt Inputs'!$A$6:$M$105,5,FALSE),0))</f>
        <v/>
      </c>
      <c r="F1844" s="48">
        <f>IF(D1844="","",IFERROR(D1844*E1844/12,0))</f>
        <v/>
      </c>
      <c r="G1844" s="48">
        <f>IF(D1844="","",MIN(IFERROR(VLOOKUP(B1844,'Debt Inputs'!$A$6:$M$105,7,FALSE),0),D1844+F1844))</f>
        <v/>
      </c>
      <c r="H1844" s="48">
        <f>IF(D1844="","",IF(L1844=1,MAX(0,'Debt Inputs'!$B$2-SUM($G$1806:$G$1905)),0))</f>
        <v/>
      </c>
      <c r="I1844" s="48">
        <f>IF(D1844="","",MIN(D1844+F1844,G1844+H1844))</f>
        <v/>
      </c>
      <c r="J1844" s="48">
        <f>IF(D1844="","",MIN(D1844,MAX(0,I1844-F1844)))</f>
        <v/>
      </c>
      <c r="K1844" s="48">
        <f>IF(D1844="","",MAX(0,D1844+F1844-I1844))</f>
        <v/>
      </c>
      <c r="L1844" s="18">
        <f>IF(D1844="","",IF(D1844&lt;=0,"",1+COUNTIFS($D$1806:$D$1905,"&gt;0",$E$1806:$E$1905,"&gt;"&amp;E1844)))</f>
        <v/>
      </c>
      <c r="M1844" s="18">
        <f>IF(D1844="","",IF(AND(K1844&gt;0,L1844=1),"Yes","No"))</f>
        <v/>
      </c>
      <c r="N1844" s="48">
        <f>IF(D1844="","",N1744+F1844)</f>
        <v/>
      </c>
      <c r="O1844" s="47">
        <f>IF(D1844="","",IF(AND(K1844=0,K1744&gt;0),C1844,""))</f>
        <v/>
      </c>
    </row>
    <row r="1845">
      <c r="A1845" s="49">
        <f>IF(B1845="","",DATE(YEAR('Debt Inputs'!$E$2),MONTH('Debt Inputs'!$E$2)+18,1))</f>
        <v/>
      </c>
      <c r="B1845" s="23">
        <f>IF('Debt Inputs'!A45="","",'Debt Inputs'!A45)</f>
        <v/>
      </c>
      <c r="C1845" s="24">
        <f>IF(B1845="","",IFERROR(VLOOKUP(B1845,'Debt Inputs'!$A$6:$M$105,2,FALSE),""))</f>
        <v/>
      </c>
      <c r="D1845" s="50">
        <f>IF(B1845="","",K1745)</f>
        <v/>
      </c>
      <c r="E1845" s="26">
        <f>IF(B1845="","",IFERROR(VLOOKUP(B1845,'Debt Inputs'!$A$6:$M$105,5,FALSE),0))</f>
        <v/>
      </c>
      <c r="F1845" s="50">
        <f>IF(D1845="","",IFERROR(D1845*E1845/12,0))</f>
        <v/>
      </c>
      <c r="G1845" s="50">
        <f>IF(D1845="","",MIN(IFERROR(VLOOKUP(B1845,'Debt Inputs'!$A$6:$M$105,7,FALSE),0),D1845+F1845))</f>
        <v/>
      </c>
      <c r="H1845" s="50">
        <f>IF(D1845="","",IF(L1845=1,MAX(0,'Debt Inputs'!$B$2-SUM($G$1806:$G$1905)),0))</f>
        <v/>
      </c>
      <c r="I1845" s="50">
        <f>IF(D1845="","",MIN(D1845+F1845,G1845+H1845))</f>
        <v/>
      </c>
      <c r="J1845" s="50">
        <f>IF(D1845="","",MIN(D1845,MAX(0,I1845-F1845)))</f>
        <v/>
      </c>
      <c r="K1845" s="50">
        <f>IF(D1845="","",MAX(0,D1845+F1845-I1845))</f>
        <v/>
      </c>
      <c r="L1845" s="23">
        <f>IF(D1845="","",IF(D1845&lt;=0,"",1+COUNTIFS($D$1806:$D$1905,"&gt;0",$E$1806:$E$1905,"&gt;"&amp;E1845)))</f>
        <v/>
      </c>
      <c r="M1845" s="23">
        <f>IF(D1845="","",IF(AND(K1845&gt;0,L1845=1),"Yes","No"))</f>
        <v/>
      </c>
      <c r="N1845" s="50">
        <f>IF(D1845="","",N1745+F1845)</f>
        <v/>
      </c>
      <c r="O1845" s="49">
        <f>IF(D1845="","",IF(AND(K1845=0,K1745&gt;0),C1845,""))</f>
        <v/>
      </c>
    </row>
    <row r="1846">
      <c r="A1846" s="47">
        <f>IF(B1846="","",DATE(YEAR('Debt Inputs'!$E$2),MONTH('Debt Inputs'!$E$2)+18,1))</f>
        <v/>
      </c>
      <c r="B1846" s="18">
        <f>IF('Debt Inputs'!A46="","",'Debt Inputs'!A46)</f>
        <v/>
      </c>
      <c r="C1846" s="19">
        <f>IF(B1846="","",IFERROR(VLOOKUP(B1846,'Debt Inputs'!$A$6:$M$105,2,FALSE),""))</f>
        <v/>
      </c>
      <c r="D1846" s="48">
        <f>IF(B1846="","",K1746)</f>
        <v/>
      </c>
      <c r="E1846" s="21">
        <f>IF(B1846="","",IFERROR(VLOOKUP(B1846,'Debt Inputs'!$A$6:$M$105,5,FALSE),0))</f>
        <v/>
      </c>
      <c r="F1846" s="48">
        <f>IF(D1846="","",IFERROR(D1846*E1846/12,0))</f>
        <v/>
      </c>
      <c r="G1846" s="48">
        <f>IF(D1846="","",MIN(IFERROR(VLOOKUP(B1846,'Debt Inputs'!$A$6:$M$105,7,FALSE),0),D1846+F1846))</f>
        <v/>
      </c>
      <c r="H1846" s="48">
        <f>IF(D1846="","",IF(L1846=1,MAX(0,'Debt Inputs'!$B$2-SUM($G$1806:$G$1905)),0))</f>
        <v/>
      </c>
      <c r="I1846" s="48">
        <f>IF(D1846="","",MIN(D1846+F1846,G1846+H1846))</f>
        <v/>
      </c>
      <c r="J1846" s="48">
        <f>IF(D1846="","",MIN(D1846,MAX(0,I1846-F1846)))</f>
        <v/>
      </c>
      <c r="K1846" s="48">
        <f>IF(D1846="","",MAX(0,D1846+F1846-I1846))</f>
        <v/>
      </c>
      <c r="L1846" s="18">
        <f>IF(D1846="","",IF(D1846&lt;=0,"",1+COUNTIFS($D$1806:$D$1905,"&gt;0",$E$1806:$E$1905,"&gt;"&amp;E1846)))</f>
        <v/>
      </c>
      <c r="M1846" s="18">
        <f>IF(D1846="","",IF(AND(K1846&gt;0,L1846=1),"Yes","No"))</f>
        <v/>
      </c>
      <c r="N1846" s="48">
        <f>IF(D1846="","",N1746+F1846)</f>
        <v/>
      </c>
      <c r="O1846" s="47">
        <f>IF(D1846="","",IF(AND(K1846=0,K1746&gt;0),C1846,""))</f>
        <v/>
      </c>
    </row>
    <row r="1847">
      <c r="A1847" s="49">
        <f>IF(B1847="","",DATE(YEAR('Debt Inputs'!$E$2),MONTH('Debt Inputs'!$E$2)+18,1))</f>
        <v/>
      </c>
      <c r="B1847" s="23">
        <f>IF('Debt Inputs'!A47="","",'Debt Inputs'!A47)</f>
        <v/>
      </c>
      <c r="C1847" s="24">
        <f>IF(B1847="","",IFERROR(VLOOKUP(B1847,'Debt Inputs'!$A$6:$M$105,2,FALSE),""))</f>
        <v/>
      </c>
      <c r="D1847" s="50">
        <f>IF(B1847="","",K1747)</f>
        <v/>
      </c>
      <c r="E1847" s="26">
        <f>IF(B1847="","",IFERROR(VLOOKUP(B1847,'Debt Inputs'!$A$6:$M$105,5,FALSE),0))</f>
        <v/>
      </c>
      <c r="F1847" s="50">
        <f>IF(D1847="","",IFERROR(D1847*E1847/12,0))</f>
        <v/>
      </c>
      <c r="G1847" s="50">
        <f>IF(D1847="","",MIN(IFERROR(VLOOKUP(B1847,'Debt Inputs'!$A$6:$M$105,7,FALSE),0),D1847+F1847))</f>
        <v/>
      </c>
      <c r="H1847" s="50">
        <f>IF(D1847="","",IF(L1847=1,MAX(0,'Debt Inputs'!$B$2-SUM($G$1806:$G$1905)),0))</f>
        <v/>
      </c>
      <c r="I1847" s="50">
        <f>IF(D1847="","",MIN(D1847+F1847,G1847+H1847))</f>
        <v/>
      </c>
      <c r="J1847" s="50">
        <f>IF(D1847="","",MIN(D1847,MAX(0,I1847-F1847)))</f>
        <v/>
      </c>
      <c r="K1847" s="50">
        <f>IF(D1847="","",MAX(0,D1847+F1847-I1847))</f>
        <v/>
      </c>
      <c r="L1847" s="23">
        <f>IF(D1847="","",IF(D1847&lt;=0,"",1+COUNTIFS($D$1806:$D$1905,"&gt;0",$E$1806:$E$1905,"&gt;"&amp;E1847)))</f>
        <v/>
      </c>
      <c r="M1847" s="23">
        <f>IF(D1847="","",IF(AND(K1847&gt;0,L1847=1),"Yes","No"))</f>
        <v/>
      </c>
      <c r="N1847" s="50">
        <f>IF(D1847="","",N1747+F1847)</f>
        <v/>
      </c>
      <c r="O1847" s="49">
        <f>IF(D1847="","",IF(AND(K1847=0,K1747&gt;0),C1847,""))</f>
        <v/>
      </c>
    </row>
    <row r="1848">
      <c r="A1848" s="47">
        <f>IF(B1848="","",DATE(YEAR('Debt Inputs'!$E$2),MONTH('Debt Inputs'!$E$2)+18,1))</f>
        <v/>
      </c>
      <c r="B1848" s="18">
        <f>IF('Debt Inputs'!A48="","",'Debt Inputs'!A48)</f>
        <v/>
      </c>
      <c r="C1848" s="19">
        <f>IF(B1848="","",IFERROR(VLOOKUP(B1848,'Debt Inputs'!$A$6:$M$105,2,FALSE),""))</f>
        <v/>
      </c>
      <c r="D1848" s="48">
        <f>IF(B1848="","",K1748)</f>
        <v/>
      </c>
      <c r="E1848" s="21">
        <f>IF(B1848="","",IFERROR(VLOOKUP(B1848,'Debt Inputs'!$A$6:$M$105,5,FALSE),0))</f>
        <v/>
      </c>
      <c r="F1848" s="48">
        <f>IF(D1848="","",IFERROR(D1848*E1848/12,0))</f>
        <v/>
      </c>
      <c r="G1848" s="48">
        <f>IF(D1848="","",MIN(IFERROR(VLOOKUP(B1848,'Debt Inputs'!$A$6:$M$105,7,FALSE),0),D1848+F1848))</f>
        <v/>
      </c>
      <c r="H1848" s="48">
        <f>IF(D1848="","",IF(L1848=1,MAX(0,'Debt Inputs'!$B$2-SUM($G$1806:$G$1905)),0))</f>
        <v/>
      </c>
      <c r="I1848" s="48">
        <f>IF(D1848="","",MIN(D1848+F1848,G1848+H1848))</f>
        <v/>
      </c>
      <c r="J1848" s="48">
        <f>IF(D1848="","",MIN(D1848,MAX(0,I1848-F1848)))</f>
        <v/>
      </c>
      <c r="K1848" s="48">
        <f>IF(D1848="","",MAX(0,D1848+F1848-I1848))</f>
        <v/>
      </c>
      <c r="L1848" s="18">
        <f>IF(D1848="","",IF(D1848&lt;=0,"",1+COUNTIFS($D$1806:$D$1905,"&gt;0",$E$1806:$E$1905,"&gt;"&amp;E1848)))</f>
        <v/>
      </c>
      <c r="M1848" s="18">
        <f>IF(D1848="","",IF(AND(K1848&gt;0,L1848=1),"Yes","No"))</f>
        <v/>
      </c>
      <c r="N1848" s="48">
        <f>IF(D1848="","",N1748+F1848)</f>
        <v/>
      </c>
      <c r="O1848" s="47">
        <f>IF(D1848="","",IF(AND(K1848=0,K1748&gt;0),C1848,""))</f>
        <v/>
      </c>
    </row>
    <row r="1849">
      <c r="A1849" s="49">
        <f>IF(B1849="","",DATE(YEAR('Debt Inputs'!$E$2),MONTH('Debt Inputs'!$E$2)+18,1))</f>
        <v/>
      </c>
      <c r="B1849" s="23">
        <f>IF('Debt Inputs'!A49="","",'Debt Inputs'!A49)</f>
        <v/>
      </c>
      <c r="C1849" s="24">
        <f>IF(B1849="","",IFERROR(VLOOKUP(B1849,'Debt Inputs'!$A$6:$M$105,2,FALSE),""))</f>
        <v/>
      </c>
      <c r="D1849" s="50">
        <f>IF(B1849="","",K1749)</f>
        <v/>
      </c>
      <c r="E1849" s="26">
        <f>IF(B1849="","",IFERROR(VLOOKUP(B1849,'Debt Inputs'!$A$6:$M$105,5,FALSE),0))</f>
        <v/>
      </c>
      <c r="F1849" s="50">
        <f>IF(D1849="","",IFERROR(D1849*E1849/12,0))</f>
        <v/>
      </c>
      <c r="G1849" s="50">
        <f>IF(D1849="","",MIN(IFERROR(VLOOKUP(B1849,'Debt Inputs'!$A$6:$M$105,7,FALSE),0),D1849+F1849))</f>
        <v/>
      </c>
      <c r="H1849" s="50">
        <f>IF(D1849="","",IF(L1849=1,MAX(0,'Debt Inputs'!$B$2-SUM($G$1806:$G$1905)),0))</f>
        <v/>
      </c>
      <c r="I1849" s="50">
        <f>IF(D1849="","",MIN(D1849+F1849,G1849+H1849))</f>
        <v/>
      </c>
      <c r="J1849" s="50">
        <f>IF(D1849="","",MIN(D1849,MAX(0,I1849-F1849)))</f>
        <v/>
      </c>
      <c r="K1849" s="50">
        <f>IF(D1849="","",MAX(0,D1849+F1849-I1849))</f>
        <v/>
      </c>
      <c r="L1849" s="23">
        <f>IF(D1849="","",IF(D1849&lt;=0,"",1+COUNTIFS($D$1806:$D$1905,"&gt;0",$E$1806:$E$1905,"&gt;"&amp;E1849)))</f>
        <v/>
      </c>
      <c r="M1849" s="23">
        <f>IF(D1849="","",IF(AND(K1849&gt;0,L1849=1),"Yes","No"))</f>
        <v/>
      </c>
      <c r="N1849" s="50">
        <f>IF(D1849="","",N1749+F1849)</f>
        <v/>
      </c>
      <c r="O1849" s="49">
        <f>IF(D1849="","",IF(AND(K1849=0,K1749&gt;0),C1849,""))</f>
        <v/>
      </c>
    </row>
    <row r="1850">
      <c r="A1850" s="47">
        <f>IF(B1850="","",DATE(YEAR('Debt Inputs'!$E$2),MONTH('Debt Inputs'!$E$2)+18,1))</f>
        <v/>
      </c>
      <c r="B1850" s="18">
        <f>IF('Debt Inputs'!A50="","",'Debt Inputs'!A50)</f>
        <v/>
      </c>
      <c r="C1850" s="19">
        <f>IF(B1850="","",IFERROR(VLOOKUP(B1850,'Debt Inputs'!$A$6:$M$105,2,FALSE),""))</f>
        <v/>
      </c>
      <c r="D1850" s="48">
        <f>IF(B1850="","",K1750)</f>
        <v/>
      </c>
      <c r="E1850" s="21">
        <f>IF(B1850="","",IFERROR(VLOOKUP(B1850,'Debt Inputs'!$A$6:$M$105,5,FALSE),0))</f>
        <v/>
      </c>
      <c r="F1850" s="48">
        <f>IF(D1850="","",IFERROR(D1850*E1850/12,0))</f>
        <v/>
      </c>
      <c r="G1850" s="48">
        <f>IF(D1850="","",MIN(IFERROR(VLOOKUP(B1850,'Debt Inputs'!$A$6:$M$105,7,FALSE),0),D1850+F1850))</f>
        <v/>
      </c>
      <c r="H1850" s="48">
        <f>IF(D1850="","",IF(L1850=1,MAX(0,'Debt Inputs'!$B$2-SUM($G$1806:$G$1905)),0))</f>
        <v/>
      </c>
      <c r="I1850" s="48">
        <f>IF(D1850="","",MIN(D1850+F1850,G1850+H1850))</f>
        <v/>
      </c>
      <c r="J1850" s="48">
        <f>IF(D1850="","",MIN(D1850,MAX(0,I1850-F1850)))</f>
        <v/>
      </c>
      <c r="K1850" s="48">
        <f>IF(D1850="","",MAX(0,D1850+F1850-I1850))</f>
        <v/>
      </c>
      <c r="L1850" s="18">
        <f>IF(D1850="","",IF(D1850&lt;=0,"",1+COUNTIFS($D$1806:$D$1905,"&gt;0",$E$1806:$E$1905,"&gt;"&amp;E1850)))</f>
        <v/>
      </c>
      <c r="M1850" s="18">
        <f>IF(D1850="","",IF(AND(K1850&gt;0,L1850=1),"Yes","No"))</f>
        <v/>
      </c>
      <c r="N1850" s="48">
        <f>IF(D1850="","",N1750+F1850)</f>
        <v/>
      </c>
      <c r="O1850" s="47">
        <f>IF(D1850="","",IF(AND(K1850=0,K1750&gt;0),C1850,""))</f>
        <v/>
      </c>
    </row>
    <row r="1851">
      <c r="A1851" s="49">
        <f>IF(B1851="","",DATE(YEAR('Debt Inputs'!$E$2),MONTH('Debt Inputs'!$E$2)+18,1))</f>
        <v/>
      </c>
      <c r="B1851" s="23">
        <f>IF('Debt Inputs'!A51="","",'Debt Inputs'!A51)</f>
        <v/>
      </c>
      <c r="C1851" s="24">
        <f>IF(B1851="","",IFERROR(VLOOKUP(B1851,'Debt Inputs'!$A$6:$M$105,2,FALSE),""))</f>
        <v/>
      </c>
      <c r="D1851" s="50">
        <f>IF(B1851="","",K1751)</f>
        <v/>
      </c>
      <c r="E1851" s="26">
        <f>IF(B1851="","",IFERROR(VLOOKUP(B1851,'Debt Inputs'!$A$6:$M$105,5,FALSE),0))</f>
        <v/>
      </c>
      <c r="F1851" s="50">
        <f>IF(D1851="","",IFERROR(D1851*E1851/12,0))</f>
        <v/>
      </c>
      <c r="G1851" s="50">
        <f>IF(D1851="","",MIN(IFERROR(VLOOKUP(B1851,'Debt Inputs'!$A$6:$M$105,7,FALSE),0),D1851+F1851))</f>
        <v/>
      </c>
      <c r="H1851" s="50">
        <f>IF(D1851="","",IF(L1851=1,MAX(0,'Debt Inputs'!$B$2-SUM($G$1806:$G$1905)),0))</f>
        <v/>
      </c>
      <c r="I1851" s="50">
        <f>IF(D1851="","",MIN(D1851+F1851,G1851+H1851))</f>
        <v/>
      </c>
      <c r="J1851" s="50">
        <f>IF(D1851="","",MIN(D1851,MAX(0,I1851-F1851)))</f>
        <v/>
      </c>
      <c r="K1851" s="50">
        <f>IF(D1851="","",MAX(0,D1851+F1851-I1851))</f>
        <v/>
      </c>
      <c r="L1851" s="23">
        <f>IF(D1851="","",IF(D1851&lt;=0,"",1+COUNTIFS($D$1806:$D$1905,"&gt;0",$E$1806:$E$1905,"&gt;"&amp;E1851)))</f>
        <v/>
      </c>
      <c r="M1851" s="23">
        <f>IF(D1851="","",IF(AND(K1851&gt;0,L1851=1),"Yes","No"))</f>
        <v/>
      </c>
      <c r="N1851" s="50">
        <f>IF(D1851="","",N1751+F1851)</f>
        <v/>
      </c>
      <c r="O1851" s="49">
        <f>IF(D1851="","",IF(AND(K1851=0,K1751&gt;0),C1851,""))</f>
        <v/>
      </c>
    </row>
    <row r="1852">
      <c r="A1852" s="47">
        <f>IF(B1852="","",DATE(YEAR('Debt Inputs'!$E$2),MONTH('Debt Inputs'!$E$2)+18,1))</f>
        <v/>
      </c>
      <c r="B1852" s="18">
        <f>IF('Debt Inputs'!A52="","",'Debt Inputs'!A52)</f>
        <v/>
      </c>
      <c r="C1852" s="19">
        <f>IF(B1852="","",IFERROR(VLOOKUP(B1852,'Debt Inputs'!$A$6:$M$105,2,FALSE),""))</f>
        <v/>
      </c>
      <c r="D1852" s="48">
        <f>IF(B1852="","",K1752)</f>
        <v/>
      </c>
      <c r="E1852" s="21">
        <f>IF(B1852="","",IFERROR(VLOOKUP(B1852,'Debt Inputs'!$A$6:$M$105,5,FALSE),0))</f>
        <v/>
      </c>
      <c r="F1852" s="48">
        <f>IF(D1852="","",IFERROR(D1852*E1852/12,0))</f>
        <v/>
      </c>
      <c r="G1852" s="48">
        <f>IF(D1852="","",MIN(IFERROR(VLOOKUP(B1852,'Debt Inputs'!$A$6:$M$105,7,FALSE),0),D1852+F1852))</f>
        <v/>
      </c>
      <c r="H1852" s="48">
        <f>IF(D1852="","",IF(L1852=1,MAX(0,'Debt Inputs'!$B$2-SUM($G$1806:$G$1905)),0))</f>
        <v/>
      </c>
      <c r="I1852" s="48">
        <f>IF(D1852="","",MIN(D1852+F1852,G1852+H1852))</f>
        <v/>
      </c>
      <c r="J1852" s="48">
        <f>IF(D1852="","",MIN(D1852,MAX(0,I1852-F1852)))</f>
        <v/>
      </c>
      <c r="K1852" s="48">
        <f>IF(D1852="","",MAX(0,D1852+F1852-I1852))</f>
        <v/>
      </c>
      <c r="L1852" s="18">
        <f>IF(D1852="","",IF(D1852&lt;=0,"",1+COUNTIFS($D$1806:$D$1905,"&gt;0",$E$1806:$E$1905,"&gt;"&amp;E1852)))</f>
        <v/>
      </c>
      <c r="M1852" s="18">
        <f>IF(D1852="","",IF(AND(K1852&gt;0,L1852=1),"Yes","No"))</f>
        <v/>
      </c>
      <c r="N1852" s="48">
        <f>IF(D1852="","",N1752+F1852)</f>
        <v/>
      </c>
      <c r="O1852" s="47">
        <f>IF(D1852="","",IF(AND(K1852=0,K1752&gt;0),C1852,""))</f>
        <v/>
      </c>
    </row>
    <row r="1853">
      <c r="A1853" s="49">
        <f>IF(B1853="","",DATE(YEAR('Debt Inputs'!$E$2),MONTH('Debt Inputs'!$E$2)+18,1))</f>
        <v/>
      </c>
      <c r="B1853" s="23">
        <f>IF('Debt Inputs'!A53="","",'Debt Inputs'!A53)</f>
        <v/>
      </c>
      <c r="C1853" s="24">
        <f>IF(B1853="","",IFERROR(VLOOKUP(B1853,'Debt Inputs'!$A$6:$M$105,2,FALSE),""))</f>
        <v/>
      </c>
      <c r="D1853" s="50">
        <f>IF(B1853="","",K1753)</f>
        <v/>
      </c>
      <c r="E1853" s="26">
        <f>IF(B1853="","",IFERROR(VLOOKUP(B1853,'Debt Inputs'!$A$6:$M$105,5,FALSE),0))</f>
        <v/>
      </c>
      <c r="F1853" s="50">
        <f>IF(D1853="","",IFERROR(D1853*E1853/12,0))</f>
        <v/>
      </c>
      <c r="G1853" s="50">
        <f>IF(D1853="","",MIN(IFERROR(VLOOKUP(B1853,'Debt Inputs'!$A$6:$M$105,7,FALSE),0),D1853+F1853))</f>
        <v/>
      </c>
      <c r="H1853" s="50">
        <f>IF(D1853="","",IF(L1853=1,MAX(0,'Debt Inputs'!$B$2-SUM($G$1806:$G$1905)),0))</f>
        <v/>
      </c>
      <c r="I1853" s="50">
        <f>IF(D1853="","",MIN(D1853+F1853,G1853+H1853))</f>
        <v/>
      </c>
      <c r="J1853" s="50">
        <f>IF(D1853="","",MIN(D1853,MAX(0,I1853-F1853)))</f>
        <v/>
      </c>
      <c r="K1853" s="50">
        <f>IF(D1853="","",MAX(0,D1853+F1853-I1853))</f>
        <v/>
      </c>
      <c r="L1853" s="23">
        <f>IF(D1853="","",IF(D1853&lt;=0,"",1+COUNTIFS($D$1806:$D$1905,"&gt;0",$E$1806:$E$1905,"&gt;"&amp;E1853)))</f>
        <v/>
      </c>
      <c r="M1853" s="23">
        <f>IF(D1853="","",IF(AND(K1853&gt;0,L1853=1),"Yes","No"))</f>
        <v/>
      </c>
      <c r="N1853" s="50">
        <f>IF(D1853="","",N1753+F1853)</f>
        <v/>
      </c>
      <c r="O1853" s="49">
        <f>IF(D1853="","",IF(AND(K1853=0,K1753&gt;0),C1853,""))</f>
        <v/>
      </c>
    </row>
    <row r="1854">
      <c r="A1854" s="47">
        <f>IF(B1854="","",DATE(YEAR('Debt Inputs'!$E$2),MONTH('Debt Inputs'!$E$2)+18,1))</f>
        <v/>
      </c>
      <c r="B1854" s="18">
        <f>IF('Debt Inputs'!A54="","",'Debt Inputs'!A54)</f>
        <v/>
      </c>
      <c r="C1854" s="19">
        <f>IF(B1854="","",IFERROR(VLOOKUP(B1854,'Debt Inputs'!$A$6:$M$105,2,FALSE),""))</f>
        <v/>
      </c>
      <c r="D1854" s="48">
        <f>IF(B1854="","",K1754)</f>
        <v/>
      </c>
      <c r="E1854" s="21">
        <f>IF(B1854="","",IFERROR(VLOOKUP(B1854,'Debt Inputs'!$A$6:$M$105,5,FALSE),0))</f>
        <v/>
      </c>
      <c r="F1854" s="48">
        <f>IF(D1854="","",IFERROR(D1854*E1854/12,0))</f>
        <v/>
      </c>
      <c r="G1854" s="48">
        <f>IF(D1854="","",MIN(IFERROR(VLOOKUP(B1854,'Debt Inputs'!$A$6:$M$105,7,FALSE),0),D1854+F1854))</f>
        <v/>
      </c>
      <c r="H1854" s="48">
        <f>IF(D1854="","",IF(L1854=1,MAX(0,'Debt Inputs'!$B$2-SUM($G$1806:$G$1905)),0))</f>
        <v/>
      </c>
      <c r="I1854" s="48">
        <f>IF(D1854="","",MIN(D1854+F1854,G1854+H1854))</f>
        <v/>
      </c>
      <c r="J1854" s="48">
        <f>IF(D1854="","",MIN(D1854,MAX(0,I1854-F1854)))</f>
        <v/>
      </c>
      <c r="K1854" s="48">
        <f>IF(D1854="","",MAX(0,D1854+F1854-I1854))</f>
        <v/>
      </c>
      <c r="L1854" s="18">
        <f>IF(D1854="","",IF(D1854&lt;=0,"",1+COUNTIFS($D$1806:$D$1905,"&gt;0",$E$1806:$E$1905,"&gt;"&amp;E1854)))</f>
        <v/>
      </c>
      <c r="M1854" s="18">
        <f>IF(D1854="","",IF(AND(K1854&gt;0,L1854=1),"Yes","No"))</f>
        <v/>
      </c>
      <c r="N1854" s="48">
        <f>IF(D1854="","",N1754+F1854)</f>
        <v/>
      </c>
      <c r="O1854" s="47">
        <f>IF(D1854="","",IF(AND(K1854=0,K1754&gt;0),C1854,""))</f>
        <v/>
      </c>
    </row>
    <row r="1855">
      <c r="A1855" s="49">
        <f>IF(B1855="","",DATE(YEAR('Debt Inputs'!$E$2),MONTH('Debt Inputs'!$E$2)+18,1))</f>
        <v/>
      </c>
      <c r="B1855" s="23">
        <f>IF('Debt Inputs'!A55="","",'Debt Inputs'!A55)</f>
        <v/>
      </c>
      <c r="C1855" s="24">
        <f>IF(B1855="","",IFERROR(VLOOKUP(B1855,'Debt Inputs'!$A$6:$M$105,2,FALSE),""))</f>
        <v/>
      </c>
      <c r="D1855" s="50">
        <f>IF(B1855="","",K1755)</f>
        <v/>
      </c>
      <c r="E1855" s="26">
        <f>IF(B1855="","",IFERROR(VLOOKUP(B1855,'Debt Inputs'!$A$6:$M$105,5,FALSE),0))</f>
        <v/>
      </c>
      <c r="F1855" s="50">
        <f>IF(D1855="","",IFERROR(D1855*E1855/12,0))</f>
        <v/>
      </c>
      <c r="G1855" s="50">
        <f>IF(D1855="","",MIN(IFERROR(VLOOKUP(B1855,'Debt Inputs'!$A$6:$M$105,7,FALSE),0),D1855+F1855))</f>
        <v/>
      </c>
      <c r="H1855" s="50">
        <f>IF(D1855="","",IF(L1855=1,MAX(0,'Debt Inputs'!$B$2-SUM($G$1806:$G$1905)),0))</f>
        <v/>
      </c>
      <c r="I1855" s="50">
        <f>IF(D1855="","",MIN(D1855+F1855,G1855+H1855))</f>
        <v/>
      </c>
      <c r="J1855" s="50">
        <f>IF(D1855="","",MIN(D1855,MAX(0,I1855-F1855)))</f>
        <v/>
      </c>
      <c r="K1855" s="50">
        <f>IF(D1855="","",MAX(0,D1855+F1855-I1855))</f>
        <v/>
      </c>
      <c r="L1855" s="23">
        <f>IF(D1855="","",IF(D1855&lt;=0,"",1+COUNTIFS($D$1806:$D$1905,"&gt;0",$E$1806:$E$1905,"&gt;"&amp;E1855)))</f>
        <v/>
      </c>
      <c r="M1855" s="23">
        <f>IF(D1855="","",IF(AND(K1855&gt;0,L1855=1),"Yes","No"))</f>
        <v/>
      </c>
      <c r="N1855" s="50">
        <f>IF(D1855="","",N1755+F1855)</f>
        <v/>
      </c>
      <c r="O1855" s="49">
        <f>IF(D1855="","",IF(AND(K1855=0,K1755&gt;0),C1855,""))</f>
        <v/>
      </c>
    </row>
    <row r="1856">
      <c r="A1856" s="47">
        <f>IF(B1856="","",DATE(YEAR('Debt Inputs'!$E$2),MONTH('Debt Inputs'!$E$2)+18,1))</f>
        <v/>
      </c>
      <c r="B1856" s="18">
        <f>IF('Debt Inputs'!A56="","",'Debt Inputs'!A56)</f>
        <v/>
      </c>
      <c r="C1856" s="19">
        <f>IF(B1856="","",IFERROR(VLOOKUP(B1856,'Debt Inputs'!$A$6:$M$105,2,FALSE),""))</f>
        <v/>
      </c>
      <c r="D1856" s="48">
        <f>IF(B1856="","",K1756)</f>
        <v/>
      </c>
      <c r="E1856" s="21">
        <f>IF(B1856="","",IFERROR(VLOOKUP(B1856,'Debt Inputs'!$A$6:$M$105,5,FALSE),0))</f>
        <v/>
      </c>
      <c r="F1856" s="48">
        <f>IF(D1856="","",IFERROR(D1856*E1856/12,0))</f>
        <v/>
      </c>
      <c r="G1856" s="48">
        <f>IF(D1856="","",MIN(IFERROR(VLOOKUP(B1856,'Debt Inputs'!$A$6:$M$105,7,FALSE),0),D1856+F1856))</f>
        <v/>
      </c>
      <c r="H1856" s="48">
        <f>IF(D1856="","",IF(L1856=1,MAX(0,'Debt Inputs'!$B$2-SUM($G$1806:$G$1905)),0))</f>
        <v/>
      </c>
      <c r="I1856" s="48">
        <f>IF(D1856="","",MIN(D1856+F1856,G1856+H1856))</f>
        <v/>
      </c>
      <c r="J1856" s="48">
        <f>IF(D1856="","",MIN(D1856,MAX(0,I1856-F1856)))</f>
        <v/>
      </c>
      <c r="K1856" s="48">
        <f>IF(D1856="","",MAX(0,D1856+F1856-I1856))</f>
        <v/>
      </c>
      <c r="L1856" s="18">
        <f>IF(D1856="","",IF(D1856&lt;=0,"",1+COUNTIFS($D$1806:$D$1905,"&gt;0",$E$1806:$E$1905,"&gt;"&amp;E1856)))</f>
        <v/>
      </c>
      <c r="M1856" s="18">
        <f>IF(D1856="","",IF(AND(K1856&gt;0,L1856=1),"Yes","No"))</f>
        <v/>
      </c>
      <c r="N1856" s="48">
        <f>IF(D1856="","",N1756+F1856)</f>
        <v/>
      </c>
      <c r="O1856" s="47">
        <f>IF(D1856="","",IF(AND(K1856=0,K1756&gt;0),C1856,""))</f>
        <v/>
      </c>
    </row>
    <row r="1857">
      <c r="A1857" s="49">
        <f>IF(B1857="","",DATE(YEAR('Debt Inputs'!$E$2),MONTH('Debt Inputs'!$E$2)+18,1))</f>
        <v/>
      </c>
      <c r="B1857" s="23">
        <f>IF('Debt Inputs'!A57="","",'Debt Inputs'!A57)</f>
        <v/>
      </c>
      <c r="C1857" s="24">
        <f>IF(B1857="","",IFERROR(VLOOKUP(B1857,'Debt Inputs'!$A$6:$M$105,2,FALSE),""))</f>
        <v/>
      </c>
      <c r="D1857" s="50">
        <f>IF(B1857="","",K1757)</f>
        <v/>
      </c>
      <c r="E1857" s="26">
        <f>IF(B1857="","",IFERROR(VLOOKUP(B1857,'Debt Inputs'!$A$6:$M$105,5,FALSE),0))</f>
        <v/>
      </c>
      <c r="F1857" s="50">
        <f>IF(D1857="","",IFERROR(D1857*E1857/12,0))</f>
        <v/>
      </c>
      <c r="G1857" s="50">
        <f>IF(D1857="","",MIN(IFERROR(VLOOKUP(B1857,'Debt Inputs'!$A$6:$M$105,7,FALSE),0),D1857+F1857))</f>
        <v/>
      </c>
      <c r="H1857" s="50">
        <f>IF(D1857="","",IF(L1857=1,MAX(0,'Debt Inputs'!$B$2-SUM($G$1806:$G$1905)),0))</f>
        <v/>
      </c>
      <c r="I1857" s="50">
        <f>IF(D1857="","",MIN(D1857+F1857,G1857+H1857))</f>
        <v/>
      </c>
      <c r="J1857" s="50">
        <f>IF(D1857="","",MIN(D1857,MAX(0,I1857-F1857)))</f>
        <v/>
      </c>
      <c r="K1857" s="50">
        <f>IF(D1857="","",MAX(0,D1857+F1857-I1857))</f>
        <v/>
      </c>
      <c r="L1857" s="23">
        <f>IF(D1857="","",IF(D1857&lt;=0,"",1+COUNTIFS($D$1806:$D$1905,"&gt;0",$E$1806:$E$1905,"&gt;"&amp;E1857)))</f>
        <v/>
      </c>
      <c r="M1857" s="23">
        <f>IF(D1857="","",IF(AND(K1857&gt;0,L1857=1),"Yes","No"))</f>
        <v/>
      </c>
      <c r="N1857" s="50">
        <f>IF(D1857="","",N1757+F1857)</f>
        <v/>
      </c>
      <c r="O1857" s="49">
        <f>IF(D1857="","",IF(AND(K1857=0,K1757&gt;0),C1857,""))</f>
        <v/>
      </c>
    </row>
    <row r="1858">
      <c r="A1858" s="47">
        <f>IF(B1858="","",DATE(YEAR('Debt Inputs'!$E$2),MONTH('Debt Inputs'!$E$2)+18,1))</f>
        <v/>
      </c>
      <c r="B1858" s="18">
        <f>IF('Debt Inputs'!A58="","",'Debt Inputs'!A58)</f>
        <v/>
      </c>
      <c r="C1858" s="19">
        <f>IF(B1858="","",IFERROR(VLOOKUP(B1858,'Debt Inputs'!$A$6:$M$105,2,FALSE),""))</f>
        <v/>
      </c>
      <c r="D1858" s="48">
        <f>IF(B1858="","",K1758)</f>
        <v/>
      </c>
      <c r="E1858" s="21">
        <f>IF(B1858="","",IFERROR(VLOOKUP(B1858,'Debt Inputs'!$A$6:$M$105,5,FALSE),0))</f>
        <v/>
      </c>
      <c r="F1858" s="48">
        <f>IF(D1858="","",IFERROR(D1858*E1858/12,0))</f>
        <v/>
      </c>
      <c r="G1858" s="48">
        <f>IF(D1858="","",MIN(IFERROR(VLOOKUP(B1858,'Debt Inputs'!$A$6:$M$105,7,FALSE),0),D1858+F1858))</f>
        <v/>
      </c>
      <c r="H1858" s="48">
        <f>IF(D1858="","",IF(L1858=1,MAX(0,'Debt Inputs'!$B$2-SUM($G$1806:$G$1905)),0))</f>
        <v/>
      </c>
      <c r="I1858" s="48">
        <f>IF(D1858="","",MIN(D1858+F1858,G1858+H1858))</f>
        <v/>
      </c>
      <c r="J1858" s="48">
        <f>IF(D1858="","",MIN(D1858,MAX(0,I1858-F1858)))</f>
        <v/>
      </c>
      <c r="K1858" s="48">
        <f>IF(D1858="","",MAX(0,D1858+F1858-I1858))</f>
        <v/>
      </c>
      <c r="L1858" s="18">
        <f>IF(D1858="","",IF(D1858&lt;=0,"",1+COUNTIFS($D$1806:$D$1905,"&gt;0",$E$1806:$E$1905,"&gt;"&amp;E1858)))</f>
        <v/>
      </c>
      <c r="M1858" s="18">
        <f>IF(D1858="","",IF(AND(K1858&gt;0,L1858=1),"Yes","No"))</f>
        <v/>
      </c>
      <c r="N1858" s="48">
        <f>IF(D1858="","",N1758+F1858)</f>
        <v/>
      </c>
      <c r="O1858" s="47">
        <f>IF(D1858="","",IF(AND(K1858=0,K1758&gt;0),C1858,""))</f>
        <v/>
      </c>
    </row>
    <row r="1859">
      <c r="A1859" s="49">
        <f>IF(B1859="","",DATE(YEAR('Debt Inputs'!$E$2),MONTH('Debt Inputs'!$E$2)+18,1))</f>
        <v/>
      </c>
      <c r="B1859" s="23">
        <f>IF('Debt Inputs'!A59="","",'Debt Inputs'!A59)</f>
        <v/>
      </c>
      <c r="C1859" s="24">
        <f>IF(B1859="","",IFERROR(VLOOKUP(B1859,'Debt Inputs'!$A$6:$M$105,2,FALSE),""))</f>
        <v/>
      </c>
      <c r="D1859" s="50">
        <f>IF(B1859="","",K1759)</f>
        <v/>
      </c>
      <c r="E1859" s="26">
        <f>IF(B1859="","",IFERROR(VLOOKUP(B1859,'Debt Inputs'!$A$6:$M$105,5,FALSE),0))</f>
        <v/>
      </c>
      <c r="F1859" s="50">
        <f>IF(D1859="","",IFERROR(D1859*E1859/12,0))</f>
        <v/>
      </c>
      <c r="G1859" s="50">
        <f>IF(D1859="","",MIN(IFERROR(VLOOKUP(B1859,'Debt Inputs'!$A$6:$M$105,7,FALSE),0),D1859+F1859))</f>
        <v/>
      </c>
      <c r="H1859" s="50">
        <f>IF(D1859="","",IF(L1859=1,MAX(0,'Debt Inputs'!$B$2-SUM($G$1806:$G$1905)),0))</f>
        <v/>
      </c>
      <c r="I1859" s="50">
        <f>IF(D1859="","",MIN(D1859+F1859,G1859+H1859))</f>
        <v/>
      </c>
      <c r="J1859" s="50">
        <f>IF(D1859="","",MIN(D1859,MAX(0,I1859-F1859)))</f>
        <v/>
      </c>
      <c r="K1859" s="50">
        <f>IF(D1859="","",MAX(0,D1859+F1859-I1859))</f>
        <v/>
      </c>
      <c r="L1859" s="23">
        <f>IF(D1859="","",IF(D1859&lt;=0,"",1+COUNTIFS($D$1806:$D$1905,"&gt;0",$E$1806:$E$1905,"&gt;"&amp;E1859)))</f>
        <v/>
      </c>
      <c r="M1859" s="23">
        <f>IF(D1859="","",IF(AND(K1859&gt;0,L1859=1),"Yes","No"))</f>
        <v/>
      </c>
      <c r="N1859" s="50">
        <f>IF(D1859="","",N1759+F1859)</f>
        <v/>
      </c>
      <c r="O1859" s="49">
        <f>IF(D1859="","",IF(AND(K1859=0,K1759&gt;0),C1859,""))</f>
        <v/>
      </c>
    </row>
    <row r="1860">
      <c r="A1860" s="47">
        <f>IF(B1860="","",DATE(YEAR('Debt Inputs'!$E$2),MONTH('Debt Inputs'!$E$2)+18,1))</f>
        <v/>
      </c>
      <c r="B1860" s="18">
        <f>IF('Debt Inputs'!A60="","",'Debt Inputs'!A60)</f>
        <v/>
      </c>
      <c r="C1860" s="19">
        <f>IF(B1860="","",IFERROR(VLOOKUP(B1860,'Debt Inputs'!$A$6:$M$105,2,FALSE),""))</f>
        <v/>
      </c>
      <c r="D1860" s="48">
        <f>IF(B1860="","",K1760)</f>
        <v/>
      </c>
      <c r="E1860" s="21">
        <f>IF(B1860="","",IFERROR(VLOOKUP(B1860,'Debt Inputs'!$A$6:$M$105,5,FALSE),0))</f>
        <v/>
      </c>
      <c r="F1860" s="48">
        <f>IF(D1860="","",IFERROR(D1860*E1860/12,0))</f>
        <v/>
      </c>
      <c r="G1860" s="48">
        <f>IF(D1860="","",MIN(IFERROR(VLOOKUP(B1860,'Debt Inputs'!$A$6:$M$105,7,FALSE),0),D1860+F1860))</f>
        <v/>
      </c>
      <c r="H1860" s="48">
        <f>IF(D1860="","",IF(L1860=1,MAX(0,'Debt Inputs'!$B$2-SUM($G$1806:$G$1905)),0))</f>
        <v/>
      </c>
      <c r="I1860" s="48">
        <f>IF(D1860="","",MIN(D1860+F1860,G1860+H1860))</f>
        <v/>
      </c>
      <c r="J1860" s="48">
        <f>IF(D1860="","",MIN(D1860,MAX(0,I1860-F1860)))</f>
        <v/>
      </c>
      <c r="K1860" s="48">
        <f>IF(D1860="","",MAX(0,D1860+F1860-I1860))</f>
        <v/>
      </c>
      <c r="L1860" s="18">
        <f>IF(D1860="","",IF(D1860&lt;=0,"",1+COUNTIFS($D$1806:$D$1905,"&gt;0",$E$1806:$E$1905,"&gt;"&amp;E1860)))</f>
        <v/>
      </c>
      <c r="M1860" s="18">
        <f>IF(D1860="","",IF(AND(K1860&gt;0,L1860=1),"Yes","No"))</f>
        <v/>
      </c>
      <c r="N1860" s="48">
        <f>IF(D1860="","",N1760+F1860)</f>
        <v/>
      </c>
      <c r="O1860" s="47">
        <f>IF(D1860="","",IF(AND(K1860=0,K1760&gt;0),C1860,""))</f>
        <v/>
      </c>
    </row>
    <row r="1861">
      <c r="A1861" s="49">
        <f>IF(B1861="","",DATE(YEAR('Debt Inputs'!$E$2),MONTH('Debt Inputs'!$E$2)+18,1))</f>
        <v/>
      </c>
      <c r="B1861" s="23">
        <f>IF('Debt Inputs'!A61="","",'Debt Inputs'!A61)</f>
        <v/>
      </c>
      <c r="C1861" s="24">
        <f>IF(B1861="","",IFERROR(VLOOKUP(B1861,'Debt Inputs'!$A$6:$M$105,2,FALSE),""))</f>
        <v/>
      </c>
      <c r="D1861" s="50">
        <f>IF(B1861="","",K1761)</f>
        <v/>
      </c>
      <c r="E1861" s="26">
        <f>IF(B1861="","",IFERROR(VLOOKUP(B1861,'Debt Inputs'!$A$6:$M$105,5,FALSE),0))</f>
        <v/>
      </c>
      <c r="F1861" s="50">
        <f>IF(D1861="","",IFERROR(D1861*E1861/12,0))</f>
        <v/>
      </c>
      <c r="G1861" s="50">
        <f>IF(D1861="","",MIN(IFERROR(VLOOKUP(B1861,'Debt Inputs'!$A$6:$M$105,7,FALSE),0),D1861+F1861))</f>
        <v/>
      </c>
      <c r="H1861" s="50">
        <f>IF(D1861="","",IF(L1861=1,MAX(0,'Debt Inputs'!$B$2-SUM($G$1806:$G$1905)),0))</f>
        <v/>
      </c>
      <c r="I1861" s="50">
        <f>IF(D1861="","",MIN(D1861+F1861,G1861+H1861))</f>
        <v/>
      </c>
      <c r="J1861" s="50">
        <f>IF(D1861="","",MIN(D1861,MAX(0,I1861-F1861)))</f>
        <v/>
      </c>
      <c r="K1861" s="50">
        <f>IF(D1861="","",MAX(0,D1861+F1861-I1861))</f>
        <v/>
      </c>
      <c r="L1861" s="23">
        <f>IF(D1861="","",IF(D1861&lt;=0,"",1+COUNTIFS($D$1806:$D$1905,"&gt;0",$E$1806:$E$1905,"&gt;"&amp;E1861)))</f>
        <v/>
      </c>
      <c r="M1861" s="23">
        <f>IF(D1861="","",IF(AND(K1861&gt;0,L1861=1),"Yes","No"))</f>
        <v/>
      </c>
      <c r="N1861" s="50">
        <f>IF(D1861="","",N1761+F1861)</f>
        <v/>
      </c>
      <c r="O1861" s="49">
        <f>IF(D1861="","",IF(AND(K1861=0,K1761&gt;0),C1861,""))</f>
        <v/>
      </c>
    </row>
    <row r="1862">
      <c r="A1862" s="47">
        <f>IF(B1862="","",DATE(YEAR('Debt Inputs'!$E$2),MONTH('Debt Inputs'!$E$2)+18,1))</f>
        <v/>
      </c>
      <c r="B1862" s="18">
        <f>IF('Debt Inputs'!A62="","",'Debt Inputs'!A62)</f>
        <v/>
      </c>
      <c r="C1862" s="19">
        <f>IF(B1862="","",IFERROR(VLOOKUP(B1862,'Debt Inputs'!$A$6:$M$105,2,FALSE),""))</f>
        <v/>
      </c>
      <c r="D1862" s="48">
        <f>IF(B1862="","",K1762)</f>
        <v/>
      </c>
      <c r="E1862" s="21">
        <f>IF(B1862="","",IFERROR(VLOOKUP(B1862,'Debt Inputs'!$A$6:$M$105,5,FALSE),0))</f>
        <v/>
      </c>
      <c r="F1862" s="48">
        <f>IF(D1862="","",IFERROR(D1862*E1862/12,0))</f>
        <v/>
      </c>
      <c r="G1862" s="48">
        <f>IF(D1862="","",MIN(IFERROR(VLOOKUP(B1862,'Debt Inputs'!$A$6:$M$105,7,FALSE),0),D1862+F1862))</f>
        <v/>
      </c>
      <c r="H1862" s="48">
        <f>IF(D1862="","",IF(L1862=1,MAX(0,'Debt Inputs'!$B$2-SUM($G$1806:$G$1905)),0))</f>
        <v/>
      </c>
      <c r="I1862" s="48">
        <f>IF(D1862="","",MIN(D1862+F1862,G1862+H1862))</f>
        <v/>
      </c>
      <c r="J1862" s="48">
        <f>IF(D1862="","",MIN(D1862,MAX(0,I1862-F1862)))</f>
        <v/>
      </c>
      <c r="K1862" s="48">
        <f>IF(D1862="","",MAX(0,D1862+F1862-I1862))</f>
        <v/>
      </c>
      <c r="L1862" s="18">
        <f>IF(D1862="","",IF(D1862&lt;=0,"",1+COUNTIFS($D$1806:$D$1905,"&gt;0",$E$1806:$E$1905,"&gt;"&amp;E1862)))</f>
        <v/>
      </c>
      <c r="M1862" s="18">
        <f>IF(D1862="","",IF(AND(K1862&gt;0,L1862=1),"Yes","No"))</f>
        <v/>
      </c>
      <c r="N1862" s="48">
        <f>IF(D1862="","",N1762+F1862)</f>
        <v/>
      </c>
      <c r="O1862" s="47">
        <f>IF(D1862="","",IF(AND(K1862=0,K1762&gt;0),C1862,""))</f>
        <v/>
      </c>
    </row>
    <row r="1863">
      <c r="A1863" s="49">
        <f>IF(B1863="","",DATE(YEAR('Debt Inputs'!$E$2),MONTH('Debt Inputs'!$E$2)+18,1))</f>
        <v/>
      </c>
      <c r="B1863" s="23">
        <f>IF('Debt Inputs'!A63="","",'Debt Inputs'!A63)</f>
        <v/>
      </c>
      <c r="C1863" s="24">
        <f>IF(B1863="","",IFERROR(VLOOKUP(B1863,'Debt Inputs'!$A$6:$M$105,2,FALSE),""))</f>
        <v/>
      </c>
      <c r="D1863" s="50">
        <f>IF(B1863="","",K1763)</f>
        <v/>
      </c>
      <c r="E1863" s="26">
        <f>IF(B1863="","",IFERROR(VLOOKUP(B1863,'Debt Inputs'!$A$6:$M$105,5,FALSE),0))</f>
        <v/>
      </c>
      <c r="F1863" s="50">
        <f>IF(D1863="","",IFERROR(D1863*E1863/12,0))</f>
        <v/>
      </c>
      <c r="G1863" s="50">
        <f>IF(D1863="","",MIN(IFERROR(VLOOKUP(B1863,'Debt Inputs'!$A$6:$M$105,7,FALSE),0),D1863+F1863))</f>
        <v/>
      </c>
      <c r="H1863" s="50">
        <f>IF(D1863="","",IF(L1863=1,MAX(0,'Debt Inputs'!$B$2-SUM($G$1806:$G$1905)),0))</f>
        <v/>
      </c>
      <c r="I1863" s="50">
        <f>IF(D1863="","",MIN(D1863+F1863,G1863+H1863))</f>
        <v/>
      </c>
      <c r="J1863" s="50">
        <f>IF(D1863="","",MIN(D1863,MAX(0,I1863-F1863)))</f>
        <v/>
      </c>
      <c r="K1863" s="50">
        <f>IF(D1863="","",MAX(0,D1863+F1863-I1863))</f>
        <v/>
      </c>
      <c r="L1863" s="23">
        <f>IF(D1863="","",IF(D1863&lt;=0,"",1+COUNTIFS($D$1806:$D$1905,"&gt;0",$E$1806:$E$1905,"&gt;"&amp;E1863)))</f>
        <v/>
      </c>
      <c r="M1863" s="23">
        <f>IF(D1863="","",IF(AND(K1863&gt;0,L1863=1),"Yes","No"))</f>
        <v/>
      </c>
      <c r="N1863" s="50">
        <f>IF(D1863="","",N1763+F1863)</f>
        <v/>
      </c>
      <c r="O1863" s="49">
        <f>IF(D1863="","",IF(AND(K1863=0,K1763&gt;0),C1863,""))</f>
        <v/>
      </c>
    </row>
    <row r="1864">
      <c r="A1864" s="47">
        <f>IF(B1864="","",DATE(YEAR('Debt Inputs'!$E$2),MONTH('Debt Inputs'!$E$2)+18,1))</f>
        <v/>
      </c>
      <c r="B1864" s="18">
        <f>IF('Debt Inputs'!A64="","",'Debt Inputs'!A64)</f>
        <v/>
      </c>
      <c r="C1864" s="19">
        <f>IF(B1864="","",IFERROR(VLOOKUP(B1864,'Debt Inputs'!$A$6:$M$105,2,FALSE),""))</f>
        <v/>
      </c>
      <c r="D1864" s="48">
        <f>IF(B1864="","",K1764)</f>
        <v/>
      </c>
      <c r="E1864" s="21">
        <f>IF(B1864="","",IFERROR(VLOOKUP(B1864,'Debt Inputs'!$A$6:$M$105,5,FALSE),0))</f>
        <v/>
      </c>
      <c r="F1864" s="48">
        <f>IF(D1864="","",IFERROR(D1864*E1864/12,0))</f>
        <v/>
      </c>
      <c r="G1864" s="48">
        <f>IF(D1864="","",MIN(IFERROR(VLOOKUP(B1864,'Debt Inputs'!$A$6:$M$105,7,FALSE),0),D1864+F1864))</f>
        <v/>
      </c>
      <c r="H1864" s="48">
        <f>IF(D1864="","",IF(L1864=1,MAX(0,'Debt Inputs'!$B$2-SUM($G$1806:$G$1905)),0))</f>
        <v/>
      </c>
      <c r="I1864" s="48">
        <f>IF(D1864="","",MIN(D1864+F1864,G1864+H1864))</f>
        <v/>
      </c>
      <c r="J1864" s="48">
        <f>IF(D1864="","",MIN(D1864,MAX(0,I1864-F1864)))</f>
        <v/>
      </c>
      <c r="K1864" s="48">
        <f>IF(D1864="","",MAX(0,D1864+F1864-I1864))</f>
        <v/>
      </c>
      <c r="L1864" s="18">
        <f>IF(D1864="","",IF(D1864&lt;=0,"",1+COUNTIFS($D$1806:$D$1905,"&gt;0",$E$1806:$E$1905,"&gt;"&amp;E1864)))</f>
        <v/>
      </c>
      <c r="M1864" s="18">
        <f>IF(D1864="","",IF(AND(K1864&gt;0,L1864=1),"Yes","No"))</f>
        <v/>
      </c>
      <c r="N1864" s="48">
        <f>IF(D1864="","",N1764+F1864)</f>
        <v/>
      </c>
      <c r="O1864" s="47">
        <f>IF(D1864="","",IF(AND(K1864=0,K1764&gt;0),C1864,""))</f>
        <v/>
      </c>
    </row>
    <row r="1865">
      <c r="A1865" s="49">
        <f>IF(B1865="","",DATE(YEAR('Debt Inputs'!$E$2),MONTH('Debt Inputs'!$E$2)+18,1))</f>
        <v/>
      </c>
      <c r="B1865" s="23">
        <f>IF('Debt Inputs'!A65="","",'Debt Inputs'!A65)</f>
        <v/>
      </c>
      <c r="C1865" s="24">
        <f>IF(B1865="","",IFERROR(VLOOKUP(B1865,'Debt Inputs'!$A$6:$M$105,2,FALSE),""))</f>
        <v/>
      </c>
      <c r="D1865" s="50">
        <f>IF(B1865="","",K1765)</f>
        <v/>
      </c>
      <c r="E1865" s="26">
        <f>IF(B1865="","",IFERROR(VLOOKUP(B1865,'Debt Inputs'!$A$6:$M$105,5,FALSE),0))</f>
        <v/>
      </c>
      <c r="F1865" s="50">
        <f>IF(D1865="","",IFERROR(D1865*E1865/12,0))</f>
        <v/>
      </c>
      <c r="G1865" s="50">
        <f>IF(D1865="","",MIN(IFERROR(VLOOKUP(B1865,'Debt Inputs'!$A$6:$M$105,7,FALSE),0),D1865+F1865))</f>
        <v/>
      </c>
      <c r="H1865" s="50">
        <f>IF(D1865="","",IF(L1865=1,MAX(0,'Debt Inputs'!$B$2-SUM($G$1806:$G$1905)),0))</f>
        <v/>
      </c>
      <c r="I1865" s="50">
        <f>IF(D1865="","",MIN(D1865+F1865,G1865+H1865))</f>
        <v/>
      </c>
      <c r="J1865" s="50">
        <f>IF(D1865="","",MIN(D1865,MAX(0,I1865-F1865)))</f>
        <v/>
      </c>
      <c r="K1865" s="50">
        <f>IF(D1865="","",MAX(0,D1865+F1865-I1865))</f>
        <v/>
      </c>
      <c r="L1865" s="23">
        <f>IF(D1865="","",IF(D1865&lt;=0,"",1+COUNTIFS($D$1806:$D$1905,"&gt;0",$E$1806:$E$1905,"&gt;"&amp;E1865)))</f>
        <v/>
      </c>
      <c r="M1865" s="23">
        <f>IF(D1865="","",IF(AND(K1865&gt;0,L1865=1),"Yes","No"))</f>
        <v/>
      </c>
      <c r="N1865" s="50">
        <f>IF(D1865="","",N1765+F1865)</f>
        <v/>
      </c>
      <c r="O1865" s="49">
        <f>IF(D1865="","",IF(AND(K1865=0,K1765&gt;0),C1865,""))</f>
        <v/>
      </c>
    </row>
    <row r="1866">
      <c r="A1866" s="47">
        <f>IF(B1866="","",DATE(YEAR('Debt Inputs'!$E$2),MONTH('Debt Inputs'!$E$2)+18,1))</f>
        <v/>
      </c>
      <c r="B1866" s="18">
        <f>IF('Debt Inputs'!A66="","",'Debt Inputs'!A66)</f>
        <v/>
      </c>
      <c r="C1866" s="19">
        <f>IF(B1866="","",IFERROR(VLOOKUP(B1866,'Debt Inputs'!$A$6:$M$105,2,FALSE),""))</f>
        <v/>
      </c>
      <c r="D1866" s="48">
        <f>IF(B1866="","",K1766)</f>
        <v/>
      </c>
      <c r="E1866" s="21">
        <f>IF(B1866="","",IFERROR(VLOOKUP(B1866,'Debt Inputs'!$A$6:$M$105,5,FALSE),0))</f>
        <v/>
      </c>
      <c r="F1866" s="48">
        <f>IF(D1866="","",IFERROR(D1866*E1866/12,0))</f>
        <v/>
      </c>
      <c r="G1866" s="48">
        <f>IF(D1866="","",MIN(IFERROR(VLOOKUP(B1866,'Debt Inputs'!$A$6:$M$105,7,FALSE),0),D1866+F1866))</f>
        <v/>
      </c>
      <c r="H1866" s="48">
        <f>IF(D1866="","",IF(L1866=1,MAX(0,'Debt Inputs'!$B$2-SUM($G$1806:$G$1905)),0))</f>
        <v/>
      </c>
      <c r="I1866" s="48">
        <f>IF(D1866="","",MIN(D1866+F1866,G1866+H1866))</f>
        <v/>
      </c>
      <c r="J1866" s="48">
        <f>IF(D1866="","",MIN(D1866,MAX(0,I1866-F1866)))</f>
        <v/>
      </c>
      <c r="K1866" s="48">
        <f>IF(D1866="","",MAX(0,D1866+F1866-I1866))</f>
        <v/>
      </c>
      <c r="L1866" s="18">
        <f>IF(D1866="","",IF(D1866&lt;=0,"",1+COUNTIFS($D$1806:$D$1905,"&gt;0",$E$1806:$E$1905,"&gt;"&amp;E1866)))</f>
        <v/>
      </c>
      <c r="M1866" s="18">
        <f>IF(D1866="","",IF(AND(K1866&gt;0,L1866=1),"Yes","No"))</f>
        <v/>
      </c>
      <c r="N1866" s="48">
        <f>IF(D1866="","",N1766+F1866)</f>
        <v/>
      </c>
      <c r="O1866" s="47">
        <f>IF(D1866="","",IF(AND(K1866=0,K1766&gt;0),C1866,""))</f>
        <v/>
      </c>
    </row>
    <row r="1867">
      <c r="A1867" s="49">
        <f>IF(B1867="","",DATE(YEAR('Debt Inputs'!$E$2),MONTH('Debt Inputs'!$E$2)+18,1))</f>
        <v/>
      </c>
      <c r="B1867" s="23">
        <f>IF('Debt Inputs'!A67="","",'Debt Inputs'!A67)</f>
        <v/>
      </c>
      <c r="C1867" s="24">
        <f>IF(B1867="","",IFERROR(VLOOKUP(B1867,'Debt Inputs'!$A$6:$M$105,2,FALSE),""))</f>
        <v/>
      </c>
      <c r="D1867" s="50">
        <f>IF(B1867="","",K1767)</f>
        <v/>
      </c>
      <c r="E1867" s="26">
        <f>IF(B1867="","",IFERROR(VLOOKUP(B1867,'Debt Inputs'!$A$6:$M$105,5,FALSE),0))</f>
        <v/>
      </c>
      <c r="F1867" s="50">
        <f>IF(D1867="","",IFERROR(D1867*E1867/12,0))</f>
        <v/>
      </c>
      <c r="G1867" s="50">
        <f>IF(D1867="","",MIN(IFERROR(VLOOKUP(B1867,'Debt Inputs'!$A$6:$M$105,7,FALSE),0),D1867+F1867))</f>
        <v/>
      </c>
      <c r="H1867" s="50">
        <f>IF(D1867="","",IF(L1867=1,MAX(0,'Debt Inputs'!$B$2-SUM($G$1806:$G$1905)),0))</f>
        <v/>
      </c>
      <c r="I1867" s="50">
        <f>IF(D1867="","",MIN(D1867+F1867,G1867+H1867))</f>
        <v/>
      </c>
      <c r="J1867" s="50">
        <f>IF(D1867="","",MIN(D1867,MAX(0,I1867-F1867)))</f>
        <v/>
      </c>
      <c r="K1867" s="50">
        <f>IF(D1867="","",MAX(0,D1867+F1867-I1867))</f>
        <v/>
      </c>
      <c r="L1867" s="23">
        <f>IF(D1867="","",IF(D1867&lt;=0,"",1+COUNTIFS($D$1806:$D$1905,"&gt;0",$E$1806:$E$1905,"&gt;"&amp;E1867)))</f>
        <v/>
      </c>
      <c r="M1867" s="23">
        <f>IF(D1867="","",IF(AND(K1867&gt;0,L1867=1),"Yes","No"))</f>
        <v/>
      </c>
      <c r="N1867" s="50">
        <f>IF(D1867="","",N1767+F1867)</f>
        <v/>
      </c>
      <c r="O1867" s="49">
        <f>IF(D1867="","",IF(AND(K1867=0,K1767&gt;0),C1867,""))</f>
        <v/>
      </c>
    </row>
    <row r="1868">
      <c r="A1868" s="47">
        <f>IF(B1868="","",DATE(YEAR('Debt Inputs'!$E$2),MONTH('Debt Inputs'!$E$2)+18,1))</f>
        <v/>
      </c>
      <c r="B1868" s="18">
        <f>IF('Debt Inputs'!A68="","",'Debt Inputs'!A68)</f>
        <v/>
      </c>
      <c r="C1868" s="19">
        <f>IF(B1868="","",IFERROR(VLOOKUP(B1868,'Debt Inputs'!$A$6:$M$105,2,FALSE),""))</f>
        <v/>
      </c>
      <c r="D1868" s="48">
        <f>IF(B1868="","",K1768)</f>
        <v/>
      </c>
      <c r="E1868" s="21">
        <f>IF(B1868="","",IFERROR(VLOOKUP(B1868,'Debt Inputs'!$A$6:$M$105,5,FALSE),0))</f>
        <v/>
      </c>
      <c r="F1868" s="48">
        <f>IF(D1868="","",IFERROR(D1868*E1868/12,0))</f>
        <v/>
      </c>
      <c r="G1868" s="48">
        <f>IF(D1868="","",MIN(IFERROR(VLOOKUP(B1868,'Debt Inputs'!$A$6:$M$105,7,FALSE),0),D1868+F1868))</f>
        <v/>
      </c>
      <c r="H1868" s="48">
        <f>IF(D1868="","",IF(L1868=1,MAX(0,'Debt Inputs'!$B$2-SUM($G$1806:$G$1905)),0))</f>
        <v/>
      </c>
      <c r="I1868" s="48">
        <f>IF(D1868="","",MIN(D1868+F1868,G1868+H1868))</f>
        <v/>
      </c>
      <c r="J1868" s="48">
        <f>IF(D1868="","",MIN(D1868,MAX(0,I1868-F1868)))</f>
        <v/>
      </c>
      <c r="K1868" s="48">
        <f>IF(D1868="","",MAX(0,D1868+F1868-I1868))</f>
        <v/>
      </c>
      <c r="L1868" s="18">
        <f>IF(D1868="","",IF(D1868&lt;=0,"",1+COUNTIFS($D$1806:$D$1905,"&gt;0",$E$1806:$E$1905,"&gt;"&amp;E1868)))</f>
        <v/>
      </c>
      <c r="M1868" s="18">
        <f>IF(D1868="","",IF(AND(K1868&gt;0,L1868=1),"Yes","No"))</f>
        <v/>
      </c>
      <c r="N1868" s="48">
        <f>IF(D1868="","",N1768+F1868)</f>
        <v/>
      </c>
      <c r="O1868" s="47">
        <f>IF(D1868="","",IF(AND(K1868=0,K1768&gt;0),C1868,""))</f>
        <v/>
      </c>
    </row>
    <row r="1869">
      <c r="A1869" s="49">
        <f>IF(B1869="","",DATE(YEAR('Debt Inputs'!$E$2),MONTH('Debt Inputs'!$E$2)+18,1))</f>
        <v/>
      </c>
      <c r="B1869" s="23">
        <f>IF('Debt Inputs'!A69="","",'Debt Inputs'!A69)</f>
        <v/>
      </c>
      <c r="C1869" s="24">
        <f>IF(B1869="","",IFERROR(VLOOKUP(B1869,'Debt Inputs'!$A$6:$M$105,2,FALSE),""))</f>
        <v/>
      </c>
      <c r="D1869" s="50">
        <f>IF(B1869="","",K1769)</f>
        <v/>
      </c>
      <c r="E1869" s="26">
        <f>IF(B1869="","",IFERROR(VLOOKUP(B1869,'Debt Inputs'!$A$6:$M$105,5,FALSE),0))</f>
        <v/>
      </c>
      <c r="F1869" s="50">
        <f>IF(D1869="","",IFERROR(D1869*E1869/12,0))</f>
        <v/>
      </c>
      <c r="G1869" s="50">
        <f>IF(D1869="","",MIN(IFERROR(VLOOKUP(B1869,'Debt Inputs'!$A$6:$M$105,7,FALSE),0),D1869+F1869))</f>
        <v/>
      </c>
      <c r="H1869" s="50">
        <f>IF(D1869="","",IF(L1869=1,MAX(0,'Debt Inputs'!$B$2-SUM($G$1806:$G$1905)),0))</f>
        <v/>
      </c>
      <c r="I1869" s="50">
        <f>IF(D1869="","",MIN(D1869+F1869,G1869+H1869))</f>
        <v/>
      </c>
      <c r="J1869" s="50">
        <f>IF(D1869="","",MIN(D1869,MAX(0,I1869-F1869)))</f>
        <v/>
      </c>
      <c r="K1869" s="50">
        <f>IF(D1869="","",MAX(0,D1869+F1869-I1869))</f>
        <v/>
      </c>
      <c r="L1869" s="23">
        <f>IF(D1869="","",IF(D1869&lt;=0,"",1+COUNTIFS($D$1806:$D$1905,"&gt;0",$E$1806:$E$1905,"&gt;"&amp;E1869)))</f>
        <v/>
      </c>
      <c r="M1869" s="23">
        <f>IF(D1869="","",IF(AND(K1869&gt;0,L1869=1),"Yes","No"))</f>
        <v/>
      </c>
      <c r="N1869" s="50">
        <f>IF(D1869="","",N1769+F1869)</f>
        <v/>
      </c>
      <c r="O1869" s="49">
        <f>IF(D1869="","",IF(AND(K1869=0,K1769&gt;0),C1869,""))</f>
        <v/>
      </c>
    </row>
    <row r="1870">
      <c r="A1870" s="47">
        <f>IF(B1870="","",DATE(YEAR('Debt Inputs'!$E$2),MONTH('Debt Inputs'!$E$2)+18,1))</f>
        <v/>
      </c>
      <c r="B1870" s="18">
        <f>IF('Debt Inputs'!A70="","",'Debt Inputs'!A70)</f>
        <v/>
      </c>
      <c r="C1870" s="19">
        <f>IF(B1870="","",IFERROR(VLOOKUP(B1870,'Debt Inputs'!$A$6:$M$105,2,FALSE),""))</f>
        <v/>
      </c>
      <c r="D1870" s="48">
        <f>IF(B1870="","",K1770)</f>
        <v/>
      </c>
      <c r="E1870" s="21">
        <f>IF(B1870="","",IFERROR(VLOOKUP(B1870,'Debt Inputs'!$A$6:$M$105,5,FALSE),0))</f>
        <v/>
      </c>
      <c r="F1870" s="48">
        <f>IF(D1870="","",IFERROR(D1870*E1870/12,0))</f>
        <v/>
      </c>
      <c r="G1870" s="48">
        <f>IF(D1870="","",MIN(IFERROR(VLOOKUP(B1870,'Debt Inputs'!$A$6:$M$105,7,FALSE),0),D1870+F1870))</f>
        <v/>
      </c>
      <c r="H1870" s="48">
        <f>IF(D1870="","",IF(L1870=1,MAX(0,'Debt Inputs'!$B$2-SUM($G$1806:$G$1905)),0))</f>
        <v/>
      </c>
      <c r="I1870" s="48">
        <f>IF(D1870="","",MIN(D1870+F1870,G1870+H1870))</f>
        <v/>
      </c>
      <c r="J1870" s="48">
        <f>IF(D1870="","",MIN(D1870,MAX(0,I1870-F1870)))</f>
        <v/>
      </c>
      <c r="K1870" s="48">
        <f>IF(D1870="","",MAX(0,D1870+F1870-I1870))</f>
        <v/>
      </c>
      <c r="L1870" s="18">
        <f>IF(D1870="","",IF(D1870&lt;=0,"",1+COUNTIFS($D$1806:$D$1905,"&gt;0",$E$1806:$E$1905,"&gt;"&amp;E1870)))</f>
        <v/>
      </c>
      <c r="M1870" s="18">
        <f>IF(D1870="","",IF(AND(K1870&gt;0,L1870=1),"Yes","No"))</f>
        <v/>
      </c>
      <c r="N1870" s="48">
        <f>IF(D1870="","",N1770+F1870)</f>
        <v/>
      </c>
      <c r="O1870" s="47">
        <f>IF(D1870="","",IF(AND(K1870=0,K1770&gt;0),C1870,""))</f>
        <v/>
      </c>
    </row>
    <row r="1871">
      <c r="A1871" s="49">
        <f>IF(B1871="","",DATE(YEAR('Debt Inputs'!$E$2),MONTH('Debt Inputs'!$E$2)+18,1))</f>
        <v/>
      </c>
      <c r="B1871" s="23">
        <f>IF('Debt Inputs'!A71="","",'Debt Inputs'!A71)</f>
        <v/>
      </c>
      <c r="C1871" s="24">
        <f>IF(B1871="","",IFERROR(VLOOKUP(B1871,'Debt Inputs'!$A$6:$M$105,2,FALSE),""))</f>
        <v/>
      </c>
      <c r="D1871" s="50">
        <f>IF(B1871="","",K1771)</f>
        <v/>
      </c>
      <c r="E1871" s="26">
        <f>IF(B1871="","",IFERROR(VLOOKUP(B1871,'Debt Inputs'!$A$6:$M$105,5,FALSE),0))</f>
        <v/>
      </c>
      <c r="F1871" s="50">
        <f>IF(D1871="","",IFERROR(D1871*E1871/12,0))</f>
        <v/>
      </c>
      <c r="G1871" s="50">
        <f>IF(D1871="","",MIN(IFERROR(VLOOKUP(B1871,'Debt Inputs'!$A$6:$M$105,7,FALSE),0),D1871+F1871))</f>
        <v/>
      </c>
      <c r="H1871" s="50">
        <f>IF(D1871="","",IF(L1871=1,MAX(0,'Debt Inputs'!$B$2-SUM($G$1806:$G$1905)),0))</f>
        <v/>
      </c>
      <c r="I1871" s="50">
        <f>IF(D1871="","",MIN(D1871+F1871,G1871+H1871))</f>
        <v/>
      </c>
      <c r="J1871" s="50">
        <f>IF(D1871="","",MIN(D1871,MAX(0,I1871-F1871)))</f>
        <v/>
      </c>
      <c r="K1871" s="50">
        <f>IF(D1871="","",MAX(0,D1871+F1871-I1871))</f>
        <v/>
      </c>
      <c r="L1871" s="23">
        <f>IF(D1871="","",IF(D1871&lt;=0,"",1+COUNTIFS($D$1806:$D$1905,"&gt;0",$E$1806:$E$1905,"&gt;"&amp;E1871)))</f>
        <v/>
      </c>
      <c r="M1871" s="23">
        <f>IF(D1871="","",IF(AND(K1871&gt;0,L1871=1),"Yes","No"))</f>
        <v/>
      </c>
      <c r="N1871" s="50">
        <f>IF(D1871="","",N1771+F1871)</f>
        <v/>
      </c>
      <c r="O1871" s="49">
        <f>IF(D1871="","",IF(AND(K1871=0,K1771&gt;0),C1871,""))</f>
        <v/>
      </c>
    </row>
    <row r="1872">
      <c r="A1872" s="47">
        <f>IF(B1872="","",DATE(YEAR('Debt Inputs'!$E$2),MONTH('Debt Inputs'!$E$2)+18,1))</f>
        <v/>
      </c>
      <c r="B1872" s="18">
        <f>IF('Debt Inputs'!A72="","",'Debt Inputs'!A72)</f>
        <v/>
      </c>
      <c r="C1872" s="19">
        <f>IF(B1872="","",IFERROR(VLOOKUP(B1872,'Debt Inputs'!$A$6:$M$105,2,FALSE),""))</f>
        <v/>
      </c>
      <c r="D1872" s="48">
        <f>IF(B1872="","",K1772)</f>
        <v/>
      </c>
      <c r="E1872" s="21">
        <f>IF(B1872="","",IFERROR(VLOOKUP(B1872,'Debt Inputs'!$A$6:$M$105,5,FALSE),0))</f>
        <v/>
      </c>
      <c r="F1872" s="48">
        <f>IF(D1872="","",IFERROR(D1872*E1872/12,0))</f>
        <v/>
      </c>
      <c r="G1872" s="48">
        <f>IF(D1872="","",MIN(IFERROR(VLOOKUP(B1872,'Debt Inputs'!$A$6:$M$105,7,FALSE),0),D1872+F1872))</f>
        <v/>
      </c>
      <c r="H1872" s="48">
        <f>IF(D1872="","",IF(L1872=1,MAX(0,'Debt Inputs'!$B$2-SUM($G$1806:$G$1905)),0))</f>
        <v/>
      </c>
      <c r="I1872" s="48">
        <f>IF(D1872="","",MIN(D1872+F1872,G1872+H1872))</f>
        <v/>
      </c>
      <c r="J1872" s="48">
        <f>IF(D1872="","",MIN(D1872,MAX(0,I1872-F1872)))</f>
        <v/>
      </c>
      <c r="K1872" s="48">
        <f>IF(D1872="","",MAX(0,D1872+F1872-I1872))</f>
        <v/>
      </c>
      <c r="L1872" s="18">
        <f>IF(D1872="","",IF(D1872&lt;=0,"",1+COUNTIFS($D$1806:$D$1905,"&gt;0",$E$1806:$E$1905,"&gt;"&amp;E1872)))</f>
        <v/>
      </c>
      <c r="M1872" s="18">
        <f>IF(D1872="","",IF(AND(K1872&gt;0,L1872=1),"Yes","No"))</f>
        <v/>
      </c>
      <c r="N1872" s="48">
        <f>IF(D1872="","",N1772+F1872)</f>
        <v/>
      </c>
      <c r="O1872" s="47">
        <f>IF(D1872="","",IF(AND(K1872=0,K1772&gt;0),C1872,""))</f>
        <v/>
      </c>
    </row>
    <row r="1873">
      <c r="A1873" s="49">
        <f>IF(B1873="","",DATE(YEAR('Debt Inputs'!$E$2),MONTH('Debt Inputs'!$E$2)+18,1))</f>
        <v/>
      </c>
      <c r="B1873" s="23">
        <f>IF('Debt Inputs'!A73="","",'Debt Inputs'!A73)</f>
        <v/>
      </c>
      <c r="C1873" s="24">
        <f>IF(B1873="","",IFERROR(VLOOKUP(B1873,'Debt Inputs'!$A$6:$M$105,2,FALSE),""))</f>
        <v/>
      </c>
      <c r="D1873" s="50">
        <f>IF(B1873="","",K1773)</f>
        <v/>
      </c>
      <c r="E1873" s="26">
        <f>IF(B1873="","",IFERROR(VLOOKUP(B1873,'Debt Inputs'!$A$6:$M$105,5,FALSE),0))</f>
        <v/>
      </c>
      <c r="F1873" s="50">
        <f>IF(D1873="","",IFERROR(D1873*E1873/12,0))</f>
        <v/>
      </c>
      <c r="G1873" s="50">
        <f>IF(D1873="","",MIN(IFERROR(VLOOKUP(B1873,'Debt Inputs'!$A$6:$M$105,7,FALSE),0),D1873+F1873))</f>
        <v/>
      </c>
      <c r="H1873" s="50">
        <f>IF(D1873="","",IF(L1873=1,MAX(0,'Debt Inputs'!$B$2-SUM($G$1806:$G$1905)),0))</f>
        <v/>
      </c>
      <c r="I1873" s="50">
        <f>IF(D1873="","",MIN(D1873+F1873,G1873+H1873))</f>
        <v/>
      </c>
      <c r="J1873" s="50">
        <f>IF(D1873="","",MIN(D1873,MAX(0,I1873-F1873)))</f>
        <v/>
      </c>
      <c r="K1873" s="50">
        <f>IF(D1873="","",MAX(0,D1873+F1873-I1873))</f>
        <v/>
      </c>
      <c r="L1873" s="23">
        <f>IF(D1873="","",IF(D1873&lt;=0,"",1+COUNTIFS($D$1806:$D$1905,"&gt;0",$E$1806:$E$1905,"&gt;"&amp;E1873)))</f>
        <v/>
      </c>
      <c r="M1873" s="23">
        <f>IF(D1873="","",IF(AND(K1873&gt;0,L1873=1),"Yes","No"))</f>
        <v/>
      </c>
      <c r="N1873" s="50">
        <f>IF(D1873="","",N1773+F1873)</f>
        <v/>
      </c>
      <c r="O1873" s="49">
        <f>IF(D1873="","",IF(AND(K1873=0,K1773&gt;0),C1873,""))</f>
        <v/>
      </c>
    </row>
    <row r="1874">
      <c r="A1874" s="47">
        <f>IF(B1874="","",DATE(YEAR('Debt Inputs'!$E$2),MONTH('Debt Inputs'!$E$2)+18,1))</f>
        <v/>
      </c>
      <c r="B1874" s="18">
        <f>IF('Debt Inputs'!A74="","",'Debt Inputs'!A74)</f>
        <v/>
      </c>
      <c r="C1874" s="19">
        <f>IF(B1874="","",IFERROR(VLOOKUP(B1874,'Debt Inputs'!$A$6:$M$105,2,FALSE),""))</f>
        <v/>
      </c>
      <c r="D1874" s="48">
        <f>IF(B1874="","",K1774)</f>
        <v/>
      </c>
      <c r="E1874" s="21">
        <f>IF(B1874="","",IFERROR(VLOOKUP(B1874,'Debt Inputs'!$A$6:$M$105,5,FALSE),0))</f>
        <v/>
      </c>
      <c r="F1874" s="48">
        <f>IF(D1874="","",IFERROR(D1874*E1874/12,0))</f>
        <v/>
      </c>
      <c r="G1874" s="48">
        <f>IF(D1874="","",MIN(IFERROR(VLOOKUP(B1874,'Debt Inputs'!$A$6:$M$105,7,FALSE),0),D1874+F1874))</f>
        <v/>
      </c>
      <c r="H1874" s="48">
        <f>IF(D1874="","",IF(L1874=1,MAX(0,'Debt Inputs'!$B$2-SUM($G$1806:$G$1905)),0))</f>
        <v/>
      </c>
      <c r="I1874" s="48">
        <f>IF(D1874="","",MIN(D1874+F1874,G1874+H1874))</f>
        <v/>
      </c>
      <c r="J1874" s="48">
        <f>IF(D1874="","",MIN(D1874,MAX(0,I1874-F1874)))</f>
        <v/>
      </c>
      <c r="K1874" s="48">
        <f>IF(D1874="","",MAX(0,D1874+F1874-I1874))</f>
        <v/>
      </c>
      <c r="L1874" s="18">
        <f>IF(D1874="","",IF(D1874&lt;=0,"",1+COUNTIFS($D$1806:$D$1905,"&gt;0",$E$1806:$E$1905,"&gt;"&amp;E1874)))</f>
        <v/>
      </c>
      <c r="M1874" s="18">
        <f>IF(D1874="","",IF(AND(K1874&gt;0,L1874=1),"Yes","No"))</f>
        <v/>
      </c>
      <c r="N1874" s="48">
        <f>IF(D1874="","",N1774+F1874)</f>
        <v/>
      </c>
      <c r="O1874" s="47">
        <f>IF(D1874="","",IF(AND(K1874=0,K1774&gt;0),C1874,""))</f>
        <v/>
      </c>
    </row>
    <row r="1875">
      <c r="A1875" s="49">
        <f>IF(B1875="","",DATE(YEAR('Debt Inputs'!$E$2),MONTH('Debt Inputs'!$E$2)+18,1))</f>
        <v/>
      </c>
      <c r="B1875" s="23">
        <f>IF('Debt Inputs'!A75="","",'Debt Inputs'!A75)</f>
        <v/>
      </c>
      <c r="C1875" s="24">
        <f>IF(B1875="","",IFERROR(VLOOKUP(B1875,'Debt Inputs'!$A$6:$M$105,2,FALSE),""))</f>
        <v/>
      </c>
      <c r="D1875" s="50">
        <f>IF(B1875="","",K1775)</f>
        <v/>
      </c>
      <c r="E1875" s="26">
        <f>IF(B1875="","",IFERROR(VLOOKUP(B1875,'Debt Inputs'!$A$6:$M$105,5,FALSE),0))</f>
        <v/>
      </c>
      <c r="F1875" s="50">
        <f>IF(D1875="","",IFERROR(D1875*E1875/12,0))</f>
        <v/>
      </c>
      <c r="G1875" s="50">
        <f>IF(D1875="","",MIN(IFERROR(VLOOKUP(B1875,'Debt Inputs'!$A$6:$M$105,7,FALSE),0),D1875+F1875))</f>
        <v/>
      </c>
      <c r="H1875" s="50">
        <f>IF(D1875="","",IF(L1875=1,MAX(0,'Debt Inputs'!$B$2-SUM($G$1806:$G$1905)),0))</f>
        <v/>
      </c>
      <c r="I1875" s="50">
        <f>IF(D1875="","",MIN(D1875+F1875,G1875+H1875))</f>
        <v/>
      </c>
      <c r="J1875" s="50">
        <f>IF(D1875="","",MIN(D1875,MAX(0,I1875-F1875)))</f>
        <v/>
      </c>
      <c r="K1875" s="50">
        <f>IF(D1875="","",MAX(0,D1875+F1875-I1875))</f>
        <v/>
      </c>
      <c r="L1875" s="23">
        <f>IF(D1875="","",IF(D1875&lt;=0,"",1+COUNTIFS($D$1806:$D$1905,"&gt;0",$E$1806:$E$1905,"&gt;"&amp;E1875)))</f>
        <v/>
      </c>
      <c r="M1875" s="23">
        <f>IF(D1875="","",IF(AND(K1875&gt;0,L1875=1),"Yes","No"))</f>
        <v/>
      </c>
      <c r="N1875" s="50">
        <f>IF(D1875="","",N1775+F1875)</f>
        <v/>
      </c>
      <c r="O1875" s="49">
        <f>IF(D1875="","",IF(AND(K1875=0,K1775&gt;0),C1875,""))</f>
        <v/>
      </c>
    </row>
    <row r="1876">
      <c r="A1876" s="47">
        <f>IF(B1876="","",DATE(YEAR('Debt Inputs'!$E$2),MONTH('Debt Inputs'!$E$2)+18,1))</f>
        <v/>
      </c>
      <c r="B1876" s="18">
        <f>IF('Debt Inputs'!A76="","",'Debt Inputs'!A76)</f>
        <v/>
      </c>
      <c r="C1876" s="19">
        <f>IF(B1876="","",IFERROR(VLOOKUP(B1876,'Debt Inputs'!$A$6:$M$105,2,FALSE),""))</f>
        <v/>
      </c>
      <c r="D1876" s="48">
        <f>IF(B1876="","",K1776)</f>
        <v/>
      </c>
      <c r="E1876" s="21">
        <f>IF(B1876="","",IFERROR(VLOOKUP(B1876,'Debt Inputs'!$A$6:$M$105,5,FALSE),0))</f>
        <v/>
      </c>
      <c r="F1876" s="48">
        <f>IF(D1876="","",IFERROR(D1876*E1876/12,0))</f>
        <v/>
      </c>
      <c r="G1876" s="48">
        <f>IF(D1876="","",MIN(IFERROR(VLOOKUP(B1876,'Debt Inputs'!$A$6:$M$105,7,FALSE),0),D1876+F1876))</f>
        <v/>
      </c>
      <c r="H1876" s="48">
        <f>IF(D1876="","",IF(L1876=1,MAX(0,'Debt Inputs'!$B$2-SUM($G$1806:$G$1905)),0))</f>
        <v/>
      </c>
      <c r="I1876" s="48">
        <f>IF(D1876="","",MIN(D1876+F1876,G1876+H1876))</f>
        <v/>
      </c>
      <c r="J1876" s="48">
        <f>IF(D1876="","",MIN(D1876,MAX(0,I1876-F1876)))</f>
        <v/>
      </c>
      <c r="K1876" s="48">
        <f>IF(D1876="","",MAX(0,D1876+F1876-I1876))</f>
        <v/>
      </c>
      <c r="L1876" s="18">
        <f>IF(D1876="","",IF(D1876&lt;=0,"",1+COUNTIFS($D$1806:$D$1905,"&gt;0",$E$1806:$E$1905,"&gt;"&amp;E1876)))</f>
        <v/>
      </c>
      <c r="M1876" s="18">
        <f>IF(D1876="","",IF(AND(K1876&gt;0,L1876=1),"Yes","No"))</f>
        <v/>
      </c>
      <c r="N1876" s="48">
        <f>IF(D1876="","",N1776+F1876)</f>
        <v/>
      </c>
      <c r="O1876" s="47">
        <f>IF(D1876="","",IF(AND(K1876=0,K1776&gt;0),C1876,""))</f>
        <v/>
      </c>
    </row>
    <row r="1877">
      <c r="A1877" s="49">
        <f>IF(B1877="","",DATE(YEAR('Debt Inputs'!$E$2),MONTH('Debt Inputs'!$E$2)+18,1))</f>
        <v/>
      </c>
      <c r="B1877" s="23">
        <f>IF('Debt Inputs'!A77="","",'Debt Inputs'!A77)</f>
        <v/>
      </c>
      <c r="C1877" s="24">
        <f>IF(B1877="","",IFERROR(VLOOKUP(B1877,'Debt Inputs'!$A$6:$M$105,2,FALSE),""))</f>
        <v/>
      </c>
      <c r="D1877" s="50">
        <f>IF(B1877="","",K1777)</f>
        <v/>
      </c>
      <c r="E1877" s="26">
        <f>IF(B1877="","",IFERROR(VLOOKUP(B1877,'Debt Inputs'!$A$6:$M$105,5,FALSE),0))</f>
        <v/>
      </c>
      <c r="F1877" s="50">
        <f>IF(D1877="","",IFERROR(D1877*E1877/12,0))</f>
        <v/>
      </c>
      <c r="G1877" s="50">
        <f>IF(D1877="","",MIN(IFERROR(VLOOKUP(B1877,'Debt Inputs'!$A$6:$M$105,7,FALSE),0),D1877+F1877))</f>
        <v/>
      </c>
      <c r="H1877" s="50">
        <f>IF(D1877="","",IF(L1877=1,MAX(0,'Debt Inputs'!$B$2-SUM($G$1806:$G$1905)),0))</f>
        <v/>
      </c>
      <c r="I1877" s="50">
        <f>IF(D1877="","",MIN(D1877+F1877,G1877+H1877))</f>
        <v/>
      </c>
      <c r="J1877" s="50">
        <f>IF(D1877="","",MIN(D1877,MAX(0,I1877-F1877)))</f>
        <v/>
      </c>
      <c r="K1877" s="50">
        <f>IF(D1877="","",MAX(0,D1877+F1877-I1877))</f>
        <v/>
      </c>
      <c r="L1877" s="23">
        <f>IF(D1877="","",IF(D1877&lt;=0,"",1+COUNTIFS($D$1806:$D$1905,"&gt;0",$E$1806:$E$1905,"&gt;"&amp;E1877)))</f>
        <v/>
      </c>
      <c r="M1877" s="23">
        <f>IF(D1877="","",IF(AND(K1877&gt;0,L1877=1),"Yes","No"))</f>
        <v/>
      </c>
      <c r="N1877" s="50">
        <f>IF(D1877="","",N1777+F1877)</f>
        <v/>
      </c>
      <c r="O1877" s="49">
        <f>IF(D1877="","",IF(AND(K1877=0,K1777&gt;0),C1877,""))</f>
        <v/>
      </c>
    </row>
    <row r="1878">
      <c r="A1878" s="47">
        <f>IF(B1878="","",DATE(YEAR('Debt Inputs'!$E$2),MONTH('Debt Inputs'!$E$2)+18,1))</f>
        <v/>
      </c>
      <c r="B1878" s="18">
        <f>IF('Debt Inputs'!A78="","",'Debt Inputs'!A78)</f>
        <v/>
      </c>
      <c r="C1878" s="19">
        <f>IF(B1878="","",IFERROR(VLOOKUP(B1878,'Debt Inputs'!$A$6:$M$105,2,FALSE),""))</f>
        <v/>
      </c>
      <c r="D1878" s="48">
        <f>IF(B1878="","",K1778)</f>
        <v/>
      </c>
      <c r="E1878" s="21">
        <f>IF(B1878="","",IFERROR(VLOOKUP(B1878,'Debt Inputs'!$A$6:$M$105,5,FALSE),0))</f>
        <v/>
      </c>
      <c r="F1878" s="48">
        <f>IF(D1878="","",IFERROR(D1878*E1878/12,0))</f>
        <v/>
      </c>
      <c r="G1878" s="48">
        <f>IF(D1878="","",MIN(IFERROR(VLOOKUP(B1878,'Debt Inputs'!$A$6:$M$105,7,FALSE),0),D1878+F1878))</f>
        <v/>
      </c>
      <c r="H1878" s="48">
        <f>IF(D1878="","",IF(L1878=1,MAX(0,'Debt Inputs'!$B$2-SUM($G$1806:$G$1905)),0))</f>
        <v/>
      </c>
      <c r="I1878" s="48">
        <f>IF(D1878="","",MIN(D1878+F1878,G1878+H1878))</f>
        <v/>
      </c>
      <c r="J1878" s="48">
        <f>IF(D1878="","",MIN(D1878,MAX(0,I1878-F1878)))</f>
        <v/>
      </c>
      <c r="K1878" s="48">
        <f>IF(D1878="","",MAX(0,D1878+F1878-I1878))</f>
        <v/>
      </c>
      <c r="L1878" s="18">
        <f>IF(D1878="","",IF(D1878&lt;=0,"",1+COUNTIFS($D$1806:$D$1905,"&gt;0",$E$1806:$E$1905,"&gt;"&amp;E1878)))</f>
        <v/>
      </c>
      <c r="M1878" s="18">
        <f>IF(D1878="","",IF(AND(K1878&gt;0,L1878=1),"Yes","No"))</f>
        <v/>
      </c>
      <c r="N1878" s="48">
        <f>IF(D1878="","",N1778+F1878)</f>
        <v/>
      </c>
      <c r="O1878" s="47">
        <f>IF(D1878="","",IF(AND(K1878=0,K1778&gt;0),C1878,""))</f>
        <v/>
      </c>
    </row>
    <row r="1879">
      <c r="A1879" s="49">
        <f>IF(B1879="","",DATE(YEAR('Debt Inputs'!$E$2),MONTH('Debt Inputs'!$E$2)+18,1))</f>
        <v/>
      </c>
      <c r="B1879" s="23">
        <f>IF('Debt Inputs'!A79="","",'Debt Inputs'!A79)</f>
        <v/>
      </c>
      <c r="C1879" s="24">
        <f>IF(B1879="","",IFERROR(VLOOKUP(B1879,'Debt Inputs'!$A$6:$M$105,2,FALSE),""))</f>
        <v/>
      </c>
      <c r="D1879" s="50">
        <f>IF(B1879="","",K1779)</f>
        <v/>
      </c>
      <c r="E1879" s="26">
        <f>IF(B1879="","",IFERROR(VLOOKUP(B1879,'Debt Inputs'!$A$6:$M$105,5,FALSE),0))</f>
        <v/>
      </c>
      <c r="F1879" s="50">
        <f>IF(D1879="","",IFERROR(D1879*E1879/12,0))</f>
        <v/>
      </c>
      <c r="G1879" s="50">
        <f>IF(D1879="","",MIN(IFERROR(VLOOKUP(B1879,'Debt Inputs'!$A$6:$M$105,7,FALSE),0),D1879+F1879))</f>
        <v/>
      </c>
      <c r="H1879" s="50">
        <f>IF(D1879="","",IF(L1879=1,MAX(0,'Debt Inputs'!$B$2-SUM($G$1806:$G$1905)),0))</f>
        <v/>
      </c>
      <c r="I1879" s="50">
        <f>IF(D1879="","",MIN(D1879+F1879,G1879+H1879))</f>
        <v/>
      </c>
      <c r="J1879" s="50">
        <f>IF(D1879="","",MIN(D1879,MAX(0,I1879-F1879)))</f>
        <v/>
      </c>
      <c r="K1879" s="50">
        <f>IF(D1879="","",MAX(0,D1879+F1879-I1879))</f>
        <v/>
      </c>
      <c r="L1879" s="23">
        <f>IF(D1879="","",IF(D1879&lt;=0,"",1+COUNTIFS($D$1806:$D$1905,"&gt;0",$E$1806:$E$1905,"&gt;"&amp;E1879)))</f>
        <v/>
      </c>
      <c r="M1879" s="23">
        <f>IF(D1879="","",IF(AND(K1879&gt;0,L1879=1),"Yes","No"))</f>
        <v/>
      </c>
      <c r="N1879" s="50">
        <f>IF(D1879="","",N1779+F1879)</f>
        <v/>
      </c>
      <c r="O1879" s="49">
        <f>IF(D1879="","",IF(AND(K1879=0,K1779&gt;0),C1879,""))</f>
        <v/>
      </c>
    </row>
    <row r="1880">
      <c r="A1880" s="47">
        <f>IF(B1880="","",DATE(YEAR('Debt Inputs'!$E$2),MONTH('Debt Inputs'!$E$2)+18,1))</f>
        <v/>
      </c>
      <c r="B1880" s="18">
        <f>IF('Debt Inputs'!A80="","",'Debt Inputs'!A80)</f>
        <v/>
      </c>
      <c r="C1880" s="19">
        <f>IF(B1880="","",IFERROR(VLOOKUP(B1880,'Debt Inputs'!$A$6:$M$105,2,FALSE),""))</f>
        <v/>
      </c>
      <c r="D1880" s="48">
        <f>IF(B1880="","",K1780)</f>
        <v/>
      </c>
      <c r="E1880" s="21">
        <f>IF(B1880="","",IFERROR(VLOOKUP(B1880,'Debt Inputs'!$A$6:$M$105,5,FALSE),0))</f>
        <v/>
      </c>
      <c r="F1880" s="48">
        <f>IF(D1880="","",IFERROR(D1880*E1880/12,0))</f>
        <v/>
      </c>
      <c r="G1880" s="48">
        <f>IF(D1880="","",MIN(IFERROR(VLOOKUP(B1880,'Debt Inputs'!$A$6:$M$105,7,FALSE),0),D1880+F1880))</f>
        <v/>
      </c>
      <c r="H1880" s="48">
        <f>IF(D1880="","",IF(L1880=1,MAX(0,'Debt Inputs'!$B$2-SUM($G$1806:$G$1905)),0))</f>
        <v/>
      </c>
      <c r="I1880" s="48">
        <f>IF(D1880="","",MIN(D1880+F1880,G1880+H1880))</f>
        <v/>
      </c>
      <c r="J1880" s="48">
        <f>IF(D1880="","",MIN(D1880,MAX(0,I1880-F1880)))</f>
        <v/>
      </c>
      <c r="K1880" s="48">
        <f>IF(D1880="","",MAX(0,D1880+F1880-I1880))</f>
        <v/>
      </c>
      <c r="L1880" s="18">
        <f>IF(D1880="","",IF(D1880&lt;=0,"",1+COUNTIFS($D$1806:$D$1905,"&gt;0",$E$1806:$E$1905,"&gt;"&amp;E1880)))</f>
        <v/>
      </c>
      <c r="M1880" s="18">
        <f>IF(D1880="","",IF(AND(K1880&gt;0,L1880=1),"Yes","No"))</f>
        <v/>
      </c>
      <c r="N1880" s="48">
        <f>IF(D1880="","",N1780+F1880)</f>
        <v/>
      </c>
      <c r="O1880" s="47">
        <f>IF(D1880="","",IF(AND(K1880=0,K1780&gt;0),C1880,""))</f>
        <v/>
      </c>
    </row>
    <row r="1881">
      <c r="A1881" s="49">
        <f>IF(B1881="","",DATE(YEAR('Debt Inputs'!$E$2),MONTH('Debt Inputs'!$E$2)+18,1))</f>
        <v/>
      </c>
      <c r="B1881" s="23">
        <f>IF('Debt Inputs'!A81="","",'Debt Inputs'!A81)</f>
        <v/>
      </c>
      <c r="C1881" s="24">
        <f>IF(B1881="","",IFERROR(VLOOKUP(B1881,'Debt Inputs'!$A$6:$M$105,2,FALSE),""))</f>
        <v/>
      </c>
      <c r="D1881" s="50">
        <f>IF(B1881="","",K1781)</f>
        <v/>
      </c>
      <c r="E1881" s="26">
        <f>IF(B1881="","",IFERROR(VLOOKUP(B1881,'Debt Inputs'!$A$6:$M$105,5,FALSE),0))</f>
        <v/>
      </c>
      <c r="F1881" s="50">
        <f>IF(D1881="","",IFERROR(D1881*E1881/12,0))</f>
        <v/>
      </c>
      <c r="G1881" s="50">
        <f>IF(D1881="","",MIN(IFERROR(VLOOKUP(B1881,'Debt Inputs'!$A$6:$M$105,7,FALSE),0),D1881+F1881))</f>
        <v/>
      </c>
      <c r="H1881" s="50">
        <f>IF(D1881="","",IF(L1881=1,MAX(0,'Debt Inputs'!$B$2-SUM($G$1806:$G$1905)),0))</f>
        <v/>
      </c>
      <c r="I1881" s="50">
        <f>IF(D1881="","",MIN(D1881+F1881,G1881+H1881))</f>
        <v/>
      </c>
      <c r="J1881" s="50">
        <f>IF(D1881="","",MIN(D1881,MAX(0,I1881-F1881)))</f>
        <v/>
      </c>
      <c r="K1881" s="50">
        <f>IF(D1881="","",MAX(0,D1881+F1881-I1881))</f>
        <v/>
      </c>
      <c r="L1881" s="23">
        <f>IF(D1881="","",IF(D1881&lt;=0,"",1+COUNTIFS($D$1806:$D$1905,"&gt;0",$E$1806:$E$1905,"&gt;"&amp;E1881)))</f>
        <v/>
      </c>
      <c r="M1881" s="23">
        <f>IF(D1881="","",IF(AND(K1881&gt;0,L1881=1),"Yes","No"))</f>
        <v/>
      </c>
      <c r="N1881" s="50">
        <f>IF(D1881="","",N1781+F1881)</f>
        <v/>
      </c>
      <c r="O1881" s="49">
        <f>IF(D1881="","",IF(AND(K1881=0,K1781&gt;0),C1881,""))</f>
        <v/>
      </c>
    </row>
    <row r="1882">
      <c r="A1882" s="47">
        <f>IF(B1882="","",DATE(YEAR('Debt Inputs'!$E$2),MONTH('Debt Inputs'!$E$2)+18,1))</f>
        <v/>
      </c>
      <c r="B1882" s="18">
        <f>IF('Debt Inputs'!A82="","",'Debt Inputs'!A82)</f>
        <v/>
      </c>
      <c r="C1882" s="19">
        <f>IF(B1882="","",IFERROR(VLOOKUP(B1882,'Debt Inputs'!$A$6:$M$105,2,FALSE),""))</f>
        <v/>
      </c>
      <c r="D1882" s="48">
        <f>IF(B1882="","",K1782)</f>
        <v/>
      </c>
      <c r="E1882" s="21">
        <f>IF(B1882="","",IFERROR(VLOOKUP(B1882,'Debt Inputs'!$A$6:$M$105,5,FALSE),0))</f>
        <v/>
      </c>
      <c r="F1882" s="48">
        <f>IF(D1882="","",IFERROR(D1882*E1882/12,0))</f>
        <v/>
      </c>
      <c r="G1882" s="48">
        <f>IF(D1882="","",MIN(IFERROR(VLOOKUP(B1882,'Debt Inputs'!$A$6:$M$105,7,FALSE),0),D1882+F1882))</f>
        <v/>
      </c>
      <c r="H1882" s="48">
        <f>IF(D1882="","",IF(L1882=1,MAX(0,'Debt Inputs'!$B$2-SUM($G$1806:$G$1905)),0))</f>
        <v/>
      </c>
      <c r="I1882" s="48">
        <f>IF(D1882="","",MIN(D1882+F1882,G1882+H1882))</f>
        <v/>
      </c>
      <c r="J1882" s="48">
        <f>IF(D1882="","",MIN(D1882,MAX(0,I1882-F1882)))</f>
        <v/>
      </c>
      <c r="K1882" s="48">
        <f>IF(D1882="","",MAX(0,D1882+F1882-I1882))</f>
        <v/>
      </c>
      <c r="L1882" s="18">
        <f>IF(D1882="","",IF(D1882&lt;=0,"",1+COUNTIFS($D$1806:$D$1905,"&gt;0",$E$1806:$E$1905,"&gt;"&amp;E1882)))</f>
        <v/>
      </c>
      <c r="M1882" s="18">
        <f>IF(D1882="","",IF(AND(K1882&gt;0,L1882=1),"Yes","No"))</f>
        <v/>
      </c>
      <c r="N1882" s="48">
        <f>IF(D1882="","",N1782+F1882)</f>
        <v/>
      </c>
      <c r="O1882" s="47">
        <f>IF(D1882="","",IF(AND(K1882=0,K1782&gt;0),C1882,""))</f>
        <v/>
      </c>
    </row>
    <row r="1883">
      <c r="A1883" s="49">
        <f>IF(B1883="","",DATE(YEAR('Debt Inputs'!$E$2),MONTH('Debt Inputs'!$E$2)+18,1))</f>
        <v/>
      </c>
      <c r="B1883" s="23">
        <f>IF('Debt Inputs'!A83="","",'Debt Inputs'!A83)</f>
        <v/>
      </c>
      <c r="C1883" s="24">
        <f>IF(B1883="","",IFERROR(VLOOKUP(B1883,'Debt Inputs'!$A$6:$M$105,2,FALSE),""))</f>
        <v/>
      </c>
      <c r="D1883" s="50">
        <f>IF(B1883="","",K1783)</f>
        <v/>
      </c>
      <c r="E1883" s="26">
        <f>IF(B1883="","",IFERROR(VLOOKUP(B1883,'Debt Inputs'!$A$6:$M$105,5,FALSE),0))</f>
        <v/>
      </c>
      <c r="F1883" s="50">
        <f>IF(D1883="","",IFERROR(D1883*E1883/12,0))</f>
        <v/>
      </c>
      <c r="G1883" s="50">
        <f>IF(D1883="","",MIN(IFERROR(VLOOKUP(B1883,'Debt Inputs'!$A$6:$M$105,7,FALSE),0),D1883+F1883))</f>
        <v/>
      </c>
      <c r="H1883" s="50">
        <f>IF(D1883="","",IF(L1883=1,MAX(0,'Debt Inputs'!$B$2-SUM($G$1806:$G$1905)),0))</f>
        <v/>
      </c>
      <c r="I1883" s="50">
        <f>IF(D1883="","",MIN(D1883+F1883,G1883+H1883))</f>
        <v/>
      </c>
      <c r="J1883" s="50">
        <f>IF(D1883="","",MIN(D1883,MAX(0,I1883-F1883)))</f>
        <v/>
      </c>
      <c r="K1883" s="50">
        <f>IF(D1883="","",MAX(0,D1883+F1883-I1883))</f>
        <v/>
      </c>
      <c r="L1883" s="23">
        <f>IF(D1883="","",IF(D1883&lt;=0,"",1+COUNTIFS($D$1806:$D$1905,"&gt;0",$E$1806:$E$1905,"&gt;"&amp;E1883)))</f>
        <v/>
      </c>
      <c r="M1883" s="23">
        <f>IF(D1883="","",IF(AND(K1883&gt;0,L1883=1),"Yes","No"))</f>
        <v/>
      </c>
      <c r="N1883" s="50">
        <f>IF(D1883="","",N1783+F1883)</f>
        <v/>
      </c>
      <c r="O1883" s="49">
        <f>IF(D1883="","",IF(AND(K1883=0,K1783&gt;0),C1883,""))</f>
        <v/>
      </c>
    </row>
    <row r="1884">
      <c r="A1884" s="47">
        <f>IF(B1884="","",DATE(YEAR('Debt Inputs'!$E$2),MONTH('Debt Inputs'!$E$2)+18,1))</f>
        <v/>
      </c>
      <c r="B1884" s="18">
        <f>IF('Debt Inputs'!A84="","",'Debt Inputs'!A84)</f>
        <v/>
      </c>
      <c r="C1884" s="19">
        <f>IF(B1884="","",IFERROR(VLOOKUP(B1884,'Debt Inputs'!$A$6:$M$105,2,FALSE),""))</f>
        <v/>
      </c>
      <c r="D1884" s="48">
        <f>IF(B1884="","",K1784)</f>
        <v/>
      </c>
      <c r="E1884" s="21">
        <f>IF(B1884="","",IFERROR(VLOOKUP(B1884,'Debt Inputs'!$A$6:$M$105,5,FALSE),0))</f>
        <v/>
      </c>
      <c r="F1884" s="48">
        <f>IF(D1884="","",IFERROR(D1884*E1884/12,0))</f>
        <v/>
      </c>
      <c r="G1884" s="48">
        <f>IF(D1884="","",MIN(IFERROR(VLOOKUP(B1884,'Debt Inputs'!$A$6:$M$105,7,FALSE),0),D1884+F1884))</f>
        <v/>
      </c>
      <c r="H1884" s="48">
        <f>IF(D1884="","",IF(L1884=1,MAX(0,'Debt Inputs'!$B$2-SUM($G$1806:$G$1905)),0))</f>
        <v/>
      </c>
      <c r="I1884" s="48">
        <f>IF(D1884="","",MIN(D1884+F1884,G1884+H1884))</f>
        <v/>
      </c>
      <c r="J1884" s="48">
        <f>IF(D1884="","",MIN(D1884,MAX(0,I1884-F1884)))</f>
        <v/>
      </c>
      <c r="K1884" s="48">
        <f>IF(D1884="","",MAX(0,D1884+F1884-I1884))</f>
        <v/>
      </c>
      <c r="L1884" s="18">
        <f>IF(D1884="","",IF(D1884&lt;=0,"",1+COUNTIFS($D$1806:$D$1905,"&gt;0",$E$1806:$E$1905,"&gt;"&amp;E1884)))</f>
        <v/>
      </c>
      <c r="M1884" s="18">
        <f>IF(D1884="","",IF(AND(K1884&gt;0,L1884=1),"Yes","No"))</f>
        <v/>
      </c>
      <c r="N1884" s="48">
        <f>IF(D1884="","",N1784+F1884)</f>
        <v/>
      </c>
      <c r="O1884" s="47">
        <f>IF(D1884="","",IF(AND(K1884=0,K1784&gt;0),C1884,""))</f>
        <v/>
      </c>
    </row>
    <row r="1885">
      <c r="A1885" s="49">
        <f>IF(B1885="","",DATE(YEAR('Debt Inputs'!$E$2),MONTH('Debt Inputs'!$E$2)+18,1))</f>
        <v/>
      </c>
      <c r="B1885" s="23">
        <f>IF('Debt Inputs'!A85="","",'Debt Inputs'!A85)</f>
        <v/>
      </c>
      <c r="C1885" s="24">
        <f>IF(B1885="","",IFERROR(VLOOKUP(B1885,'Debt Inputs'!$A$6:$M$105,2,FALSE),""))</f>
        <v/>
      </c>
      <c r="D1885" s="50">
        <f>IF(B1885="","",K1785)</f>
        <v/>
      </c>
      <c r="E1885" s="26">
        <f>IF(B1885="","",IFERROR(VLOOKUP(B1885,'Debt Inputs'!$A$6:$M$105,5,FALSE),0))</f>
        <v/>
      </c>
      <c r="F1885" s="50">
        <f>IF(D1885="","",IFERROR(D1885*E1885/12,0))</f>
        <v/>
      </c>
      <c r="G1885" s="50">
        <f>IF(D1885="","",MIN(IFERROR(VLOOKUP(B1885,'Debt Inputs'!$A$6:$M$105,7,FALSE),0),D1885+F1885))</f>
        <v/>
      </c>
      <c r="H1885" s="50">
        <f>IF(D1885="","",IF(L1885=1,MAX(0,'Debt Inputs'!$B$2-SUM($G$1806:$G$1905)),0))</f>
        <v/>
      </c>
      <c r="I1885" s="50">
        <f>IF(D1885="","",MIN(D1885+F1885,G1885+H1885))</f>
        <v/>
      </c>
      <c r="J1885" s="50">
        <f>IF(D1885="","",MIN(D1885,MAX(0,I1885-F1885)))</f>
        <v/>
      </c>
      <c r="K1885" s="50">
        <f>IF(D1885="","",MAX(0,D1885+F1885-I1885))</f>
        <v/>
      </c>
      <c r="L1885" s="23">
        <f>IF(D1885="","",IF(D1885&lt;=0,"",1+COUNTIFS($D$1806:$D$1905,"&gt;0",$E$1806:$E$1905,"&gt;"&amp;E1885)))</f>
        <v/>
      </c>
      <c r="M1885" s="23">
        <f>IF(D1885="","",IF(AND(K1885&gt;0,L1885=1),"Yes","No"))</f>
        <v/>
      </c>
      <c r="N1885" s="50">
        <f>IF(D1885="","",N1785+F1885)</f>
        <v/>
      </c>
      <c r="O1885" s="49">
        <f>IF(D1885="","",IF(AND(K1885=0,K1785&gt;0),C1885,""))</f>
        <v/>
      </c>
    </row>
    <row r="1886">
      <c r="A1886" s="47">
        <f>IF(B1886="","",DATE(YEAR('Debt Inputs'!$E$2),MONTH('Debt Inputs'!$E$2)+18,1))</f>
        <v/>
      </c>
      <c r="B1886" s="18">
        <f>IF('Debt Inputs'!A86="","",'Debt Inputs'!A86)</f>
        <v/>
      </c>
      <c r="C1886" s="19">
        <f>IF(B1886="","",IFERROR(VLOOKUP(B1886,'Debt Inputs'!$A$6:$M$105,2,FALSE),""))</f>
        <v/>
      </c>
      <c r="D1886" s="48">
        <f>IF(B1886="","",K1786)</f>
        <v/>
      </c>
      <c r="E1886" s="21">
        <f>IF(B1886="","",IFERROR(VLOOKUP(B1886,'Debt Inputs'!$A$6:$M$105,5,FALSE),0))</f>
        <v/>
      </c>
      <c r="F1886" s="48">
        <f>IF(D1886="","",IFERROR(D1886*E1886/12,0))</f>
        <v/>
      </c>
      <c r="G1886" s="48">
        <f>IF(D1886="","",MIN(IFERROR(VLOOKUP(B1886,'Debt Inputs'!$A$6:$M$105,7,FALSE),0),D1886+F1886))</f>
        <v/>
      </c>
      <c r="H1886" s="48">
        <f>IF(D1886="","",IF(L1886=1,MAX(0,'Debt Inputs'!$B$2-SUM($G$1806:$G$1905)),0))</f>
        <v/>
      </c>
      <c r="I1886" s="48">
        <f>IF(D1886="","",MIN(D1886+F1886,G1886+H1886))</f>
        <v/>
      </c>
      <c r="J1886" s="48">
        <f>IF(D1886="","",MIN(D1886,MAX(0,I1886-F1886)))</f>
        <v/>
      </c>
      <c r="K1886" s="48">
        <f>IF(D1886="","",MAX(0,D1886+F1886-I1886))</f>
        <v/>
      </c>
      <c r="L1886" s="18">
        <f>IF(D1886="","",IF(D1886&lt;=0,"",1+COUNTIFS($D$1806:$D$1905,"&gt;0",$E$1806:$E$1905,"&gt;"&amp;E1886)))</f>
        <v/>
      </c>
      <c r="M1886" s="18">
        <f>IF(D1886="","",IF(AND(K1886&gt;0,L1886=1),"Yes","No"))</f>
        <v/>
      </c>
      <c r="N1886" s="48">
        <f>IF(D1886="","",N1786+F1886)</f>
        <v/>
      </c>
      <c r="O1886" s="47">
        <f>IF(D1886="","",IF(AND(K1886=0,K1786&gt;0),C1886,""))</f>
        <v/>
      </c>
    </row>
    <row r="1887">
      <c r="A1887" s="49">
        <f>IF(B1887="","",DATE(YEAR('Debt Inputs'!$E$2),MONTH('Debt Inputs'!$E$2)+18,1))</f>
        <v/>
      </c>
      <c r="B1887" s="23">
        <f>IF('Debt Inputs'!A87="","",'Debt Inputs'!A87)</f>
        <v/>
      </c>
      <c r="C1887" s="24">
        <f>IF(B1887="","",IFERROR(VLOOKUP(B1887,'Debt Inputs'!$A$6:$M$105,2,FALSE),""))</f>
        <v/>
      </c>
      <c r="D1887" s="50">
        <f>IF(B1887="","",K1787)</f>
        <v/>
      </c>
      <c r="E1887" s="26">
        <f>IF(B1887="","",IFERROR(VLOOKUP(B1887,'Debt Inputs'!$A$6:$M$105,5,FALSE),0))</f>
        <v/>
      </c>
      <c r="F1887" s="50">
        <f>IF(D1887="","",IFERROR(D1887*E1887/12,0))</f>
        <v/>
      </c>
      <c r="G1887" s="50">
        <f>IF(D1887="","",MIN(IFERROR(VLOOKUP(B1887,'Debt Inputs'!$A$6:$M$105,7,FALSE),0),D1887+F1887))</f>
        <v/>
      </c>
      <c r="H1887" s="50">
        <f>IF(D1887="","",IF(L1887=1,MAX(0,'Debt Inputs'!$B$2-SUM($G$1806:$G$1905)),0))</f>
        <v/>
      </c>
      <c r="I1887" s="50">
        <f>IF(D1887="","",MIN(D1887+F1887,G1887+H1887))</f>
        <v/>
      </c>
      <c r="J1887" s="50">
        <f>IF(D1887="","",MIN(D1887,MAX(0,I1887-F1887)))</f>
        <v/>
      </c>
      <c r="K1887" s="50">
        <f>IF(D1887="","",MAX(0,D1887+F1887-I1887))</f>
        <v/>
      </c>
      <c r="L1887" s="23">
        <f>IF(D1887="","",IF(D1887&lt;=0,"",1+COUNTIFS($D$1806:$D$1905,"&gt;0",$E$1806:$E$1905,"&gt;"&amp;E1887)))</f>
        <v/>
      </c>
      <c r="M1887" s="23">
        <f>IF(D1887="","",IF(AND(K1887&gt;0,L1887=1),"Yes","No"))</f>
        <v/>
      </c>
      <c r="N1887" s="50">
        <f>IF(D1887="","",N1787+F1887)</f>
        <v/>
      </c>
      <c r="O1887" s="49">
        <f>IF(D1887="","",IF(AND(K1887=0,K1787&gt;0),C1887,""))</f>
        <v/>
      </c>
    </row>
    <row r="1888">
      <c r="A1888" s="47">
        <f>IF(B1888="","",DATE(YEAR('Debt Inputs'!$E$2),MONTH('Debt Inputs'!$E$2)+18,1))</f>
        <v/>
      </c>
      <c r="B1888" s="18">
        <f>IF('Debt Inputs'!A88="","",'Debt Inputs'!A88)</f>
        <v/>
      </c>
      <c r="C1888" s="19">
        <f>IF(B1888="","",IFERROR(VLOOKUP(B1888,'Debt Inputs'!$A$6:$M$105,2,FALSE),""))</f>
        <v/>
      </c>
      <c r="D1888" s="48">
        <f>IF(B1888="","",K1788)</f>
        <v/>
      </c>
      <c r="E1888" s="21">
        <f>IF(B1888="","",IFERROR(VLOOKUP(B1888,'Debt Inputs'!$A$6:$M$105,5,FALSE),0))</f>
        <v/>
      </c>
      <c r="F1888" s="48">
        <f>IF(D1888="","",IFERROR(D1888*E1888/12,0))</f>
        <v/>
      </c>
      <c r="G1888" s="48">
        <f>IF(D1888="","",MIN(IFERROR(VLOOKUP(B1888,'Debt Inputs'!$A$6:$M$105,7,FALSE),0),D1888+F1888))</f>
        <v/>
      </c>
      <c r="H1888" s="48">
        <f>IF(D1888="","",IF(L1888=1,MAX(0,'Debt Inputs'!$B$2-SUM($G$1806:$G$1905)),0))</f>
        <v/>
      </c>
      <c r="I1888" s="48">
        <f>IF(D1888="","",MIN(D1888+F1888,G1888+H1888))</f>
        <v/>
      </c>
      <c r="J1888" s="48">
        <f>IF(D1888="","",MIN(D1888,MAX(0,I1888-F1888)))</f>
        <v/>
      </c>
      <c r="K1888" s="48">
        <f>IF(D1888="","",MAX(0,D1888+F1888-I1888))</f>
        <v/>
      </c>
      <c r="L1888" s="18">
        <f>IF(D1888="","",IF(D1888&lt;=0,"",1+COUNTIFS($D$1806:$D$1905,"&gt;0",$E$1806:$E$1905,"&gt;"&amp;E1888)))</f>
        <v/>
      </c>
      <c r="M1888" s="18">
        <f>IF(D1888="","",IF(AND(K1888&gt;0,L1888=1),"Yes","No"))</f>
        <v/>
      </c>
      <c r="N1888" s="48">
        <f>IF(D1888="","",N1788+F1888)</f>
        <v/>
      </c>
      <c r="O1888" s="47">
        <f>IF(D1888="","",IF(AND(K1888=0,K1788&gt;0),C1888,""))</f>
        <v/>
      </c>
    </row>
    <row r="1889">
      <c r="A1889" s="49">
        <f>IF(B1889="","",DATE(YEAR('Debt Inputs'!$E$2),MONTH('Debt Inputs'!$E$2)+18,1))</f>
        <v/>
      </c>
      <c r="B1889" s="23">
        <f>IF('Debt Inputs'!A89="","",'Debt Inputs'!A89)</f>
        <v/>
      </c>
      <c r="C1889" s="24">
        <f>IF(B1889="","",IFERROR(VLOOKUP(B1889,'Debt Inputs'!$A$6:$M$105,2,FALSE),""))</f>
        <v/>
      </c>
      <c r="D1889" s="50">
        <f>IF(B1889="","",K1789)</f>
        <v/>
      </c>
      <c r="E1889" s="26">
        <f>IF(B1889="","",IFERROR(VLOOKUP(B1889,'Debt Inputs'!$A$6:$M$105,5,FALSE),0))</f>
        <v/>
      </c>
      <c r="F1889" s="50">
        <f>IF(D1889="","",IFERROR(D1889*E1889/12,0))</f>
        <v/>
      </c>
      <c r="G1889" s="50">
        <f>IF(D1889="","",MIN(IFERROR(VLOOKUP(B1889,'Debt Inputs'!$A$6:$M$105,7,FALSE),0),D1889+F1889))</f>
        <v/>
      </c>
      <c r="H1889" s="50">
        <f>IF(D1889="","",IF(L1889=1,MAX(0,'Debt Inputs'!$B$2-SUM($G$1806:$G$1905)),0))</f>
        <v/>
      </c>
      <c r="I1889" s="50">
        <f>IF(D1889="","",MIN(D1889+F1889,G1889+H1889))</f>
        <v/>
      </c>
      <c r="J1889" s="50">
        <f>IF(D1889="","",MIN(D1889,MAX(0,I1889-F1889)))</f>
        <v/>
      </c>
      <c r="K1889" s="50">
        <f>IF(D1889="","",MAX(0,D1889+F1889-I1889))</f>
        <v/>
      </c>
      <c r="L1889" s="23">
        <f>IF(D1889="","",IF(D1889&lt;=0,"",1+COUNTIFS($D$1806:$D$1905,"&gt;0",$E$1806:$E$1905,"&gt;"&amp;E1889)))</f>
        <v/>
      </c>
      <c r="M1889" s="23">
        <f>IF(D1889="","",IF(AND(K1889&gt;0,L1889=1),"Yes","No"))</f>
        <v/>
      </c>
      <c r="N1889" s="50">
        <f>IF(D1889="","",N1789+F1889)</f>
        <v/>
      </c>
      <c r="O1889" s="49">
        <f>IF(D1889="","",IF(AND(K1889=0,K1789&gt;0),C1889,""))</f>
        <v/>
      </c>
    </row>
    <row r="1890">
      <c r="A1890" s="47">
        <f>IF(B1890="","",DATE(YEAR('Debt Inputs'!$E$2),MONTH('Debt Inputs'!$E$2)+18,1))</f>
        <v/>
      </c>
      <c r="B1890" s="18">
        <f>IF('Debt Inputs'!A90="","",'Debt Inputs'!A90)</f>
        <v/>
      </c>
      <c r="C1890" s="19">
        <f>IF(B1890="","",IFERROR(VLOOKUP(B1890,'Debt Inputs'!$A$6:$M$105,2,FALSE),""))</f>
        <v/>
      </c>
      <c r="D1890" s="48">
        <f>IF(B1890="","",K1790)</f>
        <v/>
      </c>
      <c r="E1890" s="21">
        <f>IF(B1890="","",IFERROR(VLOOKUP(B1890,'Debt Inputs'!$A$6:$M$105,5,FALSE),0))</f>
        <v/>
      </c>
      <c r="F1890" s="48">
        <f>IF(D1890="","",IFERROR(D1890*E1890/12,0))</f>
        <v/>
      </c>
      <c r="G1890" s="48">
        <f>IF(D1890="","",MIN(IFERROR(VLOOKUP(B1890,'Debt Inputs'!$A$6:$M$105,7,FALSE),0),D1890+F1890))</f>
        <v/>
      </c>
      <c r="H1890" s="48">
        <f>IF(D1890="","",IF(L1890=1,MAX(0,'Debt Inputs'!$B$2-SUM($G$1806:$G$1905)),0))</f>
        <v/>
      </c>
      <c r="I1890" s="48">
        <f>IF(D1890="","",MIN(D1890+F1890,G1890+H1890))</f>
        <v/>
      </c>
      <c r="J1890" s="48">
        <f>IF(D1890="","",MIN(D1890,MAX(0,I1890-F1890)))</f>
        <v/>
      </c>
      <c r="K1890" s="48">
        <f>IF(D1890="","",MAX(0,D1890+F1890-I1890))</f>
        <v/>
      </c>
      <c r="L1890" s="18">
        <f>IF(D1890="","",IF(D1890&lt;=0,"",1+COUNTIFS($D$1806:$D$1905,"&gt;0",$E$1806:$E$1905,"&gt;"&amp;E1890)))</f>
        <v/>
      </c>
      <c r="M1890" s="18">
        <f>IF(D1890="","",IF(AND(K1890&gt;0,L1890=1),"Yes","No"))</f>
        <v/>
      </c>
      <c r="N1890" s="48">
        <f>IF(D1890="","",N1790+F1890)</f>
        <v/>
      </c>
      <c r="O1890" s="47">
        <f>IF(D1890="","",IF(AND(K1890=0,K1790&gt;0),C1890,""))</f>
        <v/>
      </c>
    </row>
    <row r="1891">
      <c r="A1891" s="49">
        <f>IF(B1891="","",DATE(YEAR('Debt Inputs'!$E$2),MONTH('Debt Inputs'!$E$2)+18,1))</f>
        <v/>
      </c>
      <c r="B1891" s="23">
        <f>IF('Debt Inputs'!A91="","",'Debt Inputs'!A91)</f>
        <v/>
      </c>
      <c r="C1891" s="24">
        <f>IF(B1891="","",IFERROR(VLOOKUP(B1891,'Debt Inputs'!$A$6:$M$105,2,FALSE),""))</f>
        <v/>
      </c>
      <c r="D1891" s="50">
        <f>IF(B1891="","",K1791)</f>
        <v/>
      </c>
      <c r="E1891" s="26">
        <f>IF(B1891="","",IFERROR(VLOOKUP(B1891,'Debt Inputs'!$A$6:$M$105,5,FALSE),0))</f>
        <v/>
      </c>
      <c r="F1891" s="50">
        <f>IF(D1891="","",IFERROR(D1891*E1891/12,0))</f>
        <v/>
      </c>
      <c r="G1891" s="50">
        <f>IF(D1891="","",MIN(IFERROR(VLOOKUP(B1891,'Debt Inputs'!$A$6:$M$105,7,FALSE),0),D1891+F1891))</f>
        <v/>
      </c>
      <c r="H1891" s="50">
        <f>IF(D1891="","",IF(L1891=1,MAX(0,'Debt Inputs'!$B$2-SUM($G$1806:$G$1905)),0))</f>
        <v/>
      </c>
      <c r="I1891" s="50">
        <f>IF(D1891="","",MIN(D1891+F1891,G1891+H1891))</f>
        <v/>
      </c>
      <c r="J1891" s="50">
        <f>IF(D1891="","",MIN(D1891,MAX(0,I1891-F1891)))</f>
        <v/>
      </c>
      <c r="K1891" s="50">
        <f>IF(D1891="","",MAX(0,D1891+F1891-I1891))</f>
        <v/>
      </c>
      <c r="L1891" s="23">
        <f>IF(D1891="","",IF(D1891&lt;=0,"",1+COUNTIFS($D$1806:$D$1905,"&gt;0",$E$1806:$E$1905,"&gt;"&amp;E1891)))</f>
        <v/>
      </c>
      <c r="M1891" s="23">
        <f>IF(D1891="","",IF(AND(K1891&gt;0,L1891=1),"Yes","No"))</f>
        <v/>
      </c>
      <c r="N1891" s="50">
        <f>IF(D1891="","",N1791+F1891)</f>
        <v/>
      </c>
      <c r="O1891" s="49">
        <f>IF(D1891="","",IF(AND(K1891=0,K1791&gt;0),C1891,""))</f>
        <v/>
      </c>
    </row>
    <row r="1892">
      <c r="A1892" s="47">
        <f>IF(B1892="","",DATE(YEAR('Debt Inputs'!$E$2),MONTH('Debt Inputs'!$E$2)+18,1))</f>
        <v/>
      </c>
      <c r="B1892" s="18">
        <f>IF('Debt Inputs'!A92="","",'Debt Inputs'!A92)</f>
        <v/>
      </c>
      <c r="C1892" s="19">
        <f>IF(B1892="","",IFERROR(VLOOKUP(B1892,'Debt Inputs'!$A$6:$M$105,2,FALSE),""))</f>
        <v/>
      </c>
      <c r="D1892" s="48">
        <f>IF(B1892="","",K1792)</f>
        <v/>
      </c>
      <c r="E1892" s="21">
        <f>IF(B1892="","",IFERROR(VLOOKUP(B1892,'Debt Inputs'!$A$6:$M$105,5,FALSE),0))</f>
        <v/>
      </c>
      <c r="F1892" s="48">
        <f>IF(D1892="","",IFERROR(D1892*E1892/12,0))</f>
        <v/>
      </c>
      <c r="G1892" s="48">
        <f>IF(D1892="","",MIN(IFERROR(VLOOKUP(B1892,'Debt Inputs'!$A$6:$M$105,7,FALSE),0),D1892+F1892))</f>
        <v/>
      </c>
      <c r="H1892" s="48">
        <f>IF(D1892="","",IF(L1892=1,MAX(0,'Debt Inputs'!$B$2-SUM($G$1806:$G$1905)),0))</f>
        <v/>
      </c>
      <c r="I1892" s="48">
        <f>IF(D1892="","",MIN(D1892+F1892,G1892+H1892))</f>
        <v/>
      </c>
      <c r="J1892" s="48">
        <f>IF(D1892="","",MIN(D1892,MAX(0,I1892-F1892)))</f>
        <v/>
      </c>
      <c r="K1892" s="48">
        <f>IF(D1892="","",MAX(0,D1892+F1892-I1892))</f>
        <v/>
      </c>
      <c r="L1892" s="18">
        <f>IF(D1892="","",IF(D1892&lt;=0,"",1+COUNTIFS($D$1806:$D$1905,"&gt;0",$E$1806:$E$1905,"&gt;"&amp;E1892)))</f>
        <v/>
      </c>
      <c r="M1892" s="18">
        <f>IF(D1892="","",IF(AND(K1892&gt;0,L1892=1),"Yes","No"))</f>
        <v/>
      </c>
      <c r="N1892" s="48">
        <f>IF(D1892="","",N1792+F1892)</f>
        <v/>
      </c>
      <c r="O1892" s="47">
        <f>IF(D1892="","",IF(AND(K1892=0,K1792&gt;0),C1892,""))</f>
        <v/>
      </c>
    </row>
    <row r="1893">
      <c r="A1893" s="49">
        <f>IF(B1893="","",DATE(YEAR('Debt Inputs'!$E$2),MONTH('Debt Inputs'!$E$2)+18,1))</f>
        <v/>
      </c>
      <c r="B1893" s="23">
        <f>IF('Debt Inputs'!A93="","",'Debt Inputs'!A93)</f>
        <v/>
      </c>
      <c r="C1893" s="24">
        <f>IF(B1893="","",IFERROR(VLOOKUP(B1893,'Debt Inputs'!$A$6:$M$105,2,FALSE),""))</f>
        <v/>
      </c>
      <c r="D1893" s="50">
        <f>IF(B1893="","",K1793)</f>
        <v/>
      </c>
      <c r="E1893" s="26">
        <f>IF(B1893="","",IFERROR(VLOOKUP(B1893,'Debt Inputs'!$A$6:$M$105,5,FALSE),0))</f>
        <v/>
      </c>
      <c r="F1893" s="50">
        <f>IF(D1893="","",IFERROR(D1893*E1893/12,0))</f>
        <v/>
      </c>
      <c r="G1893" s="50">
        <f>IF(D1893="","",MIN(IFERROR(VLOOKUP(B1893,'Debt Inputs'!$A$6:$M$105,7,FALSE),0),D1893+F1893))</f>
        <v/>
      </c>
      <c r="H1893" s="50">
        <f>IF(D1893="","",IF(L1893=1,MAX(0,'Debt Inputs'!$B$2-SUM($G$1806:$G$1905)),0))</f>
        <v/>
      </c>
      <c r="I1893" s="50">
        <f>IF(D1893="","",MIN(D1893+F1893,G1893+H1893))</f>
        <v/>
      </c>
      <c r="J1893" s="50">
        <f>IF(D1893="","",MIN(D1893,MAX(0,I1893-F1893)))</f>
        <v/>
      </c>
      <c r="K1893" s="50">
        <f>IF(D1893="","",MAX(0,D1893+F1893-I1893))</f>
        <v/>
      </c>
      <c r="L1893" s="23">
        <f>IF(D1893="","",IF(D1893&lt;=0,"",1+COUNTIFS($D$1806:$D$1905,"&gt;0",$E$1806:$E$1905,"&gt;"&amp;E1893)))</f>
        <v/>
      </c>
      <c r="M1893" s="23">
        <f>IF(D1893="","",IF(AND(K1893&gt;0,L1893=1),"Yes","No"))</f>
        <v/>
      </c>
      <c r="N1893" s="50">
        <f>IF(D1893="","",N1793+F1893)</f>
        <v/>
      </c>
      <c r="O1893" s="49">
        <f>IF(D1893="","",IF(AND(K1893=0,K1793&gt;0),C1893,""))</f>
        <v/>
      </c>
    </row>
    <row r="1894">
      <c r="A1894" s="47">
        <f>IF(B1894="","",DATE(YEAR('Debt Inputs'!$E$2),MONTH('Debt Inputs'!$E$2)+18,1))</f>
        <v/>
      </c>
      <c r="B1894" s="18">
        <f>IF('Debt Inputs'!A94="","",'Debt Inputs'!A94)</f>
        <v/>
      </c>
      <c r="C1894" s="19">
        <f>IF(B1894="","",IFERROR(VLOOKUP(B1894,'Debt Inputs'!$A$6:$M$105,2,FALSE),""))</f>
        <v/>
      </c>
      <c r="D1894" s="48">
        <f>IF(B1894="","",K1794)</f>
        <v/>
      </c>
      <c r="E1894" s="21">
        <f>IF(B1894="","",IFERROR(VLOOKUP(B1894,'Debt Inputs'!$A$6:$M$105,5,FALSE),0))</f>
        <v/>
      </c>
      <c r="F1894" s="48">
        <f>IF(D1894="","",IFERROR(D1894*E1894/12,0))</f>
        <v/>
      </c>
      <c r="G1894" s="48">
        <f>IF(D1894="","",MIN(IFERROR(VLOOKUP(B1894,'Debt Inputs'!$A$6:$M$105,7,FALSE),0),D1894+F1894))</f>
        <v/>
      </c>
      <c r="H1894" s="48">
        <f>IF(D1894="","",IF(L1894=1,MAX(0,'Debt Inputs'!$B$2-SUM($G$1806:$G$1905)),0))</f>
        <v/>
      </c>
      <c r="I1894" s="48">
        <f>IF(D1894="","",MIN(D1894+F1894,G1894+H1894))</f>
        <v/>
      </c>
      <c r="J1894" s="48">
        <f>IF(D1894="","",MIN(D1894,MAX(0,I1894-F1894)))</f>
        <v/>
      </c>
      <c r="K1894" s="48">
        <f>IF(D1894="","",MAX(0,D1894+F1894-I1894))</f>
        <v/>
      </c>
      <c r="L1894" s="18">
        <f>IF(D1894="","",IF(D1894&lt;=0,"",1+COUNTIFS($D$1806:$D$1905,"&gt;0",$E$1806:$E$1905,"&gt;"&amp;E1894)))</f>
        <v/>
      </c>
      <c r="M1894" s="18">
        <f>IF(D1894="","",IF(AND(K1894&gt;0,L1894=1),"Yes","No"))</f>
        <v/>
      </c>
      <c r="N1894" s="48">
        <f>IF(D1894="","",N1794+F1894)</f>
        <v/>
      </c>
      <c r="O1894" s="47">
        <f>IF(D1894="","",IF(AND(K1894=0,K1794&gt;0),C1894,""))</f>
        <v/>
      </c>
    </row>
    <row r="1895">
      <c r="A1895" s="49">
        <f>IF(B1895="","",DATE(YEAR('Debt Inputs'!$E$2),MONTH('Debt Inputs'!$E$2)+18,1))</f>
        <v/>
      </c>
      <c r="B1895" s="23">
        <f>IF('Debt Inputs'!A95="","",'Debt Inputs'!A95)</f>
        <v/>
      </c>
      <c r="C1895" s="24">
        <f>IF(B1895="","",IFERROR(VLOOKUP(B1895,'Debt Inputs'!$A$6:$M$105,2,FALSE),""))</f>
        <v/>
      </c>
      <c r="D1895" s="50">
        <f>IF(B1895="","",K1795)</f>
        <v/>
      </c>
      <c r="E1895" s="26">
        <f>IF(B1895="","",IFERROR(VLOOKUP(B1895,'Debt Inputs'!$A$6:$M$105,5,FALSE),0))</f>
        <v/>
      </c>
      <c r="F1895" s="50">
        <f>IF(D1895="","",IFERROR(D1895*E1895/12,0))</f>
        <v/>
      </c>
      <c r="G1895" s="50">
        <f>IF(D1895="","",MIN(IFERROR(VLOOKUP(B1895,'Debt Inputs'!$A$6:$M$105,7,FALSE),0),D1895+F1895))</f>
        <v/>
      </c>
      <c r="H1895" s="50">
        <f>IF(D1895="","",IF(L1895=1,MAX(0,'Debt Inputs'!$B$2-SUM($G$1806:$G$1905)),0))</f>
        <v/>
      </c>
      <c r="I1895" s="50">
        <f>IF(D1895="","",MIN(D1895+F1895,G1895+H1895))</f>
        <v/>
      </c>
      <c r="J1895" s="50">
        <f>IF(D1895="","",MIN(D1895,MAX(0,I1895-F1895)))</f>
        <v/>
      </c>
      <c r="K1895" s="50">
        <f>IF(D1895="","",MAX(0,D1895+F1895-I1895))</f>
        <v/>
      </c>
      <c r="L1895" s="23">
        <f>IF(D1895="","",IF(D1895&lt;=0,"",1+COUNTIFS($D$1806:$D$1905,"&gt;0",$E$1806:$E$1905,"&gt;"&amp;E1895)))</f>
        <v/>
      </c>
      <c r="M1895" s="23">
        <f>IF(D1895="","",IF(AND(K1895&gt;0,L1895=1),"Yes","No"))</f>
        <v/>
      </c>
      <c r="N1895" s="50">
        <f>IF(D1895="","",N1795+F1895)</f>
        <v/>
      </c>
      <c r="O1895" s="49">
        <f>IF(D1895="","",IF(AND(K1895=0,K1795&gt;0),C1895,""))</f>
        <v/>
      </c>
    </row>
    <row r="1896">
      <c r="A1896" s="47">
        <f>IF(B1896="","",DATE(YEAR('Debt Inputs'!$E$2),MONTH('Debt Inputs'!$E$2)+18,1))</f>
        <v/>
      </c>
      <c r="B1896" s="18">
        <f>IF('Debt Inputs'!A96="","",'Debt Inputs'!A96)</f>
        <v/>
      </c>
      <c r="C1896" s="19">
        <f>IF(B1896="","",IFERROR(VLOOKUP(B1896,'Debt Inputs'!$A$6:$M$105,2,FALSE),""))</f>
        <v/>
      </c>
      <c r="D1896" s="48">
        <f>IF(B1896="","",K1796)</f>
        <v/>
      </c>
      <c r="E1896" s="21">
        <f>IF(B1896="","",IFERROR(VLOOKUP(B1896,'Debt Inputs'!$A$6:$M$105,5,FALSE),0))</f>
        <v/>
      </c>
      <c r="F1896" s="48">
        <f>IF(D1896="","",IFERROR(D1896*E1896/12,0))</f>
        <v/>
      </c>
      <c r="G1896" s="48">
        <f>IF(D1896="","",MIN(IFERROR(VLOOKUP(B1896,'Debt Inputs'!$A$6:$M$105,7,FALSE),0),D1896+F1896))</f>
        <v/>
      </c>
      <c r="H1896" s="48">
        <f>IF(D1896="","",IF(L1896=1,MAX(0,'Debt Inputs'!$B$2-SUM($G$1806:$G$1905)),0))</f>
        <v/>
      </c>
      <c r="I1896" s="48">
        <f>IF(D1896="","",MIN(D1896+F1896,G1896+H1896))</f>
        <v/>
      </c>
      <c r="J1896" s="48">
        <f>IF(D1896="","",MIN(D1896,MAX(0,I1896-F1896)))</f>
        <v/>
      </c>
      <c r="K1896" s="48">
        <f>IF(D1896="","",MAX(0,D1896+F1896-I1896))</f>
        <v/>
      </c>
      <c r="L1896" s="18">
        <f>IF(D1896="","",IF(D1896&lt;=0,"",1+COUNTIFS($D$1806:$D$1905,"&gt;0",$E$1806:$E$1905,"&gt;"&amp;E1896)))</f>
        <v/>
      </c>
      <c r="M1896" s="18">
        <f>IF(D1896="","",IF(AND(K1896&gt;0,L1896=1),"Yes","No"))</f>
        <v/>
      </c>
      <c r="N1896" s="48">
        <f>IF(D1896="","",N1796+F1896)</f>
        <v/>
      </c>
      <c r="O1896" s="47">
        <f>IF(D1896="","",IF(AND(K1896=0,K1796&gt;0),C1896,""))</f>
        <v/>
      </c>
    </row>
    <row r="1897">
      <c r="A1897" s="49">
        <f>IF(B1897="","",DATE(YEAR('Debt Inputs'!$E$2),MONTH('Debt Inputs'!$E$2)+18,1))</f>
        <v/>
      </c>
      <c r="B1897" s="23">
        <f>IF('Debt Inputs'!A97="","",'Debt Inputs'!A97)</f>
        <v/>
      </c>
      <c r="C1897" s="24">
        <f>IF(B1897="","",IFERROR(VLOOKUP(B1897,'Debt Inputs'!$A$6:$M$105,2,FALSE),""))</f>
        <v/>
      </c>
      <c r="D1897" s="50">
        <f>IF(B1897="","",K1797)</f>
        <v/>
      </c>
      <c r="E1897" s="26">
        <f>IF(B1897="","",IFERROR(VLOOKUP(B1897,'Debt Inputs'!$A$6:$M$105,5,FALSE),0))</f>
        <v/>
      </c>
      <c r="F1897" s="50">
        <f>IF(D1897="","",IFERROR(D1897*E1897/12,0))</f>
        <v/>
      </c>
      <c r="G1897" s="50">
        <f>IF(D1897="","",MIN(IFERROR(VLOOKUP(B1897,'Debt Inputs'!$A$6:$M$105,7,FALSE),0),D1897+F1897))</f>
        <v/>
      </c>
      <c r="H1897" s="50">
        <f>IF(D1897="","",IF(L1897=1,MAX(0,'Debt Inputs'!$B$2-SUM($G$1806:$G$1905)),0))</f>
        <v/>
      </c>
      <c r="I1897" s="50">
        <f>IF(D1897="","",MIN(D1897+F1897,G1897+H1897))</f>
        <v/>
      </c>
      <c r="J1897" s="50">
        <f>IF(D1897="","",MIN(D1897,MAX(0,I1897-F1897)))</f>
        <v/>
      </c>
      <c r="K1897" s="50">
        <f>IF(D1897="","",MAX(0,D1897+F1897-I1897))</f>
        <v/>
      </c>
      <c r="L1897" s="23">
        <f>IF(D1897="","",IF(D1897&lt;=0,"",1+COUNTIFS($D$1806:$D$1905,"&gt;0",$E$1806:$E$1905,"&gt;"&amp;E1897)))</f>
        <v/>
      </c>
      <c r="M1897" s="23">
        <f>IF(D1897="","",IF(AND(K1897&gt;0,L1897=1),"Yes","No"))</f>
        <v/>
      </c>
      <c r="N1897" s="50">
        <f>IF(D1897="","",N1797+F1897)</f>
        <v/>
      </c>
      <c r="O1897" s="49">
        <f>IF(D1897="","",IF(AND(K1897=0,K1797&gt;0),C1897,""))</f>
        <v/>
      </c>
    </row>
    <row r="1898">
      <c r="A1898" s="47">
        <f>IF(B1898="","",DATE(YEAR('Debt Inputs'!$E$2),MONTH('Debt Inputs'!$E$2)+18,1))</f>
        <v/>
      </c>
      <c r="B1898" s="18">
        <f>IF('Debt Inputs'!A98="","",'Debt Inputs'!A98)</f>
        <v/>
      </c>
      <c r="C1898" s="19">
        <f>IF(B1898="","",IFERROR(VLOOKUP(B1898,'Debt Inputs'!$A$6:$M$105,2,FALSE),""))</f>
        <v/>
      </c>
      <c r="D1898" s="48">
        <f>IF(B1898="","",K1798)</f>
        <v/>
      </c>
      <c r="E1898" s="21">
        <f>IF(B1898="","",IFERROR(VLOOKUP(B1898,'Debt Inputs'!$A$6:$M$105,5,FALSE),0))</f>
        <v/>
      </c>
      <c r="F1898" s="48">
        <f>IF(D1898="","",IFERROR(D1898*E1898/12,0))</f>
        <v/>
      </c>
      <c r="G1898" s="48">
        <f>IF(D1898="","",MIN(IFERROR(VLOOKUP(B1898,'Debt Inputs'!$A$6:$M$105,7,FALSE),0),D1898+F1898))</f>
        <v/>
      </c>
      <c r="H1898" s="48">
        <f>IF(D1898="","",IF(L1898=1,MAX(0,'Debt Inputs'!$B$2-SUM($G$1806:$G$1905)),0))</f>
        <v/>
      </c>
      <c r="I1898" s="48">
        <f>IF(D1898="","",MIN(D1898+F1898,G1898+H1898))</f>
        <v/>
      </c>
      <c r="J1898" s="48">
        <f>IF(D1898="","",MIN(D1898,MAX(0,I1898-F1898)))</f>
        <v/>
      </c>
      <c r="K1898" s="48">
        <f>IF(D1898="","",MAX(0,D1898+F1898-I1898))</f>
        <v/>
      </c>
      <c r="L1898" s="18">
        <f>IF(D1898="","",IF(D1898&lt;=0,"",1+COUNTIFS($D$1806:$D$1905,"&gt;0",$E$1806:$E$1905,"&gt;"&amp;E1898)))</f>
        <v/>
      </c>
      <c r="M1898" s="18">
        <f>IF(D1898="","",IF(AND(K1898&gt;0,L1898=1),"Yes","No"))</f>
        <v/>
      </c>
      <c r="N1898" s="48">
        <f>IF(D1898="","",N1798+F1898)</f>
        <v/>
      </c>
      <c r="O1898" s="47">
        <f>IF(D1898="","",IF(AND(K1898=0,K1798&gt;0),C1898,""))</f>
        <v/>
      </c>
    </row>
    <row r="1899">
      <c r="A1899" s="49">
        <f>IF(B1899="","",DATE(YEAR('Debt Inputs'!$E$2),MONTH('Debt Inputs'!$E$2)+18,1))</f>
        <v/>
      </c>
      <c r="B1899" s="23">
        <f>IF('Debt Inputs'!A99="","",'Debt Inputs'!A99)</f>
        <v/>
      </c>
      <c r="C1899" s="24">
        <f>IF(B1899="","",IFERROR(VLOOKUP(B1899,'Debt Inputs'!$A$6:$M$105,2,FALSE),""))</f>
        <v/>
      </c>
      <c r="D1899" s="50">
        <f>IF(B1899="","",K1799)</f>
        <v/>
      </c>
      <c r="E1899" s="26">
        <f>IF(B1899="","",IFERROR(VLOOKUP(B1899,'Debt Inputs'!$A$6:$M$105,5,FALSE),0))</f>
        <v/>
      </c>
      <c r="F1899" s="50">
        <f>IF(D1899="","",IFERROR(D1899*E1899/12,0))</f>
        <v/>
      </c>
      <c r="G1899" s="50">
        <f>IF(D1899="","",MIN(IFERROR(VLOOKUP(B1899,'Debt Inputs'!$A$6:$M$105,7,FALSE),0),D1899+F1899))</f>
        <v/>
      </c>
      <c r="H1899" s="50">
        <f>IF(D1899="","",IF(L1899=1,MAX(0,'Debt Inputs'!$B$2-SUM($G$1806:$G$1905)),0))</f>
        <v/>
      </c>
      <c r="I1899" s="50">
        <f>IF(D1899="","",MIN(D1899+F1899,G1899+H1899))</f>
        <v/>
      </c>
      <c r="J1899" s="50">
        <f>IF(D1899="","",MIN(D1899,MAX(0,I1899-F1899)))</f>
        <v/>
      </c>
      <c r="K1899" s="50">
        <f>IF(D1899="","",MAX(0,D1899+F1899-I1899))</f>
        <v/>
      </c>
      <c r="L1899" s="23">
        <f>IF(D1899="","",IF(D1899&lt;=0,"",1+COUNTIFS($D$1806:$D$1905,"&gt;0",$E$1806:$E$1905,"&gt;"&amp;E1899)))</f>
        <v/>
      </c>
      <c r="M1899" s="23">
        <f>IF(D1899="","",IF(AND(K1899&gt;0,L1899=1),"Yes","No"))</f>
        <v/>
      </c>
      <c r="N1899" s="50">
        <f>IF(D1899="","",N1799+F1899)</f>
        <v/>
      </c>
      <c r="O1899" s="49">
        <f>IF(D1899="","",IF(AND(K1899=0,K1799&gt;0),C1899,""))</f>
        <v/>
      </c>
    </row>
    <row r="1900">
      <c r="A1900" s="47">
        <f>IF(B1900="","",DATE(YEAR('Debt Inputs'!$E$2),MONTH('Debt Inputs'!$E$2)+18,1))</f>
        <v/>
      </c>
      <c r="B1900" s="18">
        <f>IF('Debt Inputs'!A100="","",'Debt Inputs'!A100)</f>
        <v/>
      </c>
      <c r="C1900" s="19">
        <f>IF(B1900="","",IFERROR(VLOOKUP(B1900,'Debt Inputs'!$A$6:$M$105,2,FALSE),""))</f>
        <v/>
      </c>
      <c r="D1900" s="48">
        <f>IF(B1900="","",K1800)</f>
        <v/>
      </c>
      <c r="E1900" s="21">
        <f>IF(B1900="","",IFERROR(VLOOKUP(B1900,'Debt Inputs'!$A$6:$M$105,5,FALSE),0))</f>
        <v/>
      </c>
      <c r="F1900" s="48">
        <f>IF(D1900="","",IFERROR(D1900*E1900/12,0))</f>
        <v/>
      </c>
      <c r="G1900" s="48">
        <f>IF(D1900="","",MIN(IFERROR(VLOOKUP(B1900,'Debt Inputs'!$A$6:$M$105,7,FALSE),0),D1900+F1900))</f>
        <v/>
      </c>
      <c r="H1900" s="48">
        <f>IF(D1900="","",IF(L1900=1,MAX(0,'Debt Inputs'!$B$2-SUM($G$1806:$G$1905)),0))</f>
        <v/>
      </c>
      <c r="I1900" s="48">
        <f>IF(D1900="","",MIN(D1900+F1900,G1900+H1900))</f>
        <v/>
      </c>
      <c r="J1900" s="48">
        <f>IF(D1900="","",MIN(D1900,MAX(0,I1900-F1900)))</f>
        <v/>
      </c>
      <c r="K1900" s="48">
        <f>IF(D1900="","",MAX(0,D1900+F1900-I1900))</f>
        <v/>
      </c>
      <c r="L1900" s="18">
        <f>IF(D1900="","",IF(D1900&lt;=0,"",1+COUNTIFS($D$1806:$D$1905,"&gt;0",$E$1806:$E$1905,"&gt;"&amp;E1900)))</f>
        <v/>
      </c>
      <c r="M1900" s="18">
        <f>IF(D1900="","",IF(AND(K1900&gt;0,L1900=1),"Yes","No"))</f>
        <v/>
      </c>
      <c r="N1900" s="48">
        <f>IF(D1900="","",N1800+F1900)</f>
        <v/>
      </c>
      <c r="O1900" s="47">
        <f>IF(D1900="","",IF(AND(K1900=0,K1800&gt;0),C1900,""))</f>
        <v/>
      </c>
    </row>
    <row r="1901">
      <c r="A1901" s="49">
        <f>IF(B1901="","",DATE(YEAR('Debt Inputs'!$E$2),MONTH('Debt Inputs'!$E$2)+18,1))</f>
        <v/>
      </c>
      <c r="B1901" s="23">
        <f>IF('Debt Inputs'!A101="","",'Debt Inputs'!A101)</f>
        <v/>
      </c>
      <c r="C1901" s="24">
        <f>IF(B1901="","",IFERROR(VLOOKUP(B1901,'Debt Inputs'!$A$6:$M$105,2,FALSE),""))</f>
        <v/>
      </c>
      <c r="D1901" s="50">
        <f>IF(B1901="","",K1801)</f>
        <v/>
      </c>
      <c r="E1901" s="26">
        <f>IF(B1901="","",IFERROR(VLOOKUP(B1901,'Debt Inputs'!$A$6:$M$105,5,FALSE),0))</f>
        <v/>
      </c>
      <c r="F1901" s="50">
        <f>IF(D1901="","",IFERROR(D1901*E1901/12,0))</f>
        <v/>
      </c>
      <c r="G1901" s="50">
        <f>IF(D1901="","",MIN(IFERROR(VLOOKUP(B1901,'Debt Inputs'!$A$6:$M$105,7,FALSE),0),D1901+F1901))</f>
        <v/>
      </c>
      <c r="H1901" s="50">
        <f>IF(D1901="","",IF(L1901=1,MAX(0,'Debt Inputs'!$B$2-SUM($G$1806:$G$1905)),0))</f>
        <v/>
      </c>
      <c r="I1901" s="50">
        <f>IF(D1901="","",MIN(D1901+F1901,G1901+H1901))</f>
        <v/>
      </c>
      <c r="J1901" s="50">
        <f>IF(D1901="","",MIN(D1901,MAX(0,I1901-F1901)))</f>
        <v/>
      </c>
      <c r="K1901" s="50">
        <f>IF(D1901="","",MAX(0,D1901+F1901-I1901))</f>
        <v/>
      </c>
      <c r="L1901" s="23">
        <f>IF(D1901="","",IF(D1901&lt;=0,"",1+COUNTIFS($D$1806:$D$1905,"&gt;0",$E$1806:$E$1905,"&gt;"&amp;E1901)))</f>
        <v/>
      </c>
      <c r="M1901" s="23">
        <f>IF(D1901="","",IF(AND(K1901&gt;0,L1901=1),"Yes","No"))</f>
        <v/>
      </c>
      <c r="N1901" s="50">
        <f>IF(D1901="","",N1801+F1901)</f>
        <v/>
      </c>
      <c r="O1901" s="49">
        <f>IF(D1901="","",IF(AND(K1901=0,K1801&gt;0),C1901,""))</f>
        <v/>
      </c>
    </row>
    <row r="1902">
      <c r="A1902" s="47">
        <f>IF(B1902="","",DATE(YEAR('Debt Inputs'!$E$2),MONTH('Debt Inputs'!$E$2)+18,1))</f>
        <v/>
      </c>
      <c r="B1902" s="18">
        <f>IF('Debt Inputs'!A102="","",'Debt Inputs'!A102)</f>
        <v/>
      </c>
      <c r="C1902" s="19">
        <f>IF(B1902="","",IFERROR(VLOOKUP(B1902,'Debt Inputs'!$A$6:$M$105,2,FALSE),""))</f>
        <v/>
      </c>
      <c r="D1902" s="48">
        <f>IF(B1902="","",K1802)</f>
        <v/>
      </c>
      <c r="E1902" s="21">
        <f>IF(B1902="","",IFERROR(VLOOKUP(B1902,'Debt Inputs'!$A$6:$M$105,5,FALSE),0))</f>
        <v/>
      </c>
      <c r="F1902" s="48">
        <f>IF(D1902="","",IFERROR(D1902*E1902/12,0))</f>
        <v/>
      </c>
      <c r="G1902" s="48">
        <f>IF(D1902="","",MIN(IFERROR(VLOOKUP(B1902,'Debt Inputs'!$A$6:$M$105,7,FALSE),0),D1902+F1902))</f>
        <v/>
      </c>
      <c r="H1902" s="48">
        <f>IF(D1902="","",IF(L1902=1,MAX(0,'Debt Inputs'!$B$2-SUM($G$1806:$G$1905)),0))</f>
        <v/>
      </c>
      <c r="I1902" s="48">
        <f>IF(D1902="","",MIN(D1902+F1902,G1902+H1902))</f>
        <v/>
      </c>
      <c r="J1902" s="48">
        <f>IF(D1902="","",MIN(D1902,MAX(0,I1902-F1902)))</f>
        <v/>
      </c>
      <c r="K1902" s="48">
        <f>IF(D1902="","",MAX(0,D1902+F1902-I1902))</f>
        <v/>
      </c>
      <c r="L1902" s="18">
        <f>IF(D1902="","",IF(D1902&lt;=0,"",1+COUNTIFS($D$1806:$D$1905,"&gt;0",$E$1806:$E$1905,"&gt;"&amp;E1902)))</f>
        <v/>
      </c>
      <c r="M1902" s="18">
        <f>IF(D1902="","",IF(AND(K1902&gt;0,L1902=1),"Yes","No"))</f>
        <v/>
      </c>
      <c r="N1902" s="48">
        <f>IF(D1902="","",N1802+F1902)</f>
        <v/>
      </c>
      <c r="O1902" s="47">
        <f>IF(D1902="","",IF(AND(K1902=0,K1802&gt;0),C1902,""))</f>
        <v/>
      </c>
    </row>
    <row r="1903">
      <c r="A1903" s="49">
        <f>IF(B1903="","",DATE(YEAR('Debt Inputs'!$E$2),MONTH('Debt Inputs'!$E$2)+18,1))</f>
        <v/>
      </c>
      <c r="B1903" s="23">
        <f>IF('Debt Inputs'!A103="","",'Debt Inputs'!A103)</f>
        <v/>
      </c>
      <c r="C1903" s="24">
        <f>IF(B1903="","",IFERROR(VLOOKUP(B1903,'Debt Inputs'!$A$6:$M$105,2,FALSE),""))</f>
        <v/>
      </c>
      <c r="D1903" s="50">
        <f>IF(B1903="","",K1803)</f>
        <v/>
      </c>
      <c r="E1903" s="26">
        <f>IF(B1903="","",IFERROR(VLOOKUP(B1903,'Debt Inputs'!$A$6:$M$105,5,FALSE),0))</f>
        <v/>
      </c>
      <c r="F1903" s="50">
        <f>IF(D1903="","",IFERROR(D1903*E1903/12,0))</f>
        <v/>
      </c>
      <c r="G1903" s="50">
        <f>IF(D1903="","",MIN(IFERROR(VLOOKUP(B1903,'Debt Inputs'!$A$6:$M$105,7,FALSE),0),D1903+F1903))</f>
        <v/>
      </c>
      <c r="H1903" s="50">
        <f>IF(D1903="","",IF(L1903=1,MAX(0,'Debt Inputs'!$B$2-SUM($G$1806:$G$1905)),0))</f>
        <v/>
      </c>
      <c r="I1903" s="50">
        <f>IF(D1903="","",MIN(D1903+F1903,G1903+H1903))</f>
        <v/>
      </c>
      <c r="J1903" s="50">
        <f>IF(D1903="","",MIN(D1903,MAX(0,I1903-F1903)))</f>
        <v/>
      </c>
      <c r="K1903" s="50">
        <f>IF(D1903="","",MAX(0,D1903+F1903-I1903))</f>
        <v/>
      </c>
      <c r="L1903" s="23">
        <f>IF(D1903="","",IF(D1903&lt;=0,"",1+COUNTIFS($D$1806:$D$1905,"&gt;0",$E$1806:$E$1905,"&gt;"&amp;E1903)))</f>
        <v/>
      </c>
      <c r="M1903" s="23">
        <f>IF(D1903="","",IF(AND(K1903&gt;0,L1903=1),"Yes","No"))</f>
        <v/>
      </c>
      <c r="N1903" s="50">
        <f>IF(D1903="","",N1803+F1903)</f>
        <v/>
      </c>
      <c r="O1903" s="49">
        <f>IF(D1903="","",IF(AND(K1903=0,K1803&gt;0),C1903,""))</f>
        <v/>
      </c>
    </row>
    <row r="1904">
      <c r="A1904" s="47">
        <f>IF(B1904="","",DATE(YEAR('Debt Inputs'!$E$2),MONTH('Debt Inputs'!$E$2)+18,1))</f>
        <v/>
      </c>
      <c r="B1904" s="18">
        <f>IF('Debt Inputs'!A104="","",'Debt Inputs'!A104)</f>
        <v/>
      </c>
      <c r="C1904" s="19">
        <f>IF(B1904="","",IFERROR(VLOOKUP(B1904,'Debt Inputs'!$A$6:$M$105,2,FALSE),""))</f>
        <v/>
      </c>
      <c r="D1904" s="48">
        <f>IF(B1904="","",K1804)</f>
        <v/>
      </c>
      <c r="E1904" s="21">
        <f>IF(B1904="","",IFERROR(VLOOKUP(B1904,'Debt Inputs'!$A$6:$M$105,5,FALSE),0))</f>
        <v/>
      </c>
      <c r="F1904" s="48">
        <f>IF(D1904="","",IFERROR(D1904*E1904/12,0))</f>
        <v/>
      </c>
      <c r="G1904" s="48">
        <f>IF(D1904="","",MIN(IFERROR(VLOOKUP(B1904,'Debt Inputs'!$A$6:$M$105,7,FALSE),0),D1904+F1904))</f>
        <v/>
      </c>
      <c r="H1904" s="48">
        <f>IF(D1904="","",IF(L1904=1,MAX(0,'Debt Inputs'!$B$2-SUM($G$1806:$G$1905)),0))</f>
        <v/>
      </c>
      <c r="I1904" s="48">
        <f>IF(D1904="","",MIN(D1904+F1904,G1904+H1904))</f>
        <v/>
      </c>
      <c r="J1904" s="48">
        <f>IF(D1904="","",MIN(D1904,MAX(0,I1904-F1904)))</f>
        <v/>
      </c>
      <c r="K1904" s="48">
        <f>IF(D1904="","",MAX(0,D1904+F1904-I1904))</f>
        <v/>
      </c>
      <c r="L1904" s="18">
        <f>IF(D1904="","",IF(D1904&lt;=0,"",1+COUNTIFS($D$1806:$D$1905,"&gt;0",$E$1806:$E$1905,"&gt;"&amp;E1904)))</f>
        <v/>
      </c>
      <c r="M1904" s="18">
        <f>IF(D1904="","",IF(AND(K1904&gt;0,L1904=1),"Yes","No"))</f>
        <v/>
      </c>
      <c r="N1904" s="48">
        <f>IF(D1904="","",N1804+F1904)</f>
        <v/>
      </c>
      <c r="O1904" s="47">
        <f>IF(D1904="","",IF(AND(K1904=0,K1804&gt;0),C1904,""))</f>
        <v/>
      </c>
    </row>
    <row r="1905">
      <c r="A1905" s="49">
        <f>IF(B1905="","",DATE(YEAR('Debt Inputs'!$E$2),MONTH('Debt Inputs'!$E$2)+18,1))</f>
        <v/>
      </c>
      <c r="B1905" s="23">
        <f>IF('Debt Inputs'!A105="","",'Debt Inputs'!A105)</f>
        <v/>
      </c>
      <c r="C1905" s="24">
        <f>IF(B1905="","",IFERROR(VLOOKUP(B1905,'Debt Inputs'!$A$6:$M$105,2,FALSE),""))</f>
        <v/>
      </c>
      <c r="D1905" s="50">
        <f>IF(B1905="","",K1805)</f>
        <v/>
      </c>
      <c r="E1905" s="26">
        <f>IF(B1905="","",IFERROR(VLOOKUP(B1905,'Debt Inputs'!$A$6:$M$105,5,FALSE),0))</f>
        <v/>
      </c>
      <c r="F1905" s="50">
        <f>IF(D1905="","",IFERROR(D1905*E1905/12,0))</f>
        <v/>
      </c>
      <c r="G1905" s="50">
        <f>IF(D1905="","",MIN(IFERROR(VLOOKUP(B1905,'Debt Inputs'!$A$6:$M$105,7,FALSE),0),D1905+F1905))</f>
        <v/>
      </c>
      <c r="H1905" s="50">
        <f>IF(D1905="","",IF(L1905=1,MAX(0,'Debt Inputs'!$B$2-SUM($G$1806:$G$1905)),0))</f>
        <v/>
      </c>
      <c r="I1905" s="50">
        <f>IF(D1905="","",MIN(D1905+F1905,G1905+H1905))</f>
        <v/>
      </c>
      <c r="J1905" s="50">
        <f>IF(D1905="","",MIN(D1905,MAX(0,I1905-F1905)))</f>
        <v/>
      </c>
      <c r="K1905" s="50">
        <f>IF(D1905="","",MAX(0,D1905+F1905-I1905))</f>
        <v/>
      </c>
      <c r="L1905" s="23">
        <f>IF(D1905="","",IF(D1905&lt;=0,"",1+COUNTIFS($D$1806:$D$1905,"&gt;0",$E$1806:$E$1905,"&gt;"&amp;E1905)))</f>
        <v/>
      </c>
      <c r="M1905" s="23">
        <f>IF(D1905="","",IF(AND(K1905&gt;0,L1905=1),"Yes","No"))</f>
        <v/>
      </c>
      <c r="N1905" s="50">
        <f>IF(D1905="","",N1805+F1905)</f>
        <v/>
      </c>
      <c r="O1905" s="49">
        <f>IF(D1905="","",IF(AND(K1905=0,K1805&gt;0),C1905,""))</f>
        <v/>
      </c>
    </row>
    <row r="1906">
      <c r="A1906" s="47">
        <f>IF(B1906="","",DATE(YEAR('Debt Inputs'!$E$2),MONTH('Debt Inputs'!$E$2)+19,1))</f>
        <v/>
      </c>
      <c r="B1906" s="18">
        <f>IF('Debt Inputs'!A6="","",'Debt Inputs'!A6)</f>
        <v/>
      </c>
      <c r="C1906" s="19">
        <f>IF(B1906="","",IFERROR(VLOOKUP(B1906,'Debt Inputs'!$A$6:$M$105,2,FALSE),""))</f>
        <v/>
      </c>
      <c r="D1906" s="48">
        <f>IF(B1906="","",K1806)</f>
        <v/>
      </c>
      <c r="E1906" s="21">
        <f>IF(B1906="","",IFERROR(VLOOKUP(B1906,'Debt Inputs'!$A$6:$M$105,5,FALSE),0))</f>
        <v/>
      </c>
      <c r="F1906" s="48">
        <f>IF(D1906="","",IFERROR(D1906*E1906/12,0))</f>
        <v/>
      </c>
      <c r="G1906" s="48">
        <f>IF(D1906="","",MIN(IFERROR(VLOOKUP(B1906,'Debt Inputs'!$A$6:$M$105,7,FALSE),0),D1906+F1906))</f>
        <v/>
      </c>
      <c r="H1906" s="48">
        <f>IF(D1906="","",IF(L1906=1,MAX(0,'Debt Inputs'!$B$2-SUM($G$1906:$G$2005)),0))</f>
        <v/>
      </c>
      <c r="I1906" s="48">
        <f>IF(D1906="","",MIN(D1906+F1906,G1906+H1906))</f>
        <v/>
      </c>
      <c r="J1906" s="48">
        <f>IF(D1906="","",MIN(D1906,MAX(0,I1906-F1906)))</f>
        <v/>
      </c>
      <c r="K1906" s="48">
        <f>IF(D1906="","",MAX(0,D1906+F1906-I1906))</f>
        <v/>
      </c>
      <c r="L1906" s="18">
        <f>IF(D1906="","",IF(D1906&lt;=0,"",1+COUNTIFS($D$1906:$D$2005,"&gt;0",$E$1906:$E$2005,"&gt;"&amp;E1906)))</f>
        <v/>
      </c>
      <c r="M1906" s="18">
        <f>IF(D1906="","",IF(AND(K1906&gt;0,L1906=1),"Yes","No"))</f>
        <v/>
      </c>
      <c r="N1906" s="48">
        <f>IF(D1906="","",N1806+F1906)</f>
        <v/>
      </c>
      <c r="O1906" s="47">
        <f>IF(D1906="","",IF(AND(K1906=0,K1806&gt;0),C1906,""))</f>
        <v/>
      </c>
    </row>
    <row r="1907">
      <c r="A1907" s="49">
        <f>IF(B1907="","",DATE(YEAR('Debt Inputs'!$E$2),MONTH('Debt Inputs'!$E$2)+19,1))</f>
        <v/>
      </c>
      <c r="B1907" s="23">
        <f>IF('Debt Inputs'!A7="","",'Debt Inputs'!A7)</f>
        <v/>
      </c>
      <c r="C1907" s="24">
        <f>IF(B1907="","",IFERROR(VLOOKUP(B1907,'Debt Inputs'!$A$6:$M$105,2,FALSE),""))</f>
        <v/>
      </c>
      <c r="D1907" s="50">
        <f>IF(B1907="","",K1807)</f>
        <v/>
      </c>
      <c r="E1907" s="26">
        <f>IF(B1907="","",IFERROR(VLOOKUP(B1907,'Debt Inputs'!$A$6:$M$105,5,FALSE),0))</f>
        <v/>
      </c>
      <c r="F1907" s="50">
        <f>IF(D1907="","",IFERROR(D1907*E1907/12,0))</f>
        <v/>
      </c>
      <c r="G1907" s="50">
        <f>IF(D1907="","",MIN(IFERROR(VLOOKUP(B1907,'Debt Inputs'!$A$6:$M$105,7,FALSE),0),D1907+F1907))</f>
        <v/>
      </c>
      <c r="H1907" s="50">
        <f>IF(D1907="","",IF(L1907=1,MAX(0,'Debt Inputs'!$B$2-SUM($G$1906:$G$2005)),0))</f>
        <v/>
      </c>
      <c r="I1907" s="50">
        <f>IF(D1907="","",MIN(D1907+F1907,G1907+H1907))</f>
        <v/>
      </c>
      <c r="J1907" s="50">
        <f>IF(D1907="","",MIN(D1907,MAX(0,I1907-F1907)))</f>
        <v/>
      </c>
      <c r="K1907" s="50">
        <f>IF(D1907="","",MAX(0,D1907+F1907-I1907))</f>
        <v/>
      </c>
      <c r="L1907" s="23">
        <f>IF(D1907="","",IF(D1907&lt;=0,"",1+COUNTIFS($D$1906:$D$2005,"&gt;0",$E$1906:$E$2005,"&gt;"&amp;E1907)))</f>
        <v/>
      </c>
      <c r="M1907" s="23">
        <f>IF(D1907="","",IF(AND(K1907&gt;0,L1907=1),"Yes","No"))</f>
        <v/>
      </c>
      <c r="N1907" s="50">
        <f>IF(D1907="","",N1807+F1907)</f>
        <v/>
      </c>
      <c r="O1907" s="49">
        <f>IF(D1907="","",IF(AND(K1907=0,K1807&gt;0),C1907,""))</f>
        <v/>
      </c>
    </row>
    <row r="1908">
      <c r="A1908" s="47">
        <f>IF(B1908="","",DATE(YEAR('Debt Inputs'!$E$2),MONTH('Debt Inputs'!$E$2)+19,1))</f>
        <v/>
      </c>
      <c r="B1908" s="18">
        <f>IF('Debt Inputs'!A8="","",'Debt Inputs'!A8)</f>
        <v/>
      </c>
      <c r="C1908" s="19">
        <f>IF(B1908="","",IFERROR(VLOOKUP(B1908,'Debt Inputs'!$A$6:$M$105,2,FALSE),""))</f>
        <v/>
      </c>
      <c r="D1908" s="48">
        <f>IF(B1908="","",K1808)</f>
        <v/>
      </c>
      <c r="E1908" s="21">
        <f>IF(B1908="","",IFERROR(VLOOKUP(B1908,'Debt Inputs'!$A$6:$M$105,5,FALSE),0))</f>
        <v/>
      </c>
      <c r="F1908" s="48">
        <f>IF(D1908="","",IFERROR(D1908*E1908/12,0))</f>
        <v/>
      </c>
      <c r="G1908" s="48">
        <f>IF(D1908="","",MIN(IFERROR(VLOOKUP(B1908,'Debt Inputs'!$A$6:$M$105,7,FALSE),0),D1908+F1908))</f>
        <v/>
      </c>
      <c r="H1908" s="48">
        <f>IF(D1908="","",IF(L1908=1,MAX(0,'Debt Inputs'!$B$2-SUM($G$1906:$G$2005)),0))</f>
        <v/>
      </c>
      <c r="I1908" s="48">
        <f>IF(D1908="","",MIN(D1908+F1908,G1908+H1908))</f>
        <v/>
      </c>
      <c r="J1908" s="48">
        <f>IF(D1908="","",MIN(D1908,MAX(0,I1908-F1908)))</f>
        <v/>
      </c>
      <c r="K1908" s="48">
        <f>IF(D1908="","",MAX(0,D1908+F1908-I1908))</f>
        <v/>
      </c>
      <c r="L1908" s="18">
        <f>IF(D1908="","",IF(D1908&lt;=0,"",1+COUNTIFS($D$1906:$D$2005,"&gt;0",$E$1906:$E$2005,"&gt;"&amp;E1908)))</f>
        <v/>
      </c>
      <c r="M1908" s="18">
        <f>IF(D1908="","",IF(AND(K1908&gt;0,L1908=1),"Yes","No"))</f>
        <v/>
      </c>
      <c r="N1908" s="48">
        <f>IF(D1908="","",N1808+F1908)</f>
        <v/>
      </c>
      <c r="O1908" s="47">
        <f>IF(D1908="","",IF(AND(K1908=0,K1808&gt;0),C1908,""))</f>
        <v/>
      </c>
    </row>
    <row r="1909">
      <c r="A1909" s="49">
        <f>IF(B1909="","",DATE(YEAR('Debt Inputs'!$E$2),MONTH('Debt Inputs'!$E$2)+19,1))</f>
        <v/>
      </c>
      <c r="B1909" s="23">
        <f>IF('Debt Inputs'!A9="","",'Debt Inputs'!A9)</f>
        <v/>
      </c>
      <c r="C1909" s="24">
        <f>IF(B1909="","",IFERROR(VLOOKUP(B1909,'Debt Inputs'!$A$6:$M$105,2,FALSE),""))</f>
        <v/>
      </c>
      <c r="D1909" s="50">
        <f>IF(B1909="","",K1809)</f>
        <v/>
      </c>
      <c r="E1909" s="26">
        <f>IF(B1909="","",IFERROR(VLOOKUP(B1909,'Debt Inputs'!$A$6:$M$105,5,FALSE),0))</f>
        <v/>
      </c>
      <c r="F1909" s="50">
        <f>IF(D1909="","",IFERROR(D1909*E1909/12,0))</f>
        <v/>
      </c>
      <c r="G1909" s="50">
        <f>IF(D1909="","",MIN(IFERROR(VLOOKUP(B1909,'Debt Inputs'!$A$6:$M$105,7,FALSE),0),D1909+F1909))</f>
        <v/>
      </c>
      <c r="H1909" s="50">
        <f>IF(D1909="","",IF(L1909=1,MAX(0,'Debt Inputs'!$B$2-SUM($G$1906:$G$2005)),0))</f>
        <v/>
      </c>
      <c r="I1909" s="50">
        <f>IF(D1909="","",MIN(D1909+F1909,G1909+H1909))</f>
        <v/>
      </c>
      <c r="J1909" s="50">
        <f>IF(D1909="","",MIN(D1909,MAX(0,I1909-F1909)))</f>
        <v/>
      </c>
      <c r="K1909" s="50">
        <f>IF(D1909="","",MAX(0,D1909+F1909-I1909))</f>
        <v/>
      </c>
      <c r="L1909" s="23">
        <f>IF(D1909="","",IF(D1909&lt;=0,"",1+COUNTIFS($D$1906:$D$2005,"&gt;0",$E$1906:$E$2005,"&gt;"&amp;E1909)))</f>
        <v/>
      </c>
      <c r="M1909" s="23">
        <f>IF(D1909="","",IF(AND(K1909&gt;0,L1909=1),"Yes","No"))</f>
        <v/>
      </c>
      <c r="N1909" s="50">
        <f>IF(D1909="","",N1809+F1909)</f>
        <v/>
      </c>
      <c r="O1909" s="49">
        <f>IF(D1909="","",IF(AND(K1909=0,K1809&gt;0),C1909,""))</f>
        <v/>
      </c>
    </row>
    <row r="1910">
      <c r="A1910" s="47">
        <f>IF(B1910="","",DATE(YEAR('Debt Inputs'!$E$2),MONTH('Debt Inputs'!$E$2)+19,1))</f>
        <v/>
      </c>
      <c r="B1910" s="18">
        <f>IF('Debt Inputs'!A10="","",'Debt Inputs'!A10)</f>
        <v/>
      </c>
      <c r="C1910" s="19">
        <f>IF(B1910="","",IFERROR(VLOOKUP(B1910,'Debt Inputs'!$A$6:$M$105,2,FALSE),""))</f>
        <v/>
      </c>
      <c r="D1910" s="48">
        <f>IF(B1910="","",K1810)</f>
        <v/>
      </c>
      <c r="E1910" s="21">
        <f>IF(B1910="","",IFERROR(VLOOKUP(B1910,'Debt Inputs'!$A$6:$M$105,5,FALSE),0))</f>
        <v/>
      </c>
      <c r="F1910" s="48">
        <f>IF(D1910="","",IFERROR(D1910*E1910/12,0))</f>
        <v/>
      </c>
      <c r="G1910" s="48">
        <f>IF(D1910="","",MIN(IFERROR(VLOOKUP(B1910,'Debt Inputs'!$A$6:$M$105,7,FALSE),0),D1910+F1910))</f>
        <v/>
      </c>
      <c r="H1910" s="48">
        <f>IF(D1910="","",IF(L1910=1,MAX(0,'Debt Inputs'!$B$2-SUM($G$1906:$G$2005)),0))</f>
        <v/>
      </c>
      <c r="I1910" s="48">
        <f>IF(D1910="","",MIN(D1910+F1910,G1910+H1910))</f>
        <v/>
      </c>
      <c r="J1910" s="48">
        <f>IF(D1910="","",MIN(D1910,MAX(0,I1910-F1910)))</f>
        <v/>
      </c>
      <c r="K1910" s="48">
        <f>IF(D1910="","",MAX(0,D1910+F1910-I1910))</f>
        <v/>
      </c>
      <c r="L1910" s="18">
        <f>IF(D1910="","",IF(D1910&lt;=0,"",1+COUNTIFS($D$1906:$D$2005,"&gt;0",$E$1906:$E$2005,"&gt;"&amp;E1910)))</f>
        <v/>
      </c>
      <c r="M1910" s="18">
        <f>IF(D1910="","",IF(AND(K1910&gt;0,L1910=1),"Yes","No"))</f>
        <v/>
      </c>
      <c r="N1910" s="48">
        <f>IF(D1910="","",N1810+F1910)</f>
        <v/>
      </c>
      <c r="O1910" s="47">
        <f>IF(D1910="","",IF(AND(K1910=0,K1810&gt;0),C1910,""))</f>
        <v/>
      </c>
    </row>
    <row r="1911">
      <c r="A1911" s="49">
        <f>IF(B1911="","",DATE(YEAR('Debt Inputs'!$E$2),MONTH('Debt Inputs'!$E$2)+19,1))</f>
        <v/>
      </c>
      <c r="B1911" s="23">
        <f>IF('Debt Inputs'!A11="","",'Debt Inputs'!A11)</f>
        <v/>
      </c>
      <c r="C1911" s="24">
        <f>IF(B1911="","",IFERROR(VLOOKUP(B1911,'Debt Inputs'!$A$6:$M$105,2,FALSE),""))</f>
        <v/>
      </c>
      <c r="D1911" s="50">
        <f>IF(B1911="","",K1811)</f>
        <v/>
      </c>
      <c r="E1911" s="26">
        <f>IF(B1911="","",IFERROR(VLOOKUP(B1911,'Debt Inputs'!$A$6:$M$105,5,FALSE),0))</f>
        <v/>
      </c>
      <c r="F1911" s="50">
        <f>IF(D1911="","",IFERROR(D1911*E1911/12,0))</f>
        <v/>
      </c>
      <c r="G1911" s="50">
        <f>IF(D1911="","",MIN(IFERROR(VLOOKUP(B1911,'Debt Inputs'!$A$6:$M$105,7,FALSE),0),D1911+F1911))</f>
        <v/>
      </c>
      <c r="H1911" s="50">
        <f>IF(D1911="","",IF(L1911=1,MAX(0,'Debt Inputs'!$B$2-SUM($G$1906:$G$2005)),0))</f>
        <v/>
      </c>
      <c r="I1911" s="50">
        <f>IF(D1911="","",MIN(D1911+F1911,G1911+H1911))</f>
        <v/>
      </c>
      <c r="J1911" s="50">
        <f>IF(D1911="","",MIN(D1911,MAX(0,I1911-F1911)))</f>
        <v/>
      </c>
      <c r="K1911" s="50">
        <f>IF(D1911="","",MAX(0,D1911+F1911-I1911))</f>
        <v/>
      </c>
      <c r="L1911" s="23">
        <f>IF(D1911="","",IF(D1911&lt;=0,"",1+COUNTIFS($D$1906:$D$2005,"&gt;0",$E$1906:$E$2005,"&gt;"&amp;E1911)))</f>
        <v/>
      </c>
      <c r="M1911" s="23">
        <f>IF(D1911="","",IF(AND(K1911&gt;0,L1911=1),"Yes","No"))</f>
        <v/>
      </c>
      <c r="N1911" s="50">
        <f>IF(D1911="","",N1811+F1911)</f>
        <v/>
      </c>
      <c r="O1911" s="49">
        <f>IF(D1911="","",IF(AND(K1911=0,K1811&gt;0),C1911,""))</f>
        <v/>
      </c>
    </row>
    <row r="1912">
      <c r="A1912" s="47">
        <f>IF(B1912="","",DATE(YEAR('Debt Inputs'!$E$2),MONTH('Debt Inputs'!$E$2)+19,1))</f>
        <v/>
      </c>
      <c r="B1912" s="18">
        <f>IF('Debt Inputs'!A12="","",'Debt Inputs'!A12)</f>
        <v/>
      </c>
      <c r="C1912" s="19">
        <f>IF(B1912="","",IFERROR(VLOOKUP(B1912,'Debt Inputs'!$A$6:$M$105,2,FALSE),""))</f>
        <v/>
      </c>
      <c r="D1912" s="48">
        <f>IF(B1912="","",K1812)</f>
        <v/>
      </c>
      <c r="E1912" s="21">
        <f>IF(B1912="","",IFERROR(VLOOKUP(B1912,'Debt Inputs'!$A$6:$M$105,5,FALSE),0))</f>
        <v/>
      </c>
      <c r="F1912" s="48">
        <f>IF(D1912="","",IFERROR(D1912*E1912/12,0))</f>
        <v/>
      </c>
      <c r="G1912" s="48">
        <f>IF(D1912="","",MIN(IFERROR(VLOOKUP(B1912,'Debt Inputs'!$A$6:$M$105,7,FALSE),0),D1912+F1912))</f>
        <v/>
      </c>
      <c r="H1912" s="48">
        <f>IF(D1912="","",IF(L1912=1,MAX(0,'Debt Inputs'!$B$2-SUM($G$1906:$G$2005)),0))</f>
        <v/>
      </c>
      <c r="I1912" s="48">
        <f>IF(D1912="","",MIN(D1912+F1912,G1912+H1912))</f>
        <v/>
      </c>
      <c r="J1912" s="48">
        <f>IF(D1912="","",MIN(D1912,MAX(0,I1912-F1912)))</f>
        <v/>
      </c>
      <c r="K1912" s="48">
        <f>IF(D1912="","",MAX(0,D1912+F1912-I1912))</f>
        <v/>
      </c>
      <c r="L1912" s="18">
        <f>IF(D1912="","",IF(D1912&lt;=0,"",1+COUNTIFS($D$1906:$D$2005,"&gt;0",$E$1906:$E$2005,"&gt;"&amp;E1912)))</f>
        <v/>
      </c>
      <c r="M1912" s="18">
        <f>IF(D1912="","",IF(AND(K1912&gt;0,L1912=1),"Yes","No"))</f>
        <v/>
      </c>
      <c r="N1912" s="48">
        <f>IF(D1912="","",N1812+F1912)</f>
        <v/>
      </c>
      <c r="O1912" s="47">
        <f>IF(D1912="","",IF(AND(K1912=0,K1812&gt;0),C1912,""))</f>
        <v/>
      </c>
    </row>
    <row r="1913">
      <c r="A1913" s="49">
        <f>IF(B1913="","",DATE(YEAR('Debt Inputs'!$E$2),MONTH('Debt Inputs'!$E$2)+19,1))</f>
        <v/>
      </c>
      <c r="B1913" s="23">
        <f>IF('Debt Inputs'!A13="","",'Debt Inputs'!A13)</f>
        <v/>
      </c>
      <c r="C1913" s="24">
        <f>IF(B1913="","",IFERROR(VLOOKUP(B1913,'Debt Inputs'!$A$6:$M$105,2,FALSE),""))</f>
        <v/>
      </c>
      <c r="D1913" s="50">
        <f>IF(B1913="","",K1813)</f>
        <v/>
      </c>
      <c r="E1913" s="26">
        <f>IF(B1913="","",IFERROR(VLOOKUP(B1913,'Debt Inputs'!$A$6:$M$105,5,FALSE),0))</f>
        <v/>
      </c>
      <c r="F1913" s="50">
        <f>IF(D1913="","",IFERROR(D1913*E1913/12,0))</f>
        <v/>
      </c>
      <c r="G1913" s="50">
        <f>IF(D1913="","",MIN(IFERROR(VLOOKUP(B1913,'Debt Inputs'!$A$6:$M$105,7,FALSE),0),D1913+F1913))</f>
        <v/>
      </c>
      <c r="H1913" s="50">
        <f>IF(D1913="","",IF(L1913=1,MAX(0,'Debt Inputs'!$B$2-SUM($G$1906:$G$2005)),0))</f>
        <v/>
      </c>
      <c r="I1913" s="50">
        <f>IF(D1913="","",MIN(D1913+F1913,G1913+H1913))</f>
        <v/>
      </c>
      <c r="J1913" s="50">
        <f>IF(D1913="","",MIN(D1913,MAX(0,I1913-F1913)))</f>
        <v/>
      </c>
      <c r="K1913" s="50">
        <f>IF(D1913="","",MAX(0,D1913+F1913-I1913))</f>
        <v/>
      </c>
      <c r="L1913" s="23">
        <f>IF(D1913="","",IF(D1913&lt;=0,"",1+COUNTIFS($D$1906:$D$2005,"&gt;0",$E$1906:$E$2005,"&gt;"&amp;E1913)))</f>
        <v/>
      </c>
      <c r="M1913" s="23">
        <f>IF(D1913="","",IF(AND(K1913&gt;0,L1913=1),"Yes","No"))</f>
        <v/>
      </c>
      <c r="N1913" s="50">
        <f>IF(D1913="","",N1813+F1913)</f>
        <v/>
      </c>
      <c r="O1913" s="49">
        <f>IF(D1913="","",IF(AND(K1913=0,K1813&gt;0),C1913,""))</f>
        <v/>
      </c>
    </row>
    <row r="1914">
      <c r="A1914" s="47">
        <f>IF(B1914="","",DATE(YEAR('Debt Inputs'!$E$2),MONTH('Debt Inputs'!$E$2)+19,1))</f>
        <v/>
      </c>
      <c r="B1914" s="18">
        <f>IF('Debt Inputs'!A14="","",'Debt Inputs'!A14)</f>
        <v/>
      </c>
      <c r="C1914" s="19">
        <f>IF(B1914="","",IFERROR(VLOOKUP(B1914,'Debt Inputs'!$A$6:$M$105,2,FALSE),""))</f>
        <v/>
      </c>
      <c r="D1914" s="48">
        <f>IF(B1914="","",K1814)</f>
        <v/>
      </c>
      <c r="E1914" s="21">
        <f>IF(B1914="","",IFERROR(VLOOKUP(B1914,'Debt Inputs'!$A$6:$M$105,5,FALSE),0))</f>
        <v/>
      </c>
      <c r="F1914" s="48">
        <f>IF(D1914="","",IFERROR(D1914*E1914/12,0))</f>
        <v/>
      </c>
      <c r="G1914" s="48">
        <f>IF(D1914="","",MIN(IFERROR(VLOOKUP(B1914,'Debt Inputs'!$A$6:$M$105,7,FALSE),0),D1914+F1914))</f>
        <v/>
      </c>
      <c r="H1914" s="48">
        <f>IF(D1914="","",IF(L1914=1,MAX(0,'Debt Inputs'!$B$2-SUM($G$1906:$G$2005)),0))</f>
        <v/>
      </c>
      <c r="I1914" s="48">
        <f>IF(D1914="","",MIN(D1914+F1914,G1914+H1914))</f>
        <v/>
      </c>
      <c r="J1914" s="48">
        <f>IF(D1914="","",MIN(D1914,MAX(0,I1914-F1914)))</f>
        <v/>
      </c>
      <c r="K1914" s="48">
        <f>IF(D1914="","",MAX(0,D1914+F1914-I1914))</f>
        <v/>
      </c>
      <c r="L1914" s="18">
        <f>IF(D1914="","",IF(D1914&lt;=0,"",1+COUNTIFS($D$1906:$D$2005,"&gt;0",$E$1906:$E$2005,"&gt;"&amp;E1914)))</f>
        <v/>
      </c>
      <c r="M1914" s="18">
        <f>IF(D1914="","",IF(AND(K1914&gt;0,L1914=1),"Yes","No"))</f>
        <v/>
      </c>
      <c r="N1914" s="48">
        <f>IF(D1914="","",N1814+F1914)</f>
        <v/>
      </c>
      <c r="O1914" s="47">
        <f>IF(D1914="","",IF(AND(K1914=0,K1814&gt;0),C1914,""))</f>
        <v/>
      </c>
    </row>
    <row r="1915">
      <c r="A1915" s="49">
        <f>IF(B1915="","",DATE(YEAR('Debt Inputs'!$E$2),MONTH('Debt Inputs'!$E$2)+19,1))</f>
        <v/>
      </c>
      <c r="B1915" s="23">
        <f>IF('Debt Inputs'!A15="","",'Debt Inputs'!A15)</f>
        <v/>
      </c>
      <c r="C1915" s="24">
        <f>IF(B1915="","",IFERROR(VLOOKUP(B1915,'Debt Inputs'!$A$6:$M$105,2,FALSE),""))</f>
        <v/>
      </c>
      <c r="D1915" s="50">
        <f>IF(B1915="","",K1815)</f>
        <v/>
      </c>
      <c r="E1915" s="26">
        <f>IF(B1915="","",IFERROR(VLOOKUP(B1915,'Debt Inputs'!$A$6:$M$105,5,FALSE),0))</f>
        <v/>
      </c>
      <c r="F1915" s="50">
        <f>IF(D1915="","",IFERROR(D1915*E1915/12,0))</f>
        <v/>
      </c>
      <c r="G1915" s="50">
        <f>IF(D1915="","",MIN(IFERROR(VLOOKUP(B1915,'Debt Inputs'!$A$6:$M$105,7,FALSE),0),D1915+F1915))</f>
        <v/>
      </c>
      <c r="H1915" s="50">
        <f>IF(D1915="","",IF(L1915=1,MAX(0,'Debt Inputs'!$B$2-SUM($G$1906:$G$2005)),0))</f>
        <v/>
      </c>
      <c r="I1915" s="50">
        <f>IF(D1915="","",MIN(D1915+F1915,G1915+H1915))</f>
        <v/>
      </c>
      <c r="J1915" s="50">
        <f>IF(D1915="","",MIN(D1915,MAX(0,I1915-F1915)))</f>
        <v/>
      </c>
      <c r="K1915" s="50">
        <f>IF(D1915="","",MAX(0,D1915+F1915-I1915))</f>
        <v/>
      </c>
      <c r="L1915" s="23">
        <f>IF(D1915="","",IF(D1915&lt;=0,"",1+COUNTIFS($D$1906:$D$2005,"&gt;0",$E$1906:$E$2005,"&gt;"&amp;E1915)))</f>
        <v/>
      </c>
      <c r="M1915" s="23">
        <f>IF(D1915="","",IF(AND(K1915&gt;0,L1915=1),"Yes","No"))</f>
        <v/>
      </c>
      <c r="N1915" s="50">
        <f>IF(D1915="","",N1815+F1915)</f>
        <v/>
      </c>
      <c r="O1915" s="49">
        <f>IF(D1915="","",IF(AND(K1915=0,K1815&gt;0),C1915,""))</f>
        <v/>
      </c>
    </row>
    <row r="1916">
      <c r="A1916" s="47">
        <f>IF(B1916="","",DATE(YEAR('Debt Inputs'!$E$2),MONTH('Debt Inputs'!$E$2)+19,1))</f>
        <v/>
      </c>
      <c r="B1916" s="18">
        <f>IF('Debt Inputs'!A16="","",'Debt Inputs'!A16)</f>
        <v/>
      </c>
      <c r="C1916" s="19">
        <f>IF(B1916="","",IFERROR(VLOOKUP(B1916,'Debt Inputs'!$A$6:$M$105,2,FALSE),""))</f>
        <v/>
      </c>
      <c r="D1916" s="48">
        <f>IF(B1916="","",K1816)</f>
        <v/>
      </c>
      <c r="E1916" s="21">
        <f>IF(B1916="","",IFERROR(VLOOKUP(B1916,'Debt Inputs'!$A$6:$M$105,5,FALSE),0))</f>
        <v/>
      </c>
      <c r="F1916" s="48">
        <f>IF(D1916="","",IFERROR(D1916*E1916/12,0))</f>
        <v/>
      </c>
      <c r="G1916" s="48">
        <f>IF(D1916="","",MIN(IFERROR(VLOOKUP(B1916,'Debt Inputs'!$A$6:$M$105,7,FALSE),0),D1916+F1916))</f>
        <v/>
      </c>
      <c r="H1916" s="48">
        <f>IF(D1916="","",IF(L1916=1,MAX(0,'Debt Inputs'!$B$2-SUM($G$1906:$G$2005)),0))</f>
        <v/>
      </c>
      <c r="I1916" s="48">
        <f>IF(D1916="","",MIN(D1916+F1916,G1916+H1916))</f>
        <v/>
      </c>
      <c r="J1916" s="48">
        <f>IF(D1916="","",MIN(D1916,MAX(0,I1916-F1916)))</f>
        <v/>
      </c>
      <c r="K1916" s="48">
        <f>IF(D1916="","",MAX(0,D1916+F1916-I1916))</f>
        <v/>
      </c>
      <c r="L1916" s="18">
        <f>IF(D1916="","",IF(D1916&lt;=0,"",1+COUNTIFS($D$1906:$D$2005,"&gt;0",$E$1906:$E$2005,"&gt;"&amp;E1916)))</f>
        <v/>
      </c>
      <c r="M1916" s="18">
        <f>IF(D1916="","",IF(AND(K1916&gt;0,L1916=1),"Yes","No"))</f>
        <v/>
      </c>
      <c r="N1916" s="48">
        <f>IF(D1916="","",N1816+F1916)</f>
        <v/>
      </c>
      <c r="O1916" s="47">
        <f>IF(D1916="","",IF(AND(K1916=0,K1816&gt;0),C1916,""))</f>
        <v/>
      </c>
    </row>
    <row r="1917">
      <c r="A1917" s="49">
        <f>IF(B1917="","",DATE(YEAR('Debt Inputs'!$E$2),MONTH('Debt Inputs'!$E$2)+19,1))</f>
        <v/>
      </c>
      <c r="B1917" s="23">
        <f>IF('Debt Inputs'!A17="","",'Debt Inputs'!A17)</f>
        <v/>
      </c>
      <c r="C1917" s="24">
        <f>IF(B1917="","",IFERROR(VLOOKUP(B1917,'Debt Inputs'!$A$6:$M$105,2,FALSE),""))</f>
        <v/>
      </c>
      <c r="D1917" s="50">
        <f>IF(B1917="","",K1817)</f>
        <v/>
      </c>
      <c r="E1917" s="26">
        <f>IF(B1917="","",IFERROR(VLOOKUP(B1917,'Debt Inputs'!$A$6:$M$105,5,FALSE),0))</f>
        <v/>
      </c>
      <c r="F1917" s="50">
        <f>IF(D1917="","",IFERROR(D1917*E1917/12,0))</f>
        <v/>
      </c>
      <c r="G1917" s="50">
        <f>IF(D1917="","",MIN(IFERROR(VLOOKUP(B1917,'Debt Inputs'!$A$6:$M$105,7,FALSE),0),D1917+F1917))</f>
        <v/>
      </c>
      <c r="H1917" s="50">
        <f>IF(D1917="","",IF(L1917=1,MAX(0,'Debt Inputs'!$B$2-SUM($G$1906:$G$2005)),0))</f>
        <v/>
      </c>
      <c r="I1917" s="50">
        <f>IF(D1917="","",MIN(D1917+F1917,G1917+H1917))</f>
        <v/>
      </c>
      <c r="J1917" s="50">
        <f>IF(D1917="","",MIN(D1917,MAX(0,I1917-F1917)))</f>
        <v/>
      </c>
      <c r="K1917" s="50">
        <f>IF(D1917="","",MAX(0,D1917+F1917-I1917))</f>
        <v/>
      </c>
      <c r="L1917" s="23">
        <f>IF(D1917="","",IF(D1917&lt;=0,"",1+COUNTIFS($D$1906:$D$2005,"&gt;0",$E$1906:$E$2005,"&gt;"&amp;E1917)))</f>
        <v/>
      </c>
      <c r="M1917" s="23">
        <f>IF(D1917="","",IF(AND(K1917&gt;0,L1917=1),"Yes","No"))</f>
        <v/>
      </c>
      <c r="N1917" s="50">
        <f>IF(D1917="","",N1817+F1917)</f>
        <v/>
      </c>
      <c r="O1917" s="49">
        <f>IF(D1917="","",IF(AND(K1917=0,K1817&gt;0),C1917,""))</f>
        <v/>
      </c>
    </row>
    <row r="1918">
      <c r="A1918" s="47">
        <f>IF(B1918="","",DATE(YEAR('Debt Inputs'!$E$2),MONTH('Debt Inputs'!$E$2)+19,1))</f>
        <v/>
      </c>
      <c r="B1918" s="18">
        <f>IF('Debt Inputs'!A18="","",'Debt Inputs'!A18)</f>
        <v/>
      </c>
      <c r="C1918" s="19">
        <f>IF(B1918="","",IFERROR(VLOOKUP(B1918,'Debt Inputs'!$A$6:$M$105,2,FALSE),""))</f>
        <v/>
      </c>
      <c r="D1918" s="48">
        <f>IF(B1918="","",K1818)</f>
        <v/>
      </c>
      <c r="E1918" s="21">
        <f>IF(B1918="","",IFERROR(VLOOKUP(B1918,'Debt Inputs'!$A$6:$M$105,5,FALSE),0))</f>
        <v/>
      </c>
      <c r="F1918" s="48">
        <f>IF(D1918="","",IFERROR(D1918*E1918/12,0))</f>
        <v/>
      </c>
      <c r="G1918" s="48">
        <f>IF(D1918="","",MIN(IFERROR(VLOOKUP(B1918,'Debt Inputs'!$A$6:$M$105,7,FALSE),0),D1918+F1918))</f>
        <v/>
      </c>
      <c r="H1918" s="48">
        <f>IF(D1918="","",IF(L1918=1,MAX(0,'Debt Inputs'!$B$2-SUM($G$1906:$G$2005)),0))</f>
        <v/>
      </c>
      <c r="I1918" s="48">
        <f>IF(D1918="","",MIN(D1918+F1918,G1918+H1918))</f>
        <v/>
      </c>
      <c r="J1918" s="48">
        <f>IF(D1918="","",MIN(D1918,MAX(0,I1918-F1918)))</f>
        <v/>
      </c>
      <c r="K1918" s="48">
        <f>IF(D1918="","",MAX(0,D1918+F1918-I1918))</f>
        <v/>
      </c>
      <c r="L1918" s="18">
        <f>IF(D1918="","",IF(D1918&lt;=0,"",1+COUNTIFS($D$1906:$D$2005,"&gt;0",$E$1906:$E$2005,"&gt;"&amp;E1918)))</f>
        <v/>
      </c>
      <c r="M1918" s="18">
        <f>IF(D1918="","",IF(AND(K1918&gt;0,L1918=1),"Yes","No"))</f>
        <v/>
      </c>
      <c r="N1918" s="48">
        <f>IF(D1918="","",N1818+F1918)</f>
        <v/>
      </c>
      <c r="O1918" s="47">
        <f>IF(D1918="","",IF(AND(K1918=0,K1818&gt;0),C1918,""))</f>
        <v/>
      </c>
    </row>
    <row r="1919">
      <c r="A1919" s="49">
        <f>IF(B1919="","",DATE(YEAR('Debt Inputs'!$E$2),MONTH('Debt Inputs'!$E$2)+19,1))</f>
        <v/>
      </c>
      <c r="B1919" s="23">
        <f>IF('Debt Inputs'!A19="","",'Debt Inputs'!A19)</f>
        <v/>
      </c>
      <c r="C1919" s="24">
        <f>IF(B1919="","",IFERROR(VLOOKUP(B1919,'Debt Inputs'!$A$6:$M$105,2,FALSE),""))</f>
        <v/>
      </c>
      <c r="D1919" s="50">
        <f>IF(B1919="","",K1819)</f>
        <v/>
      </c>
      <c r="E1919" s="26">
        <f>IF(B1919="","",IFERROR(VLOOKUP(B1919,'Debt Inputs'!$A$6:$M$105,5,FALSE),0))</f>
        <v/>
      </c>
      <c r="F1919" s="50">
        <f>IF(D1919="","",IFERROR(D1919*E1919/12,0))</f>
        <v/>
      </c>
      <c r="G1919" s="50">
        <f>IF(D1919="","",MIN(IFERROR(VLOOKUP(B1919,'Debt Inputs'!$A$6:$M$105,7,FALSE),0),D1919+F1919))</f>
        <v/>
      </c>
      <c r="H1919" s="50">
        <f>IF(D1919="","",IF(L1919=1,MAX(0,'Debt Inputs'!$B$2-SUM($G$1906:$G$2005)),0))</f>
        <v/>
      </c>
      <c r="I1919" s="50">
        <f>IF(D1919="","",MIN(D1919+F1919,G1919+H1919))</f>
        <v/>
      </c>
      <c r="J1919" s="50">
        <f>IF(D1919="","",MIN(D1919,MAX(0,I1919-F1919)))</f>
        <v/>
      </c>
      <c r="K1919" s="50">
        <f>IF(D1919="","",MAX(0,D1919+F1919-I1919))</f>
        <v/>
      </c>
      <c r="L1919" s="23">
        <f>IF(D1919="","",IF(D1919&lt;=0,"",1+COUNTIFS($D$1906:$D$2005,"&gt;0",$E$1906:$E$2005,"&gt;"&amp;E1919)))</f>
        <v/>
      </c>
      <c r="M1919" s="23">
        <f>IF(D1919="","",IF(AND(K1919&gt;0,L1919=1),"Yes","No"))</f>
        <v/>
      </c>
      <c r="N1919" s="50">
        <f>IF(D1919="","",N1819+F1919)</f>
        <v/>
      </c>
      <c r="O1919" s="49">
        <f>IF(D1919="","",IF(AND(K1919=0,K1819&gt;0),C1919,""))</f>
        <v/>
      </c>
    </row>
    <row r="1920">
      <c r="A1920" s="47">
        <f>IF(B1920="","",DATE(YEAR('Debt Inputs'!$E$2),MONTH('Debt Inputs'!$E$2)+19,1))</f>
        <v/>
      </c>
      <c r="B1920" s="18">
        <f>IF('Debt Inputs'!A20="","",'Debt Inputs'!A20)</f>
        <v/>
      </c>
      <c r="C1920" s="19">
        <f>IF(B1920="","",IFERROR(VLOOKUP(B1920,'Debt Inputs'!$A$6:$M$105,2,FALSE),""))</f>
        <v/>
      </c>
      <c r="D1920" s="48">
        <f>IF(B1920="","",K1820)</f>
        <v/>
      </c>
      <c r="E1920" s="21">
        <f>IF(B1920="","",IFERROR(VLOOKUP(B1920,'Debt Inputs'!$A$6:$M$105,5,FALSE),0))</f>
        <v/>
      </c>
      <c r="F1920" s="48">
        <f>IF(D1920="","",IFERROR(D1920*E1920/12,0))</f>
        <v/>
      </c>
      <c r="G1920" s="48">
        <f>IF(D1920="","",MIN(IFERROR(VLOOKUP(B1920,'Debt Inputs'!$A$6:$M$105,7,FALSE),0),D1920+F1920))</f>
        <v/>
      </c>
      <c r="H1920" s="48">
        <f>IF(D1920="","",IF(L1920=1,MAX(0,'Debt Inputs'!$B$2-SUM($G$1906:$G$2005)),0))</f>
        <v/>
      </c>
      <c r="I1920" s="48">
        <f>IF(D1920="","",MIN(D1920+F1920,G1920+H1920))</f>
        <v/>
      </c>
      <c r="J1920" s="48">
        <f>IF(D1920="","",MIN(D1920,MAX(0,I1920-F1920)))</f>
        <v/>
      </c>
      <c r="K1920" s="48">
        <f>IF(D1920="","",MAX(0,D1920+F1920-I1920))</f>
        <v/>
      </c>
      <c r="L1920" s="18">
        <f>IF(D1920="","",IF(D1920&lt;=0,"",1+COUNTIFS($D$1906:$D$2005,"&gt;0",$E$1906:$E$2005,"&gt;"&amp;E1920)))</f>
        <v/>
      </c>
      <c r="M1920" s="18">
        <f>IF(D1920="","",IF(AND(K1920&gt;0,L1920=1),"Yes","No"))</f>
        <v/>
      </c>
      <c r="N1920" s="48">
        <f>IF(D1920="","",N1820+F1920)</f>
        <v/>
      </c>
      <c r="O1920" s="47">
        <f>IF(D1920="","",IF(AND(K1920=0,K1820&gt;0),C1920,""))</f>
        <v/>
      </c>
    </row>
    <row r="1921">
      <c r="A1921" s="49">
        <f>IF(B1921="","",DATE(YEAR('Debt Inputs'!$E$2),MONTH('Debt Inputs'!$E$2)+19,1))</f>
        <v/>
      </c>
      <c r="B1921" s="23">
        <f>IF('Debt Inputs'!A21="","",'Debt Inputs'!A21)</f>
        <v/>
      </c>
      <c r="C1921" s="24">
        <f>IF(B1921="","",IFERROR(VLOOKUP(B1921,'Debt Inputs'!$A$6:$M$105,2,FALSE),""))</f>
        <v/>
      </c>
      <c r="D1921" s="50">
        <f>IF(B1921="","",K1821)</f>
        <v/>
      </c>
      <c r="E1921" s="26">
        <f>IF(B1921="","",IFERROR(VLOOKUP(B1921,'Debt Inputs'!$A$6:$M$105,5,FALSE),0))</f>
        <v/>
      </c>
      <c r="F1921" s="50">
        <f>IF(D1921="","",IFERROR(D1921*E1921/12,0))</f>
        <v/>
      </c>
      <c r="G1921" s="50">
        <f>IF(D1921="","",MIN(IFERROR(VLOOKUP(B1921,'Debt Inputs'!$A$6:$M$105,7,FALSE),0),D1921+F1921))</f>
        <v/>
      </c>
      <c r="H1921" s="50">
        <f>IF(D1921="","",IF(L1921=1,MAX(0,'Debt Inputs'!$B$2-SUM($G$1906:$G$2005)),0))</f>
        <v/>
      </c>
      <c r="I1921" s="50">
        <f>IF(D1921="","",MIN(D1921+F1921,G1921+H1921))</f>
        <v/>
      </c>
      <c r="J1921" s="50">
        <f>IF(D1921="","",MIN(D1921,MAX(0,I1921-F1921)))</f>
        <v/>
      </c>
      <c r="K1921" s="50">
        <f>IF(D1921="","",MAX(0,D1921+F1921-I1921))</f>
        <v/>
      </c>
      <c r="L1921" s="23">
        <f>IF(D1921="","",IF(D1921&lt;=0,"",1+COUNTIFS($D$1906:$D$2005,"&gt;0",$E$1906:$E$2005,"&gt;"&amp;E1921)))</f>
        <v/>
      </c>
      <c r="M1921" s="23">
        <f>IF(D1921="","",IF(AND(K1921&gt;0,L1921=1),"Yes","No"))</f>
        <v/>
      </c>
      <c r="N1921" s="50">
        <f>IF(D1921="","",N1821+F1921)</f>
        <v/>
      </c>
      <c r="O1921" s="49">
        <f>IF(D1921="","",IF(AND(K1921=0,K1821&gt;0),C1921,""))</f>
        <v/>
      </c>
    </row>
    <row r="1922">
      <c r="A1922" s="47">
        <f>IF(B1922="","",DATE(YEAR('Debt Inputs'!$E$2),MONTH('Debt Inputs'!$E$2)+19,1))</f>
        <v/>
      </c>
      <c r="B1922" s="18">
        <f>IF('Debt Inputs'!A22="","",'Debt Inputs'!A22)</f>
        <v/>
      </c>
      <c r="C1922" s="19">
        <f>IF(B1922="","",IFERROR(VLOOKUP(B1922,'Debt Inputs'!$A$6:$M$105,2,FALSE),""))</f>
        <v/>
      </c>
      <c r="D1922" s="48">
        <f>IF(B1922="","",K1822)</f>
        <v/>
      </c>
      <c r="E1922" s="21">
        <f>IF(B1922="","",IFERROR(VLOOKUP(B1922,'Debt Inputs'!$A$6:$M$105,5,FALSE),0))</f>
        <v/>
      </c>
      <c r="F1922" s="48">
        <f>IF(D1922="","",IFERROR(D1922*E1922/12,0))</f>
        <v/>
      </c>
      <c r="G1922" s="48">
        <f>IF(D1922="","",MIN(IFERROR(VLOOKUP(B1922,'Debt Inputs'!$A$6:$M$105,7,FALSE),0),D1922+F1922))</f>
        <v/>
      </c>
      <c r="H1922" s="48">
        <f>IF(D1922="","",IF(L1922=1,MAX(0,'Debt Inputs'!$B$2-SUM($G$1906:$G$2005)),0))</f>
        <v/>
      </c>
      <c r="I1922" s="48">
        <f>IF(D1922="","",MIN(D1922+F1922,G1922+H1922))</f>
        <v/>
      </c>
      <c r="J1922" s="48">
        <f>IF(D1922="","",MIN(D1922,MAX(0,I1922-F1922)))</f>
        <v/>
      </c>
      <c r="K1922" s="48">
        <f>IF(D1922="","",MAX(0,D1922+F1922-I1922))</f>
        <v/>
      </c>
      <c r="L1922" s="18">
        <f>IF(D1922="","",IF(D1922&lt;=0,"",1+COUNTIFS($D$1906:$D$2005,"&gt;0",$E$1906:$E$2005,"&gt;"&amp;E1922)))</f>
        <v/>
      </c>
      <c r="M1922" s="18">
        <f>IF(D1922="","",IF(AND(K1922&gt;0,L1922=1),"Yes","No"))</f>
        <v/>
      </c>
      <c r="N1922" s="48">
        <f>IF(D1922="","",N1822+F1922)</f>
        <v/>
      </c>
      <c r="O1922" s="47">
        <f>IF(D1922="","",IF(AND(K1922=0,K1822&gt;0),C1922,""))</f>
        <v/>
      </c>
    </row>
    <row r="1923">
      <c r="A1923" s="49">
        <f>IF(B1923="","",DATE(YEAR('Debt Inputs'!$E$2),MONTH('Debt Inputs'!$E$2)+19,1))</f>
        <v/>
      </c>
      <c r="B1923" s="23">
        <f>IF('Debt Inputs'!A23="","",'Debt Inputs'!A23)</f>
        <v/>
      </c>
      <c r="C1923" s="24">
        <f>IF(B1923="","",IFERROR(VLOOKUP(B1923,'Debt Inputs'!$A$6:$M$105,2,FALSE),""))</f>
        <v/>
      </c>
      <c r="D1923" s="50">
        <f>IF(B1923="","",K1823)</f>
        <v/>
      </c>
      <c r="E1923" s="26">
        <f>IF(B1923="","",IFERROR(VLOOKUP(B1923,'Debt Inputs'!$A$6:$M$105,5,FALSE),0))</f>
        <v/>
      </c>
      <c r="F1923" s="50">
        <f>IF(D1923="","",IFERROR(D1923*E1923/12,0))</f>
        <v/>
      </c>
      <c r="G1923" s="50">
        <f>IF(D1923="","",MIN(IFERROR(VLOOKUP(B1923,'Debt Inputs'!$A$6:$M$105,7,FALSE),0),D1923+F1923))</f>
        <v/>
      </c>
      <c r="H1923" s="50">
        <f>IF(D1923="","",IF(L1923=1,MAX(0,'Debt Inputs'!$B$2-SUM($G$1906:$G$2005)),0))</f>
        <v/>
      </c>
      <c r="I1923" s="50">
        <f>IF(D1923="","",MIN(D1923+F1923,G1923+H1923))</f>
        <v/>
      </c>
      <c r="J1923" s="50">
        <f>IF(D1923="","",MIN(D1923,MAX(0,I1923-F1923)))</f>
        <v/>
      </c>
      <c r="K1923" s="50">
        <f>IF(D1923="","",MAX(0,D1923+F1923-I1923))</f>
        <v/>
      </c>
      <c r="L1923" s="23">
        <f>IF(D1923="","",IF(D1923&lt;=0,"",1+COUNTIFS($D$1906:$D$2005,"&gt;0",$E$1906:$E$2005,"&gt;"&amp;E1923)))</f>
        <v/>
      </c>
      <c r="M1923" s="23">
        <f>IF(D1923="","",IF(AND(K1923&gt;0,L1923=1),"Yes","No"))</f>
        <v/>
      </c>
      <c r="N1923" s="50">
        <f>IF(D1923="","",N1823+F1923)</f>
        <v/>
      </c>
      <c r="O1923" s="49">
        <f>IF(D1923="","",IF(AND(K1923=0,K1823&gt;0),C1923,""))</f>
        <v/>
      </c>
    </row>
    <row r="1924">
      <c r="A1924" s="47">
        <f>IF(B1924="","",DATE(YEAR('Debt Inputs'!$E$2),MONTH('Debt Inputs'!$E$2)+19,1))</f>
        <v/>
      </c>
      <c r="B1924" s="18">
        <f>IF('Debt Inputs'!A24="","",'Debt Inputs'!A24)</f>
        <v/>
      </c>
      <c r="C1924" s="19">
        <f>IF(B1924="","",IFERROR(VLOOKUP(B1924,'Debt Inputs'!$A$6:$M$105,2,FALSE),""))</f>
        <v/>
      </c>
      <c r="D1924" s="48">
        <f>IF(B1924="","",K1824)</f>
        <v/>
      </c>
      <c r="E1924" s="21">
        <f>IF(B1924="","",IFERROR(VLOOKUP(B1924,'Debt Inputs'!$A$6:$M$105,5,FALSE),0))</f>
        <v/>
      </c>
      <c r="F1924" s="48">
        <f>IF(D1924="","",IFERROR(D1924*E1924/12,0))</f>
        <v/>
      </c>
      <c r="G1924" s="48">
        <f>IF(D1924="","",MIN(IFERROR(VLOOKUP(B1924,'Debt Inputs'!$A$6:$M$105,7,FALSE),0),D1924+F1924))</f>
        <v/>
      </c>
      <c r="H1924" s="48">
        <f>IF(D1924="","",IF(L1924=1,MAX(0,'Debt Inputs'!$B$2-SUM($G$1906:$G$2005)),0))</f>
        <v/>
      </c>
      <c r="I1924" s="48">
        <f>IF(D1924="","",MIN(D1924+F1924,G1924+H1924))</f>
        <v/>
      </c>
      <c r="J1924" s="48">
        <f>IF(D1924="","",MIN(D1924,MAX(0,I1924-F1924)))</f>
        <v/>
      </c>
      <c r="K1924" s="48">
        <f>IF(D1924="","",MAX(0,D1924+F1924-I1924))</f>
        <v/>
      </c>
      <c r="L1924" s="18">
        <f>IF(D1924="","",IF(D1924&lt;=0,"",1+COUNTIFS($D$1906:$D$2005,"&gt;0",$E$1906:$E$2005,"&gt;"&amp;E1924)))</f>
        <v/>
      </c>
      <c r="M1924" s="18">
        <f>IF(D1924="","",IF(AND(K1924&gt;0,L1924=1),"Yes","No"))</f>
        <v/>
      </c>
      <c r="N1924" s="48">
        <f>IF(D1924="","",N1824+F1924)</f>
        <v/>
      </c>
      <c r="O1924" s="47">
        <f>IF(D1924="","",IF(AND(K1924=0,K1824&gt;0),C1924,""))</f>
        <v/>
      </c>
    </row>
    <row r="1925">
      <c r="A1925" s="49">
        <f>IF(B1925="","",DATE(YEAR('Debt Inputs'!$E$2),MONTH('Debt Inputs'!$E$2)+19,1))</f>
        <v/>
      </c>
      <c r="B1925" s="23">
        <f>IF('Debt Inputs'!A25="","",'Debt Inputs'!A25)</f>
        <v/>
      </c>
      <c r="C1925" s="24">
        <f>IF(B1925="","",IFERROR(VLOOKUP(B1925,'Debt Inputs'!$A$6:$M$105,2,FALSE),""))</f>
        <v/>
      </c>
      <c r="D1925" s="50">
        <f>IF(B1925="","",K1825)</f>
        <v/>
      </c>
      <c r="E1925" s="26">
        <f>IF(B1925="","",IFERROR(VLOOKUP(B1925,'Debt Inputs'!$A$6:$M$105,5,FALSE),0))</f>
        <v/>
      </c>
      <c r="F1925" s="50">
        <f>IF(D1925="","",IFERROR(D1925*E1925/12,0))</f>
        <v/>
      </c>
      <c r="G1925" s="50">
        <f>IF(D1925="","",MIN(IFERROR(VLOOKUP(B1925,'Debt Inputs'!$A$6:$M$105,7,FALSE),0),D1925+F1925))</f>
        <v/>
      </c>
      <c r="H1925" s="50">
        <f>IF(D1925="","",IF(L1925=1,MAX(0,'Debt Inputs'!$B$2-SUM($G$1906:$G$2005)),0))</f>
        <v/>
      </c>
      <c r="I1925" s="50">
        <f>IF(D1925="","",MIN(D1925+F1925,G1925+H1925))</f>
        <v/>
      </c>
      <c r="J1925" s="50">
        <f>IF(D1925="","",MIN(D1925,MAX(0,I1925-F1925)))</f>
        <v/>
      </c>
      <c r="K1925" s="50">
        <f>IF(D1925="","",MAX(0,D1925+F1925-I1925))</f>
        <v/>
      </c>
      <c r="L1925" s="23">
        <f>IF(D1925="","",IF(D1925&lt;=0,"",1+COUNTIFS($D$1906:$D$2005,"&gt;0",$E$1906:$E$2005,"&gt;"&amp;E1925)))</f>
        <v/>
      </c>
      <c r="M1925" s="23">
        <f>IF(D1925="","",IF(AND(K1925&gt;0,L1925=1),"Yes","No"))</f>
        <v/>
      </c>
      <c r="N1925" s="50">
        <f>IF(D1925="","",N1825+F1925)</f>
        <v/>
      </c>
      <c r="O1925" s="49">
        <f>IF(D1925="","",IF(AND(K1925=0,K1825&gt;0),C1925,""))</f>
        <v/>
      </c>
    </row>
    <row r="1926">
      <c r="A1926" s="47">
        <f>IF(B1926="","",DATE(YEAR('Debt Inputs'!$E$2),MONTH('Debt Inputs'!$E$2)+19,1))</f>
        <v/>
      </c>
      <c r="B1926" s="18">
        <f>IF('Debt Inputs'!A26="","",'Debt Inputs'!A26)</f>
        <v/>
      </c>
      <c r="C1926" s="19">
        <f>IF(B1926="","",IFERROR(VLOOKUP(B1926,'Debt Inputs'!$A$6:$M$105,2,FALSE),""))</f>
        <v/>
      </c>
      <c r="D1926" s="48">
        <f>IF(B1926="","",K1826)</f>
        <v/>
      </c>
      <c r="E1926" s="21">
        <f>IF(B1926="","",IFERROR(VLOOKUP(B1926,'Debt Inputs'!$A$6:$M$105,5,FALSE),0))</f>
        <v/>
      </c>
      <c r="F1926" s="48">
        <f>IF(D1926="","",IFERROR(D1926*E1926/12,0))</f>
        <v/>
      </c>
      <c r="G1926" s="48">
        <f>IF(D1926="","",MIN(IFERROR(VLOOKUP(B1926,'Debt Inputs'!$A$6:$M$105,7,FALSE),0),D1926+F1926))</f>
        <v/>
      </c>
      <c r="H1926" s="48">
        <f>IF(D1926="","",IF(L1926=1,MAX(0,'Debt Inputs'!$B$2-SUM($G$1906:$G$2005)),0))</f>
        <v/>
      </c>
      <c r="I1926" s="48">
        <f>IF(D1926="","",MIN(D1926+F1926,G1926+H1926))</f>
        <v/>
      </c>
      <c r="J1926" s="48">
        <f>IF(D1926="","",MIN(D1926,MAX(0,I1926-F1926)))</f>
        <v/>
      </c>
      <c r="K1926" s="48">
        <f>IF(D1926="","",MAX(0,D1926+F1926-I1926))</f>
        <v/>
      </c>
      <c r="L1926" s="18">
        <f>IF(D1926="","",IF(D1926&lt;=0,"",1+COUNTIFS($D$1906:$D$2005,"&gt;0",$E$1906:$E$2005,"&gt;"&amp;E1926)))</f>
        <v/>
      </c>
      <c r="M1926" s="18">
        <f>IF(D1926="","",IF(AND(K1926&gt;0,L1926=1),"Yes","No"))</f>
        <v/>
      </c>
      <c r="N1926" s="48">
        <f>IF(D1926="","",N1826+F1926)</f>
        <v/>
      </c>
      <c r="O1926" s="47">
        <f>IF(D1926="","",IF(AND(K1926=0,K1826&gt;0),C1926,""))</f>
        <v/>
      </c>
    </row>
    <row r="1927">
      <c r="A1927" s="49">
        <f>IF(B1927="","",DATE(YEAR('Debt Inputs'!$E$2),MONTH('Debt Inputs'!$E$2)+19,1))</f>
        <v/>
      </c>
      <c r="B1927" s="23">
        <f>IF('Debt Inputs'!A27="","",'Debt Inputs'!A27)</f>
        <v/>
      </c>
      <c r="C1927" s="24">
        <f>IF(B1927="","",IFERROR(VLOOKUP(B1927,'Debt Inputs'!$A$6:$M$105,2,FALSE),""))</f>
        <v/>
      </c>
      <c r="D1927" s="50">
        <f>IF(B1927="","",K1827)</f>
        <v/>
      </c>
      <c r="E1927" s="26">
        <f>IF(B1927="","",IFERROR(VLOOKUP(B1927,'Debt Inputs'!$A$6:$M$105,5,FALSE),0))</f>
        <v/>
      </c>
      <c r="F1927" s="50">
        <f>IF(D1927="","",IFERROR(D1927*E1927/12,0))</f>
        <v/>
      </c>
      <c r="G1927" s="50">
        <f>IF(D1927="","",MIN(IFERROR(VLOOKUP(B1927,'Debt Inputs'!$A$6:$M$105,7,FALSE),0),D1927+F1927))</f>
        <v/>
      </c>
      <c r="H1927" s="50">
        <f>IF(D1927="","",IF(L1927=1,MAX(0,'Debt Inputs'!$B$2-SUM($G$1906:$G$2005)),0))</f>
        <v/>
      </c>
      <c r="I1927" s="50">
        <f>IF(D1927="","",MIN(D1927+F1927,G1927+H1927))</f>
        <v/>
      </c>
      <c r="J1927" s="50">
        <f>IF(D1927="","",MIN(D1927,MAX(0,I1927-F1927)))</f>
        <v/>
      </c>
      <c r="K1927" s="50">
        <f>IF(D1927="","",MAX(0,D1927+F1927-I1927))</f>
        <v/>
      </c>
      <c r="L1927" s="23">
        <f>IF(D1927="","",IF(D1927&lt;=0,"",1+COUNTIFS($D$1906:$D$2005,"&gt;0",$E$1906:$E$2005,"&gt;"&amp;E1927)))</f>
        <v/>
      </c>
      <c r="M1927" s="23">
        <f>IF(D1927="","",IF(AND(K1927&gt;0,L1927=1),"Yes","No"))</f>
        <v/>
      </c>
      <c r="N1927" s="50">
        <f>IF(D1927="","",N1827+F1927)</f>
        <v/>
      </c>
      <c r="O1927" s="49">
        <f>IF(D1927="","",IF(AND(K1927=0,K1827&gt;0),C1927,""))</f>
        <v/>
      </c>
    </row>
    <row r="1928">
      <c r="A1928" s="47">
        <f>IF(B1928="","",DATE(YEAR('Debt Inputs'!$E$2),MONTH('Debt Inputs'!$E$2)+19,1))</f>
        <v/>
      </c>
      <c r="B1928" s="18">
        <f>IF('Debt Inputs'!A28="","",'Debt Inputs'!A28)</f>
        <v/>
      </c>
      <c r="C1928" s="19">
        <f>IF(B1928="","",IFERROR(VLOOKUP(B1928,'Debt Inputs'!$A$6:$M$105,2,FALSE),""))</f>
        <v/>
      </c>
      <c r="D1928" s="48">
        <f>IF(B1928="","",K1828)</f>
        <v/>
      </c>
      <c r="E1928" s="21">
        <f>IF(B1928="","",IFERROR(VLOOKUP(B1928,'Debt Inputs'!$A$6:$M$105,5,FALSE),0))</f>
        <v/>
      </c>
      <c r="F1928" s="48">
        <f>IF(D1928="","",IFERROR(D1928*E1928/12,0))</f>
        <v/>
      </c>
      <c r="G1928" s="48">
        <f>IF(D1928="","",MIN(IFERROR(VLOOKUP(B1928,'Debt Inputs'!$A$6:$M$105,7,FALSE),0),D1928+F1928))</f>
        <v/>
      </c>
      <c r="H1928" s="48">
        <f>IF(D1928="","",IF(L1928=1,MAX(0,'Debt Inputs'!$B$2-SUM($G$1906:$G$2005)),0))</f>
        <v/>
      </c>
      <c r="I1928" s="48">
        <f>IF(D1928="","",MIN(D1928+F1928,G1928+H1928))</f>
        <v/>
      </c>
      <c r="J1928" s="48">
        <f>IF(D1928="","",MIN(D1928,MAX(0,I1928-F1928)))</f>
        <v/>
      </c>
      <c r="K1928" s="48">
        <f>IF(D1928="","",MAX(0,D1928+F1928-I1928))</f>
        <v/>
      </c>
      <c r="L1928" s="18">
        <f>IF(D1928="","",IF(D1928&lt;=0,"",1+COUNTIFS($D$1906:$D$2005,"&gt;0",$E$1906:$E$2005,"&gt;"&amp;E1928)))</f>
        <v/>
      </c>
      <c r="M1928" s="18">
        <f>IF(D1928="","",IF(AND(K1928&gt;0,L1928=1),"Yes","No"))</f>
        <v/>
      </c>
      <c r="N1928" s="48">
        <f>IF(D1928="","",N1828+F1928)</f>
        <v/>
      </c>
      <c r="O1928" s="47">
        <f>IF(D1928="","",IF(AND(K1928=0,K1828&gt;0),C1928,""))</f>
        <v/>
      </c>
    </row>
    <row r="1929">
      <c r="A1929" s="49">
        <f>IF(B1929="","",DATE(YEAR('Debt Inputs'!$E$2),MONTH('Debt Inputs'!$E$2)+19,1))</f>
        <v/>
      </c>
      <c r="B1929" s="23">
        <f>IF('Debt Inputs'!A29="","",'Debt Inputs'!A29)</f>
        <v/>
      </c>
      <c r="C1929" s="24">
        <f>IF(B1929="","",IFERROR(VLOOKUP(B1929,'Debt Inputs'!$A$6:$M$105,2,FALSE),""))</f>
        <v/>
      </c>
      <c r="D1929" s="50">
        <f>IF(B1929="","",K1829)</f>
        <v/>
      </c>
      <c r="E1929" s="26">
        <f>IF(B1929="","",IFERROR(VLOOKUP(B1929,'Debt Inputs'!$A$6:$M$105,5,FALSE),0))</f>
        <v/>
      </c>
      <c r="F1929" s="50">
        <f>IF(D1929="","",IFERROR(D1929*E1929/12,0))</f>
        <v/>
      </c>
      <c r="G1929" s="50">
        <f>IF(D1929="","",MIN(IFERROR(VLOOKUP(B1929,'Debt Inputs'!$A$6:$M$105,7,FALSE),0),D1929+F1929))</f>
        <v/>
      </c>
      <c r="H1929" s="50">
        <f>IF(D1929="","",IF(L1929=1,MAX(0,'Debt Inputs'!$B$2-SUM($G$1906:$G$2005)),0))</f>
        <v/>
      </c>
      <c r="I1929" s="50">
        <f>IF(D1929="","",MIN(D1929+F1929,G1929+H1929))</f>
        <v/>
      </c>
      <c r="J1929" s="50">
        <f>IF(D1929="","",MIN(D1929,MAX(0,I1929-F1929)))</f>
        <v/>
      </c>
      <c r="K1929" s="50">
        <f>IF(D1929="","",MAX(0,D1929+F1929-I1929))</f>
        <v/>
      </c>
      <c r="L1929" s="23">
        <f>IF(D1929="","",IF(D1929&lt;=0,"",1+COUNTIFS($D$1906:$D$2005,"&gt;0",$E$1906:$E$2005,"&gt;"&amp;E1929)))</f>
        <v/>
      </c>
      <c r="M1929" s="23">
        <f>IF(D1929="","",IF(AND(K1929&gt;0,L1929=1),"Yes","No"))</f>
        <v/>
      </c>
      <c r="N1929" s="50">
        <f>IF(D1929="","",N1829+F1929)</f>
        <v/>
      </c>
      <c r="O1929" s="49">
        <f>IF(D1929="","",IF(AND(K1929=0,K1829&gt;0),C1929,""))</f>
        <v/>
      </c>
    </row>
    <row r="1930">
      <c r="A1930" s="47">
        <f>IF(B1930="","",DATE(YEAR('Debt Inputs'!$E$2),MONTH('Debt Inputs'!$E$2)+19,1))</f>
        <v/>
      </c>
      <c r="B1930" s="18">
        <f>IF('Debt Inputs'!A30="","",'Debt Inputs'!A30)</f>
        <v/>
      </c>
      <c r="C1930" s="19">
        <f>IF(B1930="","",IFERROR(VLOOKUP(B1930,'Debt Inputs'!$A$6:$M$105,2,FALSE),""))</f>
        <v/>
      </c>
      <c r="D1930" s="48">
        <f>IF(B1930="","",K1830)</f>
        <v/>
      </c>
      <c r="E1930" s="21">
        <f>IF(B1930="","",IFERROR(VLOOKUP(B1930,'Debt Inputs'!$A$6:$M$105,5,FALSE),0))</f>
        <v/>
      </c>
      <c r="F1930" s="48">
        <f>IF(D1930="","",IFERROR(D1930*E1930/12,0))</f>
        <v/>
      </c>
      <c r="G1930" s="48">
        <f>IF(D1930="","",MIN(IFERROR(VLOOKUP(B1930,'Debt Inputs'!$A$6:$M$105,7,FALSE),0),D1930+F1930))</f>
        <v/>
      </c>
      <c r="H1930" s="48">
        <f>IF(D1930="","",IF(L1930=1,MAX(0,'Debt Inputs'!$B$2-SUM($G$1906:$G$2005)),0))</f>
        <v/>
      </c>
      <c r="I1930" s="48">
        <f>IF(D1930="","",MIN(D1930+F1930,G1930+H1930))</f>
        <v/>
      </c>
      <c r="J1930" s="48">
        <f>IF(D1930="","",MIN(D1930,MAX(0,I1930-F1930)))</f>
        <v/>
      </c>
      <c r="K1930" s="48">
        <f>IF(D1930="","",MAX(0,D1930+F1930-I1930))</f>
        <v/>
      </c>
      <c r="L1930" s="18">
        <f>IF(D1930="","",IF(D1930&lt;=0,"",1+COUNTIFS($D$1906:$D$2005,"&gt;0",$E$1906:$E$2005,"&gt;"&amp;E1930)))</f>
        <v/>
      </c>
      <c r="M1930" s="18">
        <f>IF(D1930="","",IF(AND(K1930&gt;0,L1930=1),"Yes","No"))</f>
        <v/>
      </c>
      <c r="N1930" s="48">
        <f>IF(D1930="","",N1830+F1930)</f>
        <v/>
      </c>
      <c r="O1930" s="47">
        <f>IF(D1930="","",IF(AND(K1930=0,K1830&gt;0),C1930,""))</f>
        <v/>
      </c>
    </row>
    <row r="1931">
      <c r="A1931" s="49">
        <f>IF(B1931="","",DATE(YEAR('Debt Inputs'!$E$2),MONTH('Debt Inputs'!$E$2)+19,1))</f>
        <v/>
      </c>
      <c r="B1931" s="23">
        <f>IF('Debt Inputs'!A31="","",'Debt Inputs'!A31)</f>
        <v/>
      </c>
      <c r="C1931" s="24">
        <f>IF(B1931="","",IFERROR(VLOOKUP(B1931,'Debt Inputs'!$A$6:$M$105,2,FALSE),""))</f>
        <v/>
      </c>
      <c r="D1931" s="50">
        <f>IF(B1931="","",K1831)</f>
        <v/>
      </c>
      <c r="E1931" s="26">
        <f>IF(B1931="","",IFERROR(VLOOKUP(B1931,'Debt Inputs'!$A$6:$M$105,5,FALSE),0))</f>
        <v/>
      </c>
      <c r="F1931" s="50">
        <f>IF(D1931="","",IFERROR(D1931*E1931/12,0))</f>
        <v/>
      </c>
      <c r="G1931" s="50">
        <f>IF(D1931="","",MIN(IFERROR(VLOOKUP(B1931,'Debt Inputs'!$A$6:$M$105,7,FALSE),0),D1931+F1931))</f>
        <v/>
      </c>
      <c r="H1931" s="50">
        <f>IF(D1931="","",IF(L1931=1,MAX(0,'Debt Inputs'!$B$2-SUM($G$1906:$G$2005)),0))</f>
        <v/>
      </c>
      <c r="I1931" s="50">
        <f>IF(D1931="","",MIN(D1931+F1931,G1931+H1931))</f>
        <v/>
      </c>
      <c r="J1931" s="50">
        <f>IF(D1931="","",MIN(D1931,MAX(0,I1931-F1931)))</f>
        <v/>
      </c>
      <c r="K1931" s="50">
        <f>IF(D1931="","",MAX(0,D1931+F1931-I1931))</f>
        <v/>
      </c>
      <c r="L1931" s="23">
        <f>IF(D1931="","",IF(D1931&lt;=0,"",1+COUNTIFS($D$1906:$D$2005,"&gt;0",$E$1906:$E$2005,"&gt;"&amp;E1931)))</f>
        <v/>
      </c>
      <c r="M1931" s="23">
        <f>IF(D1931="","",IF(AND(K1931&gt;0,L1931=1),"Yes","No"))</f>
        <v/>
      </c>
      <c r="N1931" s="50">
        <f>IF(D1931="","",N1831+F1931)</f>
        <v/>
      </c>
      <c r="O1931" s="49">
        <f>IF(D1931="","",IF(AND(K1931=0,K1831&gt;0),C1931,""))</f>
        <v/>
      </c>
    </row>
    <row r="1932">
      <c r="A1932" s="47">
        <f>IF(B1932="","",DATE(YEAR('Debt Inputs'!$E$2),MONTH('Debt Inputs'!$E$2)+19,1))</f>
        <v/>
      </c>
      <c r="B1932" s="18">
        <f>IF('Debt Inputs'!A32="","",'Debt Inputs'!A32)</f>
        <v/>
      </c>
      <c r="C1932" s="19">
        <f>IF(B1932="","",IFERROR(VLOOKUP(B1932,'Debt Inputs'!$A$6:$M$105,2,FALSE),""))</f>
        <v/>
      </c>
      <c r="D1932" s="48">
        <f>IF(B1932="","",K1832)</f>
        <v/>
      </c>
      <c r="E1932" s="21">
        <f>IF(B1932="","",IFERROR(VLOOKUP(B1932,'Debt Inputs'!$A$6:$M$105,5,FALSE),0))</f>
        <v/>
      </c>
      <c r="F1932" s="48">
        <f>IF(D1932="","",IFERROR(D1932*E1932/12,0))</f>
        <v/>
      </c>
      <c r="G1932" s="48">
        <f>IF(D1932="","",MIN(IFERROR(VLOOKUP(B1932,'Debt Inputs'!$A$6:$M$105,7,FALSE),0),D1932+F1932))</f>
        <v/>
      </c>
      <c r="H1932" s="48">
        <f>IF(D1932="","",IF(L1932=1,MAX(0,'Debt Inputs'!$B$2-SUM($G$1906:$G$2005)),0))</f>
        <v/>
      </c>
      <c r="I1932" s="48">
        <f>IF(D1932="","",MIN(D1932+F1932,G1932+H1932))</f>
        <v/>
      </c>
      <c r="J1932" s="48">
        <f>IF(D1932="","",MIN(D1932,MAX(0,I1932-F1932)))</f>
        <v/>
      </c>
      <c r="K1932" s="48">
        <f>IF(D1932="","",MAX(0,D1932+F1932-I1932))</f>
        <v/>
      </c>
      <c r="L1932" s="18">
        <f>IF(D1932="","",IF(D1932&lt;=0,"",1+COUNTIFS($D$1906:$D$2005,"&gt;0",$E$1906:$E$2005,"&gt;"&amp;E1932)))</f>
        <v/>
      </c>
      <c r="M1932" s="18">
        <f>IF(D1932="","",IF(AND(K1932&gt;0,L1932=1),"Yes","No"))</f>
        <v/>
      </c>
      <c r="N1932" s="48">
        <f>IF(D1932="","",N1832+F1932)</f>
        <v/>
      </c>
      <c r="O1932" s="47">
        <f>IF(D1932="","",IF(AND(K1932=0,K1832&gt;0),C1932,""))</f>
        <v/>
      </c>
    </row>
    <row r="1933">
      <c r="A1933" s="49">
        <f>IF(B1933="","",DATE(YEAR('Debt Inputs'!$E$2),MONTH('Debt Inputs'!$E$2)+19,1))</f>
        <v/>
      </c>
      <c r="B1933" s="23">
        <f>IF('Debt Inputs'!A33="","",'Debt Inputs'!A33)</f>
        <v/>
      </c>
      <c r="C1933" s="24">
        <f>IF(B1933="","",IFERROR(VLOOKUP(B1933,'Debt Inputs'!$A$6:$M$105,2,FALSE),""))</f>
        <v/>
      </c>
      <c r="D1933" s="50">
        <f>IF(B1933="","",K1833)</f>
        <v/>
      </c>
      <c r="E1933" s="26">
        <f>IF(B1933="","",IFERROR(VLOOKUP(B1933,'Debt Inputs'!$A$6:$M$105,5,FALSE),0))</f>
        <v/>
      </c>
      <c r="F1933" s="50">
        <f>IF(D1933="","",IFERROR(D1933*E1933/12,0))</f>
        <v/>
      </c>
      <c r="G1933" s="50">
        <f>IF(D1933="","",MIN(IFERROR(VLOOKUP(B1933,'Debt Inputs'!$A$6:$M$105,7,FALSE),0),D1933+F1933))</f>
        <v/>
      </c>
      <c r="H1933" s="50">
        <f>IF(D1933="","",IF(L1933=1,MAX(0,'Debt Inputs'!$B$2-SUM($G$1906:$G$2005)),0))</f>
        <v/>
      </c>
      <c r="I1933" s="50">
        <f>IF(D1933="","",MIN(D1933+F1933,G1933+H1933))</f>
        <v/>
      </c>
      <c r="J1933" s="50">
        <f>IF(D1933="","",MIN(D1933,MAX(0,I1933-F1933)))</f>
        <v/>
      </c>
      <c r="K1933" s="50">
        <f>IF(D1933="","",MAX(0,D1933+F1933-I1933))</f>
        <v/>
      </c>
      <c r="L1933" s="23">
        <f>IF(D1933="","",IF(D1933&lt;=0,"",1+COUNTIFS($D$1906:$D$2005,"&gt;0",$E$1906:$E$2005,"&gt;"&amp;E1933)))</f>
        <v/>
      </c>
      <c r="M1933" s="23">
        <f>IF(D1933="","",IF(AND(K1933&gt;0,L1933=1),"Yes","No"))</f>
        <v/>
      </c>
      <c r="N1933" s="50">
        <f>IF(D1933="","",N1833+F1933)</f>
        <v/>
      </c>
      <c r="O1933" s="49">
        <f>IF(D1933="","",IF(AND(K1933=0,K1833&gt;0),C1933,""))</f>
        <v/>
      </c>
    </row>
    <row r="1934">
      <c r="A1934" s="47">
        <f>IF(B1934="","",DATE(YEAR('Debt Inputs'!$E$2),MONTH('Debt Inputs'!$E$2)+19,1))</f>
        <v/>
      </c>
      <c r="B1934" s="18">
        <f>IF('Debt Inputs'!A34="","",'Debt Inputs'!A34)</f>
        <v/>
      </c>
      <c r="C1934" s="19">
        <f>IF(B1934="","",IFERROR(VLOOKUP(B1934,'Debt Inputs'!$A$6:$M$105,2,FALSE),""))</f>
        <v/>
      </c>
      <c r="D1934" s="48">
        <f>IF(B1934="","",K1834)</f>
        <v/>
      </c>
      <c r="E1934" s="21">
        <f>IF(B1934="","",IFERROR(VLOOKUP(B1934,'Debt Inputs'!$A$6:$M$105,5,FALSE),0))</f>
        <v/>
      </c>
      <c r="F1934" s="48">
        <f>IF(D1934="","",IFERROR(D1934*E1934/12,0))</f>
        <v/>
      </c>
      <c r="G1934" s="48">
        <f>IF(D1934="","",MIN(IFERROR(VLOOKUP(B1934,'Debt Inputs'!$A$6:$M$105,7,FALSE),0),D1934+F1934))</f>
        <v/>
      </c>
      <c r="H1934" s="48">
        <f>IF(D1934="","",IF(L1934=1,MAX(0,'Debt Inputs'!$B$2-SUM($G$1906:$G$2005)),0))</f>
        <v/>
      </c>
      <c r="I1934" s="48">
        <f>IF(D1934="","",MIN(D1934+F1934,G1934+H1934))</f>
        <v/>
      </c>
      <c r="J1934" s="48">
        <f>IF(D1934="","",MIN(D1934,MAX(0,I1934-F1934)))</f>
        <v/>
      </c>
      <c r="K1934" s="48">
        <f>IF(D1934="","",MAX(0,D1934+F1934-I1934))</f>
        <v/>
      </c>
      <c r="L1934" s="18">
        <f>IF(D1934="","",IF(D1934&lt;=0,"",1+COUNTIFS($D$1906:$D$2005,"&gt;0",$E$1906:$E$2005,"&gt;"&amp;E1934)))</f>
        <v/>
      </c>
      <c r="M1934" s="18">
        <f>IF(D1934="","",IF(AND(K1934&gt;0,L1934=1),"Yes","No"))</f>
        <v/>
      </c>
      <c r="N1934" s="48">
        <f>IF(D1934="","",N1834+F1934)</f>
        <v/>
      </c>
      <c r="O1934" s="47">
        <f>IF(D1934="","",IF(AND(K1934=0,K1834&gt;0),C1934,""))</f>
        <v/>
      </c>
    </row>
    <row r="1935">
      <c r="A1935" s="49">
        <f>IF(B1935="","",DATE(YEAR('Debt Inputs'!$E$2),MONTH('Debt Inputs'!$E$2)+19,1))</f>
        <v/>
      </c>
      <c r="B1935" s="23">
        <f>IF('Debt Inputs'!A35="","",'Debt Inputs'!A35)</f>
        <v/>
      </c>
      <c r="C1935" s="24">
        <f>IF(B1935="","",IFERROR(VLOOKUP(B1935,'Debt Inputs'!$A$6:$M$105,2,FALSE),""))</f>
        <v/>
      </c>
      <c r="D1935" s="50">
        <f>IF(B1935="","",K1835)</f>
        <v/>
      </c>
      <c r="E1935" s="26">
        <f>IF(B1935="","",IFERROR(VLOOKUP(B1935,'Debt Inputs'!$A$6:$M$105,5,FALSE),0))</f>
        <v/>
      </c>
      <c r="F1935" s="50">
        <f>IF(D1935="","",IFERROR(D1935*E1935/12,0))</f>
        <v/>
      </c>
      <c r="G1935" s="50">
        <f>IF(D1935="","",MIN(IFERROR(VLOOKUP(B1935,'Debt Inputs'!$A$6:$M$105,7,FALSE),0),D1935+F1935))</f>
        <v/>
      </c>
      <c r="H1935" s="50">
        <f>IF(D1935="","",IF(L1935=1,MAX(0,'Debt Inputs'!$B$2-SUM($G$1906:$G$2005)),0))</f>
        <v/>
      </c>
      <c r="I1935" s="50">
        <f>IF(D1935="","",MIN(D1935+F1935,G1935+H1935))</f>
        <v/>
      </c>
      <c r="J1935" s="50">
        <f>IF(D1935="","",MIN(D1935,MAX(0,I1935-F1935)))</f>
        <v/>
      </c>
      <c r="K1935" s="50">
        <f>IF(D1935="","",MAX(0,D1935+F1935-I1935))</f>
        <v/>
      </c>
      <c r="L1935" s="23">
        <f>IF(D1935="","",IF(D1935&lt;=0,"",1+COUNTIFS($D$1906:$D$2005,"&gt;0",$E$1906:$E$2005,"&gt;"&amp;E1935)))</f>
        <v/>
      </c>
      <c r="M1935" s="23">
        <f>IF(D1935="","",IF(AND(K1935&gt;0,L1935=1),"Yes","No"))</f>
        <v/>
      </c>
      <c r="N1935" s="50">
        <f>IF(D1935="","",N1835+F1935)</f>
        <v/>
      </c>
      <c r="O1935" s="49">
        <f>IF(D1935="","",IF(AND(K1935=0,K1835&gt;0),C1935,""))</f>
        <v/>
      </c>
    </row>
    <row r="1936">
      <c r="A1936" s="47">
        <f>IF(B1936="","",DATE(YEAR('Debt Inputs'!$E$2),MONTH('Debt Inputs'!$E$2)+19,1))</f>
        <v/>
      </c>
      <c r="B1936" s="18">
        <f>IF('Debt Inputs'!A36="","",'Debt Inputs'!A36)</f>
        <v/>
      </c>
      <c r="C1936" s="19">
        <f>IF(B1936="","",IFERROR(VLOOKUP(B1936,'Debt Inputs'!$A$6:$M$105,2,FALSE),""))</f>
        <v/>
      </c>
      <c r="D1936" s="48">
        <f>IF(B1936="","",K1836)</f>
        <v/>
      </c>
      <c r="E1936" s="21">
        <f>IF(B1936="","",IFERROR(VLOOKUP(B1936,'Debt Inputs'!$A$6:$M$105,5,FALSE),0))</f>
        <v/>
      </c>
      <c r="F1936" s="48">
        <f>IF(D1936="","",IFERROR(D1936*E1936/12,0))</f>
        <v/>
      </c>
      <c r="G1936" s="48">
        <f>IF(D1936="","",MIN(IFERROR(VLOOKUP(B1936,'Debt Inputs'!$A$6:$M$105,7,FALSE),0),D1936+F1936))</f>
        <v/>
      </c>
      <c r="H1936" s="48">
        <f>IF(D1936="","",IF(L1936=1,MAX(0,'Debt Inputs'!$B$2-SUM($G$1906:$G$2005)),0))</f>
        <v/>
      </c>
      <c r="I1936" s="48">
        <f>IF(D1936="","",MIN(D1936+F1936,G1936+H1936))</f>
        <v/>
      </c>
      <c r="J1936" s="48">
        <f>IF(D1936="","",MIN(D1936,MAX(0,I1936-F1936)))</f>
        <v/>
      </c>
      <c r="K1936" s="48">
        <f>IF(D1936="","",MAX(0,D1936+F1936-I1936))</f>
        <v/>
      </c>
      <c r="L1936" s="18">
        <f>IF(D1936="","",IF(D1936&lt;=0,"",1+COUNTIFS($D$1906:$D$2005,"&gt;0",$E$1906:$E$2005,"&gt;"&amp;E1936)))</f>
        <v/>
      </c>
      <c r="M1936" s="18">
        <f>IF(D1936="","",IF(AND(K1936&gt;0,L1936=1),"Yes","No"))</f>
        <v/>
      </c>
      <c r="N1936" s="48">
        <f>IF(D1936="","",N1836+F1936)</f>
        <v/>
      </c>
      <c r="O1936" s="47">
        <f>IF(D1936="","",IF(AND(K1936=0,K1836&gt;0),C1936,""))</f>
        <v/>
      </c>
    </row>
    <row r="1937">
      <c r="A1937" s="49">
        <f>IF(B1937="","",DATE(YEAR('Debt Inputs'!$E$2),MONTH('Debt Inputs'!$E$2)+19,1))</f>
        <v/>
      </c>
      <c r="B1937" s="23">
        <f>IF('Debt Inputs'!A37="","",'Debt Inputs'!A37)</f>
        <v/>
      </c>
      <c r="C1937" s="24">
        <f>IF(B1937="","",IFERROR(VLOOKUP(B1937,'Debt Inputs'!$A$6:$M$105,2,FALSE),""))</f>
        <v/>
      </c>
      <c r="D1937" s="50">
        <f>IF(B1937="","",K1837)</f>
        <v/>
      </c>
      <c r="E1937" s="26">
        <f>IF(B1937="","",IFERROR(VLOOKUP(B1937,'Debt Inputs'!$A$6:$M$105,5,FALSE),0))</f>
        <v/>
      </c>
      <c r="F1937" s="50">
        <f>IF(D1937="","",IFERROR(D1937*E1937/12,0))</f>
        <v/>
      </c>
      <c r="G1937" s="50">
        <f>IF(D1937="","",MIN(IFERROR(VLOOKUP(B1937,'Debt Inputs'!$A$6:$M$105,7,FALSE),0),D1937+F1937))</f>
        <v/>
      </c>
      <c r="H1937" s="50">
        <f>IF(D1937="","",IF(L1937=1,MAX(0,'Debt Inputs'!$B$2-SUM($G$1906:$G$2005)),0))</f>
        <v/>
      </c>
      <c r="I1937" s="50">
        <f>IF(D1937="","",MIN(D1937+F1937,G1937+H1937))</f>
        <v/>
      </c>
      <c r="J1937" s="50">
        <f>IF(D1937="","",MIN(D1937,MAX(0,I1937-F1937)))</f>
        <v/>
      </c>
      <c r="K1937" s="50">
        <f>IF(D1937="","",MAX(0,D1937+F1937-I1937))</f>
        <v/>
      </c>
      <c r="L1937" s="23">
        <f>IF(D1937="","",IF(D1937&lt;=0,"",1+COUNTIFS($D$1906:$D$2005,"&gt;0",$E$1906:$E$2005,"&gt;"&amp;E1937)))</f>
        <v/>
      </c>
      <c r="M1937" s="23">
        <f>IF(D1937="","",IF(AND(K1937&gt;0,L1937=1),"Yes","No"))</f>
        <v/>
      </c>
      <c r="N1937" s="50">
        <f>IF(D1937="","",N1837+F1937)</f>
        <v/>
      </c>
      <c r="O1937" s="49">
        <f>IF(D1937="","",IF(AND(K1937=0,K1837&gt;0),C1937,""))</f>
        <v/>
      </c>
    </row>
    <row r="1938">
      <c r="A1938" s="47">
        <f>IF(B1938="","",DATE(YEAR('Debt Inputs'!$E$2),MONTH('Debt Inputs'!$E$2)+19,1))</f>
        <v/>
      </c>
      <c r="B1938" s="18">
        <f>IF('Debt Inputs'!A38="","",'Debt Inputs'!A38)</f>
        <v/>
      </c>
      <c r="C1938" s="19">
        <f>IF(B1938="","",IFERROR(VLOOKUP(B1938,'Debt Inputs'!$A$6:$M$105,2,FALSE),""))</f>
        <v/>
      </c>
      <c r="D1938" s="48">
        <f>IF(B1938="","",K1838)</f>
        <v/>
      </c>
      <c r="E1938" s="21">
        <f>IF(B1938="","",IFERROR(VLOOKUP(B1938,'Debt Inputs'!$A$6:$M$105,5,FALSE),0))</f>
        <v/>
      </c>
      <c r="F1938" s="48">
        <f>IF(D1938="","",IFERROR(D1938*E1938/12,0))</f>
        <v/>
      </c>
      <c r="G1938" s="48">
        <f>IF(D1938="","",MIN(IFERROR(VLOOKUP(B1938,'Debt Inputs'!$A$6:$M$105,7,FALSE),0),D1938+F1938))</f>
        <v/>
      </c>
      <c r="H1938" s="48">
        <f>IF(D1938="","",IF(L1938=1,MAX(0,'Debt Inputs'!$B$2-SUM($G$1906:$G$2005)),0))</f>
        <v/>
      </c>
      <c r="I1938" s="48">
        <f>IF(D1938="","",MIN(D1938+F1938,G1938+H1938))</f>
        <v/>
      </c>
      <c r="J1938" s="48">
        <f>IF(D1938="","",MIN(D1938,MAX(0,I1938-F1938)))</f>
        <v/>
      </c>
      <c r="K1938" s="48">
        <f>IF(D1938="","",MAX(0,D1938+F1938-I1938))</f>
        <v/>
      </c>
      <c r="L1938" s="18">
        <f>IF(D1938="","",IF(D1938&lt;=0,"",1+COUNTIFS($D$1906:$D$2005,"&gt;0",$E$1906:$E$2005,"&gt;"&amp;E1938)))</f>
        <v/>
      </c>
      <c r="M1938" s="18">
        <f>IF(D1938="","",IF(AND(K1938&gt;0,L1938=1),"Yes","No"))</f>
        <v/>
      </c>
      <c r="N1938" s="48">
        <f>IF(D1938="","",N1838+F1938)</f>
        <v/>
      </c>
      <c r="O1938" s="47">
        <f>IF(D1938="","",IF(AND(K1938=0,K1838&gt;0),C1938,""))</f>
        <v/>
      </c>
    </row>
    <row r="1939">
      <c r="A1939" s="49">
        <f>IF(B1939="","",DATE(YEAR('Debt Inputs'!$E$2),MONTH('Debt Inputs'!$E$2)+19,1))</f>
        <v/>
      </c>
      <c r="B1939" s="23">
        <f>IF('Debt Inputs'!A39="","",'Debt Inputs'!A39)</f>
        <v/>
      </c>
      <c r="C1939" s="24">
        <f>IF(B1939="","",IFERROR(VLOOKUP(B1939,'Debt Inputs'!$A$6:$M$105,2,FALSE),""))</f>
        <v/>
      </c>
      <c r="D1939" s="50">
        <f>IF(B1939="","",K1839)</f>
        <v/>
      </c>
      <c r="E1939" s="26">
        <f>IF(B1939="","",IFERROR(VLOOKUP(B1939,'Debt Inputs'!$A$6:$M$105,5,FALSE),0))</f>
        <v/>
      </c>
      <c r="F1939" s="50">
        <f>IF(D1939="","",IFERROR(D1939*E1939/12,0))</f>
        <v/>
      </c>
      <c r="G1939" s="50">
        <f>IF(D1939="","",MIN(IFERROR(VLOOKUP(B1939,'Debt Inputs'!$A$6:$M$105,7,FALSE),0),D1939+F1939))</f>
        <v/>
      </c>
      <c r="H1939" s="50">
        <f>IF(D1939="","",IF(L1939=1,MAX(0,'Debt Inputs'!$B$2-SUM($G$1906:$G$2005)),0))</f>
        <v/>
      </c>
      <c r="I1939" s="50">
        <f>IF(D1939="","",MIN(D1939+F1939,G1939+H1939))</f>
        <v/>
      </c>
      <c r="J1939" s="50">
        <f>IF(D1939="","",MIN(D1939,MAX(0,I1939-F1939)))</f>
        <v/>
      </c>
      <c r="K1939" s="50">
        <f>IF(D1939="","",MAX(0,D1939+F1939-I1939))</f>
        <v/>
      </c>
      <c r="L1939" s="23">
        <f>IF(D1939="","",IF(D1939&lt;=0,"",1+COUNTIFS($D$1906:$D$2005,"&gt;0",$E$1906:$E$2005,"&gt;"&amp;E1939)))</f>
        <v/>
      </c>
      <c r="M1939" s="23">
        <f>IF(D1939="","",IF(AND(K1939&gt;0,L1939=1),"Yes","No"))</f>
        <v/>
      </c>
      <c r="N1939" s="50">
        <f>IF(D1939="","",N1839+F1939)</f>
        <v/>
      </c>
      <c r="O1939" s="49">
        <f>IF(D1939="","",IF(AND(K1939=0,K1839&gt;0),C1939,""))</f>
        <v/>
      </c>
    </row>
    <row r="1940">
      <c r="A1940" s="47">
        <f>IF(B1940="","",DATE(YEAR('Debt Inputs'!$E$2),MONTH('Debt Inputs'!$E$2)+19,1))</f>
        <v/>
      </c>
      <c r="B1940" s="18">
        <f>IF('Debt Inputs'!A40="","",'Debt Inputs'!A40)</f>
        <v/>
      </c>
      <c r="C1940" s="19">
        <f>IF(B1940="","",IFERROR(VLOOKUP(B1940,'Debt Inputs'!$A$6:$M$105,2,FALSE),""))</f>
        <v/>
      </c>
      <c r="D1940" s="48">
        <f>IF(B1940="","",K1840)</f>
        <v/>
      </c>
      <c r="E1940" s="21">
        <f>IF(B1940="","",IFERROR(VLOOKUP(B1940,'Debt Inputs'!$A$6:$M$105,5,FALSE),0))</f>
        <v/>
      </c>
      <c r="F1940" s="48">
        <f>IF(D1940="","",IFERROR(D1940*E1940/12,0))</f>
        <v/>
      </c>
      <c r="G1940" s="48">
        <f>IF(D1940="","",MIN(IFERROR(VLOOKUP(B1940,'Debt Inputs'!$A$6:$M$105,7,FALSE),0),D1940+F1940))</f>
        <v/>
      </c>
      <c r="H1940" s="48">
        <f>IF(D1940="","",IF(L1940=1,MAX(0,'Debt Inputs'!$B$2-SUM($G$1906:$G$2005)),0))</f>
        <v/>
      </c>
      <c r="I1940" s="48">
        <f>IF(D1940="","",MIN(D1940+F1940,G1940+H1940))</f>
        <v/>
      </c>
      <c r="J1940" s="48">
        <f>IF(D1940="","",MIN(D1940,MAX(0,I1940-F1940)))</f>
        <v/>
      </c>
      <c r="K1940" s="48">
        <f>IF(D1940="","",MAX(0,D1940+F1940-I1940))</f>
        <v/>
      </c>
      <c r="L1940" s="18">
        <f>IF(D1940="","",IF(D1940&lt;=0,"",1+COUNTIFS($D$1906:$D$2005,"&gt;0",$E$1906:$E$2005,"&gt;"&amp;E1940)))</f>
        <v/>
      </c>
      <c r="M1940" s="18">
        <f>IF(D1940="","",IF(AND(K1940&gt;0,L1940=1),"Yes","No"))</f>
        <v/>
      </c>
      <c r="N1940" s="48">
        <f>IF(D1940="","",N1840+F1940)</f>
        <v/>
      </c>
      <c r="O1940" s="47">
        <f>IF(D1940="","",IF(AND(K1940=0,K1840&gt;0),C1940,""))</f>
        <v/>
      </c>
    </row>
    <row r="1941">
      <c r="A1941" s="49">
        <f>IF(B1941="","",DATE(YEAR('Debt Inputs'!$E$2),MONTH('Debt Inputs'!$E$2)+19,1))</f>
        <v/>
      </c>
      <c r="B1941" s="23">
        <f>IF('Debt Inputs'!A41="","",'Debt Inputs'!A41)</f>
        <v/>
      </c>
      <c r="C1941" s="24">
        <f>IF(B1941="","",IFERROR(VLOOKUP(B1941,'Debt Inputs'!$A$6:$M$105,2,FALSE),""))</f>
        <v/>
      </c>
      <c r="D1941" s="50">
        <f>IF(B1941="","",K1841)</f>
        <v/>
      </c>
      <c r="E1941" s="26">
        <f>IF(B1941="","",IFERROR(VLOOKUP(B1941,'Debt Inputs'!$A$6:$M$105,5,FALSE),0))</f>
        <v/>
      </c>
      <c r="F1941" s="50">
        <f>IF(D1941="","",IFERROR(D1941*E1941/12,0))</f>
        <v/>
      </c>
      <c r="G1941" s="50">
        <f>IF(D1941="","",MIN(IFERROR(VLOOKUP(B1941,'Debt Inputs'!$A$6:$M$105,7,FALSE),0),D1941+F1941))</f>
        <v/>
      </c>
      <c r="H1941" s="50">
        <f>IF(D1941="","",IF(L1941=1,MAX(0,'Debt Inputs'!$B$2-SUM($G$1906:$G$2005)),0))</f>
        <v/>
      </c>
      <c r="I1941" s="50">
        <f>IF(D1941="","",MIN(D1941+F1941,G1941+H1941))</f>
        <v/>
      </c>
      <c r="J1941" s="50">
        <f>IF(D1941="","",MIN(D1941,MAX(0,I1941-F1941)))</f>
        <v/>
      </c>
      <c r="K1941" s="50">
        <f>IF(D1941="","",MAX(0,D1941+F1941-I1941))</f>
        <v/>
      </c>
      <c r="L1941" s="23">
        <f>IF(D1941="","",IF(D1941&lt;=0,"",1+COUNTIFS($D$1906:$D$2005,"&gt;0",$E$1906:$E$2005,"&gt;"&amp;E1941)))</f>
        <v/>
      </c>
      <c r="M1941" s="23">
        <f>IF(D1941="","",IF(AND(K1941&gt;0,L1941=1),"Yes","No"))</f>
        <v/>
      </c>
      <c r="N1941" s="50">
        <f>IF(D1941="","",N1841+F1941)</f>
        <v/>
      </c>
      <c r="O1941" s="49">
        <f>IF(D1941="","",IF(AND(K1941=0,K1841&gt;0),C1941,""))</f>
        <v/>
      </c>
    </row>
    <row r="1942">
      <c r="A1942" s="47">
        <f>IF(B1942="","",DATE(YEAR('Debt Inputs'!$E$2),MONTH('Debt Inputs'!$E$2)+19,1))</f>
        <v/>
      </c>
      <c r="B1942" s="18">
        <f>IF('Debt Inputs'!A42="","",'Debt Inputs'!A42)</f>
        <v/>
      </c>
      <c r="C1942" s="19">
        <f>IF(B1942="","",IFERROR(VLOOKUP(B1942,'Debt Inputs'!$A$6:$M$105,2,FALSE),""))</f>
        <v/>
      </c>
      <c r="D1942" s="48">
        <f>IF(B1942="","",K1842)</f>
        <v/>
      </c>
      <c r="E1942" s="21">
        <f>IF(B1942="","",IFERROR(VLOOKUP(B1942,'Debt Inputs'!$A$6:$M$105,5,FALSE),0))</f>
        <v/>
      </c>
      <c r="F1942" s="48">
        <f>IF(D1942="","",IFERROR(D1942*E1942/12,0))</f>
        <v/>
      </c>
      <c r="G1942" s="48">
        <f>IF(D1942="","",MIN(IFERROR(VLOOKUP(B1942,'Debt Inputs'!$A$6:$M$105,7,FALSE),0),D1942+F1942))</f>
        <v/>
      </c>
      <c r="H1942" s="48">
        <f>IF(D1942="","",IF(L1942=1,MAX(0,'Debt Inputs'!$B$2-SUM($G$1906:$G$2005)),0))</f>
        <v/>
      </c>
      <c r="I1942" s="48">
        <f>IF(D1942="","",MIN(D1942+F1942,G1942+H1942))</f>
        <v/>
      </c>
      <c r="J1942" s="48">
        <f>IF(D1942="","",MIN(D1942,MAX(0,I1942-F1942)))</f>
        <v/>
      </c>
      <c r="K1942" s="48">
        <f>IF(D1942="","",MAX(0,D1942+F1942-I1942))</f>
        <v/>
      </c>
      <c r="L1942" s="18">
        <f>IF(D1942="","",IF(D1942&lt;=0,"",1+COUNTIFS($D$1906:$D$2005,"&gt;0",$E$1906:$E$2005,"&gt;"&amp;E1942)))</f>
        <v/>
      </c>
      <c r="M1942" s="18">
        <f>IF(D1942="","",IF(AND(K1942&gt;0,L1942=1),"Yes","No"))</f>
        <v/>
      </c>
      <c r="N1942" s="48">
        <f>IF(D1942="","",N1842+F1942)</f>
        <v/>
      </c>
      <c r="O1942" s="47">
        <f>IF(D1942="","",IF(AND(K1942=0,K1842&gt;0),C1942,""))</f>
        <v/>
      </c>
    </row>
    <row r="1943">
      <c r="A1943" s="49">
        <f>IF(B1943="","",DATE(YEAR('Debt Inputs'!$E$2),MONTH('Debt Inputs'!$E$2)+19,1))</f>
        <v/>
      </c>
      <c r="B1943" s="23">
        <f>IF('Debt Inputs'!A43="","",'Debt Inputs'!A43)</f>
        <v/>
      </c>
      <c r="C1943" s="24">
        <f>IF(B1943="","",IFERROR(VLOOKUP(B1943,'Debt Inputs'!$A$6:$M$105,2,FALSE),""))</f>
        <v/>
      </c>
      <c r="D1943" s="50">
        <f>IF(B1943="","",K1843)</f>
        <v/>
      </c>
      <c r="E1943" s="26">
        <f>IF(B1943="","",IFERROR(VLOOKUP(B1943,'Debt Inputs'!$A$6:$M$105,5,FALSE),0))</f>
        <v/>
      </c>
      <c r="F1943" s="50">
        <f>IF(D1943="","",IFERROR(D1943*E1943/12,0))</f>
        <v/>
      </c>
      <c r="G1943" s="50">
        <f>IF(D1943="","",MIN(IFERROR(VLOOKUP(B1943,'Debt Inputs'!$A$6:$M$105,7,FALSE),0),D1943+F1943))</f>
        <v/>
      </c>
      <c r="H1943" s="50">
        <f>IF(D1943="","",IF(L1943=1,MAX(0,'Debt Inputs'!$B$2-SUM($G$1906:$G$2005)),0))</f>
        <v/>
      </c>
      <c r="I1943" s="50">
        <f>IF(D1943="","",MIN(D1943+F1943,G1943+H1943))</f>
        <v/>
      </c>
      <c r="J1943" s="50">
        <f>IF(D1943="","",MIN(D1943,MAX(0,I1943-F1943)))</f>
        <v/>
      </c>
      <c r="K1943" s="50">
        <f>IF(D1943="","",MAX(0,D1943+F1943-I1943))</f>
        <v/>
      </c>
      <c r="L1943" s="23">
        <f>IF(D1943="","",IF(D1943&lt;=0,"",1+COUNTIFS($D$1906:$D$2005,"&gt;0",$E$1906:$E$2005,"&gt;"&amp;E1943)))</f>
        <v/>
      </c>
      <c r="M1943" s="23">
        <f>IF(D1943="","",IF(AND(K1943&gt;0,L1943=1),"Yes","No"))</f>
        <v/>
      </c>
      <c r="N1943" s="50">
        <f>IF(D1943="","",N1843+F1943)</f>
        <v/>
      </c>
      <c r="O1943" s="49">
        <f>IF(D1943="","",IF(AND(K1943=0,K1843&gt;0),C1943,""))</f>
        <v/>
      </c>
    </row>
    <row r="1944">
      <c r="A1944" s="47">
        <f>IF(B1944="","",DATE(YEAR('Debt Inputs'!$E$2),MONTH('Debt Inputs'!$E$2)+19,1))</f>
        <v/>
      </c>
      <c r="B1944" s="18">
        <f>IF('Debt Inputs'!A44="","",'Debt Inputs'!A44)</f>
        <v/>
      </c>
      <c r="C1944" s="19">
        <f>IF(B1944="","",IFERROR(VLOOKUP(B1944,'Debt Inputs'!$A$6:$M$105,2,FALSE),""))</f>
        <v/>
      </c>
      <c r="D1944" s="48">
        <f>IF(B1944="","",K1844)</f>
        <v/>
      </c>
      <c r="E1944" s="21">
        <f>IF(B1944="","",IFERROR(VLOOKUP(B1944,'Debt Inputs'!$A$6:$M$105,5,FALSE),0))</f>
        <v/>
      </c>
      <c r="F1944" s="48">
        <f>IF(D1944="","",IFERROR(D1944*E1944/12,0))</f>
        <v/>
      </c>
      <c r="G1944" s="48">
        <f>IF(D1944="","",MIN(IFERROR(VLOOKUP(B1944,'Debt Inputs'!$A$6:$M$105,7,FALSE),0),D1944+F1944))</f>
        <v/>
      </c>
      <c r="H1944" s="48">
        <f>IF(D1944="","",IF(L1944=1,MAX(0,'Debt Inputs'!$B$2-SUM($G$1906:$G$2005)),0))</f>
        <v/>
      </c>
      <c r="I1944" s="48">
        <f>IF(D1944="","",MIN(D1944+F1944,G1944+H1944))</f>
        <v/>
      </c>
      <c r="J1944" s="48">
        <f>IF(D1944="","",MIN(D1944,MAX(0,I1944-F1944)))</f>
        <v/>
      </c>
      <c r="K1944" s="48">
        <f>IF(D1944="","",MAX(0,D1944+F1944-I1944))</f>
        <v/>
      </c>
      <c r="L1944" s="18">
        <f>IF(D1944="","",IF(D1944&lt;=0,"",1+COUNTIFS($D$1906:$D$2005,"&gt;0",$E$1906:$E$2005,"&gt;"&amp;E1944)))</f>
        <v/>
      </c>
      <c r="M1944" s="18">
        <f>IF(D1944="","",IF(AND(K1944&gt;0,L1944=1),"Yes","No"))</f>
        <v/>
      </c>
      <c r="N1944" s="48">
        <f>IF(D1944="","",N1844+F1944)</f>
        <v/>
      </c>
      <c r="O1944" s="47">
        <f>IF(D1944="","",IF(AND(K1944=0,K1844&gt;0),C1944,""))</f>
        <v/>
      </c>
    </row>
    <row r="1945">
      <c r="A1945" s="49">
        <f>IF(B1945="","",DATE(YEAR('Debt Inputs'!$E$2),MONTH('Debt Inputs'!$E$2)+19,1))</f>
        <v/>
      </c>
      <c r="B1945" s="23">
        <f>IF('Debt Inputs'!A45="","",'Debt Inputs'!A45)</f>
        <v/>
      </c>
      <c r="C1945" s="24">
        <f>IF(B1945="","",IFERROR(VLOOKUP(B1945,'Debt Inputs'!$A$6:$M$105,2,FALSE),""))</f>
        <v/>
      </c>
      <c r="D1945" s="50">
        <f>IF(B1945="","",K1845)</f>
        <v/>
      </c>
      <c r="E1945" s="26">
        <f>IF(B1945="","",IFERROR(VLOOKUP(B1945,'Debt Inputs'!$A$6:$M$105,5,FALSE),0))</f>
        <v/>
      </c>
      <c r="F1945" s="50">
        <f>IF(D1945="","",IFERROR(D1945*E1945/12,0))</f>
        <v/>
      </c>
      <c r="G1945" s="50">
        <f>IF(D1945="","",MIN(IFERROR(VLOOKUP(B1945,'Debt Inputs'!$A$6:$M$105,7,FALSE),0),D1945+F1945))</f>
        <v/>
      </c>
      <c r="H1945" s="50">
        <f>IF(D1945="","",IF(L1945=1,MAX(0,'Debt Inputs'!$B$2-SUM($G$1906:$G$2005)),0))</f>
        <v/>
      </c>
      <c r="I1945" s="50">
        <f>IF(D1945="","",MIN(D1945+F1945,G1945+H1945))</f>
        <v/>
      </c>
      <c r="J1945" s="50">
        <f>IF(D1945="","",MIN(D1945,MAX(0,I1945-F1945)))</f>
        <v/>
      </c>
      <c r="K1945" s="50">
        <f>IF(D1945="","",MAX(0,D1945+F1945-I1945))</f>
        <v/>
      </c>
      <c r="L1945" s="23">
        <f>IF(D1945="","",IF(D1945&lt;=0,"",1+COUNTIFS($D$1906:$D$2005,"&gt;0",$E$1906:$E$2005,"&gt;"&amp;E1945)))</f>
        <v/>
      </c>
      <c r="M1945" s="23">
        <f>IF(D1945="","",IF(AND(K1945&gt;0,L1945=1),"Yes","No"))</f>
        <v/>
      </c>
      <c r="N1945" s="50">
        <f>IF(D1945="","",N1845+F1945)</f>
        <v/>
      </c>
      <c r="O1945" s="49">
        <f>IF(D1945="","",IF(AND(K1945=0,K1845&gt;0),C1945,""))</f>
        <v/>
      </c>
    </row>
    <row r="1946">
      <c r="A1946" s="47">
        <f>IF(B1946="","",DATE(YEAR('Debt Inputs'!$E$2),MONTH('Debt Inputs'!$E$2)+19,1))</f>
        <v/>
      </c>
      <c r="B1946" s="18">
        <f>IF('Debt Inputs'!A46="","",'Debt Inputs'!A46)</f>
        <v/>
      </c>
      <c r="C1946" s="19">
        <f>IF(B1946="","",IFERROR(VLOOKUP(B1946,'Debt Inputs'!$A$6:$M$105,2,FALSE),""))</f>
        <v/>
      </c>
      <c r="D1946" s="48">
        <f>IF(B1946="","",K1846)</f>
        <v/>
      </c>
      <c r="E1946" s="21">
        <f>IF(B1946="","",IFERROR(VLOOKUP(B1946,'Debt Inputs'!$A$6:$M$105,5,FALSE),0))</f>
        <v/>
      </c>
      <c r="F1946" s="48">
        <f>IF(D1946="","",IFERROR(D1946*E1946/12,0))</f>
        <v/>
      </c>
      <c r="G1946" s="48">
        <f>IF(D1946="","",MIN(IFERROR(VLOOKUP(B1946,'Debt Inputs'!$A$6:$M$105,7,FALSE),0),D1946+F1946))</f>
        <v/>
      </c>
      <c r="H1946" s="48">
        <f>IF(D1946="","",IF(L1946=1,MAX(0,'Debt Inputs'!$B$2-SUM($G$1906:$G$2005)),0))</f>
        <v/>
      </c>
      <c r="I1946" s="48">
        <f>IF(D1946="","",MIN(D1946+F1946,G1946+H1946))</f>
        <v/>
      </c>
      <c r="J1946" s="48">
        <f>IF(D1946="","",MIN(D1946,MAX(0,I1946-F1946)))</f>
        <v/>
      </c>
      <c r="K1946" s="48">
        <f>IF(D1946="","",MAX(0,D1946+F1946-I1946))</f>
        <v/>
      </c>
      <c r="L1946" s="18">
        <f>IF(D1946="","",IF(D1946&lt;=0,"",1+COUNTIFS($D$1906:$D$2005,"&gt;0",$E$1906:$E$2005,"&gt;"&amp;E1946)))</f>
        <v/>
      </c>
      <c r="M1946" s="18">
        <f>IF(D1946="","",IF(AND(K1946&gt;0,L1946=1),"Yes","No"))</f>
        <v/>
      </c>
      <c r="N1946" s="48">
        <f>IF(D1946="","",N1846+F1946)</f>
        <v/>
      </c>
      <c r="O1946" s="47">
        <f>IF(D1946="","",IF(AND(K1946=0,K1846&gt;0),C1946,""))</f>
        <v/>
      </c>
    </row>
    <row r="1947">
      <c r="A1947" s="49">
        <f>IF(B1947="","",DATE(YEAR('Debt Inputs'!$E$2),MONTH('Debt Inputs'!$E$2)+19,1))</f>
        <v/>
      </c>
      <c r="B1947" s="23">
        <f>IF('Debt Inputs'!A47="","",'Debt Inputs'!A47)</f>
        <v/>
      </c>
      <c r="C1947" s="24">
        <f>IF(B1947="","",IFERROR(VLOOKUP(B1947,'Debt Inputs'!$A$6:$M$105,2,FALSE),""))</f>
        <v/>
      </c>
      <c r="D1947" s="50">
        <f>IF(B1947="","",K1847)</f>
        <v/>
      </c>
      <c r="E1947" s="26">
        <f>IF(B1947="","",IFERROR(VLOOKUP(B1947,'Debt Inputs'!$A$6:$M$105,5,FALSE),0))</f>
        <v/>
      </c>
      <c r="F1947" s="50">
        <f>IF(D1947="","",IFERROR(D1947*E1947/12,0))</f>
        <v/>
      </c>
      <c r="G1947" s="50">
        <f>IF(D1947="","",MIN(IFERROR(VLOOKUP(B1947,'Debt Inputs'!$A$6:$M$105,7,FALSE),0),D1947+F1947))</f>
        <v/>
      </c>
      <c r="H1947" s="50">
        <f>IF(D1947="","",IF(L1947=1,MAX(0,'Debt Inputs'!$B$2-SUM($G$1906:$G$2005)),0))</f>
        <v/>
      </c>
      <c r="I1947" s="50">
        <f>IF(D1947="","",MIN(D1947+F1947,G1947+H1947))</f>
        <v/>
      </c>
      <c r="J1947" s="50">
        <f>IF(D1947="","",MIN(D1947,MAX(0,I1947-F1947)))</f>
        <v/>
      </c>
      <c r="K1947" s="50">
        <f>IF(D1947="","",MAX(0,D1947+F1947-I1947))</f>
        <v/>
      </c>
      <c r="L1947" s="23">
        <f>IF(D1947="","",IF(D1947&lt;=0,"",1+COUNTIFS($D$1906:$D$2005,"&gt;0",$E$1906:$E$2005,"&gt;"&amp;E1947)))</f>
        <v/>
      </c>
      <c r="M1947" s="23">
        <f>IF(D1947="","",IF(AND(K1947&gt;0,L1947=1),"Yes","No"))</f>
        <v/>
      </c>
      <c r="N1947" s="50">
        <f>IF(D1947="","",N1847+F1947)</f>
        <v/>
      </c>
      <c r="O1947" s="49">
        <f>IF(D1947="","",IF(AND(K1947=0,K1847&gt;0),C1947,""))</f>
        <v/>
      </c>
    </row>
    <row r="1948">
      <c r="A1948" s="47">
        <f>IF(B1948="","",DATE(YEAR('Debt Inputs'!$E$2),MONTH('Debt Inputs'!$E$2)+19,1))</f>
        <v/>
      </c>
      <c r="B1948" s="18">
        <f>IF('Debt Inputs'!A48="","",'Debt Inputs'!A48)</f>
        <v/>
      </c>
      <c r="C1948" s="19">
        <f>IF(B1948="","",IFERROR(VLOOKUP(B1948,'Debt Inputs'!$A$6:$M$105,2,FALSE),""))</f>
        <v/>
      </c>
      <c r="D1948" s="48">
        <f>IF(B1948="","",K1848)</f>
        <v/>
      </c>
      <c r="E1948" s="21">
        <f>IF(B1948="","",IFERROR(VLOOKUP(B1948,'Debt Inputs'!$A$6:$M$105,5,FALSE),0))</f>
        <v/>
      </c>
      <c r="F1948" s="48">
        <f>IF(D1948="","",IFERROR(D1948*E1948/12,0))</f>
        <v/>
      </c>
      <c r="G1948" s="48">
        <f>IF(D1948="","",MIN(IFERROR(VLOOKUP(B1948,'Debt Inputs'!$A$6:$M$105,7,FALSE),0),D1948+F1948))</f>
        <v/>
      </c>
      <c r="H1948" s="48">
        <f>IF(D1948="","",IF(L1948=1,MAX(0,'Debt Inputs'!$B$2-SUM($G$1906:$G$2005)),0))</f>
        <v/>
      </c>
      <c r="I1948" s="48">
        <f>IF(D1948="","",MIN(D1948+F1948,G1948+H1948))</f>
        <v/>
      </c>
      <c r="J1948" s="48">
        <f>IF(D1948="","",MIN(D1948,MAX(0,I1948-F1948)))</f>
        <v/>
      </c>
      <c r="K1948" s="48">
        <f>IF(D1948="","",MAX(0,D1948+F1948-I1948))</f>
        <v/>
      </c>
      <c r="L1948" s="18">
        <f>IF(D1948="","",IF(D1948&lt;=0,"",1+COUNTIFS($D$1906:$D$2005,"&gt;0",$E$1906:$E$2005,"&gt;"&amp;E1948)))</f>
        <v/>
      </c>
      <c r="M1948" s="18">
        <f>IF(D1948="","",IF(AND(K1948&gt;0,L1948=1),"Yes","No"))</f>
        <v/>
      </c>
      <c r="N1948" s="48">
        <f>IF(D1948="","",N1848+F1948)</f>
        <v/>
      </c>
      <c r="O1948" s="47">
        <f>IF(D1948="","",IF(AND(K1948=0,K1848&gt;0),C1948,""))</f>
        <v/>
      </c>
    </row>
    <row r="1949">
      <c r="A1949" s="49">
        <f>IF(B1949="","",DATE(YEAR('Debt Inputs'!$E$2),MONTH('Debt Inputs'!$E$2)+19,1))</f>
        <v/>
      </c>
      <c r="B1949" s="23">
        <f>IF('Debt Inputs'!A49="","",'Debt Inputs'!A49)</f>
        <v/>
      </c>
      <c r="C1949" s="24">
        <f>IF(B1949="","",IFERROR(VLOOKUP(B1949,'Debt Inputs'!$A$6:$M$105,2,FALSE),""))</f>
        <v/>
      </c>
      <c r="D1949" s="50">
        <f>IF(B1949="","",K1849)</f>
        <v/>
      </c>
      <c r="E1949" s="26">
        <f>IF(B1949="","",IFERROR(VLOOKUP(B1949,'Debt Inputs'!$A$6:$M$105,5,FALSE),0))</f>
        <v/>
      </c>
      <c r="F1949" s="50">
        <f>IF(D1949="","",IFERROR(D1949*E1949/12,0))</f>
        <v/>
      </c>
      <c r="G1949" s="50">
        <f>IF(D1949="","",MIN(IFERROR(VLOOKUP(B1949,'Debt Inputs'!$A$6:$M$105,7,FALSE),0),D1949+F1949))</f>
        <v/>
      </c>
      <c r="H1949" s="50">
        <f>IF(D1949="","",IF(L1949=1,MAX(0,'Debt Inputs'!$B$2-SUM($G$1906:$G$2005)),0))</f>
        <v/>
      </c>
      <c r="I1949" s="50">
        <f>IF(D1949="","",MIN(D1949+F1949,G1949+H1949))</f>
        <v/>
      </c>
      <c r="J1949" s="50">
        <f>IF(D1949="","",MIN(D1949,MAX(0,I1949-F1949)))</f>
        <v/>
      </c>
      <c r="K1949" s="50">
        <f>IF(D1949="","",MAX(0,D1949+F1949-I1949))</f>
        <v/>
      </c>
      <c r="L1949" s="23">
        <f>IF(D1949="","",IF(D1949&lt;=0,"",1+COUNTIFS($D$1906:$D$2005,"&gt;0",$E$1906:$E$2005,"&gt;"&amp;E1949)))</f>
        <v/>
      </c>
      <c r="M1949" s="23">
        <f>IF(D1949="","",IF(AND(K1949&gt;0,L1949=1),"Yes","No"))</f>
        <v/>
      </c>
      <c r="N1949" s="50">
        <f>IF(D1949="","",N1849+F1949)</f>
        <v/>
      </c>
      <c r="O1949" s="49">
        <f>IF(D1949="","",IF(AND(K1949=0,K1849&gt;0),C1949,""))</f>
        <v/>
      </c>
    </row>
    <row r="1950">
      <c r="A1950" s="47">
        <f>IF(B1950="","",DATE(YEAR('Debt Inputs'!$E$2),MONTH('Debt Inputs'!$E$2)+19,1))</f>
        <v/>
      </c>
      <c r="B1950" s="18">
        <f>IF('Debt Inputs'!A50="","",'Debt Inputs'!A50)</f>
        <v/>
      </c>
      <c r="C1950" s="19">
        <f>IF(B1950="","",IFERROR(VLOOKUP(B1950,'Debt Inputs'!$A$6:$M$105,2,FALSE),""))</f>
        <v/>
      </c>
      <c r="D1950" s="48">
        <f>IF(B1950="","",K1850)</f>
        <v/>
      </c>
      <c r="E1950" s="21">
        <f>IF(B1950="","",IFERROR(VLOOKUP(B1950,'Debt Inputs'!$A$6:$M$105,5,FALSE),0))</f>
        <v/>
      </c>
      <c r="F1950" s="48">
        <f>IF(D1950="","",IFERROR(D1950*E1950/12,0))</f>
        <v/>
      </c>
      <c r="G1950" s="48">
        <f>IF(D1950="","",MIN(IFERROR(VLOOKUP(B1950,'Debt Inputs'!$A$6:$M$105,7,FALSE),0),D1950+F1950))</f>
        <v/>
      </c>
      <c r="H1950" s="48">
        <f>IF(D1950="","",IF(L1950=1,MAX(0,'Debt Inputs'!$B$2-SUM($G$1906:$G$2005)),0))</f>
        <v/>
      </c>
      <c r="I1950" s="48">
        <f>IF(D1950="","",MIN(D1950+F1950,G1950+H1950))</f>
        <v/>
      </c>
      <c r="J1950" s="48">
        <f>IF(D1950="","",MIN(D1950,MAX(0,I1950-F1950)))</f>
        <v/>
      </c>
      <c r="K1950" s="48">
        <f>IF(D1950="","",MAX(0,D1950+F1950-I1950))</f>
        <v/>
      </c>
      <c r="L1950" s="18">
        <f>IF(D1950="","",IF(D1950&lt;=0,"",1+COUNTIFS($D$1906:$D$2005,"&gt;0",$E$1906:$E$2005,"&gt;"&amp;E1950)))</f>
        <v/>
      </c>
      <c r="M1950" s="18">
        <f>IF(D1950="","",IF(AND(K1950&gt;0,L1950=1),"Yes","No"))</f>
        <v/>
      </c>
      <c r="N1950" s="48">
        <f>IF(D1950="","",N1850+F1950)</f>
        <v/>
      </c>
      <c r="O1950" s="47">
        <f>IF(D1950="","",IF(AND(K1950=0,K1850&gt;0),C1950,""))</f>
        <v/>
      </c>
    </row>
    <row r="1951">
      <c r="A1951" s="49">
        <f>IF(B1951="","",DATE(YEAR('Debt Inputs'!$E$2),MONTH('Debt Inputs'!$E$2)+19,1))</f>
        <v/>
      </c>
      <c r="B1951" s="23">
        <f>IF('Debt Inputs'!A51="","",'Debt Inputs'!A51)</f>
        <v/>
      </c>
      <c r="C1951" s="24">
        <f>IF(B1951="","",IFERROR(VLOOKUP(B1951,'Debt Inputs'!$A$6:$M$105,2,FALSE),""))</f>
        <v/>
      </c>
      <c r="D1951" s="50">
        <f>IF(B1951="","",K1851)</f>
        <v/>
      </c>
      <c r="E1951" s="26">
        <f>IF(B1951="","",IFERROR(VLOOKUP(B1951,'Debt Inputs'!$A$6:$M$105,5,FALSE),0))</f>
        <v/>
      </c>
      <c r="F1951" s="50">
        <f>IF(D1951="","",IFERROR(D1951*E1951/12,0))</f>
        <v/>
      </c>
      <c r="G1951" s="50">
        <f>IF(D1951="","",MIN(IFERROR(VLOOKUP(B1951,'Debt Inputs'!$A$6:$M$105,7,FALSE),0),D1951+F1951))</f>
        <v/>
      </c>
      <c r="H1951" s="50">
        <f>IF(D1951="","",IF(L1951=1,MAX(0,'Debt Inputs'!$B$2-SUM($G$1906:$G$2005)),0))</f>
        <v/>
      </c>
      <c r="I1951" s="50">
        <f>IF(D1951="","",MIN(D1951+F1951,G1951+H1951))</f>
        <v/>
      </c>
      <c r="J1951" s="50">
        <f>IF(D1951="","",MIN(D1951,MAX(0,I1951-F1951)))</f>
        <v/>
      </c>
      <c r="K1951" s="50">
        <f>IF(D1951="","",MAX(0,D1951+F1951-I1951))</f>
        <v/>
      </c>
      <c r="L1951" s="23">
        <f>IF(D1951="","",IF(D1951&lt;=0,"",1+COUNTIFS($D$1906:$D$2005,"&gt;0",$E$1906:$E$2005,"&gt;"&amp;E1951)))</f>
        <v/>
      </c>
      <c r="M1951" s="23">
        <f>IF(D1951="","",IF(AND(K1951&gt;0,L1951=1),"Yes","No"))</f>
        <v/>
      </c>
      <c r="N1951" s="50">
        <f>IF(D1951="","",N1851+F1951)</f>
        <v/>
      </c>
      <c r="O1951" s="49">
        <f>IF(D1951="","",IF(AND(K1951=0,K1851&gt;0),C1951,""))</f>
        <v/>
      </c>
    </row>
    <row r="1952">
      <c r="A1952" s="47">
        <f>IF(B1952="","",DATE(YEAR('Debt Inputs'!$E$2),MONTH('Debt Inputs'!$E$2)+19,1))</f>
        <v/>
      </c>
      <c r="B1952" s="18">
        <f>IF('Debt Inputs'!A52="","",'Debt Inputs'!A52)</f>
        <v/>
      </c>
      <c r="C1952" s="19">
        <f>IF(B1952="","",IFERROR(VLOOKUP(B1952,'Debt Inputs'!$A$6:$M$105,2,FALSE),""))</f>
        <v/>
      </c>
      <c r="D1952" s="48">
        <f>IF(B1952="","",K1852)</f>
        <v/>
      </c>
      <c r="E1952" s="21">
        <f>IF(B1952="","",IFERROR(VLOOKUP(B1952,'Debt Inputs'!$A$6:$M$105,5,FALSE),0))</f>
        <v/>
      </c>
      <c r="F1952" s="48">
        <f>IF(D1952="","",IFERROR(D1952*E1952/12,0))</f>
        <v/>
      </c>
      <c r="G1952" s="48">
        <f>IF(D1952="","",MIN(IFERROR(VLOOKUP(B1952,'Debt Inputs'!$A$6:$M$105,7,FALSE),0),D1952+F1952))</f>
        <v/>
      </c>
      <c r="H1952" s="48">
        <f>IF(D1952="","",IF(L1952=1,MAX(0,'Debt Inputs'!$B$2-SUM($G$1906:$G$2005)),0))</f>
        <v/>
      </c>
      <c r="I1952" s="48">
        <f>IF(D1952="","",MIN(D1952+F1952,G1952+H1952))</f>
        <v/>
      </c>
      <c r="J1952" s="48">
        <f>IF(D1952="","",MIN(D1952,MAX(0,I1952-F1952)))</f>
        <v/>
      </c>
      <c r="K1952" s="48">
        <f>IF(D1952="","",MAX(0,D1952+F1952-I1952))</f>
        <v/>
      </c>
      <c r="L1952" s="18">
        <f>IF(D1952="","",IF(D1952&lt;=0,"",1+COUNTIFS($D$1906:$D$2005,"&gt;0",$E$1906:$E$2005,"&gt;"&amp;E1952)))</f>
        <v/>
      </c>
      <c r="M1952" s="18">
        <f>IF(D1952="","",IF(AND(K1952&gt;0,L1952=1),"Yes","No"))</f>
        <v/>
      </c>
      <c r="N1952" s="48">
        <f>IF(D1952="","",N1852+F1952)</f>
        <v/>
      </c>
      <c r="O1952" s="47">
        <f>IF(D1952="","",IF(AND(K1952=0,K1852&gt;0),C1952,""))</f>
        <v/>
      </c>
    </row>
    <row r="1953">
      <c r="A1953" s="49">
        <f>IF(B1953="","",DATE(YEAR('Debt Inputs'!$E$2),MONTH('Debt Inputs'!$E$2)+19,1))</f>
        <v/>
      </c>
      <c r="B1953" s="23">
        <f>IF('Debt Inputs'!A53="","",'Debt Inputs'!A53)</f>
        <v/>
      </c>
      <c r="C1953" s="24">
        <f>IF(B1953="","",IFERROR(VLOOKUP(B1953,'Debt Inputs'!$A$6:$M$105,2,FALSE),""))</f>
        <v/>
      </c>
      <c r="D1953" s="50">
        <f>IF(B1953="","",K1853)</f>
        <v/>
      </c>
      <c r="E1953" s="26">
        <f>IF(B1953="","",IFERROR(VLOOKUP(B1953,'Debt Inputs'!$A$6:$M$105,5,FALSE),0))</f>
        <v/>
      </c>
      <c r="F1953" s="50">
        <f>IF(D1953="","",IFERROR(D1953*E1953/12,0))</f>
        <v/>
      </c>
      <c r="G1953" s="50">
        <f>IF(D1953="","",MIN(IFERROR(VLOOKUP(B1953,'Debt Inputs'!$A$6:$M$105,7,FALSE),0),D1953+F1953))</f>
        <v/>
      </c>
      <c r="H1953" s="50">
        <f>IF(D1953="","",IF(L1953=1,MAX(0,'Debt Inputs'!$B$2-SUM($G$1906:$G$2005)),0))</f>
        <v/>
      </c>
      <c r="I1953" s="50">
        <f>IF(D1953="","",MIN(D1953+F1953,G1953+H1953))</f>
        <v/>
      </c>
      <c r="J1953" s="50">
        <f>IF(D1953="","",MIN(D1953,MAX(0,I1953-F1953)))</f>
        <v/>
      </c>
      <c r="K1953" s="50">
        <f>IF(D1953="","",MAX(0,D1953+F1953-I1953))</f>
        <v/>
      </c>
      <c r="L1953" s="23">
        <f>IF(D1953="","",IF(D1953&lt;=0,"",1+COUNTIFS($D$1906:$D$2005,"&gt;0",$E$1906:$E$2005,"&gt;"&amp;E1953)))</f>
        <v/>
      </c>
      <c r="M1953" s="23">
        <f>IF(D1953="","",IF(AND(K1953&gt;0,L1953=1),"Yes","No"))</f>
        <v/>
      </c>
      <c r="N1953" s="50">
        <f>IF(D1953="","",N1853+F1953)</f>
        <v/>
      </c>
      <c r="O1953" s="49">
        <f>IF(D1953="","",IF(AND(K1953=0,K1853&gt;0),C1953,""))</f>
        <v/>
      </c>
    </row>
    <row r="1954">
      <c r="A1954" s="47">
        <f>IF(B1954="","",DATE(YEAR('Debt Inputs'!$E$2),MONTH('Debt Inputs'!$E$2)+19,1))</f>
        <v/>
      </c>
      <c r="B1954" s="18">
        <f>IF('Debt Inputs'!A54="","",'Debt Inputs'!A54)</f>
        <v/>
      </c>
      <c r="C1954" s="19">
        <f>IF(B1954="","",IFERROR(VLOOKUP(B1954,'Debt Inputs'!$A$6:$M$105,2,FALSE),""))</f>
        <v/>
      </c>
      <c r="D1954" s="48">
        <f>IF(B1954="","",K1854)</f>
        <v/>
      </c>
      <c r="E1954" s="21">
        <f>IF(B1954="","",IFERROR(VLOOKUP(B1954,'Debt Inputs'!$A$6:$M$105,5,FALSE),0))</f>
        <v/>
      </c>
      <c r="F1954" s="48">
        <f>IF(D1954="","",IFERROR(D1954*E1954/12,0))</f>
        <v/>
      </c>
      <c r="G1954" s="48">
        <f>IF(D1954="","",MIN(IFERROR(VLOOKUP(B1954,'Debt Inputs'!$A$6:$M$105,7,FALSE),0),D1954+F1954))</f>
        <v/>
      </c>
      <c r="H1954" s="48">
        <f>IF(D1954="","",IF(L1954=1,MAX(0,'Debt Inputs'!$B$2-SUM($G$1906:$G$2005)),0))</f>
        <v/>
      </c>
      <c r="I1954" s="48">
        <f>IF(D1954="","",MIN(D1954+F1954,G1954+H1954))</f>
        <v/>
      </c>
      <c r="J1954" s="48">
        <f>IF(D1954="","",MIN(D1954,MAX(0,I1954-F1954)))</f>
        <v/>
      </c>
      <c r="K1954" s="48">
        <f>IF(D1954="","",MAX(0,D1954+F1954-I1954))</f>
        <v/>
      </c>
      <c r="L1954" s="18">
        <f>IF(D1954="","",IF(D1954&lt;=0,"",1+COUNTIFS($D$1906:$D$2005,"&gt;0",$E$1906:$E$2005,"&gt;"&amp;E1954)))</f>
        <v/>
      </c>
      <c r="M1954" s="18">
        <f>IF(D1954="","",IF(AND(K1954&gt;0,L1954=1),"Yes","No"))</f>
        <v/>
      </c>
      <c r="N1954" s="48">
        <f>IF(D1954="","",N1854+F1954)</f>
        <v/>
      </c>
      <c r="O1954" s="47">
        <f>IF(D1954="","",IF(AND(K1954=0,K1854&gt;0),C1954,""))</f>
        <v/>
      </c>
    </row>
    <row r="1955">
      <c r="A1955" s="49">
        <f>IF(B1955="","",DATE(YEAR('Debt Inputs'!$E$2),MONTH('Debt Inputs'!$E$2)+19,1))</f>
        <v/>
      </c>
      <c r="B1955" s="23">
        <f>IF('Debt Inputs'!A55="","",'Debt Inputs'!A55)</f>
        <v/>
      </c>
      <c r="C1955" s="24">
        <f>IF(B1955="","",IFERROR(VLOOKUP(B1955,'Debt Inputs'!$A$6:$M$105,2,FALSE),""))</f>
        <v/>
      </c>
      <c r="D1955" s="50">
        <f>IF(B1955="","",K1855)</f>
        <v/>
      </c>
      <c r="E1955" s="26">
        <f>IF(B1955="","",IFERROR(VLOOKUP(B1955,'Debt Inputs'!$A$6:$M$105,5,FALSE),0))</f>
        <v/>
      </c>
      <c r="F1955" s="50">
        <f>IF(D1955="","",IFERROR(D1955*E1955/12,0))</f>
        <v/>
      </c>
      <c r="G1955" s="50">
        <f>IF(D1955="","",MIN(IFERROR(VLOOKUP(B1955,'Debt Inputs'!$A$6:$M$105,7,FALSE),0),D1955+F1955))</f>
        <v/>
      </c>
      <c r="H1955" s="50">
        <f>IF(D1955="","",IF(L1955=1,MAX(0,'Debt Inputs'!$B$2-SUM($G$1906:$G$2005)),0))</f>
        <v/>
      </c>
      <c r="I1955" s="50">
        <f>IF(D1955="","",MIN(D1955+F1955,G1955+H1955))</f>
        <v/>
      </c>
      <c r="J1955" s="50">
        <f>IF(D1955="","",MIN(D1955,MAX(0,I1955-F1955)))</f>
        <v/>
      </c>
      <c r="K1955" s="50">
        <f>IF(D1955="","",MAX(0,D1955+F1955-I1955))</f>
        <v/>
      </c>
      <c r="L1955" s="23">
        <f>IF(D1955="","",IF(D1955&lt;=0,"",1+COUNTIFS($D$1906:$D$2005,"&gt;0",$E$1906:$E$2005,"&gt;"&amp;E1955)))</f>
        <v/>
      </c>
      <c r="M1955" s="23">
        <f>IF(D1955="","",IF(AND(K1955&gt;0,L1955=1),"Yes","No"))</f>
        <v/>
      </c>
      <c r="N1955" s="50">
        <f>IF(D1955="","",N1855+F1955)</f>
        <v/>
      </c>
      <c r="O1955" s="49">
        <f>IF(D1955="","",IF(AND(K1955=0,K1855&gt;0),C1955,""))</f>
        <v/>
      </c>
    </row>
    <row r="1956">
      <c r="A1956" s="47">
        <f>IF(B1956="","",DATE(YEAR('Debt Inputs'!$E$2),MONTH('Debt Inputs'!$E$2)+19,1))</f>
        <v/>
      </c>
      <c r="B1956" s="18">
        <f>IF('Debt Inputs'!A56="","",'Debt Inputs'!A56)</f>
        <v/>
      </c>
      <c r="C1956" s="19">
        <f>IF(B1956="","",IFERROR(VLOOKUP(B1956,'Debt Inputs'!$A$6:$M$105,2,FALSE),""))</f>
        <v/>
      </c>
      <c r="D1956" s="48">
        <f>IF(B1956="","",K1856)</f>
        <v/>
      </c>
      <c r="E1956" s="21">
        <f>IF(B1956="","",IFERROR(VLOOKUP(B1956,'Debt Inputs'!$A$6:$M$105,5,FALSE),0))</f>
        <v/>
      </c>
      <c r="F1956" s="48">
        <f>IF(D1956="","",IFERROR(D1956*E1956/12,0))</f>
        <v/>
      </c>
      <c r="G1956" s="48">
        <f>IF(D1956="","",MIN(IFERROR(VLOOKUP(B1956,'Debt Inputs'!$A$6:$M$105,7,FALSE),0),D1956+F1956))</f>
        <v/>
      </c>
      <c r="H1956" s="48">
        <f>IF(D1956="","",IF(L1956=1,MAX(0,'Debt Inputs'!$B$2-SUM($G$1906:$G$2005)),0))</f>
        <v/>
      </c>
      <c r="I1956" s="48">
        <f>IF(D1956="","",MIN(D1956+F1956,G1956+H1956))</f>
        <v/>
      </c>
      <c r="J1956" s="48">
        <f>IF(D1956="","",MIN(D1956,MAX(0,I1956-F1956)))</f>
        <v/>
      </c>
      <c r="K1956" s="48">
        <f>IF(D1956="","",MAX(0,D1956+F1956-I1956))</f>
        <v/>
      </c>
      <c r="L1956" s="18">
        <f>IF(D1956="","",IF(D1956&lt;=0,"",1+COUNTIFS($D$1906:$D$2005,"&gt;0",$E$1906:$E$2005,"&gt;"&amp;E1956)))</f>
        <v/>
      </c>
      <c r="M1956" s="18">
        <f>IF(D1956="","",IF(AND(K1956&gt;0,L1956=1),"Yes","No"))</f>
        <v/>
      </c>
      <c r="N1956" s="48">
        <f>IF(D1956="","",N1856+F1956)</f>
        <v/>
      </c>
      <c r="O1956" s="47">
        <f>IF(D1956="","",IF(AND(K1956=0,K1856&gt;0),C1956,""))</f>
        <v/>
      </c>
    </row>
    <row r="1957">
      <c r="A1957" s="49">
        <f>IF(B1957="","",DATE(YEAR('Debt Inputs'!$E$2),MONTH('Debt Inputs'!$E$2)+19,1))</f>
        <v/>
      </c>
      <c r="B1957" s="23">
        <f>IF('Debt Inputs'!A57="","",'Debt Inputs'!A57)</f>
        <v/>
      </c>
      <c r="C1957" s="24">
        <f>IF(B1957="","",IFERROR(VLOOKUP(B1957,'Debt Inputs'!$A$6:$M$105,2,FALSE),""))</f>
        <v/>
      </c>
      <c r="D1957" s="50">
        <f>IF(B1957="","",K1857)</f>
        <v/>
      </c>
      <c r="E1957" s="26">
        <f>IF(B1957="","",IFERROR(VLOOKUP(B1957,'Debt Inputs'!$A$6:$M$105,5,FALSE),0))</f>
        <v/>
      </c>
      <c r="F1957" s="50">
        <f>IF(D1957="","",IFERROR(D1957*E1957/12,0))</f>
        <v/>
      </c>
      <c r="G1957" s="50">
        <f>IF(D1957="","",MIN(IFERROR(VLOOKUP(B1957,'Debt Inputs'!$A$6:$M$105,7,FALSE),0),D1957+F1957))</f>
        <v/>
      </c>
      <c r="H1957" s="50">
        <f>IF(D1957="","",IF(L1957=1,MAX(0,'Debt Inputs'!$B$2-SUM($G$1906:$G$2005)),0))</f>
        <v/>
      </c>
      <c r="I1957" s="50">
        <f>IF(D1957="","",MIN(D1957+F1957,G1957+H1957))</f>
        <v/>
      </c>
      <c r="J1957" s="50">
        <f>IF(D1957="","",MIN(D1957,MAX(0,I1957-F1957)))</f>
        <v/>
      </c>
      <c r="K1957" s="50">
        <f>IF(D1957="","",MAX(0,D1957+F1957-I1957))</f>
        <v/>
      </c>
      <c r="L1957" s="23">
        <f>IF(D1957="","",IF(D1957&lt;=0,"",1+COUNTIFS($D$1906:$D$2005,"&gt;0",$E$1906:$E$2005,"&gt;"&amp;E1957)))</f>
        <v/>
      </c>
      <c r="M1957" s="23">
        <f>IF(D1957="","",IF(AND(K1957&gt;0,L1957=1),"Yes","No"))</f>
        <v/>
      </c>
      <c r="N1957" s="50">
        <f>IF(D1957="","",N1857+F1957)</f>
        <v/>
      </c>
      <c r="O1957" s="49">
        <f>IF(D1957="","",IF(AND(K1957=0,K1857&gt;0),C1957,""))</f>
        <v/>
      </c>
    </row>
    <row r="1958">
      <c r="A1958" s="47">
        <f>IF(B1958="","",DATE(YEAR('Debt Inputs'!$E$2),MONTH('Debt Inputs'!$E$2)+19,1))</f>
        <v/>
      </c>
      <c r="B1958" s="18">
        <f>IF('Debt Inputs'!A58="","",'Debt Inputs'!A58)</f>
        <v/>
      </c>
      <c r="C1958" s="19">
        <f>IF(B1958="","",IFERROR(VLOOKUP(B1958,'Debt Inputs'!$A$6:$M$105,2,FALSE),""))</f>
        <v/>
      </c>
      <c r="D1958" s="48">
        <f>IF(B1958="","",K1858)</f>
        <v/>
      </c>
      <c r="E1958" s="21">
        <f>IF(B1958="","",IFERROR(VLOOKUP(B1958,'Debt Inputs'!$A$6:$M$105,5,FALSE),0))</f>
        <v/>
      </c>
      <c r="F1958" s="48">
        <f>IF(D1958="","",IFERROR(D1958*E1958/12,0))</f>
        <v/>
      </c>
      <c r="G1958" s="48">
        <f>IF(D1958="","",MIN(IFERROR(VLOOKUP(B1958,'Debt Inputs'!$A$6:$M$105,7,FALSE),0),D1958+F1958))</f>
        <v/>
      </c>
      <c r="H1958" s="48">
        <f>IF(D1958="","",IF(L1958=1,MAX(0,'Debt Inputs'!$B$2-SUM($G$1906:$G$2005)),0))</f>
        <v/>
      </c>
      <c r="I1958" s="48">
        <f>IF(D1958="","",MIN(D1958+F1958,G1958+H1958))</f>
        <v/>
      </c>
      <c r="J1958" s="48">
        <f>IF(D1958="","",MIN(D1958,MAX(0,I1958-F1958)))</f>
        <v/>
      </c>
      <c r="K1958" s="48">
        <f>IF(D1958="","",MAX(0,D1958+F1958-I1958))</f>
        <v/>
      </c>
      <c r="L1958" s="18">
        <f>IF(D1958="","",IF(D1958&lt;=0,"",1+COUNTIFS($D$1906:$D$2005,"&gt;0",$E$1906:$E$2005,"&gt;"&amp;E1958)))</f>
        <v/>
      </c>
      <c r="M1958" s="18">
        <f>IF(D1958="","",IF(AND(K1958&gt;0,L1958=1),"Yes","No"))</f>
        <v/>
      </c>
      <c r="N1958" s="48">
        <f>IF(D1958="","",N1858+F1958)</f>
        <v/>
      </c>
      <c r="O1958" s="47">
        <f>IF(D1958="","",IF(AND(K1958=0,K1858&gt;0),C1958,""))</f>
        <v/>
      </c>
    </row>
    <row r="1959">
      <c r="A1959" s="49">
        <f>IF(B1959="","",DATE(YEAR('Debt Inputs'!$E$2),MONTH('Debt Inputs'!$E$2)+19,1))</f>
        <v/>
      </c>
      <c r="B1959" s="23">
        <f>IF('Debt Inputs'!A59="","",'Debt Inputs'!A59)</f>
        <v/>
      </c>
      <c r="C1959" s="24">
        <f>IF(B1959="","",IFERROR(VLOOKUP(B1959,'Debt Inputs'!$A$6:$M$105,2,FALSE),""))</f>
        <v/>
      </c>
      <c r="D1959" s="50">
        <f>IF(B1959="","",K1859)</f>
        <v/>
      </c>
      <c r="E1959" s="26">
        <f>IF(B1959="","",IFERROR(VLOOKUP(B1959,'Debt Inputs'!$A$6:$M$105,5,FALSE),0))</f>
        <v/>
      </c>
      <c r="F1959" s="50">
        <f>IF(D1959="","",IFERROR(D1959*E1959/12,0))</f>
        <v/>
      </c>
      <c r="G1959" s="50">
        <f>IF(D1959="","",MIN(IFERROR(VLOOKUP(B1959,'Debt Inputs'!$A$6:$M$105,7,FALSE),0),D1959+F1959))</f>
        <v/>
      </c>
      <c r="H1959" s="50">
        <f>IF(D1959="","",IF(L1959=1,MAX(0,'Debt Inputs'!$B$2-SUM($G$1906:$G$2005)),0))</f>
        <v/>
      </c>
      <c r="I1959" s="50">
        <f>IF(D1959="","",MIN(D1959+F1959,G1959+H1959))</f>
        <v/>
      </c>
      <c r="J1959" s="50">
        <f>IF(D1959="","",MIN(D1959,MAX(0,I1959-F1959)))</f>
        <v/>
      </c>
      <c r="K1959" s="50">
        <f>IF(D1959="","",MAX(0,D1959+F1959-I1959))</f>
        <v/>
      </c>
      <c r="L1959" s="23">
        <f>IF(D1959="","",IF(D1959&lt;=0,"",1+COUNTIFS($D$1906:$D$2005,"&gt;0",$E$1906:$E$2005,"&gt;"&amp;E1959)))</f>
        <v/>
      </c>
      <c r="M1959" s="23">
        <f>IF(D1959="","",IF(AND(K1959&gt;0,L1959=1),"Yes","No"))</f>
        <v/>
      </c>
      <c r="N1959" s="50">
        <f>IF(D1959="","",N1859+F1959)</f>
        <v/>
      </c>
      <c r="O1959" s="49">
        <f>IF(D1959="","",IF(AND(K1959=0,K1859&gt;0),C1959,""))</f>
        <v/>
      </c>
    </row>
    <row r="1960">
      <c r="A1960" s="47">
        <f>IF(B1960="","",DATE(YEAR('Debt Inputs'!$E$2),MONTH('Debt Inputs'!$E$2)+19,1))</f>
        <v/>
      </c>
      <c r="B1960" s="18">
        <f>IF('Debt Inputs'!A60="","",'Debt Inputs'!A60)</f>
        <v/>
      </c>
      <c r="C1960" s="19">
        <f>IF(B1960="","",IFERROR(VLOOKUP(B1960,'Debt Inputs'!$A$6:$M$105,2,FALSE),""))</f>
        <v/>
      </c>
      <c r="D1960" s="48">
        <f>IF(B1960="","",K1860)</f>
        <v/>
      </c>
      <c r="E1960" s="21">
        <f>IF(B1960="","",IFERROR(VLOOKUP(B1960,'Debt Inputs'!$A$6:$M$105,5,FALSE),0))</f>
        <v/>
      </c>
      <c r="F1960" s="48">
        <f>IF(D1960="","",IFERROR(D1960*E1960/12,0))</f>
        <v/>
      </c>
      <c r="G1960" s="48">
        <f>IF(D1960="","",MIN(IFERROR(VLOOKUP(B1960,'Debt Inputs'!$A$6:$M$105,7,FALSE),0),D1960+F1960))</f>
        <v/>
      </c>
      <c r="H1960" s="48">
        <f>IF(D1960="","",IF(L1960=1,MAX(0,'Debt Inputs'!$B$2-SUM($G$1906:$G$2005)),0))</f>
        <v/>
      </c>
      <c r="I1960" s="48">
        <f>IF(D1960="","",MIN(D1960+F1960,G1960+H1960))</f>
        <v/>
      </c>
      <c r="J1960" s="48">
        <f>IF(D1960="","",MIN(D1960,MAX(0,I1960-F1960)))</f>
        <v/>
      </c>
      <c r="K1960" s="48">
        <f>IF(D1960="","",MAX(0,D1960+F1960-I1960))</f>
        <v/>
      </c>
      <c r="L1960" s="18">
        <f>IF(D1960="","",IF(D1960&lt;=0,"",1+COUNTIFS($D$1906:$D$2005,"&gt;0",$E$1906:$E$2005,"&gt;"&amp;E1960)))</f>
        <v/>
      </c>
      <c r="M1960" s="18">
        <f>IF(D1960="","",IF(AND(K1960&gt;0,L1960=1),"Yes","No"))</f>
        <v/>
      </c>
      <c r="N1960" s="48">
        <f>IF(D1960="","",N1860+F1960)</f>
        <v/>
      </c>
      <c r="O1960" s="47">
        <f>IF(D1960="","",IF(AND(K1960=0,K1860&gt;0),C1960,""))</f>
        <v/>
      </c>
    </row>
    <row r="1961">
      <c r="A1961" s="49">
        <f>IF(B1961="","",DATE(YEAR('Debt Inputs'!$E$2),MONTH('Debt Inputs'!$E$2)+19,1))</f>
        <v/>
      </c>
      <c r="B1961" s="23">
        <f>IF('Debt Inputs'!A61="","",'Debt Inputs'!A61)</f>
        <v/>
      </c>
      <c r="C1961" s="24">
        <f>IF(B1961="","",IFERROR(VLOOKUP(B1961,'Debt Inputs'!$A$6:$M$105,2,FALSE),""))</f>
        <v/>
      </c>
      <c r="D1961" s="50">
        <f>IF(B1961="","",K1861)</f>
        <v/>
      </c>
      <c r="E1961" s="26">
        <f>IF(B1961="","",IFERROR(VLOOKUP(B1961,'Debt Inputs'!$A$6:$M$105,5,FALSE),0))</f>
        <v/>
      </c>
      <c r="F1961" s="50">
        <f>IF(D1961="","",IFERROR(D1961*E1961/12,0))</f>
        <v/>
      </c>
      <c r="G1961" s="50">
        <f>IF(D1961="","",MIN(IFERROR(VLOOKUP(B1961,'Debt Inputs'!$A$6:$M$105,7,FALSE),0),D1961+F1961))</f>
        <v/>
      </c>
      <c r="H1961" s="50">
        <f>IF(D1961="","",IF(L1961=1,MAX(0,'Debt Inputs'!$B$2-SUM($G$1906:$G$2005)),0))</f>
        <v/>
      </c>
      <c r="I1961" s="50">
        <f>IF(D1961="","",MIN(D1961+F1961,G1961+H1961))</f>
        <v/>
      </c>
      <c r="J1961" s="50">
        <f>IF(D1961="","",MIN(D1961,MAX(0,I1961-F1961)))</f>
        <v/>
      </c>
      <c r="K1961" s="50">
        <f>IF(D1961="","",MAX(0,D1961+F1961-I1961))</f>
        <v/>
      </c>
      <c r="L1961" s="23">
        <f>IF(D1961="","",IF(D1961&lt;=0,"",1+COUNTIFS($D$1906:$D$2005,"&gt;0",$E$1906:$E$2005,"&gt;"&amp;E1961)))</f>
        <v/>
      </c>
      <c r="M1961" s="23">
        <f>IF(D1961="","",IF(AND(K1961&gt;0,L1961=1),"Yes","No"))</f>
        <v/>
      </c>
      <c r="N1961" s="50">
        <f>IF(D1961="","",N1861+F1961)</f>
        <v/>
      </c>
      <c r="O1961" s="49">
        <f>IF(D1961="","",IF(AND(K1961=0,K1861&gt;0),C1961,""))</f>
        <v/>
      </c>
    </row>
    <row r="1962">
      <c r="A1962" s="47">
        <f>IF(B1962="","",DATE(YEAR('Debt Inputs'!$E$2),MONTH('Debt Inputs'!$E$2)+19,1))</f>
        <v/>
      </c>
      <c r="B1962" s="18">
        <f>IF('Debt Inputs'!A62="","",'Debt Inputs'!A62)</f>
        <v/>
      </c>
      <c r="C1962" s="19">
        <f>IF(B1962="","",IFERROR(VLOOKUP(B1962,'Debt Inputs'!$A$6:$M$105,2,FALSE),""))</f>
        <v/>
      </c>
      <c r="D1962" s="48">
        <f>IF(B1962="","",K1862)</f>
        <v/>
      </c>
      <c r="E1962" s="21">
        <f>IF(B1962="","",IFERROR(VLOOKUP(B1962,'Debt Inputs'!$A$6:$M$105,5,FALSE),0))</f>
        <v/>
      </c>
      <c r="F1962" s="48">
        <f>IF(D1962="","",IFERROR(D1962*E1962/12,0))</f>
        <v/>
      </c>
      <c r="G1962" s="48">
        <f>IF(D1962="","",MIN(IFERROR(VLOOKUP(B1962,'Debt Inputs'!$A$6:$M$105,7,FALSE),0),D1962+F1962))</f>
        <v/>
      </c>
      <c r="H1962" s="48">
        <f>IF(D1962="","",IF(L1962=1,MAX(0,'Debt Inputs'!$B$2-SUM($G$1906:$G$2005)),0))</f>
        <v/>
      </c>
      <c r="I1962" s="48">
        <f>IF(D1962="","",MIN(D1962+F1962,G1962+H1962))</f>
        <v/>
      </c>
      <c r="J1962" s="48">
        <f>IF(D1962="","",MIN(D1962,MAX(0,I1962-F1962)))</f>
        <v/>
      </c>
      <c r="K1962" s="48">
        <f>IF(D1962="","",MAX(0,D1962+F1962-I1962))</f>
        <v/>
      </c>
      <c r="L1962" s="18">
        <f>IF(D1962="","",IF(D1962&lt;=0,"",1+COUNTIFS($D$1906:$D$2005,"&gt;0",$E$1906:$E$2005,"&gt;"&amp;E1962)))</f>
        <v/>
      </c>
      <c r="M1962" s="18">
        <f>IF(D1962="","",IF(AND(K1962&gt;0,L1962=1),"Yes","No"))</f>
        <v/>
      </c>
      <c r="N1962" s="48">
        <f>IF(D1962="","",N1862+F1962)</f>
        <v/>
      </c>
      <c r="O1962" s="47">
        <f>IF(D1962="","",IF(AND(K1962=0,K1862&gt;0),C1962,""))</f>
        <v/>
      </c>
    </row>
    <row r="1963">
      <c r="A1963" s="49">
        <f>IF(B1963="","",DATE(YEAR('Debt Inputs'!$E$2),MONTH('Debt Inputs'!$E$2)+19,1))</f>
        <v/>
      </c>
      <c r="B1963" s="23">
        <f>IF('Debt Inputs'!A63="","",'Debt Inputs'!A63)</f>
        <v/>
      </c>
      <c r="C1963" s="24">
        <f>IF(B1963="","",IFERROR(VLOOKUP(B1963,'Debt Inputs'!$A$6:$M$105,2,FALSE),""))</f>
        <v/>
      </c>
      <c r="D1963" s="50">
        <f>IF(B1963="","",K1863)</f>
        <v/>
      </c>
      <c r="E1963" s="26">
        <f>IF(B1963="","",IFERROR(VLOOKUP(B1963,'Debt Inputs'!$A$6:$M$105,5,FALSE),0))</f>
        <v/>
      </c>
      <c r="F1963" s="50">
        <f>IF(D1963="","",IFERROR(D1963*E1963/12,0))</f>
        <v/>
      </c>
      <c r="G1963" s="50">
        <f>IF(D1963="","",MIN(IFERROR(VLOOKUP(B1963,'Debt Inputs'!$A$6:$M$105,7,FALSE),0),D1963+F1963))</f>
        <v/>
      </c>
      <c r="H1963" s="50">
        <f>IF(D1963="","",IF(L1963=1,MAX(0,'Debt Inputs'!$B$2-SUM($G$1906:$G$2005)),0))</f>
        <v/>
      </c>
      <c r="I1963" s="50">
        <f>IF(D1963="","",MIN(D1963+F1963,G1963+H1963))</f>
        <v/>
      </c>
      <c r="J1963" s="50">
        <f>IF(D1963="","",MIN(D1963,MAX(0,I1963-F1963)))</f>
        <v/>
      </c>
      <c r="K1963" s="50">
        <f>IF(D1963="","",MAX(0,D1963+F1963-I1963))</f>
        <v/>
      </c>
      <c r="L1963" s="23">
        <f>IF(D1963="","",IF(D1963&lt;=0,"",1+COUNTIFS($D$1906:$D$2005,"&gt;0",$E$1906:$E$2005,"&gt;"&amp;E1963)))</f>
        <v/>
      </c>
      <c r="M1963" s="23">
        <f>IF(D1963="","",IF(AND(K1963&gt;0,L1963=1),"Yes","No"))</f>
        <v/>
      </c>
      <c r="N1963" s="50">
        <f>IF(D1963="","",N1863+F1963)</f>
        <v/>
      </c>
      <c r="O1963" s="49">
        <f>IF(D1963="","",IF(AND(K1963=0,K1863&gt;0),C1963,""))</f>
        <v/>
      </c>
    </row>
    <row r="1964">
      <c r="A1964" s="47">
        <f>IF(B1964="","",DATE(YEAR('Debt Inputs'!$E$2),MONTH('Debt Inputs'!$E$2)+19,1))</f>
        <v/>
      </c>
      <c r="B1964" s="18">
        <f>IF('Debt Inputs'!A64="","",'Debt Inputs'!A64)</f>
        <v/>
      </c>
      <c r="C1964" s="19">
        <f>IF(B1964="","",IFERROR(VLOOKUP(B1964,'Debt Inputs'!$A$6:$M$105,2,FALSE),""))</f>
        <v/>
      </c>
      <c r="D1964" s="48">
        <f>IF(B1964="","",K1864)</f>
        <v/>
      </c>
      <c r="E1964" s="21">
        <f>IF(B1964="","",IFERROR(VLOOKUP(B1964,'Debt Inputs'!$A$6:$M$105,5,FALSE),0))</f>
        <v/>
      </c>
      <c r="F1964" s="48">
        <f>IF(D1964="","",IFERROR(D1964*E1964/12,0))</f>
        <v/>
      </c>
      <c r="G1964" s="48">
        <f>IF(D1964="","",MIN(IFERROR(VLOOKUP(B1964,'Debt Inputs'!$A$6:$M$105,7,FALSE),0),D1964+F1964))</f>
        <v/>
      </c>
      <c r="H1964" s="48">
        <f>IF(D1964="","",IF(L1964=1,MAX(0,'Debt Inputs'!$B$2-SUM($G$1906:$G$2005)),0))</f>
        <v/>
      </c>
      <c r="I1964" s="48">
        <f>IF(D1964="","",MIN(D1964+F1964,G1964+H1964))</f>
        <v/>
      </c>
      <c r="J1964" s="48">
        <f>IF(D1964="","",MIN(D1964,MAX(0,I1964-F1964)))</f>
        <v/>
      </c>
      <c r="K1964" s="48">
        <f>IF(D1964="","",MAX(0,D1964+F1964-I1964))</f>
        <v/>
      </c>
      <c r="L1964" s="18">
        <f>IF(D1964="","",IF(D1964&lt;=0,"",1+COUNTIFS($D$1906:$D$2005,"&gt;0",$E$1906:$E$2005,"&gt;"&amp;E1964)))</f>
        <v/>
      </c>
      <c r="M1964" s="18">
        <f>IF(D1964="","",IF(AND(K1964&gt;0,L1964=1),"Yes","No"))</f>
        <v/>
      </c>
      <c r="N1964" s="48">
        <f>IF(D1964="","",N1864+F1964)</f>
        <v/>
      </c>
      <c r="O1964" s="47">
        <f>IF(D1964="","",IF(AND(K1964=0,K1864&gt;0),C1964,""))</f>
        <v/>
      </c>
    </row>
    <row r="1965">
      <c r="A1965" s="49">
        <f>IF(B1965="","",DATE(YEAR('Debt Inputs'!$E$2),MONTH('Debt Inputs'!$E$2)+19,1))</f>
        <v/>
      </c>
      <c r="B1965" s="23">
        <f>IF('Debt Inputs'!A65="","",'Debt Inputs'!A65)</f>
        <v/>
      </c>
      <c r="C1965" s="24">
        <f>IF(B1965="","",IFERROR(VLOOKUP(B1965,'Debt Inputs'!$A$6:$M$105,2,FALSE),""))</f>
        <v/>
      </c>
      <c r="D1965" s="50">
        <f>IF(B1965="","",K1865)</f>
        <v/>
      </c>
      <c r="E1965" s="26">
        <f>IF(B1965="","",IFERROR(VLOOKUP(B1965,'Debt Inputs'!$A$6:$M$105,5,FALSE),0))</f>
        <v/>
      </c>
      <c r="F1965" s="50">
        <f>IF(D1965="","",IFERROR(D1965*E1965/12,0))</f>
        <v/>
      </c>
      <c r="G1965" s="50">
        <f>IF(D1965="","",MIN(IFERROR(VLOOKUP(B1965,'Debt Inputs'!$A$6:$M$105,7,FALSE),0),D1965+F1965))</f>
        <v/>
      </c>
      <c r="H1965" s="50">
        <f>IF(D1965="","",IF(L1965=1,MAX(0,'Debt Inputs'!$B$2-SUM($G$1906:$G$2005)),0))</f>
        <v/>
      </c>
      <c r="I1965" s="50">
        <f>IF(D1965="","",MIN(D1965+F1965,G1965+H1965))</f>
        <v/>
      </c>
      <c r="J1965" s="50">
        <f>IF(D1965="","",MIN(D1965,MAX(0,I1965-F1965)))</f>
        <v/>
      </c>
      <c r="K1965" s="50">
        <f>IF(D1965="","",MAX(0,D1965+F1965-I1965))</f>
        <v/>
      </c>
      <c r="L1965" s="23">
        <f>IF(D1965="","",IF(D1965&lt;=0,"",1+COUNTIFS($D$1906:$D$2005,"&gt;0",$E$1906:$E$2005,"&gt;"&amp;E1965)))</f>
        <v/>
      </c>
      <c r="M1965" s="23">
        <f>IF(D1965="","",IF(AND(K1965&gt;0,L1965=1),"Yes","No"))</f>
        <v/>
      </c>
      <c r="N1965" s="50">
        <f>IF(D1965="","",N1865+F1965)</f>
        <v/>
      </c>
      <c r="O1965" s="49">
        <f>IF(D1965="","",IF(AND(K1965=0,K1865&gt;0),C1965,""))</f>
        <v/>
      </c>
    </row>
    <row r="1966">
      <c r="A1966" s="47">
        <f>IF(B1966="","",DATE(YEAR('Debt Inputs'!$E$2),MONTH('Debt Inputs'!$E$2)+19,1))</f>
        <v/>
      </c>
      <c r="B1966" s="18">
        <f>IF('Debt Inputs'!A66="","",'Debt Inputs'!A66)</f>
        <v/>
      </c>
      <c r="C1966" s="19">
        <f>IF(B1966="","",IFERROR(VLOOKUP(B1966,'Debt Inputs'!$A$6:$M$105,2,FALSE),""))</f>
        <v/>
      </c>
      <c r="D1966" s="48">
        <f>IF(B1966="","",K1866)</f>
        <v/>
      </c>
      <c r="E1966" s="21">
        <f>IF(B1966="","",IFERROR(VLOOKUP(B1966,'Debt Inputs'!$A$6:$M$105,5,FALSE),0))</f>
        <v/>
      </c>
      <c r="F1966" s="48">
        <f>IF(D1966="","",IFERROR(D1966*E1966/12,0))</f>
        <v/>
      </c>
      <c r="G1966" s="48">
        <f>IF(D1966="","",MIN(IFERROR(VLOOKUP(B1966,'Debt Inputs'!$A$6:$M$105,7,FALSE),0),D1966+F1966))</f>
        <v/>
      </c>
      <c r="H1966" s="48">
        <f>IF(D1966="","",IF(L1966=1,MAX(0,'Debt Inputs'!$B$2-SUM($G$1906:$G$2005)),0))</f>
        <v/>
      </c>
      <c r="I1966" s="48">
        <f>IF(D1966="","",MIN(D1966+F1966,G1966+H1966))</f>
        <v/>
      </c>
      <c r="J1966" s="48">
        <f>IF(D1966="","",MIN(D1966,MAX(0,I1966-F1966)))</f>
        <v/>
      </c>
      <c r="K1966" s="48">
        <f>IF(D1966="","",MAX(0,D1966+F1966-I1966))</f>
        <v/>
      </c>
      <c r="L1966" s="18">
        <f>IF(D1966="","",IF(D1966&lt;=0,"",1+COUNTIFS($D$1906:$D$2005,"&gt;0",$E$1906:$E$2005,"&gt;"&amp;E1966)))</f>
        <v/>
      </c>
      <c r="M1966" s="18">
        <f>IF(D1966="","",IF(AND(K1966&gt;0,L1966=1),"Yes","No"))</f>
        <v/>
      </c>
      <c r="N1966" s="48">
        <f>IF(D1966="","",N1866+F1966)</f>
        <v/>
      </c>
      <c r="O1966" s="47">
        <f>IF(D1966="","",IF(AND(K1966=0,K1866&gt;0),C1966,""))</f>
        <v/>
      </c>
    </row>
    <row r="1967">
      <c r="A1967" s="49">
        <f>IF(B1967="","",DATE(YEAR('Debt Inputs'!$E$2),MONTH('Debt Inputs'!$E$2)+19,1))</f>
        <v/>
      </c>
      <c r="B1967" s="23">
        <f>IF('Debt Inputs'!A67="","",'Debt Inputs'!A67)</f>
        <v/>
      </c>
      <c r="C1967" s="24">
        <f>IF(B1967="","",IFERROR(VLOOKUP(B1967,'Debt Inputs'!$A$6:$M$105,2,FALSE),""))</f>
        <v/>
      </c>
      <c r="D1967" s="50">
        <f>IF(B1967="","",K1867)</f>
        <v/>
      </c>
      <c r="E1967" s="26">
        <f>IF(B1967="","",IFERROR(VLOOKUP(B1967,'Debt Inputs'!$A$6:$M$105,5,FALSE),0))</f>
        <v/>
      </c>
      <c r="F1967" s="50">
        <f>IF(D1967="","",IFERROR(D1967*E1967/12,0))</f>
        <v/>
      </c>
      <c r="G1967" s="50">
        <f>IF(D1967="","",MIN(IFERROR(VLOOKUP(B1967,'Debt Inputs'!$A$6:$M$105,7,FALSE),0),D1967+F1967))</f>
        <v/>
      </c>
      <c r="H1967" s="50">
        <f>IF(D1967="","",IF(L1967=1,MAX(0,'Debt Inputs'!$B$2-SUM($G$1906:$G$2005)),0))</f>
        <v/>
      </c>
      <c r="I1967" s="50">
        <f>IF(D1967="","",MIN(D1967+F1967,G1967+H1967))</f>
        <v/>
      </c>
      <c r="J1967" s="50">
        <f>IF(D1967="","",MIN(D1967,MAX(0,I1967-F1967)))</f>
        <v/>
      </c>
      <c r="K1967" s="50">
        <f>IF(D1967="","",MAX(0,D1967+F1967-I1967))</f>
        <v/>
      </c>
      <c r="L1967" s="23">
        <f>IF(D1967="","",IF(D1967&lt;=0,"",1+COUNTIFS($D$1906:$D$2005,"&gt;0",$E$1906:$E$2005,"&gt;"&amp;E1967)))</f>
        <v/>
      </c>
      <c r="M1967" s="23">
        <f>IF(D1967="","",IF(AND(K1967&gt;0,L1967=1),"Yes","No"))</f>
        <v/>
      </c>
      <c r="N1967" s="50">
        <f>IF(D1967="","",N1867+F1967)</f>
        <v/>
      </c>
      <c r="O1967" s="49">
        <f>IF(D1967="","",IF(AND(K1967=0,K1867&gt;0),C1967,""))</f>
        <v/>
      </c>
    </row>
    <row r="1968">
      <c r="A1968" s="47">
        <f>IF(B1968="","",DATE(YEAR('Debt Inputs'!$E$2),MONTH('Debt Inputs'!$E$2)+19,1))</f>
        <v/>
      </c>
      <c r="B1968" s="18">
        <f>IF('Debt Inputs'!A68="","",'Debt Inputs'!A68)</f>
        <v/>
      </c>
      <c r="C1968" s="19">
        <f>IF(B1968="","",IFERROR(VLOOKUP(B1968,'Debt Inputs'!$A$6:$M$105,2,FALSE),""))</f>
        <v/>
      </c>
      <c r="D1968" s="48">
        <f>IF(B1968="","",K1868)</f>
        <v/>
      </c>
      <c r="E1968" s="21">
        <f>IF(B1968="","",IFERROR(VLOOKUP(B1968,'Debt Inputs'!$A$6:$M$105,5,FALSE),0))</f>
        <v/>
      </c>
      <c r="F1968" s="48">
        <f>IF(D1968="","",IFERROR(D1968*E1968/12,0))</f>
        <v/>
      </c>
      <c r="G1968" s="48">
        <f>IF(D1968="","",MIN(IFERROR(VLOOKUP(B1968,'Debt Inputs'!$A$6:$M$105,7,FALSE),0),D1968+F1968))</f>
        <v/>
      </c>
      <c r="H1968" s="48">
        <f>IF(D1968="","",IF(L1968=1,MAX(0,'Debt Inputs'!$B$2-SUM($G$1906:$G$2005)),0))</f>
        <v/>
      </c>
      <c r="I1968" s="48">
        <f>IF(D1968="","",MIN(D1968+F1968,G1968+H1968))</f>
        <v/>
      </c>
      <c r="J1968" s="48">
        <f>IF(D1968="","",MIN(D1968,MAX(0,I1968-F1968)))</f>
        <v/>
      </c>
      <c r="K1968" s="48">
        <f>IF(D1968="","",MAX(0,D1968+F1968-I1968))</f>
        <v/>
      </c>
      <c r="L1968" s="18">
        <f>IF(D1968="","",IF(D1968&lt;=0,"",1+COUNTIFS($D$1906:$D$2005,"&gt;0",$E$1906:$E$2005,"&gt;"&amp;E1968)))</f>
        <v/>
      </c>
      <c r="M1968" s="18">
        <f>IF(D1968="","",IF(AND(K1968&gt;0,L1968=1),"Yes","No"))</f>
        <v/>
      </c>
      <c r="N1968" s="48">
        <f>IF(D1968="","",N1868+F1968)</f>
        <v/>
      </c>
      <c r="O1968" s="47">
        <f>IF(D1968="","",IF(AND(K1968=0,K1868&gt;0),C1968,""))</f>
        <v/>
      </c>
    </row>
    <row r="1969">
      <c r="A1969" s="49">
        <f>IF(B1969="","",DATE(YEAR('Debt Inputs'!$E$2),MONTH('Debt Inputs'!$E$2)+19,1))</f>
        <v/>
      </c>
      <c r="B1969" s="23">
        <f>IF('Debt Inputs'!A69="","",'Debt Inputs'!A69)</f>
        <v/>
      </c>
      <c r="C1969" s="24">
        <f>IF(B1969="","",IFERROR(VLOOKUP(B1969,'Debt Inputs'!$A$6:$M$105,2,FALSE),""))</f>
        <v/>
      </c>
      <c r="D1969" s="50">
        <f>IF(B1969="","",K1869)</f>
        <v/>
      </c>
      <c r="E1969" s="26">
        <f>IF(B1969="","",IFERROR(VLOOKUP(B1969,'Debt Inputs'!$A$6:$M$105,5,FALSE),0))</f>
        <v/>
      </c>
      <c r="F1969" s="50">
        <f>IF(D1969="","",IFERROR(D1969*E1969/12,0))</f>
        <v/>
      </c>
      <c r="G1969" s="50">
        <f>IF(D1969="","",MIN(IFERROR(VLOOKUP(B1969,'Debt Inputs'!$A$6:$M$105,7,FALSE),0),D1969+F1969))</f>
        <v/>
      </c>
      <c r="H1969" s="50">
        <f>IF(D1969="","",IF(L1969=1,MAX(0,'Debt Inputs'!$B$2-SUM($G$1906:$G$2005)),0))</f>
        <v/>
      </c>
      <c r="I1969" s="50">
        <f>IF(D1969="","",MIN(D1969+F1969,G1969+H1969))</f>
        <v/>
      </c>
      <c r="J1969" s="50">
        <f>IF(D1969="","",MIN(D1969,MAX(0,I1969-F1969)))</f>
        <v/>
      </c>
      <c r="K1969" s="50">
        <f>IF(D1969="","",MAX(0,D1969+F1969-I1969))</f>
        <v/>
      </c>
      <c r="L1969" s="23">
        <f>IF(D1969="","",IF(D1969&lt;=0,"",1+COUNTIFS($D$1906:$D$2005,"&gt;0",$E$1906:$E$2005,"&gt;"&amp;E1969)))</f>
        <v/>
      </c>
      <c r="M1969" s="23">
        <f>IF(D1969="","",IF(AND(K1969&gt;0,L1969=1),"Yes","No"))</f>
        <v/>
      </c>
      <c r="N1969" s="50">
        <f>IF(D1969="","",N1869+F1969)</f>
        <v/>
      </c>
      <c r="O1969" s="49">
        <f>IF(D1969="","",IF(AND(K1969=0,K1869&gt;0),C1969,""))</f>
        <v/>
      </c>
    </row>
    <row r="1970">
      <c r="A1970" s="47">
        <f>IF(B1970="","",DATE(YEAR('Debt Inputs'!$E$2),MONTH('Debt Inputs'!$E$2)+19,1))</f>
        <v/>
      </c>
      <c r="B1970" s="18">
        <f>IF('Debt Inputs'!A70="","",'Debt Inputs'!A70)</f>
        <v/>
      </c>
      <c r="C1970" s="19">
        <f>IF(B1970="","",IFERROR(VLOOKUP(B1970,'Debt Inputs'!$A$6:$M$105,2,FALSE),""))</f>
        <v/>
      </c>
      <c r="D1970" s="48">
        <f>IF(B1970="","",K1870)</f>
        <v/>
      </c>
      <c r="E1970" s="21">
        <f>IF(B1970="","",IFERROR(VLOOKUP(B1970,'Debt Inputs'!$A$6:$M$105,5,FALSE),0))</f>
        <v/>
      </c>
      <c r="F1970" s="48">
        <f>IF(D1970="","",IFERROR(D1970*E1970/12,0))</f>
        <v/>
      </c>
      <c r="G1970" s="48">
        <f>IF(D1970="","",MIN(IFERROR(VLOOKUP(B1970,'Debt Inputs'!$A$6:$M$105,7,FALSE),0),D1970+F1970))</f>
        <v/>
      </c>
      <c r="H1970" s="48">
        <f>IF(D1970="","",IF(L1970=1,MAX(0,'Debt Inputs'!$B$2-SUM($G$1906:$G$2005)),0))</f>
        <v/>
      </c>
      <c r="I1970" s="48">
        <f>IF(D1970="","",MIN(D1970+F1970,G1970+H1970))</f>
        <v/>
      </c>
      <c r="J1970" s="48">
        <f>IF(D1970="","",MIN(D1970,MAX(0,I1970-F1970)))</f>
        <v/>
      </c>
      <c r="K1970" s="48">
        <f>IF(D1970="","",MAX(0,D1970+F1970-I1970))</f>
        <v/>
      </c>
      <c r="L1970" s="18">
        <f>IF(D1970="","",IF(D1970&lt;=0,"",1+COUNTIFS($D$1906:$D$2005,"&gt;0",$E$1906:$E$2005,"&gt;"&amp;E1970)))</f>
        <v/>
      </c>
      <c r="M1970" s="18">
        <f>IF(D1970="","",IF(AND(K1970&gt;0,L1970=1),"Yes","No"))</f>
        <v/>
      </c>
      <c r="N1970" s="48">
        <f>IF(D1970="","",N1870+F1970)</f>
        <v/>
      </c>
      <c r="O1970" s="47">
        <f>IF(D1970="","",IF(AND(K1970=0,K1870&gt;0),C1970,""))</f>
        <v/>
      </c>
    </row>
    <row r="1971">
      <c r="A1971" s="49">
        <f>IF(B1971="","",DATE(YEAR('Debt Inputs'!$E$2),MONTH('Debt Inputs'!$E$2)+19,1))</f>
        <v/>
      </c>
      <c r="B1971" s="23">
        <f>IF('Debt Inputs'!A71="","",'Debt Inputs'!A71)</f>
        <v/>
      </c>
      <c r="C1971" s="24">
        <f>IF(B1971="","",IFERROR(VLOOKUP(B1971,'Debt Inputs'!$A$6:$M$105,2,FALSE),""))</f>
        <v/>
      </c>
      <c r="D1971" s="50">
        <f>IF(B1971="","",K1871)</f>
        <v/>
      </c>
      <c r="E1971" s="26">
        <f>IF(B1971="","",IFERROR(VLOOKUP(B1971,'Debt Inputs'!$A$6:$M$105,5,FALSE),0))</f>
        <v/>
      </c>
      <c r="F1971" s="50">
        <f>IF(D1971="","",IFERROR(D1971*E1971/12,0))</f>
        <v/>
      </c>
      <c r="G1971" s="50">
        <f>IF(D1971="","",MIN(IFERROR(VLOOKUP(B1971,'Debt Inputs'!$A$6:$M$105,7,FALSE),0),D1971+F1971))</f>
        <v/>
      </c>
      <c r="H1971" s="50">
        <f>IF(D1971="","",IF(L1971=1,MAX(0,'Debt Inputs'!$B$2-SUM($G$1906:$G$2005)),0))</f>
        <v/>
      </c>
      <c r="I1971" s="50">
        <f>IF(D1971="","",MIN(D1971+F1971,G1971+H1971))</f>
        <v/>
      </c>
      <c r="J1971" s="50">
        <f>IF(D1971="","",MIN(D1971,MAX(0,I1971-F1971)))</f>
        <v/>
      </c>
      <c r="K1971" s="50">
        <f>IF(D1971="","",MAX(0,D1971+F1971-I1971))</f>
        <v/>
      </c>
      <c r="L1971" s="23">
        <f>IF(D1971="","",IF(D1971&lt;=0,"",1+COUNTIFS($D$1906:$D$2005,"&gt;0",$E$1906:$E$2005,"&gt;"&amp;E1971)))</f>
        <v/>
      </c>
      <c r="M1971" s="23">
        <f>IF(D1971="","",IF(AND(K1971&gt;0,L1971=1),"Yes","No"))</f>
        <v/>
      </c>
      <c r="N1971" s="50">
        <f>IF(D1971="","",N1871+F1971)</f>
        <v/>
      </c>
      <c r="O1971" s="49">
        <f>IF(D1971="","",IF(AND(K1971=0,K1871&gt;0),C1971,""))</f>
        <v/>
      </c>
    </row>
    <row r="1972">
      <c r="A1972" s="47">
        <f>IF(B1972="","",DATE(YEAR('Debt Inputs'!$E$2),MONTH('Debt Inputs'!$E$2)+19,1))</f>
        <v/>
      </c>
      <c r="B1972" s="18">
        <f>IF('Debt Inputs'!A72="","",'Debt Inputs'!A72)</f>
        <v/>
      </c>
      <c r="C1972" s="19">
        <f>IF(B1972="","",IFERROR(VLOOKUP(B1972,'Debt Inputs'!$A$6:$M$105,2,FALSE),""))</f>
        <v/>
      </c>
      <c r="D1972" s="48">
        <f>IF(B1972="","",K1872)</f>
        <v/>
      </c>
      <c r="E1972" s="21">
        <f>IF(B1972="","",IFERROR(VLOOKUP(B1972,'Debt Inputs'!$A$6:$M$105,5,FALSE),0))</f>
        <v/>
      </c>
      <c r="F1972" s="48">
        <f>IF(D1972="","",IFERROR(D1972*E1972/12,0))</f>
        <v/>
      </c>
      <c r="G1972" s="48">
        <f>IF(D1972="","",MIN(IFERROR(VLOOKUP(B1972,'Debt Inputs'!$A$6:$M$105,7,FALSE),0),D1972+F1972))</f>
        <v/>
      </c>
      <c r="H1972" s="48">
        <f>IF(D1972="","",IF(L1972=1,MAX(0,'Debt Inputs'!$B$2-SUM($G$1906:$G$2005)),0))</f>
        <v/>
      </c>
      <c r="I1972" s="48">
        <f>IF(D1972="","",MIN(D1972+F1972,G1972+H1972))</f>
        <v/>
      </c>
      <c r="J1972" s="48">
        <f>IF(D1972="","",MIN(D1972,MAX(0,I1972-F1972)))</f>
        <v/>
      </c>
      <c r="K1972" s="48">
        <f>IF(D1972="","",MAX(0,D1972+F1972-I1972))</f>
        <v/>
      </c>
      <c r="L1972" s="18">
        <f>IF(D1972="","",IF(D1972&lt;=0,"",1+COUNTIFS($D$1906:$D$2005,"&gt;0",$E$1906:$E$2005,"&gt;"&amp;E1972)))</f>
        <v/>
      </c>
      <c r="M1972" s="18">
        <f>IF(D1972="","",IF(AND(K1972&gt;0,L1972=1),"Yes","No"))</f>
        <v/>
      </c>
      <c r="N1972" s="48">
        <f>IF(D1972="","",N1872+F1972)</f>
        <v/>
      </c>
      <c r="O1972" s="47">
        <f>IF(D1972="","",IF(AND(K1972=0,K1872&gt;0),C1972,""))</f>
        <v/>
      </c>
    </row>
    <row r="1973">
      <c r="A1973" s="49">
        <f>IF(B1973="","",DATE(YEAR('Debt Inputs'!$E$2),MONTH('Debt Inputs'!$E$2)+19,1))</f>
        <v/>
      </c>
      <c r="B1973" s="23">
        <f>IF('Debt Inputs'!A73="","",'Debt Inputs'!A73)</f>
        <v/>
      </c>
      <c r="C1973" s="24">
        <f>IF(B1973="","",IFERROR(VLOOKUP(B1973,'Debt Inputs'!$A$6:$M$105,2,FALSE),""))</f>
        <v/>
      </c>
      <c r="D1973" s="50">
        <f>IF(B1973="","",K1873)</f>
        <v/>
      </c>
      <c r="E1973" s="26">
        <f>IF(B1973="","",IFERROR(VLOOKUP(B1973,'Debt Inputs'!$A$6:$M$105,5,FALSE),0))</f>
        <v/>
      </c>
      <c r="F1973" s="50">
        <f>IF(D1973="","",IFERROR(D1973*E1973/12,0))</f>
        <v/>
      </c>
      <c r="G1973" s="50">
        <f>IF(D1973="","",MIN(IFERROR(VLOOKUP(B1973,'Debt Inputs'!$A$6:$M$105,7,FALSE),0),D1973+F1973))</f>
        <v/>
      </c>
      <c r="H1973" s="50">
        <f>IF(D1973="","",IF(L1973=1,MAX(0,'Debt Inputs'!$B$2-SUM($G$1906:$G$2005)),0))</f>
        <v/>
      </c>
      <c r="I1973" s="50">
        <f>IF(D1973="","",MIN(D1973+F1973,G1973+H1973))</f>
        <v/>
      </c>
      <c r="J1973" s="50">
        <f>IF(D1973="","",MIN(D1973,MAX(0,I1973-F1973)))</f>
        <v/>
      </c>
      <c r="K1973" s="50">
        <f>IF(D1973="","",MAX(0,D1973+F1973-I1973))</f>
        <v/>
      </c>
      <c r="L1973" s="23">
        <f>IF(D1973="","",IF(D1973&lt;=0,"",1+COUNTIFS($D$1906:$D$2005,"&gt;0",$E$1906:$E$2005,"&gt;"&amp;E1973)))</f>
        <v/>
      </c>
      <c r="M1973" s="23">
        <f>IF(D1973="","",IF(AND(K1973&gt;0,L1973=1),"Yes","No"))</f>
        <v/>
      </c>
      <c r="N1973" s="50">
        <f>IF(D1973="","",N1873+F1973)</f>
        <v/>
      </c>
      <c r="O1973" s="49">
        <f>IF(D1973="","",IF(AND(K1973=0,K1873&gt;0),C1973,""))</f>
        <v/>
      </c>
    </row>
    <row r="1974">
      <c r="A1974" s="47">
        <f>IF(B1974="","",DATE(YEAR('Debt Inputs'!$E$2),MONTH('Debt Inputs'!$E$2)+19,1))</f>
        <v/>
      </c>
      <c r="B1974" s="18">
        <f>IF('Debt Inputs'!A74="","",'Debt Inputs'!A74)</f>
        <v/>
      </c>
      <c r="C1974" s="19">
        <f>IF(B1974="","",IFERROR(VLOOKUP(B1974,'Debt Inputs'!$A$6:$M$105,2,FALSE),""))</f>
        <v/>
      </c>
      <c r="D1974" s="48">
        <f>IF(B1974="","",K1874)</f>
        <v/>
      </c>
      <c r="E1974" s="21">
        <f>IF(B1974="","",IFERROR(VLOOKUP(B1974,'Debt Inputs'!$A$6:$M$105,5,FALSE),0))</f>
        <v/>
      </c>
      <c r="F1974" s="48">
        <f>IF(D1974="","",IFERROR(D1974*E1974/12,0))</f>
        <v/>
      </c>
      <c r="G1974" s="48">
        <f>IF(D1974="","",MIN(IFERROR(VLOOKUP(B1974,'Debt Inputs'!$A$6:$M$105,7,FALSE),0),D1974+F1974))</f>
        <v/>
      </c>
      <c r="H1974" s="48">
        <f>IF(D1974="","",IF(L1974=1,MAX(0,'Debt Inputs'!$B$2-SUM($G$1906:$G$2005)),0))</f>
        <v/>
      </c>
      <c r="I1974" s="48">
        <f>IF(D1974="","",MIN(D1974+F1974,G1974+H1974))</f>
        <v/>
      </c>
      <c r="J1974" s="48">
        <f>IF(D1974="","",MIN(D1974,MAX(0,I1974-F1974)))</f>
        <v/>
      </c>
      <c r="K1974" s="48">
        <f>IF(D1974="","",MAX(0,D1974+F1974-I1974))</f>
        <v/>
      </c>
      <c r="L1974" s="18">
        <f>IF(D1974="","",IF(D1974&lt;=0,"",1+COUNTIFS($D$1906:$D$2005,"&gt;0",$E$1906:$E$2005,"&gt;"&amp;E1974)))</f>
        <v/>
      </c>
      <c r="M1974" s="18">
        <f>IF(D1974="","",IF(AND(K1974&gt;0,L1974=1),"Yes","No"))</f>
        <v/>
      </c>
      <c r="N1974" s="48">
        <f>IF(D1974="","",N1874+F1974)</f>
        <v/>
      </c>
      <c r="O1974" s="47">
        <f>IF(D1974="","",IF(AND(K1974=0,K1874&gt;0),C1974,""))</f>
        <v/>
      </c>
    </row>
    <row r="1975">
      <c r="A1975" s="49">
        <f>IF(B1975="","",DATE(YEAR('Debt Inputs'!$E$2),MONTH('Debt Inputs'!$E$2)+19,1))</f>
        <v/>
      </c>
      <c r="B1975" s="23">
        <f>IF('Debt Inputs'!A75="","",'Debt Inputs'!A75)</f>
        <v/>
      </c>
      <c r="C1975" s="24">
        <f>IF(B1975="","",IFERROR(VLOOKUP(B1975,'Debt Inputs'!$A$6:$M$105,2,FALSE),""))</f>
        <v/>
      </c>
      <c r="D1975" s="50">
        <f>IF(B1975="","",K1875)</f>
        <v/>
      </c>
      <c r="E1975" s="26">
        <f>IF(B1975="","",IFERROR(VLOOKUP(B1975,'Debt Inputs'!$A$6:$M$105,5,FALSE),0))</f>
        <v/>
      </c>
      <c r="F1975" s="50">
        <f>IF(D1975="","",IFERROR(D1975*E1975/12,0))</f>
        <v/>
      </c>
      <c r="G1975" s="50">
        <f>IF(D1975="","",MIN(IFERROR(VLOOKUP(B1975,'Debt Inputs'!$A$6:$M$105,7,FALSE),0),D1975+F1975))</f>
        <v/>
      </c>
      <c r="H1975" s="50">
        <f>IF(D1975="","",IF(L1975=1,MAX(0,'Debt Inputs'!$B$2-SUM($G$1906:$G$2005)),0))</f>
        <v/>
      </c>
      <c r="I1975" s="50">
        <f>IF(D1975="","",MIN(D1975+F1975,G1975+H1975))</f>
        <v/>
      </c>
      <c r="J1975" s="50">
        <f>IF(D1975="","",MIN(D1975,MAX(0,I1975-F1975)))</f>
        <v/>
      </c>
      <c r="K1975" s="50">
        <f>IF(D1975="","",MAX(0,D1975+F1975-I1975))</f>
        <v/>
      </c>
      <c r="L1975" s="23">
        <f>IF(D1975="","",IF(D1975&lt;=0,"",1+COUNTIFS($D$1906:$D$2005,"&gt;0",$E$1906:$E$2005,"&gt;"&amp;E1975)))</f>
        <v/>
      </c>
      <c r="M1975" s="23">
        <f>IF(D1975="","",IF(AND(K1975&gt;0,L1975=1),"Yes","No"))</f>
        <v/>
      </c>
      <c r="N1975" s="50">
        <f>IF(D1975="","",N1875+F1975)</f>
        <v/>
      </c>
      <c r="O1975" s="49">
        <f>IF(D1975="","",IF(AND(K1975=0,K1875&gt;0),C1975,""))</f>
        <v/>
      </c>
    </row>
    <row r="1976">
      <c r="A1976" s="47">
        <f>IF(B1976="","",DATE(YEAR('Debt Inputs'!$E$2),MONTH('Debt Inputs'!$E$2)+19,1))</f>
        <v/>
      </c>
      <c r="B1976" s="18">
        <f>IF('Debt Inputs'!A76="","",'Debt Inputs'!A76)</f>
        <v/>
      </c>
      <c r="C1976" s="19">
        <f>IF(B1976="","",IFERROR(VLOOKUP(B1976,'Debt Inputs'!$A$6:$M$105,2,FALSE),""))</f>
        <v/>
      </c>
      <c r="D1976" s="48">
        <f>IF(B1976="","",K1876)</f>
        <v/>
      </c>
      <c r="E1976" s="21">
        <f>IF(B1976="","",IFERROR(VLOOKUP(B1976,'Debt Inputs'!$A$6:$M$105,5,FALSE),0))</f>
        <v/>
      </c>
      <c r="F1976" s="48">
        <f>IF(D1976="","",IFERROR(D1976*E1976/12,0))</f>
        <v/>
      </c>
      <c r="G1976" s="48">
        <f>IF(D1976="","",MIN(IFERROR(VLOOKUP(B1976,'Debt Inputs'!$A$6:$M$105,7,FALSE),0),D1976+F1976))</f>
        <v/>
      </c>
      <c r="H1976" s="48">
        <f>IF(D1976="","",IF(L1976=1,MAX(0,'Debt Inputs'!$B$2-SUM($G$1906:$G$2005)),0))</f>
        <v/>
      </c>
      <c r="I1976" s="48">
        <f>IF(D1976="","",MIN(D1976+F1976,G1976+H1976))</f>
        <v/>
      </c>
      <c r="J1976" s="48">
        <f>IF(D1976="","",MIN(D1976,MAX(0,I1976-F1976)))</f>
        <v/>
      </c>
      <c r="K1976" s="48">
        <f>IF(D1976="","",MAX(0,D1976+F1976-I1976))</f>
        <v/>
      </c>
      <c r="L1976" s="18">
        <f>IF(D1976="","",IF(D1976&lt;=0,"",1+COUNTIFS($D$1906:$D$2005,"&gt;0",$E$1906:$E$2005,"&gt;"&amp;E1976)))</f>
        <v/>
      </c>
      <c r="M1976" s="18">
        <f>IF(D1976="","",IF(AND(K1976&gt;0,L1976=1),"Yes","No"))</f>
        <v/>
      </c>
      <c r="N1976" s="48">
        <f>IF(D1976="","",N1876+F1976)</f>
        <v/>
      </c>
      <c r="O1976" s="47">
        <f>IF(D1976="","",IF(AND(K1976=0,K1876&gt;0),C1976,""))</f>
        <v/>
      </c>
    </row>
    <row r="1977">
      <c r="A1977" s="49">
        <f>IF(B1977="","",DATE(YEAR('Debt Inputs'!$E$2),MONTH('Debt Inputs'!$E$2)+19,1))</f>
        <v/>
      </c>
      <c r="B1977" s="23">
        <f>IF('Debt Inputs'!A77="","",'Debt Inputs'!A77)</f>
        <v/>
      </c>
      <c r="C1977" s="24">
        <f>IF(B1977="","",IFERROR(VLOOKUP(B1977,'Debt Inputs'!$A$6:$M$105,2,FALSE),""))</f>
        <v/>
      </c>
      <c r="D1977" s="50">
        <f>IF(B1977="","",K1877)</f>
        <v/>
      </c>
      <c r="E1977" s="26">
        <f>IF(B1977="","",IFERROR(VLOOKUP(B1977,'Debt Inputs'!$A$6:$M$105,5,FALSE),0))</f>
        <v/>
      </c>
      <c r="F1977" s="50">
        <f>IF(D1977="","",IFERROR(D1977*E1977/12,0))</f>
        <v/>
      </c>
      <c r="G1977" s="50">
        <f>IF(D1977="","",MIN(IFERROR(VLOOKUP(B1977,'Debt Inputs'!$A$6:$M$105,7,FALSE),0),D1977+F1977))</f>
        <v/>
      </c>
      <c r="H1977" s="50">
        <f>IF(D1977="","",IF(L1977=1,MAX(0,'Debt Inputs'!$B$2-SUM($G$1906:$G$2005)),0))</f>
        <v/>
      </c>
      <c r="I1977" s="50">
        <f>IF(D1977="","",MIN(D1977+F1977,G1977+H1977))</f>
        <v/>
      </c>
      <c r="J1977" s="50">
        <f>IF(D1977="","",MIN(D1977,MAX(0,I1977-F1977)))</f>
        <v/>
      </c>
      <c r="K1977" s="50">
        <f>IF(D1977="","",MAX(0,D1977+F1977-I1977))</f>
        <v/>
      </c>
      <c r="L1977" s="23">
        <f>IF(D1977="","",IF(D1977&lt;=0,"",1+COUNTIFS($D$1906:$D$2005,"&gt;0",$E$1906:$E$2005,"&gt;"&amp;E1977)))</f>
        <v/>
      </c>
      <c r="M1977" s="23">
        <f>IF(D1977="","",IF(AND(K1977&gt;0,L1977=1),"Yes","No"))</f>
        <v/>
      </c>
      <c r="N1977" s="50">
        <f>IF(D1977="","",N1877+F1977)</f>
        <v/>
      </c>
      <c r="O1977" s="49">
        <f>IF(D1977="","",IF(AND(K1977=0,K1877&gt;0),C1977,""))</f>
        <v/>
      </c>
    </row>
    <row r="1978">
      <c r="A1978" s="47">
        <f>IF(B1978="","",DATE(YEAR('Debt Inputs'!$E$2),MONTH('Debt Inputs'!$E$2)+19,1))</f>
        <v/>
      </c>
      <c r="B1978" s="18">
        <f>IF('Debt Inputs'!A78="","",'Debt Inputs'!A78)</f>
        <v/>
      </c>
      <c r="C1978" s="19">
        <f>IF(B1978="","",IFERROR(VLOOKUP(B1978,'Debt Inputs'!$A$6:$M$105,2,FALSE),""))</f>
        <v/>
      </c>
      <c r="D1978" s="48">
        <f>IF(B1978="","",K1878)</f>
        <v/>
      </c>
      <c r="E1978" s="21">
        <f>IF(B1978="","",IFERROR(VLOOKUP(B1978,'Debt Inputs'!$A$6:$M$105,5,FALSE),0))</f>
        <v/>
      </c>
      <c r="F1978" s="48">
        <f>IF(D1978="","",IFERROR(D1978*E1978/12,0))</f>
        <v/>
      </c>
      <c r="G1978" s="48">
        <f>IF(D1978="","",MIN(IFERROR(VLOOKUP(B1978,'Debt Inputs'!$A$6:$M$105,7,FALSE),0),D1978+F1978))</f>
        <v/>
      </c>
      <c r="H1978" s="48">
        <f>IF(D1978="","",IF(L1978=1,MAX(0,'Debt Inputs'!$B$2-SUM($G$1906:$G$2005)),0))</f>
        <v/>
      </c>
      <c r="I1978" s="48">
        <f>IF(D1978="","",MIN(D1978+F1978,G1978+H1978))</f>
        <v/>
      </c>
      <c r="J1978" s="48">
        <f>IF(D1978="","",MIN(D1978,MAX(0,I1978-F1978)))</f>
        <v/>
      </c>
      <c r="K1978" s="48">
        <f>IF(D1978="","",MAX(0,D1978+F1978-I1978))</f>
        <v/>
      </c>
      <c r="L1978" s="18">
        <f>IF(D1978="","",IF(D1978&lt;=0,"",1+COUNTIFS($D$1906:$D$2005,"&gt;0",$E$1906:$E$2005,"&gt;"&amp;E1978)))</f>
        <v/>
      </c>
      <c r="M1978" s="18">
        <f>IF(D1978="","",IF(AND(K1978&gt;0,L1978=1),"Yes","No"))</f>
        <v/>
      </c>
      <c r="N1978" s="48">
        <f>IF(D1978="","",N1878+F1978)</f>
        <v/>
      </c>
      <c r="O1978" s="47">
        <f>IF(D1978="","",IF(AND(K1978=0,K1878&gt;0),C1978,""))</f>
        <v/>
      </c>
    </row>
    <row r="1979">
      <c r="A1979" s="49">
        <f>IF(B1979="","",DATE(YEAR('Debt Inputs'!$E$2),MONTH('Debt Inputs'!$E$2)+19,1))</f>
        <v/>
      </c>
      <c r="B1979" s="23">
        <f>IF('Debt Inputs'!A79="","",'Debt Inputs'!A79)</f>
        <v/>
      </c>
      <c r="C1979" s="24">
        <f>IF(B1979="","",IFERROR(VLOOKUP(B1979,'Debt Inputs'!$A$6:$M$105,2,FALSE),""))</f>
        <v/>
      </c>
      <c r="D1979" s="50">
        <f>IF(B1979="","",K1879)</f>
        <v/>
      </c>
      <c r="E1979" s="26">
        <f>IF(B1979="","",IFERROR(VLOOKUP(B1979,'Debt Inputs'!$A$6:$M$105,5,FALSE),0))</f>
        <v/>
      </c>
      <c r="F1979" s="50">
        <f>IF(D1979="","",IFERROR(D1979*E1979/12,0))</f>
        <v/>
      </c>
      <c r="G1979" s="50">
        <f>IF(D1979="","",MIN(IFERROR(VLOOKUP(B1979,'Debt Inputs'!$A$6:$M$105,7,FALSE),0),D1979+F1979))</f>
        <v/>
      </c>
      <c r="H1979" s="50">
        <f>IF(D1979="","",IF(L1979=1,MAX(0,'Debt Inputs'!$B$2-SUM($G$1906:$G$2005)),0))</f>
        <v/>
      </c>
      <c r="I1979" s="50">
        <f>IF(D1979="","",MIN(D1979+F1979,G1979+H1979))</f>
        <v/>
      </c>
      <c r="J1979" s="50">
        <f>IF(D1979="","",MIN(D1979,MAX(0,I1979-F1979)))</f>
        <v/>
      </c>
      <c r="K1979" s="50">
        <f>IF(D1979="","",MAX(0,D1979+F1979-I1979))</f>
        <v/>
      </c>
      <c r="L1979" s="23">
        <f>IF(D1979="","",IF(D1979&lt;=0,"",1+COUNTIFS($D$1906:$D$2005,"&gt;0",$E$1906:$E$2005,"&gt;"&amp;E1979)))</f>
        <v/>
      </c>
      <c r="M1979" s="23">
        <f>IF(D1979="","",IF(AND(K1979&gt;0,L1979=1),"Yes","No"))</f>
        <v/>
      </c>
      <c r="N1979" s="50">
        <f>IF(D1979="","",N1879+F1979)</f>
        <v/>
      </c>
      <c r="O1979" s="49">
        <f>IF(D1979="","",IF(AND(K1979=0,K1879&gt;0),C1979,""))</f>
        <v/>
      </c>
    </row>
    <row r="1980">
      <c r="A1980" s="47">
        <f>IF(B1980="","",DATE(YEAR('Debt Inputs'!$E$2),MONTH('Debt Inputs'!$E$2)+19,1))</f>
        <v/>
      </c>
      <c r="B1980" s="18">
        <f>IF('Debt Inputs'!A80="","",'Debt Inputs'!A80)</f>
        <v/>
      </c>
      <c r="C1980" s="19">
        <f>IF(B1980="","",IFERROR(VLOOKUP(B1980,'Debt Inputs'!$A$6:$M$105,2,FALSE),""))</f>
        <v/>
      </c>
      <c r="D1980" s="48">
        <f>IF(B1980="","",K1880)</f>
        <v/>
      </c>
      <c r="E1980" s="21">
        <f>IF(B1980="","",IFERROR(VLOOKUP(B1980,'Debt Inputs'!$A$6:$M$105,5,FALSE),0))</f>
        <v/>
      </c>
      <c r="F1980" s="48">
        <f>IF(D1980="","",IFERROR(D1980*E1980/12,0))</f>
        <v/>
      </c>
      <c r="G1980" s="48">
        <f>IF(D1980="","",MIN(IFERROR(VLOOKUP(B1980,'Debt Inputs'!$A$6:$M$105,7,FALSE),0),D1980+F1980))</f>
        <v/>
      </c>
      <c r="H1980" s="48">
        <f>IF(D1980="","",IF(L1980=1,MAX(0,'Debt Inputs'!$B$2-SUM($G$1906:$G$2005)),0))</f>
        <v/>
      </c>
      <c r="I1980" s="48">
        <f>IF(D1980="","",MIN(D1980+F1980,G1980+H1980))</f>
        <v/>
      </c>
      <c r="J1980" s="48">
        <f>IF(D1980="","",MIN(D1980,MAX(0,I1980-F1980)))</f>
        <v/>
      </c>
      <c r="K1980" s="48">
        <f>IF(D1980="","",MAX(0,D1980+F1980-I1980))</f>
        <v/>
      </c>
      <c r="L1980" s="18">
        <f>IF(D1980="","",IF(D1980&lt;=0,"",1+COUNTIFS($D$1906:$D$2005,"&gt;0",$E$1906:$E$2005,"&gt;"&amp;E1980)))</f>
        <v/>
      </c>
      <c r="M1980" s="18">
        <f>IF(D1980="","",IF(AND(K1980&gt;0,L1980=1),"Yes","No"))</f>
        <v/>
      </c>
      <c r="N1980" s="48">
        <f>IF(D1980="","",N1880+F1980)</f>
        <v/>
      </c>
      <c r="O1980" s="47">
        <f>IF(D1980="","",IF(AND(K1980=0,K1880&gt;0),C1980,""))</f>
        <v/>
      </c>
    </row>
    <row r="1981">
      <c r="A1981" s="49">
        <f>IF(B1981="","",DATE(YEAR('Debt Inputs'!$E$2),MONTH('Debt Inputs'!$E$2)+19,1))</f>
        <v/>
      </c>
      <c r="B1981" s="23">
        <f>IF('Debt Inputs'!A81="","",'Debt Inputs'!A81)</f>
        <v/>
      </c>
      <c r="C1981" s="24">
        <f>IF(B1981="","",IFERROR(VLOOKUP(B1981,'Debt Inputs'!$A$6:$M$105,2,FALSE),""))</f>
        <v/>
      </c>
      <c r="D1981" s="50">
        <f>IF(B1981="","",K1881)</f>
        <v/>
      </c>
      <c r="E1981" s="26">
        <f>IF(B1981="","",IFERROR(VLOOKUP(B1981,'Debt Inputs'!$A$6:$M$105,5,FALSE),0))</f>
        <v/>
      </c>
      <c r="F1981" s="50">
        <f>IF(D1981="","",IFERROR(D1981*E1981/12,0))</f>
        <v/>
      </c>
      <c r="G1981" s="50">
        <f>IF(D1981="","",MIN(IFERROR(VLOOKUP(B1981,'Debt Inputs'!$A$6:$M$105,7,FALSE),0),D1981+F1981))</f>
        <v/>
      </c>
      <c r="H1981" s="50">
        <f>IF(D1981="","",IF(L1981=1,MAX(0,'Debt Inputs'!$B$2-SUM($G$1906:$G$2005)),0))</f>
        <v/>
      </c>
      <c r="I1981" s="50">
        <f>IF(D1981="","",MIN(D1981+F1981,G1981+H1981))</f>
        <v/>
      </c>
      <c r="J1981" s="50">
        <f>IF(D1981="","",MIN(D1981,MAX(0,I1981-F1981)))</f>
        <v/>
      </c>
      <c r="K1981" s="50">
        <f>IF(D1981="","",MAX(0,D1981+F1981-I1981))</f>
        <v/>
      </c>
      <c r="L1981" s="23">
        <f>IF(D1981="","",IF(D1981&lt;=0,"",1+COUNTIFS($D$1906:$D$2005,"&gt;0",$E$1906:$E$2005,"&gt;"&amp;E1981)))</f>
        <v/>
      </c>
      <c r="M1981" s="23">
        <f>IF(D1981="","",IF(AND(K1981&gt;0,L1981=1),"Yes","No"))</f>
        <v/>
      </c>
      <c r="N1981" s="50">
        <f>IF(D1981="","",N1881+F1981)</f>
        <v/>
      </c>
      <c r="O1981" s="49">
        <f>IF(D1981="","",IF(AND(K1981=0,K1881&gt;0),C1981,""))</f>
        <v/>
      </c>
    </row>
    <row r="1982">
      <c r="A1982" s="47">
        <f>IF(B1982="","",DATE(YEAR('Debt Inputs'!$E$2),MONTH('Debt Inputs'!$E$2)+19,1))</f>
        <v/>
      </c>
      <c r="B1982" s="18">
        <f>IF('Debt Inputs'!A82="","",'Debt Inputs'!A82)</f>
        <v/>
      </c>
      <c r="C1982" s="19">
        <f>IF(B1982="","",IFERROR(VLOOKUP(B1982,'Debt Inputs'!$A$6:$M$105,2,FALSE),""))</f>
        <v/>
      </c>
      <c r="D1982" s="48">
        <f>IF(B1982="","",K1882)</f>
        <v/>
      </c>
      <c r="E1982" s="21">
        <f>IF(B1982="","",IFERROR(VLOOKUP(B1982,'Debt Inputs'!$A$6:$M$105,5,FALSE),0))</f>
        <v/>
      </c>
      <c r="F1982" s="48">
        <f>IF(D1982="","",IFERROR(D1982*E1982/12,0))</f>
        <v/>
      </c>
      <c r="G1982" s="48">
        <f>IF(D1982="","",MIN(IFERROR(VLOOKUP(B1982,'Debt Inputs'!$A$6:$M$105,7,FALSE),0),D1982+F1982))</f>
        <v/>
      </c>
      <c r="H1982" s="48">
        <f>IF(D1982="","",IF(L1982=1,MAX(0,'Debt Inputs'!$B$2-SUM($G$1906:$G$2005)),0))</f>
        <v/>
      </c>
      <c r="I1982" s="48">
        <f>IF(D1982="","",MIN(D1982+F1982,G1982+H1982))</f>
        <v/>
      </c>
      <c r="J1982" s="48">
        <f>IF(D1982="","",MIN(D1982,MAX(0,I1982-F1982)))</f>
        <v/>
      </c>
      <c r="K1982" s="48">
        <f>IF(D1982="","",MAX(0,D1982+F1982-I1982))</f>
        <v/>
      </c>
      <c r="L1982" s="18">
        <f>IF(D1982="","",IF(D1982&lt;=0,"",1+COUNTIFS($D$1906:$D$2005,"&gt;0",$E$1906:$E$2005,"&gt;"&amp;E1982)))</f>
        <v/>
      </c>
      <c r="M1982" s="18">
        <f>IF(D1982="","",IF(AND(K1982&gt;0,L1982=1),"Yes","No"))</f>
        <v/>
      </c>
      <c r="N1982" s="48">
        <f>IF(D1982="","",N1882+F1982)</f>
        <v/>
      </c>
      <c r="O1982" s="47">
        <f>IF(D1982="","",IF(AND(K1982=0,K1882&gt;0),C1982,""))</f>
        <v/>
      </c>
    </row>
    <row r="1983">
      <c r="A1983" s="49">
        <f>IF(B1983="","",DATE(YEAR('Debt Inputs'!$E$2),MONTH('Debt Inputs'!$E$2)+19,1))</f>
        <v/>
      </c>
      <c r="B1983" s="23">
        <f>IF('Debt Inputs'!A83="","",'Debt Inputs'!A83)</f>
        <v/>
      </c>
      <c r="C1983" s="24">
        <f>IF(B1983="","",IFERROR(VLOOKUP(B1983,'Debt Inputs'!$A$6:$M$105,2,FALSE),""))</f>
        <v/>
      </c>
      <c r="D1983" s="50">
        <f>IF(B1983="","",K1883)</f>
        <v/>
      </c>
      <c r="E1983" s="26">
        <f>IF(B1983="","",IFERROR(VLOOKUP(B1983,'Debt Inputs'!$A$6:$M$105,5,FALSE),0))</f>
        <v/>
      </c>
      <c r="F1983" s="50">
        <f>IF(D1983="","",IFERROR(D1983*E1983/12,0))</f>
        <v/>
      </c>
      <c r="G1983" s="50">
        <f>IF(D1983="","",MIN(IFERROR(VLOOKUP(B1983,'Debt Inputs'!$A$6:$M$105,7,FALSE),0),D1983+F1983))</f>
        <v/>
      </c>
      <c r="H1983" s="50">
        <f>IF(D1983="","",IF(L1983=1,MAX(0,'Debt Inputs'!$B$2-SUM($G$1906:$G$2005)),0))</f>
        <v/>
      </c>
      <c r="I1983" s="50">
        <f>IF(D1983="","",MIN(D1983+F1983,G1983+H1983))</f>
        <v/>
      </c>
      <c r="J1983" s="50">
        <f>IF(D1983="","",MIN(D1983,MAX(0,I1983-F1983)))</f>
        <v/>
      </c>
      <c r="K1983" s="50">
        <f>IF(D1983="","",MAX(0,D1983+F1983-I1983))</f>
        <v/>
      </c>
      <c r="L1983" s="23">
        <f>IF(D1983="","",IF(D1983&lt;=0,"",1+COUNTIFS($D$1906:$D$2005,"&gt;0",$E$1906:$E$2005,"&gt;"&amp;E1983)))</f>
        <v/>
      </c>
      <c r="M1983" s="23">
        <f>IF(D1983="","",IF(AND(K1983&gt;0,L1983=1),"Yes","No"))</f>
        <v/>
      </c>
      <c r="N1983" s="50">
        <f>IF(D1983="","",N1883+F1983)</f>
        <v/>
      </c>
      <c r="O1983" s="49">
        <f>IF(D1983="","",IF(AND(K1983=0,K1883&gt;0),C1983,""))</f>
        <v/>
      </c>
    </row>
    <row r="1984">
      <c r="A1984" s="47">
        <f>IF(B1984="","",DATE(YEAR('Debt Inputs'!$E$2),MONTH('Debt Inputs'!$E$2)+19,1))</f>
        <v/>
      </c>
      <c r="B1984" s="18">
        <f>IF('Debt Inputs'!A84="","",'Debt Inputs'!A84)</f>
        <v/>
      </c>
      <c r="C1984" s="19">
        <f>IF(B1984="","",IFERROR(VLOOKUP(B1984,'Debt Inputs'!$A$6:$M$105,2,FALSE),""))</f>
        <v/>
      </c>
      <c r="D1984" s="48">
        <f>IF(B1984="","",K1884)</f>
        <v/>
      </c>
      <c r="E1984" s="21">
        <f>IF(B1984="","",IFERROR(VLOOKUP(B1984,'Debt Inputs'!$A$6:$M$105,5,FALSE),0))</f>
        <v/>
      </c>
      <c r="F1984" s="48">
        <f>IF(D1984="","",IFERROR(D1984*E1984/12,0))</f>
        <v/>
      </c>
      <c r="G1984" s="48">
        <f>IF(D1984="","",MIN(IFERROR(VLOOKUP(B1984,'Debt Inputs'!$A$6:$M$105,7,FALSE),0),D1984+F1984))</f>
        <v/>
      </c>
      <c r="H1984" s="48">
        <f>IF(D1984="","",IF(L1984=1,MAX(0,'Debt Inputs'!$B$2-SUM($G$1906:$G$2005)),0))</f>
        <v/>
      </c>
      <c r="I1984" s="48">
        <f>IF(D1984="","",MIN(D1984+F1984,G1984+H1984))</f>
        <v/>
      </c>
      <c r="J1984" s="48">
        <f>IF(D1984="","",MIN(D1984,MAX(0,I1984-F1984)))</f>
        <v/>
      </c>
      <c r="K1984" s="48">
        <f>IF(D1984="","",MAX(0,D1984+F1984-I1984))</f>
        <v/>
      </c>
      <c r="L1984" s="18">
        <f>IF(D1984="","",IF(D1984&lt;=0,"",1+COUNTIFS($D$1906:$D$2005,"&gt;0",$E$1906:$E$2005,"&gt;"&amp;E1984)))</f>
        <v/>
      </c>
      <c r="M1984" s="18">
        <f>IF(D1984="","",IF(AND(K1984&gt;0,L1984=1),"Yes","No"))</f>
        <v/>
      </c>
      <c r="N1984" s="48">
        <f>IF(D1984="","",N1884+F1984)</f>
        <v/>
      </c>
      <c r="O1984" s="47">
        <f>IF(D1984="","",IF(AND(K1984=0,K1884&gt;0),C1984,""))</f>
        <v/>
      </c>
    </row>
    <row r="1985">
      <c r="A1985" s="49">
        <f>IF(B1985="","",DATE(YEAR('Debt Inputs'!$E$2),MONTH('Debt Inputs'!$E$2)+19,1))</f>
        <v/>
      </c>
      <c r="B1985" s="23">
        <f>IF('Debt Inputs'!A85="","",'Debt Inputs'!A85)</f>
        <v/>
      </c>
      <c r="C1985" s="24">
        <f>IF(B1985="","",IFERROR(VLOOKUP(B1985,'Debt Inputs'!$A$6:$M$105,2,FALSE),""))</f>
        <v/>
      </c>
      <c r="D1985" s="50">
        <f>IF(B1985="","",K1885)</f>
        <v/>
      </c>
      <c r="E1985" s="26">
        <f>IF(B1985="","",IFERROR(VLOOKUP(B1985,'Debt Inputs'!$A$6:$M$105,5,FALSE),0))</f>
        <v/>
      </c>
      <c r="F1985" s="50">
        <f>IF(D1985="","",IFERROR(D1985*E1985/12,0))</f>
        <v/>
      </c>
      <c r="G1985" s="50">
        <f>IF(D1985="","",MIN(IFERROR(VLOOKUP(B1985,'Debt Inputs'!$A$6:$M$105,7,FALSE),0),D1985+F1985))</f>
        <v/>
      </c>
      <c r="H1985" s="50">
        <f>IF(D1985="","",IF(L1985=1,MAX(0,'Debt Inputs'!$B$2-SUM($G$1906:$G$2005)),0))</f>
        <v/>
      </c>
      <c r="I1985" s="50">
        <f>IF(D1985="","",MIN(D1985+F1985,G1985+H1985))</f>
        <v/>
      </c>
      <c r="J1985" s="50">
        <f>IF(D1985="","",MIN(D1985,MAX(0,I1985-F1985)))</f>
        <v/>
      </c>
      <c r="K1985" s="50">
        <f>IF(D1985="","",MAX(0,D1985+F1985-I1985))</f>
        <v/>
      </c>
      <c r="L1985" s="23">
        <f>IF(D1985="","",IF(D1985&lt;=0,"",1+COUNTIFS($D$1906:$D$2005,"&gt;0",$E$1906:$E$2005,"&gt;"&amp;E1985)))</f>
        <v/>
      </c>
      <c r="M1985" s="23">
        <f>IF(D1985="","",IF(AND(K1985&gt;0,L1985=1),"Yes","No"))</f>
        <v/>
      </c>
      <c r="N1985" s="50">
        <f>IF(D1985="","",N1885+F1985)</f>
        <v/>
      </c>
      <c r="O1985" s="49">
        <f>IF(D1985="","",IF(AND(K1985=0,K1885&gt;0),C1985,""))</f>
        <v/>
      </c>
    </row>
    <row r="1986">
      <c r="A1986" s="47">
        <f>IF(B1986="","",DATE(YEAR('Debt Inputs'!$E$2),MONTH('Debt Inputs'!$E$2)+19,1))</f>
        <v/>
      </c>
      <c r="B1986" s="18">
        <f>IF('Debt Inputs'!A86="","",'Debt Inputs'!A86)</f>
        <v/>
      </c>
      <c r="C1986" s="19">
        <f>IF(B1986="","",IFERROR(VLOOKUP(B1986,'Debt Inputs'!$A$6:$M$105,2,FALSE),""))</f>
        <v/>
      </c>
      <c r="D1986" s="48">
        <f>IF(B1986="","",K1886)</f>
        <v/>
      </c>
      <c r="E1986" s="21">
        <f>IF(B1986="","",IFERROR(VLOOKUP(B1986,'Debt Inputs'!$A$6:$M$105,5,FALSE),0))</f>
        <v/>
      </c>
      <c r="F1986" s="48">
        <f>IF(D1986="","",IFERROR(D1986*E1986/12,0))</f>
        <v/>
      </c>
      <c r="G1986" s="48">
        <f>IF(D1986="","",MIN(IFERROR(VLOOKUP(B1986,'Debt Inputs'!$A$6:$M$105,7,FALSE),0),D1986+F1986))</f>
        <v/>
      </c>
      <c r="H1986" s="48">
        <f>IF(D1986="","",IF(L1986=1,MAX(0,'Debt Inputs'!$B$2-SUM($G$1906:$G$2005)),0))</f>
        <v/>
      </c>
      <c r="I1986" s="48">
        <f>IF(D1986="","",MIN(D1986+F1986,G1986+H1986))</f>
        <v/>
      </c>
      <c r="J1986" s="48">
        <f>IF(D1986="","",MIN(D1986,MAX(0,I1986-F1986)))</f>
        <v/>
      </c>
      <c r="K1986" s="48">
        <f>IF(D1986="","",MAX(0,D1986+F1986-I1986))</f>
        <v/>
      </c>
      <c r="L1986" s="18">
        <f>IF(D1986="","",IF(D1986&lt;=0,"",1+COUNTIFS($D$1906:$D$2005,"&gt;0",$E$1906:$E$2005,"&gt;"&amp;E1986)))</f>
        <v/>
      </c>
      <c r="M1986" s="18">
        <f>IF(D1986="","",IF(AND(K1986&gt;0,L1986=1),"Yes","No"))</f>
        <v/>
      </c>
      <c r="N1986" s="48">
        <f>IF(D1986="","",N1886+F1986)</f>
        <v/>
      </c>
      <c r="O1986" s="47">
        <f>IF(D1986="","",IF(AND(K1986=0,K1886&gt;0),C1986,""))</f>
        <v/>
      </c>
    </row>
    <row r="1987">
      <c r="A1987" s="49">
        <f>IF(B1987="","",DATE(YEAR('Debt Inputs'!$E$2),MONTH('Debt Inputs'!$E$2)+19,1))</f>
        <v/>
      </c>
      <c r="B1987" s="23">
        <f>IF('Debt Inputs'!A87="","",'Debt Inputs'!A87)</f>
        <v/>
      </c>
      <c r="C1987" s="24">
        <f>IF(B1987="","",IFERROR(VLOOKUP(B1987,'Debt Inputs'!$A$6:$M$105,2,FALSE),""))</f>
        <v/>
      </c>
      <c r="D1987" s="50">
        <f>IF(B1987="","",K1887)</f>
        <v/>
      </c>
      <c r="E1987" s="26">
        <f>IF(B1987="","",IFERROR(VLOOKUP(B1987,'Debt Inputs'!$A$6:$M$105,5,FALSE),0))</f>
        <v/>
      </c>
      <c r="F1987" s="50">
        <f>IF(D1987="","",IFERROR(D1987*E1987/12,0))</f>
        <v/>
      </c>
      <c r="G1987" s="50">
        <f>IF(D1987="","",MIN(IFERROR(VLOOKUP(B1987,'Debt Inputs'!$A$6:$M$105,7,FALSE),0),D1987+F1987))</f>
        <v/>
      </c>
      <c r="H1987" s="50">
        <f>IF(D1987="","",IF(L1987=1,MAX(0,'Debt Inputs'!$B$2-SUM($G$1906:$G$2005)),0))</f>
        <v/>
      </c>
      <c r="I1987" s="50">
        <f>IF(D1987="","",MIN(D1987+F1987,G1987+H1987))</f>
        <v/>
      </c>
      <c r="J1987" s="50">
        <f>IF(D1987="","",MIN(D1987,MAX(0,I1987-F1987)))</f>
        <v/>
      </c>
      <c r="K1987" s="50">
        <f>IF(D1987="","",MAX(0,D1987+F1987-I1987))</f>
        <v/>
      </c>
      <c r="L1987" s="23">
        <f>IF(D1987="","",IF(D1987&lt;=0,"",1+COUNTIFS($D$1906:$D$2005,"&gt;0",$E$1906:$E$2005,"&gt;"&amp;E1987)))</f>
        <v/>
      </c>
      <c r="M1987" s="23">
        <f>IF(D1987="","",IF(AND(K1987&gt;0,L1987=1),"Yes","No"))</f>
        <v/>
      </c>
      <c r="N1987" s="50">
        <f>IF(D1987="","",N1887+F1987)</f>
        <v/>
      </c>
      <c r="O1987" s="49">
        <f>IF(D1987="","",IF(AND(K1987=0,K1887&gt;0),C1987,""))</f>
        <v/>
      </c>
    </row>
    <row r="1988">
      <c r="A1988" s="47">
        <f>IF(B1988="","",DATE(YEAR('Debt Inputs'!$E$2),MONTH('Debt Inputs'!$E$2)+19,1))</f>
        <v/>
      </c>
      <c r="B1988" s="18">
        <f>IF('Debt Inputs'!A88="","",'Debt Inputs'!A88)</f>
        <v/>
      </c>
      <c r="C1988" s="19">
        <f>IF(B1988="","",IFERROR(VLOOKUP(B1988,'Debt Inputs'!$A$6:$M$105,2,FALSE),""))</f>
        <v/>
      </c>
      <c r="D1988" s="48">
        <f>IF(B1988="","",K1888)</f>
        <v/>
      </c>
      <c r="E1988" s="21">
        <f>IF(B1988="","",IFERROR(VLOOKUP(B1988,'Debt Inputs'!$A$6:$M$105,5,FALSE),0))</f>
        <v/>
      </c>
      <c r="F1988" s="48">
        <f>IF(D1988="","",IFERROR(D1988*E1988/12,0))</f>
        <v/>
      </c>
      <c r="G1988" s="48">
        <f>IF(D1988="","",MIN(IFERROR(VLOOKUP(B1988,'Debt Inputs'!$A$6:$M$105,7,FALSE),0),D1988+F1988))</f>
        <v/>
      </c>
      <c r="H1988" s="48">
        <f>IF(D1988="","",IF(L1988=1,MAX(0,'Debt Inputs'!$B$2-SUM($G$1906:$G$2005)),0))</f>
        <v/>
      </c>
      <c r="I1988" s="48">
        <f>IF(D1988="","",MIN(D1988+F1988,G1988+H1988))</f>
        <v/>
      </c>
      <c r="J1988" s="48">
        <f>IF(D1988="","",MIN(D1988,MAX(0,I1988-F1988)))</f>
        <v/>
      </c>
      <c r="K1988" s="48">
        <f>IF(D1988="","",MAX(0,D1988+F1988-I1988))</f>
        <v/>
      </c>
      <c r="L1988" s="18">
        <f>IF(D1988="","",IF(D1988&lt;=0,"",1+COUNTIFS($D$1906:$D$2005,"&gt;0",$E$1906:$E$2005,"&gt;"&amp;E1988)))</f>
        <v/>
      </c>
      <c r="M1988" s="18">
        <f>IF(D1988="","",IF(AND(K1988&gt;0,L1988=1),"Yes","No"))</f>
        <v/>
      </c>
      <c r="N1988" s="48">
        <f>IF(D1988="","",N1888+F1988)</f>
        <v/>
      </c>
      <c r="O1988" s="47">
        <f>IF(D1988="","",IF(AND(K1988=0,K1888&gt;0),C1988,""))</f>
        <v/>
      </c>
    </row>
    <row r="1989">
      <c r="A1989" s="49">
        <f>IF(B1989="","",DATE(YEAR('Debt Inputs'!$E$2),MONTH('Debt Inputs'!$E$2)+19,1))</f>
        <v/>
      </c>
      <c r="B1989" s="23">
        <f>IF('Debt Inputs'!A89="","",'Debt Inputs'!A89)</f>
        <v/>
      </c>
      <c r="C1989" s="24">
        <f>IF(B1989="","",IFERROR(VLOOKUP(B1989,'Debt Inputs'!$A$6:$M$105,2,FALSE),""))</f>
        <v/>
      </c>
      <c r="D1989" s="50">
        <f>IF(B1989="","",K1889)</f>
        <v/>
      </c>
      <c r="E1989" s="26">
        <f>IF(B1989="","",IFERROR(VLOOKUP(B1989,'Debt Inputs'!$A$6:$M$105,5,FALSE),0))</f>
        <v/>
      </c>
      <c r="F1989" s="50">
        <f>IF(D1989="","",IFERROR(D1989*E1989/12,0))</f>
        <v/>
      </c>
      <c r="G1989" s="50">
        <f>IF(D1989="","",MIN(IFERROR(VLOOKUP(B1989,'Debt Inputs'!$A$6:$M$105,7,FALSE),0),D1989+F1989))</f>
        <v/>
      </c>
      <c r="H1989" s="50">
        <f>IF(D1989="","",IF(L1989=1,MAX(0,'Debt Inputs'!$B$2-SUM($G$1906:$G$2005)),0))</f>
        <v/>
      </c>
      <c r="I1989" s="50">
        <f>IF(D1989="","",MIN(D1989+F1989,G1989+H1989))</f>
        <v/>
      </c>
      <c r="J1989" s="50">
        <f>IF(D1989="","",MIN(D1989,MAX(0,I1989-F1989)))</f>
        <v/>
      </c>
      <c r="K1989" s="50">
        <f>IF(D1989="","",MAX(0,D1989+F1989-I1989))</f>
        <v/>
      </c>
      <c r="L1989" s="23">
        <f>IF(D1989="","",IF(D1989&lt;=0,"",1+COUNTIFS($D$1906:$D$2005,"&gt;0",$E$1906:$E$2005,"&gt;"&amp;E1989)))</f>
        <v/>
      </c>
      <c r="M1989" s="23">
        <f>IF(D1989="","",IF(AND(K1989&gt;0,L1989=1),"Yes","No"))</f>
        <v/>
      </c>
      <c r="N1989" s="50">
        <f>IF(D1989="","",N1889+F1989)</f>
        <v/>
      </c>
      <c r="O1989" s="49">
        <f>IF(D1989="","",IF(AND(K1989=0,K1889&gt;0),C1989,""))</f>
        <v/>
      </c>
    </row>
    <row r="1990">
      <c r="A1990" s="47">
        <f>IF(B1990="","",DATE(YEAR('Debt Inputs'!$E$2),MONTH('Debt Inputs'!$E$2)+19,1))</f>
        <v/>
      </c>
      <c r="B1990" s="18">
        <f>IF('Debt Inputs'!A90="","",'Debt Inputs'!A90)</f>
        <v/>
      </c>
      <c r="C1990" s="19">
        <f>IF(B1990="","",IFERROR(VLOOKUP(B1990,'Debt Inputs'!$A$6:$M$105,2,FALSE),""))</f>
        <v/>
      </c>
      <c r="D1990" s="48">
        <f>IF(B1990="","",K1890)</f>
        <v/>
      </c>
      <c r="E1990" s="21">
        <f>IF(B1990="","",IFERROR(VLOOKUP(B1990,'Debt Inputs'!$A$6:$M$105,5,FALSE),0))</f>
        <v/>
      </c>
      <c r="F1990" s="48">
        <f>IF(D1990="","",IFERROR(D1990*E1990/12,0))</f>
        <v/>
      </c>
      <c r="G1990" s="48">
        <f>IF(D1990="","",MIN(IFERROR(VLOOKUP(B1990,'Debt Inputs'!$A$6:$M$105,7,FALSE),0),D1990+F1990))</f>
        <v/>
      </c>
      <c r="H1990" s="48">
        <f>IF(D1990="","",IF(L1990=1,MAX(0,'Debt Inputs'!$B$2-SUM($G$1906:$G$2005)),0))</f>
        <v/>
      </c>
      <c r="I1990" s="48">
        <f>IF(D1990="","",MIN(D1990+F1990,G1990+H1990))</f>
        <v/>
      </c>
      <c r="J1990" s="48">
        <f>IF(D1990="","",MIN(D1990,MAX(0,I1990-F1990)))</f>
        <v/>
      </c>
      <c r="K1990" s="48">
        <f>IF(D1990="","",MAX(0,D1990+F1990-I1990))</f>
        <v/>
      </c>
      <c r="L1990" s="18">
        <f>IF(D1990="","",IF(D1990&lt;=0,"",1+COUNTIFS($D$1906:$D$2005,"&gt;0",$E$1906:$E$2005,"&gt;"&amp;E1990)))</f>
        <v/>
      </c>
      <c r="M1990" s="18">
        <f>IF(D1990="","",IF(AND(K1990&gt;0,L1990=1),"Yes","No"))</f>
        <v/>
      </c>
      <c r="N1990" s="48">
        <f>IF(D1990="","",N1890+F1990)</f>
        <v/>
      </c>
      <c r="O1990" s="47">
        <f>IF(D1990="","",IF(AND(K1990=0,K1890&gt;0),C1990,""))</f>
        <v/>
      </c>
    </row>
    <row r="1991">
      <c r="A1991" s="49">
        <f>IF(B1991="","",DATE(YEAR('Debt Inputs'!$E$2),MONTH('Debt Inputs'!$E$2)+19,1))</f>
        <v/>
      </c>
      <c r="B1991" s="23">
        <f>IF('Debt Inputs'!A91="","",'Debt Inputs'!A91)</f>
        <v/>
      </c>
      <c r="C1991" s="24">
        <f>IF(B1991="","",IFERROR(VLOOKUP(B1991,'Debt Inputs'!$A$6:$M$105,2,FALSE),""))</f>
        <v/>
      </c>
      <c r="D1991" s="50">
        <f>IF(B1991="","",K1891)</f>
        <v/>
      </c>
      <c r="E1991" s="26">
        <f>IF(B1991="","",IFERROR(VLOOKUP(B1991,'Debt Inputs'!$A$6:$M$105,5,FALSE),0))</f>
        <v/>
      </c>
      <c r="F1991" s="50">
        <f>IF(D1991="","",IFERROR(D1991*E1991/12,0))</f>
        <v/>
      </c>
      <c r="G1991" s="50">
        <f>IF(D1991="","",MIN(IFERROR(VLOOKUP(B1991,'Debt Inputs'!$A$6:$M$105,7,FALSE),0),D1991+F1991))</f>
        <v/>
      </c>
      <c r="H1991" s="50">
        <f>IF(D1991="","",IF(L1991=1,MAX(0,'Debt Inputs'!$B$2-SUM($G$1906:$G$2005)),0))</f>
        <v/>
      </c>
      <c r="I1991" s="50">
        <f>IF(D1991="","",MIN(D1991+F1991,G1991+H1991))</f>
        <v/>
      </c>
      <c r="J1991" s="50">
        <f>IF(D1991="","",MIN(D1991,MAX(0,I1991-F1991)))</f>
        <v/>
      </c>
      <c r="K1991" s="50">
        <f>IF(D1991="","",MAX(0,D1991+F1991-I1991))</f>
        <v/>
      </c>
      <c r="L1991" s="23">
        <f>IF(D1991="","",IF(D1991&lt;=0,"",1+COUNTIFS($D$1906:$D$2005,"&gt;0",$E$1906:$E$2005,"&gt;"&amp;E1991)))</f>
        <v/>
      </c>
      <c r="M1991" s="23">
        <f>IF(D1991="","",IF(AND(K1991&gt;0,L1991=1),"Yes","No"))</f>
        <v/>
      </c>
      <c r="N1991" s="50">
        <f>IF(D1991="","",N1891+F1991)</f>
        <v/>
      </c>
      <c r="O1991" s="49">
        <f>IF(D1991="","",IF(AND(K1991=0,K1891&gt;0),C1991,""))</f>
        <v/>
      </c>
    </row>
    <row r="1992">
      <c r="A1992" s="47">
        <f>IF(B1992="","",DATE(YEAR('Debt Inputs'!$E$2),MONTH('Debt Inputs'!$E$2)+19,1))</f>
        <v/>
      </c>
      <c r="B1992" s="18">
        <f>IF('Debt Inputs'!A92="","",'Debt Inputs'!A92)</f>
        <v/>
      </c>
      <c r="C1992" s="19">
        <f>IF(B1992="","",IFERROR(VLOOKUP(B1992,'Debt Inputs'!$A$6:$M$105,2,FALSE),""))</f>
        <v/>
      </c>
      <c r="D1992" s="48">
        <f>IF(B1992="","",K1892)</f>
        <v/>
      </c>
      <c r="E1992" s="21">
        <f>IF(B1992="","",IFERROR(VLOOKUP(B1992,'Debt Inputs'!$A$6:$M$105,5,FALSE),0))</f>
        <v/>
      </c>
      <c r="F1992" s="48">
        <f>IF(D1992="","",IFERROR(D1992*E1992/12,0))</f>
        <v/>
      </c>
      <c r="G1992" s="48">
        <f>IF(D1992="","",MIN(IFERROR(VLOOKUP(B1992,'Debt Inputs'!$A$6:$M$105,7,FALSE),0),D1992+F1992))</f>
        <v/>
      </c>
      <c r="H1992" s="48">
        <f>IF(D1992="","",IF(L1992=1,MAX(0,'Debt Inputs'!$B$2-SUM($G$1906:$G$2005)),0))</f>
        <v/>
      </c>
      <c r="I1992" s="48">
        <f>IF(D1992="","",MIN(D1992+F1992,G1992+H1992))</f>
        <v/>
      </c>
      <c r="J1992" s="48">
        <f>IF(D1992="","",MIN(D1992,MAX(0,I1992-F1992)))</f>
        <v/>
      </c>
      <c r="K1992" s="48">
        <f>IF(D1992="","",MAX(0,D1992+F1992-I1992))</f>
        <v/>
      </c>
      <c r="L1992" s="18">
        <f>IF(D1992="","",IF(D1992&lt;=0,"",1+COUNTIFS($D$1906:$D$2005,"&gt;0",$E$1906:$E$2005,"&gt;"&amp;E1992)))</f>
        <v/>
      </c>
      <c r="M1992" s="18">
        <f>IF(D1992="","",IF(AND(K1992&gt;0,L1992=1),"Yes","No"))</f>
        <v/>
      </c>
      <c r="N1992" s="48">
        <f>IF(D1992="","",N1892+F1992)</f>
        <v/>
      </c>
      <c r="O1992" s="47">
        <f>IF(D1992="","",IF(AND(K1992=0,K1892&gt;0),C1992,""))</f>
        <v/>
      </c>
    </row>
    <row r="1993">
      <c r="A1993" s="49">
        <f>IF(B1993="","",DATE(YEAR('Debt Inputs'!$E$2),MONTH('Debt Inputs'!$E$2)+19,1))</f>
        <v/>
      </c>
      <c r="B1993" s="23">
        <f>IF('Debt Inputs'!A93="","",'Debt Inputs'!A93)</f>
        <v/>
      </c>
      <c r="C1993" s="24">
        <f>IF(B1993="","",IFERROR(VLOOKUP(B1993,'Debt Inputs'!$A$6:$M$105,2,FALSE),""))</f>
        <v/>
      </c>
      <c r="D1993" s="50">
        <f>IF(B1993="","",K1893)</f>
        <v/>
      </c>
      <c r="E1993" s="26">
        <f>IF(B1993="","",IFERROR(VLOOKUP(B1993,'Debt Inputs'!$A$6:$M$105,5,FALSE),0))</f>
        <v/>
      </c>
      <c r="F1993" s="50">
        <f>IF(D1993="","",IFERROR(D1993*E1993/12,0))</f>
        <v/>
      </c>
      <c r="G1993" s="50">
        <f>IF(D1993="","",MIN(IFERROR(VLOOKUP(B1993,'Debt Inputs'!$A$6:$M$105,7,FALSE),0),D1993+F1993))</f>
        <v/>
      </c>
      <c r="H1993" s="50">
        <f>IF(D1993="","",IF(L1993=1,MAX(0,'Debt Inputs'!$B$2-SUM($G$1906:$G$2005)),0))</f>
        <v/>
      </c>
      <c r="I1993" s="50">
        <f>IF(D1993="","",MIN(D1993+F1993,G1993+H1993))</f>
        <v/>
      </c>
      <c r="J1993" s="50">
        <f>IF(D1993="","",MIN(D1993,MAX(0,I1993-F1993)))</f>
        <v/>
      </c>
      <c r="K1993" s="50">
        <f>IF(D1993="","",MAX(0,D1993+F1993-I1993))</f>
        <v/>
      </c>
      <c r="L1993" s="23">
        <f>IF(D1993="","",IF(D1993&lt;=0,"",1+COUNTIFS($D$1906:$D$2005,"&gt;0",$E$1906:$E$2005,"&gt;"&amp;E1993)))</f>
        <v/>
      </c>
      <c r="M1993" s="23">
        <f>IF(D1993="","",IF(AND(K1993&gt;0,L1993=1),"Yes","No"))</f>
        <v/>
      </c>
      <c r="N1993" s="50">
        <f>IF(D1993="","",N1893+F1993)</f>
        <v/>
      </c>
      <c r="O1993" s="49">
        <f>IF(D1993="","",IF(AND(K1993=0,K1893&gt;0),C1993,""))</f>
        <v/>
      </c>
    </row>
    <row r="1994">
      <c r="A1994" s="47">
        <f>IF(B1994="","",DATE(YEAR('Debt Inputs'!$E$2),MONTH('Debt Inputs'!$E$2)+19,1))</f>
        <v/>
      </c>
      <c r="B1994" s="18">
        <f>IF('Debt Inputs'!A94="","",'Debt Inputs'!A94)</f>
        <v/>
      </c>
      <c r="C1994" s="19">
        <f>IF(B1994="","",IFERROR(VLOOKUP(B1994,'Debt Inputs'!$A$6:$M$105,2,FALSE),""))</f>
        <v/>
      </c>
      <c r="D1994" s="48">
        <f>IF(B1994="","",K1894)</f>
        <v/>
      </c>
      <c r="E1994" s="21">
        <f>IF(B1994="","",IFERROR(VLOOKUP(B1994,'Debt Inputs'!$A$6:$M$105,5,FALSE),0))</f>
        <v/>
      </c>
      <c r="F1994" s="48">
        <f>IF(D1994="","",IFERROR(D1994*E1994/12,0))</f>
        <v/>
      </c>
      <c r="G1994" s="48">
        <f>IF(D1994="","",MIN(IFERROR(VLOOKUP(B1994,'Debt Inputs'!$A$6:$M$105,7,FALSE),0),D1994+F1994))</f>
        <v/>
      </c>
      <c r="H1994" s="48">
        <f>IF(D1994="","",IF(L1994=1,MAX(0,'Debt Inputs'!$B$2-SUM($G$1906:$G$2005)),0))</f>
        <v/>
      </c>
      <c r="I1994" s="48">
        <f>IF(D1994="","",MIN(D1994+F1994,G1994+H1994))</f>
        <v/>
      </c>
      <c r="J1994" s="48">
        <f>IF(D1994="","",MIN(D1994,MAX(0,I1994-F1994)))</f>
        <v/>
      </c>
      <c r="K1994" s="48">
        <f>IF(D1994="","",MAX(0,D1994+F1994-I1994))</f>
        <v/>
      </c>
      <c r="L1994" s="18">
        <f>IF(D1994="","",IF(D1994&lt;=0,"",1+COUNTIFS($D$1906:$D$2005,"&gt;0",$E$1906:$E$2005,"&gt;"&amp;E1994)))</f>
        <v/>
      </c>
      <c r="M1994" s="18">
        <f>IF(D1994="","",IF(AND(K1994&gt;0,L1994=1),"Yes","No"))</f>
        <v/>
      </c>
      <c r="N1994" s="48">
        <f>IF(D1994="","",N1894+F1994)</f>
        <v/>
      </c>
      <c r="O1994" s="47">
        <f>IF(D1994="","",IF(AND(K1994=0,K1894&gt;0),C1994,""))</f>
        <v/>
      </c>
    </row>
    <row r="1995">
      <c r="A1995" s="49">
        <f>IF(B1995="","",DATE(YEAR('Debt Inputs'!$E$2),MONTH('Debt Inputs'!$E$2)+19,1))</f>
        <v/>
      </c>
      <c r="B1995" s="23">
        <f>IF('Debt Inputs'!A95="","",'Debt Inputs'!A95)</f>
        <v/>
      </c>
      <c r="C1995" s="24">
        <f>IF(B1995="","",IFERROR(VLOOKUP(B1995,'Debt Inputs'!$A$6:$M$105,2,FALSE),""))</f>
        <v/>
      </c>
      <c r="D1995" s="50">
        <f>IF(B1995="","",K1895)</f>
        <v/>
      </c>
      <c r="E1995" s="26">
        <f>IF(B1995="","",IFERROR(VLOOKUP(B1995,'Debt Inputs'!$A$6:$M$105,5,FALSE),0))</f>
        <v/>
      </c>
      <c r="F1995" s="50">
        <f>IF(D1995="","",IFERROR(D1995*E1995/12,0))</f>
        <v/>
      </c>
      <c r="G1995" s="50">
        <f>IF(D1995="","",MIN(IFERROR(VLOOKUP(B1995,'Debt Inputs'!$A$6:$M$105,7,FALSE),0),D1995+F1995))</f>
        <v/>
      </c>
      <c r="H1995" s="50">
        <f>IF(D1995="","",IF(L1995=1,MAX(0,'Debt Inputs'!$B$2-SUM($G$1906:$G$2005)),0))</f>
        <v/>
      </c>
      <c r="I1995" s="50">
        <f>IF(D1995="","",MIN(D1995+F1995,G1995+H1995))</f>
        <v/>
      </c>
      <c r="J1995" s="50">
        <f>IF(D1995="","",MIN(D1995,MAX(0,I1995-F1995)))</f>
        <v/>
      </c>
      <c r="K1995" s="50">
        <f>IF(D1995="","",MAX(0,D1995+F1995-I1995))</f>
        <v/>
      </c>
      <c r="L1995" s="23">
        <f>IF(D1995="","",IF(D1995&lt;=0,"",1+COUNTIFS($D$1906:$D$2005,"&gt;0",$E$1906:$E$2005,"&gt;"&amp;E1995)))</f>
        <v/>
      </c>
      <c r="M1995" s="23">
        <f>IF(D1995="","",IF(AND(K1995&gt;0,L1995=1),"Yes","No"))</f>
        <v/>
      </c>
      <c r="N1995" s="50">
        <f>IF(D1995="","",N1895+F1995)</f>
        <v/>
      </c>
      <c r="O1995" s="49">
        <f>IF(D1995="","",IF(AND(K1995=0,K1895&gt;0),C1995,""))</f>
        <v/>
      </c>
    </row>
    <row r="1996">
      <c r="A1996" s="47">
        <f>IF(B1996="","",DATE(YEAR('Debt Inputs'!$E$2),MONTH('Debt Inputs'!$E$2)+19,1))</f>
        <v/>
      </c>
      <c r="B1996" s="18">
        <f>IF('Debt Inputs'!A96="","",'Debt Inputs'!A96)</f>
        <v/>
      </c>
      <c r="C1996" s="19">
        <f>IF(B1996="","",IFERROR(VLOOKUP(B1996,'Debt Inputs'!$A$6:$M$105,2,FALSE),""))</f>
        <v/>
      </c>
      <c r="D1996" s="48">
        <f>IF(B1996="","",K1896)</f>
        <v/>
      </c>
      <c r="E1996" s="21">
        <f>IF(B1996="","",IFERROR(VLOOKUP(B1996,'Debt Inputs'!$A$6:$M$105,5,FALSE),0))</f>
        <v/>
      </c>
      <c r="F1996" s="48">
        <f>IF(D1996="","",IFERROR(D1996*E1996/12,0))</f>
        <v/>
      </c>
      <c r="G1996" s="48">
        <f>IF(D1996="","",MIN(IFERROR(VLOOKUP(B1996,'Debt Inputs'!$A$6:$M$105,7,FALSE),0),D1996+F1996))</f>
        <v/>
      </c>
      <c r="H1996" s="48">
        <f>IF(D1996="","",IF(L1996=1,MAX(0,'Debt Inputs'!$B$2-SUM($G$1906:$G$2005)),0))</f>
        <v/>
      </c>
      <c r="I1996" s="48">
        <f>IF(D1996="","",MIN(D1996+F1996,G1996+H1996))</f>
        <v/>
      </c>
      <c r="J1996" s="48">
        <f>IF(D1996="","",MIN(D1996,MAX(0,I1996-F1996)))</f>
        <v/>
      </c>
      <c r="K1996" s="48">
        <f>IF(D1996="","",MAX(0,D1996+F1996-I1996))</f>
        <v/>
      </c>
      <c r="L1996" s="18">
        <f>IF(D1996="","",IF(D1996&lt;=0,"",1+COUNTIFS($D$1906:$D$2005,"&gt;0",$E$1906:$E$2005,"&gt;"&amp;E1996)))</f>
        <v/>
      </c>
      <c r="M1996" s="18">
        <f>IF(D1996="","",IF(AND(K1996&gt;0,L1996=1),"Yes","No"))</f>
        <v/>
      </c>
      <c r="N1996" s="48">
        <f>IF(D1996="","",N1896+F1996)</f>
        <v/>
      </c>
      <c r="O1996" s="47">
        <f>IF(D1996="","",IF(AND(K1996=0,K1896&gt;0),C1996,""))</f>
        <v/>
      </c>
    </row>
    <row r="1997">
      <c r="A1997" s="49">
        <f>IF(B1997="","",DATE(YEAR('Debt Inputs'!$E$2),MONTH('Debt Inputs'!$E$2)+19,1))</f>
        <v/>
      </c>
      <c r="B1997" s="23">
        <f>IF('Debt Inputs'!A97="","",'Debt Inputs'!A97)</f>
        <v/>
      </c>
      <c r="C1997" s="24">
        <f>IF(B1997="","",IFERROR(VLOOKUP(B1997,'Debt Inputs'!$A$6:$M$105,2,FALSE),""))</f>
        <v/>
      </c>
      <c r="D1997" s="50">
        <f>IF(B1997="","",K1897)</f>
        <v/>
      </c>
      <c r="E1997" s="26">
        <f>IF(B1997="","",IFERROR(VLOOKUP(B1997,'Debt Inputs'!$A$6:$M$105,5,FALSE),0))</f>
        <v/>
      </c>
      <c r="F1997" s="50">
        <f>IF(D1997="","",IFERROR(D1997*E1997/12,0))</f>
        <v/>
      </c>
      <c r="G1997" s="50">
        <f>IF(D1997="","",MIN(IFERROR(VLOOKUP(B1997,'Debt Inputs'!$A$6:$M$105,7,FALSE),0),D1997+F1997))</f>
        <v/>
      </c>
      <c r="H1997" s="50">
        <f>IF(D1997="","",IF(L1997=1,MAX(0,'Debt Inputs'!$B$2-SUM($G$1906:$G$2005)),0))</f>
        <v/>
      </c>
      <c r="I1997" s="50">
        <f>IF(D1997="","",MIN(D1997+F1997,G1997+H1997))</f>
        <v/>
      </c>
      <c r="J1997" s="50">
        <f>IF(D1997="","",MIN(D1997,MAX(0,I1997-F1997)))</f>
        <v/>
      </c>
      <c r="K1997" s="50">
        <f>IF(D1997="","",MAX(0,D1997+F1997-I1997))</f>
        <v/>
      </c>
      <c r="L1997" s="23">
        <f>IF(D1997="","",IF(D1997&lt;=0,"",1+COUNTIFS($D$1906:$D$2005,"&gt;0",$E$1906:$E$2005,"&gt;"&amp;E1997)))</f>
        <v/>
      </c>
      <c r="M1997" s="23">
        <f>IF(D1997="","",IF(AND(K1997&gt;0,L1997=1),"Yes","No"))</f>
        <v/>
      </c>
      <c r="N1997" s="50">
        <f>IF(D1997="","",N1897+F1997)</f>
        <v/>
      </c>
      <c r="O1997" s="49">
        <f>IF(D1997="","",IF(AND(K1997=0,K1897&gt;0),C1997,""))</f>
        <v/>
      </c>
    </row>
    <row r="1998">
      <c r="A1998" s="47">
        <f>IF(B1998="","",DATE(YEAR('Debt Inputs'!$E$2),MONTH('Debt Inputs'!$E$2)+19,1))</f>
        <v/>
      </c>
      <c r="B1998" s="18">
        <f>IF('Debt Inputs'!A98="","",'Debt Inputs'!A98)</f>
        <v/>
      </c>
      <c r="C1998" s="19">
        <f>IF(B1998="","",IFERROR(VLOOKUP(B1998,'Debt Inputs'!$A$6:$M$105,2,FALSE),""))</f>
        <v/>
      </c>
      <c r="D1998" s="48">
        <f>IF(B1998="","",K1898)</f>
        <v/>
      </c>
      <c r="E1998" s="21">
        <f>IF(B1998="","",IFERROR(VLOOKUP(B1998,'Debt Inputs'!$A$6:$M$105,5,FALSE),0))</f>
        <v/>
      </c>
      <c r="F1998" s="48">
        <f>IF(D1998="","",IFERROR(D1998*E1998/12,0))</f>
        <v/>
      </c>
      <c r="G1998" s="48">
        <f>IF(D1998="","",MIN(IFERROR(VLOOKUP(B1998,'Debt Inputs'!$A$6:$M$105,7,FALSE),0),D1998+F1998))</f>
        <v/>
      </c>
      <c r="H1998" s="48">
        <f>IF(D1998="","",IF(L1998=1,MAX(0,'Debt Inputs'!$B$2-SUM($G$1906:$G$2005)),0))</f>
        <v/>
      </c>
      <c r="I1998" s="48">
        <f>IF(D1998="","",MIN(D1998+F1998,G1998+H1998))</f>
        <v/>
      </c>
      <c r="J1998" s="48">
        <f>IF(D1998="","",MIN(D1998,MAX(0,I1998-F1998)))</f>
        <v/>
      </c>
      <c r="K1998" s="48">
        <f>IF(D1998="","",MAX(0,D1998+F1998-I1998))</f>
        <v/>
      </c>
      <c r="L1998" s="18">
        <f>IF(D1998="","",IF(D1998&lt;=0,"",1+COUNTIFS($D$1906:$D$2005,"&gt;0",$E$1906:$E$2005,"&gt;"&amp;E1998)))</f>
        <v/>
      </c>
      <c r="M1998" s="18">
        <f>IF(D1998="","",IF(AND(K1998&gt;0,L1998=1),"Yes","No"))</f>
        <v/>
      </c>
      <c r="N1998" s="48">
        <f>IF(D1998="","",N1898+F1998)</f>
        <v/>
      </c>
      <c r="O1998" s="47">
        <f>IF(D1998="","",IF(AND(K1998=0,K1898&gt;0),C1998,""))</f>
        <v/>
      </c>
    </row>
    <row r="1999">
      <c r="A1999" s="49">
        <f>IF(B1999="","",DATE(YEAR('Debt Inputs'!$E$2),MONTH('Debt Inputs'!$E$2)+19,1))</f>
        <v/>
      </c>
      <c r="B1999" s="23">
        <f>IF('Debt Inputs'!A99="","",'Debt Inputs'!A99)</f>
        <v/>
      </c>
      <c r="C1999" s="24">
        <f>IF(B1999="","",IFERROR(VLOOKUP(B1999,'Debt Inputs'!$A$6:$M$105,2,FALSE),""))</f>
        <v/>
      </c>
      <c r="D1999" s="50">
        <f>IF(B1999="","",K1899)</f>
        <v/>
      </c>
      <c r="E1999" s="26">
        <f>IF(B1999="","",IFERROR(VLOOKUP(B1999,'Debt Inputs'!$A$6:$M$105,5,FALSE),0))</f>
        <v/>
      </c>
      <c r="F1999" s="50">
        <f>IF(D1999="","",IFERROR(D1999*E1999/12,0))</f>
        <v/>
      </c>
      <c r="G1999" s="50">
        <f>IF(D1999="","",MIN(IFERROR(VLOOKUP(B1999,'Debt Inputs'!$A$6:$M$105,7,FALSE),0),D1999+F1999))</f>
        <v/>
      </c>
      <c r="H1999" s="50">
        <f>IF(D1999="","",IF(L1999=1,MAX(0,'Debt Inputs'!$B$2-SUM($G$1906:$G$2005)),0))</f>
        <v/>
      </c>
      <c r="I1999" s="50">
        <f>IF(D1999="","",MIN(D1999+F1999,G1999+H1999))</f>
        <v/>
      </c>
      <c r="J1999" s="50">
        <f>IF(D1999="","",MIN(D1999,MAX(0,I1999-F1999)))</f>
        <v/>
      </c>
      <c r="K1999" s="50">
        <f>IF(D1999="","",MAX(0,D1999+F1999-I1999))</f>
        <v/>
      </c>
      <c r="L1999" s="23">
        <f>IF(D1999="","",IF(D1999&lt;=0,"",1+COUNTIFS($D$1906:$D$2005,"&gt;0",$E$1906:$E$2005,"&gt;"&amp;E1999)))</f>
        <v/>
      </c>
      <c r="M1999" s="23">
        <f>IF(D1999="","",IF(AND(K1999&gt;0,L1999=1),"Yes","No"))</f>
        <v/>
      </c>
      <c r="N1999" s="50">
        <f>IF(D1999="","",N1899+F1999)</f>
        <v/>
      </c>
      <c r="O1999" s="49">
        <f>IF(D1999="","",IF(AND(K1999=0,K1899&gt;0),C1999,""))</f>
        <v/>
      </c>
    </row>
    <row r="2000">
      <c r="A2000" s="47">
        <f>IF(B2000="","",DATE(YEAR('Debt Inputs'!$E$2),MONTH('Debt Inputs'!$E$2)+19,1))</f>
        <v/>
      </c>
      <c r="B2000" s="18">
        <f>IF('Debt Inputs'!A100="","",'Debt Inputs'!A100)</f>
        <v/>
      </c>
      <c r="C2000" s="19">
        <f>IF(B2000="","",IFERROR(VLOOKUP(B2000,'Debt Inputs'!$A$6:$M$105,2,FALSE),""))</f>
        <v/>
      </c>
      <c r="D2000" s="48">
        <f>IF(B2000="","",K1900)</f>
        <v/>
      </c>
      <c r="E2000" s="21">
        <f>IF(B2000="","",IFERROR(VLOOKUP(B2000,'Debt Inputs'!$A$6:$M$105,5,FALSE),0))</f>
        <v/>
      </c>
      <c r="F2000" s="48">
        <f>IF(D2000="","",IFERROR(D2000*E2000/12,0))</f>
        <v/>
      </c>
      <c r="G2000" s="48">
        <f>IF(D2000="","",MIN(IFERROR(VLOOKUP(B2000,'Debt Inputs'!$A$6:$M$105,7,FALSE),0),D2000+F2000))</f>
        <v/>
      </c>
      <c r="H2000" s="48">
        <f>IF(D2000="","",IF(L2000=1,MAX(0,'Debt Inputs'!$B$2-SUM($G$1906:$G$2005)),0))</f>
        <v/>
      </c>
      <c r="I2000" s="48">
        <f>IF(D2000="","",MIN(D2000+F2000,G2000+H2000))</f>
        <v/>
      </c>
      <c r="J2000" s="48">
        <f>IF(D2000="","",MIN(D2000,MAX(0,I2000-F2000)))</f>
        <v/>
      </c>
      <c r="K2000" s="48">
        <f>IF(D2000="","",MAX(0,D2000+F2000-I2000))</f>
        <v/>
      </c>
      <c r="L2000" s="18">
        <f>IF(D2000="","",IF(D2000&lt;=0,"",1+COUNTIFS($D$1906:$D$2005,"&gt;0",$E$1906:$E$2005,"&gt;"&amp;E2000)))</f>
        <v/>
      </c>
      <c r="M2000" s="18">
        <f>IF(D2000="","",IF(AND(K2000&gt;0,L2000=1),"Yes","No"))</f>
        <v/>
      </c>
      <c r="N2000" s="48">
        <f>IF(D2000="","",N1900+F2000)</f>
        <v/>
      </c>
      <c r="O2000" s="47">
        <f>IF(D2000="","",IF(AND(K2000=0,K1900&gt;0),C2000,""))</f>
        <v/>
      </c>
    </row>
    <row r="2001">
      <c r="A2001" s="49">
        <f>IF(B2001="","",DATE(YEAR('Debt Inputs'!$E$2),MONTH('Debt Inputs'!$E$2)+19,1))</f>
        <v/>
      </c>
      <c r="B2001" s="23">
        <f>IF('Debt Inputs'!A101="","",'Debt Inputs'!A101)</f>
        <v/>
      </c>
      <c r="C2001" s="24">
        <f>IF(B2001="","",IFERROR(VLOOKUP(B2001,'Debt Inputs'!$A$6:$M$105,2,FALSE),""))</f>
        <v/>
      </c>
      <c r="D2001" s="50">
        <f>IF(B2001="","",K1901)</f>
        <v/>
      </c>
      <c r="E2001" s="26">
        <f>IF(B2001="","",IFERROR(VLOOKUP(B2001,'Debt Inputs'!$A$6:$M$105,5,FALSE),0))</f>
        <v/>
      </c>
      <c r="F2001" s="50">
        <f>IF(D2001="","",IFERROR(D2001*E2001/12,0))</f>
        <v/>
      </c>
      <c r="G2001" s="50">
        <f>IF(D2001="","",MIN(IFERROR(VLOOKUP(B2001,'Debt Inputs'!$A$6:$M$105,7,FALSE),0),D2001+F2001))</f>
        <v/>
      </c>
      <c r="H2001" s="50">
        <f>IF(D2001="","",IF(L2001=1,MAX(0,'Debt Inputs'!$B$2-SUM($G$1906:$G$2005)),0))</f>
        <v/>
      </c>
      <c r="I2001" s="50">
        <f>IF(D2001="","",MIN(D2001+F2001,G2001+H2001))</f>
        <v/>
      </c>
      <c r="J2001" s="50">
        <f>IF(D2001="","",MIN(D2001,MAX(0,I2001-F2001)))</f>
        <v/>
      </c>
      <c r="K2001" s="50">
        <f>IF(D2001="","",MAX(0,D2001+F2001-I2001))</f>
        <v/>
      </c>
      <c r="L2001" s="23">
        <f>IF(D2001="","",IF(D2001&lt;=0,"",1+COUNTIFS($D$1906:$D$2005,"&gt;0",$E$1906:$E$2005,"&gt;"&amp;E2001)))</f>
        <v/>
      </c>
      <c r="M2001" s="23">
        <f>IF(D2001="","",IF(AND(K2001&gt;0,L2001=1),"Yes","No"))</f>
        <v/>
      </c>
      <c r="N2001" s="50">
        <f>IF(D2001="","",N1901+F2001)</f>
        <v/>
      </c>
      <c r="O2001" s="49">
        <f>IF(D2001="","",IF(AND(K2001=0,K1901&gt;0),C2001,""))</f>
        <v/>
      </c>
    </row>
    <row r="2002">
      <c r="A2002" s="47">
        <f>IF(B2002="","",DATE(YEAR('Debt Inputs'!$E$2),MONTH('Debt Inputs'!$E$2)+19,1))</f>
        <v/>
      </c>
      <c r="B2002" s="18">
        <f>IF('Debt Inputs'!A102="","",'Debt Inputs'!A102)</f>
        <v/>
      </c>
      <c r="C2002" s="19">
        <f>IF(B2002="","",IFERROR(VLOOKUP(B2002,'Debt Inputs'!$A$6:$M$105,2,FALSE),""))</f>
        <v/>
      </c>
      <c r="D2002" s="48">
        <f>IF(B2002="","",K1902)</f>
        <v/>
      </c>
      <c r="E2002" s="21">
        <f>IF(B2002="","",IFERROR(VLOOKUP(B2002,'Debt Inputs'!$A$6:$M$105,5,FALSE),0))</f>
        <v/>
      </c>
      <c r="F2002" s="48">
        <f>IF(D2002="","",IFERROR(D2002*E2002/12,0))</f>
        <v/>
      </c>
      <c r="G2002" s="48">
        <f>IF(D2002="","",MIN(IFERROR(VLOOKUP(B2002,'Debt Inputs'!$A$6:$M$105,7,FALSE),0),D2002+F2002))</f>
        <v/>
      </c>
      <c r="H2002" s="48">
        <f>IF(D2002="","",IF(L2002=1,MAX(0,'Debt Inputs'!$B$2-SUM($G$1906:$G$2005)),0))</f>
        <v/>
      </c>
      <c r="I2002" s="48">
        <f>IF(D2002="","",MIN(D2002+F2002,G2002+H2002))</f>
        <v/>
      </c>
      <c r="J2002" s="48">
        <f>IF(D2002="","",MIN(D2002,MAX(0,I2002-F2002)))</f>
        <v/>
      </c>
      <c r="K2002" s="48">
        <f>IF(D2002="","",MAX(0,D2002+F2002-I2002))</f>
        <v/>
      </c>
      <c r="L2002" s="18">
        <f>IF(D2002="","",IF(D2002&lt;=0,"",1+COUNTIFS($D$1906:$D$2005,"&gt;0",$E$1906:$E$2005,"&gt;"&amp;E2002)))</f>
        <v/>
      </c>
      <c r="M2002" s="18">
        <f>IF(D2002="","",IF(AND(K2002&gt;0,L2002=1),"Yes","No"))</f>
        <v/>
      </c>
      <c r="N2002" s="48">
        <f>IF(D2002="","",N1902+F2002)</f>
        <v/>
      </c>
      <c r="O2002" s="47">
        <f>IF(D2002="","",IF(AND(K2002=0,K1902&gt;0),C2002,""))</f>
        <v/>
      </c>
    </row>
    <row r="2003">
      <c r="A2003" s="49">
        <f>IF(B2003="","",DATE(YEAR('Debt Inputs'!$E$2),MONTH('Debt Inputs'!$E$2)+19,1))</f>
        <v/>
      </c>
      <c r="B2003" s="23">
        <f>IF('Debt Inputs'!A103="","",'Debt Inputs'!A103)</f>
        <v/>
      </c>
      <c r="C2003" s="24">
        <f>IF(B2003="","",IFERROR(VLOOKUP(B2003,'Debt Inputs'!$A$6:$M$105,2,FALSE),""))</f>
        <v/>
      </c>
      <c r="D2003" s="50">
        <f>IF(B2003="","",K1903)</f>
        <v/>
      </c>
      <c r="E2003" s="26">
        <f>IF(B2003="","",IFERROR(VLOOKUP(B2003,'Debt Inputs'!$A$6:$M$105,5,FALSE),0))</f>
        <v/>
      </c>
      <c r="F2003" s="50">
        <f>IF(D2003="","",IFERROR(D2003*E2003/12,0))</f>
        <v/>
      </c>
      <c r="G2003" s="50">
        <f>IF(D2003="","",MIN(IFERROR(VLOOKUP(B2003,'Debt Inputs'!$A$6:$M$105,7,FALSE),0),D2003+F2003))</f>
        <v/>
      </c>
      <c r="H2003" s="50">
        <f>IF(D2003="","",IF(L2003=1,MAX(0,'Debt Inputs'!$B$2-SUM($G$1906:$G$2005)),0))</f>
        <v/>
      </c>
      <c r="I2003" s="50">
        <f>IF(D2003="","",MIN(D2003+F2003,G2003+H2003))</f>
        <v/>
      </c>
      <c r="J2003" s="50">
        <f>IF(D2003="","",MIN(D2003,MAX(0,I2003-F2003)))</f>
        <v/>
      </c>
      <c r="K2003" s="50">
        <f>IF(D2003="","",MAX(0,D2003+F2003-I2003))</f>
        <v/>
      </c>
      <c r="L2003" s="23">
        <f>IF(D2003="","",IF(D2003&lt;=0,"",1+COUNTIFS($D$1906:$D$2005,"&gt;0",$E$1906:$E$2005,"&gt;"&amp;E2003)))</f>
        <v/>
      </c>
      <c r="M2003" s="23">
        <f>IF(D2003="","",IF(AND(K2003&gt;0,L2003=1),"Yes","No"))</f>
        <v/>
      </c>
      <c r="N2003" s="50">
        <f>IF(D2003="","",N1903+F2003)</f>
        <v/>
      </c>
      <c r="O2003" s="49">
        <f>IF(D2003="","",IF(AND(K2003=0,K1903&gt;0),C2003,""))</f>
        <v/>
      </c>
    </row>
    <row r="2004">
      <c r="A2004" s="47">
        <f>IF(B2004="","",DATE(YEAR('Debt Inputs'!$E$2),MONTH('Debt Inputs'!$E$2)+19,1))</f>
        <v/>
      </c>
      <c r="B2004" s="18">
        <f>IF('Debt Inputs'!A104="","",'Debt Inputs'!A104)</f>
        <v/>
      </c>
      <c r="C2004" s="19">
        <f>IF(B2004="","",IFERROR(VLOOKUP(B2004,'Debt Inputs'!$A$6:$M$105,2,FALSE),""))</f>
        <v/>
      </c>
      <c r="D2004" s="48">
        <f>IF(B2004="","",K1904)</f>
        <v/>
      </c>
      <c r="E2004" s="21">
        <f>IF(B2004="","",IFERROR(VLOOKUP(B2004,'Debt Inputs'!$A$6:$M$105,5,FALSE),0))</f>
        <v/>
      </c>
      <c r="F2004" s="48">
        <f>IF(D2004="","",IFERROR(D2004*E2004/12,0))</f>
        <v/>
      </c>
      <c r="G2004" s="48">
        <f>IF(D2004="","",MIN(IFERROR(VLOOKUP(B2004,'Debt Inputs'!$A$6:$M$105,7,FALSE),0),D2004+F2004))</f>
        <v/>
      </c>
      <c r="H2004" s="48">
        <f>IF(D2004="","",IF(L2004=1,MAX(0,'Debt Inputs'!$B$2-SUM($G$1906:$G$2005)),0))</f>
        <v/>
      </c>
      <c r="I2004" s="48">
        <f>IF(D2004="","",MIN(D2004+F2004,G2004+H2004))</f>
        <v/>
      </c>
      <c r="J2004" s="48">
        <f>IF(D2004="","",MIN(D2004,MAX(0,I2004-F2004)))</f>
        <v/>
      </c>
      <c r="K2004" s="48">
        <f>IF(D2004="","",MAX(0,D2004+F2004-I2004))</f>
        <v/>
      </c>
      <c r="L2004" s="18">
        <f>IF(D2004="","",IF(D2004&lt;=0,"",1+COUNTIFS($D$1906:$D$2005,"&gt;0",$E$1906:$E$2005,"&gt;"&amp;E2004)))</f>
        <v/>
      </c>
      <c r="M2004" s="18">
        <f>IF(D2004="","",IF(AND(K2004&gt;0,L2004=1),"Yes","No"))</f>
        <v/>
      </c>
      <c r="N2004" s="48">
        <f>IF(D2004="","",N1904+F2004)</f>
        <v/>
      </c>
      <c r="O2004" s="47">
        <f>IF(D2004="","",IF(AND(K2004=0,K1904&gt;0),C2004,""))</f>
        <v/>
      </c>
    </row>
    <row r="2005">
      <c r="A2005" s="49">
        <f>IF(B2005="","",DATE(YEAR('Debt Inputs'!$E$2),MONTH('Debt Inputs'!$E$2)+19,1))</f>
        <v/>
      </c>
      <c r="B2005" s="23">
        <f>IF('Debt Inputs'!A105="","",'Debt Inputs'!A105)</f>
        <v/>
      </c>
      <c r="C2005" s="24">
        <f>IF(B2005="","",IFERROR(VLOOKUP(B2005,'Debt Inputs'!$A$6:$M$105,2,FALSE),""))</f>
        <v/>
      </c>
      <c r="D2005" s="50">
        <f>IF(B2005="","",K1905)</f>
        <v/>
      </c>
      <c r="E2005" s="26">
        <f>IF(B2005="","",IFERROR(VLOOKUP(B2005,'Debt Inputs'!$A$6:$M$105,5,FALSE),0))</f>
        <v/>
      </c>
      <c r="F2005" s="50">
        <f>IF(D2005="","",IFERROR(D2005*E2005/12,0))</f>
        <v/>
      </c>
      <c r="G2005" s="50">
        <f>IF(D2005="","",MIN(IFERROR(VLOOKUP(B2005,'Debt Inputs'!$A$6:$M$105,7,FALSE),0),D2005+F2005))</f>
        <v/>
      </c>
      <c r="H2005" s="50">
        <f>IF(D2005="","",IF(L2005=1,MAX(0,'Debt Inputs'!$B$2-SUM($G$1906:$G$2005)),0))</f>
        <v/>
      </c>
      <c r="I2005" s="50">
        <f>IF(D2005="","",MIN(D2005+F2005,G2005+H2005))</f>
        <v/>
      </c>
      <c r="J2005" s="50">
        <f>IF(D2005="","",MIN(D2005,MAX(0,I2005-F2005)))</f>
        <v/>
      </c>
      <c r="K2005" s="50">
        <f>IF(D2005="","",MAX(0,D2005+F2005-I2005))</f>
        <v/>
      </c>
      <c r="L2005" s="23">
        <f>IF(D2005="","",IF(D2005&lt;=0,"",1+COUNTIFS($D$1906:$D$2005,"&gt;0",$E$1906:$E$2005,"&gt;"&amp;E2005)))</f>
        <v/>
      </c>
      <c r="M2005" s="23">
        <f>IF(D2005="","",IF(AND(K2005&gt;0,L2005=1),"Yes","No"))</f>
        <v/>
      </c>
      <c r="N2005" s="50">
        <f>IF(D2005="","",N1905+F2005)</f>
        <v/>
      </c>
      <c r="O2005" s="49">
        <f>IF(D2005="","",IF(AND(K2005=0,K1905&gt;0),C2005,""))</f>
        <v/>
      </c>
    </row>
    <row r="2006">
      <c r="A2006" s="47">
        <f>IF(B2006="","",DATE(YEAR('Debt Inputs'!$E$2),MONTH('Debt Inputs'!$E$2)+20,1))</f>
        <v/>
      </c>
      <c r="B2006" s="18">
        <f>IF('Debt Inputs'!A6="","",'Debt Inputs'!A6)</f>
        <v/>
      </c>
      <c r="C2006" s="19">
        <f>IF(B2006="","",IFERROR(VLOOKUP(B2006,'Debt Inputs'!$A$6:$M$105,2,FALSE),""))</f>
        <v/>
      </c>
      <c r="D2006" s="48">
        <f>IF(B2006="","",K1906)</f>
        <v/>
      </c>
      <c r="E2006" s="21">
        <f>IF(B2006="","",IFERROR(VLOOKUP(B2006,'Debt Inputs'!$A$6:$M$105,5,FALSE),0))</f>
        <v/>
      </c>
      <c r="F2006" s="48">
        <f>IF(D2006="","",IFERROR(D2006*E2006/12,0))</f>
        <v/>
      </c>
      <c r="G2006" s="48">
        <f>IF(D2006="","",MIN(IFERROR(VLOOKUP(B2006,'Debt Inputs'!$A$6:$M$105,7,FALSE),0),D2006+F2006))</f>
        <v/>
      </c>
      <c r="H2006" s="48">
        <f>IF(D2006="","",IF(L2006=1,MAX(0,'Debt Inputs'!$B$2-SUM($G$2006:$G$2105)),0))</f>
        <v/>
      </c>
      <c r="I2006" s="48">
        <f>IF(D2006="","",MIN(D2006+F2006,G2006+H2006))</f>
        <v/>
      </c>
      <c r="J2006" s="48">
        <f>IF(D2006="","",MIN(D2006,MAX(0,I2006-F2006)))</f>
        <v/>
      </c>
      <c r="K2006" s="48">
        <f>IF(D2006="","",MAX(0,D2006+F2006-I2006))</f>
        <v/>
      </c>
      <c r="L2006" s="18">
        <f>IF(D2006="","",IF(D2006&lt;=0,"",1+COUNTIFS($D$2006:$D$2105,"&gt;0",$E$2006:$E$2105,"&gt;"&amp;E2006)))</f>
        <v/>
      </c>
      <c r="M2006" s="18">
        <f>IF(D2006="","",IF(AND(K2006&gt;0,L2006=1),"Yes","No"))</f>
        <v/>
      </c>
      <c r="N2006" s="48">
        <f>IF(D2006="","",N1906+F2006)</f>
        <v/>
      </c>
      <c r="O2006" s="47">
        <f>IF(D2006="","",IF(AND(K2006=0,K1906&gt;0),C2006,""))</f>
        <v/>
      </c>
    </row>
    <row r="2007">
      <c r="A2007" s="49">
        <f>IF(B2007="","",DATE(YEAR('Debt Inputs'!$E$2),MONTH('Debt Inputs'!$E$2)+20,1))</f>
        <v/>
      </c>
      <c r="B2007" s="23">
        <f>IF('Debt Inputs'!A7="","",'Debt Inputs'!A7)</f>
        <v/>
      </c>
      <c r="C2007" s="24">
        <f>IF(B2007="","",IFERROR(VLOOKUP(B2007,'Debt Inputs'!$A$6:$M$105,2,FALSE),""))</f>
        <v/>
      </c>
      <c r="D2007" s="50">
        <f>IF(B2007="","",K1907)</f>
        <v/>
      </c>
      <c r="E2007" s="26">
        <f>IF(B2007="","",IFERROR(VLOOKUP(B2007,'Debt Inputs'!$A$6:$M$105,5,FALSE),0))</f>
        <v/>
      </c>
      <c r="F2007" s="50">
        <f>IF(D2007="","",IFERROR(D2007*E2007/12,0))</f>
        <v/>
      </c>
      <c r="G2007" s="50">
        <f>IF(D2007="","",MIN(IFERROR(VLOOKUP(B2007,'Debt Inputs'!$A$6:$M$105,7,FALSE),0),D2007+F2007))</f>
        <v/>
      </c>
      <c r="H2007" s="50">
        <f>IF(D2007="","",IF(L2007=1,MAX(0,'Debt Inputs'!$B$2-SUM($G$2006:$G$2105)),0))</f>
        <v/>
      </c>
      <c r="I2007" s="50">
        <f>IF(D2007="","",MIN(D2007+F2007,G2007+H2007))</f>
        <v/>
      </c>
      <c r="J2007" s="50">
        <f>IF(D2007="","",MIN(D2007,MAX(0,I2007-F2007)))</f>
        <v/>
      </c>
      <c r="K2007" s="50">
        <f>IF(D2007="","",MAX(0,D2007+F2007-I2007))</f>
        <v/>
      </c>
      <c r="L2007" s="23">
        <f>IF(D2007="","",IF(D2007&lt;=0,"",1+COUNTIFS($D$2006:$D$2105,"&gt;0",$E$2006:$E$2105,"&gt;"&amp;E2007)))</f>
        <v/>
      </c>
      <c r="M2007" s="23">
        <f>IF(D2007="","",IF(AND(K2007&gt;0,L2007=1),"Yes","No"))</f>
        <v/>
      </c>
      <c r="N2007" s="50">
        <f>IF(D2007="","",N1907+F2007)</f>
        <v/>
      </c>
      <c r="O2007" s="49">
        <f>IF(D2007="","",IF(AND(K2007=0,K1907&gt;0),C2007,""))</f>
        <v/>
      </c>
    </row>
    <row r="2008">
      <c r="A2008" s="47">
        <f>IF(B2008="","",DATE(YEAR('Debt Inputs'!$E$2),MONTH('Debt Inputs'!$E$2)+20,1))</f>
        <v/>
      </c>
      <c r="B2008" s="18">
        <f>IF('Debt Inputs'!A8="","",'Debt Inputs'!A8)</f>
        <v/>
      </c>
      <c r="C2008" s="19">
        <f>IF(B2008="","",IFERROR(VLOOKUP(B2008,'Debt Inputs'!$A$6:$M$105,2,FALSE),""))</f>
        <v/>
      </c>
      <c r="D2008" s="48">
        <f>IF(B2008="","",K1908)</f>
        <v/>
      </c>
      <c r="E2008" s="21">
        <f>IF(B2008="","",IFERROR(VLOOKUP(B2008,'Debt Inputs'!$A$6:$M$105,5,FALSE),0))</f>
        <v/>
      </c>
      <c r="F2008" s="48">
        <f>IF(D2008="","",IFERROR(D2008*E2008/12,0))</f>
        <v/>
      </c>
      <c r="G2008" s="48">
        <f>IF(D2008="","",MIN(IFERROR(VLOOKUP(B2008,'Debt Inputs'!$A$6:$M$105,7,FALSE),0),D2008+F2008))</f>
        <v/>
      </c>
      <c r="H2008" s="48">
        <f>IF(D2008="","",IF(L2008=1,MAX(0,'Debt Inputs'!$B$2-SUM($G$2006:$G$2105)),0))</f>
        <v/>
      </c>
      <c r="I2008" s="48">
        <f>IF(D2008="","",MIN(D2008+F2008,G2008+H2008))</f>
        <v/>
      </c>
      <c r="J2008" s="48">
        <f>IF(D2008="","",MIN(D2008,MAX(0,I2008-F2008)))</f>
        <v/>
      </c>
      <c r="K2008" s="48">
        <f>IF(D2008="","",MAX(0,D2008+F2008-I2008))</f>
        <v/>
      </c>
      <c r="L2008" s="18">
        <f>IF(D2008="","",IF(D2008&lt;=0,"",1+COUNTIFS($D$2006:$D$2105,"&gt;0",$E$2006:$E$2105,"&gt;"&amp;E2008)))</f>
        <v/>
      </c>
      <c r="M2008" s="18">
        <f>IF(D2008="","",IF(AND(K2008&gt;0,L2008=1),"Yes","No"))</f>
        <v/>
      </c>
      <c r="N2008" s="48">
        <f>IF(D2008="","",N1908+F2008)</f>
        <v/>
      </c>
      <c r="O2008" s="47">
        <f>IF(D2008="","",IF(AND(K2008=0,K1908&gt;0),C2008,""))</f>
        <v/>
      </c>
    </row>
    <row r="2009">
      <c r="A2009" s="49">
        <f>IF(B2009="","",DATE(YEAR('Debt Inputs'!$E$2),MONTH('Debt Inputs'!$E$2)+20,1))</f>
        <v/>
      </c>
      <c r="B2009" s="23">
        <f>IF('Debt Inputs'!A9="","",'Debt Inputs'!A9)</f>
        <v/>
      </c>
      <c r="C2009" s="24">
        <f>IF(B2009="","",IFERROR(VLOOKUP(B2009,'Debt Inputs'!$A$6:$M$105,2,FALSE),""))</f>
        <v/>
      </c>
      <c r="D2009" s="50">
        <f>IF(B2009="","",K1909)</f>
        <v/>
      </c>
      <c r="E2009" s="26">
        <f>IF(B2009="","",IFERROR(VLOOKUP(B2009,'Debt Inputs'!$A$6:$M$105,5,FALSE),0))</f>
        <v/>
      </c>
      <c r="F2009" s="50">
        <f>IF(D2009="","",IFERROR(D2009*E2009/12,0))</f>
        <v/>
      </c>
      <c r="G2009" s="50">
        <f>IF(D2009="","",MIN(IFERROR(VLOOKUP(B2009,'Debt Inputs'!$A$6:$M$105,7,FALSE),0),D2009+F2009))</f>
        <v/>
      </c>
      <c r="H2009" s="50">
        <f>IF(D2009="","",IF(L2009=1,MAX(0,'Debt Inputs'!$B$2-SUM($G$2006:$G$2105)),0))</f>
        <v/>
      </c>
      <c r="I2009" s="50">
        <f>IF(D2009="","",MIN(D2009+F2009,G2009+H2009))</f>
        <v/>
      </c>
      <c r="J2009" s="50">
        <f>IF(D2009="","",MIN(D2009,MAX(0,I2009-F2009)))</f>
        <v/>
      </c>
      <c r="K2009" s="50">
        <f>IF(D2009="","",MAX(0,D2009+F2009-I2009))</f>
        <v/>
      </c>
      <c r="L2009" s="23">
        <f>IF(D2009="","",IF(D2009&lt;=0,"",1+COUNTIFS($D$2006:$D$2105,"&gt;0",$E$2006:$E$2105,"&gt;"&amp;E2009)))</f>
        <v/>
      </c>
      <c r="M2009" s="23">
        <f>IF(D2009="","",IF(AND(K2009&gt;0,L2009=1),"Yes","No"))</f>
        <v/>
      </c>
      <c r="N2009" s="50">
        <f>IF(D2009="","",N1909+F2009)</f>
        <v/>
      </c>
      <c r="O2009" s="49">
        <f>IF(D2009="","",IF(AND(K2009=0,K1909&gt;0),C2009,""))</f>
        <v/>
      </c>
    </row>
    <row r="2010">
      <c r="A2010" s="47">
        <f>IF(B2010="","",DATE(YEAR('Debt Inputs'!$E$2),MONTH('Debt Inputs'!$E$2)+20,1))</f>
        <v/>
      </c>
      <c r="B2010" s="18">
        <f>IF('Debt Inputs'!A10="","",'Debt Inputs'!A10)</f>
        <v/>
      </c>
      <c r="C2010" s="19">
        <f>IF(B2010="","",IFERROR(VLOOKUP(B2010,'Debt Inputs'!$A$6:$M$105,2,FALSE),""))</f>
        <v/>
      </c>
      <c r="D2010" s="48">
        <f>IF(B2010="","",K1910)</f>
        <v/>
      </c>
      <c r="E2010" s="21">
        <f>IF(B2010="","",IFERROR(VLOOKUP(B2010,'Debt Inputs'!$A$6:$M$105,5,FALSE),0))</f>
        <v/>
      </c>
      <c r="F2010" s="48">
        <f>IF(D2010="","",IFERROR(D2010*E2010/12,0))</f>
        <v/>
      </c>
      <c r="G2010" s="48">
        <f>IF(D2010="","",MIN(IFERROR(VLOOKUP(B2010,'Debt Inputs'!$A$6:$M$105,7,FALSE),0),D2010+F2010))</f>
        <v/>
      </c>
      <c r="H2010" s="48">
        <f>IF(D2010="","",IF(L2010=1,MAX(0,'Debt Inputs'!$B$2-SUM($G$2006:$G$2105)),0))</f>
        <v/>
      </c>
      <c r="I2010" s="48">
        <f>IF(D2010="","",MIN(D2010+F2010,G2010+H2010))</f>
        <v/>
      </c>
      <c r="J2010" s="48">
        <f>IF(D2010="","",MIN(D2010,MAX(0,I2010-F2010)))</f>
        <v/>
      </c>
      <c r="K2010" s="48">
        <f>IF(D2010="","",MAX(0,D2010+F2010-I2010))</f>
        <v/>
      </c>
      <c r="L2010" s="18">
        <f>IF(D2010="","",IF(D2010&lt;=0,"",1+COUNTIFS($D$2006:$D$2105,"&gt;0",$E$2006:$E$2105,"&gt;"&amp;E2010)))</f>
        <v/>
      </c>
      <c r="M2010" s="18">
        <f>IF(D2010="","",IF(AND(K2010&gt;0,L2010=1),"Yes","No"))</f>
        <v/>
      </c>
      <c r="N2010" s="48">
        <f>IF(D2010="","",N1910+F2010)</f>
        <v/>
      </c>
      <c r="O2010" s="47">
        <f>IF(D2010="","",IF(AND(K2010=0,K1910&gt;0),C2010,""))</f>
        <v/>
      </c>
    </row>
    <row r="2011">
      <c r="A2011" s="49">
        <f>IF(B2011="","",DATE(YEAR('Debt Inputs'!$E$2),MONTH('Debt Inputs'!$E$2)+20,1))</f>
        <v/>
      </c>
      <c r="B2011" s="23">
        <f>IF('Debt Inputs'!A11="","",'Debt Inputs'!A11)</f>
        <v/>
      </c>
      <c r="C2011" s="24">
        <f>IF(B2011="","",IFERROR(VLOOKUP(B2011,'Debt Inputs'!$A$6:$M$105,2,FALSE),""))</f>
        <v/>
      </c>
      <c r="D2011" s="50">
        <f>IF(B2011="","",K1911)</f>
        <v/>
      </c>
      <c r="E2011" s="26">
        <f>IF(B2011="","",IFERROR(VLOOKUP(B2011,'Debt Inputs'!$A$6:$M$105,5,FALSE),0))</f>
        <v/>
      </c>
      <c r="F2011" s="50">
        <f>IF(D2011="","",IFERROR(D2011*E2011/12,0))</f>
        <v/>
      </c>
      <c r="G2011" s="50">
        <f>IF(D2011="","",MIN(IFERROR(VLOOKUP(B2011,'Debt Inputs'!$A$6:$M$105,7,FALSE),0),D2011+F2011))</f>
        <v/>
      </c>
      <c r="H2011" s="50">
        <f>IF(D2011="","",IF(L2011=1,MAX(0,'Debt Inputs'!$B$2-SUM($G$2006:$G$2105)),0))</f>
        <v/>
      </c>
      <c r="I2011" s="50">
        <f>IF(D2011="","",MIN(D2011+F2011,G2011+H2011))</f>
        <v/>
      </c>
      <c r="J2011" s="50">
        <f>IF(D2011="","",MIN(D2011,MAX(0,I2011-F2011)))</f>
        <v/>
      </c>
      <c r="K2011" s="50">
        <f>IF(D2011="","",MAX(0,D2011+F2011-I2011))</f>
        <v/>
      </c>
      <c r="L2011" s="23">
        <f>IF(D2011="","",IF(D2011&lt;=0,"",1+COUNTIFS($D$2006:$D$2105,"&gt;0",$E$2006:$E$2105,"&gt;"&amp;E2011)))</f>
        <v/>
      </c>
      <c r="M2011" s="23">
        <f>IF(D2011="","",IF(AND(K2011&gt;0,L2011=1),"Yes","No"))</f>
        <v/>
      </c>
      <c r="N2011" s="50">
        <f>IF(D2011="","",N1911+F2011)</f>
        <v/>
      </c>
      <c r="O2011" s="49">
        <f>IF(D2011="","",IF(AND(K2011=0,K1911&gt;0),C2011,""))</f>
        <v/>
      </c>
    </row>
    <row r="2012">
      <c r="A2012" s="47">
        <f>IF(B2012="","",DATE(YEAR('Debt Inputs'!$E$2),MONTH('Debt Inputs'!$E$2)+20,1))</f>
        <v/>
      </c>
      <c r="B2012" s="18">
        <f>IF('Debt Inputs'!A12="","",'Debt Inputs'!A12)</f>
        <v/>
      </c>
      <c r="C2012" s="19">
        <f>IF(B2012="","",IFERROR(VLOOKUP(B2012,'Debt Inputs'!$A$6:$M$105,2,FALSE),""))</f>
        <v/>
      </c>
      <c r="D2012" s="48">
        <f>IF(B2012="","",K1912)</f>
        <v/>
      </c>
      <c r="E2012" s="21">
        <f>IF(B2012="","",IFERROR(VLOOKUP(B2012,'Debt Inputs'!$A$6:$M$105,5,FALSE),0))</f>
        <v/>
      </c>
      <c r="F2012" s="48">
        <f>IF(D2012="","",IFERROR(D2012*E2012/12,0))</f>
        <v/>
      </c>
      <c r="G2012" s="48">
        <f>IF(D2012="","",MIN(IFERROR(VLOOKUP(B2012,'Debt Inputs'!$A$6:$M$105,7,FALSE),0),D2012+F2012))</f>
        <v/>
      </c>
      <c r="H2012" s="48">
        <f>IF(D2012="","",IF(L2012=1,MAX(0,'Debt Inputs'!$B$2-SUM($G$2006:$G$2105)),0))</f>
        <v/>
      </c>
      <c r="I2012" s="48">
        <f>IF(D2012="","",MIN(D2012+F2012,G2012+H2012))</f>
        <v/>
      </c>
      <c r="J2012" s="48">
        <f>IF(D2012="","",MIN(D2012,MAX(0,I2012-F2012)))</f>
        <v/>
      </c>
      <c r="K2012" s="48">
        <f>IF(D2012="","",MAX(0,D2012+F2012-I2012))</f>
        <v/>
      </c>
      <c r="L2012" s="18">
        <f>IF(D2012="","",IF(D2012&lt;=0,"",1+COUNTIFS($D$2006:$D$2105,"&gt;0",$E$2006:$E$2105,"&gt;"&amp;E2012)))</f>
        <v/>
      </c>
      <c r="M2012" s="18">
        <f>IF(D2012="","",IF(AND(K2012&gt;0,L2012=1),"Yes","No"))</f>
        <v/>
      </c>
      <c r="N2012" s="48">
        <f>IF(D2012="","",N1912+F2012)</f>
        <v/>
      </c>
      <c r="O2012" s="47">
        <f>IF(D2012="","",IF(AND(K2012=0,K1912&gt;0),C2012,""))</f>
        <v/>
      </c>
    </row>
    <row r="2013">
      <c r="A2013" s="49">
        <f>IF(B2013="","",DATE(YEAR('Debt Inputs'!$E$2),MONTH('Debt Inputs'!$E$2)+20,1))</f>
        <v/>
      </c>
      <c r="B2013" s="23">
        <f>IF('Debt Inputs'!A13="","",'Debt Inputs'!A13)</f>
        <v/>
      </c>
      <c r="C2013" s="24">
        <f>IF(B2013="","",IFERROR(VLOOKUP(B2013,'Debt Inputs'!$A$6:$M$105,2,FALSE),""))</f>
        <v/>
      </c>
      <c r="D2013" s="50">
        <f>IF(B2013="","",K1913)</f>
        <v/>
      </c>
      <c r="E2013" s="26">
        <f>IF(B2013="","",IFERROR(VLOOKUP(B2013,'Debt Inputs'!$A$6:$M$105,5,FALSE),0))</f>
        <v/>
      </c>
      <c r="F2013" s="50">
        <f>IF(D2013="","",IFERROR(D2013*E2013/12,0))</f>
        <v/>
      </c>
      <c r="G2013" s="50">
        <f>IF(D2013="","",MIN(IFERROR(VLOOKUP(B2013,'Debt Inputs'!$A$6:$M$105,7,FALSE),0),D2013+F2013))</f>
        <v/>
      </c>
      <c r="H2013" s="50">
        <f>IF(D2013="","",IF(L2013=1,MAX(0,'Debt Inputs'!$B$2-SUM($G$2006:$G$2105)),0))</f>
        <v/>
      </c>
      <c r="I2013" s="50">
        <f>IF(D2013="","",MIN(D2013+F2013,G2013+H2013))</f>
        <v/>
      </c>
      <c r="J2013" s="50">
        <f>IF(D2013="","",MIN(D2013,MAX(0,I2013-F2013)))</f>
        <v/>
      </c>
      <c r="K2013" s="50">
        <f>IF(D2013="","",MAX(0,D2013+F2013-I2013))</f>
        <v/>
      </c>
      <c r="L2013" s="23">
        <f>IF(D2013="","",IF(D2013&lt;=0,"",1+COUNTIFS($D$2006:$D$2105,"&gt;0",$E$2006:$E$2105,"&gt;"&amp;E2013)))</f>
        <v/>
      </c>
      <c r="M2013" s="23">
        <f>IF(D2013="","",IF(AND(K2013&gt;0,L2013=1),"Yes","No"))</f>
        <v/>
      </c>
      <c r="N2013" s="50">
        <f>IF(D2013="","",N1913+F2013)</f>
        <v/>
      </c>
      <c r="O2013" s="49">
        <f>IF(D2013="","",IF(AND(K2013=0,K1913&gt;0),C2013,""))</f>
        <v/>
      </c>
    </row>
    <row r="2014">
      <c r="A2014" s="47">
        <f>IF(B2014="","",DATE(YEAR('Debt Inputs'!$E$2),MONTH('Debt Inputs'!$E$2)+20,1))</f>
        <v/>
      </c>
      <c r="B2014" s="18">
        <f>IF('Debt Inputs'!A14="","",'Debt Inputs'!A14)</f>
        <v/>
      </c>
      <c r="C2014" s="19">
        <f>IF(B2014="","",IFERROR(VLOOKUP(B2014,'Debt Inputs'!$A$6:$M$105,2,FALSE),""))</f>
        <v/>
      </c>
      <c r="D2014" s="48">
        <f>IF(B2014="","",K1914)</f>
        <v/>
      </c>
      <c r="E2014" s="21">
        <f>IF(B2014="","",IFERROR(VLOOKUP(B2014,'Debt Inputs'!$A$6:$M$105,5,FALSE),0))</f>
        <v/>
      </c>
      <c r="F2014" s="48">
        <f>IF(D2014="","",IFERROR(D2014*E2014/12,0))</f>
        <v/>
      </c>
      <c r="G2014" s="48">
        <f>IF(D2014="","",MIN(IFERROR(VLOOKUP(B2014,'Debt Inputs'!$A$6:$M$105,7,FALSE),0),D2014+F2014))</f>
        <v/>
      </c>
      <c r="H2014" s="48">
        <f>IF(D2014="","",IF(L2014=1,MAX(0,'Debt Inputs'!$B$2-SUM($G$2006:$G$2105)),0))</f>
        <v/>
      </c>
      <c r="I2014" s="48">
        <f>IF(D2014="","",MIN(D2014+F2014,G2014+H2014))</f>
        <v/>
      </c>
      <c r="J2014" s="48">
        <f>IF(D2014="","",MIN(D2014,MAX(0,I2014-F2014)))</f>
        <v/>
      </c>
      <c r="K2014" s="48">
        <f>IF(D2014="","",MAX(0,D2014+F2014-I2014))</f>
        <v/>
      </c>
      <c r="L2014" s="18">
        <f>IF(D2014="","",IF(D2014&lt;=0,"",1+COUNTIFS($D$2006:$D$2105,"&gt;0",$E$2006:$E$2105,"&gt;"&amp;E2014)))</f>
        <v/>
      </c>
      <c r="M2014" s="18">
        <f>IF(D2014="","",IF(AND(K2014&gt;0,L2014=1),"Yes","No"))</f>
        <v/>
      </c>
      <c r="N2014" s="48">
        <f>IF(D2014="","",N1914+F2014)</f>
        <v/>
      </c>
      <c r="O2014" s="47">
        <f>IF(D2014="","",IF(AND(K2014=0,K1914&gt;0),C2014,""))</f>
        <v/>
      </c>
    </row>
    <row r="2015">
      <c r="A2015" s="49">
        <f>IF(B2015="","",DATE(YEAR('Debt Inputs'!$E$2),MONTH('Debt Inputs'!$E$2)+20,1))</f>
        <v/>
      </c>
      <c r="B2015" s="23">
        <f>IF('Debt Inputs'!A15="","",'Debt Inputs'!A15)</f>
        <v/>
      </c>
      <c r="C2015" s="24">
        <f>IF(B2015="","",IFERROR(VLOOKUP(B2015,'Debt Inputs'!$A$6:$M$105,2,FALSE),""))</f>
        <v/>
      </c>
      <c r="D2015" s="50">
        <f>IF(B2015="","",K1915)</f>
        <v/>
      </c>
      <c r="E2015" s="26">
        <f>IF(B2015="","",IFERROR(VLOOKUP(B2015,'Debt Inputs'!$A$6:$M$105,5,FALSE),0))</f>
        <v/>
      </c>
      <c r="F2015" s="50">
        <f>IF(D2015="","",IFERROR(D2015*E2015/12,0))</f>
        <v/>
      </c>
      <c r="G2015" s="50">
        <f>IF(D2015="","",MIN(IFERROR(VLOOKUP(B2015,'Debt Inputs'!$A$6:$M$105,7,FALSE),0),D2015+F2015))</f>
        <v/>
      </c>
      <c r="H2015" s="50">
        <f>IF(D2015="","",IF(L2015=1,MAX(0,'Debt Inputs'!$B$2-SUM($G$2006:$G$2105)),0))</f>
        <v/>
      </c>
      <c r="I2015" s="50">
        <f>IF(D2015="","",MIN(D2015+F2015,G2015+H2015))</f>
        <v/>
      </c>
      <c r="J2015" s="50">
        <f>IF(D2015="","",MIN(D2015,MAX(0,I2015-F2015)))</f>
        <v/>
      </c>
      <c r="K2015" s="50">
        <f>IF(D2015="","",MAX(0,D2015+F2015-I2015))</f>
        <v/>
      </c>
      <c r="L2015" s="23">
        <f>IF(D2015="","",IF(D2015&lt;=0,"",1+COUNTIFS($D$2006:$D$2105,"&gt;0",$E$2006:$E$2105,"&gt;"&amp;E2015)))</f>
        <v/>
      </c>
      <c r="M2015" s="23">
        <f>IF(D2015="","",IF(AND(K2015&gt;0,L2015=1),"Yes","No"))</f>
        <v/>
      </c>
      <c r="N2015" s="50">
        <f>IF(D2015="","",N1915+F2015)</f>
        <v/>
      </c>
      <c r="O2015" s="49">
        <f>IF(D2015="","",IF(AND(K2015=0,K1915&gt;0),C2015,""))</f>
        <v/>
      </c>
    </row>
    <row r="2016">
      <c r="A2016" s="47">
        <f>IF(B2016="","",DATE(YEAR('Debt Inputs'!$E$2),MONTH('Debt Inputs'!$E$2)+20,1))</f>
        <v/>
      </c>
      <c r="B2016" s="18">
        <f>IF('Debt Inputs'!A16="","",'Debt Inputs'!A16)</f>
        <v/>
      </c>
      <c r="C2016" s="19">
        <f>IF(B2016="","",IFERROR(VLOOKUP(B2016,'Debt Inputs'!$A$6:$M$105,2,FALSE),""))</f>
        <v/>
      </c>
      <c r="D2016" s="48">
        <f>IF(B2016="","",K1916)</f>
        <v/>
      </c>
      <c r="E2016" s="21">
        <f>IF(B2016="","",IFERROR(VLOOKUP(B2016,'Debt Inputs'!$A$6:$M$105,5,FALSE),0))</f>
        <v/>
      </c>
      <c r="F2016" s="48">
        <f>IF(D2016="","",IFERROR(D2016*E2016/12,0))</f>
        <v/>
      </c>
      <c r="G2016" s="48">
        <f>IF(D2016="","",MIN(IFERROR(VLOOKUP(B2016,'Debt Inputs'!$A$6:$M$105,7,FALSE),0),D2016+F2016))</f>
        <v/>
      </c>
      <c r="H2016" s="48">
        <f>IF(D2016="","",IF(L2016=1,MAX(0,'Debt Inputs'!$B$2-SUM($G$2006:$G$2105)),0))</f>
        <v/>
      </c>
      <c r="I2016" s="48">
        <f>IF(D2016="","",MIN(D2016+F2016,G2016+H2016))</f>
        <v/>
      </c>
      <c r="J2016" s="48">
        <f>IF(D2016="","",MIN(D2016,MAX(0,I2016-F2016)))</f>
        <v/>
      </c>
      <c r="K2016" s="48">
        <f>IF(D2016="","",MAX(0,D2016+F2016-I2016))</f>
        <v/>
      </c>
      <c r="L2016" s="18">
        <f>IF(D2016="","",IF(D2016&lt;=0,"",1+COUNTIFS($D$2006:$D$2105,"&gt;0",$E$2006:$E$2105,"&gt;"&amp;E2016)))</f>
        <v/>
      </c>
      <c r="M2016" s="18">
        <f>IF(D2016="","",IF(AND(K2016&gt;0,L2016=1),"Yes","No"))</f>
        <v/>
      </c>
      <c r="N2016" s="48">
        <f>IF(D2016="","",N1916+F2016)</f>
        <v/>
      </c>
      <c r="O2016" s="47">
        <f>IF(D2016="","",IF(AND(K2016=0,K1916&gt;0),C2016,""))</f>
        <v/>
      </c>
    </row>
    <row r="2017">
      <c r="A2017" s="49">
        <f>IF(B2017="","",DATE(YEAR('Debt Inputs'!$E$2),MONTH('Debt Inputs'!$E$2)+20,1))</f>
        <v/>
      </c>
      <c r="B2017" s="23">
        <f>IF('Debt Inputs'!A17="","",'Debt Inputs'!A17)</f>
        <v/>
      </c>
      <c r="C2017" s="24">
        <f>IF(B2017="","",IFERROR(VLOOKUP(B2017,'Debt Inputs'!$A$6:$M$105,2,FALSE),""))</f>
        <v/>
      </c>
      <c r="D2017" s="50">
        <f>IF(B2017="","",K1917)</f>
        <v/>
      </c>
      <c r="E2017" s="26">
        <f>IF(B2017="","",IFERROR(VLOOKUP(B2017,'Debt Inputs'!$A$6:$M$105,5,FALSE),0))</f>
        <v/>
      </c>
      <c r="F2017" s="50">
        <f>IF(D2017="","",IFERROR(D2017*E2017/12,0))</f>
        <v/>
      </c>
      <c r="G2017" s="50">
        <f>IF(D2017="","",MIN(IFERROR(VLOOKUP(B2017,'Debt Inputs'!$A$6:$M$105,7,FALSE),0),D2017+F2017))</f>
        <v/>
      </c>
      <c r="H2017" s="50">
        <f>IF(D2017="","",IF(L2017=1,MAX(0,'Debt Inputs'!$B$2-SUM($G$2006:$G$2105)),0))</f>
        <v/>
      </c>
      <c r="I2017" s="50">
        <f>IF(D2017="","",MIN(D2017+F2017,G2017+H2017))</f>
        <v/>
      </c>
      <c r="J2017" s="50">
        <f>IF(D2017="","",MIN(D2017,MAX(0,I2017-F2017)))</f>
        <v/>
      </c>
      <c r="K2017" s="50">
        <f>IF(D2017="","",MAX(0,D2017+F2017-I2017))</f>
        <v/>
      </c>
      <c r="L2017" s="23">
        <f>IF(D2017="","",IF(D2017&lt;=0,"",1+COUNTIFS($D$2006:$D$2105,"&gt;0",$E$2006:$E$2105,"&gt;"&amp;E2017)))</f>
        <v/>
      </c>
      <c r="M2017" s="23">
        <f>IF(D2017="","",IF(AND(K2017&gt;0,L2017=1),"Yes","No"))</f>
        <v/>
      </c>
      <c r="N2017" s="50">
        <f>IF(D2017="","",N1917+F2017)</f>
        <v/>
      </c>
      <c r="O2017" s="49">
        <f>IF(D2017="","",IF(AND(K2017=0,K1917&gt;0),C2017,""))</f>
        <v/>
      </c>
    </row>
    <row r="2018">
      <c r="A2018" s="47">
        <f>IF(B2018="","",DATE(YEAR('Debt Inputs'!$E$2),MONTH('Debt Inputs'!$E$2)+20,1))</f>
        <v/>
      </c>
      <c r="B2018" s="18">
        <f>IF('Debt Inputs'!A18="","",'Debt Inputs'!A18)</f>
        <v/>
      </c>
      <c r="C2018" s="19">
        <f>IF(B2018="","",IFERROR(VLOOKUP(B2018,'Debt Inputs'!$A$6:$M$105,2,FALSE),""))</f>
        <v/>
      </c>
      <c r="D2018" s="48">
        <f>IF(B2018="","",K1918)</f>
        <v/>
      </c>
      <c r="E2018" s="21">
        <f>IF(B2018="","",IFERROR(VLOOKUP(B2018,'Debt Inputs'!$A$6:$M$105,5,FALSE),0))</f>
        <v/>
      </c>
      <c r="F2018" s="48">
        <f>IF(D2018="","",IFERROR(D2018*E2018/12,0))</f>
        <v/>
      </c>
      <c r="G2018" s="48">
        <f>IF(D2018="","",MIN(IFERROR(VLOOKUP(B2018,'Debt Inputs'!$A$6:$M$105,7,FALSE),0),D2018+F2018))</f>
        <v/>
      </c>
      <c r="H2018" s="48">
        <f>IF(D2018="","",IF(L2018=1,MAX(0,'Debt Inputs'!$B$2-SUM($G$2006:$G$2105)),0))</f>
        <v/>
      </c>
      <c r="I2018" s="48">
        <f>IF(D2018="","",MIN(D2018+F2018,G2018+H2018))</f>
        <v/>
      </c>
      <c r="J2018" s="48">
        <f>IF(D2018="","",MIN(D2018,MAX(0,I2018-F2018)))</f>
        <v/>
      </c>
      <c r="K2018" s="48">
        <f>IF(D2018="","",MAX(0,D2018+F2018-I2018))</f>
        <v/>
      </c>
      <c r="L2018" s="18">
        <f>IF(D2018="","",IF(D2018&lt;=0,"",1+COUNTIFS($D$2006:$D$2105,"&gt;0",$E$2006:$E$2105,"&gt;"&amp;E2018)))</f>
        <v/>
      </c>
      <c r="M2018" s="18">
        <f>IF(D2018="","",IF(AND(K2018&gt;0,L2018=1),"Yes","No"))</f>
        <v/>
      </c>
      <c r="N2018" s="48">
        <f>IF(D2018="","",N1918+F2018)</f>
        <v/>
      </c>
      <c r="O2018" s="47">
        <f>IF(D2018="","",IF(AND(K2018=0,K1918&gt;0),C2018,""))</f>
        <v/>
      </c>
    </row>
    <row r="2019">
      <c r="A2019" s="49">
        <f>IF(B2019="","",DATE(YEAR('Debt Inputs'!$E$2),MONTH('Debt Inputs'!$E$2)+20,1))</f>
        <v/>
      </c>
      <c r="B2019" s="23">
        <f>IF('Debt Inputs'!A19="","",'Debt Inputs'!A19)</f>
        <v/>
      </c>
      <c r="C2019" s="24">
        <f>IF(B2019="","",IFERROR(VLOOKUP(B2019,'Debt Inputs'!$A$6:$M$105,2,FALSE),""))</f>
        <v/>
      </c>
      <c r="D2019" s="50">
        <f>IF(B2019="","",K1919)</f>
        <v/>
      </c>
      <c r="E2019" s="26">
        <f>IF(B2019="","",IFERROR(VLOOKUP(B2019,'Debt Inputs'!$A$6:$M$105,5,FALSE),0))</f>
        <v/>
      </c>
      <c r="F2019" s="50">
        <f>IF(D2019="","",IFERROR(D2019*E2019/12,0))</f>
        <v/>
      </c>
      <c r="G2019" s="50">
        <f>IF(D2019="","",MIN(IFERROR(VLOOKUP(B2019,'Debt Inputs'!$A$6:$M$105,7,FALSE),0),D2019+F2019))</f>
        <v/>
      </c>
      <c r="H2019" s="50">
        <f>IF(D2019="","",IF(L2019=1,MAX(0,'Debt Inputs'!$B$2-SUM($G$2006:$G$2105)),0))</f>
        <v/>
      </c>
      <c r="I2019" s="50">
        <f>IF(D2019="","",MIN(D2019+F2019,G2019+H2019))</f>
        <v/>
      </c>
      <c r="J2019" s="50">
        <f>IF(D2019="","",MIN(D2019,MAX(0,I2019-F2019)))</f>
        <v/>
      </c>
      <c r="K2019" s="50">
        <f>IF(D2019="","",MAX(0,D2019+F2019-I2019))</f>
        <v/>
      </c>
      <c r="L2019" s="23">
        <f>IF(D2019="","",IF(D2019&lt;=0,"",1+COUNTIFS($D$2006:$D$2105,"&gt;0",$E$2006:$E$2105,"&gt;"&amp;E2019)))</f>
        <v/>
      </c>
      <c r="M2019" s="23">
        <f>IF(D2019="","",IF(AND(K2019&gt;0,L2019=1),"Yes","No"))</f>
        <v/>
      </c>
      <c r="N2019" s="50">
        <f>IF(D2019="","",N1919+F2019)</f>
        <v/>
      </c>
      <c r="O2019" s="49">
        <f>IF(D2019="","",IF(AND(K2019=0,K1919&gt;0),C2019,""))</f>
        <v/>
      </c>
    </row>
    <row r="2020">
      <c r="A2020" s="47">
        <f>IF(B2020="","",DATE(YEAR('Debt Inputs'!$E$2),MONTH('Debt Inputs'!$E$2)+20,1))</f>
        <v/>
      </c>
      <c r="B2020" s="18">
        <f>IF('Debt Inputs'!A20="","",'Debt Inputs'!A20)</f>
        <v/>
      </c>
      <c r="C2020" s="19">
        <f>IF(B2020="","",IFERROR(VLOOKUP(B2020,'Debt Inputs'!$A$6:$M$105,2,FALSE),""))</f>
        <v/>
      </c>
      <c r="D2020" s="48">
        <f>IF(B2020="","",K1920)</f>
        <v/>
      </c>
      <c r="E2020" s="21">
        <f>IF(B2020="","",IFERROR(VLOOKUP(B2020,'Debt Inputs'!$A$6:$M$105,5,FALSE),0))</f>
        <v/>
      </c>
      <c r="F2020" s="48">
        <f>IF(D2020="","",IFERROR(D2020*E2020/12,0))</f>
        <v/>
      </c>
      <c r="G2020" s="48">
        <f>IF(D2020="","",MIN(IFERROR(VLOOKUP(B2020,'Debt Inputs'!$A$6:$M$105,7,FALSE),0),D2020+F2020))</f>
        <v/>
      </c>
      <c r="H2020" s="48">
        <f>IF(D2020="","",IF(L2020=1,MAX(0,'Debt Inputs'!$B$2-SUM($G$2006:$G$2105)),0))</f>
        <v/>
      </c>
      <c r="I2020" s="48">
        <f>IF(D2020="","",MIN(D2020+F2020,G2020+H2020))</f>
        <v/>
      </c>
      <c r="J2020" s="48">
        <f>IF(D2020="","",MIN(D2020,MAX(0,I2020-F2020)))</f>
        <v/>
      </c>
      <c r="K2020" s="48">
        <f>IF(D2020="","",MAX(0,D2020+F2020-I2020))</f>
        <v/>
      </c>
      <c r="L2020" s="18">
        <f>IF(D2020="","",IF(D2020&lt;=0,"",1+COUNTIFS($D$2006:$D$2105,"&gt;0",$E$2006:$E$2105,"&gt;"&amp;E2020)))</f>
        <v/>
      </c>
      <c r="M2020" s="18">
        <f>IF(D2020="","",IF(AND(K2020&gt;0,L2020=1),"Yes","No"))</f>
        <v/>
      </c>
      <c r="N2020" s="48">
        <f>IF(D2020="","",N1920+F2020)</f>
        <v/>
      </c>
      <c r="O2020" s="47">
        <f>IF(D2020="","",IF(AND(K2020=0,K1920&gt;0),C2020,""))</f>
        <v/>
      </c>
    </row>
    <row r="2021">
      <c r="A2021" s="49">
        <f>IF(B2021="","",DATE(YEAR('Debt Inputs'!$E$2),MONTH('Debt Inputs'!$E$2)+20,1))</f>
        <v/>
      </c>
      <c r="B2021" s="23">
        <f>IF('Debt Inputs'!A21="","",'Debt Inputs'!A21)</f>
        <v/>
      </c>
      <c r="C2021" s="24">
        <f>IF(B2021="","",IFERROR(VLOOKUP(B2021,'Debt Inputs'!$A$6:$M$105,2,FALSE),""))</f>
        <v/>
      </c>
      <c r="D2021" s="50">
        <f>IF(B2021="","",K1921)</f>
        <v/>
      </c>
      <c r="E2021" s="26">
        <f>IF(B2021="","",IFERROR(VLOOKUP(B2021,'Debt Inputs'!$A$6:$M$105,5,FALSE),0))</f>
        <v/>
      </c>
      <c r="F2021" s="50">
        <f>IF(D2021="","",IFERROR(D2021*E2021/12,0))</f>
        <v/>
      </c>
      <c r="G2021" s="50">
        <f>IF(D2021="","",MIN(IFERROR(VLOOKUP(B2021,'Debt Inputs'!$A$6:$M$105,7,FALSE),0),D2021+F2021))</f>
        <v/>
      </c>
      <c r="H2021" s="50">
        <f>IF(D2021="","",IF(L2021=1,MAX(0,'Debt Inputs'!$B$2-SUM($G$2006:$G$2105)),0))</f>
        <v/>
      </c>
      <c r="I2021" s="50">
        <f>IF(D2021="","",MIN(D2021+F2021,G2021+H2021))</f>
        <v/>
      </c>
      <c r="J2021" s="50">
        <f>IF(D2021="","",MIN(D2021,MAX(0,I2021-F2021)))</f>
        <v/>
      </c>
      <c r="K2021" s="50">
        <f>IF(D2021="","",MAX(0,D2021+F2021-I2021))</f>
        <v/>
      </c>
      <c r="L2021" s="23">
        <f>IF(D2021="","",IF(D2021&lt;=0,"",1+COUNTIFS($D$2006:$D$2105,"&gt;0",$E$2006:$E$2105,"&gt;"&amp;E2021)))</f>
        <v/>
      </c>
      <c r="M2021" s="23">
        <f>IF(D2021="","",IF(AND(K2021&gt;0,L2021=1),"Yes","No"))</f>
        <v/>
      </c>
      <c r="N2021" s="50">
        <f>IF(D2021="","",N1921+F2021)</f>
        <v/>
      </c>
      <c r="O2021" s="49">
        <f>IF(D2021="","",IF(AND(K2021=0,K1921&gt;0),C2021,""))</f>
        <v/>
      </c>
    </row>
    <row r="2022">
      <c r="A2022" s="47">
        <f>IF(B2022="","",DATE(YEAR('Debt Inputs'!$E$2),MONTH('Debt Inputs'!$E$2)+20,1))</f>
        <v/>
      </c>
      <c r="B2022" s="18">
        <f>IF('Debt Inputs'!A22="","",'Debt Inputs'!A22)</f>
        <v/>
      </c>
      <c r="C2022" s="19">
        <f>IF(B2022="","",IFERROR(VLOOKUP(B2022,'Debt Inputs'!$A$6:$M$105,2,FALSE),""))</f>
        <v/>
      </c>
      <c r="D2022" s="48">
        <f>IF(B2022="","",K1922)</f>
        <v/>
      </c>
      <c r="E2022" s="21">
        <f>IF(B2022="","",IFERROR(VLOOKUP(B2022,'Debt Inputs'!$A$6:$M$105,5,FALSE),0))</f>
        <v/>
      </c>
      <c r="F2022" s="48">
        <f>IF(D2022="","",IFERROR(D2022*E2022/12,0))</f>
        <v/>
      </c>
      <c r="G2022" s="48">
        <f>IF(D2022="","",MIN(IFERROR(VLOOKUP(B2022,'Debt Inputs'!$A$6:$M$105,7,FALSE),0),D2022+F2022))</f>
        <v/>
      </c>
      <c r="H2022" s="48">
        <f>IF(D2022="","",IF(L2022=1,MAX(0,'Debt Inputs'!$B$2-SUM($G$2006:$G$2105)),0))</f>
        <v/>
      </c>
      <c r="I2022" s="48">
        <f>IF(D2022="","",MIN(D2022+F2022,G2022+H2022))</f>
        <v/>
      </c>
      <c r="J2022" s="48">
        <f>IF(D2022="","",MIN(D2022,MAX(0,I2022-F2022)))</f>
        <v/>
      </c>
      <c r="K2022" s="48">
        <f>IF(D2022="","",MAX(0,D2022+F2022-I2022))</f>
        <v/>
      </c>
      <c r="L2022" s="18">
        <f>IF(D2022="","",IF(D2022&lt;=0,"",1+COUNTIFS($D$2006:$D$2105,"&gt;0",$E$2006:$E$2105,"&gt;"&amp;E2022)))</f>
        <v/>
      </c>
      <c r="M2022" s="18">
        <f>IF(D2022="","",IF(AND(K2022&gt;0,L2022=1),"Yes","No"))</f>
        <v/>
      </c>
      <c r="N2022" s="48">
        <f>IF(D2022="","",N1922+F2022)</f>
        <v/>
      </c>
      <c r="O2022" s="47">
        <f>IF(D2022="","",IF(AND(K2022=0,K1922&gt;0),C2022,""))</f>
        <v/>
      </c>
    </row>
    <row r="2023">
      <c r="A2023" s="49">
        <f>IF(B2023="","",DATE(YEAR('Debt Inputs'!$E$2),MONTH('Debt Inputs'!$E$2)+20,1))</f>
        <v/>
      </c>
      <c r="B2023" s="23">
        <f>IF('Debt Inputs'!A23="","",'Debt Inputs'!A23)</f>
        <v/>
      </c>
      <c r="C2023" s="24">
        <f>IF(B2023="","",IFERROR(VLOOKUP(B2023,'Debt Inputs'!$A$6:$M$105,2,FALSE),""))</f>
        <v/>
      </c>
      <c r="D2023" s="50">
        <f>IF(B2023="","",K1923)</f>
        <v/>
      </c>
      <c r="E2023" s="26">
        <f>IF(B2023="","",IFERROR(VLOOKUP(B2023,'Debt Inputs'!$A$6:$M$105,5,FALSE),0))</f>
        <v/>
      </c>
      <c r="F2023" s="50">
        <f>IF(D2023="","",IFERROR(D2023*E2023/12,0))</f>
        <v/>
      </c>
      <c r="G2023" s="50">
        <f>IF(D2023="","",MIN(IFERROR(VLOOKUP(B2023,'Debt Inputs'!$A$6:$M$105,7,FALSE),0),D2023+F2023))</f>
        <v/>
      </c>
      <c r="H2023" s="50">
        <f>IF(D2023="","",IF(L2023=1,MAX(0,'Debt Inputs'!$B$2-SUM($G$2006:$G$2105)),0))</f>
        <v/>
      </c>
      <c r="I2023" s="50">
        <f>IF(D2023="","",MIN(D2023+F2023,G2023+H2023))</f>
        <v/>
      </c>
      <c r="J2023" s="50">
        <f>IF(D2023="","",MIN(D2023,MAX(0,I2023-F2023)))</f>
        <v/>
      </c>
      <c r="K2023" s="50">
        <f>IF(D2023="","",MAX(0,D2023+F2023-I2023))</f>
        <v/>
      </c>
      <c r="L2023" s="23">
        <f>IF(D2023="","",IF(D2023&lt;=0,"",1+COUNTIFS($D$2006:$D$2105,"&gt;0",$E$2006:$E$2105,"&gt;"&amp;E2023)))</f>
        <v/>
      </c>
      <c r="M2023" s="23">
        <f>IF(D2023="","",IF(AND(K2023&gt;0,L2023=1),"Yes","No"))</f>
        <v/>
      </c>
      <c r="N2023" s="50">
        <f>IF(D2023="","",N1923+F2023)</f>
        <v/>
      </c>
      <c r="O2023" s="49">
        <f>IF(D2023="","",IF(AND(K2023=0,K1923&gt;0),C2023,""))</f>
        <v/>
      </c>
    </row>
    <row r="2024">
      <c r="A2024" s="47">
        <f>IF(B2024="","",DATE(YEAR('Debt Inputs'!$E$2),MONTH('Debt Inputs'!$E$2)+20,1))</f>
        <v/>
      </c>
      <c r="B2024" s="18">
        <f>IF('Debt Inputs'!A24="","",'Debt Inputs'!A24)</f>
        <v/>
      </c>
      <c r="C2024" s="19">
        <f>IF(B2024="","",IFERROR(VLOOKUP(B2024,'Debt Inputs'!$A$6:$M$105,2,FALSE),""))</f>
        <v/>
      </c>
      <c r="D2024" s="48">
        <f>IF(B2024="","",K1924)</f>
        <v/>
      </c>
      <c r="E2024" s="21">
        <f>IF(B2024="","",IFERROR(VLOOKUP(B2024,'Debt Inputs'!$A$6:$M$105,5,FALSE),0))</f>
        <v/>
      </c>
      <c r="F2024" s="48">
        <f>IF(D2024="","",IFERROR(D2024*E2024/12,0))</f>
        <v/>
      </c>
      <c r="G2024" s="48">
        <f>IF(D2024="","",MIN(IFERROR(VLOOKUP(B2024,'Debt Inputs'!$A$6:$M$105,7,FALSE),0),D2024+F2024))</f>
        <v/>
      </c>
      <c r="H2024" s="48">
        <f>IF(D2024="","",IF(L2024=1,MAX(0,'Debt Inputs'!$B$2-SUM($G$2006:$G$2105)),0))</f>
        <v/>
      </c>
      <c r="I2024" s="48">
        <f>IF(D2024="","",MIN(D2024+F2024,G2024+H2024))</f>
        <v/>
      </c>
      <c r="J2024" s="48">
        <f>IF(D2024="","",MIN(D2024,MAX(0,I2024-F2024)))</f>
        <v/>
      </c>
      <c r="K2024" s="48">
        <f>IF(D2024="","",MAX(0,D2024+F2024-I2024))</f>
        <v/>
      </c>
      <c r="L2024" s="18">
        <f>IF(D2024="","",IF(D2024&lt;=0,"",1+COUNTIFS($D$2006:$D$2105,"&gt;0",$E$2006:$E$2105,"&gt;"&amp;E2024)))</f>
        <v/>
      </c>
      <c r="M2024" s="18">
        <f>IF(D2024="","",IF(AND(K2024&gt;0,L2024=1),"Yes","No"))</f>
        <v/>
      </c>
      <c r="N2024" s="48">
        <f>IF(D2024="","",N1924+F2024)</f>
        <v/>
      </c>
      <c r="O2024" s="47">
        <f>IF(D2024="","",IF(AND(K2024=0,K1924&gt;0),C2024,""))</f>
        <v/>
      </c>
    </row>
    <row r="2025">
      <c r="A2025" s="49">
        <f>IF(B2025="","",DATE(YEAR('Debt Inputs'!$E$2),MONTH('Debt Inputs'!$E$2)+20,1))</f>
        <v/>
      </c>
      <c r="B2025" s="23">
        <f>IF('Debt Inputs'!A25="","",'Debt Inputs'!A25)</f>
        <v/>
      </c>
      <c r="C2025" s="24">
        <f>IF(B2025="","",IFERROR(VLOOKUP(B2025,'Debt Inputs'!$A$6:$M$105,2,FALSE),""))</f>
        <v/>
      </c>
      <c r="D2025" s="50">
        <f>IF(B2025="","",K1925)</f>
        <v/>
      </c>
      <c r="E2025" s="26">
        <f>IF(B2025="","",IFERROR(VLOOKUP(B2025,'Debt Inputs'!$A$6:$M$105,5,FALSE),0))</f>
        <v/>
      </c>
      <c r="F2025" s="50">
        <f>IF(D2025="","",IFERROR(D2025*E2025/12,0))</f>
        <v/>
      </c>
      <c r="G2025" s="50">
        <f>IF(D2025="","",MIN(IFERROR(VLOOKUP(B2025,'Debt Inputs'!$A$6:$M$105,7,FALSE),0),D2025+F2025))</f>
        <v/>
      </c>
      <c r="H2025" s="50">
        <f>IF(D2025="","",IF(L2025=1,MAX(0,'Debt Inputs'!$B$2-SUM($G$2006:$G$2105)),0))</f>
        <v/>
      </c>
      <c r="I2025" s="50">
        <f>IF(D2025="","",MIN(D2025+F2025,G2025+H2025))</f>
        <v/>
      </c>
      <c r="J2025" s="50">
        <f>IF(D2025="","",MIN(D2025,MAX(0,I2025-F2025)))</f>
        <v/>
      </c>
      <c r="K2025" s="50">
        <f>IF(D2025="","",MAX(0,D2025+F2025-I2025))</f>
        <v/>
      </c>
      <c r="L2025" s="23">
        <f>IF(D2025="","",IF(D2025&lt;=0,"",1+COUNTIFS($D$2006:$D$2105,"&gt;0",$E$2006:$E$2105,"&gt;"&amp;E2025)))</f>
        <v/>
      </c>
      <c r="M2025" s="23">
        <f>IF(D2025="","",IF(AND(K2025&gt;0,L2025=1),"Yes","No"))</f>
        <v/>
      </c>
      <c r="N2025" s="50">
        <f>IF(D2025="","",N1925+F2025)</f>
        <v/>
      </c>
      <c r="O2025" s="49">
        <f>IF(D2025="","",IF(AND(K2025=0,K1925&gt;0),C2025,""))</f>
        <v/>
      </c>
    </row>
    <row r="2026">
      <c r="A2026" s="47">
        <f>IF(B2026="","",DATE(YEAR('Debt Inputs'!$E$2),MONTH('Debt Inputs'!$E$2)+20,1))</f>
        <v/>
      </c>
      <c r="B2026" s="18">
        <f>IF('Debt Inputs'!A26="","",'Debt Inputs'!A26)</f>
        <v/>
      </c>
      <c r="C2026" s="19">
        <f>IF(B2026="","",IFERROR(VLOOKUP(B2026,'Debt Inputs'!$A$6:$M$105,2,FALSE),""))</f>
        <v/>
      </c>
      <c r="D2026" s="48">
        <f>IF(B2026="","",K1926)</f>
        <v/>
      </c>
      <c r="E2026" s="21">
        <f>IF(B2026="","",IFERROR(VLOOKUP(B2026,'Debt Inputs'!$A$6:$M$105,5,FALSE),0))</f>
        <v/>
      </c>
      <c r="F2026" s="48">
        <f>IF(D2026="","",IFERROR(D2026*E2026/12,0))</f>
        <v/>
      </c>
      <c r="G2026" s="48">
        <f>IF(D2026="","",MIN(IFERROR(VLOOKUP(B2026,'Debt Inputs'!$A$6:$M$105,7,FALSE),0),D2026+F2026))</f>
        <v/>
      </c>
      <c r="H2026" s="48">
        <f>IF(D2026="","",IF(L2026=1,MAX(0,'Debt Inputs'!$B$2-SUM($G$2006:$G$2105)),0))</f>
        <v/>
      </c>
      <c r="I2026" s="48">
        <f>IF(D2026="","",MIN(D2026+F2026,G2026+H2026))</f>
        <v/>
      </c>
      <c r="J2026" s="48">
        <f>IF(D2026="","",MIN(D2026,MAX(0,I2026-F2026)))</f>
        <v/>
      </c>
      <c r="K2026" s="48">
        <f>IF(D2026="","",MAX(0,D2026+F2026-I2026))</f>
        <v/>
      </c>
      <c r="L2026" s="18">
        <f>IF(D2026="","",IF(D2026&lt;=0,"",1+COUNTIFS($D$2006:$D$2105,"&gt;0",$E$2006:$E$2105,"&gt;"&amp;E2026)))</f>
        <v/>
      </c>
      <c r="M2026" s="18">
        <f>IF(D2026="","",IF(AND(K2026&gt;0,L2026=1),"Yes","No"))</f>
        <v/>
      </c>
      <c r="N2026" s="48">
        <f>IF(D2026="","",N1926+F2026)</f>
        <v/>
      </c>
      <c r="O2026" s="47">
        <f>IF(D2026="","",IF(AND(K2026=0,K1926&gt;0),C2026,""))</f>
        <v/>
      </c>
    </row>
    <row r="2027">
      <c r="A2027" s="49">
        <f>IF(B2027="","",DATE(YEAR('Debt Inputs'!$E$2),MONTH('Debt Inputs'!$E$2)+20,1))</f>
        <v/>
      </c>
      <c r="B2027" s="23">
        <f>IF('Debt Inputs'!A27="","",'Debt Inputs'!A27)</f>
        <v/>
      </c>
      <c r="C2027" s="24">
        <f>IF(B2027="","",IFERROR(VLOOKUP(B2027,'Debt Inputs'!$A$6:$M$105,2,FALSE),""))</f>
        <v/>
      </c>
      <c r="D2027" s="50">
        <f>IF(B2027="","",K1927)</f>
        <v/>
      </c>
      <c r="E2027" s="26">
        <f>IF(B2027="","",IFERROR(VLOOKUP(B2027,'Debt Inputs'!$A$6:$M$105,5,FALSE),0))</f>
        <v/>
      </c>
      <c r="F2027" s="50">
        <f>IF(D2027="","",IFERROR(D2027*E2027/12,0))</f>
        <v/>
      </c>
      <c r="G2027" s="50">
        <f>IF(D2027="","",MIN(IFERROR(VLOOKUP(B2027,'Debt Inputs'!$A$6:$M$105,7,FALSE),0),D2027+F2027))</f>
        <v/>
      </c>
      <c r="H2027" s="50">
        <f>IF(D2027="","",IF(L2027=1,MAX(0,'Debt Inputs'!$B$2-SUM($G$2006:$G$2105)),0))</f>
        <v/>
      </c>
      <c r="I2027" s="50">
        <f>IF(D2027="","",MIN(D2027+F2027,G2027+H2027))</f>
        <v/>
      </c>
      <c r="J2027" s="50">
        <f>IF(D2027="","",MIN(D2027,MAX(0,I2027-F2027)))</f>
        <v/>
      </c>
      <c r="K2027" s="50">
        <f>IF(D2027="","",MAX(0,D2027+F2027-I2027))</f>
        <v/>
      </c>
      <c r="L2027" s="23">
        <f>IF(D2027="","",IF(D2027&lt;=0,"",1+COUNTIFS($D$2006:$D$2105,"&gt;0",$E$2006:$E$2105,"&gt;"&amp;E2027)))</f>
        <v/>
      </c>
      <c r="M2027" s="23">
        <f>IF(D2027="","",IF(AND(K2027&gt;0,L2027=1),"Yes","No"))</f>
        <v/>
      </c>
      <c r="N2027" s="50">
        <f>IF(D2027="","",N1927+F2027)</f>
        <v/>
      </c>
      <c r="O2027" s="49">
        <f>IF(D2027="","",IF(AND(K2027=0,K1927&gt;0),C2027,""))</f>
        <v/>
      </c>
    </row>
    <row r="2028">
      <c r="A2028" s="47">
        <f>IF(B2028="","",DATE(YEAR('Debt Inputs'!$E$2),MONTH('Debt Inputs'!$E$2)+20,1))</f>
        <v/>
      </c>
      <c r="B2028" s="18">
        <f>IF('Debt Inputs'!A28="","",'Debt Inputs'!A28)</f>
        <v/>
      </c>
      <c r="C2028" s="19">
        <f>IF(B2028="","",IFERROR(VLOOKUP(B2028,'Debt Inputs'!$A$6:$M$105,2,FALSE),""))</f>
        <v/>
      </c>
      <c r="D2028" s="48">
        <f>IF(B2028="","",K1928)</f>
        <v/>
      </c>
      <c r="E2028" s="21">
        <f>IF(B2028="","",IFERROR(VLOOKUP(B2028,'Debt Inputs'!$A$6:$M$105,5,FALSE),0))</f>
        <v/>
      </c>
      <c r="F2028" s="48">
        <f>IF(D2028="","",IFERROR(D2028*E2028/12,0))</f>
        <v/>
      </c>
      <c r="G2028" s="48">
        <f>IF(D2028="","",MIN(IFERROR(VLOOKUP(B2028,'Debt Inputs'!$A$6:$M$105,7,FALSE),0),D2028+F2028))</f>
        <v/>
      </c>
      <c r="H2028" s="48">
        <f>IF(D2028="","",IF(L2028=1,MAX(0,'Debt Inputs'!$B$2-SUM($G$2006:$G$2105)),0))</f>
        <v/>
      </c>
      <c r="I2028" s="48">
        <f>IF(D2028="","",MIN(D2028+F2028,G2028+H2028))</f>
        <v/>
      </c>
      <c r="J2028" s="48">
        <f>IF(D2028="","",MIN(D2028,MAX(0,I2028-F2028)))</f>
        <v/>
      </c>
      <c r="K2028" s="48">
        <f>IF(D2028="","",MAX(0,D2028+F2028-I2028))</f>
        <v/>
      </c>
      <c r="L2028" s="18">
        <f>IF(D2028="","",IF(D2028&lt;=0,"",1+COUNTIFS($D$2006:$D$2105,"&gt;0",$E$2006:$E$2105,"&gt;"&amp;E2028)))</f>
        <v/>
      </c>
      <c r="M2028" s="18">
        <f>IF(D2028="","",IF(AND(K2028&gt;0,L2028=1),"Yes","No"))</f>
        <v/>
      </c>
      <c r="N2028" s="48">
        <f>IF(D2028="","",N1928+F2028)</f>
        <v/>
      </c>
      <c r="O2028" s="47">
        <f>IF(D2028="","",IF(AND(K2028=0,K1928&gt;0),C2028,""))</f>
        <v/>
      </c>
    </row>
    <row r="2029">
      <c r="A2029" s="49">
        <f>IF(B2029="","",DATE(YEAR('Debt Inputs'!$E$2),MONTH('Debt Inputs'!$E$2)+20,1))</f>
        <v/>
      </c>
      <c r="B2029" s="23">
        <f>IF('Debt Inputs'!A29="","",'Debt Inputs'!A29)</f>
        <v/>
      </c>
      <c r="C2029" s="24">
        <f>IF(B2029="","",IFERROR(VLOOKUP(B2029,'Debt Inputs'!$A$6:$M$105,2,FALSE),""))</f>
        <v/>
      </c>
      <c r="D2029" s="50">
        <f>IF(B2029="","",K1929)</f>
        <v/>
      </c>
      <c r="E2029" s="26">
        <f>IF(B2029="","",IFERROR(VLOOKUP(B2029,'Debt Inputs'!$A$6:$M$105,5,FALSE),0))</f>
        <v/>
      </c>
      <c r="F2029" s="50">
        <f>IF(D2029="","",IFERROR(D2029*E2029/12,0))</f>
        <v/>
      </c>
      <c r="G2029" s="50">
        <f>IF(D2029="","",MIN(IFERROR(VLOOKUP(B2029,'Debt Inputs'!$A$6:$M$105,7,FALSE),0),D2029+F2029))</f>
        <v/>
      </c>
      <c r="H2029" s="50">
        <f>IF(D2029="","",IF(L2029=1,MAX(0,'Debt Inputs'!$B$2-SUM($G$2006:$G$2105)),0))</f>
        <v/>
      </c>
      <c r="I2029" s="50">
        <f>IF(D2029="","",MIN(D2029+F2029,G2029+H2029))</f>
        <v/>
      </c>
      <c r="J2029" s="50">
        <f>IF(D2029="","",MIN(D2029,MAX(0,I2029-F2029)))</f>
        <v/>
      </c>
      <c r="K2029" s="50">
        <f>IF(D2029="","",MAX(0,D2029+F2029-I2029))</f>
        <v/>
      </c>
      <c r="L2029" s="23">
        <f>IF(D2029="","",IF(D2029&lt;=0,"",1+COUNTIFS($D$2006:$D$2105,"&gt;0",$E$2006:$E$2105,"&gt;"&amp;E2029)))</f>
        <v/>
      </c>
      <c r="M2029" s="23">
        <f>IF(D2029="","",IF(AND(K2029&gt;0,L2029=1),"Yes","No"))</f>
        <v/>
      </c>
      <c r="N2029" s="50">
        <f>IF(D2029="","",N1929+F2029)</f>
        <v/>
      </c>
      <c r="O2029" s="49">
        <f>IF(D2029="","",IF(AND(K2029=0,K1929&gt;0),C2029,""))</f>
        <v/>
      </c>
    </row>
    <row r="2030">
      <c r="A2030" s="47">
        <f>IF(B2030="","",DATE(YEAR('Debt Inputs'!$E$2),MONTH('Debt Inputs'!$E$2)+20,1))</f>
        <v/>
      </c>
      <c r="B2030" s="18">
        <f>IF('Debt Inputs'!A30="","",'Debt Inputs'!A30)</f>
        <v/>
      </c>
      <c r="C2030" s="19">
        <f>IF(B2030="","",IFERROR(VLOOKUP(B2030,'Debt Inputs'!$A$6:$M$105,2,FALSE),""))</f>
        <v/>
      </c>
      <c r="D2030" s="48">
        <f>IF(B2030="","",K1930)</f>
        <v/>
      </c>
      <c r="E2030" s="21">
        <f>IF(B2030="","",IFERROR(VLOOKUP(B2030,'Debt Inputs'!$A$6:$M$105,5,FALSE),0))</f>
        <v/>
      </c>
      <c r="F2030" s="48">
        <f>IF(D2030="","",IFERROR(D2030*E2030/12,0))</f>
        <v/>
      </c>
      <c r="G2030" s="48">
        <f>IF(D2030="","",MIN(IFERROR(VLOOKUP(B2030,'Debt Inputs'!$A$6:$M$105,7,FALSE),0),D2030+F2030))</f>
        <v/>
      </c>
      <c r="H2030" s="48">
        <f>IF(D2030="","",IF(L2030=1,MAX(0,'Debt Inputs'!$B$2-SUM($G$2006:$G$2105)),0))</f>
        <v/>
      </c>
      <c r="I2030" s="48">
        <f>IF(D2030="","",MIN(D2030+F2030,G2030+H2030))</f>
        <v/>
      </c>
      <c r="J2030" s="48">
        <f>IF(D2030="","",MIN(D2030,MAX(0,I2030-F2030)))</f>
        <v/>
      </c>
      <c r="K2030" s="48">
        <f>IF(D2030="","",MAX(0,D2030+F2030-I2030))</f>
        <v/>
      </c>
      <c r="L2030" s="18">
        <f>IF(D2030="","",IF(D2030&lt;=0,"",1+COUNTIFS($D$2006:$D$2105,"&gt;0",$E$2006:$E$2105,"&gt;"&amp;E2030)))</f>
        <v/>
      </c>
      <c r="M2030" s="18">
        <f>IF(D2030="","",IF(AND(K2030&gt;0,L2030=1),"Yes","No"))</f>
        <v/>
      </c>
      <c r="N2030" s="48">
        <f>IF(D2030="","",N1930+F2030)</f>
        <v/>
      </c>
      <c r="O2030" s="47">
        <f>IF(D2030="","",IF(AND(K2030=0,K1930&gt;0),C2030,""))</f>
        <v/>
      </c>
    </row>
    <row r="2031">
      <c r="A2031" s="49">
        <f>IF(B2031="","",DATE(YEAR('Debt Inputs'!$E$2),MONTH('Debt Inputs'!$E$2)+20,1))</f>
        <v/>
      </c>
      <c r="B2031" s="23">
        <f>IF('Debt Inputs'!A31="","",'Debt Inputs'!A31)</f>
        <v/>
      </c>
      <c r="C2031" s="24">
        <f>IF(B2031="","",IFERROR(VLOOKUP(B2031,'Debt Inputs'!$A$6:$M$105,2,FALSE),""))</f>
        <v/>
      </c>
      <c r="D2031" s="50">
        <f>IF(B2031="","",K1931)</f>
        <v/>
      </c>
      <c r="E2031" s="26">
        <f>IF(B2031="","",IFERROR(VLOOKUP(B2031,'Debt Inputs'!$A$6:$M$105,5,FALSE),0))</f>
        <v/>
      </c>
      <c r="F2031" s="50">
        <f>IF(D2031="","",IFERROR(D2031*E2031/12,0))</f>
        <v/>
      </c>
      <c r="G2031" s="50">
        <f>IF(D2031="","",MIN(IFERROR(VLOOKUP(B2031,'Debt Inputs'!$A$6:$M$105,7,FALSE),0),D2031+F2031))</f>
        <v/>
      </c>
      <c r="H2031" s="50">
        <f>IF(D2031="","",IF(L2031=1,MAX(0,'Debt Inputs'!$B$2-SUM($G$2006:$G$2105)),0))</f>
        <v/>
      </c>
      <c r="I2031" s="50">
        <f>IF(D2031="","",MIN(D2031+F2031,G2031+H2031))</f>
        <v/>
      </c>
      <c r="J2031" s="50">
        <f>IF(D2031="","",MIN(D2031,MAX(0,I2031-F2031)))</f>
        <v/>
      </c>
      <c r="K2031" s="50">
        <f>IF(D2031="","",MAX(0,D2031+F2031-I2031))</f>
        <v/>
      </c>
      <c r="L2031" s="23">
        <f>IF(D2031="","",IF(D2031&lt;=0,"",1+COUNTIFS($D$2006:$D$2105,"&gt;0",$E$2006:$E$2105,"&gt;"&amp;E2031)))</f>
        <v/>
      </c>
      <c r="M2031" s="23">
        <f>IF(D2031="","",IF(AND(K2031&gt;0,L2031=1),"Yes","No"))</f>
        <v/>
      </c>
      <c r="N2031" s="50">
        <f>IF(D2031="","",N1931+F2031)</f>
        <v/>
      </c>
      <c r="O2031" s="49">
        <f>IF(D2031="","",IF(AND(K2031=0,K1931&gt;0),C2031,""))</f>
        <v/>
      </c>
    </row>
    <row r="2032">
      <c r="A2032" s="47">
        <f>IF(B2032="","",DATE(YEAR('Debt Inputs'!$E$2),MONTH('Debt Inputs'!$E$2)+20,1))</f>
        <v/>
      </c>
      <c r="B2032" s="18">
        <f>IF('Debt Inputs'!A32="","",'Debt Inputs'!A32)</f>
        <v/>
      </c>
      <c r="C2032" s="19">
        <f>IF(B2032="","",IFERROR(VLOOKUP(B2032,'Debt Inputs'!$A$6:$M$105,2,FALSE),""))</f>
        <v/>
      </c>
      <c r="D2032" s="48">
        <f>IF(B2032="","",K1932)</f>
        <v/>
      </c>
      <c r="E2032" s="21">
        <f>IF(B2032="","",IFERROR(VLOOKUP(B2032,'Debt Inputs'!$A$6:$M$105,5,FALSE),0))</f>
        <v/>
      </c>
      <c r="F2032" s="48">
        <f>IF(D2032="","",IFERROR(D2032*E2032/12,0))</f>
        <v/>
      </c>
      <c r="G2032" s="48">
        <f>IF(D2032="","",MIN(IFERROR(VLOOKUP(B2032,'Debt Inputs'!$A$6:$M$105,7,FALSE),0),D2032+F2032))</f>
        <v/>
      </c>
      <c r="H2032" s="48">
        <f>IF(D2032="","",IF(L2032=1,MAX(0,'Debt Inputs'!$B$2-SUM($G$2006:$G$2105)),0))</f>
        <v/>
      </c>
      <c r="I2032" s="48">
        <f>IF(D2032="","",MIN(D2032+F2032,G2032+H2032))</f>
        <v/>
      </c>
      <c r="J2032" s="48">
        <f>IF(D2032="","",MIN(D2032,MAX(0,I2032-F2032)))</f>
        <v/>
      </c>
      <c r="K2032" s="48">
        <f>IF(D2032="","",MAX(0,D2032+F2032-I2032))</f>
        <v/>
      </c>
      <c r="L2032" s="18">
        <f>IF(D2032="","",IF(D2032&lt;=0,"",1+COUNTIFS($D$2006:$D$2105,"&gt;0",$E$2006:$E$2105,"&gt;"&amp;E2032)))</f>
        <v/>
      </c>
      <c r="M2032" s="18">
        <f>IF(D2032="","",IF(AND(K2032&gt;0,L2032=1),"Yes","No"))</f>
        <v/>
      </c>
      <c r="N2032" s="48">
        <f>IF(D2032="","",N1932+F2032)</f>
        <v/>
      </c>
      <c r="O2032" s="47">
        <f>IF(D2032="","",IF(AND(K2032=0,K1932&gt;0),C2032,""))</f>
        <v/>
      </c>
    </row>
    <row r="2033">
      <c r="A2033" s="49">
        <f>IF(B2033="","",DATE(YEAR('Debt Inputs'!$E$2),MONTH('Debt Inputs'!$E$2)+20,1))</f>
        <v/>
      </c>
      <c r="B2033" s="23">
        <f>IF('Debt Inputs'!A33="","",'Debt Inputs'!A33)</f>
        <v/>
      </c>
      <c r="C2033" s="24">
        <f>IF(B2033="","",IFERROR(VLOOKUP(B2033,'Debt Inputs'!$A$6:$M$105,2,FALSE),""))</f>
        <v/>
      </c>
      <c r="D2033" s="50">
        <f>IF(B2033="","",K1933)</f>
        <v/>
      </c>
      <c r="E2033" s="26">
        <f>IF(B2033="","",IFERROR(VLOOKUP(B2033,'Debt Inputs'!$A$6:$M$105,5,FALSE),0))</f>
        <v/>
      </c>
      <c r="F2033" s="50">
        <f>IF(D2033="","",IFERROR(D2033*E2033/12,0))</f>
        <v/>
      </c>
      <c r="G2033" s="50">
        <f>IF(D2033="","",MIN(IFERROR(VLOOKUP(B2033,'Debt Inputs'!$A$6:$M$105,7,FALSE),0),D2033+F2033))</f>
        <v/>
      </c>
      <c r="H2033" s="50">
        <f>IF(D2033="","",IF(L2033=1,MAX(0,'Debt Inputs'!$B$2-SUM($G$2006:$G$2105)),0))</f>
        <v/>
      </c>
      <c r="I2033" s="50">
        <f>IF(D2033="","",MIN(D2033+F2033,G2033+H2033))</f>
        <v/>
      </c>
      <c r="J2033" s="50">
        <f>IF(D2033="","",MIN(D2033,MAX(0,I2033-F2033)))</f>
        <v/>
      </c>
      <c r="K2033" s="50">
        <f>IF(D2033="","",MAX(0,D2033+F2033-I2033))</f>
        <v/>
      </c>
      <c r="L2033" s="23">
        <f>IF(D2033="","",IF(D2033&lt;=0,"",1+COUNTIFS($D$2006:$D$2105,"&gt;0",$E$2006:$E$2105,"&gt;"&amp;E2033)))</f>
        <v/>
      </c>
      <c r="M2033" s="23">
        <f>IF(D2033="","",IF(AND(K2033&gt;0,L2033=1),"Yes","No"))</f>
        <v/>
      </c>
      <c r="N2033" s="50">
        <f>IF(D2033="","",N1933+F2033)</f>
        <v/>
      </c>
      <c r="O2033" s="49">
        <f>IF(D2033="","",IF(AND(K2033=0,K1933&gt;0),C2033,""))</f>
        <v/>
      </c>
    </row>
    <row r="2034">
      <c r="A2034" s="47">
        <f>IF(B2034="","",DATE(YEAR('Debt Inputs'!$E$2),MONTH('Debt Inputs'!$E$2)+20,1))</f>
        <v/>
      </c>
      <c r="B2034" s="18">
        <f>IF('Debt Inputs'!A34="","",'Debt Inputs'!A34)</f>
        <v/>
      </c>
      <c r="C2034" s="19">
        <f>IF(B2034="","",IFERROR(VLOOKUP(B2034,'Debt Inputs'!$A$6:$M$105,2,FALSE),""))</f>
        <v/>
      </c>
      <c r="D2034" s="48">
        <f>IF(B2034="","",K1934)</f>
        <v/>
      </c>
      <c r="E2034" s="21">
        <f>IF(B2034="","",IFERROR(VLOOKUP(B2034,'Debt Inputs'!$A$6:$M$105,5,FALSE),0))</f>
        <v/>
      </c>
      <c r="F2034" s="48">
        <f>IF(D2034="","",IFERROR(D2034*E2034/12,0))</f>
        <v/>
      </c>
      <c r="G2034" s="48">
        <f>IF(D2034="","",MIN(IFERROR(VLOOKUP(B2034,'Debt Inputs'!$A$6:$M$105,7,FALSE),0),D2034+F2034))</f>
        <v/>
      </c>
      <c r="H2034" s="48">
        <f>IF(D2034="","",IF(L2034=1,MAX(0,'Debt Inputs'!$B$2-SUM($G$2006:$G$2105)),0))</f>
        <v/>
      </c>
      <c r="I2034" s="48">
        <f>IF(D2034="","",MIN(D2034+F2034,G2034+H2034))</f>
        <v/>
      </c>
      <c r="J2034" s="48">
        <f>IF(D2034="","",MIN(D2034,MAX(0,I2034-F2034)))</f>
        <v/>
      </c>
      <c r="K2034" s="48">
        <f>IF(D2034="","",MAX(0,D2034+F2034-I2034))</f>
        <v/>
      </c>
      <c r="L2034" s="18">
        <f>IF(D2034="","",IF(D2034&lt;=0,"",1+COUNTIFS($D$2006:$D$2105,"&gt;0",$E$2006:$E$2105,"&gt;"&amp;E2034)))</f>
        <v/>
      </c>
      <c r="M2034" s="18">
        <f>IF(D2034="","",IF(AND(K2034&gt;0,L2034=1),"Yes","No"))</f>
        <v/>
      </c>
      <c r="N2034" s="48">
        <f>IF(D2034="","",N1934+F2034)</f>
        <v/>
      </c>
      <c r="O2034" s="47">
        <f>IF(D2034="","",IF(AND(K2034=0,K1934&gt;0),C2034,""))</f>
        <v/>
      </c>
    </row>
    <row r="2035">
      <c r="A2035" s="49">
        <f>IF(B2035="","",DATE(YEAR('Debt Inputs'!$E$2),MONTH('Debt Inputs'!$E$2)+20,1))</f>
        <v/>
      </c>
      <c r="B2035" s="23">
        <f>IF('Debt Inputs'!A35="","",'Debt Inputs'!A35)</f>
        <v/>
      </c>
      <c r="C2035" s="24">
        <f>IF(B2035="","",IFERROR(VLOOKUP(B2035,'Debt Inputs'!$A$6:$M$105,2,FALSE),""))</f>
        <v/>
      </c>
      <c r="D2035" s="50">
        <f>IF(B2035="","",K1935)</f>
        <v/>
      </c>
      <c r="E2035" s="26">
        <f>IF(B2035="","",IFERROR(VLOOKUP(B2035,'Debt Inputs'!$A$6:$M$105,5,FALSE),0))</f>
        <v/>
      </c>
      <c r="F2035" s="50">
        <f>IF(D2035="","",IFERROR(D2035*E2035/12,0))</f>
        <v/>
      </c>
      <c r="G2035" s="50">
        <f>IF(D2035="","",MIN(IFERROR(VLOOKUP(B2035,'Debt Inputs'!$A$6:$M$105,7,FALSE),0),D2035+F2035))</f>
        <v/>
      </c>
      <c r="H2035" s="50">
        <f>IF(D2035="","",IF(L2035=1,MAX(0,'Debt Inputs'!$B$2-SUM($G$2006:$G$2105)),0))</f>
        <v/>
      </c>
      <c r="I2035" s="50">
        <f>IF(D2035="","",MIN(D2035+F2035,G2035+H2035))</f>
        <v/>
      </c>
      <c r="J2035" s="50">
        <f>IF(D2035="","",MIN(D2035,MAX(0,I2035-F2035)))</f>
        <v/>
      </c>
      <c r="K2035" s="50">
        <f>IF(D2035="","",MAX(0,D2035+F2035-I2035))</f>
        <v/>
      </c>
      <c r="L2035" s="23">
        <f>IF(D2035="","",IF(D2035&lt;=0,"",1+COUNTIFS($D$2006:$D$2105,"&gt;0",$E$2006:$E$2105,"&gt;"&amp;E2035)))</f>
        <v/>
      </c>
      <c r="M2035" s="23">
        <f>IF(D2035="","",IF(AND(K2035&gt;0,L2035=1),"Yes","No"))</f>
        <v/>
      </c>
      <c r="N2035" s="50">
        <f>IF(D2035="","",N1935+F2035)</f>
        <v/>
      </c>
      <c r="O2035" s="49">
        <f>IF(D2035="","",IF(AND(K2035=0,K1935&gt;0),C2035,""))</f>
        <v/>
      </c>
    </row>
    <row r="2036">
      <c r="A2036" s="47">
        <f>IF(B2036="","",DATE(YEAR('Debt Inputs'!$E$2),MONTH('Debt Inputs'!$E$2)+20,1))</f>
        <v/>
      </c>
      <c r="B2036" s="18">
        <f>IF('Debt Inputs'!A36="","",'Debt Inputs'!A36)</f>
        <v/>
      </c>
      <c r="C2036" s="19">
        <f>IF(B2036="","",IFERROR(VLOOKUP(B2036,'Debt Inputs'!$A$6:$M$105,2,FALSE),""))</f>
        <v/>
      </c>
      <c r="D2036" s="48">
        <f>IF(B2036="","",K1936)</f>
        <v/>
      </c>
      <c r="E2036" s="21">
        <f>IF(B2036="","",IFERROR(VLOOKUP(B2036,'Debt Inputs'!$A$6:$M$105,5,FALSE),0))</f>
        <v/>
      </c>
      <c r="F2036" s="48">
        <f>IF(D2036="","",IFERROR(D2036*E2036/12,0))</f>
        <v/>
      </c>
      <c r="G2036" s="48">
        <f>IF(D2036="","",MIN(IFERROR(VLOOKUP(B2036,'Debt Inputs'!$A$6:$M$105,7,FALSE),0),D2036+F2036))</f>
        <v/>
      </c>
      <c r="H2036" s="48">
        <f>IF(D2036="","",IF(L2036=1,MAX(0,'Debt Inputs'!$B$2-SUM($G$2006:$G$2105)),0))</f>
        <v/>
      </c>
      <c r="I2036" s="48">
        <f>IF(D2036="","",MIN(D2036+F2036,G2036+H2036))</f>
        <v/>
      </c>
      <c r="J2036" s="48">
        <f>IF(D2036="","",MIN(D2036,MAX(0,I2036-F2036)))</f>
        <v/>
      </c>
      <c r="K2036" s="48">
        <f>IF(D2036="","",MAX(0,D2036+F2036-I2036))</f>
        <v/>
      </c>
      <c r="L2036" s="18">
        <f>IF(D2036="","",IF(D2036&lt;=0,"",1+COUNTIFS($D$2006:$D$2105,"&gt;0",$E$2006:$E$2105,"&gt;"&amp;E2036)))</f>
        <v/>
      </c>
      <c r="M2036" s="18">
        <f>IF(D2036="","",IF(AND(K2036&gt;0,L2036=1),"Yes","No"))</f>
        <v/>
      </c>
      <c r="N2036" s="48">
        <f>IF(D2036="","",N1936+F2036)</f>
        <v/>
      </c>
      <c r="O2036" s="47">
        <f>IF(D2036="","",IF(AND(K2036=0,K1936&gt;0),C2036,""))</f>
        <v/>
      </c>
    </row>
    <row r="2037">
      <c r="A2037" s="49">
        <f>IF(B2037="","",DATE(YEAR('Debt Inputs'!$E$2),MONTH('Debt Inputs'!$E$2)+20,1))</f>
        <v/>
      </c>
      <c r="B2037" s="23">
        <f>IF('Debt Inputs'!A37="","",'Debt Inputs'!A37)</f>
        <v/>
      </c>
      <c r="C2037" s="24">
        <f>IF(B2037="","",IFERROR(VLOOKUP(B2037,'Debt Inputs'!$A$6:$M$105,2,FALSE),""))</f>
        <v/>
      </c>
      <c r="D2037" s="50">
        <f>IF(B2037="","",K1937)</f>
        <v/>
      </c>
      <c r="E2037" s="26">
        <f>IF(B2037="","",IFERROR(VLOOKUP(B2037,'Debt Inputs'!$A$6:$M$105,5,FALSE),0))</f>
        <v/>
      </c>
      <c r="F2037" s="50">
        <f>IF(D2037="","",IFERROR(D2037*E2037/12,0))</f>
        <v/>
      </c>
      <c r="G2037" s="50">
        <f>IF(D2037="","",MIN(IFERROR(VLOOKUP(B2037,'Debt Inputs'!$A$6:$M$105,7,FALSE),0),D2037+F2037))</f>
        <v/>
      </c>
      <c r="H2037" s="50">
        <f>IF(D2037="","",IF(L2037=1,MAX(0,'Debt Inputs'!$B$2-SUM($G$2006:$G$2105)),0))</f>
        <v/>
      </c>
      <c r="I2037" s="50">
        <f>IF(D2037="","",MIN(D2037+F2037,G2037+H2037))</f>
        <v/>
      </c>
      <c r="J2037" s="50">
        <f>IF(D2037="","",MIN(D2037,MAX(0,I2037-F2037)))</f>
        <v/>
      </c>
      <c r="K2037" s="50">
        <f>IF(D2037="","",MAX(0,D2037+F2037-I2037))</f>
        <v/>
      </c>
      <c r="L2037" s="23">
        <f>IF(D2037="","",IF(D2037&lt;=0,"",1+COUNTIFS($D$2006:$D$2105,"&gt;0",$E$2006:$E$2105,"&gt;"&amp;E2037)))</f>
        <v/>
      </c>
      <c r="M2037" s="23">
        <f>IF(D2037="","",IF(AND(K2037&gt;0,L2037=1),"Yes","No"))</f>
        <v/>
      </c>
      <c r="N2037" s="50">
        <f>IF(D2037="","",N1937+F2037)</f>
        <v/>
      </c>
      <c r="O2037" s="49">
        <f>IF(D2037="","",IF(AND(K2037=0,K1937&gt;0),C2037,""))</f>
        <v/>
      </c>
    </row>
    <row r="2038">
      <c r="A2038" s="47">
        <f>IF(B2038="","",DATE(YEAR('Debt Inputs'!$E$2),MONTH('Debt Inputs'!$E$2)+20,1))</f>
        <v/>
      </c>
      <c r="B2038" s="18">
        <f>IF('Debt Inputs'!A38="","",'Debt Inputs'!A38)</f>
        <v/>
      </c>
      <c r="C2038" s="19">
        <f>IF(B2038="","",IFERROR(VLOOKUP(B2038,'Debt Inputs'!$A$6:$M$105,2,FALSE),""))</f>
        <v/>
      </c>
      <c r="D2038" s="48">
        <f>IF(B2038="","",K1938)</f>
        <v/>
      </c>
      <c r="E2038" s="21">
        <f>IF(B2038="","",IFERROR(VLOOKUP(B2038,'Debt Inputs'!$A$6:$M$105,5,FALSE),0))</f>
        <v/>
      </c>
      <c r="F2038" s="48">
        <f>IF(D2038="","",IFERROR(D2038*E2038/12,0))</f>
        <v/>
      </c>
      <c r="G2038" s="48">
        <f>IF(D2038="","",MIN(IFERROR(VLOOKUP(B2038,'Debt Inputs'!$A$6:$M$105,7,FALSE),0),D2038+F2038))</f>
        <v/>
      </c>
      <c r="H2038" s="48">
        <f>IF(D2038="","",IF(L2038=1,MAX(0,'Debt Inputs'!$B$2-SUM($G$2006:$G$2105)),0))</f>
        <v/>
      </c>
      <c r="I2038" s="48">
        <f>IF(D2038="","",MIN(D2038+F2038,G2038+H2038))</f>
        <v/>
      </c>
      <c r="J2038" s="48">
        <f>IF(D2038="","",MIN(D2038,MAX(0,I2038-F2038)))</f>
        <v/>
      </c>
      <c r="K2038" s="48">
        <f>IF(D2038="","",MAX(0,D2038+F2038-I2038))</f>
        <v/>
      </c>
      <c r="L2038" s="18">
        <f>IF(D2038="","",IF(D2038&lt;=0,"",1+COUNTIFS($D$2006:$D$2105,"&gt;0",$E$2006:$E$2105,"&gt;"&amp;E2038)))</f>
        <v/>
      </c>
      <c r="M2038" s="18">
        <f>IF(D2038="","",IF(AND(K2038&gt;0,L2038=1),"Yes","No"))</f>
        <v/>
      </c>
      <c r="N2038" s="48">
        <f>IF(D2038="","",N1938+F2038)</f>
        <v/>
      </c>
      <c r="O2038" s="47">
        <f>IF(D2038="","",IF(AND(K2038=0,K1938&gt;0),C2038,""))</f>
        <v/>
      </c>
    </row>
    <row r="2039">
      <c r="A2039" s="49">
        <f>IF(B2039="","",DATE(YEAR('Debt Inputs'!$E$2),MONTH('Debt Inputs'!$E$2)+20,1))</f>
        <v/>
      </c>
      <c r="B2039" s="23">
        <f>IF('Debt Inputs'!A39="","",'Debt Inputs'!A39)</f>
        <v/>
      </c>
      <c r="C2039" s="24">
        <f>IF(B2039="","",IFERROR(VLOOKUP(B2039,'Debt Inputs'!$A$6:$M$105,2,FALSE),""))</f>
        <v/>
      </c>
      <c r="D2039" s="50">
        <f>IF(B2039="","",K1939)</f>
        <v/>
      </c>
      <c r="E2039" s="26">
        <f>IF(B2039="","",IFERROR(VLOOKUP(B2039,'Debt Inputs'!$A$6:$M$105,5,FALSE),0))</f>
        <v/>
      </c>
      <c r="F2039" s="50">
        <f>IF(D2039="","",IFERROR(D2039*E2039/12,0))</f>
        <v/>
      </c>
      <c r="G2039" s="50">
        <f>IF(D2039="","",MIN(IFERROR(VLOOKUP(B2039,'Debt Inputs'!$A$6:$M$105,7,FALSE),0),D2039+F2039))</f>
        <v/>
      </c>
      <c r="H2039" s="50">
        <f>IF(D2039="","",IF(L2039=1,MAX(0,'Debt Inputs'!$B$2-SUM($G$2006:$G$2105)),0))</f>
        <v/>
      </c>
      <c r="I2039" s="50">
        <f>IF(D2039="","",MIN(D2039+F2039,G2039+H2039))</f>
        <v/>
      </c>
      <c r="J2039" s="50">
        <f>IF(D2039="","",MIN(D2039,MAX(0,I2039-F2039)))</f>
        <v/>
      </c>
      <c r="K2039" s="50">
        <f>IF(D2039="","",MAX(0,D2039+F2039-I2039))</f>
        <v/>
      </c>
      <c r="L2039" s="23">
        <f>IF(D2039="","",IF(D2039&lt;=0,"",1+COUNTIFS($D$2006:$D$2105,"&gt;0",$E$2006:$E$2105,"&gt;"&amp;E2039)))</f>
        <v/>
      </c>
      <c r="M2039" s="23">
        <f>IF(D2039="","",IF(AND(K2039&gt;0,L2039=1),"Yes","No"))</f>
        <v/>
      </c>
      <c r="N2039" s="50">
        <f>IF(D2039="","",N1939+F2039)</f>
        <v/>
      </c>
      <c r="O2039" s="49">
        <f>IF(D2039="","",IF(AND(K2039=0,K1939&gt;0),C2039,""))</f>
        <v/>
      </c>
    </row>
    <row r="2040">
      <c r="A2040" s="47">
        <f>IF(B2040="","",DATE(YEAR('Debt Inputs'!$E$2),MONTH('Debt Inputs'!$E$2)+20,1))</f>
        <v/>
      </c>
      <c r="B2040" s="18">
        <f>IF('Debt Inputs'!A40="","",'Debt Inputs'!A40)</f>
        <v/>
      </c>
      <c r="C2040" s="19">
        <f>IF(B2040="","",IFERROR(VLOOKUP(B2040,'Debt Inputs'!$A$6:$M$105,2,FALSE),""))</f>
        <v/>
      </c>
      <c r="D2040" s="48">
        <f>IF(B2040="","",K1940)</f>
        <v/>
      </c>
      <c r="E2040" s="21">
        <f>IF(B2040="","",IFERROR(VLOOKUP(B2040,'Debt Inputs'!$A$6:$M$105,5,FALSE),0))</f>
        <v/>
      </c>
      <c r="F2040" s="48">
        <f>IF(D2040="","",IFERROR(D2040*E2040/12,0))</f>
        <v/>
      </c>
      <c r="G2040" s="48">
        <f>IF(D2040="","",MIN(IFERROR(VLOOKUP(B2040,'Debt Inputs'!$A$6:$M$105,7,FALSE),0),D2040+F2040))</f>
        <v/>
      </c>
      <c r="H2040" s="48">
        <f>IF(D2040="","",IF(L2040=1,MAX(0,'Debt Inputs'!$B$2-SUM($G$2006:$G$2105)),0))</f>
        <v/>
      </c>
      <c r="I2040" s="48">
        <f>IF(D2040="","",MIN(D2040+F2040,G2040+H2040))</f>
        <v/>
      </c>
      <c r="J2040" s="48">
        <f>IF(D2040="","",MIN(D2040,MAX(0,I2040-F2040)))</f>
        <v/>
      </c>
      <c r="K2040" s="48">
        <f>IF(D2040="","",MAX(0,D2040+F2040-I2040))</f>
        <v/>
      </c>
      <c r="L2040" s="18">
        <f>IF(D2040="","",IF(D2040&lt;=0,"",1+COUNTIFS($D$2006:$D$2105,"&gt;0",$E$2006:$E$2105,"&gt;"&amp;E2040)))</f>
        <v/>
      </c>
      <c r="M2040" s="18">
        <f>IF(D2040="","",IF(AND(K2040&gt;0,L2040=1),"Yes","No"))</f>
        <v/>
      </c>
      <c r="N2040" s="48">
        <f>IF(D2040="","",N1940+F2040)</f>
        <v/>
      </c>
      <c r="O2040" s="47">
        <f>IF(D2040="","",IF(AND(K2040=0,K1940&gt;0),C2040,""))</f>
        <v/>
      </c>
    </row>
    <row r="2041">
      <c r="A2041" s="49">
        <f>IF(B2041="","",DATE(YEAR('Debt Inputs'!$E$2),MONTH('Debt Inputs'!$E$2)+20,1))</f>
        <v/>
      </c>
      <c r="B2041" s="23">
        <f>IF('Debt Inputs'!A41="","",'Debt Inputs'!A41)</f>
        <v/>
      </c>
      <c r="C2041" s="24">
        <f>IF(B2041="","",IFERROR(VLOOKUP(B2041,'Debt Inputs'!$A$6:$M$105,2,FALSE),""))</f>
        <v/>
      </c>
      <c r="D2041" s="50">
        <f>IF(B2041="","",K1941)</f>
        <v/>
      </c>
      <c r="E2041" s="26">
        <f>IF(B2041="","",IFERROR(VLOOKUP(B2041,'Debt Inputs'!$A$6:$M$105,5,FALSE),0))</f>
        <v/>
      </c>
      <c r="F2041" s="50">
        <f>IF(D2041="","",IFERROR(D2041*E2041/12,0))</f>
        <v/>
      </c>
      <c r="G2041" s="50">
        <f>IF(D2041="","",MIN(IFERROR(VLOOKUP(B2041,'Debt Inputs'!$A$6:$M$105,7,FALSE),0),D2041+F2041))</f>
        <v/>
      </c>
      <c r="H2041" s="50">
        <f>IF(D2041="","",IF(L2041=1,MAX(0,'Debt Inputs'!$B$2-SUM($G$2006:$G$2105)),0))</f>
        <v/>
      </c>
      <c r="I2041" s="50">
        <f>IF(D2041="","",MIN(D2041+F2041,G2041+H2041))</f>
        <v/>
      </c>
      <c r="J2041" s="50">
        <f>IF(D2041="","",MIN(D2041,MAX(0,I2041-F2041)))</f>
        <v/>
      </c>
      <c r="K2041" s="50">
        <f>IF(D2041="","",MAX(0,D2041+F2041-I2041))</f>
        <v/>
      </c>
      <c r="L2041" s="23">
        <f>IF(D2041="","",IF(D2041&lt;=0,"",1+COUNTIFS($D$2006:$D$2105,"&gt;0",$E$2006:$E$2105,"&gt;"&amp;E2041)))</f>
        <v/>
      </c>
      <c r="M2041" s="23">
        <f>IF(D2041="","",IF(AND(K2041&gt;0,L2041=1),"Yes","No"))</f>
        <v/>
      </c>
      <c r="N2041" s="50">
        <f>IF(D2041="","",N1941+F2041)</f>
        <v/>
      </c>
      <c r="O2041" s="49">
        <f>IF(D2041="","",IF(AND(K2041=0,K1941&gt;0),C2041,""))</f>
        <v/>
      </c>
    </row>
    <row r="2042">
      <c r="A2042" s="47">
        <f>IF(B2042="","",DATE(YEAR('Debt Inputs'!$E$2),MONTH('Debt Inputs'!$E$2)+20,1))</f>
        <v/>
      </c>
      <c r="B2042" s="18">
        <f>IF('Debt Inputs'!A42="","",'Debt Inputs'!A42)</f>
        <v/>
      </c>
      <c r="C2042" s="19">
        <f>IF(B2042="","",IFERROR(VLOOKUP(B2042,'Debt Inputs'!$A$6:$M$105,2,FALSE),""))</f>
        <v/>
      </c>
      <c r="D2042" s="48">
        <f>IF(B2042="","",K1942)</f>
        <v/>
      </c>
      <c r="E2042" s="21">
        <f>IF(B2042="","",IFERROR(VLOOKUP(B2042,'Debt Inputs'!$A$6:$M$105,5,FALSE),0))</f>
        <v/>
      </c>
      <c r="F2042" s="48">
        <f>IF(D2042="","",IFERROR(D2042*E2042/12,0))</f>
        <v/>
      </c>
      <c r="G2042" s="48">
        <f>IF(D2042="","",MIN(IFERROR(VLOOKUP(B2042,'Debt Inputs'!$A$6:$M$105,7,FALSE),0),D2042+F2042))</f>
        <v/>
      </c>
      <c r="H2042" s="48">
        <f>IF(D2042="","",IF(L2042=1,MAX(0,'Debt Inputs'!$B$2-SUM($G$2006:$G$2105)),0))</f>
        <v/>
      </c>
      <c r="I2042" s="48">
        <f>IF(D2042="","",MIN(D2042+F2042,G2042+H2042))</f>
        <v/>
      </c>
      <c r="J2042" s="48">
        <f>IF(D2042="","",MIN(D2042,MAX(0,I2042-F2042)))</f>
        <v/>
      </c>
      <c r="K2042" s="48">
        <f>IF(D2042="","",MAX(0,D2042+F2042-I2042))</f>
        <v/>
      </c>
      <c r="L2042" s="18">
        <f>IF(D2042="","",IF(D2042&lt;=0,"",1+COUNTIFS($D$2006:$D$2105,"&gt;0",$E$2006:$E$2105,"&gt;"&amp;E2042)))</f>
        <v/>
      </c>
      <c r="M2042" s="18">
        <f>IF(D2042="","",IF(AND(K2042&gt;0,L2042=1),"Yes","No"))</f>
        <v/>
      </c>
      <c r="N2042" s="48">
        <f>IF(D2042="","",N1942+F2042)</f>
        <v/>
      </c>
      <c r="O2042" s="47">
        <f>IF(D2042="","",IF(AND(K2042=0,K1942&gt;0),C2042,""))</f>
        <v/>
      </c>
    </row>
    <row r="2043">
      <c r="A2043" s="49">
        <f>IF(B2043="","",DATE(YEAR('Debt Inputs'!$E$2),MONTH('Debt Inputs'!$E$2)+20,1))</f>
        <v/>
      </c>
      <c r="B2043" s="23">
        <f>IF('Debt Inputs'!A43="","",'Debt Inputs'!A43)</f>
        <v/>
      </c>
      <c r="C2043" s="24">
        <f>IF(B2043="","",IFERROR(VLOOKUP(B2043,'Debt Inputs'!$A$6:$M$105,2,FALSE),""))</f>
        <v/>
      </c>
      <c r="D2043" s="50">
        <f>IF(B2043="","",K1943)</f>
        <v/>
      </c>
      <c r="E2043" s="26">
        <f>IF(B2043="","",IFERROR(VLOOKUP(B2043,'Debt Inputs'!$A$6:$M$105,5,FALSE),0))</f>
        <v/>
      </c>
      <c r="F2043" s="50">
        <f>IF(D2043="","",IFERROR(D2043*E2043/12,0))</f>
        <v/>
      </c>
      <c r="G2043" s="50">
        <f>IF(D2043="","",MIN(IFERROR(VLOOKUP(B2043,'Debt Inputs'!$A$6:$M$105,7,FALSE),0),D2043+F2043))</f>
        <v/>
      </c>
      <c r="H2043" s="50">
        <f>IF(D2043="","",IF(L2043=1,MAX(0,'Debt Inputs'!$B$2-SUM($G$2006:$G$2105)),0))</f>
        <v/>
      </c>
      <c r="I2043" s="50">
        <f>IF(D2043="","",MIN(D2043+F2043,G2043+H2043))</f>
        <v/>
      </c>
      <c r="J2043" s="50">
        <f>IF(D2043="","",MIN(D2043,MAX(0,I2043-F2043)))</f>
        <v/>
      </c>
      <c r="K2043" s="50">
        <f>IF(D2043="","",MAX(0,D2043+F2043-I2043))</f>
        <v/>
      </c>
      <c r="L2043" s="23">
        <f>IF(D2043="","",IF(D2043&lt;=0,"",1+COUNTIFS($D$2006:$D$2105,"&gt;0",$E$2006:$E$2105,"&gt;"&amp;E2043)))</f>
        <v/>
      </c>
      <c r="M2043" s="23">
        <f>IF(D2043="","",IF(AND(K2043&gt;0,L2043=1),"Yes","No"))</f>
        <v/>
      </c>
      <c r="N2043" s="50">
        <f>IF(D2043="","",N1943+F2043)</f>
        <v/>
      </c>
      <c r="O2043" s="49">
        <f>IF(D2043="","",IF(AND(K2043=0,K1943&gt;0),C2043,""))</f>
        <v/>
      </c>
    </row>
    <row r="2044">
      <c r="A2044" s="47">
        <f>IF(B2044="","",DATE(YEAR('Debt Inputs'!$E$2),MONTH('Debt Inputs'!$E$2)+20,1))</f>
        <v/>
      </c>
      <c r="B2044" s="18">
        <f>IF('Debt Inputs'!A44="","",'Debt Inputs'!A44)</f>
        <v/>
      </c>
      <c r="C2044" s="19">
        <f>IF(B2044="","",IFERROR(VLOOKUP(B2044,'Debt Inputs'!$A$6:$M$105,2,FALSE),""))</f>
        <v/>
      </c>
      <c r="D2044" s="48">
        <f>IF(B2044="","",K1944)</f>
        <v/>
      </c>
      <c r="E2044" s="21">
        <f>IF(B2044="","",IFERROR(VLOOKUP(B2044,'Debt Inputs'!$A$6:$M$105,5,FALSE),0))</f>
        <v/>
      </c>
      <c r="F2044" s="48">
        <f>IF(D2044="","",IFERROR(D2044*E2044/12,0))</f>
        <v/>
      </c>
      <c r="G2044" s="48">
        <f>IF(D2044="","",MIN(IFERROR(VLOOKUP(B2044,'Debt Inputs'!$A$6:$M$105,7,FALSE),0),D2044+F2044))</f>
        <v/>
      </c>
      <c r="H2044" s="48">
        <f>IF(D2044="","",IF(L2044=1,MAX(0,'Debt Inputs'!$B$2-SUM($G$2006:$G$2105)),0))</f>
        <v/>
      </c>
      <c r="I2044" s="48">
        <f>IF(D2044="","",MIN(D2044+F2044,G2044+H2044))</f>
        <v/>
      </c>
      <c r="J2044" s="48">
        <f>IF(D2044="","",MIN(D2044,MAX(0,I2044-F2044)))</f>
        <v/>
      </c>
      <c r="K2044" s="48">
        <f>IF(D2044="","",MAX(0,D2044+F2044-I2044))</f>
        <v/>
      </c>
      <c r="L2044" s="18">
        <f>IF(D2044="","",IF(D2044&lt;=0,"",1+COUNTIFS($D$2006:$D$2105,"&gt;0",$E$2006:$E$2105,"&gt;"&amp;E2044)))</f>
        <v/>
      </c>
      <c r="M2044" s="18">
        <f>IF(D2044="","",IF(AND(K2044&gt;0,L2044=1),"Yes","No"))</f>
        <v/>
      </c>
      <c r="N2044" s="48">
        <f>IF(D2044="","",N1944+F2044)</f>
        <v/>
      </c>
      <c r="O2044" s="47">
        <f>IF(D2044="","",IF(AND(K2044=0,K1944&gt;0),C2044,""))</f>
        <v/>
      </c>
    </row>
    <row r="2045">
      <c r="A2045" s="49">
        <f>IF(B2045="","",DATE(YEAR('Debt Inputs'!$E$2),MONTH('Debt Inputs'!$E$2)+20,1))</f>
        <v/>
      </c>
      <c r="B2045" s="23">
        <f>IF('Debt Inputs'!A45="","",'Debt Inputs'!A45)</f>
        <v/>
      </c>
      <c r="C2045" s="24">
        <f>IF(B2045="","",IFERROR(VLOOKUP(B2045,'Debt Inputs'!$A$6:$M$105,2,FALSE),""))</f>
        <v/>
      </c>
      <c r="D2045" s="50">
        <f>IF(B2045="","",K1945)</f>
        <v/>
      </c>
      <c r="E2045" s="26">
        <f>IF(B2045="","",IFERROR(VLOOKUP(B2045,'Debt Inputs'!$A$6:$M$105,5,FALSE),0))</f>
        <v/>
      </c>
      <c r="F2045" s="50">
        <f>IF(D2045="","",IFERROR(D2045*E2045/12,0))</f>
        <v/>
      </c>
      <c r="G2045" s="50">
        <f>IF(D2045="","",MIN(IFERROR(VLOOKUP(B2045,'Debt Inputs'!$A$6:$M$105,7,FALSE),0),D2045+F2045))</f>
        <v/>
      </c>
      <c r="H2045" s="50">
        <f>IF(D2045="","",IF(L2045=1,MAX(0,'Debt Inputs'!$B$2-SUM($G$2006:$G$2105)),0))</f>
        <v/>
      </c>
      <c r="I2045" s="50">
        <f>IF(D2045="","",MIN(D2045+F2045,G2045+H2045))</f>
        <v/>
      </c>
      <c r="J2045" s="50">
        <f>IF(D2045="","",MIN(D2045,MAX(0,I2045-F2045)))</f>
        <v/>
      </c>
      <c r="K2045" s="50">
        <f>IF(D2045="","",MAX(0,D2045+F2045-I2045))</f>
        <v/>
      </c>
      <c r="L2045" s="23">
        <f>IF(D2045="","",IF(D2045&lt;=0,"",1+COUNTIFS($D$2006:$D$2105,"&gt;0",$E$2006:$E$2105,"&gt;"&amp;E2045)))</f>
        <v/>
      </c>
      <c r="M2045" s="23">
        <f>IF(D2045="","",IF(AND(K2045&gt;0,L2045=1),"Yes","No"))</f>
        <v/>
      </c>
      <c r="N2045" s="50">
        <f>IF(D2045="","",N1945+F2045)</f>
        <v/>
      </c>
      <c r="O2045" s="49">
        <f>IF(D2045="","",IF(AND(K2045=0,K1945&gt;0),C2045,""))</f>
        <v/>
      </c>
    </row>
    <row r="2046">
      <c r="A2046" s="47">
        <f>IF(B2046="","",DATE(YEAR('Debt Inputs'!$E$2),MONTH('Debt Inputs'!$E$2)+20,1))</f>
        <v/>
      </c>
      <c r="B2046" s="18">
        <f>IF('Debt Inputs'!A46="","",'Debt Inputs'!A46)</f>
        <v/>
      </c>
      <c r="C2046" s="19">
        <f>IF(B2046="","",IFERROR(VLOOKUP(B2046,'Debt Inputs'!$A$6:$M$105,2,FALSE),""))</f>
        <v/>
      </c>
      <c r="D2046" s="48">
        <f>IF(B2046="","",K1946)</f>
        <v/>
      </c>
      <c r="E2046" s="21">
        <f>IF(B2046="","",IFERROR(VLOOKUP(B2046,'Debt Inputs'!$A$6:$M$105,5,FALSE),0))</f>
        <v/>
      </c>
      <c r="F2046" s="48">
        <f>IF(D2046="","",IFERROR(D2046*E2046/12,0))</f>
        <v/>
      </c>
      <c r="G2046" s="48">
        <f>IF(D2046="","",MIN(IFERROR(VLOOKUP(B2046,'Debt Inputs'!$A$6:$M$105,7,FALSE),0),D2046+F2046))</f>
        <v/>
      </c>
      <c r="H2046" s="48">
        <f>IF(D2046="","",IF(L2046=1,MAX(0,'Debt Inputs'!$B$2-SUM($G$2006:$G$2105)),0))</f>
        <v/>
      </c>
      <c r="I2046" s="48">
        <f>IF(D2046="","",MIN(D2046+F2046,G2046+H2046))</f>
        <v/>
      </c>
      <c r="J2046" s="48">
        <f>IF(D2046="","",MIN(D2046,MAX(0,I2046-F2046)))</f>
        <v/>
      </c>
      <c r="K2046" s="48">
        <f>IF(D2046="","",MAX(0,D2046+F2046-I2046))</f>
        <v/>
      </c>
      <c r="L2046" s="18">
        <f>IF(D2046="","",IF(D2046&lt;=0,"",1+COUNTIFS($D$2006:$D$2105,"&gt;0",$E$2006:$E$2105,"&gt;"&amp;E2046)))</f>
        <v/>
      </c>
      <c r="M2046" s="18">
        <f>IF(D2046="","",IF(AND(K2046&gt;0,L2046=1),"Yes","No"))</f>
        <v/>
      </c>
      <c r="N2046" s="48">
        <f>IF(D2046="","",N1946+F2046)</f>
        <v/>
      </c>
      <c r="O2046" s="47">
        <f>IF(D2046="","",IF(AND(K2046=0,K1946&gt;0),C2046,""))</f>
        <v/>
      </c>
    </row>
    <row r="2047">
      <c r="A2047" s="49">
        <f>IF(B2047="","",DATE(YEAR('Debt Inputs'!$E$2),MONTH('Debt Inputs'!$E$2)+20,1))</f>
        <v/>
      </c>
      <c r="B2047" s="23">
        <f>IF('Debt Inputs'!A47="","",'Debt Inputs'!A47)</f>
        <v/>
      </c>
      <c r="C2047" s="24">
        <f>IF(B2047="","",IFERROR(VLOOKUP(B2047,'Debt Inputs'!$A$6:$M$105,2,FALSE),""))</f>
        <v/>
      </c>
      <c r="D2047" s="50">
        <f>IF(B2047="","",K1947)</f>
        <v/>
      </c>
      <c r="E2047" s="26">
        <f>IF(B2047="","",IFERROR(VLOOKUP(B2047,'Debt Inputs'!$A$6:$M$105,5,FALSE),0))</f>
        <v/>
      </c>
      <c r="F2047" s="50">
        <f>IF(D2047="","",IFERROR(D2047*E2047/12,0))</f>
        <v/>
      </c>
      <c r="G2047" s="50">
        <f>IF(D2047="","",MIN(IFERROR(VLOOKUP(B2047,'Debt Inputs'!$A$6:$M$105,7,FALSE),0),D2047+F2047))</f>
        <v/>
      </c>
      <c r="H2047" s="50">
        <f>IF(D2047="","",IF(L2047=1,MAX(0,'Debt Inputs'!$B$2-SUM($G$2006:$G$2105)),0))</f>
        <v/>
      </c>
      <c r="I2047" s="50">
        <f>IF(D2047="","",MIN(D2047+F2047,G2047+H2047))</f>
        <v/>
      </c>
      <c r="J2047" s="50">
        <f>IF(D2047="","",MIN(D2047,MAX(0,I2047-F2047)))</f>
        <v/>
      </c>
      <c r="K2047" s="50">
        <f>IF(D2047="","",MAX(0,D2047+F2047-I2047))</f>
        <v/>
      </c>
      <c r="L2047" s="23">
        <f>IF(D2047="","",IF(D2047&lt;=0,"",1+COUNTIFS($D$2006:$D$2105,"&gt;0",$E$2006:$E$2105,"&gt;"&amp;E2047)))</f>
        <v/>
      </c>
      <c r="M2047" s="23">
        <f>IF(D2047="","",IF(AND(K2047&gt;0,L2047=1),"Yes","No"))</f>
        <v/>
      </c>
      <c r="N2047" s="50">
        <f>IF(D2047="","",N1947+F2047)</f>
        <v/>
      </c>
      <c r="O2047" s="49">
        <f>IF(D2047="","",IF(AND(K2047=0,K1947&gt;0),C2047,""))</f>
        <v/>
      </c>
    </row>
    <row r="2048">
      <c r="A2048" s="47">
        <f>IF(B2048="","",DATE(YEAR('Debt Inputs'!$E$2),MONTH('Debt Inputs'!$E$2)+20,1))</f>
        <v/>
      </c>
      <c r="B2048" s="18">
        <f>IF('Debt Inputs'!A48="","",'Debt Inputs'!A48)</f>
        <v/>
      </c>
      <c r="C2048" s="19">
        <f>IF(B2048="","",IFERROR(VLOOKUP(B2048,'Debt Inputs'!$A$6:$M$105,2,FALSE),""))</f>
        <v/>
      </c>
      <c r="D2048" s="48">
        <f>IF(B2048="","",K1948)</f>
        <v/>
      </c>
      <c r="E2048" s="21">
        <f>IF(B2048="","",IFERROR(VLOOKUP(B2048,'Debt Inputs'!$A$6:$M$105,5,FALSE),0))</f>
        <v/>
      </c>
      <c r="F2048" s="48">
        <f>IF(D2048="","",IFERROR(D2048*E2048/12,0))</f>
        <v/>
      </c>
      <c r="G2048" s="48">
        <f>IF(D2048="","",MIN(IFERROR(VLOOKUP(B2048,'Debt Inputs'!$A$6:$M$105,7,FALSE),0),D2048+F2048))</f>
        <v/>
      </c>
      <c r="H2048" s="48">
        <f>IF(D2048="","",IF(L2048=1,MAX(0,'Debt Inputs'!$B$2-SUM($G$2006:$G$2105)),0))</f>
        <v/>
      </c>
      <c r="I2048" s="48">
        <f>IF(D2048="","",MIN(D2048+F2048,G2048+H2048))</f>
        <v/>
      </c>
      <c r="J2048" s="48">
        <f>IF(D2048="","",MIN(D2048,MAX(0,I2048-F2048)))</f>
        <v/>
      </c>
      <c r="K2048" s="48">
        <f>IF(D2048="","",MAX(0,D2048+F2048-I2048))</f>
        <v/>
      </c>
      <c r="L2048" s="18">
        <f>IF(D2048="","",IF(D2048&lt;=0,"",1+COUNTIFS($D$2006:$D$2105,"&gt;0",$E$2006:$E$2105,"&gt;"&amp;E2048)))</f>
        <v/>
      </c>
      <c r="M2048" s="18">
        <f>IF(D2048="","",IF(AND(K2048&gt;0,L2048=1),"Yes","No"))</f>
        <v/>
      </c>
      <c r="N2048" s="48">
        <f>IF(D2048="","",N1948+F2048)</f>
        <v/>
      </c>
      <c r="O2048" s="47">
        <f>IF(D2048="","",IF(AND(K2048=0,K1948&gt;0),C2048,""))</f>
        <v/>
      </c>
    </row>
    <row r="2049">
      <c r="A2049" s="49">
        <f>IF(B2049="","",DATE(YEAR('Debt Inputs'!$E$2),MONTH('Debt Inputs'!$E$2)+20,1))</f>
        <v/>
      </c>
      <c r="B2049" s="23">
        <f>IF('Debt Inputs'!A49="","",'Debt Inputs'!A49)</f>
        <v/>
      </c>
      <c r="C2049" s="24">
        <f>IF(B2049="","",IFERROR(VLOOKUP(B2049,'Debt Inputs'!$A$6:$M$105,2,FALSE),""))</f>
        <v/>
      </c>
      <c r="D2049" s="50">
        <f>IF(B2049="","",K1949)</f>
        <v/>
      </c>
      <c r="E2049" s="26">
        <f>IF(B2049="","",IFERROR(VLOOKUP(B2049,'Debt Inputs'!$A$6:$M$105,5,FALSE),0))</f>
        <v/>
      </c>
      <c r="F2049" s="50">
        <f>IF(D2049="","",IFERROR(D2049*E2049/12,0))</f>
        <v/>
      </c>
      <c r="G2049" s="50">
        <f>IF(D2049="","",MIN(IFERROR(VLOOKUP(B2049,'Debt Inputs'!$A$6:$M$105,7,FALSE),0),D2049+F2049))</f>
        <v/>
      </c>
      <c r="H2049" s="50">
        <f>IF(D2049="","",IF(L2049=1,MAX(0,'Debt Inputs'!$B$2-SUM($G$2006:$G$2105)),0))</f>
        <v/>
      </c>
      <c r="I2049" s="50">
        <f>IF(D2049="","",MIN(D2049+F2049,G2049+H2049))</f>
        <v/>
      </c>
      <c r="J2049" s="50">
        <f>IF(D2049="","",MIN(D2049,MAX(0,I2049-F2049)))</f>
        <v/>
      </c>
      <c r="K2049" s="50">
        <f>IF(D2049="","",MAX(0,D2049+F2049-I2049))</f>
        <v/>
      </c>
      <c r="L2049" s="23">
        <f>IF(D2049="","",IF(D2049&lt;=0,"",1+COUNTIFS($D$2006:$D$2105,"&gt;0",$E$2006:$E$2105,"&gt;"&amp;E2049)))</f>
        <v/>
      </c>
      <c r="M2049" s="23">
        <f>IF(D2049="","",IF(AND(K2049&gt;0,L2049=1),"Yes","No"))</f>
        <v/>
      </c>
      <c r="N2049" s="50">
        <f>IF(D2049="","",N1949+F2049)</f>
        <v/>
      </c>
      <c r="O2049" s="49">
        <f>IF(D2049="","",IF(AND(K2049=0,K1949&gt;0),C2049,""))</f>
        <v/>
      </c>
    </row>
    <row r="2050">
      <c r="A2050" s="47">
        <f>IF(B2050="","",DATE(YEAR('Debt Inputs'!$E$2),MONTH('Debt Inputs'!$E$2)+20,1))</f>
        <v/>
      </c>
      <c r="B2050" s="18">
        <f>IF('Debt Inputs'!A50="","",'Debt Inputs'!A50)</f>
        <v/>
      </c>
      <c r="C2050" s="19">
        <f>IF(B2050="","",IFERROR(VLOOKUP(B2050,'Debt Inputs'!$A$6:$M$105,2,FALSE),""))</f>
        <v/>
      </c>
      <c r="D2050" s="48">
        <f>IF(B2050="","",K1950)</f>
        <v/>
      </c>
      <c r="E2050" s="21">
        <f>IF(B2050="","",IFERROR(VLOOKUP(B2050,'Debt Inputs'!$A$6:$M$105,5,FALSE),0))</f>
        <v/>
      </c>
      <c r="F2050" s="48">
        <f>IF(D2050="","",IFERROR(D2050*E2050/12,0))</f>
        <v/>
      </c>
      <c r="G2050" s="48">
        <f>IF(D2050="","",MIN(IFERROR(VLOOKUP(B2050,'Debt Inputs'!$A$6:$M$105,7,FALSE),0),D2050+F2050))</f>
        <v/>
      </c>
      <c r="H2050" s="48">
        <f>IF(D2050="","",IF(L2050=1,MAX(0,'Debt Inputs'!$B$2-SUM($G$2006:$G$2105)),0))</f>
        <v/>
      </c>
      <c r="I2050" s="48">
        <f>IF(D2050="","",MIN(D2050+F2050,G2050+H2050))</f>
        <v/>
      </c>
      <c r="J2050" s="48">
        <f>IF(D2050="","",MIN(D2050,MAX(0,I2050-F2050)))</f>
        <v/>
      </c>
      <c r="K2050" s="48">
        <f>IF(D2050="","",MAX(0,D2050+F2050-I2050))</f>
        <v/>
      </c>
      <c r="L2050" s="18">
        <f>IF(D2050="","",IF(D2050&lt;=0,"",1+COUNTIFS($D$2006:$D$2105,"&gt;0",$E$2006:$E$2105,"&gt;"&amp;E2050)))</f>
        <v/>
      </c>
      <c r="M2050" s="18">
        <f>IF(D2050="","",IF(AND(K2050&gt;0,L2050=1),"Yes","No"))</f>
        <v/>
      </c>
      <c r="N2050" s="48">
        <f>IF(D2050="","",N1950+F2050)</f>
        <v/>
      </c>
      <c r="O2050" s="47">
        <f>IF(D2050="","",IF(AND(K2050=0,K1950&gt;0),C2050,""))</f>
        <v/>
      </c>
    </row>
    <row r="2051">
      <c r="A2051" s="49">
        <f>IF(B2051="","",DATE(YEAR('Debt Inputs'!$E$2),MONTH('Debt Inputs'!$E$2)+20,1))</f>
        <v/>
      </c>
      <c r="B2051" s="23">
        <f>IF('Debt Inputs'!A51="","",'Debt Inputs'!A51)</f>
        <v/>
      </c>
      <c r="C2051" s="24">
        <f>IF(B2051="","",IFERROR(VLOOKUP(B2051,'Debt Inputs'!$A$6:$M$105,2,FALSE),""))</f>
        <v/>
      </c>
      <c r="D2051" s="50">
        <f>IF(B2051="","",K1951)</f>
        <v/>
      </c>
      <c r="E2051" s="26">
        <f>IF(B2051="","",IFERROR(VLOOKUP(B2051,'Debt Inputs'!$A$6:$M$105,5,FALSE),0))</f>
        <v/>
      </c>
      <c r="F2051" s="50">
        <f>IF(D2051="","",IFERROR(D2051*E2051/12,0))</f>
        <v/>
      </c>
      <c r="G2051" s="50">
        <f>IF(D2051="","",MIN(IFERROR(VLOOKUP(B2051,'Debt Inputs'!$A$6:$M$105,7,FALSE),0),D2051+F2051))</f>
        <v/>
      </c>
      <c r="H2051" s="50">
        <f>IF(D2051="","",IF(L2051=1,MAX(0,'Debt Inputs'!$B$2-SUM($G$2006:$G$2105)),0))</f>
        <v/>
      </c>
      <c r="I2051" s="50">
        <f>IF(D2051="","",MIN(D2051+F2051,G2051+H2051))</f>
        <v/>
      </c>
      <c r="J2051" s="50">
        <f>IF(D2051="","",MIN(D2051,MAX(0,I2051-F2051)))</f>
        <v/>
      </c>
      <c r="K2051" s="50">
        <f>IF(D2051="","",MAX(0,D2051+F2051-I2051))</f>
        <v/>
      </c>
      <c r="L2051" s="23">
        <f>IF(D2051="","",IF(D2051&lt;=0,"",1+COUNTIFS($D$2006:$D$2105,"&gt;0",$E$2006:$E$2105,"&gt;"&amp;E2051)))</f>
        <v/>
      </c>
      <c r="M2051" s="23">
        <f>IF(D2051="","",IF(AND(K2051&gt;0,L2051=1),"Yes","No"))</f>
        <v/>
      </c>
      <c r="N2051" s="50">
        <f>IF(D2051="","",N1951+F2051)</f>
        <v/>
      </c>
      <c r="O2051" s="49">
        <f>IF(D2051="","",IF(AND(K2051=0,K1951&gt;0),C2051,""))</f>
        <v/>
      </c>
    </row>
    <row r="2052">
      <c r="A2052" s="47">
        <f>IF(B2052="","",DATE(YEAR('Debt Inputs'!$E$2),MONTH('Debt Inputs'!$E$2)+20,1))</f>
        <v/>
      </c>
      <c r="B2052" s="18">
        <f>IF('Debt Inputs'!A52="","",'Debt Inputs'!A52)</f>
        <v/>
      </c>
      <c r="C2052" s="19">
        <f>IF(B2052="","",IFERROR(VLOOKUP(B2052,'Debt Inputs'!$A$6:$M$105,2,FALSE),""))</f>
        <v/>
      </c>
      <c r="D2052" s="48">
        <f>IF(B2052="","",K1952)</f>
        <v/>
      </c>
      <c r="E2052" s="21">
        <f>IF(B2052="","",IFERROR(VLOOKUP(B2052,'Debt Inputs'!$A$6:$M$105,5,FALSE),0))</f>
        <v/>
      </c>
      <c r="F2052" s="48">
        <f>IF(D2052="","",IFERROR(D2052*E2052/12,0))</f>
        <v/>
      </c>
      <c r="G2052" s="48">
        <f>IF(D2052="","",MIN(IFERROR(VLOOKUP(B2052,'Debt Inputs'!$A$6:$M$105,7,FALSE),0),D2052+F2052))</f>
        <v/>
      </c>
      <c r="H2052" s="48">
        <f>IF(D2052="","",IF(L2052=1,MAX(0,'Debt Inputs'!$B$2-SUM($G$2006:$G$2105)),0))</f>
        <v/>
      </c>
      <c r="I2052" s="48">
        <f>IF(D2052="","",MIN(D2052+F2052,G2052+H2052))</f>
        <v/>
      </c>
      <c r="J2052" s="48">
        <f>IF(D2052="","",MIN(D2052,MAX(0,I2052-F2052)))</f>
        <v/>
      </c>
      <c r="K2052" s="48">
        <f>IF(D2052="","",MAX(0,D2052+F2052-I2052))</f>
        <v/>
      </c>
      <c r="L2052" s="18">
        <f>IF(D2052="","",IF(D2052&lt;=0,"",1+COUNTIFS($D$2006:$D$2105,"&gt;0",$E$2006:$E$2105,"&gt;"&amp;E2052)))</f>
        <v/>
      </c>
      <c r="M2052" s="18">
        <f>IF(D2052="","",IF(AND(K2052&gt;0,L2052=1),"Yes","No"))</f>
        <v/>
      </c>
      <c r="N2052" s="48">
        <f>IF(D2052="","",N1952+F2052)</f>
        <v/>
      </c>
      <c r="O2052" s="47">
        <f>IF(D2052="","",IF(AND(K2052=0,K1952&gt;0),C2052,""))</f>
        <v/>
      </c>
    </row>
    <row r="2053">
      <c r="A2053" s="49">
        <f>IF(B2053="","",DATE(YEAR('Debt Inputs'!$E$2),MONTH('Debt Inputs'!$E$2)+20,1))</f>
        <v/>
      </c>
      <c r="B2053" s="23">
        <f>IF('Debt Inputs'!A53="","",'Debt Inputs'!A53)</f>
        <v/>
      </c>
      <c r="C2053" s="24">
        <f>IF(B2053="","",IFERROR(VLOOKUP(B2053,'Debt Inputs'!$A$6:$M$105,2,FALSE),""))</f>
        <v/>
      </c>
      <c r="D2053" s="50">
        <f>IF(B2053="","",K1953)</f>
        <v/>
      </c>
      <c r="E2053" s="26">
        <f>IF(B2053="","",IFERROR(VLOOKUP(B2053,'Debt Inputs'!$A$6:$M$105,5,FALSE),0))</f>
        <v/>
      </c>
      <c r="F2053" s="50">
        <f>IF(D2053="","",IFERROR(D2053*E2053/12,0))</f>
        <v/>
      </c>
      <c r="G2053" s="50">
        <f>IF(D2053="","",MIN(IFERROR(VLOOKUP(B2053,'Debt Inputs'!$A$6:$M$105,7,FALSE),0),D2053+F2053))</f>
        <v/>
      </c>
      <c r="H2053" s="50">
        <f>IF(D2053="","",IF(L2053=1,MAX(0,'Debt Inputs'!$B$2-SUM($G$2006:$G$2105)),0))</f>
        <v/>
      </c>
      <c r="I2053" s="50">
        <f>IF(D2053="","",MIN(D2053+F2053,G2053+H2053))</f>
        <v/>
      </c>
      <c r="J2053" s="50">
        <f>IF(D2053="","",MIN(D2053,MAX(0,I2053-F2053)))</f>
        <v/>
      </c>
      <c r="K2053" s="50">
        <f>IF(D2053="","",MAX(0,D2053+F2053-I2053))</f>
        <v/>
      </c>
      <c r="L2053" s="23">
        <f>IF(D2053="","",IF(D2053&lt;=0,"",1+COUNTIFS($D$2006:$D$2105,"&gt;0",$E$2006:$E$2105,"&gt;"&amp;E2053)))</f>
        <v/>
      </c>
      <c r="M2053" s="23">
        <f>IF(D2053="","",IF(AND(K2053&gt;0,L2053=1),"Yes","No"))</f>
        <v/>
      </c>
      <c r="N2053" s="50">
        <f>IF(D2053="","",N1953+F2053)</f>
        <v/>
      </c>
      <c r="O2053" s="49">
        <f>IF(D2053="","",IF(AND(K2053=0,K1953&gt;0),C2053,""))</f>
        <v/>
      </c>
    </row>
    <row r="2054">
      <c r="A2054" s="47">
        <f>IF(B2054="","",DATE(YEAR('Debt Inputs'!$E$2),MONTH('Debt Inputs'!$E$2)+20,1))</f>
        <v/>
      </c>
      <c r="B2054" s="18">
        <f>IF('Debt Inputs'!A54="","",'Debt Inputs'!A54)</f>
        <v/>
      </c>
      <c r="C2054" s="19">
        <f>IF(B2054="","",IFERROR(VLOOKUP(B2054,'Debt Inputs'!$A$6:$M$105,2,FALSE),""))</f>
        <v/>
      </c>
      <c r="D2054" s="48">
        <f>IF(B2054="","",K1954)</f>
        <v/>
      </c>
      <c r="E2054" s="21">
        <f>IF(B2054="","",IFERROR(VLOOKUP(B2054,'Debt Inputs'!$A$6:$M$105,5,FALSE),0))</f>
        <v/>
      </c>
      <c r="F2054" s="48">
        <f>IF(D2054="","",IFERROR(D2054*E2054/12,0))</f>
        <v/>
      </c>
      <c r="G2054" s="48">
        <f>IF(D2054="","",MIN(IFERROR(VLOOKUP(B2054,'Debt Inputs'!$A$6:$M$105,7,FALSE),0),D2054+F2054))</f>
        <v/>
      </c>
      <c r="H2054" s="48">
        <f>IF(D2054="","",IF(L2054=1,MAX(0,'Debt Inputs'!$B$2-SUM($G$2006:$G$2105)),0))</f>
        <v/>
      </c>
      <c r="I2054" s="48">
        <f>IF(D2054="","",MIN(D2054+F2054,G2054+H2054))</f>
        <v/>
      </c>
      <c r="J2054" s="48">
        <f>IF(D2054="","",MIN(D2054,MAX(0,I2054-F2054)))</f>
        <v/>
      </c>
      <c r="K2054" s="48">
        <f>IF(D2054="","",MAX(0,D2054+F2054-I2054))</f>
        <v/>
      </c>
      <c r="L2054" s="18">
        <f>IF(D2054="","",IF(D2054&lt;=0,"",1+COUNTIFS($D$2006:$D$2105,"&gt;0",$E$2006:$E$2105,"&gt;"&amp;E2054)))</f>
        <v/>
      </c>
      <c r="M2054" s="18">
        <f>IF(D2054="","",IF(AND(K2054&gt;0,L2054=1),"Yes","No"))</f>
        <v/>
      </c>
      <c r="N2054" s="48">
        <f>IF(D2054="","",N1954+F2054)</f>
        <v/>
      </c>
      <c r="O2054" s="47">
        <f>IF(D2054="","",IF(AND(K2054=0,K1954&gt;0),C2054,""))</f>
        <v/>
      </c>
    </row>
    <row r="2055">
      <c r="A2055" s="49">
        <f>IF(B2055="","",DATE(YEAR('Debt Inputs'!$E$2),MONTH('Debt Inputs'!$E$2)+20,1))</f>
        <v/>
      </c>
      <c r="B2055" s="23">
        <f>IF('Debt Inputs'!A55="","",'Debt Inputs'!A55)</f>
        <v/>
      </c>
      <c r="C2055" s="24">
        <f>IF(B2055="","",IFERROR(VLOOKUP(B2055,'Debt Inputs'!$A$6:$M$105,2,FALSE),""))</f>
        <v/>
      </c>
      <c r="D2055" s="50">
        <f>IF(B2055="","",K1955)</f>
        <v/>
      </c>
      <c r="E2055" s="26">
        <f>IF(B2055="","",IFERROR(VLOOKUP(B2055,'Debt Inputs'!$A$6:$M$105,5,FALSE),0))</f>
        <v/>
      </c>
      <c r="F2055" s="50">
        <f>IF(D2055="","",IFERROR(D2055*E2055/12,0))</f>
        <v/>
      </c>
      <c r="G2055" s="50">
        <f>IF(D2055="","",MIN(IFERROR(VLOOKUP(B2055,'Debt Inputs'!$A$6:$M$105,7,FALSE),0),D2055+F2055))</f>
        <v/>
      </c>
      <c r="H2055" s="50">
        <f>IF(D2055="","",IF(L2055=1,MAX(0,'Debt Inputs'!$B$2-SUM($G$2006:$G$2105)),0))</f>
        <v/>
      </c>
      <c r="I2055" s="50">
        <f>IF(D2055="","",MIN(D2055+F2055,G2055+H2055))</f>
        <v/>
      </c>
      <c r="J2055" s="50">
        <f>IF(D2055="","",MIN(D2055,MAX(0,I2055-F2055)))</f>
        <v/>
      </c>
      <c r="K2055" s="50">
        <f>IF(D2055="","",MAX(0,D2055+F2055-I2055))</f>
        <v/>
      </c>
      <c r="L2055" s="23">
        <f>IF(D2055="","",IF(D2055&lt;=0,"",1+COUNTIFS($D$2006:$D$2105,"&gt;0",$E$2006:$E$2105,"&gt;"&amp;E2055)))</f>
        <v/>
      </c>
      <c r="M2055" s="23">
        <f>IF(D2055="","",IF(AND(K2055&gt;0,L2055=1),"Yes","No"))</f>
        <v/>
      </c>
      <c r="N2055" s="50">
        <f>IF(D2055="","",N1955+F2055)</f>
        <v/>
      </c>
      <c r="O2055" s="49">
        <f>IF(D2055="","",IF(AND(K2055=0,K1955&gt;0),C2055,""))</f>
        <v/>
      </c>
    </row>
    <row r="2056">
      <c r="A2056" s="47">
        <f>IF(B2056="","",DATE(YEAR('Debt Inputs'!$E$2),MONTH('Debt Inputs'!$E$2)+20,1))</f>
        <v/>
      </c>
      <c r="B2056" s="18">
        <f>IF('Debt Inputs'!A56="","",'Debt Inputs'!A56)</f>
        <v/>
      </c>
      <c r="C2056" s="19">
        <f>IF(B2056="","",IFERROR(VLOOKUP(B2056,'Debt Inputs'!$A$6:$M$105,2,FALSE),""))</f>
        <v/>
      </c>
      <c r="D2056" s="48">
        <f>IF(B2056="","",K1956)</f>
        <v/>
      </c>
      <c r="E2056" s="21">
        <f>IF(B2056="","",IFERROR(VLOOKUP(B2056,'Debt Inputs'!$A$6:$M$105,5,FALSE),0))</f>
        <v/>
      </c>
      <c r="F2056" s="48">
        <f>IF(D2056="","",IFERROR(D2056*E2056/12,0))</f>
        <v/>
      </c>
      <c r="G2056" s="48">
        <f>IF(D2056="","",MIN(IFERROR(VLOOKUP(B2056,'Debt Inputs'!$A$6:$M$105,7,FALSE),0),D2056+F2056))</f>
        <v/>
      </c>
      <c r="H2056" s="48">
        <f>IF(D2056="","",IF(L2056=1,MAX(0,'Debt Inputs'!$B$2-SUM($G$2006:$G$2105)),0))</f>
        <v/>
      </c>
      <c r="I2056" s="48">
        <f>IF(D2056="","",MIN(D2056+F2056,G2056+H2056))</f>
        <v/>
      </c>
      <c r="J2056" s="48">
        <f>IF(D2056="","",MIN(D2056,MAX(0,I2056-F2056)))</f>
        <v/>
      </c>
      <c r="K2056" s="48">
        <f>IF(D2056="","",MAX(0,D2056+F2056-I2056))</f>
        <v/>
      </c>
      <c r="L2056" s="18">
        <f>IF(D2056="","",IF(D2056&lt;=0,"",1+COUNTIFS($D$2006:$D$2105,"&gt;0",$E$2006:$E$2105,"&gt;"&amp;E2056)))</f>
        <v/>
      </c>
      <c r="M2056" s="18">
        <f>IF(D2056="","",IF(AND(K2056&gt;0,L2056=1),"Yes","No"))</f>
        <v/>
      </c>
      <c r="N2056" s="48">
        <f>IF(D2056="","",N1956+F2056)</f>
        <v/>
      </c>
      <c r="O2056" s="47">
        <f>IF(D2056="","",IF(AND(K2056=0,K1956&gt;0),C2056,""))</f>
        <v/>
      </c>
    </row>
    <row r="2057">
      <c r="A2057" s="49">
        <f>IF(B2057="","",DATE(YEAR('Debt Inputs'!$E$2),MONTH('Debt Inputs'!$E$2)+20,1))</f>
        <v/>
      </c>
      <c r="B2057" s="23">
        <f>IF('Debt Inputs'!A57="","",'Debt Inputs'!A57)</f>
        <v/>
      </c>
      <c r="C2057" s="24">
        <f>IF(B2057="","",IFERROR(VLOOKUP(B2057,'Debt Inputs'!$A$6:$M$105,2,FALSE),""))</f>
        <v/>
      </c>
      <c r="D2057" s="50">
        <f>IF(B2057="","",K1957)</f>
        <v/>
      </c>
      <c r="E2057" s="26">
        <f>IF(B2057="","",IFERROR(VLOOKUP(B2057,'Debt Inputs'!$A$6:$M$105,5,FALSE),0))</f>
        <v/>
      </c>
      <c r="F2057" s="50">
        <f>IF(D2057="","",IFERROR(D2057*E2057/12,0))</f>
        <v/>
      </c>
      <c r="G2057" s="50">
        <f>IF(D2057="","",MIN(IFERROR(VLOOKUP(B2057,'Debt Inputs'!$A$6:$M$105,7,FALSE),0),D2057+F2057))</f>
        <v/>
      </c>
      <c r="H2057" s="50">
        <f>IF(D2057="","",IF(L2057=1,MAX(0,'Debt Inputs'!$B$2-SUM($G$2006:$G$2105)),0))</f>
        <v/>
      </c>
      <c r="I2057" s="50">
        <f>IF(D2057="","",MIN(D2057+F2057,G2057+H2057))</f>
        <v/>
      </c>
      <c r="J2057" s="50">
        <f>IF(D2057="","",MIN(D2057,MAX(0,I2057-F2057)))</f>
        <v/>
      </c>
      <c r="K2057" s="50">
        <f>IF(D2057="","",MAX(0,D2057+F2057-I2057))</f>
        <v/>
      </c>
      <c r="L2057" s="23">
        <f>IF(D2057="","",IF(D2057&lt;=0,"",1+COUNTIFS($D$2006:$D$2105,"&gt;0",$E$2006:$E$2105,"&gt;"&amp;E2057)))</f>
        <v/>
      </c>
      <c r="M2057" s="23">
        <f>IF(D2057="","",IF(AND(K2057&gt;0,L2057=1),"Yes","No"))</f>
        <v/>
      </c>
      <c r="N2057" s="50">
        <f>IF(D2057="","",N1957+F2057)</f>
        <v/>
      </c>
      <c r="O2057" s="49">
        <f>IF(D2057="","",IF(AND(K2057=0,K1957&gt;0),C2057,""))</f>
        <v/>
      </c>
    </row>
    <row r="2058">
      <c r="A2058" s="47">
        <f>IF(B2058="","",DATE(YEAR('Debt Inputs'!$E$2),MONTH('Debt Inputs'!$E$2)+20,1))</f>
        <v/>
      </c>
      <c r="B2058" s="18">
        <f>IF('Debt Inputs'!A58="","",'Debt Inputs'!A58)</f>
        <v/>
      </c>
      <c r="C2058" s="19">
        <f>IF(B2058="","",IFERROR(VLOOKUP(B2058,'Debt Inputs'!$A$6:$M$105,2,FALSE),""))</f>
        <v/>
      </c>
      <c r="D2058" s="48">
        <f>IF(B2058="","",K1958)</f>
        <v/>
      </c>
      <c r="E2058" s="21">
        <f>IF(B2058="","",IFERROR(VLOOKUP(B2058,'Debt Inputs'!$A$6:$M$105,5,FALSE),0))</f>
        <v/>
      </c>
      <c r="F2058" s="48">
        <f>IF(D2058="","",IFERROR(D2058*E2058/12,0))</f>
        <v/>
      </c>
      <c r="G2058" s="48">
        <f>IF(D2058="","",MIN(IFERROR(VLOOKUP(B2058,'Debt Inputs'!$A$6:$M$105,7,FALSE),0),D2058+F2058))</f>
        <v/>
      </c>
      <c r="H2058" s="48">
        <f>IF(D2058="","",IF(L2058=1,MAX(0,'Debt Inputs'!$B$2-SUM($G$2006:$G$2105)),0))</f>
        <v/>
      </c>
      <c r="I2058" s="48">
        <f>IF(D2058="","",MIN(D2058+F2058,G2058+H2058))</f>
        <v/>
      </c>
      <c r="J2058" s="48">
        <f>IF(D2058="","",MIN(D2058,MAX(0,I2058-F2058)))</f>
        <v/>
      </c>
      <c r="K2058" s="48">
        <f>IF(D2058="","",MAX(0,D2058+F2058-I2058))</f>
        <v/>
      </c>
      <c r="L2058" s="18">
        <f>IF(D2058="","",IF(D2058&lt;=0,"",1+COUNTIFS($D$2006:$D$2105,"&gt;0",$E$2006:$E$2105,"&gt;"&amp;E2058)))</f>
        <v/>
      </c>
      <c r="M2058" s="18">
        <f>IF(D2058="","",IF(AND(K2058&gt;0,L2058=1),"Yes","No"))</f>
        <v/>
      </c>
      <c r="N2058" s="48">
        <f>IF(D2058="","",N1958+F2058)</f>
        <v/>
      </c>
      <c r="O2058" s="47">
        <f>IF(D2058="","",IF(AND(K2058=0,K1958&gt;0),C2058,""))</f>
        <v/>
      </c>
    </row>
    <row r="2059">
      <c r="A2059" s="49">
        <f>IF(B2059="","",DATE(YEAR('Debt Inputs'!$E$2),MONTH('Debt Inputs'!$E$2)+20,1))</f>
        <v/>
      </c>
      <c r="B2059" s="23">
        <f>IF('Debt Inputs'!A59="","",'Debt Inputs'!A59)</f>
        <v/>
      </c>
      <c r="C2059" s="24">
        <f>IF(B2059="","",IFERROR(VLOOKUP(B2059,'Debt Inputs'!$A$6:$M$105,2,FALSE),""))</f>
        <v/>
      </c>
      <c r="D2059" s="50">
        <f>IF(B2059="","",K1959)</f>
        <v/>
      </c>
      <c r="E2059" s="26">
        <f>IF(B2059="","",IFERROR(VLOOKUP(B2059,'Debt Inputs'!$A$6:$M$105,5,FALSE),0))</f>
        <v/>
      </c>
      <c r="F2059" s="50">
        <f>IF(D2059="","",IFERROR(D2059*E2059/12,0))</f>
        <v/>
      </c>
      <c r="G2059" s="50">
        <f>IF(D2059="","",MIN(IFERROR(VLOOKUP(B2059,'Debt Inputs'!$A$6:$M$105,7,FALSE),0),D2059+F2059))</f>
        <v/>
      </c>
      <c r="H2059" s="50">
        <f>IF(D2059="","",IF(L2059=1,MAX(0,'Debt Inputs'!$B$2-SUM($G$2006:$G$2105)),0))</f>
        <v/>
      </c>
      <c r="I2059" s="50">
        <f>IF(D2059="","",MIN(D2059+F2059,G2059+H2059))</f>
        <v/>
      </c>
      <c r="J2059" s="50">
        <f>IF(D2059="","",MIN(D2059,MAX(0,I2059-F2059)))</f>
        <v/>
      </c>
      <c r="K2059" s="50">
        <f>IF(D2059="","",MAX(0,D2059+F2059-I2059))</f>
        <v/>
      </c>
      <c r="L2059" s="23">
        <f>IF(D2059="","",IF(D2059&lt;=0,"",1+COUNTIFS($D$2006:$D$2105,"&gt;0",$E$2006:$E$2105,"&gt;"&amp;E2059)))</f>
        <v/>
      </c>
      <c r="M2059" s="23">
        <f>IF(D2059="","",IF(AND(K2059&gt;0,L2059=1),"Yes","No"))</f>
        <v/>
      </c>
      <c r="N2059" s="50">
        <f>IF(D2059="","",N1959+F2059)</f>
        <v/>
      </c>
      <c r="O2059" s="49">
        <f>IF(D2059="","",IF(AND(K2059=0,K1959&gt;0),C2059,""))</f>
        <v/>
      </c>
    </row>
    <row r="2060">
      <c r="A2060" s="47">
        <f>IF(B2060="","",DATE(YEAR('Debt Inputs'!$E$2),MONTH('Debt Inputs'!$E$2)+20,1))</f>
        <v/>
      </c>
      <c r="B2060" s="18">
        <f>IF('Debt Inputs'!A60="","",'Debt Inputs'!A60)</f>
        <v/>
      </c>
      <c r="C2060" s="19">
        <f>IF(B2060="","",IFERROR(VLOOKUP(B2060,'Debt Inputs'!$A$6:$M$105,2,FALSE),""))</f>
        <v/>
      </c>
      <c r="D2060" s="48">
        <f>IF(B2060="","",K1960)</f>
        <v/>
      </c>
      <c r="E2060" s="21">
        <f>IF(B2060="","",IFERROR(VLOOKUP(B2060,'Debt Inputs'!$A$6:$M$105,5,FALSE),0))</f>
        <v/>
      </c>
      <c r="F2060" s="48">
        <f>IF(D2060="","",IFERROR(D2060*E2060/12,0))</f>
        <v/>
      </c>
      <c r="G2060" s="48">
        <f>IF(D2060="","",MIN(IFERROR(VLOOKUP(B2060,'Debt Inputs'!$A$6:$M$105,7,FALSE),0),D2060+F2060))</f>
        <v/>
      </c>
      <c r="H2060" s="48">
        <f>IF(D2060="","",IF(L2060=1,MAX(0,'Debt Inputs'!$B$2-SUM($G$2006:$G$2105)),0))</f>
        <v/>
      </c>
      <c r="I2060" s="48">
        <f>IF(D2060="","",MIN(D2060+F2060,G2060+H2060))</f>
        <v/>
      </c>
      <c r="J2060" s="48">
        <f>IF(D2060="","",MIN(D2060,MAX(0,I2060-F2060)))</f>
        <v/>
      </c>
      <c r="K2060" s="48">
        <f>IF(D2060="","",MAX(0,D2060+F2060-I2060))</f>
        <v/>
      </c>
      <c r="L2060" s="18">
        <f>IF(D2060="","",IF(D2060&lt;=0,"",1+COUNTIFS($D$2006:$D$2105,"&gt;0",$E$2006:$E$2105,"&gt;"&amp;E2060)))</f>
        <v/>
      </c>
      <c r="M2060" s="18">
        <f>IF(D2060="","",IF(AND(K2060&gt;0,L2060=1),"Yes","No"))</f>
        <v/>
      </c>
      <c r="N2060" s="48">
        <f>IF(D2060="","",N1960+F2060)</f>
        <v/>
      </c>
      <c r="O2060" s="47">
        <f>IF(D2060="","",IF(AND(K2060=0,K1960&gt;0),C2060,""))</f>
        <v/>
      </c>
    </row>
    <row r="2061">
      <c r="A2061" s="49">
        <f>IF(B2061="","",DATE(YEAR('Debt Inputs'!$E$2),MONTH('Debt Inputs'!$E$2)+20,1))</f>
        <v/>
      </c>
      <c r="B2061" s="23">
        <f>IF('Debt Inputs'!A61="","",'Debt Inputs'!A61)</f>
        <v/>
      </c>
      <c r="C2061" s="24">
        <f>IF(B2061="","",IFERROR(VLOOKUP(B2061,'Debt Inputs'!$A$6:$M$105,2,FALSE),""))</f>
        <v/>
      </c>
      <c r="D2061" s="50">
        <f>IF(B2061="","",K1961)</f>
        <v/>
      </c>
      <c r="E2061" s="26">
        <f>IF(B2061="","",IFERROR(VLOOKUP(B2061,'Debt Inputs'!$A$6:$M$105,5,FALSE),0))</f>
        <v/>
      </c>
      <c r="F2061" s="50">
        <f>IF(D2061="","",IFERROR(D2061*E2061/12,0))</f>
        <v/>
      </c>
      <c r="G2061" s="50">
        <f>IF(D2061="","",MIN(IFERROR(VLOOKUP(B2061,'Debt Inputs'!$A$6:$M$105,7,FALSE),0),D2061+F2061))</f>
        <v/>
      </c>
      <c r="H2061" s="50">
        <f>IF(D2061="","",IF(L2061=1,MAX(0,'Debt Inputs'!$B$2-SUM($G$2006:$G$2105)),0))</f>
        <v/>
      </c>
      <c r="I2061" s="50">
        <f>IF(D2061="","",MIN(D2061+F2061,G2061+H2061))</f>
        <v/>
      </c>
      <c r="J2061" s="50">
        <f>IF(D2061="","",MIN(D2061,MAX(0,I2061-F2061)))</f>
        <v/>
      </c>
      <c r="K2061" s="50">
        <f>IF(D2061="","",MAX(0,D2061+F2061-I2061))</f>
        <v/>
      </c>
      <c r="L2061" s="23">
        <f>IF(D2061="","",IF(D2061&lt;=0,"",1+COUNTIFS($D$2006:$D$2105,"&gt;0",$E$2006:$E$2105,"&gt;"&amp;E2061)))</f>
        <v/>
      </c>
      <c r="M2061" s="23">
        <f>IF(D2061="","",IF(AND(K2061&gt;0,L2061=1),"Yes","No"))</f>
        <v/>
      </c>
      <c r="N2061" s="50">
        <f>IF(D2061="","",N1961+F2061)</f>
        <v/>
      </c>
      <c r="O2061" s="49">
        <f>IF(D2061="","",IF(AND(K2061=0,K1961&gt;0),C2061,""))</f>
        <v/>
      </c>
    </row>
    <row r="2062">
      <c r="A2062" s="47">
        <f>IF(B2062="","",DATE(YEAR('Debt Inputs'!$E$2),MONTH('Debt Inputs'!$E$2)+20,1))</f>
        <v/>
      </c>
      <c r="B2062" s="18">
        <f>IF('Debt Inputs'!A62="","",'Debt Inputs'!A62)</f>
        <v/>
      </c>
      <c r="C2062" s="19">
        <f>IF(B2062="","",IFERROR(VLOOKUP(B2062,'Debt Inputs'!$A$6:$M$105,2,FALSE),""))</f>
        <v/>
      </c>
      <c r="D2062" s="48">
        <f>IF(B2062="","",K1962)</f>
        <v/>
      </c>
      <c r="E2062" s="21">
        <f>IF(B2062="","",IFERROR(VLOOKUP(B2062,'Debt Inputs'!$A$6:$M$105,5,FALSE),0))</f>
        <v/>
      </c>
      <c r="F2062" s="48">
        <f>IF(D2062="","",IFERROR(D2062*E2062/12,0))</f>
        <v/>
      </c>
      <c r="G2062" s="48">
        <f>IF(D2062="","",MIN(IFERROR(VLOOKUP(B2062,'Debt Inputs'!$A$6:$M$105,7,FALSE),0),D2062+F2062))</f>
        <v/>
      </c>
      <c r="H2062" s="48">
        <f>IF(D2062="","",IF(L2062=1,MAX(0,'Debt Inputs'!$B$2-SUM($G$2006:$G$2105)),0))</f>
        <v/>
      </c>
      <c r="I2062" s="48">
        <f>IF(D2062="","",MIN(D2062+F2062,G2062+H2062))</f>
        <v/>
      </c>
      <c r="J2062" s="48">
        <f>IF(D2062="","",MIN(D2062,MAX(0,I2062-F2062)))</f>
        <v/>
      </c>
      <c r="K2062" s="48">
        <f>IF(D2062="","",MAX(0,D2062+F2062-I2062))</f>
        <v/>
      </c>
      <c r="L2062" s="18">
        <f>IF(D2062="","",IF(D2062&lt;=0,"",1+COUNTIFS($D$2006:$D$2105,"&gt;0",$E$2006:$E$2105,"&gt;"&amp;E2062)))</f>
        <v/>
      </c>
      <c r="M2062" s="18">
        <f>IF(D2062="","",IF(AND(K2062&gt;0,L2062=1),"Yes","No"))</f>
        <v/>
      </c>
      <c r="N2062" s="48">
        <f>IF(D2062="","",N1962+F2062)</f>
        <v/>
      </c>
      <c r="O2062" s="47">
        <f>IF(D2062="","",IF(AND(K2062=0,K1962&gt;0),C2062,""))</f>
        <v/>
      </c>
    </row>
    <row r="2063">
      <c r="A2063" s="49">
        <f>IF(B2063="","",DATE(YEAR('Debt Inputs'!$E$2),MONTH('Debt Inputs'!$E$2)+20,1))</f>
        <v/>
      </c>
      <c r="B2063" s="23">
        <f>IF('Debt Inputs'!A63="","",'Debt Inputs'!A63)</f>
        <v/>
      </c>
      <c r="C2063" s="24">
        <f>IF(B2063="","",IFERROR(VLOOKUP(B2063,'Debt Inputs'!$A$6:$M$105,2,FALSE),""))</f>
        <v/>
      </c>
      <c r="D2063" s="50">
        <f>IF(B2063="","",K1963)</f>
        <v/>
      </c>
      <c r="E2063" s="26">
        <f>IF(B2063="","",IFERROR(VLOOKUP(B2063,'Debt Inputs'!$A$6:$M$105,5,FALSE),0))</f>
        <v/>
      </c>
      <c r="F2063" s="50">
        <f>IF(D2063="","",IFERROR(D2063*E2063/12,0))</f>
        <v/>
      </c>
      <c r="G2063" s="50">
        <f>IF(D2063="","",MIN(IFERROR(VLOOKUP(B2063,'Debt Inputs'!$A$6:$M$105,7,FALSE),0),D2063+F2063))</f>
        <v/>
      </c>
      <c r="H2063" s="50">
        <f>IF(D2063="","",IF(L2063=1,MAX(0,'Debt Inputs'!$B$2-SUM($G$2006:$G$2105)),0))</f>
        <v/>
      </c>
      <c r="I2063" s="50">
        <f>IF(D2063="","",MIN(D2063+F2063,G2063+H2063))</f>
        <v/>
      </c>
      <c r="J2063" s="50">
        <f>IF(D2063="","",MIN(D2063,MAX(0,I2063-F2063)))</f>
        <v/>
      </c>
      <c r="K2063" s="50">
        <f>IF(D2063="","",MAX(0,D2063+F2063-I2063))</f>
        <v/>
      </c>
      <c r="L2063" s="23">
        <f>IF(D2063="","",IF(D2063&lt;=0,"",1+COUNTIFS($D$2006:$D$2105,"&gt;0",$E$2006:$E$2105,"&gt;"&amp;E2063)))</f>
        <v/>
      </c>
      <c r="M2063" s="23">
        <f>IF(D2063="","",IF(AND(K2063&gt;0,L2063=1),"Yes","No"))</f>
        <v/>
      </c>
      <c r="N2063" s="50">
        <f>IF(D2063="","",N1963+F2063)</f>
        <v/>
      </c>
      <c r="O2063" s="49">
        <f>IF(D2063="","",IF(AND(K2063=0,K1963&gt;0),C2063,""))</f>
        <v/>
      </c>
    </row>
    <row r="2064">
      <c r="A2064" s="47">
        <f>IF(B2064="","",DATE(YEAR('Debt Inputs'!$E$2),MONTH('Debt Inputs'!$E$2)+20,1))</f>
        <v/>
      </c>
      <c r="B2064" s="18">
        <f>IF('Debt Inputs'!A64="","",'Debt Inputs'!A64)</f>
        <v/>
      </c>
      <c r="C2064" s="19">
        <f>IF(B2064="","",IFERROR(VLOOKUP(B2064,'Debt Inputs'!$A$6:$M$105,2,FALSE),""))</f>
        <v/>
      </c>
      <c r="D2064" s="48">
        <f>IF(B2064="","",K1964)</f>
        <v/>
      </c>
      <c r="E2064" s="21">
        <f>IF(B2064="","",IFERROR(VLOOKUP(B2064,'Debt Inputs'!$A$6:$M$105,5,FALSE),0))</f>
        <v/>
      </c>
      <c r="F2064" s="48">
        <f>IF(D2064="","",IFERROR(D2064*E2064/12,0))</f>
        <v/>
      </c>
      <c r="G2064" s="48">
        <f>IF(D2064="","",MIN(IFERROR(VLOOKUP(B2064,'Debt Inputs'!$A$6:$M$105,7,FALSE),0),D2064+F2064))</f>
        <v/>
      </c>
      <c r="H2064" s="48">
        <f>IF(D2064="","",IF(L2064=1,MAX(0,'Debt Inputs'!$B$2-SUM($G$2006:$G$2105)),0))</f>
        <v/>
      </c>
      <c r="I2064" s="48">
        <f>IF(D2064="","",MIN(D2064+F2064,G2064+H2064))</f>
        <v/>
      </c>
      <c r="J2064" s="48">
        <f>IF(D2064="","",MIN(D2064,MAX(0,I2064-F2064)))</f>
        <v/>
      </c>
      <c r="K2064" s="48">
        <f>IF(D2064="","",MAX(0,D2064+F2064-I2064))</f>
        <v/>
      </c>
      <c r="L2064" s="18">
        <f>IF(D2064="","",IF(D2064&lt;=0,"",1+COUNTIFS($D$2006:$D$2105,"&gt;0",$E$2006:$E$2105,"&gt;"&amp;E2064)))</f>
        <v/>
      </c>
      <c r="M2064" s="18">
        <f>IF(D2064="","",IF(AND(K2064&gt;0,L2064=1),"Yes","No"))</f>
        <v/>
      </c>
      <c r="N2064" s="48">
        <f>IF(D2064="","",N1964+F2064)</f>
        <v/>
      </c>
      <c r="O2064" s="47">
        <f>IF(D2064="","",IF(AND(K2064=0,K1964&gt;0),C2064,""))</f>
        <v/>
      </c>
    </row>
    <row r="2065">
      <c r="A2065" s="49">
        <f>IF(B2065="","",DATE(YEAR('Debt Inputs'!$E$2),MONTH('Debt Inputs'!$E$2)+20,1))</f>
        <v/>
      </c>
      <c r="B2065" s="23">
        <f>IF('Debt Inputs'!A65="","",'Debt Inputs'!A65)</f>
        <v/>
      </c>
      <c r="C2065" s="24">
        <f>IF(B2065="","",IFERROR(VLOOKUP(B2065,'Debt Inputs'!$A$6:$M$105,2,FALSE),""))</f>
        <v/>
      </c>
      <c r="D2065" s="50">
        <f>IF(B2065="","",K1965)</f>
        <v/>
      </c>
      <c r="E2065" s="26">
        <f>IF(B2065="","",IFERROR(VLOOKUP(B2065,'Debt Inputs'!$A$6:$M$105,5,FALSE),0))</f>
        <v/>
      </c>
      <c r="F2065" s="50">
        <f>IF(D2065="","",IFERROR(D2065*E2065/12,0))</f>
        <v/>
      </c>
      <c r="G2065" s="50">
        <f>IF(D2065="","",MIN(IFERROR(VLOOKUP(B2065,'Debt Inputs'!$A$6:$M$105,7,FALSE),0),D2065+F2065))</f>
        <v/>
      </c>
      <c r="H2065" s="50">
        <f>IF(D2065="","",IF(L2065=1,MAX(0,'Debt Inputs'!$B$2-SUM($G$2006:$G$2105)),0))</f>
        <v/>
      </c>
      <c r="I2065" s="50">
        <f>IF(D2065="","",MIN(D2065+F2065,G2065+H2065))</f>
        <v/>
      </c>
      <c r="J2065" s="50">
        <f>IF(D2065="","",MIN(D2065,MAX(0,I2065-F2065)))</f>
        <v/>
      </c>
      <c r="K2065" s="50">
        <f>IF(D2065="","",MAX(0,D2065+F2065-I2065))</f>
        <v/>
      </c>
      <c r="L2065" s="23">
        <f>IF(D2065="","",IF(D2065&lt;=0,"",1+COUNTIFS($D$2006:$D$2105,"&gt;0",$E$2006:$E$2105,"&gt;"&amp;E2065)))</f>
        <v/>
      </c>
      <c r="M2065" s="23">
        <f>IF(D2065="","",IF(AND(K2065&gt;0,L2065=1),"Yes","No"))</f>
        <v/>
      </c>
      <c r="N2065" s="50">
        <f>IF(D2065="","",N1965+F2065)</f>
        <v/>
      </c>
      <c r="O2065" s="49">
        <f>IF(D2065="","",IF(AND(K2065=0,K1965&gt;0),C2065,""))</f>
        <v/>
      </c>
    </row>
    <row r="2066">
      <c r="A2066" s="47">
        <f>IF(B2066="","",DATE(YEAR('Debt Inputs'!$E$2),MONTH('Debt Inputs'!$E$2)+20,1))</f>
        <v/>
      </c>
      <c r="B2066" s="18">
        <f>IF('Debt Inputs'!A66="","",'Debt Inputs'!A66)</f>
        <v/>
      </c>
      <c r="C2066" s="19">
        <f>IF(B2066="","",IFERROR(VLOOKUP(B2066,'Debt Inputs'!$A$6:$M$105,2,FALSE),""))</f>
        <v/>
      </c>
      <c r="D2066" s="48">
        <f>IF(B2066="","",K1966)</f>
        <v/>
      </c>
      <c r="E2066" s="21">
        <f>IF(B2066="","",IFERROR(VLOOKUP(B2066,'Debt Inputs'!$A$6:$M$105,5,FALSE),0))</f>
        <v/>
      </c>
      <c r="F2066" s="48">
        <f>IF(D2066="","",IFERROR(D2066*E2066/12,0))</f>
        <v/>
      </c>
      <c r="G2066" s="48">
        <f>IF(D2066="","",MIN(IFERROR(VLOOKUP(B2066,'Debt Inputs'!$A$6:$M$105,7,FALSE),0),D2066+F2066))</f>
        <v/>
      </c>
      <c r="H2066" s="48">
        <f>IF(D2066="","",IF(L2066=1,MAX(0,'Debt Inputs'!$B$2-SUM($G$2006:$G$2105)),0))</f>
        <v/>
      </c>
      <c r="I2066" s="48">
        <f>IF(D2066="","",MIN(D2066+F2066,G2066+H2066))</f>
        <v/>
      </c>
      <c r="J2066" s="48">
        <f>IF(D2066="","",MIN(D2066,MAX(0,I2066-F2066)))</f>
        <v/>
      </c>
      <c r="K2066" s="48">
        <f>IF(D2066="","",MAX(0,D2066+F2066-I2066))</f>
        <v/>
      </c>
      <c r="L2066" s="18">
        <f>IF(D2066="","",IF(D2066&lt;=0,"",1+COUNTIFS($D$2006:$D$2105,"&gt;0",$E$2006:$E$2105,"&gt;"&amp;E2066)))</f>
        <v/>
      </c>
      <c r="M2066" s="18">
        <f>IF(D2066="","",IF(AND(K2066&gt;0,L2066=1),"Yes","No"))</f>
        <v/>
      </c>
      <c r="N2066" s="48">
        <f>IF(D2066="","",N1966+F2066)</f>
        <v/>
      </c>
      <c r="O2066" s="47">
        <f>IF(D2066="","",IF(AND(K2066=0,K1966&gt;0),C2066,""))</f>
        <v/>
      </c>
    </row>
    <row r="2067">
      <c r="A2067" s="49">
        <f>IF(B2067="","",DATE(YEAR('Debt Inputs'!$E$2),MONTH('Debt Inputs'!$E$2)+20,1))</f>
        <v/>
      </c>
      <c r="B2067" s="23">
        <f>IF('Debt Inputs'!A67="","",'Debt Inputs'!A67)</f>
        <v/>
      </c>
      <c r="C2067" s="24">
        <f>IF(B2067="","",IFERROR(VLOOKUP(B2067,'Debt Inputs'!$A$6:$M$105,2,FALSE),""))</f>
        <v/>
      </c>
      <c r="D2067" s="50">
        <f>IF(B2067="","",K1967)</f>
        <v/>
      </c>
      <c r="E2067" s="26">
        <f>IF(B2067="","",IFERROR(VLOOKUP(B2067,'Debt Inputs'!$A$6:$M$105,5,FALSE),0))</f>
        <v/>
      </c>
      <c r="F2067" s="50">
        <f>IF(D2067="","",IFERROR(D2067*E2067/12,0))</f>
        <v/>
      </c>
      <c r="G2067" s="50">
        <f>IF(D2067="","",MIN(IFERROR(VLOOKUP(B2067,'Debt Inputs'!$A$6:$M$105,7,FALSE),0),D2067+F2067))</f>
        <v/>
      </c>
      <c r="H2067" s="50">
        <f>IF(D2067="","",IF(L2067=1,MAX(0,'Debt Inputs'!$B$2-SUM($G$2006:$G$2105)),0))</f>
        <v/>
      </c>
      <c r="I2067" s="50">
        <f>IF(D2067="","",MIN(D2067+F2067,G2067+H2067))</f>
        <v/>
      </c>
      <c r="J2067" s="50">
        <f>IF(D2067="","",MIN(D2067,MAX(0,I2067-F2067)))</f>
        <v/>
      </c>
      <c r="K2067" s="50">
        <f>IF(D2067="","",MAX(0,D2067+F2067-I2067))</f>
        <v/>
      </c>
      <c r="L2067" s="23">
        <f>IF(D2067="","",IF(D2067&lt;=0,"",1+COUNTIFS($D$2006:$D$2105,"&gt;0",$E$2006:$E$2105,"&gt;"&amp;E2067)))</f>
        <v/>
      </c>
      <c r="M2067" s="23">
        <f>IF(D2067="","",IF(AND(K2067&gt;0,L2067=1),"Yes","No"))</f>
        <v/>
      </c>
      <c r="N2067" s="50">
        <f>IF(D2067="","",N1967+F2067)</f>
        <v/>
      </c>
      <c r="O2067" s="49">
        <f>IF(D2067="","",IF(AND(K2067=0,K1967&gt;0),C2067,""))</f>
        <v/>
      </c>
    </row>
    <row r="2068">
      <c r="A2068" s="47">
        <f>IF(B2068="","",DATE(YEAR('Debt Inputs'!$E$2),MONTH('Debt Inputs'!$E$2)+20,1))</f>
        <v/>
      </c>
      <c r="B2068" s="18">
        <f>IF('Debt Inputs'!A68="","",'Debt Inputs'!A68)</f>
        <v/>
      </c>
      <c r="C2068" s="19">
        <f>IF(B2068="","",IFERROR(VLOOKUP(B2068,'Debt Inputs'!$A$6:$M$105,2,FALSE),""))</f>
        <v/>
      </c>
      <c r="D2068" s="48">
        <f>IF(B2068="","",K1968)</f>
        <v/>
      </c>
      <c r="E2068" s="21">
        <f>IF(B2068="","",IFERROR(VLOOKUP(B2068,'Debt Inputs'!$A$6:$M$105,5,FALSE),0))</f>
        <v/>
      </c>
      <c r="F2068" s="48">
        <f>IF(D2068="","",IFERROR(D2068*E2068/12,0))</f>
        <v/>
      </c>
      <c r="G2068" s="48">
        <f>IF(D2068="","",MIN(IFERROR(VLOOKUP(B2068,'Debt Inputs'!$A$6:$M$105,7,FALSE),0),D2068+F2068))</f>
        <v/>
      </c>
      <c r="H2068" s="48">
        <f>IF(D2068="","",IF(L2068=1,MAX(0,'Debt Inputs'!$B$2-SUM($G$2006:$G$2105)),0))</f>
        <v/>
      </c>
      <c r="I2068" s="48">
        <f>IF(D2068="","",MIN(D2068+F2068,G2068+H2068))</f>
        <v/>
      </c>
      <c r="J2068" s="48">
        <f>IF(D2068="","",MIN(D2068,MAX(0,I2068-F2068)))</f>
        <v/>
      </c>
      <c r="K2068" s="48">
        <f>IF(D2068="","",MAX(0,D2068+F2068-I2068))</f>
        <v/>
      </c>
      <c r="L2068" s="18">
        <f>IF(D2068="","",IF(D2068&lt;=0,"",1+COUNTIFS($D$2006:$D$2105,"&gt;0",$E$2006:$E$2105,"&gt;"&amp;E2068)))</f>
        <v/>
      </c>
      <c r="M2068" s="18">
        <f>IF(D2068="","",IF(AND(K2068&gt;0,L2068=1),"Yes","No"))</f>
        <v/>
      </c>
      <c r="N2068" s="48">
        <f>IF(D2068="","",N1968+F2068)</f>
        <v/>
      </c>
      <c r="O2068" s="47">
        <f>IF(D2068="","",IF(AND(K2068=0,K1968&gt;0),C2068,""))</f>
        <v/>
      </c>
    </row>
    <row r="2069">
      <c r="A2069" s="49">
        <f>IF(B2069="","",DATE(YEAR('Debt Inputs'!$E$2),MONTH('Debt Inputs'!$E$2)+20,1))</f>
        <v/>
      </c>
      <c r="B2069" s="23">
        <f>IF('Debt Inputs'!A69="","",'Debt Inputs'!A69)</f>
        <v/>
      </c>
      <c r="C2069" s="24">
        <f>IF(B2069="","",IFERROR(VLOOKUP(B2069,'Debt Inputs'!$A$6:$M$105,2,FALSE),""))</f>
        <v/>
      </c>
      <c r="D2069" s="50">
        <f>IF(B2069="","",K1969)</f>
        <v/>
      </c>
      <c r="E2069" s="26">
        <f>IF(B2069="","",IFERROR(VLOOKUP(B2069,'Debt Inputs'!$A$6:$M$105,5,FALSE),0))</f>
        <v/>
      </c>
      <c r="F2069" s="50">
        <f>IF(D2069="","",IFERROR(D2069*E2069/12,0))</f>
        <v/>
      </c>
      <c r="G2069" s="50">
        <f>IF(D2069="","",MIN(IFERROR(VLOOKUP(B2069,'Debt Inputs'!$A$6:$M$105,7,FALSE),0),D2069+F2069))</f>
        <v/>
      </c>
      <c r="H2069" s="50">
        <f>IF(D2069="","",IF(L2069=1,MAX(0,'Debt Inputs'!$B$2-SUM($G$2006:$G$2105)),0))</f>
        <v/>
      </c>
      <c r="I2069" s="50">
        <f>IF(D2069="","",MIN(D2069+F2069,G2069+H2069))</f>
        <v/>
      </c>
      <c r="J2069" s="50">
        <f>IF(D2069="","",MIN(D2069,MAX(0,I2069-F2069)))</f>
        <v/>
      </c>
      <c r="K2069" s="50">
        <f>IF(D2069="","",MAX(0,D2069+F2069-I2069))</f>
        <v/>
      </c>
      <c r="L2069" s="23">
        <f>IF(D2069="","",IF(D2069&lt;=0,"",1+COUNTIFS($D$2006:$D$2105,"&gt;0",$E$2006:$E$2105,"&gt;"&amp;E2069)))</f>
        <v/>
      </c>
      <c r="M2069" s="23">
        <f>IF(D2069="","",IF(AND(K2069&gt;0,L2069=1),"Yes","No"))</f>
        <v/>
      </c>
      <c r="N2069" s="50">
        <f>IF(D2069="","",N1969+F2069)</f>
        <v/>
      </c>
      <c r="O2069" s="49">
        <f>IF(D2069="","",IF(AND(K2069=0,K1969&gt;0),C2069,""))</f>
        <v/>
      </c>
    </row>
    <row r="2070">
      <c r="A2070" s="47">
        <f>IF(B2070="","",DATE(YEAR('Debt Inputs'!$E$2),MONTH('Debt Inputs'!$E$2)+20,1))</f>
        <v/>
      </c>
      <c r="B2070" s="18">
        <f>IF('Debt Inputs'!A70="","",'Debt Inputs'!A70)</f>
        <v/>
      </c>
      <c r="C2070" s="19">
        <f>IF(B2070="","",IFERROR(VLOOKUP(B2070,'Debt Inputs'!$A$6:$M$105,2,FALSE),""))</f>
        <v/>
      </c>
      <c r="D2070" s="48">
        <f>IF(B2070="","",K1970)</f>
        <v/>
      </c>
      <c r="E2070" s="21">
        <f>IF(B2070="","",IFERROR(VLOOKUP(B2070,'Debt Inputs'!$A$6:$M$105,5,FALSE),0))</f>
        <v/>
      </c>
      <c r="F2070" s="48">
        <f>IF(D2070="","",IFERROR(D2070*E2070/12,0))</f>
        <v/>
      </c>
      <c r="G2070" s="48">
        <f>IF(D2070="","",MIN(IFERROR(VLOOKUP(B2070,'Debt Inputs'!$A$6:$M$105,7,FALSE),0),D2070+F2070))</f>
        <v/>
      </c>
      <c r="H2070" s="48">
        <f>IF(D2070="","",IF(L2070=1,MAX(0,'Debt Inputs'!$B$2-SUM($G$2006:$G$2105)),0))</f>
        <v/>
      </c>
      <c r="I2070" s="48">
        <f>IF(D2070="","",MIN(D2070+F2070,G2070+H2070))</f>
        <v/>
      </c>
      <c r="J2070" s="48">
        <f>IF(D2070="","",MIN(D2070,MAX(0,I2070-F2070)))</f>
        <v/>
      </c>
      <c r="K2070" s="48">
        <f>IF(D2070="","",MAX(0,D2070+F2070-I2070))</f>
        <v/>
      </c>
      <c r="L2070" s="18">
        <f>IF(D2070="","",IF(D2070&lt;=0,"",1+COUNTIFS($D$2006:$D$2105,"&gt;0",$E$2006:$E$2105,"&gt;"&amp;E2070)))</f>
        <v/>
      </c>
      <c r="M2070" s="18">
        <f>IF(D2070="","",IF(AND(K2070&gt;0,L2070=1),"Yes","No"))</f>
        <v/>
      </c>
      <c r="N2070" s="48">
        <f>IF(D2070="","",N1970+F2070)</f>
        <v/>
      </c>
      <c r="O2070" s="47">
        <f>IF(D2070="","",IF(AND(K2070=0,K1970&gt;0),C2070,""))</f>
        <v/>
      </c>
    </row>
    <row r="2071">
      <c r="A2071" s="49">
        <f>IF(B2071="","",DATE(YEAR('Debt Inputs'!$E$2),MONTH('Debt Inputs'!$E$2)+20,1))</f>
        <v/>
      </c>
      <c r="B2071" s="23">
        <f>IF('Debt Inputs'!A71="","",'Debt Inputs'!A71)</f>
        <v/>
      </c>
      <c r="C2071" s="24">
        <f>IF(B2071="","",IFERROR(VLOOKUP(B2071,'Debt Inputs'!$A$6:$M$105,2,FALSE),""))</f>
        <v/>
      </c>
      <c r="D2071" s="50">
        <f>IF(B2071="","",K1971)</f>
        <v/>
      </c>
      <c r="E2071" s="26">
        <f>IF(B2071="","",IFERROR(VLOOKUP(B2071,'Debt Inputs'!$A$6:$M$105,5,FALSE),0))</f>
        <v/>
      </c>
      <c r="F2071" s="50">
        <f>IF(D2071="","",IFERROR(D2071*E2071/12,0))</f>
        <v/>
      </c>
      <c r="G2071" s="50">
        <f>IF(D2071="","",MIN(IFERROR(VLOOKUP(B2071,'Debt Inputs'!$A$6:$M$105,7,FALSE),0),D2071+F2071))</f>
        <v/>
      </c>
      <c r="H2071" s="50">
        <f>IF(D2071="","",IF(L2071=1,MAX(0,'Debt Inputs'!$B$2-SUM($G$2006:$G$2105)),0))</f>
        <v/>
      </c>
      <c r="I2071" s="50">
        <f>IF(D2071="","",MIN(D2071+F2071,G2071+H2071))</f>
        <v/>
      </c>
      <c r="J2071" s="50">
        <f>IF(D2071="","",MIN(D2071,MAX(0,I2071-F2071)))</f>
        <v/>
      </c>
      <c r="K2071" s="50">
        <f>IF(D2071="","",MAX(0,D2071+F2071-I2071))</f>
        <v/>
      </c>
      <c r="L2071" s="23">
        <f>IF(D2071="","",IF(D2071&lt;=0,"",1+COUNTIFS($D$2006:$D$2105,"&gt;0",$E$2006:$E$2105,"&gt;"&amp;E2071)))</f>
        <v/>
      </c>
      <c r="M2071" s="23">
        <f>IF(D2071="","",IF(AND(K2071&gt;0,L2071=1),"Yes","No"))</f>
        <v/>
      </c>
      <c r="N2071" s="50">
        <f>IF(D2071="","",N1971+F2071)</f>
        <v/>
      </c>
      <c r="O2071" s="49">
        <f>IF(D2071="","",IF(AND(K2071=0,K1971&gt;0),C2071,""))</f>
        <v/>
      </c>
    </row>
    <row r="2072">
      <c r="A2072" s="47">
        <f>IF(B2072="","",DATE(YEAR('Debt Inputs'!$E$2),MONTH('Debt Inputs'!$E$2)+20,1))</f>
        <v/>
      </c>
      <c r="B2072" s="18">
        <f>IF('Debt Inputs'!A72="","",'Debt Inputs'!A72)</f>
        <v/>
      </c>
      <c r="C2072" s="19">
        <f>IF(B2072="","",IFERROR(VLOOKUP(B2072,'Debt Inputs'!$A$6:$M$105,2,FALSE),""))</f>
        <v/>
      </c>
      <c r="D2072" s="48">
        <f>IF(B2072="","",K1972)</f>
        <v/>
      </c>
      <c r="E2072" s="21">
        <f>IF(B2072="","",IFERROR(VLOOKUP(B2072,'Debt Inputs'!$A$6:$M$105,5,FALSE),0))</f>
        <v/>
      </c>
      <c r="F2072" s="48">
        <f>IF(D2072="","",IFERROR(D2072*E2072/12,0))</f>
        <v/>
      </c>
      <c r="G2072" s="48">
        <f>IF(D2072="","",MIN(IFERROR(VLOOKUP(B2072,'Debt Inputs'!$A$6:$M$105,7,FALSE),0),D2072+F2072))</f>
        <v/>
      </c>
      <c r="H2072" s="48">
        <f>IF(D2072="","",IF(L2072=1,MAX(0,'Debt Inputs'!$B$2-SUM($G$2006:$G$2105)),0))</f>
        <v/>
      </c>
      <c r="I2072" s="48">
        <f>IF(D2072="","",MIN(D2072+F2072,G2072+H2072))</f>
        <v/>
      </c>
      <c r="J2072" s="48">
        <f>IF(D2072="","",MIN(D2072,MAX(0,I2072-F2072)))</f>
        <v/>
      </c>
      <c r="K2072" s="48">
        <f>IF(D2072="","",MAX(0,D2072+F2072-I2072))</f>
        <v/>
      </c>
      <c r="L2072" s="18">
        <f>IF(D2072="","",IF(D2072&lt;=0,"",1+COUNTIFS($D$2006:$D$2105,"&gt;0",$E$2006:$E$2105,"&gt;"&amp;E2072)))</f>
        <v/>
      </c>
      <c r="M2072" s="18">
        <f>IF(D2072="","",IF(AND(K2072&gt;0,L2072=1),"Yes","No"))</f>
        <v/>
      </c>
      <c r="N2072" s="48">
        <f>IF(D2072="","",N1972+F2072)</f>
        <v/>
      </c>
      <c r="O2072" s="47">
        <f>IF(D2072="","",IF(AND(K2072=0,K1972&gt;0),C2072,""))</f>
        <v/>
      </c>
    </row>
    <row r="2073">
      <c r="A2073" s="49">
        <f>IF(B2073="","",DATE(YEAR('Debt Inputs'!$E$2),MONTH('Debt Inputs'!$E$2)+20,1))</f>
        <v/>
      </c>
      <c r="B2073" s="23">
        <f>IF('Debt Inputs'!A73="","",'Debt Inputs'!A73)</f>
        <v/>
      </c>
      <c r="C2073" s="24">
        <f>IF(B2073="","",IFERROR(VLOOKUP(B2073,'Debt Inputs'!$A$6:$M$105,2,FALSE),""))</f>
        <v/>
      </c>
      <c r="D2073" s="50">
        <f>IF(B2073="","",K1973)</f>
        <v/>
      </c>
      <c r="E2073" s="26">
        <f>IF(B2073="","",IFERROR(VLOOKUP(B2073,'Debt Inputs'!$A$6:$M$105,5,FALSE),0))</f>
        <v/>
      </c>
      <c r="F2073" s="50">
        <f>IF(D2073="","",IFERROR(D2073*E2073/12,0))</f>
        <v/>
      </c>
      <c r="G2073" s="50">
        <f>IF(D2073="","",MIN(IFERROR(VLOOKUP(B2073,'Debt Inputs'!$A$6:$M$105,7,FALSE),0),D2073+F2073))</f>
        <v/>
      </c>
      <c r="H2073" s="50">
        <f>IF(D2073="","",IF(L2073=1,MAX(0,'Debt Inputs'!$B$2-SUM($G$2006:$G$2105)),0))</f>
        <v/>
      </c>
      <c r="I2073" s="50">
        <f>IF(D2073="","",MIN(D2073+F2073,G2073+H2073))</f>
        <v/>
      </c>
      <c r="J2073" s="50">
        <f>IF(D2073="","",MIN(D2073,MAX(0,I2073-F2073)))</f>
        <v/>
      </c>
      <c r="K2073" s="50">
        <f>IF(D2073="","",MAX(0,D2073+F2073-I2073))</f>
        <v/>
      </c>
      <c r="L2073" s="23">
        <f>IF(D2073="","",IF(D2073&lt;=0,"",1+COUNTIFS($D$2006:$D$2105,"&gt;0",$E$2006:$E$2105,"&gt;"&amp;E2073)))</f>
        <v/>
      </c>
      <c r="M2073" s="23">
        <f>IF(D2073="","",IF(AND(K2073&gt;0,L2073=1),"Yes","No"))</f>
        <v/>
      </c>
      <c r="N2073" s="50">
        <f>IF(D2073="","",N1973+F2073)</f>
        <v/>
      </c>
      <c r="O2073" s="49">
        <f>IF(D2073="","",IF(AND(K2073=0,K1973&gt;0),C2073,""))</f>
        <v/>
      </c>
    </row>
    <row r="2074">
      <c r="A2074" s="47">
        <f>IF(B2074="","",DATE(YEAR('Debt Inputs'!$E$2),MONTH('Debt Inputs'!$E$2)+20,1))</f>
        <v/>
      </c>
      <c r="B2074" s="18">
        <f>IF('Debt Inputs'!A74="","",'Debt Inputs'!A74)</f>
        <v/>
      </c>
      <c r="C2074" s="19">
        <f>IF(B2074="","",IFERROR(VLOOKUP(B2074,'Debt Inputs'!$A$6:$M$105,2,FALSE),""))</f>
        <v/>
      </c>
      <c r="D2074" s="48">
        <f>IF(B2074="","",K1974)</f>
        <v/>
      </c>
      <c r="E2074" s="21">
        <f>IF(B2074="","",IFERROR(VLOOKUP(B2074,'Debt Inputs'!$A$6:$M$105,5,FALSE),0))</f>
        <v/>
      </c>
      <c r="F2074" s="48">
        <f>IF(D2074="","",IFERROR(D2074*E2074/12,0))</f>
        <v/>
      </c>
      <c r="G2074" s="48">
        <f>IF(D2074="","",MIN(IFERROR(VLOOKUP(B2074,'Debt Inputs'!$A$6:$M$105,7,FALSE),0),D2074+F2074))</f>
        <v/>
      </c>
      <c r="H2074" s="48">
        <f>IF(D2074="","",IF(L2074=1,MAX(0,'Debt Inputs'!$B$2-SUM($G$2006:$G$2105)),0))</f>
        <v/>
      </c>
      <c r="I2074" s="48">
        <f>IF(D2074="","",MIN(D2074+F2074,G2074+H2074))</f>
        <v/>
      </c>
      <c r="J2074" s="48">
        <f>IF(D2074="","",MIN(D2074,MAX(0,I2074-F2074)))</f>
        <v/>
      </c>
      <c r="K2074" s="48">
        <f>IF(D2074="","",MAX(0,D2074+F2074-I2074))</f>
        <v/>
      </c>
      <c r="L2074" s="18">
        <f>IF(D2074="","",IF(D2074&lt;=0,"",1+COUNTIFS($D$2006:$D$2105,"&gt;0",$E$2006:$E$2105,"&gt;"&amp;E2074)))</f>
        <v/>
      </c>
      <c r="M2074" s="18">
        <f>IF(D2074="","",IF(AND(K2074&gt;0,L2074=1),"Yes","No"))</f>
        <v/>
      </c>
      <c r="N2074" s="48">
        <f>IF(D2074="","",N1974+F2074)</f>
        <v/>
      </c>
      <c r="O2074" s="47">
        <f>IF(D2074="","",IF(AND(K2074=0,K1974&gt;0),C2074,""))</f>
        <v/>
      </c>
    </row>
    <row r="2075">
      <c r="A2075" s="49">
        <f>IF(B2075="","",DATE(YEAR('Debt Inputs'!$E$2),MONTH('Debt Inputs'!$E$2)+20,1))</f>
        <v/>
      </c>
      <c r="B2075" s="23">
        <f>IF('Debt Inputs'!A75="","",'Debt Inputs'!A75)</f>
        <v/>
      </c>
      <c r="C2075" s="24">
        <f>IF(B2075="","",IFERROR(VLOOKUP(B2075,'Debt Inputs'!$A$6:$M$105,2,FALSE),""))</f>
        <v/>
      </c>
      <c r="D2075" s="50">
        <f>IF(B2075="","",K1975)</f>
        <v/>
      </c>
      <c r="E2075" s="26">
        <f>IF(B2075="","",IFERROR(VLOOKUP(B2075,'Debt Inputs'!$A$6:$M$105,5,FALSE),0))</f>
        <v/>
      </c>
      <c r="F2075" s="50">
        <f>IF(D2075="","",IFERROR(D2075*E2075/12,0))</f>
        <v/>
      </c>
      <c r="G2075" s="50">
        <f>IF(D2075="","",MIN(IFERROR(VLOOKUP(B2075,'Debt Inputs'!$A$6:$M$105,7,FALSE),0),D2075+F2075))</f>
        <v/>
      </c>
      <c r="H2075" s="50">
        <f>IF(D2075="","",IF(L2075=1,MAX(0,'Debt Inputs'!$B$2-SUM($G$2006:$G$2105)),0))</f>
        <v/>
      </c>
      <c r="I2075" s="50">
        <f>IF(D2075="","",MIN(D2075+F2075,G2075+H2075))</f>
        <v/>
      </c>
      <c r="J2075" s="50">
        <f>IF(D2075="","",MIN(D2075,MAX(0,I2075-F2075)))</f>
        <v/>
      </c>
      <c r="K2075" s="50">
        <f>IF(D2075="","",MAX(0,D2075+F2075-I2075))</f>
        <v/>
      </c>
      <c r="L2075" s="23">
        <f>IF(D2075="","",IF(D2075&lt;=0,"",1+COUNTIFS($D$2006:$D$2105,"&gt;0",$E$2006:$E$2105,"&gt;"&amp;E2075)))</f>
        <v/>
      </c>
      <c r="M2075" s="23">
        <f>IF(D2075="","",IF(AND(K2075&gt;0,L2075=1),"Yes","No"))</f>
        <v/>
      </c>
      <c r="N2075" s="50">
        <f>IF(D2075="","",N1975+F2075)</f>
        <v/>
      </c>
      <c r="O2075" s="49">
        <f>IF(D2075="","",IF(AND(K2075=0,K1975&gt;0),C2075,""))</f>
        <v/>
      </c>
    </row>
    <row r="2076">
      <c r="A2076" s="47">
        <f>IF(B2076="","",DATE(YEAR('Debt Inputs'!$E$2),MONTH('Debt Inputs'!$E$2)+20,1))</f>
        <v/>
      </c>
      <c r="B2076" s="18">
        <f>IF('Debt Inputs'!A76="","",'Debt Inputs'!A76)</f>
        <v/>
      </c>
      <c r="C2076" s="19">
        <f>IF(B2076="","",IFERROR(VLOOKUP(B2076,'Debt Inputs'!$A$6:$M$105,2,FALSE),""))</f>
        <v/>
      </c>
      <c r="D2076" s="48">
        <f>IF(B2076="","",K1976)</f>
        <v/>
      </c>
      <c r="E2076" s="21">
        <f>IF(B2076="","",IFERROR(VLOOKUP(B2076,'Debt Inputs'!$A$6:$M$105,5,FALSE),0))</f>
        <v/>
      </c>
      <c r="F2076" s="48">
        <f>IF(D2076="","",IFERROR(D2076*E2076/12,0))</f>
        <v/>
      </c>
      <c r="G2076" s="48">
        <f>IF(D2076="","",MIN(IFERROR(VLOOKUP(B2076,'Debt Inputs'!$A$6:$M$105,7,FALSE),0),D2076+F2076))</f>
        <v/>
      </c>
      <c r="H2076" s="48">
        <f>IF(D2076="","",IF(L2076=1,MAX(0,'Debt Inputs'!$B$2-SUM($G$2006:$G$2105)),0))</f>
        <v/>
      </c>
      <c r="I2076" s="48">
        <f>IF(D2076="","",MIN(D2076+F2076,G2076+H2076))</f>
        <v/>
      </c>
      <c r="J2076" s="48">
        <f>IF(D2076="","",MIN(D2076,MAX(0,I2076-F2076)))</f>
        <v/>
      </c>
      <c r="K2076" s="48">
        <f>IF(D2076="","",MAX(0,D2076+F2076-I2076))</f>
        <v/>
      </c>
      <c r="L2076" s="18">
        <f>IF(D2076="","",IF(D2076&lt;=0,"",1+COUNTIFS($D$2006:$D$2105,"&gt;0",$E$2006:$E$2105,"&gt;"&amp;E2076)))</f>
        <v/>
      </c>
      <c r="M2076" s="18">
        <f>IF(D2076="","",IF(AND(K2076&gt;0,L2076=1),"Yes","No"))</f>
        <v/>
      </c>
      <c r="N2076" s="48">
        <f>IF(D2076="","",N1976+F2076)</f>
        <v/>
      </c>
      <c r="O2076" s="47">
        <f>IF(D2076="","",IF(AND(K2076=0,K1976&gt;0),C2076,""))</f>
        <v/>
      </c>
    </row>
    <row r="2077">
      <c r="A2077" s="49">
        <f>IF(B2077="","",DATE(YEAR('Debt Inputs'!$E$2),MONTH('Debt Inputs'!$E$2)+20,1))</f>
        <v/>
      </c>
      <c r="B2077" s="23">
        <f>IF('Debt Inputs'!A77="","",'Debt Inputs'!A77)</f>
        <v/>
      </c>
      <c r="C2077" s="24">
        <f>IF(B2077="","",IFERROR(VLOOKUP(B2077,'Debt Inputs'!$A$6:$M$105,2,FALSE),""))</f>
        <v/>
      </c>
      <c r="D2077" s="50">
        <f>IF(B2077="","",K1977)</f>
        <v/>
      </c>
      <c r="E2077" s="26">
        <f>IF(B2077="","",IFERROR(VLOOKUP(B2077,'Debt Inputs'!$A$6:$M$105,5,FALSE),0))</f>
        <v/>
      </c>
      <c r="F2077" s="50">
        <f>IF(D2077="","",IFERROR(D2077*E2077/12,0))</f>
        <v/>
      </c>
      <c r="G2077" s="50">
        <f>IF(D2077="","",MIN(IFERROR(VLOOKUP(B2077,'Debt Inputs'!$A$6:$M$105,7,FALSE),0),D2077+F2077))</f>
        <v/>
      </c>
      <c r="H2077" s="50">
        <f>IF(D2077="","",IF(L2077=1,MAX(0,'Debt Inputs'!$B$2-SUM($G$2006:$G$2105)),0))</f>
        <v/>
      </c>
      <c r="I2077" s="50">
        <f>IF(D2077="","",MIN(D2077+F2077,G2077+H2077))</f>
        <v/>
      </c>
      <c r="J2077" s="50">
        <f>IF(D2077="","",MIN(D2077,MAX(0,I2077-F2077)))</f>
        <v/>
      </c>
      <c r="K2077" s="50">
        <f>IF(D2077="","",MAX(0,D2077+F2077-I2077))</f>
        <v/>
      </c>
      <c r="L2077" s="23">
        <f>IF(D2077="","",IF(D2077&lt;=0,"",1+COUNTIFS($D$2006:$D$2105,"&gt;0",$E$2006:$E$2105,"&gt;"&amp;E2077)))</f>
        <v/>
      </c>
      <c r="M2077" s="23">
        <f>IF(D2077="","",IF(AND(K2077&gt;0,L2077=1),"Yes","No"))</f>
        <v/>
      </c>
      <c r="N2077" s="50">
        <f>IF(D2077="","",N1977+F2077)</f>
        <v/>
      </c>
      <c r="O2077" s="49">
        <f>IF(D2077="","",IF(AND(K2077=0,K1977&gt;0),C2077,""))</f>
        <v/>
      </c>
    </row>
    <row r="2078">
      <c r="A2078" s="47">
        <f>IF(B2078="","",DATE(YEAR('Debt Inputs'!$E$2),MONTH('Debt Inputs'!$E$2)+20,1))</f>
        <v/>
      </c>
      <c r="B2078" s="18">
        <f>IF('Debt Inputs'!A78="","",'Debt Inputs'!A78)</f>
        <v/>
      </c>
      <c r="C2078" s="19">
        <f>IF(B2078="","",IFERROR(VLOOKUP(B2078,'Debt Inputs'!$A$6:$M$105,2,FALSE),""))</f>
        <v/>
      </c>
      <c r="D2078" s="48">
        <f>IF(B2078="","",K1978)</f>
        <v/>
      </c>
      <c r="E2078" s="21">
        <f>IF(B2078="","",IFERROR(VLOOKUP(B2078,'Debt Inputs'!$A$6:$M$105,5,FALSE),0))</f>
        <v/>
      </c>
      <c r="F2078" s="48">
        <f>IF(D2078="","",IFERROR(D2078*E2078/12,0))</f>
        <v/>
      </c>
      <c r="G2078" s="48">
        <f>IF(D2078="","",MIN(IFERROR(VLOOKUP(B2078,'Debt Inputs'!$A$6:$M$105,7,FALSE),0),D2078+F2078))</f>
        <v/>
      </c>
      <c r="H2078" s="48">
        <f>IF(D2078="","",IF(L2078=1,MAX(0,'Debt Inputs'!$B$2-SUM($G$2006:$G$2105)),0))</f>
        <v/>
      </c>
      <c r="I2078" s="48">
        <f>IF(D2078="","",MIN(D2078+F2078,G2078+H2078))</f>
        <v/>
      </c>
      <c r="J2078" s="48">
        <f>IF(D2078="","",MIN(D2078,MAX(0,I2078-F2078)))</f>
        <v/>
      </c>
      <c r="K2078" s="48">
        <f>IF(D2078="","",MAX(0,D2078+F2078-I2078))</f>
        <v/>
      </c>
      <c r="L2078" s="18">
        <f>IF(D2078="","",IF(D2078&lt;=0,"",1+COUNTIFS($D$2006:$D$2105,"&gt;0",$E$2006:$E$2105,"&gt;"&amp;E2078)))</f>
        <v/>
      </c>
      <c r="M2078" s="18">
        <f>IF(D2078="","",IF(AND(K2078&gt;0,L2078=1),"Yes","No"))</f>
        <v/>
      </c>
      <c r="N2078" s="48">
        <f>IF(D2078="","",N1978+F2078)</f>
        <v/>
      </c>
      <c r="O2078" s="47">
        <f>IF(D2078="","",IF(AND(K2078=0,K1978&gt;0),C2078,""))</f>
        <v/>
      </c>
    </row>
    <row r="2079">
      <c r="A2079" s="49">
        <f>IF(B2079="","",DATE(YEAR('Debt Inputs'!$E$2),MONTH('Debt Inputs'!$E$2)+20,1))</f>
        <v/>
      </c>
      <c r="B2079" s="23">
        <f>IF('Debt Inputs'!A79="","",'Debt Inputs'!A79)</f>
        <v/>
      </c>
      <c r="C2079" s="24">
        <f>IF(B2079="","",IFERROR(VLOOKUP(B2079,'Debt Inputs'!$A$6:$M$105,2,FALSE),""))</f>
        <v/>
      </c>
      <c r="D2079" s="50">
        <f>IF(B2079="","",K1979)</f>
        <v/>
      </c>
      <c r="E2079" s="26">
        <f>IF(B2079="","",IFERROR(VLOOKUP(B2079,'Debt Inputs'!$A$6:$M$105,5,FALSE),0))</f>
        <v/>
      </c>
      <c r="F2079" s="50">
        <f>IF(D2079="","",IFERROR(D2079*E2079/12,0))</f>
        <v/>
      </c>
      <c r="G2079" s="50">
        <f>IF(D2079="","",MIN(IFERROR(VLOOKUP(B2079,'Debt Inputs'!$A$6:$M$105,7,FALSE),0),D2079+F2079))</f>
        <v/>
      </c>
      <c r="H2079" s="50">
        <f>IF(D2079="","",IF(L2079=1,MAX(0,'Debt Inputs'!$B$2-SUM($G$2006:$G$2105)),0))</f>
        <v/>
      </c>
      <c r="I2079" s="50">
        <f>IF(D2079="","",MIN(D2079+F2079,G2079+H2079))</f>
        <v/>
      </c>
      <c r="J2079" s="50">
        <f>IF(D2079="","",MIN(D2079,MAX(0,I2079-F2079)))</f>
        <v/>
      </c>
      <c r="K2079" s="50">
        <f>IF(D2079="","",MAX(0,D2079+F2079-I2079))</f>
        <v/>
      </c>
      <c r="L2079" s="23">
        <f>IF(D2079="","",IF(D2079&lt;=0,"",1+COUNTIFS($D$2006:$D$2105,"&gt;0",$E$2006:$E$2105,"&gt;"&amp;E2079)))</f>
        <v/>
      </c>
      <c r="M2079" s="23">
        <f>IF(D2079="","",IF(AND(K2079&gt;0,L2079=1),"Yes","No"))</f>
        <v/>
      </c>
      <c r="N2079" s="50">
        <f>IF(D2079="","",N1979+F2079)</f>
        <v/>
      </c>
      <c r="O2079" s="49">
        <f>IF(D2079="","",IF(AND(K2079=0,K1979&gt;0),C2079,""))</f>
        <v/>
      </c>
    </row>
    <row r="2080">
      <c r="A2080" s="47">
        <f>IF(B2080="","",DATE(YEAR('Debt Inputs'!$E$2),MONTH('Debt Inputs'!$E$2)+20,1))</f>
        <v/>
      </c>
      <c r="B2080" s="18">
        <f>IF('Debt Inputs'!A80="","",'Debt Inputs'!A80)</f>
        <v/>
      </c>
      <c r="C2080" s="19">
        <f>IF(B2080="","",IFERROR(VLOOKUP(B2080,'Debt Inputs'!$A$6:$M$105,2,FALSE),""))</f>
        <v/>
      </c>
      <c r="D2080" s="48">
        <f>IF(B2080="","",K1980)</f>
        <v/>
      </c>
      <c r="E2080" s="21">
        <f>IF(B2080="","",IFERROR(VLOOKUP(B2080,'Debt Inputs'!$A$6:$M$105,5,FALSE),0))</f>
        <v/>
      </c>
      <c r="F2080" s="48">
        <f>IF(D2080="","",IFERROR(D2080*E2080/12,0))</f>
        <v/>
      </c>
      <c r="G2080" s="48">
        <f>IF(D2080="","",MIN(IFERROR(VLOOKUP(B2080,'Debt Inputs'!$A$6:$M$105,7,FALSE),0),D2080+F2080))</f>
        <v/>
      </c>
      <c r="H2080" s="48">
        <f>IF(D2080="","",IF(L2080=1,MAX(0,'Debt Inputs'!$B$2-SUM($G$2006:$G$2105)),0))</f>
        <v/>
      </c>
      <c r="I2080" s="48">
        <f>IF(D2080="","",MIN(D2080+F2080,G2080+H2080))</f>
        <v/>
      </c>
      <c r="J2080" s="48">
        <f>IF(D2080="","",MIN(D2080,MAX(0,I2080-F2080)))</f>
        <v/>
      </c>
      <c r="K2080" s="48">
        <f>IF(D2080="","",MAX(0,D2080+F2080-I2080))</f>
        <v/>
      </c>
      <c r="L2080" s="18">
        <f>IF(D2080="","",IF(D2080&lt;=0,"",1+COUNTIFS($D$2006:$D$2105,"&gt;0",$E$2006:$E$2105,"&gt;"&amp;E2080)))</f>
        <v/>
      </c>
      <c r="M2080" s="18">
        <f>IF(D2080="","",IF(AND(K2080&gt;0,L2080=1),"Yes","No"))</f>
        <v/>
      </c>
      <c r="N2080" s="48">
        <f>IF(D2080="","",N1980+F2080)</f>
        <v/>
      </c>
      <c r="O2080" s="47">
        <f>IF(D2080="","",IF(AND(K2080=0,K1980&gt;0),C2080,""))</f>
        <v/>
      </c>
    </row>
    <row r="2081">
      <c r="A2081" s="49">
        <f>IF(B2081="","",DATE(YEAR('Debt Inputs'!$E$2),MONTH('Debt Inputs'!$E$2)+20,1))</f>
        <v/>
      </c>
      <c r="B2081" s="23">
        <f>IF('Debt Inputs'!A81="","",'Debt Inputs'!A81)</f>
        <v/>
      </c>
      <c r="C2081" s="24">
        <f>IF(B2081="","",IFERROR(VLOOKUP(B2081,'Debt Inputs'!$A$6:$M$105,2,FALSE),""))</f>
        <v/>
      </c>
      <c r="D2081" s="50">
        <f>IF(B2081="","",K1981)</f>
        <v/>
      </c>
      <c r="E2081" s="26">
        <f>IF(B2081="","",IFERROR(VLOOKUP(B2081,'Debt Inputs'!$A$6:$M$105,5,FALSE),0))</f>
        <v/>
      </c>
      <c r="F2081" s="50">
        <f>IF(D2081="","",IFERROR(D2081*E2081/12,0))</f>
        <v/>
      </c>
      <c r="G2081" s="50">
        <f>IF(D2081="","",MIN(IFERROR(VLOOKUP(B2081,'Debt Inputs'!$A$6:$M$105,7,FALSE),0),D2081+F2081))</f>
        <v/>
      </c>
      <c r="H2081" s="50">
        <f>IF(D2081="","",IF(L2081=1,MAX(0,'Debt Inputs'!$B$2-SUM($G$2006:$G$2105)),0))</f>
        <v/>
      </c>
      <c r="I2081" s="50">
        <f>IF(D2081="","",MIN(D2081+F2081,G2081+H2081))</f>
        <v/>
      </c>
      <c r="J2081" s="50">
        <f>IF(D2081="","",MIN(D2081,MAX(0,I2081-F2081)))</f>
        <v/>
      </c>
      <c r="K2081" s="50">
        <f>IF(D2081="","",MAX(0,D2081+F2081-I2081))</f>
        <v/>
      </c>
      <c r="L2081" s="23">
        <f>IF(D2081="","",IF(D2081&lt;=0,"",1+COUNTIFS($D$2006:$D$2105,"&gt;0",$E$2006:$E$2105,"&gt;"&amp;E2081)))</f>
        <v/>
      </c>
      <c r="M2081" s="23">
        <f>IF(D2081="","",IF(AND(K2081&gt;0,L2081=1),"Yes","No"))</f>
        <v/>
      </c>
      <c r="N2081" s="50">
        <f>IF(D2081="","",N1981+F2081)</f>
        <v/>
      </c>
      <c r="O2081" s="49">
        <f>IF(D2081="","",IF(AND(K2081=0,K1981&gt;0),C2081,""))</f>
        <v/>
      </c>
    </row>
    <row r="2082">
      <c r="A2082" s="47">
        <f>IF(B2082="","",DATE(YEAR('Debt Inputs'!$E$2),MONTH('Debt Inputs'!$E$2)+20,1))</f>
        <v/>
      </c>
      <c r="B2082" s="18">
        <f>IF('Debt Inputs'!A82="","",'Debt Inputs'!A82)</f>
        <v/>
      </c>
      <c r="C2082" s="19">
        <f>IF(B2082="","",IFERROR(VLOOKUP(B2082,'Debt Inputs'!$A$6:$M$105,2,FALSE),""))</f>
        <v/>
      </c>
      <c r="D2082" s="48">
        <f>IF(B2082="","",K1982)</f>
        <v/>
      </c>
      <c r="E2082" s="21">
        <f>IF(B2082="","",IFERROR(VLOOKUP(B2082,'Debt Inputs'!$A$6:$M$105,5,FALSE),0))</f>
        <v/>
      </c>
      <c r="F2082" s="48">
        <f>IF(D2082="","",IFERROR(D2082*E2082/12,0))</f>
        <v/>
      </c>
      <c r="G2082" s="48">
        <f>IF(D2082="","",MIN(IFERROR(VLOOKUP(B2082,'Debt Inputs'!$A$6:$M$105,7,FALSE),0),D2082+F2082))</f>
        <v/>
      </c>
      <c r="H2082" s="48">
        <f>IF(D2082="","",IF(L2082=1,MAX(0,'Debt Inputs'!$B$2-SUM($G$2006:$G$2105)),0))</f>
        <v/>
      </c>
      <c r="I2082" s="48">
        <f>IF(D2082="","",MIN(D2082+F2082,G2082+H2082))</f>
        <v/>
      </c>
      <c r="J2082" s="48">
        <f>IF(D2082="","",MIN(D2082,MAX(0,I2082-F2082)))</f>
        <v/>
      </c>
      <c r="K2082" s="48">
        <f>IF(D2082="","",MAX(0,D2082+F2082-I2082))</f>
        <v/>
      </c>
      <c r="L2082" s="18">
        <f>IF(D2082="","",IF(D2082&lt;=0,"",1+COUNTIFS($D$2006:$D$2105,"&gt;0",$E$2006:$E$2105,"&gt;"&amp;E2082)))</f>
        <v/>
      </c>
      <c r="M2082" s="18">
        <f>IF(D2082="","",IF(AND(K2082&gt;0,L2082=1),"Yes","No"))</f>
        <v/>
      </c>
      <c r="N2082" s="48">
        <f>IF(D2082="","",N1982+F2082)</f>
        <v/>
      </c>
      <c r="O2082" s="47">
        <f>IF(D2082="","",IF(AND(K2082=0,K1982&gt;0),C2082,""))</f>
        <v/>
      </c>
    </row>
    <row r="2083">
      <c r="A2083" s="49">
        <f>IF(B2083="","",DATE(YEAR('Debt Inputs'!$E$2),MONTH('Debt Inputs'!$E$2)+20,1))</f>
        <v/>
      </c>
      <c r="B2083" s="23">
        <f>IF('Debt Inputs'!A83="","",'Debt Inputs'!A83)</f>
        <v/>
      </c>
      <c r="C2083" s="24">
        <f>IF(B2083="","",IFERROR(VLOOKUP(B2083,'Debt Inputs'!$A$6:$M$105,2,FALSE),""))</f>
        <v/>
      </c>
      <c r="D2083" s="50">
        <f>IF(B2083="","",K1983)</f>
        <v/>
      </c>
      <c r="E2083" s="26">
        <f>IF(B2083="","",IFERROR(VLOOKUP(B2083,'Debt Inputs'!$A$6:$M$105,5,FALSE),0))</f>
        <v/>
      </c>
      <c r="F2083" s="50">
        <f>IF(D2083="","",IFERROR(D2083*E2083/12,0))</f>
        <v/>
      </c>
      <c r="G2083" s="50">
        <f>IF(D2083="","",MIN(IFERROR(VLOOKUP(B2083,'Debt Inputs'!$A$6:$M$105,7,FALSE),0),D2083+F2083))</f>
        <v/>
      </c>
      <c r="H2083" s="50">
        <f>IF(D2083="","",IF(L2083=1,MAX(0,'Debt Inputs'!$B$2-SUM($G$2006:$G$2105)),0))</f>
        <v/>
      </c>
      <c r="I2083" s="50">
        <f>IF(D2083="","",MIN(D2083+F2083,G2083+H2083))</f>
        <v/>
      </c>
      <c r="J2083" s="50">
        <f>IF(D2083="","",MIN(D2083,MAX(0,I2083-F2083)))</f>
        <v/>
      </c>
      <c r="K2083" s="50">
        <f>IF(D2083="","",MAX(0,D2083+F2083-I2083))</f>
        <v/>
      </c>
      <c r="L2083" s="23">
        <f>IF(D2083="","",IF(D2083&lt;=0,"",1+COUNTIFS($D$2006:$D$2105,"&gt;0",$E$2006:$E$2105,"&gt;"&amp;E2083)))</f>
        <v/>
      </c>
      <c r="M2083" s="23">
        <f>IF(D2083="","",IF(AND(K2083&gt;0,L2083=1),"Yes","No"))</f>
        <v/>
      </c>
      <c r="N2083" s="50">
        <f>IF(D2083="","",N1983+F2083)</f>
        <v/>
      </c>
      <c r="O2083" s="49">
        <f>IF(D2083="","",IF(AND(K2083=0,K1983&gt;0),C2083,""))</f>
        <v/>
      </c>
    </row>
    <row r="2084">
      <c r="A2084" s="47">
        <f>IF(B2084="","",DATE(YEAR('Debt Inputs'!$E$2),MONTH('Debt Inputs'!$E$2)+20,1))</f>
        <v/>
      </c>
      <c r="B2084" s="18">
        <f>IF('Debt Inputs'!A84="","",'Debt Inputs'!A84)</f>
        <v/>
      </c>
      <c r="C2084" s="19">
        <f>IF(B2084="","",IFERROR(VLOOKUP(B2084,'Debt Inputs'!$A$6:$M$105,2,FALSE),""))</f>
        <v/>
      </c>
      <c r="D2084" s="48">
        <f>IF(B2084="","",K1984)</f>
        <v/>
      </c>
      <c r="E2084" s="21">
        <f>IF(B2084="","",IFERROR(VLOOKUP(B2084,'Debt Inputs'!$A$6:$M$105,5,FALSE),0))</f>
        <v/>
      </c>
      <c r="F2084" s="48">
        <f>IF(D2084="","",IFERROR(D2084*E2084/12,0))</f>
        <v/>
      </c>
      <c r="G2084" s="48">
        <f>IF(D2084="","",MIN(IFERROR(VLOOKUP(B2084,'Debt Inputs'!$A$6:$M$105,7,FALSE),0),D2084+F2084))</f>
        <v/>
      </c>
      <c r="H2084" s="48">
        <f>IF(D2084="","",IF(L2084=1,MAX(0,'Debt Inputs'!$B$2-SUM($G$2006:$G$2105)),0))</f>
        <v/>
      </c>
      <c r="I2084" s="48">
        <f>IF(D2084="","",MIN(D2084+F2084,G2084+H2084))</f>
        <v/>
      </c>
      <c r="J2084" s="48">
        <f>IF(D2084="","",MIN(D2084,MAX(0,I2084-F2084)))</f>
        <v/>
      </c>
      <c r="K2084" s="48">
        <f>IF(D2084="","",MAX(0,D2084+F2084-I2084))</f>
        <v/>
      </c>
      <c r="L2084" s="18">
        <f>IF(D2084="","",IF(D2084&lt;=0,"",1+COUNTIFS($D$2006:$D$2105,"&gt;0",$E$2006:$E$2105,"&gt;"&amp;E2084)))</f>
        <v/>
      </c>
      <c r="M2084" s="18">
        <f>IF(D2084="","",IF(AND(K2084&gt;0,L2084=1),"Yes","No"))</f>
        <v/>
      </c>
      <c r="N2084" s="48">
        <f>IF(D2084="","",N1984+F2084)</f>
        <v/>
      </c>
      <c r="O2084" s="47">
        <f>IF(D2084="","",IF(AND(K2084=0,K1984&gt;0),C2084,""))</f>
        <v/>
      </c>
    </row>
    <row r="2085">
      <c r="A2085" s="49">
        <f>IF(B2085="","",DATE(YEAR('Debt Inputs'!$E$2),MONTH('Debt Inputs'!$E$2)+20,1))</f>
        <v/>
      </c>
      <c r="B2085" s="23">
        <f>IF('Debt Inputs'!A85="","",'Debt Inputs'!A85)</f>
        <v/>
      </c>
      <c r="C2085" s="24">
        <f>IF(B2085="","",IFERROR(VLOOKUP(B2085,'Debt Inputs'!$A$6:$M$105,2,FALSE),""))</f>
        <v/>
      </c>
      <c r="D2085" s="50">
        <f>IF(B2085="","",K1985)</f>
        <v/>
      </c>
      <c r="E2085" s="26">
        <f>IF(B2085="","",IFERROR(VLOOKUP(B2085,'Debt Inputs'!$A$6:$M$105,5,FALSE),0))</f>
        <v/>
      </c>
      <c r="F2085" s="50">
        <f>IF(D2085="","",IFERROR(D2085*E2085/12,0))</f>
        <v/>
      </c>
      <c r="G2085" s="50">
        <f>IF(D2085="","",MIN(IFERROR(VLOOKUP(B2085,'Debt Inputs'!$A$6:$M$105,7,FALSE),0),D2085+F2085))</f>
        <v/>
      </c>
      <c r="H2085" s="50">
        <f>IF(D2085="","",IF(L2085=1,MAX(0,'Debt Inputs'!$B$2-SUM($G$2006:$G$2105)),0))</f>
        <v/>
      </c>
      <c r="I2085" s="50">
        <f>IF(D2085="","",MIN(D2085+F2085,G2085+H2085))</f>
        <v/>
      </c>
      <c r="J2085" s="50">
        <f>IF(D2085="","",MIN(D2085,MAX(0,I2085-F2085)))</f>
        <v/>
      </c>
      <c r="K2085" s="50">
        <f>IF(D2085="","",MAX(0,D2085+F2085-I2085))</f>
        <v/>
      </c>
      <c r="L2085" s="23">
        <f>IF(D2085="","",IF(D2085&lt;=0,"",1+COUNTIFS($D$2006:$D$2105,"&gt;0",$E$2006:$E$2105,"&gt;"&amp;E2085)))</f>
        <v/>
      </c>
      <c r="M2085" s="23">
        <f>IF(D2085="","",IF(AND(K2085&gt;0,L2085=1),"Yes","No"))</f>
        <v/>
      </c>
      <c r="N2085" s="50">
        <f>IF(D2085="","",N1985+F2085)</f>
        <v/>
      </c>
      <c r="O2085" s="49">
        <f>IF(D2085="","",IF(AND(K2085=0,K1985&gt;0),C2085,""))</f>
        <v/>
      </c>
    </row>
    <row r="2086">
      <c r="A2086" s="47">
        <f>IF(B2086="","",DATE(YEAR('Debt Inputs'!$E$2),MONTH('Debt Inputs'!$E$2)+20,1))</f>
        <v/>
      </c>
      <c r="B2086" s="18">
        <f>IF('Debt Inputs'!A86="","",'Debt Inputs'!A86)</f>
        <v/>
      </c>
      <c r="C2086" s="19">
        <f>IF(B2086="","",IFERROR(VLOOKUP(B2086,'Debt Inputs'!$A$6:$M$105,2,FALSE),""))</f>
        <v/>
      </c>
      <c r="D2086" s="48">
        <f>IF(B2086="","",K1986)</f>
        <v/>
      </c>
      <c r="E2086" s="21">
        <f>IF(B2086="","",IFERROR(VLOOKUP(B2086,'Debt Inputs'!$A$6:$M$105,5,FALSE),0))</f>
        <v/>
      </c>
      <c r="F2086" s="48">
        <f>IF(D2086="","",IFERROR(D2086*E2086/12,0))</f>
        <v/>
      </c>
      <c r="G2086" s="48">
        <f>IF(D2086="","",MIN(IFERROR(VLOOKUP(B2086,'Debt Inputs'!$A$6:$M$105,7,FALSE),0),D2086+F2086))</f>
        <v/>
      </c>
      <c r="H2086" s="48">
        <f>IF(D2086="","",IF(L2086=1,MAX(0,'Debt Inputs'!$B$2-SUM($G$2006:$G$2105)),0))</f>
        <v/>
      </c>
      <c r="I2086" s="48">
        <f>IF(D2086="","",MIN(D2086+F2086,G2086+H2086))</f>
        <v/>
      </c>
      <c r="J2086" s="48">
        <f>IF(D2086="","",MIN(D2086,MAX(0,I2086-F2086)))</f>
        <v/>
      </c>
      <c r="K2086" s="48">
        <f>IF(D2086="","",MAX(0,D2086+F2086-I2086))</f>
        <v/>
      </c>
      <c r="L2086" s="18">
        <f>IF(D2086="","",IF(D2086&lt;=0,"",1+COUNTIFS($D$2006:$D$2105,"&gt;0",$E$2006:$E$2105,"&gt;"&amp;E2086)))</f>
        <v/>
      </c>
      <c r="M2086" s="18">
        <f>IF(D2086="","",IF(AND(K2086&gt;0,L2086=1),"Yes","No"))</f>
        <v/>
      </c>
      <c r="N2086" s="48">
        <f>IF(D2086="","",N1986+F2086)</f>
        <v/>
      </c>
      <c r="O2086" s="47">
        <f>IF(D2086="","",IF(AND(K2086=0,K1986&gt;0),C2086,""))</f>
        <v/>
      </c>
    </row>
    <row r="2087">
      <c r="A2087" s="49">
        <f>IF(B2087="","",DATE(YEAR('Debt Inputs'!$E$2),MONTH('Debt Inputs'!$E$2)+20,1))</f>
        <v/>
      </c>
      <c r="B2087" s="23">
        <f>IF('Debt Inputs'!A87="","",'Debt Inputs'!A87)</f>
        <v/>
      </c>
      <c r="C2087" s="24">
        <f>IF(B2087="","",IFERROR(VLOOKUP(B2087,'Debt Inputs'!$A$6:$M$105,2,FALSE),""))</f>
        <v/>
      </c>
      <c r="D2087" s="50">
        <f>IF(B2087="","",K1987)</f>
        <v/>
      </c>
      <c r="E2087" s="26">
        <f>IF(B2087="","",IFERROR(VLOOKUP(B2087,'Debt Inputs'!$A$6:$M$105,5,FALSE),0))</f>
        <v/>
      </c>
      <c r="F2087" s="50">
        <f>IF(D2087="","",IFERROR(D2087*E2087/12,0))</f>
        <v/>
      </c>
      <c r="G2087" s="50">
        <f>IF(D2087="","",MIN(IFERROR(VLOOKUP(B2087,'Debt Inputs'!$A$6:$M$105,7,FALSE),0),D2087+F2087))</f>
        <v/>
      </c>
      <c r="H2087" s="50">
        <f>IF(D2087="","",IF(L2087=1,MAX(0,'Debt Inputs'!$B$2-SUM($G$2006:$G$2105)),0))</f>
        <v/>
      </c>
      <c r="I2087" s="50">
        <f>IF(D2087="","",MIN(D2087+F2087,G2087+H2087))</f>
        <v/>
      </c>
      <c r="J2087" s="50">
        <f>IF(D2087="","",MIN(D2087,MAX(0,I2087-F2087)))</f>
        <v/>
      </c>
      <c r="K2087" s="50">
        <f>IF(D2087="","",MAX(0,D2087+F2087-I2087))</f>
        <v/>
      </c>
      <c r="L2087" s="23">
        <f>IF(D2087="","",IF(D2087&lt;=0,"",1+COUNTIFS($D$2006:$D$2105,"&gt;0",$E$2006:$E$2105,"&gt;"&amp;E2087)))</f>
        <v/>
      </c>
      <c r="M2087" s="23">
        <f>IF(D2087="","",IF(AND(K2087&gt;0,L2087=1),"Yes","No"))</f>
        <v/>
      </c>
      <c r="N2087" s="50">
        <f>IF(D2087="","",N1987+F2087)</f>
        <v/>
      </c>
      <c r="O2087" s="49">
        <f>IF(D2087="","",IF(AND(K2087=0,K1987&gt;0),C2087,""))</f>
        <v/>
      </c>
    </row>
    <row r="2088">
      <c r="A2088" s="47">
        <f>IF(B2088="","",DATE(YEAR('Debt Inputs'!$E$2),MONTH('Debt Inputs'!$E$2)+20,1))</f>
        <v/>
      </c>
      <c r="B2088" s="18">
        <f>IF('Debt Inputs'!A88="","",'Debt Inputs'!A88)</f>
        <v/>
      </c>
      <c r="C2088" s="19">
        <f>IF(B2088="","",IFERROR(VLOOKUP(B2088,'Debt Inputs'!$A$6:$M$105,2,FALSE),""))</f>
        <v/>
      </c>
      <c r="D2088" s="48">
        <f>IF(B2088="","",K1988)</f>
        <v/>
      </c>
      <c r="E2088" s="21">
        <f>IF(B2088="","",IFERROR(VLOOKUP(B2088,'Debt Inputs'!$A$6:$M$105,5,FALSE),0))</f>
        <v/>
      </c>
      <c r="F2088" s="48">
        <f>IF(D2088="","",IFERROR(D2088*E2088/12,0))</f>
        <v/>
      </c>
      <c r="G2088" s="48">
        <f>IF(D2088="","",MIN(IFERROR(VLOOKUP(B2088,'Debt Inputs'!$A$6:$M$105,7,FALSE),0),D2088+F2088))</f>
        <v/>
      </c>
      <c r="H2088" s="48">
        <f>IF(D2088="","",IF(L2088=1,MAX(0,'Debt Inputs'!$B$2-SUM($G$2006:$G$2105)),0))</f>
        <v/>
      </c>
      <c r="I2088" s="48">
        <f>IF(D2088="","",MIN(D2088+F2088,G2088+H2088))</f>
        <v/>
      </c>
      <c r="J2088" s="48">
        <f>IF(D2088="","",MIN(D2088,MAX(0,I2088-F2088)))</f>
        <v/>
      </c>
      <c r="K2088" s="48">
        <f>IF(D2088="","",MAX(0,D2088+F2088-I2088))</f>
        <v/>
      </c>
      <c r="L2088" s="18">
        <f>IF(D2088="","",IF(D2088&lt;=0,"",1+COUNTIFS($D$2006:$D$2105,"&gt;0",$E$2006:$E$2105,"&gt;"&amp;E2088)))</f>
        <v/>
      </c>
      <c r="M2088" s="18">
        <f>IF(D2088="","",IF(AND(K2088&gt;0,L2088=1),"Yes","No"))</f>
        <v/>
      </c>
      <c r="N2088" s="48">
        <f>IF(D2088="","",N1988+F2088)</f>
        <v/>
      </c>
      <c r="O2088" s="47">
        <f>IF(D2088="","",IF(AND(K2088=0,K1988&gt;0),C2088,""))</f>
        <v/>
      </c>
    </row>
    <row r="2089">
      <c r="A2089" s="49">
        <f>IF(B2089="","",DATE(YEAR('Debt Inputs'!$E$2),MONTH('Debt Inputs'!$E$2)+20,1))</f>
        <v/>
      </c>
      <c r="B2089" s="23">
        <f>IF('Debt Inputs'!A89="","",'Debt Inputs'!A89)</f>
        <v/>
      </c>
      <c r="C2089" s="24">
        <f>IF(B2089="","",IFERROR(VLOOKUP(B2089,'Debt Inputs'!$A$6:$M$105,2,FALSE),""))</f>
        <v/>
      </c>
      <c r="D2089" s="50">
        <f>IF(B2089="","",K1989)</f>
        <v/>
      </c>
      <c r="E2089" s="26">
        <f>IF(B2089="","",IFERROR(VLOOKUP(B2089,'Debt Inputs'!$A$6:$M$105,5,FALSE),0))</f>
        <v/>
      </c>
      <c r="F2089" s="50">
        <f>IF(D2089="","",IFERROR(D2089*E2089/12,0))</f>
        <v/>
      </c>
      <c r="G2089" s="50">
        <f>IF(D2089="","",MIN(IFERROR(VLOOKUP(B2089,'Debt Inputs'!$A$6:$M$105,7,FALSE),0),D2089+F2089))</f>
        <v/>
      </c>
      <c r="H2089" s="50">
        <f>IF(D2089="","",IF(L2089=1,MAX(0,'Debt Inputs'!$B$2-SUM($G$2006:$G$2105)),0))</f>
        <v/>
      </c>
      <c r="I2089" s="50">
        <f>IF(D2089="","",MIN(D2089+F2089,G2089+H2089))</f>
        <v/>
      </c>
      <c r="J2089" s="50">
        <f>IF(D2089="","",MIN(D2089,MAX(0,I2089-F2089)))</f>
        <v/>
      </c>
      <c r="K2089" s="50">
        <f>IF(D2089="","",MAX(0,D2089+F2089-I2089))</f>
        <v/>
      </c>
      <c r="L2089" s="23">
        <f>IF(D2089="","",IF(D2089&lt;=0,"",1+COUNTIFS($D$2006:$D$2105,"&gt;0",$E$2006:$E$2105,"&gt;"&amp;E2089)))</f>
        <v/>
      </c>
      <c r="M2089" s="23">
        <f>IF(D2089="","",IF(AND(K2089&gt;0,L2089=1),"Yes","No"))</f>
        <v/>
      </c>
      <c r="N2089" s="50">
        <f>IF(D2089="","",N1989+F2089)</f>
        <v/>
      </c>
      <c r="O2089" s="49">
        <f>IF(D2089="","",IF(AND(K2089=0,K1989&gt;0),C2089,""))</f>
        <v/>
      </c>
    </row>
    <row r="2090">
      <c r="A2090" s="47">
        <f>IF(B2090="","",DATE(YEAR('Debt Inputs'!$E$2),MONTH('Debt Inputs'!$E$2)+20,1))</f>
        <v/>
      </c>
      <c r="B2090" s="18">
        <f>IF('Debt Inputs'!A90="","",'Debt Inputs'!A90)</f>
        <v/>
      </c>
      <c r="C2090" s="19">
        <f>IF(B2090="","",IFERROR(VLOOKUP(B2090,'Debt Inputs'!$A$6:$M$105,2,FALSE),""))</f>
        <v/>
      </c>
      <c r="D2090" s="48">
        <f>IF(B2090="","",K1990)</f>
        <v/>
      </c>
      <c r="E2090" s="21">
        <f>IF(B2090="","",IFERROR(VLOOKUP(B2090,'Debt Inputs'!$A$6:$M$105,5,FALSE),0))</f>
        <v/>
      </c>
      <c r="F2090" s="48">
        <f>IF(D2090="","",IFERROR(D2090*E2090/12,0))</f>
        <v/>
      </c>
      <c r="G2090" s="48">
        <f>IF(D2090="","",MIN(IFERROR(VLOOKUP(B2090,'Debt Inputs'!$A$6:$M$105,7,FALSE),0),D2090+F2090))</f>
        <v/>
      </c>
      <c r="H2090" s="48">
        <f>IF(D2090="","",IF(L2090=1,MAX(0,'Debt Inputs'!$B$2-SUM($G$2006:$G$2105)),0))</f>
        <v/>
      </c>
      <c r="I2090" s="48">
        <f>IF(D2090="","",MIN(D2090+F2090,G2090+H2090))</f>
        <v/>
      </c>
      <c r="J2090" s="48">
        <f>IF(D2090="","",MIN(D2090,MAX(0,I2090-F2090)))</f>
        <v/>
      </c>
      <c r="K2090" s="48">
        <f>IF(D2090="","",MAX(0,D2090+F2090-I2090))</f>
        <v/>
      </c>
      <c r="L2090" s="18">
        <f>IF(D2090="","",IF(D2090&lt;=0,"",1+COUNTIFS($D$2006:$D$2105,"&gt;0",$E$2006:$E$2105,"&gt;"&amp;E2090)))</f>
        <v/>
      </c>
      <c r="M2090" s="18">
        <f>IF(D2090="","",IF(AND(K2090&gt;0,L2090=1),"Yes","No"))</f>
        <v/>
      </c>
      <c r="N2090" s="48">
        <f>IF(D2090="","",N1990+F2090)</f>
        <v/>
      </c>
      <c r="O2090" s="47">
        <f>IF(D2090="","",IF(AND(K2090=0,K1990&gt;0),C2090,""))</f>
        <v/>
      </c>
    </row>
    <row r="2091">
      <c r="A2091" s="49">
        <f>IF(B2091="","",DATE(YEAR('Debt Inputs'!$E$2),MONTH('Debt Inputs'!$E$2)+20,1))</f>
        <v/>
      </c>
      <c r="B2091" s="23">
        <f>IF('Debt Inputs'!A91="","",'Debt Inputs'!A91)</f>
        <v/>
      </c>
      <c r="C2091" s="24">
        <f>IF(B2091="","",IFERROR(VLOOKUP(B2091,'Debt Inputs'!$A$6:$M$105,2,FALSE),""))</f>
        <v/>
      </c>
      <c r="D2091" s="50">
        <f>IF(B2091="","",K1991)</f>
        <v/>
      </c>
      <c r="E2091" s="26">
        <f>IF(B2091="","",IFERROR(VLOOKUP(B2091,'Debt Inputs'!$A$6:$M$105,5,FALSE),0))</f>
        <v/>
      </c>
      <c r="F2091" s="50">
        <f>IF(D2091="","",IFERROR(D2091*E2091/12,0))</f>
        <v/>
      </c>
      <c r="G2091" s="50">
        <f>IF(D2091="","",MIN(IFERROR(VLOOKUP(B2091,'Debt Inputs'!$A$6:$M$105,7,FALSE),0),D2091+F2091))</f>
        <v/>
      </c>
      <c r="H2091" s="50">
        <f>IF(D2091="","",IF(L2091=1,MAX(0,'Debt Inputs'!$B$2-SUM($G$2006:$G$2105)),0))</f>
        <v/>
      </c>
      <c r="I2091" s="50">
        <f>IF(D2091="","",MIN(D2091+F2091,G2091+H2091))</f>
        <v/>
      </c>
      <c r="J2091" s="50">
        <f>IF(D2091="","",MIN(D2091,MAX(0,I2091-F2091)))</f>
        <v/>
      </c>
      <c r="K2091" s="50">
        <f>IF(D2091="","",MAX(0,D2091+F2091-I2091))</f>
        <v/>
      </c>
      <c r="L2091" s="23">
        <f>IF(D2091="","",IF(D2091&lt;=0,"",1+COUNTIFS($D$2006:$D$2105,"&gt;0",$E$2006:$E$2105,"&gt;"&amp;E2091)))</f>
        <v/>
      </c>
      <c r="M2091" s="23">
        <f>IF(D2091="","",IF(AND(K2091&gt;0,L2091=1),"Yes","No"))</f>
        <v/>
      </c>
      <c r="N2091" s="50">
        <f>IF(D2091="","",N1991+F2091)</f>
        <v/>
      </c>
      <c r="O2091" s="49">
        <f>IF(D2091="","",IF(AND(K2091=0,K1991&gt;0),C2091,""))</f>
        <v/>
      </c>
    </row>
    <row r="2092">
      <c r="A2092" s="47">
        <f>IF(B2092="","",DATE(YEAR('Debt Inputs'!$E$2),MONTH('Debt Inputs'!$E$2)+20,1))</f>
        <v/>
      </c>
      <c r="B2092" s="18">
        <f>IF('Debt Inputs'!A92="","",'Debt Inputs'!A92)</f>
        <v/>
      </c>
      <c r="C2092" s="19">
        <f>IF(B2092="","",IFERROR(VLOOKUP(B2092,'Debt Inputs'!$A$6:$M$105,2,FALSE),""))</f>
        <v/>
      </c>
      <c r="D2092" s="48">
        <f>IF(B2092="","",K1992)</f>
        <v/>
      </c>
      <c r="E2092" s="21">
        <f>IF(B2092="","",IFERROR(VLOOKUP(B2092,'Debt Inputs'!$A$6:$M$105,5,FALSE),0))</f>
        <v/>
      </c>
      <c r="F2092" s="48">
        <f>IF(D2092="","",IFERROR(D2092*E2092/12,0))</f>
        <v/>
      </c>
      <c r="G2092" s="48">
        <f>IF(D2092="","",MIN(IFERROR(VLOOKUP(B2092,'Debt Inputs'!$A$6:$M$105,7,FALSE),0),D2092+F2092))</f>
        <v/>
      </c>
      <c r="H2092" s="48">
        <f>IF(D2092="","",IF(L2092=1,MAX(0,'Debt Inputs'!$B$2-SUM($G$2006:$G$2105)),0))</f>
        <v/>
      </c>
      <c r="I2092" s="48">
        <f>IF(D2092="","",MIN(D2092+F2092,G2092+H2092))</f>
        <v/>
      </c>
      <c r="J2092" s="48">
        <f>IF(D2092="","",MIN(D2092,MAX(0,I2092-F2092)))</f>
        <v/>
      </c>
      <c r="K2092" s="48">
        <f>IF(D2092="","",MAX(0,D2092+F2092-I2092))</f>
        <v/>
      </c>
      <c r="L2092" s="18">
        <f>IF(D2092="","",IF(D2092&lt;=0,"",1+COUNTIFS($D$2006:$D$2105,"&gt;0",$E$2006:$E$2105,"&gt;"&amp;E2092)))</f>
        <v/>
      </c>
      <c r="M2092" s="18">
        <f>IF(D2092="","",IF(AND(K2092&gt;0,L2092=1),"Yes","No"))</f>
        <v/>
      </c>
      <c r="N2092" s="48">
        <f>IF(D2092="","",N1992+F2092)</f>
        <v/>
      </c>
      <c r="O2092" s="47">
        <f>IF(D2092="","",IF(AND(K2092=0,K1992&gt;0),C2092,""))</f>
        <v/>
      </c>
    </row>
    <row r="2093">
      <c r="A2093" s="49">
        <f>IF(B2093="","",DATE(YEAR('Debt Inputs'!$E$2),MONTH('Debt Inputs'!$E$2)+20,1))</f>
        <v/>
      </c>
      <c r="B2093" s="23">
        <f>IF('Debt Inputs'!A93="","",'Debt Inputs'!A93)</f>
        <v/>
      </c>
      <c r="C2093" s="24">
        <f>IF(B2093="","",IFERROR(VLOOKUP(B2093,'Debt Inputs'!$A$6:$M$105,2,FALSE),""))</f>
        <v/>
      </c>
      <c r="D2093" s="50">
        <f>IF(B2093="","",K1993)</f>
        <v/>
      </c>
      <c r="E2093" s="26">
        <f>IF(B2093="","",IFERROR(VLOOKUP(B2093,'Debt Inputs'!$A$6:$M$105,5,FALSE),0))</f>
        <v/>
      </c>
      <c r="F2093" s="50">
        <f>IF(D2093="","",IFERROR(D2093*E2093/12,0))</f>
        <v/>
      </c>
      <c r="G2093" s="50">
        <f>IF(D2093="","",MIN(IFERROR(VLOOKUP(B2093,'Debt Inputs'!$A$6:$M$105,7,FALSE),0),D2093+F2093))</f>
        <v/>
      </c>
      <c r="H2093" s="50">
        <f>IF(D2093="","",IF(L2093=1,MAX(0,'Debt Inputs'!$B$2-SUM($G$2006:$G$2105)),0))</f>
        <v/>
      </c>
      <c r="I2093" s="50">
        <f>IF(D2093="","",MIN(D2093+F2093,G2093+H2093))</f>
        <v/>
      </c>
      <c r="J2093" s="50">
        <f>IF(D2093="","",MIN(D2093,MAX(0,I2093-F2093)))</f>
        <v/>
      </c>
      <c r="K2093" s="50">
        <f>IF(D2093="","",MAX(0,D2093+F2093-I2093))</f>
        <v/>
      </c>
      <c r="L2093" s="23">
        <f>IF(D2093="","",IF(D2093&lt;=0,"",1+COUNTIFS($D$2006:$D$2105,"&gt;0",$E$2006:$E$2105,"&gt;"&amp;E2093)))</f>
        <v/>
      </c>
      <c r="M2093" s="23">
        <f>IF(D2093="","",IF(AND(K2093&gt;0,L2093=1),"Yes","No"))</f>
        <v/>
      </c>
      <c r="N2093" s="50">
        <f>IF(D2093="","",N1993+F2093)</f>
        <v/>
      </c>
      <c r="O2093" s="49">
        <f>IF(D2093="","",IF(AND(K2093=0,K1993&gt;0),C2093,""))</f>
        <v/>
      </c>
    </row>
    <row r="2094">
      <c r="A2094" s="47">
        <f>IF(B2094="","",DATE(YEAR('Debt Inputs'!$E$2),MONTH('Debt Inputs'!$E$2)+20,1))</f>
        <v/>
      </c>
      <c r="B2094" s="18">
        <f>IF('Debt Inputs'!A94="","",'Debt Inputs'!A94)</f>
        <v/>
      </c>
      <c r="C2094" s="19">
        <f>IF(B2094="","",IFERROR(VLOOKUP(B2094,'Debt Inputs'!$A$6:$M$105,2,FALSE),""))</f>
        <v/>
      </c>
      <c r="D2094" s="48">
        <f>IF(B2094="","",K1994)</f>
        <v/>
      </c>
      <c r="E2094" s="21">
        <f>IF(B2094="","",IFERROR(VLOOKUP(B2094,'Debt Inputs'!$A$6:$M$105,5,FALSE),0))</f>
        <v/>
      </c>
      <c r="F2094" s="48">
        <f>IF(D2094="","",IFERROR(D2094*E2094/12,0))</f>
        <v/>
      </c>
      <c r="G2094" s="48">
        <f>IF(D2094="","",MIN(IFERROR(VLOOKUP(B2094,'Debt Inputs'!$A$6:$M$105,7,FALSE),0),D2094+F2094))</f>
        <v/>
      </c>
      <c r="H2094" s="48">
        <f>IF(D2094="","",IF(L2094=1,MAX(0,'Debt Inputs'!$B$2-SUM($G$2006:$G$2105)),0))</f>
        <v/>
      </c>
      <c r="I2094" s="48">
        <f>IF(D2094="","",MIN(D2094+F2094,G2094+H2094))</f>
        <v/>
      </c>
      <c r="J2094" s="48">
        <f>IF(D2094="","",MIN(D2094,MAX(0,I2094-F2094)))</f>
        <v/>
      </c>
      <c r="K2094" s="48">
        <f>IF(D2094="","",MAX(0,D2094+F2094-I2094))</f>
        <v/>
      </c>
      <c r="L2094" s="18">
        <f>IF(D2094="","",IF(D2094&lt;=0,"",1+COUNTIFS($D$2006:$D$2105,"&gt;0",$E$2006:$E$2105,"&gt;"&amp;E2094)))</f>
        <v/>
      </c>
      <c r="M2094" s="18">
        <f>IF(D2094="","",IF(AND(K2094&gt;0,L2094=1),"Yes","No"))</f>
        <v/>
      </c>
      <c r="N2094" s="48">
        <f>IF(D2094="","",N1994+F2094)</f>
        <v/>
      </c>
      <c r="O2094" s="47">
        <f>IF(D2094="","",IF(AND(K2094=0,K1994&gt;0),C2094,""))</f>
        <v/>
      </c>
    </row>
    <row r="2095">
      <c r="A2095" s="49">
        <f>IF(B2095="","",DATE(YEAR('Debt Inputs'!$E$2),MONTH('Debt Inputs'!$E$2)+20,1))</f>
        <v/>
      </c>
      <c r="B2095" s="23">
        <f>IF('Debt Inputs'!A95="","",'Debt Inputs'!A95)</f>
        <v/>
      </c>
      <c r="C2095" s="24">
        <f>IF(B2095="","",IFERROR(VLOOKUP(B2095,'Debt Inputs'!$A$6:$M$105,2,FALSE),""))</f>
        <v/>
      </c>
      <c r="D2095" s="50">
        <f>IF(B2095="","",K1995)</f>
        <v/>
      </c>
      <c r="E2095" s="26">
        <f>IF(B2095="","",IFERROR(VLOOKUP(B2095,'Debt Inputs'!$A$6:$M$105,5,FALSE),0))</f>
        <v/>
      </c>
      <c r="F2095" s="50">
        <f>IF(D2095="","",IFERROR(D2095*E2095/12,0))</f>
        <v/>
      </c>
      <c r="G2095" s="50">
        <f>IF(D2095="","",MIN(IFERROR(VLOOKUP(B2095,'Debt Inputs'!$A$6:$M$105,7,FALSE),0),D2095+F2095))</f>
        <v/>
      </c>
      <c r="H2095" s="50">
        <f>IF(D2095="","",IF(L2095=1,MAX(0,'Debt Inputs'!$B$2-SUM($G$2006:$G$2105)),0))</f>
        <v/>
      </c>
      <c r="I2095" s="50">
        <f>IF(D2095="","",MIN(D2095+F2095,G2095+H2095))</f>
        <v/>
      </c>
      <c r="J2095" s="50">
        <f>IF(D2095="","",MIN(D2095,MAX(0,I2095-F2095)))</f>
        <v/>
      </c>
      <c r="K2095" s="50">
        <f>IF(D2095="","",MAX(0,D2095+F2095-I2095))</f>
        <v/>
      </c>
      <c r="L2095" s="23">
        <f>IF(D2095="","",IF(D2095&lt;=0,"",1+COUNTIFS($D$2006:$D$2105,"&gt;0",$E$2006:$E$2105,"&gt;"&amp;E2095)))</f>
        <v/>
      </c>
      <c r="M2095" s="23">
        <f>IF(D2095="","",IF(AND(K2095&gt;0,L2095=1),"Yes","No"))</f>
        <v/>
      </c>
      <c r="N2095" s="50">
        <f>IF(D2095="","",N1995+F2095)</f>
        <v/>
      </c>
      <c r="O2095" s="49">
        <f>IF(D2095="","",IF(AND(K2095=0,K1995&gt;0),C2095,""))</f>
        <v/>
      </c>
    </row>
    <row r="2096">
      <c r="A2096" s="47">
        <f>IF(B2096="","",DATE(YEAR('Debt Inputs'!$E$2),MONTH('Debt Inputs'!$E$2)+20,1))</f>
        <v/>
      </c>
      <c r="B2096" s="18">
        <f>IF('Debt Inputs'!A96="","",'Debt Inputs'!A96)</f>
        <v/>
      </c>
      <c r="C2096" s="19">
        <f>IF(B2096="","",IFERROR(VLOOKUP(B2096,'Debt Inputs'!$A$6:$M$105,2,FALSE),""))</f>
        <v/>
      </c>
      <c r="D2096" s="48">
        <f>IF(B2096="","",K1996)</f>
        <v/>
      </c>
      <c r="E2096" s="21">
        <f>IF(B2096="","",IFERROR(VLOOKUP(B2096,'Debt Inputs'!$A$6:$M$105,5,FALSE),0))</f>
        <v/>
      </c>
      <c r="F2096" s="48">
        <f>IF(D2096="","",IFERROR(D2096*E2096/12,0))</f>
        <v/>
      </c>
      <c r="G2096" s="48">
        <f>IF(D2096="","",MIN(IFERROR(VLOOKUP(B2096,'Debt Inputs'!$A$6:$M$105,7,FALSE),0),D2096+F2096))</f>
        <v/>
      </c>
      <c r="H2096" s="48">
        <f>IF(D2096="","",IF(L2096=1,MAX(0,'Debt Inputs'!$B$2-SUM($G$2006:$G$2105)),0))</f>
        <v/>
      </c>
      <c r="I2096" s="48">
        <f>IF(D2096="","",MIN(D2096+F2096,G2096+H2096))</f>
        <v/>
      </c>
      <c r="J2096" s="48">
        <f>IF(D2096="","",MIN(D2096,MAX(0,I2096-F2096)))</f>
        <v/>
      </c>
      <c r="K2096" s="48">
        <f>IF(D2096="","",MAX(0,D2096+F2096-I2096))</f>
        <v/>
      </c>
      <c r="L2096" s="18">
        <f>IF(D2096="","",IF(D2096&lt;=0,"",1+COUNTIFS($D$2006:$D$2105,"&gt;0",$E$2006:$E$2105,"&gt;"&amp;E2096)))</f>
        <v/>
      </c>
      <c r="M2096" s="18">
        <f>IF(D2096="","",IF(AND(K2096&gt;0,L2096=1),"Yes","No"))</f>
        <v/>
      </c>
      <c r="N2096" s="48">
        <f>IF(D2096="","",N1996+F2096)</f>
        <v/>
      </c>
      <c r="O2096" s="47">
        <f>IF(D2096="","",IF(AND(K2096=0,K1996&gt;0),C2096,""))</f>
        <v/>
      </c>
    </row>
    <row r="2097">
      <c r="A2097" s="49">
        <f>IF(B2097="","",DATE(YEAR('Debt Inputs'!$E$2),MONTH('Debt Inputs'!$E$2)+20,1))</f>
        <v/>
      </c>
      <c r="B2097" s="23">
        <f>IF('Debt Inputs'!A97="","",'Debt Inputs'!A97)</f>
        <v/>
      </c>
      <c r="C2097" s="24">
        <f>IF(B2097="","",IFERROR(VLOOKUP(B2097,'Debt Inputs'!$A$6:$M$105,2,FALSE),""))</f>
        <v/>
      </c>
      <c r="D2097" s="50">
        <f>IF(B2097="","",K1997)</f>
        <v/>
      </c>
      <c r="E2097" s="26">
        <f>IF(B2097="","",IFERROR(VLOOKUP(B2097,'Debt Inputs'!$A$6:$M$105,5,FALSE),0))</f>
        <v/>
      </c>
      <c r="F2097" s="50">
        <f>IF(D2097="","",IFERROR(D2097*E2097/12,0))</f>
        <v/>
      </c>
      <c r="G2097" s="50">
        <f>IF(D2097="","",MIN(IFERROR(VLOOKUP(B2097,'Debt Inputs'!$A$6:$M$105,7,FALSE),0),D2097+F2097))</f>
        <v/>
      </c>
      <c r="H2097" s="50">
        <f>IF(D2097="","",IF(L2097=1,MAX(0,'Debt Inputs'!$B$2-SUM($G$2006:$G$2105)),0))</f>
        <v/>
      </c>
      <c r="I2097" s="50">
        <f>IF(D2097="","",MIN(D2097+F2097,G2097+H2097))</f>
        <v/>
      </c>
      <c r="J2097" s="50">
        <f>IF(D2097="","",MIN(D2097,MAX(0,I2097-F2097)))</f>
        <v/>
      </c>
      <c r="K2097" s="50">
        <f>IF(D2097="","",MAX(0,D2097+F2097-I2097))</f>
        <v/>
      </c>
      <c r="L2097" s="23">
        <f>IF(D2097="","",IF(D2097&lt;=0,"",1+COUNTIFS($D$2006:$D$2105,"&gt;0",$E$2006:$E$2105,"&gt;"&amp;E2097)))</f>
        <v/>
      </c>
      <c r="M2097" s="23">
        <f>IF(D2097="","",IF(AND(K2097&gt;0,L2097=1),"Yes","No"))</f>
        <v/>
      </c>
      <c r="N2097" s="50">
        <f>IF(D2097="","",N1997+F2097)</f>
        <v/>
      </c>
      <c r="O2097" s="49">
        <f>IF(D2097="","",IF(AND(K2097=0,K1997&gt;0),C2097,""))</f>
        <v/>
      </c>
    </row>
    <row r="2098">
      <c r="A2098" s="47">
        <f>IF(B2098="","",DATE(YEAR('Debt Inputs'!$E$2),MONTH('Debt Inputs'!$E$2)+20,1))</f>
        <v/>
      </c>
      <c r="B2098" s="18">
        <f>IF('Debt Inputs'!A98="","",'Debt Inputs'!A98)</f>
        <v/>
      </c>
      <c r="C2098" s="19">
        <f>IF(B2098="","",IFERROR(VLOOKUP(B2098,'Debt Inputs'!$A$6:$M$105,2,FALSE),""))</f>
        <v/>
      </c>
      <c r="D2098" s="48">
        <f>IF(B2098="","",K1998)</f>
        <v/>
      </c>
      <c r="E2098" s="21">
        <f>IF(B2098="","",IFERROR(VLOOKUP(B2098,'Debt Inputs'!$A$6:$M$105,5,FALSE),0))</f>
        <v/>
      </c>
      <c r="F2098" s="48">
        <f>IF(D2098="","",IFERROR(D2098*E2098/12,0))</f>
        <v/>
      </c>
      <c r="G2098" s="48">
        <f>IF(D2098="","",MIN(IFERROR(VLOOKUP(B2098,'Debt Inputs'!$A$6:$M$105,7,FALSE),0),D2098+F2098))</f>
        <v/>
      </c>
      <c r="H2098" s="48">
        <f>IF(D2098="","",IF(L2098=1,MAX(0,'Debt Inputs'!$B$2-SUM($G$2006:$G$2105)),0))</f>
        <v/>
      </c>
      <c r="I2098" s="48">
        <f>IF(D2098="","",MIN(D2098+F2098,G2098+H2098))</f>
        <v/>
      </c>
      <c r="J2098" s="48">
        <f>IF(D2098="","",MIN(D2098,MAX(0,I2098-F2098)))</f>
        <v/>
      </c>
      <c r="K2098" s="48">
        <f>IF(D2098="","",MAX(0,D2098+F2098-I2098))</f>
        <v/>
      </c>
      <c r="L2098" s="18">
        <f>IF(D2098="","",IF(D2098&lt;=0,"",1+COUNTIFS($D$2006:$D$2105,"&gt;0",$E$2006:$E$2105,"&gt;"&amp;E2098)))</f>
        <v/>
      </c>
      <c r="M2098" s="18">
        <f>IF(D2098="","",IF(AND(K2098&gt;0,L2098=1),"Yes","No"))</f>
        <v/>
      </c>
      <c r="N2098" s="48">
        <f>IF(D2098="","",N1998+F2098)</f>
        <v/>
      </c>
      <c r="O2098" s="47">
        <f>IF(D2098="","",IF(AND(K2098=0,K1998&gt;0),C2098,""))</f>
        <v/>
      </c>
    </row>
    <row r="2099">
      <c r="A2099" s="49">
        <f>IF(B2099="","",DATE(YEAR('Debt Inputs'!$E$2),MONTH('Debt Inputs'!$E$2)+20,1))</f>
        <v/>
      </c>
      <c r="B2099" s="23">
        <f>IF('Debt Inputs'!A99="","",'Debt Inputs'!A99)</f>
        <v/>
      </c>
      <c r="C2099" s="24">
        <f>IF(B2099="","",IFERROR(VLOOKUP(B2099,'Debt Inputs'!$A$6:$M$105,2,FALSE),""))</f>
        <v/>
      </c>
      <c r="D2099" s="50">
        <f>IF(B2099="","",K1999)</f>
        <v/>
      </c>
      <c r="E2099" s="26">
        <f>IF(B2099="","",IFERROR(VLOOKUP(B2099,'Debt Inputs'!$A$6:$M$105,5,FALSE),0))</f>
        <v/>
      </c>
      <c r="F2099" s="50">
        <f>IF(D2099="","",IFERROR(D2099*E2099/12,0))</f>
        <v/>
      </c>
      <c r="G2099" s="50">
        <f>IF(D2099="","",MIN(IFERROR(VLOOKUP(B2099,'Debt Inputs'!$A$6:$M$105,7,FALSE),0),D2099+F2099))</f>
        <v/>
      </c>
      <c r="H2099" s="50">
        <f>IF(D2099="","",IF(L2099=1,MAX(0,'Debt Inputs'!$B$2-SUM($G$2006:$G$2105)),0))</f>
        <v/>
      </c>
      <c r="I2099" s="50">
        <f>IF(D2099="","",MIN(D2099+F2099,G2099+H2099))</f>
        <v/>
      </c>
      <c r="J2099" s="50">
        <f>IF(D2099="","",MIN(D2099,MAX(0,I2099-F2099)))</f>
        <v/>
      </c>
      <c r="K2099" s="50">
        <f>IF(D2099="","",MAX(0,D2099+F2099-I2099))</f>
        <v/>
      </c>
      <c r="L2099" s="23">
        <f>IF(D2099="","",IF(D2099&lt;=0,"",1+COUNTIFS($D$2006:$D$2105,"&gt;0",$E$2006:$E$2105,"&gt;"&amp;E2099)))</f>
        <v/>
      </c>
      <c r="M2099" s="23">
        <f>IF(D2099="","",IF(AND(K2099&gt;0,L2099=1),"Yes","No"))</f>
        <v/>
      </c>
      <c r="N2099" s="50">
        <f>IF(D2099="","",N1999+F2099)</f>
        <v/>
      </c>
      <c r="O2099" s="49">
        <f>IF(D2099="","",IF(AND(K2099=0,K1999&gt;0),C2099,""))</f>
        <v/>
      </c>
    </row>
    <row r="2100">
      <c r="A2100" s="47">
        <f>IF(B2100="","",DATE(YEAR('Debt Inputs'!$E$2),MONTH('Debt Inputs'!$E$2)+20,1))</f>
        <v/>
      </c>
      <c r="B2100" s="18">
        <f>IF('Debt Inputs'!A100="","",'Debt Inputs'!A100)</f>
        <v/>
      </c>
      <c r="C2100" s="19">
        <f>IF(B2100="","",IFERROR(VLOOKUP(B2100,'Debt Inputs'!$A$6:$M$105,2,FALSE),""))</f>
        <v/>
      </c>
      <c r="D2100" s="48">
        <f>IF(B2100="","",K2000)</f>
        <v/>
      </c>
      <c r="E2100" s="21">
        <f>IF(B2100="","",IFERROR(VLOOKUP(B2100,'Debt Inputs'!$A$6:$M$105,5,FALSE),0))</f>
        <v/>
      </c>
      <c r="F2100" s="48">
        <f>IF(D2100="","",IFERROR(D2100*E2100/12,0))</f>
        <v/>
      </c>
      <c r="G2100" s="48">
        <f>IF(D2100="","",MIN(IFERROR(VLOOKUP(B2100,'Debt Inputs'!$A$6:$M$105,7,FALSE),0),D2100+F2100))</f>
        <v/>
      </c>
      <c r="H2100" s="48">
        <f>IF(D2100="","",IF(L2100=1,MAX(0,'Debt Inputs'!$B$2-SUM($G$2006:$G$2105)),0))</f>
        <v/>
      </c>
      <c r="I2100" s="48">
        <f>IF(D2100="","",MIN(D2100+F2100,G2100+H2100))</f>
        <v/>
      </c>
      <c r="J2100" s="48">
        <f>IF(D2100="","",MIN(D2100,MAX(0,I2100-F2100)))</f>
        <v/>
      </c>
      <c r="K2100" s="48">
        <f>IF(D2100="","",MAX(0,D2100+F2100-I2100))</f>
        <v/>
      </c>
      <c r="L2100" s="18">
        <f>IF(D2100="","",IF(D2100&lt;=0,"",1+COUNTIFS($D$2006:$D$2105,"&gt;0",$E$2006:$E$2105,"&gt;"&amp;E2100)))</f>
        <v/>
      </c>
      <c r="M2100" s="18">
        <f>IF(D2100="","",IF(AND(K2100&gt;0,L2100=1),"Yes","No"))</f>
        <v/>
      </c>
      <c r="N2100" s="48">
        <f>IF(D2100="","",N2000+F2100)</f>
        <v/>
      </c>
      <c r="O2100" s="47">
        <f>IF(D2100="","",IF(AND(K2100=0,K2000&gt;0),C2100,""))</f>
        <v/>
      </c>
    </row>
    <row r="2101">
      <c r="A2101" s="49">
        <f>IF(B2101="","",DATE(YEAR('Debt Inputs'!$E$2),MONTH('Debt Inputs'!$E$2)+20,1))</f>
        <v/>
      </c>
      <c r="B2101" s="23">
        <f>IF('Debt Inputs'!A101="","",'Debt Inputs'!A101)</f>
        <v/>
      </c>
      <c r="C2101" s="24">
        <f>IF(B2101="","",IFERROR(VLOOKUP(B2101,'Debt Inputs'!$A$6:$M$105,2,FALSE),""))</f>
        <v/>
      </c>
      <c r="D2101" s="50">
        <f>IF(B2101="","",K2001)</f>
        <v/>
      </c>
      <c r="E2101" s="26">
        <f>IF(B2101="","",IFERROR(VLOOKUP(B2101,'Debt Inputs'!$A$6:$M$105,5,FALSE),0))</f>
        <v/>
      </c>
      <c r="F2101" s="50">
        <f>IF(D2101="","",IFERROR(D2101*E2101/12,0))</f>
        <v/>
      </c>
      <c r="G2101" s="50">
        <f>IF(D2101="","",MIN(IFERROR(VLOOKUP(B2101,'Debt Inputs'!$A$6:$M$105,7,FALSE),0),D2101+F2101))</f>
        <v/>
      </c>
      <c r="H2101" s="50">
        <f>IF(D2101="","",IF(L2101=1,MAX(0,'Debt Inputs'!$B$2-SUM($G$2006:$G$2105)),0))</f>
        <v/>
      </c>
      <c r="I2101" s="50">
        <f>IF(D2101="","",MIN(D2101+F2101,G2101+H2101))</f>
        <v/>
      </c>
      <c r="J2101" s="50">
        <f>IF(D2101="","",MIN(D2101,MAX(0,I2101-F2101)))</f>
        <v/>
      </c>
      <c r="K2101" s="50">
        <f>IF(D2101="","",MAX(0,D2101+F2101-I2101))</f>
        <v/>
      </c>
      <c r="L2101" s="23">
        <f>IF(D2101="","",IF(D2101&lt;=0,"",1+COUNTIFS($D$2006:$D$2105,"&gt;0",$E$2006:$E$2105,"&gt;"&amp;E2101)))</f>
        <v/>
      </c>
      <c r="M2101" s="23">
        <f>IF(D2101="","",IF(AND(K2101&gt;0,L2101=1),"Yes","No"))</f>
        <v/>
      </c>
      <c r="N2101" s="50">
        <f>IF(D2101="","",N2001+F2101)</f>
        <v/>
      </c>
      <c r="O2101" s="49">
        <f>IF(D2101="","",IF(AND(K2101=0,K2001&gt;0),C2101,""))</f>
        <v/>
      </c>
    </row>
    <row r="2102">
      <c r="A2102" s="47">
        <f>IF(B2102="","",DATE(YEAR('Debt Inputs'!$E$2),MONTH('Debt Inputs'!$E$2)+20,1))</f>
        <v/>
      </c>
      <c r="B2102" s="18">
        <f>IF('Debt Inputs'!A102="","",'Debt Inputs'!A102)</f>
        <v/>
      </c>
      <c r="C2102" s="19">
        <f>IF(B2102="","",IFERROR(VLOOKUP(B2102,'Debt Inputs'!$A$6:$M$105,2,FALSE),""))</f>
        <v/>
      </c>
      <c r="D2102" s="48">
        <f>IF(B2102="","",K2002)</f>
        <v/>
      </c>
      <c r="E2102" s="21">
        <f>IF(B2102="","",IFERROR(VLOOKUP(B2102,'Debt Inputs'!$A$6:$M$105,5,FALSE),0))</f>
        <v/>
      </c>
      <c r="F2102" s="48">
        <f>IF(D2102="","",IFERROR(D2102*E2102/12,0))</f>
        <v/>
      </c>
      <c r="G2102" s="48">
        <f>IF(D2102="","",MIN(IFERROR(VLOOKUP(B2102,'Debt Inputs'!$A$6:$M$105,7,FALSE),0),D2102+F2102))</f>
        <v/>
      </c>
      <c r="H2102" s="48">
        <f>IF(D2102="","",IF(L2102=1,MAX(0,'Debt Inputs'!$B$2-SUM($G$2006:$G$2105)),0))</f>
        <v/>
      </c>
      <c r="I2102" s="48">
        <f>IF(D2102="","",MIN(D2102+F2102,G2102+H2102))</f>
        <v/>
      </c>
      <c r="J2102" s="48">
        <f>IF(D2102="","",MIN(D2102,MAX(0,I2102-F2102)))</f>
        <v/>
      </c>
      <c r="K2102" s="48">
        <f>IF(D2102="","",MAX(0,D2102+F2102-I2102))</f>
        <v/>
      </c>
      <c r="L2102" s="18">
        <f>IF(D2102="","",IF(D2102&lt;=0,"",1+COUNTIFS($D$2006:$D$2105,"&gt;0",$E$2006:$E$2105,"&gt;"&amp;E2102)))</f>
        <v/>
      </c>
      <c r="M2102" s="18">
        <f>IF(D2102="","",IF(AND(K2102&gt;0,L2102=1),"Yes","No"))</f>
        <v/>
      </c>
      <c r="N2102" s="48">
        <f>IF(D2102="","",N2002+F2102)</f>
        <v/>
      </c>
      <c r="O2102" s="47">
        <f>IF(D2102="","",IF(AND(K2102=0,K2002&gt;0),C2102,""))</f>
        <v/>
      </c>
    </row>
    <row r="2103">
      <c r="A2103" s="49">
        <f>IF(B2103="","",DATE(YEAR('Debt Inputs'!$E$2),MONTH('Debt Inputs'!$E$2)+20,1))</f>
        <v/>
      </c>
      <c r="B2103" s="23">
        <f>IF('Debt Inputs'!A103="","",'Debt Inputs'!A103)</f>
        <v/>
      </c>
      <c r="C2103" s="24">
        <f>IF(B2103="","",IFERROR(VLOOKUP(B2103,'Debt Inputs'!$A$6:$M$105,2,FALSE),""))</f>
        <v/>
      </c>
      <c r="D2103" s="50">
        <f>IF(B2103="","",K2003)</f>
        <v/>
      </c>
      <c r="E2103" s="26">
        <f>IF(B2103="","",IFERROR(VLOOKUP(B2103,'Debt Inputs'!$A$6:$M$105,5,FALSE),0))</f>
        <v/>
      </c>
      <c r="F2103" s="50">
        <f>IF(D2103="","",IFERROR(D2103*E2103/12,0))</f>
        <v/>
      </c>
      <c r="G2103" s="50">
        <f>IF(D2103="","",MIN(IFERROR(VLOOKUP(B2103,'Debt Inputs'!$A$6:$M$105,7,FALSE),0),D2103+F2103))</f>
        <v/>
      </c>
      <c r="H2103" s="50">
        <f>IF(D2103="","",IF(L2103=1,MAX(0,'Debt Inputs'!$B$2-SUM($G$2006:$G$2105)),0))</f>
        <v/>
      </c>
      <c r="I2103" s="50">
        <f>IF(D2103="","",MIN(D2103+F2103,G2103+H2103))</f>
        <v/>
      </c>
      <c r="J2103" s="50">
        <f>IF(D2103="","",MIN(D2103,MAX(0,I2103-F2103)))</f>
        <v/>
      </c>
      <c r="K2103" s="50">
        <f>IF(D2103="","",MAX(0,D2103+F2103-I2103))</f>
        <v/>
      </c>
      <c r="L2103" s="23">
        <f>IF(D2103="","",IF(D2103&lt;=0,"",1+COUNTIFS($D$2006:$D$2105,"&gt;0",$E$2006:$E$2105,"&gt;"&amp;E2103)))</f>
        <v/>
      </c>
      <c r="M2103" s="23">
        <f>IF(D2103="","",IF(AND(K2103&gt;0,L2103=1),"Yes","No"))</f>
        <v/>
      </c>
      <c r="N2103" s="50">
        <f>IF(D2103="","",N2003+F2103)</f>
        <v/>
      </c>
      <c r="O2103" s="49">
        <f>IF(D2103="","",IF(AND(K2103=0,K2003&gt;0),C2103,""))</f>
        <v/>
      </c>
    </row>
    <row r="2104">
      <c r="A2104" s="47">
        <f>IF(B2104="","",DATE(YEAR('Debt Inputs'!$E$2),MONTH('Debt Inputs'!$E$2)+20,1))</f>
        <v/>
      </c>
      <c r="B2104" s="18">
        <f>IF('Debt Inputs'!A104="","",'Debt Inputs'!A104)</f>
        <v/>
      </c>
      <c r="C2104" s="19">
        <f>IF(B2104="","",IFERROR(VLOOKUP(B2104,'Debt Inputs'!$A$6:$M$105,2,FALSE),""))</f>
        <v/>
      </c>
      <c r="D2104" s="48">
        <f>IF(B2104="","",K2004)</f>
        <v/>
      </c>
      <c r="E2104" s="21">
        <f>IF(B2104="","",IFERROR(VLOOKUP(B2104,'Debt Inputs'!$A$6:$M$105,5,FALSE),0))</f>
        <v/>
      </c>
      <c r="F2104" s="48">
        <f>IF(D2104="","",IFERROR(D2104*E2104/12,0))</f>
        <v/>
      </c>
      <c r="G2104" s="48">
        <f>IF(D2104="","",MIN(IFERROR(VLOOKUP(B2104,'Debt Inputs'!$A$6:$M$105,7,FALSE),0),D2104+F2104))</f>
        <v/>
      </c>
      <c r="H2104" s="48">
        <f>IF(D2104="","",IF(L2104=1,MAX(0,'Debt Inputs'!$B$2-SUM($G$2006:$G$2105)),0))</f>
        <v/>
      </c>
      <c r="I2104" s="48">
        <f>IF(D2104="","",MIN(D2104+F2104,G2104+H2104))</f>
        <v/>
      </c>
      <c r="J2104" s="48">
        <f>IF(D2104="","",MIN(D2104,MAX(0,I2104-F2104)))</f>
        <v/>
      </c>
      <c r="K2104" s="48">
        <f>IF(D2104="","",MAX(0,D2104+F2104-I2104))</f>
        <v/>
      </c>
      <c r="L2104" s="18">
        <f>IF(D2104="","",IF(D2104&lt;=0,"",1+COUNTIFS($D$2006:$D$2105,"&gt;0",$E$2006:$E$2105,"&gt;"&amp;E2104)))</f>
        <v/>
      </c>
      <c r="M2104" s="18">
        <f>IF(D2104="","",IF(AND(K2104&gt;0,L2104=1),"Yes","No"))</f>
        <v/>
      </c>
      <c r="N2104" s="48">
        <f>IF(D2104="","",N2004+F2104)</f>
        <v/>
      </c>
      <c r="O2104" s="47">
        <f>IF(D2104="","",IF(AND(K2104=0,K2004&gt;0),C2104,""))</f>
        <v/>
      </c>
    </row>
    <row r="2105">
      <c r="A2105" s="49">
        <f>IF(B2105="","",DATE(YEAR('Debt Inputs'!$E$2),MONTH('Debt Inputs'!$E$2)+20,1))</f>
        <v/>
      </c>
      <c r="B2105" s="23">
        <f>IF('Debt Inputs'!A105="","",'Debt Inputs'!A105)</f>
        <v/>
      </c>
      <c r="C2105" s="24">
        <f>IF(B2105="","",IFERROR(VLOOKUP(B2105,'Debt Inputs'!$A$6:$M$105,2,FALSE),""))</f>
        <v/>
      </c>
      <c r="D2105" s="50">
        <f>IF(B2105="","",K2005)</f>
        <v/>
      </c>
      <c r="E2105" s="26">
        <f>IF(B2105="","",IFERROR(VLOOKUP(B2105,'Debt Inputs'!$A$6:$M$105,5,FALSE),0))</f>
        <v/>
      </c>
      <c r="F2105" s="50">
        <f>IF(D2105="","",IFERROR(D2105*E2105/12,0))</f>
        <v/>
      </c>
      <c r="G2105" s="50">
        <f>IF(D2105="","",MIN(IFERROR(VLOOKUP(B2105,'Debt Inputs'!$A$6:$M$105,7,FALSE),0),D2105+F2105))</f>
        <v/>
      </c>
      <c r="H2105" s="50">
        <f>IF(D2105="","",IF(L2105=1,MAX(0,'Debt Inputs'!$B$2-SUM($G$2006:$G$2105)),0))</f>
        <v/>
      </c>
      <c r="I2105" s="50">
        <f>IF(D2105="","",MIN(D2105+F2105,G2105+H2105))</f>
        <v/>
      </c>
      <c r="J2105" s="50">
        <f>IF(D2105="","",MIN(D2105,MAX(0,I2105-F2105)))</f>
        <v/>
      </c>
      <c r="K2105" s="50">
        <f>IF(D2105="","",MAX(0,D2105+F2105-I2105))</f>
        <v/>
      </c>
      <c r="L2105" s="23">
        <f>IF(D2105="","",IF(D2105&lt;=0,"",1+COUNTIFS($D$2006:$D$2105,"&gt;0",$E$2006:$E$2105,"&gt;"&amp;E2105)))</f>
        <v/>
      </c>
      <c r="M2105" s="23">
        <f>IF(D2105="","",IF(AND(K2105&gt;0,L2105=1),"Yes","No"))</f>
        <v/>
      </c>
      <c r="N2105" s="50">
        <f>IF(D2105="","",N2005+F2105)</f>
        <v/>
      </c>
      <c r="O2105" s="49">
        <f>IF(D2105="","",IF(AND(K2105=0,K2005&gt;0),C2105,""))</f>
        <v/>
      </c>
    </row>
    <row r="2106">
      <c r="A2106" s="47">
        <f>IF(B2106="","",DATE(YEAR('Debt Inputs'!$E$2),MONTH('Debt Inputs'!$E$2)+21,1))</f>
        <v/>
      </c>
      <c r="B2106" s="18">
        <f>IF('Debt Inputs'!A6="","",'Debt Inputs'!A6)</f>
        <v/>
      </c>
      <c r="C2106" s="19">
        <f>IF(B2106="","",IFERROR(VLOOKUP(B2106,'Debt Inputs'!$A$6:$M$105,2,FALSE),""))</f>
        <v/>
      </c>
      <c r="D2106" s="48">
        <f>IF(B2106="","",K2006)</f>
        <v/>
      </c>
      <c r="E2106" s="21">
        <f>IF(B2106="","",IFERROR(VLOOKUP(B2106,'Debt Inputs'!$A$6:$M$105,5,FALSE),0))</f>
        <v/>
      </c>
      <c r="F2106" s="48">
        <f>IF(D2106="","",IFERROR(D2106*E2106/12,0))</f>
        <v/>
      </c>
      <c r="G2106" s="48">
        <f>IF(D2106="","",MIN(IFERROR(VLOOKUP(B2106,'Debt Inputs'!$A$6:$M$105,7,FALSE),0),D2106+F2106))</f>
        <v/>
      </c>
      <c r="H2106" s="48">
        <f>IF(D2106="","",IF(L2106=1,MAX(0,'Debt Inputs'!$B$2-SUM($G$2106:$G$2205)),0))</f>
        <v/>
      </c>
      <c r="I2106" s="48">
        <f>IF(D2106="","",MIN(D2106+F2106,G2106+H2106))</f>
        <v/>
      </c>
      <c r="J2106" s="48">
        <f>IF(D2106="","",MIN(D2106,MAX(0,I2106-F2106)))</f>
        <v/>
      </c>
      <c r="K2106" s="48">
        <f>IF(D2106="","",MAX(0,D2106+F2106-I2106))</f>
        <v/>
      </c>
      <c r="L2106" s="18">
        <f>IF(D2106="","",IF(D2106&lt;=0,"",1+COUNTIFS($D$2106:$D$2205,"&gt;0",$E$2106:$E$2205,"&gt;"&amp;E2106)))</f>
        <v/>
      </c>
      <c r="M2106" s="18">
        <f>IF(D2106="","",IF(AND(K2106&gt;0,L2106=1),"Yes","No"))</f>
        <v/>
      </c>
      <c r="N2106" s="48">
        <f>IF(D2106="","",N2006+F2106)</f>
        <v/>
      </c>
      <c r="O2106" s="47">
        <f>IF(D2106="","",IF(AND(K2106=0,K2006&gt;0),C2106,""))</f>
        <v/>
      </c>
    </row>
    <row r="2107">
      <c r="A2107" s="49">
        <f>IF(B2107="","",DATE(YEAR('Debt Inputs'!$E$2),MONTH('Debt Inputs'!$E$2)+21,1))</f>
        <v/>
      </c>
      <c r="B2107" s="23">
        <f>IF('Debt Inputs'!A7="","",'Debt Inputs'!A7)</f>
        <v/>
      </c>
      <c r="C2107" s="24">
        <f>IF(B2107="","",IFERROR(VLOOKUP(B2107,'Debt Inputs'!$A$6:$M$105,2,FALSE),""))</f>
        <v/>
      </c>
      <c r="D2107" s="50">
        <f>IF(B2107="","",K2007)</f>
        <v/>
      </c>
      <c r="E2107" s="26">
        <f>IF(B2107="","",IFERROR(VLOOKUP(B2107,'Debt Inputs'!$A$6:$M$105,5,FALSE),0))</f>
        <v/>
      </c>
      <c r="F2107" s="50">
        <f>IF(D2107="","",IFERROR(D2107*E2107/12,0))</f>
        <v/>
      </c>
      <c r="G2107" s="50">
        <f>IF(D2107="","",MIN(IFERROR(VLOOKUP(B2107,'Debt Inputs'!$A$6:$M$105,7,FALSE),0),D2107+F2107))</f>
        <v/>
      </c>
      <c r="H2107" s="50">
        <f>IF(D2107="","",IF(L2107=1,MAX(0,'Debt Inputs'!$B$2-SUM($G$2106:$G$2205)),0))</f>
        <v/>
      </c>
      <c r="I2107" s="50">
        <f>IF(D2107="","",MIN(D2107+F2107,G2107+H2107))</f>
        <v/>
      </c>
      <c r="J2107" s="50">
        <f>IF(D2107="","",MIN(D2107,MAX(0,I2107-F2107)))</f>
        <v/>
      </c>
      <c r="K2107" s="50">
        <f>IF(D2107="","",MAX(0,D2107+F2107-I2107))</f>
        <v/>
      </c>
      <c r="L2107" s="23">
        <f>IF(D2107="","",IF(D2107&lt;=0,"",1+COUNTIFS($D$2106:$D$2205,"&gt;0",$E$2106:$E$2205,"&gt;"&amp;E2107)))</f>
        <v/>
      </c>
      <c r="M2107" s="23">
        <f>IF(D2107="","",IF(AND(K2107&gt;0,L2107=1),"Yes","No"))</f>
        <v/>
      </c>
      <c r="N2107" s="50">
        <f>IF(D2107="","",N2007+F2107)</f>
        <v/>
      </c>
      <c r="O2107" s="49">
        <f>IF(D2107="","",IF(AND(K2107=0,K2007&gt;0),C2107,""))</f>
        <v/>
      </c>
    </row>
    <row r="2108">
      <c r="A2108" s="47">
        <f>IF(B2108="","",DATE(YEAR('Debt Inputs'!$E$2),MONTH('Debt Inputs'!$E$2)+21,1))</f>
        <v/>
      </c>
      <c r="B2108" s="18">
        <f>IF('Debt Inputs'!A8="","",'Debt Inputs'!A8)</f>
        <v/>
      </c>
      <c r="C2108" s="19">
        <f>IF(B2108="","",IFERROR(VLOOKUP(B2108,'Debt Inputs'!$A$6:$M$105,2,FALSE),""))</f>
        <v/>
      </c>
      <c r="D2108" s="48">
        <f>IF(B2108="","",K2008)</f>
        <v/>
      </c>
      <c r="E2108" s="21">
        <f>IF(B2108="","",IFERROR(VLOOKUP(B2108,'Debt Inputs'!$A$6:$M$105,5,FALSE),0))</f>
        <v/>
      </c>
      <c r="F2108" s="48">
        <f>IF(D2108="","",IFERROR(D2108*E2108/12,0))</f>
        <v/>
      </c>
      <c r="G2108" s="48">
        <f>IF(D2108="","",MIN(IFERROR(VLOOKUP(B2108,'Debt Inputs'!$A$6:$M$105,7,FALSE),0),D2108+F2108))</f>
        <v/>
      </c>
      <c r="H2108" s="48">
        <f>IF(D2108="","",IF(L2108=1,MAX(0,'Debt Inputs'!$B$2-SUM($G$2106:$G$2205)),0))</f>
        <v/>
      </c>
      <c r="I2108" s="48">
        <f>IF(D2108="","",MIN(D2108+F2108,G2108+H2108))</f>
        <v/>
      </c>
      <c r="J2108" s="48">
        <f>IF(D2108="","",MIN(D2108,MAX(0,I2108-F2108)))</f>
        <v/>
      </c>
      <c r="K2108" s="48">
        <f>IF(D2108="","",MAX(0,D2108+F2108-I2108))</f>
        <v/>
      </c>
      <c r="L2108" s="18">
        <f>IF(D2108="","",IF(D2108&lt;=0,"",1+COUNTIFS($D$2106:$D$2205,"&gt;0",$E$2106:$E$2205,"&gt;"&amp;E2108)))</f>
        <v/>
      </c>
      <c r="M2108" s="18">
        <f>IF(D2108="","",IF(AND(K2108&gt;0,L2108=1),"Yes","No"))</f>
        <v/>
      </c>
      <c r="N2108" s="48">
        <f>IF(D2108="","",N2008+F2108)</f>
        <v/>
      </c>
      <c r="O2108" s="47">
        <f>IF(D2108="","",IF(AND(K2108=0,K2008&gt;0),C2108,""))</f>
        <v/>
      </c>
    </row>
    <row r="2109">
      <c r="A2109" s="49">
        <f>IF(B2109="","",DATE(YEAR('Debt Inputs'!$E$2),MONTH('Debt Inputs'!$E$2)+21,1))</f>
        <v/>
      </c>
      <c r="B2109" s="23">
        <f>IF('Debt Inputs'!A9="","",'Debt Inputs'!A9)</f>
        <v/>
      </c>
      <c r="C2109" s="24">
        <f>IF(B2109="","",IFERROR(VLOOKUP(B2109,'Debt Inputs'!$A$6:$M$105,2,FALSE),""))</f>
        <v/>
      </c>
      <c r="D2109" s="50">
        <f>IF(B2109="","",K2009)</f>
        <v/>
      </c>
      <c r="E2109" s="26">
        <f>IF(B2109="","",IFERROR(VLOOKUP(B2109,'Debt Inputs'!$A$6:$M$105,5,FALSE),0))</f>
        <v/>
      </c>
      <c r="F2109" s="50">
        <f>IF(D2109="","",IFERROR(D2109*E2109/12,0))</f>
        <v/>
      </c>
      <c r="G2109" s="50">
        <f>IF(D2109="","",MIN(IFERROR(VLOOKUP(B2109,'Debt Inputs'!$A$6:$M$105,7,FALSE),0),D2109+F2109))</f>
        <v/>
      </c>
      <c r="H2109" s="50">
        <f>IF(D2109="","",IF(L2109=1,MAX(0,'Debt Inputs'!$B$2-SUM($G$2106:$G$2205)),0))</f>
        <v/>
      </c>
      <c r="I2109" s="50">
        <f>IF(D2109="","",MIN(D2109+F2109,G2109+H2109))</f>
        <v/>
      </c>
      <c r="J2109" s="50">
        <f>IF(D2109="","",MIN(D2109,MAX(0,I2109-F2109)))</f>
        <v/>
      </c>
      <c r="K2109" s="50">
        <f>IF(D2109="","",MAX(0,D2109+F2109-I2109))</f>
        <v/>
      </c>
      <c r="L2109" s="23">
        <f>IF(D2109="","",IF(D2109&lt;=0,"",1+COUNTIFS($D$2106:$D$2205,"&gt;0",$E$2106:$E$2205,"&gt;"&amp;E2109)))</f>
        <v/>
      </c>
      <c r="M2109" s="23">
        <f>IF(D2109="","",IF(AND(K2109&gt;0,L2109=1),"Yes","No"))</f>
        <v/>
      </c>
      <c r="N2109" s="50">
        <f>IF(D2109="","",N2009+F2109)</f>
        <v/>
      </c>
      <c r="O2109" s="49">
        <f>IF(D2109="","",IF(AND(K2109=0,K2009&gt;0),C2109,""))</f>
        <v/>
      </c>
    </row>
    <row r="2110">
      <c r="A2110" s="47">
        <f>IF(B2110="","",DATE(YEAR('Debt Inputs'!$E$2),MONTH('Debt Inputs'!$E$2)+21,1))</f>
        <v/>
      </c>
      <c r="B2110" s="18">
        <f>IF('Debt Inputs'!A10="","",'Debt Inputs'!A10)</f>
        <v/>
      </c>
      <c r="C2110" s="19">
        <f>IF(B2110="","",IFERROR(VLOOKUP(B2110,'Debt Inputs'!$A$6:$M$105,2,FALSE),""))</f>
        <v/>
      </c>
      <c r="D2110" s="48">
        <f>IF(B2110="","",K2010)</f>
        <v/>
      </c>
      <c r="E2110" s="21">
        <f>IF(B2110="","",IFERROR(VLOOKUP(B2110,'Debt Inputs'!$A$6:$M$105,5,FALSE),0))</f>
        <v/>
      </c>
      <c r="F2110" s="48">
        <f>IF(D2110="","",IFERROR(D2110*E2110/12,0))</f>
        <v/>
      </c>
      <c r="G2110" s="48">
        <f>IF(D2110="","",MIN(IFERROR(VLOOKUP(B2110,'Debt Inputs'!$A$6:$M$105,7,FALSE),0),D2110+F2110))</f>
        <v/>
      </c>
      <c r="H2110" s="48">
        <f>IF(D2110="","",IF(L2110=1,MAX(0,'Debt Inputs'!$B$2-SUM($G$2106:$G$2205)),0))</f>
        <v/>
      </c>
      <c r="I2110" s="48">
        <f>IF(D2110="","",MIN(D2110+F2110,G2110+H2110))</f>
        <v/>
      </c>
      <c r="J2110" s="48">
        <f>IF(D2110="","",MIN(D2110,MAX(0,I2110-F2110)))</f>
        <v/>
      </c>
      <c r="K2110" s="48">
        <f>IF(D2110="","",MAX(0,D2110+F2110-I2110))</f>
        <v/>
      </c>
      <c r="L2110" s="18">
        <f>IF(D2110="","",IF(D2110&lt;=0,"",1+COUNTIFS($D$2106:$D$2205,"&gt;0",$E$2106:$E$2205,"&gt;"&amp;E2110)))</f>
        <v/>
      </c>
      <c r="M2110" s="18">
        <f>IF(D2110="","",IF(AND(K2110&gt;0,L2110=1),"Yes","No"))</f>
        <v/>
      </c>
      <c r="N2110" s="48">
        <f>IF(D2110="","",N2010+F2110)</f>
        <v/>
      </c>
      <c r="O2110" s="47">
        <f>IF(D2110="","",IF(AND(K2110=0,K2010&gt;0),C2110,""))</f>
        <v/>
      </c>
    </row>
    <row r="2111">
      <c r="A2111" s="49">
        <f>IF(B2111="","",DATE(YEAR('Debt Inputs'!$E$2),MONTH('Debt Inputs'!$E$2)+21,1))</f>
        <v/>
      </c>
      <c r="B2111" s="23">
        <f>IF('Debt Inputs'!A11="","",'Debt Inputs'!A11)</f>
        <v/>
      </c>
      <c r="C2111" s="24">
        <f>IF(B2111="","",IFERROR(VLOOKUP(B2111,'Debt Inputs'!$A$6:$M$105,2,FALSE),""))</f>
        <v/>
      </c>
      <c r="D2111" s="50">
        <f>IF(B2111="","",K2011)</f>
        <v/>
      </c>
      <c r="E2111" s="26">
        <f>IF(B2111="","",IFERROR(VLOOKUP(B2111,'Debt Inputs'!$A$6:$M$105,5,FALSE),0))</f>
        <v/>
      </c>
      <c r="F2111" s="50">
        <f>IF(D2111="","",IFERROR(D2111*E2111/12,0))</f>
        <v/>
      </c>
      <c r="G2111" s="50">
        <f>IF(D2111="","",MIN(IFERROR(VLOOKUP(B2111,'Debt Inputs'!$A$6:$M$105,7,FALSE),0),D2111+F2111))</f>
        <v/>
      </c>
      <c r="H2111" s="50">
        <f>IF(D2111="","",IF(L2111=1,MAX(0,'Debt Inputs'!$B$2-SUM($G$2106:$G$2205)),0))</f>
        <v/>
      </c>
      <c r="I2111" s="50">
        <f>IF(D2111="","",MIN(D2111+F2111,G2111+H2111))</f>
        <v/>
      </c>
      <c r="J2111" s="50">
        <f>IF(D2111="","",MIN(D2111,MAX(0,I2111-F2111)))</f>
        <v/>
      </c>
      <c r="K2111" s="50">
        <f>IF(D2111="","",MAX(0,D2111+F2111-I2111))</f>
        <v/>
      </c>
      <c r="L2111" s="23">
        <f>IF(D2111="","",IF(D2111&lt;=0,"",1+COUNTIFS($D$2106:$D$2205,"&gt;0",$E$2106:$E$2205,"&gt;"&amp;E2111)))</f>
        <v/>
      </c>
      <c r="M2111" s="23">
        <f>IF(D2111="","",IF(AND(K2111&gt;0,L2111=1),"Yes","No"))</f>
        <v/>
      </c>
      <c r="N2111" s="50">
        <f>IF(D2111="","",N2011+F2111)</f>
        <v/>
      </c>
      <c r="O2111" s="49">
        <f>IF(D2111="","",IF(AND(K2111=0,K2011&gt;0),C2111,""))</f>
        <v/>
      </c>
    </row>
    <row r="2112">
      <c r="A2112" s="47">
        <f>IF(B2112="","",DATE(YEAR('Debt Inputs'!$E$2),MONTH('Debt Inputs'!$E$2)+21,1))</f>
        <v/>
      </c>
      <c r="B2112" s="18">
        <f>IF('Debt Inputs'!A12="","",'Debt Inputs'!A12)</f>
        <v/>
      </c>
      <c r="C2112" s="19">
        <f>IF(B2112="","",IFERROR(VLOOKUP(B2112,'Debt Inputs'!$A$6:$M$105,2,FALSE),""))</f>
        <v/>
      </c>
      <c r="D2112" s="48">
        <f>IF(B2112="","",K2012)</f>
        <v/>
      </c>
      <c r="E2112" s="21">
        <f>IF(B2112="","",IFERROR(VLOOKUP(B2112,'Debt Inputs'!$A$6:$M$105,5,FALSE),0))</f>
        <v/>
      </c>
      <c r="F2112" s="48">
        <f>IF(D2112="","",IFERROR(D2112*E2112/12,0))</f>
        <v/>
      </c>
      <c r="G2112" s="48">
        <f>IF(D2112="","",MIN(IFERROR(VLOOKUP(B2112,'Debt Inputs'!$A$6:$M$105,7,FALSE),0),D2112+F2112))</f>
        <v/>
      </c>
      <c r="H2112" s="48">
        <f>IF(D2112="","",IF(L2112=1,MAX(0,'Debt Inputs'!$B$2-SUM($G$2106:$G$2205)),0))</f>
        <v/>
      </c>
      <c r="I2112" s="48">
        <f>IF(D2112="","",MIN(D2112+F2112,G2112+H2112))</f>
        <v/>
      </c>
      <c r="J2112" s="48">
        <f>IF(D2112="","",MIN(D2112,MAX(0,I2112-F2112)))</f>
        <v/>
      </c>
      <c r="K2112" s="48">
        <f>IF(D2112="","",MAX(0,D2112+F2112-I2112))</f>
        <v/>
      </c>
      <c r="L2112" s="18">
        <f>IF(D2112="","",IF(D2112&lt;=0,"",1+COUNTIFS($D$2106:$D$2205,"&gt;0",$E$2106:$E$2205,"&gt;"&amp;E2112)))</f>
        <v/>
      </c>
      <c r="M2112" s="18">
        <f>IF(D2112="","",IF(AND(K2112&gt;0,L2112=1),"Yes","No"))</f>
        <v/>
      </c>
      <c r="N2112" s="48">
        <f>IF(D2112="","",N2012+F2112)</f>
        <v/>
      </c>
      <c r="O2112" s="47">
        <f>IF(D2112="","",IF(AND(K2112=0,K2012&gt;0),C2112,""))</f>
        <v/>
      </c>
    </row>
    <row r="2113">
      <c r="A2113" s="49">
        <f>IF(B2113="","",DATE(YEAR('Debt Inputs'!$E$2),MONTH('Debt Inputs'!$E$2)+21,1))</f>
        <v/>
      </c>
      <c r="B2113" s="23">
        <f>IF('Debt Inputs'!A13="","",'Debt Inputs'!A13)</f>
        <v/>
      </c>
      <c r="C2113" s="24">
        <f>IF(B2113="","",IFERROR(VLOOKUP(B2113,'Debt Inputs'!$A$6:$M$105,2,FALSE),""))</f>
        <v/>
      </c>
      <c r="D2113" s="50">
        <f>IF(B2113="","",K2013)</f>
        <v/>
      </c>
      <c r="E2113" s="26">
        <f>IF(B2113="","",IFERROR(VLOOKUP(B2113,'Debt Inputs'!$A$6:$M$105,5,FALSE),0))</f>
        <v/>
      </c>
      <c r="F2113" s="50">
        <f>IF(D2113="","",IFERROR(D2113*E2113/12,0))</f>
        <v/>
      </c>
      <c r="G2113" s="50">
        <f>IF(D2113="","",MIN(IFERROR(VLOOKUP(B2113,'Debt Inputs'!$A$6:$M$105,7,FALSE),0),D2113+F2113))</f>
        <v/>
      </c>
      <c r="H2113" s="50">
        <f>IF(D2113="","",IF(L2113=1,MAX(0,'Debt Inputs'!$B$2-SUM($G$2106:$G$2205)),0))</f>
        <v/>
      </c>
      <c r="I2113" s="50">
        <f>IF(D2113="","",MIN(D2113+F2113,G2113+H2113))</f>
        <v/>
      </c>
      <c r="J2113" s="50">
        <f>IF(D2113="","",MIN(D2113,MAX(0,I2113-F2113)))</f>
        <v/>
      </c>
      <c r="K2113" s="50">
        <f>IF(D2113="","",MAX(0,D2113+F2113-I2113))</f>
        <v/>
      </c>
      <c r="L2113" s="23">
        <f>IF(D2113="","",IF(D2113&lt;=0,"",1+COUNTIFS($D$2106:$D$2205,"&gt;0",$E$2106:$E$2205,"&gt;"&amp;E2113)))</f>
        <v/>
      </c>
      <c r="M2113" s="23">
        <f>IF(D2113="","",IF(AND(K2113&gt;0,L2113=1),"Yes","No"))</f>
        <v/>
      </c>
      <c r="N2113" s="50">
        <f>IF(D2113="","",N2013+F2113)</f>
        <v/>
      </c>
      <c r="O2113" s="49">
        <f>IF(D2113="","",IF(AND(K2113=0,K2013&gt;0),C2113,""))</f>
        <v/>
      </c>
    </row>
    <row r="2114">
      <c r="A2114" s="47">
        <f>IF(B2114="","",DATE(YEAR('Debt Inputs'!$E$2),MONTH('Debt Inputs'!$E$2)+21,1))</f>
        <v/>
      </c>
      <c r="B2114" s="18">
        <f>IF('Debt Inputs'!A14="","",'Debt Inputs'!A14)</f>
        <v/>
      </c>
      <c r="C2114" s="19">
        <f>IF(B2114="","",IFERROR(VLOOKUP(B2114,'Debt Inputs'!$A$6:$M$105,2,FALSE),""))</f>
        <v/>
      </c>
      <c r="D2114" s="48">
        <f>IF(B2114="","",K2014)</f>
        <v/>
      </c>
      <c r="E2114" s="21">
        <f>IF(B2114="","",IFERROR(VLOOKUP(B2114,'Debt Inputs'!$A$6:$M$105,5,FALSE),0))</f>
        <v/>
      </c>
      <c r="F2114" s="48">
        <f>IF(D2114="","",IFERROR(D2114*E2114/12,0))</f>
        <v/>
      </c>
      <c r="G2114" s="48">
        <f>IF(D2114="","",MIN(IFERROR(VLOOKUP(B2114,'Debt Inputs'!$A$6:$M$105,7,FALSE),0),D2114+F2114))</f>
        <v/>
      </c>
      <c r="H2114" s="48">
        <f>IF(D2114="","",IF(L2114=1,MAX(0,'Debt Inputs'!$B$2-SUM($G$2106:$G$2205)),0))</f>
        <v/>
      </c>
      <c r="I2114" s="48">
        <f>IF(D2114="","",MIN(D2114+F2114,G2114+H2114))</f>
        <v/>
      </c>
      <c r="J2114" s="48">
        <f>IF(D2114="","",MIN(D2114,MAX(0,I2114-F2114)))</f>
        <v/>
      </c>
      <c r="K2114" s="48">
        <f>IF(D2114="","",MAX(0,D2114+F2114-I2114))</f>
        <v/>
      </c>
      <c r="L2114" s="18">
        <f>IF(D2114="","",IF(D2114&lt;=0,"",1+COUNTIFS($D$2106:$D$2205,"&gt;0",$E$2106:$E$2205,"&gt;"&amp;E2114)))</f>
        <v/>
      </c>
      <c r="M2114" s="18">
        <f>IF(D2114="","",IF(AND(K2114&gt;0,L2114=1),"Yes","No"))</f>
        <v/>
      </c>
      <c r="N2114" s="48">
        <f>IF(D2114="","",N2014+F2114)</f>
        <v/>
      </c>
      <c r="O2114" s="47">
        <f>IF(D2114="","",IF(AND(K2114=0,K2014&gt;0),C2114,""))</f>
        <v/>
      </c>
    </row>
    <row r="2115">
      <c r="A2115" s="49">
        <f>IF(B2115="","",DATE(YEAR('Debt Inputs'!$E$2),MONTH('Debt Inputs'!$E$2)+21,1))</f>
        <v/>
      </c>
      <c r="B2115" s="23">
        <f>IF('Debt Inputs'!A15="","",'Debt Inputs'!A15)</f>
        <v/>
      </c>
      <c r="C2115" s="24">
        <f>IF(B2115="","",IFERROR(VLOOKUP(B2115,'Debt Inputs'!$A$6:$M$105,2,FALSE),""))</f>
        <v/>
      </c>
      <c r="D2115" s="50">
        <f>IF(B2115="","",K2015)</f>
        <v/>
      </c>
      <c r="E2115" s="26">
        <f>IF(B2115="","",IFERROR(VLOOKUP(B2115,'Debt Inputs'!$A$6:$M$105,5,FALSE),0))</f>
        <v/>
      </c>
      <c r="F2115" s="50">
        <f>IF(D2115="","",IFERROR(D2115*E2115/12,0))</f>
        <v/>
      </c>
      <c r="G2115" s="50">
        <f>IF(D2115="","",MIN(IFERROR(VLOOKUP(B2115,'Debt Inputs'!$A$6:$M$105,7,FALSE),0),D2115+F2115))</f>
        <v/>
      </c>
      <c r="H2115" s="50">
        <f>IF(D2115="","",IF(L2115=1,MAX(0,'Debt Inputs'!$B$2-SUM($G$2106:$G$2205)),0))</f>
        <v/>
      </c>
      <c r="I2115" s="50">
        <f>IF(D2115="","",MIN(D2115+F2115,G2115+H2115))</f>
        <v/>
      </c>
      <c r="J2115" s="50">
        <f>IF(D2115="","",MIN(D2115,MAX(0,I2115-F2115)))</f>
        <v/>
      </c>
      <c r="K2115" s="50">
        <f>IF(D2115="","",MAX(0,D2115+F2115-I2115))</f>
        <v/>
      </c>
      <c r="L2115" s="23">
        <f>IF(D2115="","",IF(D2115&lt;=0,"",1+COUNTIFS($D$2106:$D$2205,"&gt;0",$E$2106:$E$2205,"&gt;"&amp;E2115)))</f>
        <v/>
      </c>
      <c r="M2115" s="23">
        <f>IF(D2115="","",IF(AND(K2115&gt;0,L2115=1),"Yes","No"))</f>
        <v/>
      </c>
      <c r="N2115" s="50">
        <f>IF(D2115="","",N2015+F2115)</f>
        <v/>
      </c>
      <c r="O2115" s="49">
        <f>IF(D2115="","",IF(AND(K2115=0,K2015&gt;0),C2115,""))</f>
        <v/>
      </c>
    </row>
    <row r="2116">
      <c r="A2116" s="47">
        <f>IF(B2116="","",DATE(YEAR('Debt Inputs'!$E$2),MONTH('Debt Inputs'!$E$2)+21,1))</f>
        <v/>
      </c>
      <c r="B2116" s="18">
        <f>IF('Debt Inputs'!A16="","",'Debt Inputs'!A16)</f>
        <v/>
      </c>
      <c r="C2116" s="19">
        <f>IF(B2116="","",IFERROR(VLOOKUP(B2116,'Debt Inputs'!$A$6:$M$105,2,FALSE),""))</f>
        <v/>
      </c>
      <c r="D2116" s="48">
        <f>IF(B2116="","",K2016)</f>
        <v/>
      </c>
      <c r="E2116" s="21">
        <f>IF(B2116="","",IFERROR(VLOOKUP(B2116,'Debt Inputs'!$A$6:$M$105,5,FALSE),0))</f>
        <v/>
      </c>
      <c r="F2116" s="48">
        <f>IF(D2116="","",IFERROR(D2116*E2116/12,0))</f>
        <v/>
      </c>
      <c r="G2116" s="48">
        <f>IF(D2116="","",MIN(IFERROR(VLOOKUP(B2116,'Debt Inputs'!$A$6:$M$105,7,FALSE),0),D2116+F2116))</f>
        <v/>
      </c>
      <c r="H2116" s="48">
        <f>IF(D2116="","",IF(L2116=1,MAX(0,'Debt Inputs'!$B$2-SUM($G$2106:$G$2205)),0))</f>
        <v/>
      </c>
      <c r="I2116" s="48">
        <f>IF(D2116="","",MIN(D2116+F2116,G2116+H2116))</f>
        <v/>
      </c>
      <c r="J2116" s="48">
        <f>IF(D2116="","",MIN(D2116,MAX(0,I2116-F2116)))</f>
        <v/>
      </c>
      <c r="K2116" s="48">
        <f>IF(D2116="","",MAX(0,D2116+F2116-I2116))</f>
        <v/>
      </c>
      <c r="L2116" s="18">
        <f>IF(D2116="","",IF(D2116&lt;=0,"",1+COUNTIFS($D$2106:$D$2205,"&gt;0",$E$2106:$E$2205,"&gt;"&amp;E2116)))</f>
        <v/>
      </c>
      <c r="M2116" s="18">
        <f>IF(D2116="","",IF(AND(K2116&gt;0,L2116=1),"Yes","No"))</f>
        <v/>
      </c>
      <c r="N2116" s="48">
        <f>IF(D2116="","",N2016+F2116)</f>
        <v/>
      </c>
      <c r="O2116" s="47">
        <f>IF(D2116="","",IF(AND(K2116=0,K2016&gt;0),C2116,""))</f>
        <v/>
      </c>
    </row>
    <row r="2117">
      <c r="A2117" s="49">
        <f>IF(B2117="","",DATE(YEAR('Debt Inputs'!$E$2),MONTH('Debt Inputs'!$E$2)+21,1))</f>
        <v/>
      </c>
      <c r="B2117" s="23">
        <f>IF('Debt Inputs'!A17="","",'Debt Inputs'!A17)</f>
        <v/>
      </c>
      <c r="C2117" s="24">
        <f>IF(B2117="","",IFERROR(VLOOKUP(B2117,'Debt Inputs'!$A$6:$M$105,2,FALSE),""))</f>
        <v/>
      </c>
      <c r="D2117" s="50">
        <f>IF(B2117="","",K2017)</f>
        <v/>
      </c>
      <c r="E2117" s="26">
        <f>IF(B2117="","",IFERROR(VLOOKUP(B2117,'Debt Inputs'!$A$6:$M$105,5,FALSE),0))</f>
        <v/>
      </c>
      <c r="F2117" s="50">
        <f>IF(D2117="","",IFERROR(D2117*E2117/12,0))</f>
        <v/>
      </c>
      <c r="G2117" s="50">
        <f>IF(D2117="","",MIN(IFERROR(VLOOKUP(B2117,'Debt Inputs'!$A$6:$M$105,7,FALSE),0),D2117+F2117))</f>
        <v/>
      </c>
      <c r="H2117" s="50">
        <f>IF(D2117="","",IF(L2117=1,MAX(0,'Debt Inputs'!$B$2-SUM($G$2106:$G$2205)),0))</f>
        <v/>
      </c>
      <c r="I2117" s="50">
        <f>IF(D2117="","",MIN(D2117+F2117,G2117+H2117))</f>
        <v/>
      </c>
      <c r="J2117" s="50">
        <f>IF(D2117="","",MIN(D2117,MAX(0,I2117-F2117)))</f>
        <v/>
      </c>
      <c r="K2117" s="50">
        <f>IF(D2117="","",MAX(0,D2117+F2117-I2117))</f>
        <v/>
      </c>
      <c r="L2117" s="23">
        <f>IF(D2117="","",IF(D2117&lt;=0,"",1+COUNTIFS($D$2106:$D$2205,"&gt;0",$E$2106:$E$2205,"&gt;"&amp;E2117)))</f>
        <v/>
      </c>
      <c r="M2117" s="23">
        <f>IF(D2117="","",IF(AND(K2117&gt;0,L2117=1),"Yes","No"))</f>
        <v/>
      </c>
      <c r="N2117" s="50">
        <f>IF(D2117="","",N2017+F2117)</f>
        <v/>
      </c>
      <c r="O2117" s="49">
        <f>IF(D2117="","",IF(AND(K2117=0,K2017&gt;0),C2117,""))</f>
        <v/>
      </c>
    </row>
    <row r="2118">
      <c r="A2118" s="47">
        <f>IF(B2118="","",DATE(YEAR('Debt Inputs'!$E$2),MONTH('Debt Inputs'!$E$2)+21,1))</f>
        <v/>
      </c>
      <c r="B2118" s="18">
        <f>IF('Debt Inputs'!A18="","",'Debt Inputs'!A18)</f>
        <v/>
      </c>
      <c r="C2118" s="19">
        <f>IF(B2118="","",IFERROR(VLOOKUP(B2118,'Debt Inputs'!$A$6:$M$105,2,FALSE),""))</f>
        <v/>
      </c>
      <c r="D2118" s="48">
        <f>IF(B2118="","",K2018)</f>
        <v/>
      </c>
      <c r="E2118" s="21">
        <f>IF(B2118="","",IFERROR(VLOOKUP(B2118,'Debt Inputs'!$A$6:$M$105,5,FALSE),0))</f>
        <v/>
      </c>
      <c r="F2118" s="48">
        <f>IF(D2118="","",IFERROR(D2118*E2118/12,0))</f>
        <v/>
      </c>
      <c r="G2118" s="48">
        <f>IF(D2118="","",MIN(IFERROR(VLOOKUP(B2118,'Debt Inputs'!$A$6:$M$105,7,FALSE),0),D2118+F2118))</f>
        <v/>
      </c>
      <c r="H2118" s="48">
        <f>IF(D2118="","",IF(L2118=1,MAX(0,'Debt Inputs'!$B$2-SUM($G$2106:$G$2205)),0))</f>
        <v/>
      </c>
      <c r="I2118" s="48">
        <f>IF(D2118="","",MIN(D2118+F2118,G2118+H2118))</f>
        <v/>
      </c>
      <c r="J2118" s="48">
        <f>IF(D2118="","",MIN(D2118,MAX(0,I2118-F2118)))</f>
        <v/>
      </c>
      <c r="K2118" s="48">
        <f>IF(D2118="","",MAX(0,D2118+F2118-I2118))</f>
        <v/>
      </c>
      <c r="L2118" s="18">
        <f>IF(D2118="","",IF(D2118&lt;=0,"",1+COUNTIFS($D$2106:$D$2205,"&gt;0",$E$2106:$E$2205,"&gt;"&amp;E2118)))</f>
        <v/>
      </c>
      <c r="M2118" s="18">
        <f>IF(D2118="","",IF(AND(K2118&gt;0,L2118=1),"Yes","No"))</f>
        <v/>
      </c>
      <c r="N2118" s="48">
        <f>IF(D2118="","",N2018+F2118)</f>
        <v/>
      </c>
      <c r="O2118" s="47">
        <f>IF(D2118="","",IF(AND(K2118=0,K2018&gt;0),C2118,""))</f>
        <v/>
      </c>
    </row>
    <row r="2119">
      <c r="A2119" s="49">
        <f>IF(B2119="","",DATE(YEAR('Debt Inputs'!$E$2),MONTH('Debt Inputs'!$E$2)+21,1))</f>
        <v/>
      </c>
      <c r="B2119" s="23">
        <f>IF('Debt Inputs'!A19="","",'Debt Inputs'!A19)</f>
        <v/>
      </c>
      <c r="C2119" s="24">
        <f>IF(B2119="","",IFERROR(VLOOKUP(B2119,'Debt Inputs'!$A$6:$M$105,2,FALSE),""))</f>
        <v/>
      </c>
      <c r="D2119" s="50">
        <f>IF(B2119="","",K2019)</f>
        <v/>
      </c>
      <c r="E2119" s="26">
        <f>IF(B2119="","",IFERROR(VLOOKUP(B2119,'Debt Inputs'!$A$6:$M$105,5,FALSE),0))</f>
        <v/>
      </c>
      <c r="F2119" s="50">
        <f>IF(D2119="","",IFERROR(D2119*E2119/12,0))</f>
        <v/>
      </c>
      <c r="G2119" s="50">
        <f>IF(D2119="","",MIN(IFERROR(VLOOKUP(B2119,'Debt Inputs'!$A$6:$M$105,7,FALSE),0),D2119+F2119))</f>
        <v/>
      </c>
      <c r="H2119" s="50">
        <f>IF(D2119="","",IF(L2119=1,MAX(0,'Debt Inputs'!$B$2-SUM($G$2106:$G$2205)),0))</f>
        <v/>
      </c>
      <c r="I2119" s="50">
        <f>IF(D2119="","",MIN(D2119+F2119,G2119+H2119))</f>
        <v/>
      </c>
      <c r="J2119" s="50">
        <f>IF(D2119="","",MIN(D2119,MAX(0,I2119-F2119)))</f>
        <v/>
      </c>
      <c r="K2119" s="50">
        <f>IF(D2119="","",MAX(0,D2119+F2119-I2119))</f>
        <v/>
      </c>
      <c r="L2119" s="23">
        <f>IF(D2119="","",IF(D2119&lt;=0,"",1+COUNTIFS($D$2106:$D$2205,"&gt;0",$E$2106:$E$2205,"&gt;"&amp;E2119)))</f>
        <v/>
      </c>
      <c r="M2119" s="23">
        <f>IF(D2119="","",IF(AND(K2119&gt;0,L2119=1),"Yes","No"))</f>
        <v/>
      </c>
      <c r="N2119" s="50">
        <f>IF(D2119="","",N2019+F2119)</f>
        <v/>
      </c>
      <c r="O2119" s="49">
        <f>IF(D2119="","",IF(AND(K2119=0,K2019&gt;0),C2119,""))</f>
        <v/>
      </c>
    </row>
    <row r="2120">
      <c r="A2120" s="47">
        <f>IF(B2120="","",DATE(YEAR('Debt Inputs'!$E$2),MONTH('Debt Inputs'!$E$2)+21,1))</f>
        <v/>
      </c>
      <c r="B2120" s="18">
        <f>IF('Debt Inputs'!A20="","",'Debt Inputs'!A20)</f>
        <v/>
      </c>
      <c r="C2120" s="19">
        <f>IF(B2120="","",IFERROR(VLOOKUP(B2120,'Debt Inputs'!$A$6:$M$105,2,FALSE),""))</f>
        <v/>
      </c>
      <c r="D2120" s="48">
        <f>IF(B2120="","",K2020)</f>
        <v/>
      </c>
      <c r="E2120" s="21">
        <f>IF(B2120="","",IFERROR(VLOOKUP(B2120,'Debt Inputs'!$A$6:$M$105,5,FALSE),0))</f>
        <v/>
      </c>
      <c r="F2120" s="48">
        <f>IF(D2120="","",IFERROR(D2120*E2120/12,0))</f>
        <v/>
      </c>
      <c r="G2120" s="48">
        <f>IF(D2120="","",MIN(IFERROR(VLOOKUP(B2120,'Debt Inputs'!$A$6:$M$105,7,FALSE),0),D2120+F2120))</f>
        <v/>
      </c>
      <c r="H2120" s="48">
        <f>IF(D2120="","",IF(L2120=1,MAX(0,'Debt Inputs'!$B$2-SUM($G$2106:$G$2205)),0))</f>
        <v/>
      </c>
      <c r="I2120" s="48">
        <f>IF(D2120="","",MIN(D2120+F2120,G2120+H2120))</f>
        <v/>
      </c>
      <c r="J2120" s="48">
        <f>IF(D2120="","",MIN(D2120,MAX(0,I2120-F2120)))</f>
        <v/>
      </c>
      <c r="K2120" s="48">
        <f>IF(D2120="","",MAX(0,D2120+F2120-I2120))</f>
        <v/>
      </c>
      <c r="L2120" s="18">
        <f>IF(D2120="","",IF(D2120&lt;=0,"",1+COUNTIFS($D$2106:$D$2205,"&gt;0",$E$2106:$E$2205,"&gt;"&amp;E2120)))</f>
        <v/>
      </c>
      <c r="M2120" s="18">
        <f>IF(D2120="","",IF(AND(K2120&gt;0,L2120=1),"Yes","No"))</f>
        <v/>
      </c>
      <c r="N2120" s="48">
        <f>IF(D2120="","",N2020+F2120)</f>
        <v/>
      </c>
      <c r="O2120" s="47">
        <f>IF(D2120="","",IF(AND(K2120=0,K2020&gt;0),C2120,""))</f>
        <v/>
      </c>
    </row>
    <row r="2121">
      <c r="A2121" s="49">
        <f>IF(B2121="","",DATE(YEAR('Debt Inputs'!$E$2),MONTH('Debt Inputs'!$E$2)+21,1))</f>
        <v/>
      </c>
      <c r="B2121" s="23">
        <f>IF('Debt Inputs'!A21="","",'Debt Inputs'!A21)</f>
        <v/>
      </c>
      <c r="C2121" s="24">
        <f>IF(B2121="","",IFERROR(VLOOKUP(B2121,'Debt Inputs'!$A$6:$M$105,2,FALSE),""))</f>
        <v/>
      </c>
      <c r="D2121" s="50">
        <f>IF(B2121="","",K2021)</f>
        <v/>
      </c>
      <c r="E2121" s="26">
        <f>IF(B2121="","",IFERROR(VLOOKUP(B2121,'Debt Inputs'!$A$6:$M$105,5,FALSE),0))</f>
        <v/>
      </c>
      <c r="F2121" s="50">
        <f>IF(D2121="","",IFERROR(D2121*E2121/12,0))</f>
        <v/>
      </c>
      <c r="G2121" s="50">
        <f>IF(D2121="","",MIN(IFERROR(VLOOKUP(B2121,'Debt Inputs'!$A$6:$M$105,7,FALSE),0),D2121+F2121))</f>
        <v/>
      </c>
      <c r="H2121" s="50">
        <f>IF(D2121="","",IF(L2121=1,MAX(0,'Debt Inputs'!$B$2-SUM($G$2106:$G$2205)),0))</f>
        <v/>
      </c>
      <c r="I2121" s="50">
        <f>IF(D2121="","",MIN(D2121+F2121,G2121+H2121))</f>
        <v/>
      </c>
      <c r="J2121" s="50">
        <f>IF(D2121="","",MIN(D2121,MAX(0,I2121-F2121)))</f>
        <v/>
      </c>
      <c r="K2121" s="50">
        <f>IF(D2121="","",MAX(0,D2121+F2121-I2121))</f>
        <v/>
      </c>
      <c r="L2121" s="23">
        <f>IF(D2121="","",IF(D2121&lt;=0,"",1+COUNTIFS($D$2106:$D$2205,"&gt;0",$E$2106:$E$2205,"&gt;"&amp;E2121)))</f>
        <v/>
      </c>
      <c r="M2121" s="23">
        <f>IF(D2121="","",IF(AND(K2121&gt;0,L2121=1),"Yes","No"))</f>
        <v/>
      </c>
      <c r="N2121" s="50">
        <f>IF(D2121="","",N2021+F2121)</f>
        <v/>
      </c>
      <c r="O2121" s="49">
        <f>IF(D2121="","",IF(AND(K2121=0,K2021&gt;0),C2121,""))</f>
        <v/>
      </c>
    </row>
    <row r="2122">
      <c r="A2122" s="47">
        <f>IF(B2122="","",DATE(YEAR('Debt Inputs'!$E$2),MONTH('Debt Inputs'!$E$2)+21,1))</f>
        <v/>
      </c>
      <c r="B2122" s="18">
        <f>IF('Debt Inputs'!A22="","",'Debt Inputs'!A22)</f>
        <v/>
      </c>
      <c r="C2122" s="19">
        <f>IF(B2122="","",IFERROR(VLOOKUP(B2122,'Debt Inputs'!$A$6:$M$105,2,FALSE),""))</f>
        <v/>
      </c>
      <c r="D2122" s="48">
        <f>IF(B2122="","",K2022)</f>
        <v/>
      </c>
      <c r="E2122" s="21">
        <f>IF(B2122="","",IFERROR(VLOOKUP(B2122,'Debt Inputs'!$A$6:$M$105,5,FALSE),0))</f>
        <v/>
      </c>
      <c r="F2122" s="48">
        <f>IF(D2122="","",IFERROR(D2122*E2122/12,0))</f>
        <v/>
      </c>
      <c r="G2122" s="48">
        <f>IF(D2122="","",MIN(IFERROR(VLOOKUP(B2122,'Debt Inputs'!$A$6:$M$105,7,FALSE),0),D2122+F2122))</f>
        <v/>
      </c>
      <c r="H2122" s="48">
        <f>IF(D2122="","",IF(L2122=1,MAX(0,'Debt Inputs'!$B$2-SUM($G$2106:$G$2205)),0))</f>
        <v/>
      </c>
      <c r="I2122" s="48">
        <f>IF(D2122="","",MIN(D2122+F2122,G2122+H2122))</f>
        <v/>
      </c>
      <c r="J2122" s="48">
        <f>IF(D2122="","",MIN(D2122,MAX(0,I2122-F2122)))</f>
        <v/>
      </c>
      <c r="K2122" s="48">
        <f>IF(D2122="","",MAX(0,D2122+F2122-I2122))</f>
        <v/>
      </c>
      <c r="L2122" s="18">
        <f>IF(D2122="","",IF(D2122&lt;=0,"",1+COUNTIFS($D$2106:$D$2205,"&gt;0",$E$2106:$E$2205,"&gt;"&amp;E2122)))</f>
        <v/>
      </c>
      <c r="M2122" s="18">
        <f>IF(D2122="","",IF(AND(K2122&gt;0,L2122=1),"Yes","No"))</f>
        <v/>
      </c>
      <c r="N2122" s="48">
        <f>IF(D2122="","",N2022+F2122)</f>
        <v/>
      </c>
      <c r="O2122" s="47">
        <f>IF(D2122="","",IF(AND(K2122=0,K2022&gt;0),C2122,""))</f>
        <v/>
      </c>
    </row>
    <row r="2123">
      <c r="A2123" s="49">
        <f>IF(B2123="","",DATE(YEAR('Debt Inputs'!$E$2),MONTH('Debt Inputs'!$E$2)+21,1))</f>
        <v/>
      </c>
      <c r="B2123" s="23">
        <f>IF('Debt Inputs'!A23="","",'Debt Inputs'!A23)</f>
        <v/>
      </c>
      <c r="C2123" s="24">
        <f>IF(B2123="","",IFERROR(VLOOKUP(B2123,'Debt Inputs'!$A$6:$M$105,2,FALSE),""))</f>
        <v/>
      </c>
      <c r="D2123" s="50">
        <f>IF(B2123="","",K2023)</f>
        <v/>
      </c>
      <c r="E2123" s="26">
        <f>IF(B2123="","",IFERROR(VLOOKUP(B2123,'Debt Inputs'!$A$6:$M$105,5,FALSE),0))</f>
        <v/>
      </c>
      <c r="F2123" s="50">
        <f>IF(D2123="","",IFERROR(D2123*E2123/12,0))</f>
        <v/>
      </c>
      <c r="G2123" s="50">
        <f>IF(D2123="","",MIN(IFERROR(VLOOKUP(B2123,'Debt Inputs'!$A$6:$M$105,7,FALSE),0),D2123+F2123))</f>
        <v/>
      </c>
      <c r="H2123" s="50">
        <f>IF(D2123="","",IF(L2123=1,MAX(0,'Debt Inputs'!$B$2-SUM($G$2106:$G$2205)),0))</f>
        <v/>
      </c>
      <c r="I2123" s="50">
        <f>IF(D2123="","",MIN(D2123+F2123,G2123+H2123))</f>
        <v/>
      </c>
      <c r="J2123" s="50">
        <f>IF(D2123="","",MIN(D2123,MAX(0,I2123-F2123)))</f>
        <v/>
      </c>
      <c r="K2123" s="50">
        <f>IF(D2123="","",MAX(0,D2123+F2123-I2123))</f>
        <v/>
      </c>
      <c r="L2123" s="23">
        <f>IF(D2123="","",IF(D2123&lt;=0,"",1+COUNTIFS($D$2106:$D$2205,"&gt;0",$E$2106:$E$2205,"&gt;"&amp;E2123)))</f>
        <v/>
      </c>
      <c r="M2123" s="23">
        <f>IF(D2123="","",IF(AND(K2123&gt;0,L2123=1),"Yes","No"))</f>
        <v/>
      </c>
      <c r="N2123" s="50">
        <f>IF(D2123="","",N2023+F2123)</f>
        <v/>
      </c>
      <c r="O2123" s="49">
        <f>IF(D2123="","",IF(AND(K2123=0,K2023&gt;0),C2123,""))</f>
        <v/>
      </c>
    </row>
    <row r="2124">
      <c r="A2124" s="47">
        <f>IF(B2124="","",DATE(YEAR('Debt Inputs'!$E$2),MONTH('Debt Inputs'!$E$2)+21,1))</f>
        <v/>
      </c>
      <c r="B2124" s="18">
        <f>IF('Debt Inputs'!A24="","",'Debt Inputs'!A24)</f>
        <v/>
      </c>
      <c r="C2124" s="19">
        <f>IF(B2124="","",IFERROR(VLOOKUP(B2124,'Debt Inputs'!$A$6:$M$105,2,FALSE),""))</f>
        <v/>
      </c>
      <c r="D2124" s="48">
        <f>IF(B2124="","",K2024)</f>
        <v/>
      </c>
      <c r="E2124" s="21">
        <f>IF(B2124="","",IFERROR(VLOOKUP(B2124,'Debt Inputs'!$A$6:$M$105,5,FALSE),0))</f>
        <v/>
      </c>
      <c r="F2124" s="48">
        <f>IF(D2124="","",IFERROR(D2124*E2124/12,0))</f>
        <v/>
      </c>
      <c r="G2124" s="48">
        <f>IF(D2124="","",MIN(IFERROR(VLOOKUP(B2124,'Debt Inputs'!$A$6:$M$105,7,FALSE),0),D2124+F2124))</f>
        <v/>
      </c>
      <c r="H2124" s="48">
        <f>IF(D2124="","",IF(L2124=1,MAX(0,'Debt Inputs'!$B$2-SUM($G$2106:$G$2205)),0))</f>
        <v/>
      </c>
      <c r="I2124" s="48">
        <f>IF(D2124="","",MIN(D2124+F2124,G2124+H2124))</f>
        <v/>
      </c>
      <c r="J2124" s="48">
        <f>IF(D2124="","",MIN(D2124,MAX(0,I2124-F2124)))</f>
        <v/>
      </c>
      <c r="K2124" s="48">
        <f>IF(D2124="","",MAX(0,D2124+F2124-I2124))</f>
        <v/>
      </c>
      <c r="L2124" s="18">
        <f>IF(D2124="","",IF(D2124&lt;=0,"",1+COUNTIFS($D$2106:$D$2205,"&gt;0",$E$2106:$E$2205,"&gt;"&amp;E2124)))</f>
        <v/>
      </c>
      <c r="M2124" s="18">
        <f>IF(D2124="","",IF(AND(K2124&gt;0,L2124=1),"Yes","No"))</f>
        <v/>
      </c>
      <c r="N2124" s="48">
        <f>IF(D2124="","",N2024+F2124)</f>
        <v/>
      </c>
      <c r="O2124" s="47">
        <f>IF(D2124="","",IF(AND(K2124=0,K2024&gt;0),C2124,""))</f>
        <v/>
      </c>
    </row>
    <row r="2125">
      <c r="A2125" s="49">
        <f>IF(B2125="","",DATE(YEAR('Debt Inputs'!$E$2),MONTH('Debt Inputs'!$E$2)+21,1))</f>
        <v/>
      </c>
      <c r="B2125" s="23">
        <f>IF('Debt Inputs'!A25="","",'Debt Inputs'!A25)</f>
        <v/>
      </c>
      <c r="C2125" s="24">
        <f>IF(B2125="","",IFERROR(VLOOKUP(B2125,'Debt Inputs'!$A$6:$M$105,2,FALSE),""))</f>
        <v/>
      </c>
      <c r="D2125" s="50">
        <f>IF(B2125="","",K2025)</f>
        <v/>
      </c>
      <c r="E2125" s="26">
        <f>IF(B2125="","",IFERROR(VLOOKUP(B2125,'Debt Inputs'!$A$6:$M$105,5,FALSE),0))</f>
        <v/>
      </c>
      <c r="F2125" s="50">
        <f>IF(D2125="","",IFERROR(D2125*E2125/12,0))</f>
        <v/>
      </c>
      <c r="G2125" s="50">
        <f>IF(D2125="","",MIN(IFERROR(VLOOKUP(B2125,'Debt Inputs'!$A$6:$M$105,7,FALSE),0),D2125+F2125))</f>
        <v/>
      </c>
      <c r="H2125" s="50">
        <f>IF(D2125="","",IF(L2125=1,MAX(0,'Debt Inputs'!$B$2-SUM($G$2106:$G$2205)),0))</f>
        <v/>
      </c>
      <c r="I2125" s="50">
        <f>IF(D2125="","",MIN(D2125+F2125,G2125+H2125))</f>
        <v/>
      </c>
      <c r="J2125" s="50">
        <f>IF(D2125="","",MIN(D2125,MAX(0,I2125-F2125)))</f>
        <v/>
      </c>
      <c r="K2125" s="50">
        <f>IF(D2125="","",MAX(0,D2125+F2125-I2125))</f>
        <v/>
      </c>
      <c r="L2125" s="23">
        <f>IF(D2125="","",IF(D2125&lt;=0,"",1+COUNTIFS($D$2106:$D$2205,"&gt;0",$E$2106:$E$2205,"&gt;"&amp;E2125)))</f>
        <v/>
      </c>
      <c r="M2125" s="23">
        <f>IF(D2125="","",IF(AND(K2125&gt;0,L2125=1),"Yes","No"))</f>
        <v/>
      </c>
      <c r="N2125" s="50">
        <f>IF(D2125="","",N2025+F2125)</f>
        <v/>
      </c>
      <c r="O2125" s="49">
        <f>IF(D2125="","",IF(AND(K2125=0,K2025&gt;0),C2125,""))</f>
        <v/>
      </c>
    </row>
    <row r="2126">
      <c r="A2126" s="47">
        <f>IF(B2126="","",DATE(YEAR('Debt Inputs'!$E$2),MONTH('Debt Inputs'!$E$2)+21,1))</f>
        <v/>
      </c>
      <c r="B2126" s="18">
        <f>IF('Debt Inputs'!A26="","",'Debt Inputs'!A26)</f>
        <v/>
      </c>
      <c r="C2126" s="19">
        <f>IF(B2126="","",IFERROR(VLOOKUP(B2126,'Debt Inputs'!$A$6:$M$105,2,FALSE),""))</f>
        <v/>
      </c>
      <c r="D2126" s="48">
        <f>IF(B2126="","",K2026)</f>
        <v/>
      </c>
      <c r="E2126" s="21">
        <f>IF(B2126="","",IFERROR(VLOOKUP(B2126,'Debt Inputs'!$A$6:$M$105,5,FALSE),0))</f>
        <v/>
      </c>
      <c r="F2126" s="48">
        <f>IF(D2126="","",IFERROR(D2126*E2126/12,0))</f>
        <v/>
      </c>
      <c r="G2126" s="48">
        <f>IF(D2126="","",MIN(IFERROR(VLOOKUP(B2126,'Debt Inputs'!$A$6:$M$105,7,FALSE),0),D2126+F2126))</f>
        <v/>
      </c>
      <c r="H2126" s="48">
        <f>IF(D2126="","",IF(L2126=1,MAX(0,'Debt Inputs'!$B$2-SUM($G$2106:$G$2205)),0))</f>
        <v/>
      </c>
      <c r="I2126" s="48">
        <f>IF(D2126="","",MIN(D2126+F2126,G2126+H2126))</f>
        <v/>
      </c>
      <c r="J2126" s="48">
        <f>IF(D2126="","",MIN(D2126,MAX(0,I2126-F2126)))</f>
        <v/>
      </c>
      <c r="K2126" s="48">
        <f>IF(D2126="","",MAX(0,D2126+F2126-I2126))</f>
        <v/>
      </c>
      <c r="L2126" s="18">
        <f>IF(D2126="","",IF(D2126&lt;=0,"",1+COUNTIFS($D$2106:$D$2205,"&gt;0",$E$2106:$E$2205,"&gt;"&amp;E2126)))</f>
        <v/>
      </c>
      <c r="M2126" s="18">
        <f>IF(D2126="","",IF(AND(K2126&gt;0,L2126=1),"Yes","No"))</f>
        <v/>
      </c>
      <c r="N2126" s="48">
        <f>IF(D2126="","",N2026+F2126)</f>
        <v/>
      </c>
      <c r="O2126" s="47">
        <f>IF(D2126="","",IF(AND(K2126=0,K2026&gt;0),C2126,""))</f>
        <v/>
      </c>
    </row>
    <row r="2127">
      <c r="A2127" s="49">
        <f>IF(B2127="","",DATE(YEAR('Debt Inputs'!$E$2),MONTH('Debt Inputs'!$E$2)+21,1))</f>
        <v/>
      </c>
      <c r="B2127" s="23">
        <f>IF('Debt Inputs'!A27="","",'Debt Inputs'!A27)</f>
        <v/>
      </c>
      <c r="C2127" s="24">
        <f>IF(B2127="","",IFERROR(VLOOKUP(B2127,'Debt Inputs'!$A$6:$M$105,2,FALSE),""))</f>
        <v/>
      </c>
      <c r="D2127" s="50">
        <f>IF(B2127="","",K2027)</f>
        <v/>
      </c>
      <c r="E2127" s="26">
        <f>IF(B2127="","",IFERROR(VLOOKUP(B2127,'Debt Inputs'!$A$6:$M$105,5,FALSE),0))</f>
        <v/>
      </c>
      <c r="F2127" s="50">
        <f>IF(D2127="","",IFERROR(D2127*E2127/12,0))</f>
        <v/>
      </c>
      <c r="G2127" s="50">
        <f>IF(D2127="","",MIN(IFERROR(VLOOKUP(B2127,'Debt Inputs'!$A$6:$M$105,7,FALSE),0),D2127+F2127))</f>
        <v/>
      </c>
      <c r="H2127" s="50">
        <f>IF(D2127="","",IF(L2127=1,MAX(0,'Debt Inputs'!$B$2-SUM($G$2106:$G$2205)),0))</f>
        <v/>
      </c>
      <c r="I2127" s="50">
        <f>IF(D2127="","",MIN(D2127+F2127,G2127+H2127))</f>
        <v/>
      </c>
      <c r="J2127" s="50">
        <f>IF(D2127="","",MIN(D2127,MAX(0,I2127-F2127)))</f>
        <v/>
      </c>
      <c r="K2127" s="50">
        <f>IF(D2127="","",MAX(0,D2127+F2127-I2127))</f>
        <v/>
      </c>
      <c r="L2127" s="23">
        <f>IF(D2127="","",IF(D2127&lt;=0,"",1+COUNTIFS($D$2106:$D$2205,"&gt;0",$E$2106:$E$2205,"&gt;"&amp;E2127)))</f>
        <v/>
      </c>
      <c r="M2127" s="23">
        <f>IF(D2127="","",IF(AND(K2127&gt;0,L2127=1),"Yes","No"))</f>
        <v/>
      </c>
      <c r="N2127" s="50">
        <f>IF(D2127="","",N2027+F2127)</f>
        <v/>
      </c>
      <c r="O2127" s="49">
        <f>IF(D2127="","",IF(AND(K2127=0,K2027&gt;0),C2127,""))</f>
        <v/>
      </c>
    </row>
    <row r="2128">
      <c r="A2128" s="47">
        <f>IF(B2128="","",DATE(YEAR('Debt Inputs'!$E$2),MONTH('Debt Inputs'!$E$2)+21,1))</f>
        <v/>
      </c>
      <c r="B2128" s="18">
        <f>IF('Debt Inputs'!A28="","",'Debt Inputs'!A28)</f>
        <v/>
      </c>
      <c r="C2128" s="19">
        <f>IF(B2128="","",IFERROR(VLOOKUP(B2128,'Debt Inputs'!$A$6:$M$105,2,FALSE),""))</f>
        <v/>
      </c>
      <c r="D2128" s="48">
        <f>IF(B2128="","",K2028)</f>
        <v/>
      </c>
      <c r="E2128" s="21">
        <f>IF(B2128="","",IFERROR(VLOOKUP(B2128,'Debt Inputs'!$A$6:$M$105,5,FALSE),0))</f>
        <v/>
      </c>
      <c r="F2128" s="48">
        <f>IF(D2128="","",IFERROR(D2128*E2128/12,0))</f>
        <v/>
      </c>
      <c r="G2128" s="48">
        <f>IF(D2128="","",MIN(IFERROR(VLOOKUP(B2128,'Debt Inputs'!$A$6:$M$105,7,FALSE),0),D2128+F2128))</f>
        <v/>
      </c>
      <c r="H2128" s="48">
        <f>IF(D2128="","",IF(L2128=1,MAX(0,'Debt Inputs'!$B$2-SUM($G$2106:$G$2205)),0))</f>
        <v/>
      </c>
      <c r="I2128" s="48">
        <f>IF(D2128="","",MIN(D2128+F2128,G2128+H2128))</f>
        <v/>
      </c>
      <c r="J2128" s="48">
        <f>IF(D2128="","",MIN(D2128,MAX(0,I2128-F2128)))</f>
        <v/>
      </c>
      <c r="K2128" s="48">
        <f>IF(D2128="","",MAX(0,D2128+F2128-I2128))</f>
        <v/>
      </c>
      <c r="L2128" s="18">
        <f>IF(D2128="","",IF(D2128&lt;=0,"",1+COUNTIFS($D$2106:$D$2205,"&gt;0",$E$2106:$E$2205,"&gt;"&amp;E2128)))</f>
        <v/>
      </c>
      <c r="M2128" s="18">
        <f>IF(D2128="","",IF(AND(K2128&gt;0,L2128=1),"Yes","No"))</f>
        <v/>
      </c>
      <c r="N2128" s="48">
        <f>IF(D2128="","",N2028+F2128)</f>
        <v/>
      </c>
      <c r="O2128" s="47">
        <f>IF(D2128="","",IF(AND(K2128=0,K2028&gt;0),C2128,""))</f>
        <v/>
      </c>
    </row>
    <row r="2129">
      <c r="A2129" s="49">
        <f>IF(B2129="","",DATE(YEAR('Debt Inputs'!$E$2),MONTH('Debt Inputs'!$E$2)+21,1))</f>
        <v/>
      </c>
      <c r="B2129" s="23">
        <f>IF('Debt Inputs'!A29="","",'Debt Inputs'!A29)</f>
        <v/>
      </c>
      <c r="C2129" s="24">
        <f>IF(B2129="","",IFERROR(VLOOKUP(B2129,'Debt Inputs'!$A$6:$M$105,2,FALSE),""))</f>
        <v/>
      </c>
      <c r="D2129" s="50">
        <f>IF(B2129="","",K2029)</f>
        <v/>
      </c>
      <c r="E2129" s="26">
        <f>IF(B2129="","",IFERROR(VLOOKUP(B2129,'Debt Inputs'!$A$6:$M$105,5,FALSE),0))</f>
        <v/>
      </c>
      <c r="F2129" s="50">
        <f>IF(D2129="","",IFERROR(D2129*E2129/12,0))</f>
        <v/>
      </c>
      <c r="G2129" s="50">
        <f>IF(D2129="","",MIN(IFERROR(VLOOKUP(B2129,'Debt Inputs'!$A$6:$M$105,7,FALSE),0),D2129+F2129))</f>
        <v/>
      </c>
      <c r="H2129" s="50">
        <f>IF(D2129="","",IF(L2129=1,MAX(0,'Debt Inputs'!$B$2-SUM($G$2106:$G$2205)),0))</f>
        <v/>
      </c>
      <c r="I2129" s="50">
        <f>IF(D2129="","",MIN(D2129+F2129,G2129+H2129))</f>
        <v/>
      </c>
      <c r="J2129" s="50">
        <f>IF(D2129="","",MIN(D2129,MAX(0,I2129-F2129)))</f>
        <v/>
      </c>
      <c r="K2129" s="50">
        <f>IF(D2129="","",MAX(0,D2129+F2129-I2129))</f>
        <v/>
      </c>
      <c r="L2129" s="23">
        <f>IF(D2129="","",IF(D2129&lt;=0,"",1+COUNTIFS($D$2106:$D$2205,"&gt;0",$E$2106:$E$2205,"&gt;"&amp;E2129)))</f>
        <v/>
      </c>
      <c r="M2129" s="23">
        <f>IF(D2129="","",IF(AND(K2129&gt;0,L2129=1),"Yes","No"))</f>
        <v/>
      </c>
      <c r="N2129" s="50">
        <f>IF(D2129="","",N2029+F2129)</f>
        <v/>
      </c>
      <c r="O2129" s="49">
        <f>IF(D2129="","",IF(AND(K2129=0,K2029&gt;0),C2129,""))</f>
        <v/>
      </c>
    </row>
    <row r="2130">
      <c r="A2130" s="47">
        <f>IF(B2130="","",DATE(YEAR('Debt Inputs'!$E$2),MONTH('Debt Inputs'!$E$2)+21,1))</f>
        <v/>
      </c>
      <c r="B2130" s="18">
        <f>IF('Debt Inputs'!A30="","",'Debt Inputs'!A30)</f>
        <v/>
      </c>
      <c r="C2130" s="19">
        <f>IF(B2130="","",IFERROR(VLOOKUP(B2130,'Debt Inputs'!$A$6:$M$105,2,FALSE),""))</f>
        <v/>
      </c>
      <c r="D2130" s="48">
        <f>IF(B2130="","",K2030)</f>
        <v/>
      </c>
      <c r="E2130" s="21">
        <f>IF(B2130="","",IFERROR(VLOOKUP(B2130,'Debt Inputs'!$A$6:$M$105,5,FALSE),0))</f>
        <v/>
      </c>
      <c r="F2130" s="48">
        <f>IF(D2130="","",IFERROR(D2130*E2130/12,0))</f>
        <v/>
      </c>
      <c r="G2130" s="48">
        <f>IF(D2130="","",MIN(IFERROR(VLOOKUP(B2130,'Debt Inputs'!$A$6:$M$105,7,FALSE),0),D2130+F2130))</f>
        <v/>
      </c>
      <c r="H2130" s="48">
        <f>IF(D2130="","",IF(L2130=1,MAX(0,'Debt Inputs'!$B$2-SUM($G$2106:$G$2205)),0))</f>
        <v/>
      </c>
      <c r="I2130" s="48">
        <f>IF(D2130="","",MIN(D2130+F2130,G2130+H2130))</f>
        <v/>
      </c>
      <c r="J2130" s="48">
        <f>IF(D2130="","",MIN(D2130,MAX(0,I2130-F2130)))</f>
        <v/>
      </c>
      <c r="K2130" s="48">
        <f>IF(D2130="","",MAX(0,D2130+F2130-I2130))</f>
        <v/>
      </c>
      <c r="L2130" s="18">
        <f>IF(D2130="","",IF(D2130&lt;=0,"",1+COUNTIFS($D$2106:$D$2205,"&gt;0",$E$2106:$E$2205,"&gt;"&amp;E2130)))</f>
        <v/>
      </c>
      <c r="M2130" s="18">
        <f>IF(D2130="","",IF(AND(K2130&gt;0,L2130=1),"Yes","No"))</f>
        <v/>
      </c>
      <c r="N2130" s="48">
        <f>IF(D2130="","",N2030+F2130)</f>
        <v/>
      </c>
      <c r="O2130" s="47">
        <f>IF(D2130="","",IF(AND(K2130=0,K2030&gt;0),C2130,""))</f>
        <v/>
      </c>
    </row>
    <row r="2131">
      <c r="A2131" s="49">
        <f>IF(B2131="","",DATE(YEAR('Debt Inputs'!$E$2),MONTH('Debt Inputs'!$E$2)+21,1))</f>
        <v/>
      </c>
      <c r="B2131" s="23">
        <f>IF('Debt Inputs'!A31="","",'Debt Inputs'!A31)</f>
        <v/>
      </c>
      <c r="C2131" s="24">
        <f>IF(B2131="","",IFERROR(VLOOKUP(B2131,'Debt Inputs'!$A$6:$M$105,2,FALSE),""))</f>
        <v/>
      </c>
      <c r="D2131" s="50">
        <f>IF(B2131="","",K2031)</f>
        <v/>
      </c>
      <c r="E2131" s="26">
        <f>IF(B2131="","",IFERROR(VLOOKUP(B2131,'Debt Inputs'!$A$6:$M$105,5,FALSE),0))</f>
        <v/>
      </c>
      <c r="F2131" s="50">
        <f>IF(D2131="","",IFERROR(D2131*E2131/12,0))</f>
        <v/>
      </c>
      <c r="G2131" s="50">
        <f>IF(D2131="","",MIN(IFERROR(VLOOKUP(B2131,'Debt Inputs'!$A$6:$M$105,7,FALSE),0),D2131+F2131))</f>
        <v/>
      </c>
      <c r="H2131" s="50">
        <f>IF(D2131="","",IF(L2131=1,MAX(0,'Debt Inputs'!$B$2-SUM($G$2106:$G$2205)),0))</f>
        <v/>
      </c>
      <c r="I2131" s="50">
        <f>IF(D2131="","",MIN(D2131+F2131,G2131+H2131))</f>
        <v/>
      </c>
      <c r="J2131" s="50">
        <f>IF(D2131="","",MIN(D2131,MAX(0,I2131-F2131)))</f>
        <v/>
      </c>
      <c r="K2131" s="50">
        <f>IF(D2131="","",MAX(0,D2131+F2131-I2131))</f>
        <v/>
      </c>
      <c r="L2131" s="23">
        <f>IF(D2131="","",IF(D2131&lt;=0,"",1+COUNTIFS($D$2106:$D$2205,"&gt;0",$E$2106:$E$2205,"&gt;"&amp;E2131)))</f>
        <v/>
      </c>
      <c r="M2131" s="23">
        <f>IF(D2131="","",IF(AND(K2131&gt;0,L2131=1),"Yes","No"))</f>
        <v/>
      </c>
      <c r="N2131" s="50">
        <f>IF(D2131="","",N2031+F2131)</f>
        <v/>
      </c>
      <c r="O2131" s="49">
        <f>IF(D2131="","",IF(AND(K2131=0,K2031&gt;0),C2131,""))</f>
        <v/>
      </c>
    </row>
    <row r="2132">
      <c r="A2132" s="47">
        <f>IF(B2132="","",DATE(YEAR('Debt Inputs'!$E$2),MONTH('Debt Inputs'!$E$2)+21,1))</f>
        <v/>
      </c>
      <c r="B2132" s="18">
        <f>IF('Debt Inputs'!A32="","",'Debt Inputs'!A32)</f>
        <v/>
      </c>
      <c r="C2132" s="19">
        <f>IF(B2132="","",IFERROR(VLOOKUP(B2132,'Debt Inputs'!$A$6:$M$105,2,FALSE),""))</f>
        <v/>
      </c>
      <c r="D2132" s="48">
        <f>IF(B2132="","",K2032)</f>
        <v/>
      </c>
      <c r="E2132" s="21">
        <f>IF(B2132="","",IFERROR(VLOOKUP(B2132,'Debt Inputs'!$A$6:$M$105,5,FALSE),0))</f>
        <v/>
      </c>
      <c r="F2132" s="48">
        <f>IF(D2132="","",IFERROR(D2132*E2132/12,0))</f>
        <v/>
      </c>
      <c r="G2132" s="48">
        <f>IF(D2132="","",MIN(IFERROR(VLOOKUP(B2132,'Debt Inputs'!$A$6:$M$105,7,FALSE),0),D2132+F2132))</f>
        <v/>
      </c>
      <c r="H2132" s="48">
        <f>IF(D2132="","",IF(L2132=1,MAX(0,'Debt Inputs'!$B$2-SUM($G$2106:$G$2205)),0))</f>
        <v/>
      </c>
      <c r="I2132" s="48">
        <f>IF(D2132="","",MIN(D2132+F2132,G2132+H2132))</f>
        <v/>
      </c>
      <c r="J2132" s="48">
        <f>IF(D2132="","",MIN(D2132,MAX(0,I2132-F2132)))</f>
        <v/>
      </c>
      <c r="K2132" s="48">
        <f>IF(D2132="","",MAX(0,D2132+F2132-I2132))</f>
        <v/>
      </c>
      <c r="L2132" s="18">
        <f>IF(D2132="","",IF(D2132&lt;=0,"",1+COUNTIFS($D$2106:$D$2205,"&gt;0",$E$2106:$E$2205,"&gt;"&amp;E2132)))</f>
        <v/>
      </c>
      <c r="M2132" s="18">
        <f>IF(D2132="","",IF(AND(K2132&gt;0,L2132=1),"Yes","No"))</f>
        <v/>
      </c>
      <c r="N2132" s="48">
        <f>IF(D2132="","",N2032+F2132)</f>
        <v/>
      </c>
      <c r="O2132" s="47">
        <f>IF(D2132="","",IF(AND(K2132=0,K2032&gt;0),C2132,""))</f>
        <v/>
      </c>
    </row>
    <row r="2133">
      <c r="A2133" s="49">
        <f>IF(B2133="","",DATE(YEAR('Debt Inputs'!$E$2),MONTH('Debt Inputs'!$E$2)+21,1))</f>
        <v/>
      </c>
      <c r="B2133" s="23">
        <f>IF('Debt Inputs'!A33="","",'Debt Inputs'!A33)</f>
        <v/>
      </c>
      <c r="C2133" s="24">
        <f>IF(B2133="","",IFERROR(VLOOKUP(B2133,'Debt Inputs'!$A$6:$M$105,2,FALSE),""))</f>
        <v/>
      </c>
      <c r="D2133" s="50">
        <f>IF(B2133="","",K2033)</f>
        <v/>
      </c>
      <c r="E2133" s="26">
        <f>IF(B2133="","",IFERROR(VLOOKUP(B2133,'Debt Inputs'!$A$6:$M$105,5,FALSE),0))</f>
        <v/>
      </c>
      <c r="F2133" s="50">
        <f>IF(D2133="","",IFERROR(D2133*E2133/12,0))</f>
        <v/>
      </c>
      <c r="G2133" s="50">
        <f>IF(D2133="","",MIN(IFERROR(VLOOKUP(B2133,'Debt Inputs'!$A$6:$M$105,7,FALSE),0),D2133+F2133))</f>
        <v/>
      </c>
      <c r="H2133" s="50">
        <f>IF(D2133="","",IF(L2133=1,MAX(0,'Debt Inputs'!$B$2-SUM($G$2106:$G$2205)),0))</f>
        <v/>
      </c>
      <c r="I2133" s="50">
        <f>IF(D2133="","",MIN(D2133+F2133,G2133+H2133))</f>
        <v/>
      </c>
      <c r="J2133" s="50">
        <f>IF(D2133="","",MIN(D2133,MAX(0,I2133-F2133)))</f>
        <v/>
      </c>
      <c r="K2133" s="50">
        <f>IF(D2133="","",MAX(0,D2133+F2133-I2133))</f>
        <v/>
      </c>
      <c r="L2133" s="23">
        <f>IF(D2133="","",IF(D2133&lt;=0,"",1+COUNTIFS($D$2106:$D$2205,"&gt;0",$E$2106:$E$2205,"&gt;"&amp;E2133)))</f>
        <v/>
      </c>
      <c r="M2133" s="23">
        <f>IF(D2133="","",IF(AND(K2133&gt;0,L2133=1),"Yes","No"))</f>
        <v/>
      </c>
      <c r="N2133" s="50">
        <f>IF(D2133="","",N2033+F2133)</f>
        <v/>
      </c>
      <c r="O2133" s="49">
        <f>IF(D2133="","",IF(AND(K2133=0,K2033&gt;0),C2133,""))</f>
        <v/>
      </c>
    </row>
    <row r="2134">
      <c r="A2134" s="47">
        <f>IF(B2134="","",DATE(YEAR('Debt Inputs'!$E$2),MONTH('Debt Inputs'!$E$2)+21,1))</f>
        <v/>
      </c>
      <c r="B2134" s="18">
        <f>IF('Debt Inputs'!A34="","",'Debt Inputs'!A34)</f>
        <v/>
      </c>
      <c r="C2134" s="19">
        <f>IF(B2134="","",IFERROR(VLOOKUP(B2134,'Debt Inputs'!$A$6:$M$105,2,FALSE),""))</f>
        <v/>
      </c>
      <c r="D2134" s="48">
        <f>IF(B2134="","",K2034)</f>
        <v/>
      </c>
      <c r="E2134" s="21">
        <f>IF(B2134="","",IFERROR(VLOOKUP(B2134,'Debt Inputs'!$A$6:$M$105,5,FALSE),0))</f>
        <v/>
      </c>
      <c r="F2134" s="48">
        <f>IF(D2134="","",IFERROR(D2134*E2134/12,0))</f>
        <v/>
      </c>
      <c r="G2134" s="48">
        <f>IF(D2134="","",MIN(IFERROR(VLOOKUP(B2134,'Debt Inputs'!$A$6:$M$105,7,FALSE),0),D2134+F2134))</f>
        <v/>
      </c>
      <c r="H2134" s="48">
        <f>IF(D2134="","",IF(L2134=1,MAX(0,'Debt Inputs'!$B$2-SUM($G$2106:$G$2205)),0))</f>
        <v/>
      </c>
      <c r="I2134" s="48">
        <f>IF(D2134="","",MIN(D2134+F2134,G2134+H2134))</f>
        <v/>
      </c>
      <c r="J2134" s="48">
        <f>IF(D2134="","",MIN(D2134,MAX(0,I2134-F2134)))</f>
        <v/>
      </c>
      <c r="K2134" s="48">
        <f>IF(D2134="","",MAX(0,D2134+F2134-I2134))</f>
        <v/>
      </c>
      <c r="L2134" s="18">
        <f>IF(D2134="","",IF(D2134&lt;=0,"",1+COUNTIFS($D$2106:$D$2205,"&gt;0",$E$2106:$E$2205,"&gt;"&amp;E2134)))</f>
        <v/>
      </c>
      <c r="M2134" s="18">
        <f>IF(D2134="","",IF(AND(K2134&gt;0,L2134=1),"Yes","No"))</f>
        <v/>
      </c>
      <c r="N2134" s="48">
        <f>IF(D2134="","",N2034+F2134)</f>
        <v/>
      </c>
      <c r="O2134" s="47">
        <f>IF(D2134="","",IF(AND(K2134=0,K2034&gt;0),C2134,""))</f>
        <v/>
      </c>
    </row>
    <row r="2135">
      <c r="A2135" s="49">
        <f>IF(B2135="","",DATE(YEAR('Debt Inputs'!$E$2),MONTH('Debt Inputs'!$E$2)+21,1))</f>
        <v/>
      </c>
      <c r="B2135" s="23">
        <f>IF('Debt Inputs'!A35="","",'Debt Inputs'!A35)</f>
        <v/>
      </c>
      <c r="C2135" s="24">
        <f>IF(B2135="","",IFERROR(VLOOKUP(B2135,'Debt Inputs'!$A$6:$M$105,2,FALSE),""))</f>
        <v/>
      </c>
      <c r="D2135" s="50">
        <f>IF(B2135="","",K2035)</f>
        <v/>
      </c>
      <c r="E2135" s="26">
        <f>IF(B2135="","",IFERROR(VLOOKUP(B2135,'Debt Inputs'!$A$6:$M$105,5,FALSE),0))</f>
        <v/>
      </c>
      <c r="F2135" s="50">
        <f>IF(D2135="","",IFERROR(D2135*E2135/12,0))</f>
        <v/>
      </c>
      <c r="G2135" s="50">
        <f>IF(D2135="","",MIN(IFERROR(VLOOKUP(B2135,'Debt Inputs'!$A$6:$M$105,7,FALSE),0),D2135+F2135))</f>
        <v/>
      </c>
      <c r="H2135" s="50">
        <f>IF(D2135="","",IF(L2135=1,MAX(0,'Debt Inputs'!$B$2-SUM($G$2106:$G$2205)),0))</f>
        <v/>
      </c>
      <c r="I2135" s="50">
        <f>IF(D2135="","",MIN(D2135+F2135,G2135+H2135))</f>
        <v/>
      </c>
      <c r="J2135" s="50">
        <f>IF(D2135="","",MIN(D2135,MAX(0,I2135-F2135)))</f>
        <v/>
      </c>
      <c r="K2135" s="50">
        <f>IF(D2135="","",MAX(0,D2135+F2135-I2135))</f>
        <v/>
      </c>
      <c r="L2135" s="23">
        <f>IF(D2135="","",IF(D2135&lt;=0,"",1+COUNTIFS($D$2106:$D$2205,"&gt;0",$E$2106:$E$2205,"&gt;"&amp;E2135)))</f>
        <v/>
      </c>
      <c r="M2135" s="23">
        <f>IF(D2135="","",IF(AND(K2135&gt;0,L2135=1),"Yes","No"))</f>
        <v/>
      </c>
      <c r="N2135" s="50">
        <f>IF(D2135="","",N2035+F2135)</f>
        <v/>
      </c>
      <c r="O2135" s="49">
        <f>IF(D2135="","",IF(AND(K2135=0,K2035&gt;0),C2135,""))</f>
        <v/>
      </c>
    </row>
    <row r="2136">
      <c r="A2136" s="47">
        <f>IF(B2136="","",DATE(YEAR('Debt Inputs'!$E$2),MONTH('Debt Inputs'!$E$2)+21,1))</f>
        <v/>
      </c>
      <c r="B2136" s="18">
        <f>IF('Debt Inputs'!A36="","",'Debt Inputs'!A36)</f>
        <v/>
      </c>
      <c r="C2136" s="19">
        <f>IF(B2136="","",IFERROR(VLOOKUP(B2136,'Debt Inputs'!$A$6:$M$105,2,FALSE),""))</f>
        <v/>
      </c>
      <c r="D2136" s="48">
        <f>IF(B2136="","",K2036)</f>
        <v/>
      </c>
      <c r="E2136" s="21">
        <f>IF(B2136="","",IFERROR(VLOOKUP(B2136,'Debt Inputs'!$A$6:$M$105,5,FALSE),0))</f>
        <v/>
      </c>
      <c r="F2136" s="48">
        <f>IF(D2136="","",IFERROR(D2136*E2136/12,0))</f>
        <v/>
      </c>
      <c r="G2136" s="48">
        <f>IF(D2136="","",MIN(IFERROR(VLOOKUP(B2136,'Debt Inputs'!$A$6:$M$105,7,FALSE),0),D2136+F2136))</f>
        <v/>
      </c>
      <c r="H2136" s="48">
        <f>IF(D2136="","",IF(L2136=1,MAX(0,'Debt Inputs'!$B$2-SUM($G$2106:$G$2205)),0))</f>
        <v/>
      </c>
      <c r="I2136" s="48">
        <f>IF(D2136="","",MIN(D2136+F2136,G2136+H2136))</f>
        <v/>
      </c>
      <c r="J2136" s="48">
        <f>IF(D2136="","",MIN(D2136,MAX(0,I2136-F2136)))</f>
        <v/>
      </c>
      <c r="K2136" s="48">
        <f>IF(D2136="","",MAX(0,D2136+F2136-I2136))</f>
        <v/>
      </c>
      <c r="L2136" s="18">
        <f>IF(D2136="","",IF(D2136&lt;=0,"",1+COUNTIFS($D$2106:$D$2205,"&gt;0",$E$2106:$E$2205,"&gt;"&amp;E2136)))</f>
        <v/>
      </c>
      <c r="M2136" s="18">
        <f>IF(D2136="","",IF(AND(K2136&gt;0,L2136=1),"Yes","No"))</f>
        <v/>
      </c>
      <c r="N2136" s="48">
        <f>IF(D2136="","",N2036+F2136)</f>
        <v/>
      </c>
      <c r="O2136" s="47">
        <f>IF(D2136="","",IF(AND(K2136=0,K2036&gt;0),C2136,""))</f>
        <v/>
      </c>
    </row>
    <row r="2137">
      <c r="A2137" s="49">
        <f>IF(B2137="","",DATE(YEAR('Debt Inputs'!$E$2),MONTH('Debt Inputs'!$E$2)+21,1))</f>
        <v/>
      </c>
      <c r="B2137" s="23">
        <f>IF('Debt Inputs'!A37="","",'Debt Inputs'!A37)</f>
        <v/>
      </c>
      <c r="C2137" s="24">
        <f>IF(B2137="","",IFERROR(VLOOKUP(B2137,'Debt Inputs'!$A$6:$M$105,2,FALSE),""))</f>
        <v/>
      </c>
      <c r="D2137" s="50">
        <f>IF(B2137="","",K2037)</f>
        <v/>
      </c>
      <c r="E2137" s="26">
        <f>IF(B2137="","",IFERROR(VLOOKUP(B2137,'Debt Inputs'!$A$6:$M$105,5,FALSE),0))</f>
        <v/>
      </c>
      <c r="F2137" s="50">
        <f>IF(D2137="","",IFERROR(D2137*E2137/12,0))</f>
        <v/>
      </c>
      <c r="G2137" s="50">
        <f>IF(D2137="","",MIN(IFERROR(VLOOKUP(B2137,'Debt Inputs'!$A$6:$M$105,7,FALSE),0),D2137+F2137))</f>
        <v/>
      </c>
      <c r="H2137" s="50">
        <f>IF(D2137="","",IF(L2137=1,MAX(0,'Debt Inputs'!$B$2-SUM($G$2106:$G$2205)),0))</f>
        <v/>
      </c>
      <c r="I2137" s="50">
        <f>IF(D2137="","",MIN(D2137+F2137,G2137+H2137))</f>
        <v/>
      </c>
      <c r="J2137" s="50">
        <f>IF(D2137="","",MIN(D2137,MAX(0,I2137-F2137)))</f>
        <v/>
      </c>
      <c r="K2137" s="50">
        <f>IF(D2137="","",MAX(0,D2137+F2137-I2137))</f>
        <v/>
      </c>
      <c r="L2137" s="23">
        <f>IF(D2137="","",IF(D2137&lt;=0,"",1+COUNTIFS($D$2106:$D$2205,"&gt;0",$E$2106:$E$2205,"&gt;"&amp;E2137)))</f>
        <v/>
      </c>
      <c r="M2137" s="23">
        <f>IF(D2137="","",IF(AND(K2137&gt;0,L2137=1),"Yes","No"))</f>
        <v/>
      </c>
      <c r="N2137" s="50">
        <f>IF(D2137="","",N2037+F2137)</f>
        <v/>
      </c>
      <c r="O2137" s="49">
        <f>IF(D2137="","",IF(AND(K2137=0,K2037&gt;0),C2137,""))</f>
        <v/>
      </c>
    </row>
    <row r="2138">
      <c r="A2138" s="47">
        <f>IF(B2138="","",DATE(YEAR('Debt Inputs'!$E$2),MONTH('Debt Inputs'!$E$2)+21,1))</f>
        <v/>
      </c>
      <c r="B2138" s="18">
        <f>IF('Debt Inputs'!A38="","",'Debt Inputs'!A38)</f>
        <v/>
      </c>
      <c r="C2138" s="19">
        <f>IF(B2138="","",IFERROR(VLOOKUP(B2138,'Debt Inputs'!$A$6:$M$105,2,FALSE),""))</f>
        <v/>
      </c>
      <c r="D2138" s="48">
        <f>IF(B2138="","",K2038)</f>
        <v/>
      </c>
      <c r="E2138" s="21">
        <f>IF(B2138="","",IFERROR(VLOOKUP(B2138,'Debt Inputs'!$A$6:$M$105,5,FALSE),0))</f>
        <v/>
      </c>
      <c r="F2138" s="48">
        <f>IF(D2138="","",IFERROR(D2138*E2138/12,0))</f>
        <v/>
      </c>
      <c r="G2138" s="48">
        <f>IF(D2138="","",MIN(IFERROR(VLOOKUP(B2138,'Debt Inputs'!$A$6:$M$105,7,FALSE),0),D2138+F2138))</f>
        <v/>
      </c>
      <c r="H2138" s="48">
        <f>IF(D2138="","",IF(L2138=1,MAX(0,'Debt Inputs'!$B$2-SUM($G$2106:$G$2205)),0))</f>
        <v/>
      </c>
      <c r="I2138" s="48">
        <f>IF(D2138="","",MIN(D2138+F2138,G2138+H2138))</f>
        <v/>
      </c>
      <c r="J2138" s="48">
        <f>IF(D2138="","",MIN(D2138,MAX(0,I2138-F2138)))</f>
        <v/>
      </c>
      <c r="K2138" s="48">
        <f>IF(D2138="","",MAX(0,D2138+F2138-I2138))</f>
        <v/>
      </c>
      <c r="L2138" s="18">
        <f>IF(D2138="","",IF(D2138&lt;=0,"",1+COUNTIFS($D$2106:$D$2205,"&gt;0",$E$2106:$E$2205,"&gt;"&amp;E2138)))</f>
        <v/>
      </c>
      <c r="M2138" s="18">
        <f>IF(D2138="","",IF(AND(K2138&gt;0,L2138=1),"Yes","No"))</f>
        <v/>
      </c>
      <c r="N2138" s="48">
        <f>IF(D2138="","",N2038+F2138)</f>
        <v/>
      </c>
      <c r="O2138" s="47">
        <f>IF(D2138="","",IF(AND(K2138=0,K2038&gt;0),C2138,""))</f>
        <v/>
      </c>
    </row>
    <row r="2139">
      <c r="A2139" s="49">
        <f>IF(B2139="","",DATE(YEAR('Debt Inputs'!$E$2),MONTH('Debt Inputs'!$E$2)+21,1))</f>
        <v/>
      </c>
      <c r="B2139" s="23">
        <f>IF('Debt Inputs'!A39="","",'Debt Inputs'!A39)</f>
        <v/>
      </c>
      <c r="C2139" s="24">
        <f>IF(B2139="","",IFERROR(VLOOKUP(B2139,'Debt Inputs'!$A$6:$M$105,2,FALSE),""))</f>
        <v/>
      </c>
      <c r="D2139" s="50">
        <f>IF(B2139="","",K2039)</f>
        <v/>
      </c>
      <c r="E2139" s="26">
        <f>IF(B2139="","",IFERROR(VLOOKUP(B2139,'Debt Inputs'!$A$6:$M$105,5,FALSE),0))</f>
        <v/>
      </c>
      <c r="F2139" s="50">
        <f>IF(D2139="","",IFERROR(D2139*E2139/12,0))</f>
        <v/>
      </c>
      <c r="G2139" s="50">
        <f>IF(D2139="","",MIN(IFERROR(VLOOKUP(B2139,'Debt Inputs'!$A$6:$M$105,7,FALSE),0),D2139+F2139))</f>
        <v/>
      </c>
      <c r="H2139" s="50">
        <f>IF(D2139="","",IF(L2139=1,MAX(0,'Debt Inputs'!$B$2-SUM($G$2106:$G$2205)),0))</f>
        <v/>
      </c>
      <c r="I2139" s="50">
        <f>IF(D2139="","",MIN(D2139+F2139,G2139+H2139))</f>
        <v/>
      </c>
      <c r="J2139" s="50">
        <f>IF(D2139="","",MIN(D2139,MAX(0,I2139-F2139)))</f>
        <v/>
      </c>
      <c r="K2139" s="50">
        <f>IF(D2139="","",MAX(0,D2139+F2139-I2139))</f>
        <v/>
      </c>
      <c r="L2139" s="23">
        <f>IF(D2139="","",IF(D2139&lt;=0,"",1+COUNTIFS($D$2106:$D$2205,"&gt;0",$E$2106:$E$2205,"&gt;"&amp;E2139)))</f>
        <v/>
      </c>
      <c r="M2139" s="23">
        <f>IF(D2139="","",IF(AND(K2139&gt;0,L2139=1),"Yes","No"))</f>
        <v/>
      </c>
      <c r="N2139" s="50">
        <f>IF(D2139="","",N2039+F2139)</f>
        <v/>
      </c>
      <c r="O2139" s="49">
        <f>IF(D2139="","",IF(AND(K2139=0,K2039&gt;0),C2139,""))</f>
        <v/>
      </c>
    </row>
    <row r="2140">
      <c r="A2140" s="47">
        <f>IF(B2140="","",DATE(YEAR('Debt Inputs'!$E$2),MONTH('Debt Inputs'!$E$2)+21,1))</f>
        <v/>
      </c>
      <c r="B2140" s="18">
        <f>IF('Debt Inputs'!A40="","",'Debt Inputs'!A40)</f>
        <v/>
      </c>
      <c r="C2140" s="19">
        <f>IF(B2140="","",IFERROR(VLOOKUP(B2140,'Debt Inputs'!$A$6:$M$105,2,FALSE),""))</f>
        <v/>
      </c>
      <c r="D2140" s="48">
        <f>IF(B2140="","",K2040)</f>
        <v/>
      </c>
      <c r="E2140" s="21">
        <f>IF(B2140="","",IFERROR(VLOOKUP(B2140,'Debt Inputs'!$A$6:$M$105,5,FALSE),0))</f>
        <v/>
      </c>
      <c r="F2140" s="48">
        <f>IF(D2140="","",IFERROR(D2140*E2140/12,0))</f>
        <v/>
      </c>
      <c r="G2140" s="48">
        <f>IF(D2140="","",MIN(IFERROR(VLOOKUP(B2140,'Debt Inputs'!$A$6:$M$105,7,FALSE),0),D2140+F2140))</f>
        <v/>
      </c>
      <c r="H2140" s="48">
        <f>IF(D2140="","",IF(L2140=1,MAX(0,'Debt Inputs'!$B$2-SUM($G$2106:$G$2205)),0))</f>
        <v/>
      </c>
      <c r="I2140" s="48">
        <f>IF(D2140="","",MIN(D2140+F2140,G2140+H2140))</f>
        <v/>
      </c>
      <c r="J2140" s="48">
        <f>IF(D2140="","",MIN(D2140,MAX(0,I2140-F2140)))</f>
        <v/>
      </c>
      <c r="K2140" s="48">
        <f>IF(D2140="","",MAX(0,D2140+F2140-I2140))</f>
        <v/>
      </c>
      <c r="L2140" s="18">
        <f>IF(D2140="","",IF(D2140&lt;=0,"",1+COUNTIFS($D$2106:$D$2205,"&gt;0",$E$2106:$E$2205,"&gt;"&amp;E2140)))</f>
        <v/>
      </c>
      <c r="M2140" s="18">
        <f>IF(D2140="","",IF(AND(K2140&gt;0,L2140=1),"Yes","No"))</f>
        <v/>
      </c>
      <c r="N2140" s="48">
        <f>IF(D2140="","",N2040+F2140)</f>
        <v/>
      </c>
      <c r="O2140" s="47">
        <f>IF(D2140="","",IF(AND(K2140=0,K2040&gt;0),C2140,""))</f>
        <v/>
      </c>
    </row>
    <row r="2141">
      <c r="A2141" s="49">
        <f>IF(B2141="","",DATE(YEAR('Debt Inputs'!$E$2),MONTH('Debt Inputs'!$E$2)+21,1))</f>
        <v/>
      </c>
      <c r="B2141" s="23">
        <f>IF('Debt Inputs'!A41="","",'Debt Inputs'!A41)</f>
        <v/>
      </c>
      <c r="C2141" s="24">
        <f>IF(B2141="","",IFERROR(VLOOKUP(B2141,'Debt Inputs'!$A$6:$M$105,2,FALSE),""))</f>
        <v/>
      </c>
      <c r="D2141" s="50">
        <f>IF(B2141="","",K2041)</f>
        <v/>
      </c>
      <c r="E2141" s="26">
        <f>IF(B2141="","",IFERROR(VLOOKUP(B2141,'Debt Inputs'!$A$6:$M$105,5,FALSE),0))</f>
        <v/>
      </c>
      <c r="F2141" s="50">
        <f>IF(D2141="","",IFERROR(D2141*E2141/12,0))</f>
        <v/>
      </c>
      <c r="G2141" s="50">
        <f>IF(D2141="","",MIN(IFERROR(VLOOKUP(B2141,'Debt Inputs'!$A$6:$M$105,7,FALSE),0),D2141+F2141))</f>
        <v/>
      </c>
      <c r="H2141" s="50">
        <f>IF(D2141="","",IF(L2141=1,MAX(0,'Debt Inputs'!$B$2-SUM($G$2106:$G$2205)),0))</f>
        <v/>
      </c>
      <c r="I2141" s="50">
        <f>IF(D2141="","",MIN(D2141+F2141,G2141+H2141))</f>
        <v/>
      </c>
      <c r="J2141" s="50">
        <f>IF(D2141="","",MIN(D2141,MAX(0,I2141-F2141)))</f>
        <v/>
      </c>
      <c r="K2141" s="50">
        <f>IF(D2141="","",MAX(0,D2141+F2141-I2141))</f>
        <v/>
      </c>
      <c r="L2141" s="23">
        <f>IF(D2141="","",IF(D2141&lt;=0,"",1+COUNTIFS($D$2106:$D$2205,"&gt;0",$E$2106:$E$2205,"&gt;"&amp;E2141)))</f>
        <v/>
      </c>
      <c r="M2141" s="23">
        <f>IF(D2141="","",IF(AND(K2141&gt;0,L2141=1),"Yes","No"))</f>
        <v/>
      </c>
      <c r="N2141" s="50">
        <f>IF(D2141="","",N2041+F2141)</f>
        <v/>
      </c>
      <c r="O2141" s="49">
        <f>IF(D2141="","",IF(AND(K2141=0,K2041&gt;0),C2141,""))</f>
        <v/>
      </c>
    </row>
    <row r="2142">
      <c r="A2142" s="47">
        <f>IF(B2142="","",DATE(YEAR('Debt Inputs'!$E$2),MONTH('Debt Inputs'!$E$2)+21,1))</f>
        <v/>
      </c>
      <c r="B2142" s="18">
        <f>IF('Debt Inputs'!A42="","",'Debt Inputs'!A42)</f>
        <v/>
      </c>
      <c r="C2142" s="19">
        <f>IF(B2142="","",IFERROR(VLOOKUP(B2142,'Debt Inputs'!$A$6:$M$105,2,FALSE),""))</f>
        <v/>
      </c>
      <c r="D2142" s="48">
        <f>IF(B2142="","",K2042)</f>
        <v/>
      </c>
      <c r="E2142" s="21">
        <f>IF(B2142="","",IFERROR(VLOOKUP(B2142,'Debt Inputs'!$A$6:$M$105,5,FALSE),0))</f>
        <v/>
      </c>
      <c r="F2142" s="48">
        <f>IF(D2142="","",IFERROR(D2142*E2142/12,0))</f>
        <v/>
      </c>
      <c r="G2142" s="48">
        <f>IF(D2142="","",MIN(IFERROR(VLOOKUP(B2142,'Debt Inputs'!$A$6:$M$105,7,FALSE),0),D2142+F2142))</f>
        <v/>
      </c>
      <c r="H2142" s="48">
        <f>IF(D2142="","",IF(L2142=1,MAX(0,'Debt Inputs'!$B$2-SUM($G$2106:$G$2205)),0))</f>
        <v/>
      </c>
      <c r="I2142" s="48">
        <f>IF(D2142="","",MIN(D2142+F2142,G2142+H2142))</f>
        <v/>
      </c>
      <c r="J2142" s="48">
        <f>IF(D2142="","",MIN(D2142,MAX(0,I2142-F2142)))</f>
        <v/>
      </c>
      <c r="K2142" s="48">
        <f>IF(D2142="","",MAX(0,D2142+F2142-I2142))</f>
        <v/>
      </c>
      <c r="L2142" s="18">
        <f>IF(D2142="","",IF(D2142&lt;=0,"",1+COUNTIFS($D$2106:$D$2205,"&gt;0",$E$2106:$E$2205,"&gt;"&amp;E2142)))</f>
        <v/>
      </c>
      <c r="M2142" s="18">
        <f>IF(D2142="","",IF(AND(K2142&gt;0,L2142=1),"Yes","No"))</f>
        <v/>
      </c>
      <c r="N2142" s="48">
        <f>IF(D2142="","",N2042+F2142)</f>
        <v/>
      </c>
      <c r="O2142" s="47">
        <f>IF(D2142="","",IF(AND(K2142=0,K2042&gt;0),C2142,""))</f>
        <v/>
      </c>
    </row>
    <row r="2143">
      <c r="A2143" s="49">
        <f>IF(B2143="","",DATE(YEAR('Debt Inputs'!$E$2),MONTH('Debt Inputs'!$E$2)+21,1))</f>
        <v/>
      </c>
      <c r="B2143" s="23">
        <f>IF('Debt Inputs'!A43="","",'Debt Inputs'!A43)</f>
        <v/>
      </c>
      <c r="C2143" s="24">
        <f>IF(B2143="","",IFERROR(VLOOKUP(B2143,'Debt Inputs'!$A$6:$M$105,2,FALSE),""))</f>
        <v/>
      </c>
      <c r="D2143" s="50">
        <f>IF(B2143="","",K2043)</f>
        <v/>
      </c>
      <c r="E2143" s="26">
        <f>IF(B2143="","",IFERROR(VLOOKUP(B2143,'Debt Inputs'!$A$6:$M$105,5,FALSE),0))</f>
        <v/>
      </c>
      <c r="F2143" s="50">
        <f>IF(D2143="","",IFERROR(D2143*E2143/12,0))</f>
        <v/>
      </c>
      <c r="G2143" s="50">
        <f>IF(D2143="","",MIN(IFERROR(VLOOKUP(B2143,'Debt Inputs'!$A$6:$M$105,7,FALSE),0),D2143+F2143))</f>
        <v/>
      </c>
      <c r="H2143" s="50">
        <f>IF(D2143="","",IF(L2143=1,MAX(0,'Debt Inputs'!$B$2-SUM($G$2106:$G$2205)),0))</f>
        <v/>
      </c>
      <c r="I2143" s="50">
        <f>IF(D2143="","",MIN(D2143+F2143,G2143+H2143))</f>
        <v/>
      </c>
      <c r="J2143" s="50">
        <f>IF(D2143="","",MIN(D2143,MAX(0,I2143-F2143)))</f>
        <v/>
      </c>
      <c r="K2143" s="50">
        <f>IF(D2143="","",MAX(0,D2143+F2143-I2143))</f>
        <v/>
      </c>
      <c r="L2143" s="23">
        <f>IF(D2143="","",IF(D2143&lt;=0,"",1+COUNTIFS($D$2106:$D$2205,"&gt;0",$E$2106:$E$2205,"&gt;"&amp;E2143)))</f>
        <v/>
      </c>
      <c r="M2143" s="23">
        <f>IF(D2143="","",IF(AND(K2143&gt;0,L2143=1),"Yes","No"))</f>
        <v/>
      </c>
      <c r="N2143" s="50">
        <f>IF(D2143="","",N2043+F2143)</f>
        <v/>
      </c>
      <c r="O2143" s="49">
        <f>IF(D2143="","",IF(AND(K2143=0,K2043&gt;0),C2143,""))</f>
        <v/>
      </c>
    </row>
    <row r="2144">
      <c r="A2144" s="47">
        <f>IF(B2144="","",DATE(YEAR('Debt Inputs'!$E$2),MONTH('Debt Inputs'!$E$2)+21,1))</f>
        <v/>
      </c>
      <c r="B2144" s="18">
        <f>IF('Debt Inputs'!A44="","",'Debt Inputs'!A44)</f>
        <v/>
      </c>
      <c r="C2144" s="19">
        <f>IF(B2144="","",IFERROR(VLOOKUP(B2144,'Debt Inputs'!$A$6:$M$105,2,FALSE),""))</f>
        <v/>
      </c>
      <c r="D2144" s="48">
        <f>IF(B2144="","",K2044)</f>
        <v/>
      </c>
      <c r="E2144" s="21">
        <f>IF(B2144="","",IFERROR(VLOOKUP(B2144,'Debt Inputs'!$A$6:$M$105,5,FALSE),0))</f>
        <v/>
      </c>
      <c r="F2144" s="48">
        <f>IF(D2144="","",IFERROR(D2144*E2144/12,0))</f>
        <v/>
      </c>
      <c r="G2144" s="48">
        <f>IF(D2144="","",MIN(IFERROR(VLOOKUP(B2144,'Debt Inputs'!$A$6:$M$105,7,FALSE),0),D2144+F2144))</f>
        <v/>
      </c>
      <c r="H2144" s="48">
        <f>IF(D2144="","",IF(L2144=1,MAX(0,'Debt Inputs'!$B$2-SUM($G$2106:$G$2205)),0))</f>
        <v/>
      </c>
      <c r="I2144" s="48">
        <f>IF(D2144="","",MIN(D2144+F2144,G2144+H2144))</f>
        <v/>
      </c>
      <c r="J2144" s="48">
        <f>IF(D2144="","",MIN(D2144,MAX(0,I2144-F2144)))</f>
        <v/>
      </c>
      <c r="K2144" s="48">
        <f>IF(D2144="","",MAX(0,D2144+F2144-I2144))</f>
        <v/>
      </c>
      <c r="L2144" s="18">
        <f>IF(D2144="","",IF(D2144&lt;=0,"",1+COUNTIFS($D$2106:$D$2205,"&gt;0",$E$2106:$E$2205,"&gt;"&amp;E2144)))</f>
        <v/>
      </c>
      <c r="M2144" s="18">
        <f>IF(D2144="","",IF(AND(K2144&gt;0,L2144=1),"Yes","No"))</f>
        <v/>
      </c>
      <c r="N2144" s="48">
        <f>IF(D2144="","",N2044+F2144)</f>
        <v/>
      </c>
      <c r="O2144" s="47">
        <f>IF(D2144="","",IF(AND(K2144=0,K2044&gt;0),C2144,""))</f>
        <v/>
      </c>
    </row>
    <row r="2145">
      <c r="A2145" s="49">
        <f>IF(B2145="","",DATE(YEAR('Debt Inputs'!$E$2),MONTH('Debt Inputs'!$E$2)+21,1))</f>
        <v/>
      </c>
      <c r="B2145" s="23">
        <f>IF('Debt Inputs'!A45="","",'Debt Inputs'!A45)</f>
        <v/>
      </c>
      <c r="C2145" s="24">
        <f>IF(B2145="","",IFERROR(VLOOKUP(B2145,'Debt Inputs'!$A$6:$M$105,2,FALSE),""))</f>
        <v/>
      </c>
      <c r="D2145" s="50">
        <f>IF(B2145="","",K2045)</f>
        <v/>
      </c>
      <c r="E2145" s="26">
        <f>IF(B2145="","",IFERROR(VLOOKUP(B2145,'Debt Inputs'!$A$6:$M$105,5,FALSE),0))</f>
        <v/>
      </c>
      <c r="F2145" s="50">
        <f>IF(D2145="","",IFERROR(D2145*E2145/12,0))</f>
        <v/>
      </c>
      <c r="G2145" s="50">
        <f>IF(D2145="","",MIN(IFERROR(VLOOKUP(B2145,'Debt Inputs'!$A$6:$M$105,7,FALSE),0),D2145+F2145))</f>
        <v/>
      </c>
      <c r="H2145" s="50">
        <f>IF(D2145="","",IF(L2145=1,MAX(0,'Debt Inputs'!$B$2-SUM($G$2106:$G$2205)),0))</f>
        <v/>
      </c>
      <c r="I2145" s="50">
        <f>IF(D2145="","",MIN(D2145+F2145,G2145+H2145))</f>
        <v/>
      </c>
      <c r="J2145" s="50">
        <f>IF(D2145="","",MIN(D2145,MAX(0,I2145-F2145)))</f>
        <v/>
      </c>
      <c r="K2145" s="50">
        <f>IF(D2145="","",MAX(0,D2145+F2145-I2145))</f>
        <v/>
      </c>
      <c r="L2145" s="23">
        <f>IF(D2145="","",IF(D2145&lt;=0,"",1+COUNTIFS($D$2106:$D$2205,"&gt;0",$E$2106:$E$2205,"&gt;"&amp;E2145)))</f>
        <v/>
      </c>
      <c r="M2145" s="23">
        <f>IF(D2145="","",IF(AND(K2145&gt;0,L2145=1),"Yes","No"))</f>
        <v/>
      </c>
      <c r="N2145" s="50">
        <f>IF(D2145="","",N2045+F2145)</f>
        <v/>
      </c>
      <c r="O2145" s="49">
        <f>IF(D2145="","",IF(AND(K2145=0,K2045&gt;0),C2145,""))</f>
        <v/>
      </c>
    </row>
    <row r="2146">
      <c r="A2146" s="47">
        <f>IF(B2146="","",DATE(YEAR('Debt Inputs'!$E$2),MONTH('Debt Inputs'!$E$2)+21,1))</f>
        <v/>
      </c>
      <c r="B2146" s="18">
        <f>IF('Debt Inputs'!A46="","",'Debt Inputs'!A46)</f>
        <v/>
      </c>
      <c r="C2146" s="19">
        <f>IF(B2146="","",IFERROR(VLOOKUP(B2146,'Debt Inputs'!$A$6:$M$105,2,FALSE),""))</f>
        <v/>
      </c>
      <c r="D2146" s="48">
        <f>IF(B2146="","",K2046)</f>
        <v/>
      </c>
      <c r="E2146" s="21">
        <f>IF(B2146="","",IFERROR(VLOOKUP(B2146,'Debt Inputs'!$A$6:$M$105,5,FALSE),0))</f>
        <v/>
      </c>
      <c r="F2146" s="48">
        <f>IF(D2146="","",IFERROR(D2146*E2146/12,0))</f>
        <v/>
      </c>
      <c r="G2146" s="48">
        <f>IF(D2146="","",MIN(IFERROR(VLOOKUP(B2146,'Debt Inputs'!$A$6:$M$105,7,FALSE),0),D2146+F2146))</f>
        <v/>
      </c>
      <c r="H2146" s="48">
        <f>IF(D2146="","",IF(L2146=1,MAX(0,'Debt Inputs'!$B$2-SUM($G$2106:$G$2205)),0))</f>
        <v/>
      </c>
      <c r="I2146" s="48">
        <f>IF(D2146="","",MIN(D2146+F2146,G2146+H2146))</f>
        <v/>
      </c>
      <c r="J2146" s="48">
        <f>IF(D2146="","",MIN(D2146,MAX(0,I2146-F2146)))</f>
        <v/>
      </c>
      <c r="K2146" s="48">
        <f>IF(D2146="","",MAX(0,D2146+F2146-I2146))</f>
        <v/>
      </c>
      <c r="L2146" s="18">
        <f>IF(D2146="","",IF(D2146&lt;=0,"",1+COUNTIFS($D$2106:$D$2205,"&gt;0",$E$2106:$E$2205,"&gt;"&amp;E2146)))</f>
        <v/>
      </c>
      <c r="M2146" s="18">
        <f>IF(D2146="","",IF(AND(K2146&gt;0,L2146=1),"Yes","No"))</f>
        <v/>
      </c>
      <c r="N2146" s="48">
        <f>IF(D2146="","",N2046+F2146)</f>
        <v/>
      </c>
      <c r="O2146" s="47">
        <f>IF(D2146="","",IF(AND(K2146=0,K2046&gt;0),C2146,""))</f>
        <v/>
      </c>
    </row>
    <row r="2147">
      <c r="A2147" s="49">
        <f>IF(B2147="","",DATE(YEAR('Debt Inputs'!$E$2),MONTH('Debt Inputs'!$E$2)+21,1))</f>
        <v/>
      </c>
      <c r="B2147" s="23">
        <f>IF('Debt Inputs'!A47="","",'Debt Inputs'!A47)</f>
        <v/>
      </c>
      <c r="C2147" s="24">
        <f>IF(B2147="","",IFERROR(VLOOKUP(B2147,'Debt Inputs'!$A$6:$M$105,2,FALSE),""))</f>
        <v/>
      </c>
      <c r="D2147" s="50">
        <f>IF(B2147="","",K2047)</f>
        <v/>
      </c>
      <c r="E2147" s="26">
        <f>IF(B2147="","",IFERROR(VLOOKUP(B2147,'Debt Inputs'!$A$6:$M$105,5,FALSE),0))</f>
        <v/>
      </c>
      <c r="F2147" s="50">
        <f>IF(D2147="","",IFERROR(D2147*E2147/12,0))</f>
        <v/>
      </c>
      <c r="G2147" s="50">
        <f>IF(D2147="","",MIN(IFERROR(VLOOKUP(B2147,'Debt Inputs'!$A$6:$M$105,7,FALSE),0),D2147+F2147))</f>
        <v/>
      </c>
      <c r="H2147" s="50">
        <f>IF(D2147="","",IF(L2147=1,MAX(0,'Debt Inputs'!$B$2-SUM($G$2106:$G$2205)),0))</f>
        <v/>
      </c>
      <c r="I2147" s="50">
        <f>IF(D2147="","",MIN(D2147+F2147,G2147+H2147))</f>
        <v/>
      </c>
      <c r="J2147" s="50">
        <f>IF(D2147="","",MIN(D2147,MAX(0,I2147-F2147)))</f>
        <v/>
      </c>
      <c r="K2147" s="50">
        <f>IF(D2147="","",MAX(0,D2147+F2147-I2147))</f>
        <v/>
      </c>
      <c r="L2147" s="23">
        <f>IF(D2147="","",IF(D2147&lt;=0,"",1+COUNTIFS($D$2106:$D$2205,"&gt;0",$E$2106:$E$2205,"&gt;"&amp;E2147)))</f>
        <v/>
      </c>
      <c r="M2147" s="23">
        <f>IF(D2147="","",IF(AND(K2147&gt;0,L2147=1),"Yes","No"))</f>
        <v/>
      </c>
      <c r="N2147" s="50">
        <f>IF(D2147="","",N2047+F2147)</f>
        <v/>
      </c>
      <c r="O2147" s="49">
        <f>IF(D2147="","",IF(AND(K2147=0,K2047&gt;0),C2147,""))</f>
        <v/>
      </c>
    </row>
    <row r="2148">
      <c r="A2148" s="47">
        <f>IF(B2148="","",DATE(YEAR('Debt Inputs'!$E$2),MONTH('Debt Inputs'!$E$2)+21,1))</f>
        <v/>
      </c>
      <c r="B2148" s="18">
        <f>IF('Debt Inputs'!A48="","",'Debt Inputs'!A48)</f>
        <v/>
      </c>
      <c r="C2148" s="19">
        <f>IF(B2148="","",IFERROR(VLOOKUP(B2148,'Debt Inputs'!$A$6:$M$105,2,FALSE),""))</f>
        <v/>
      </c>
      <c r="D2148" s="48">
        <f>IF(B2148="","",K2048)</f>
        <v/>
      </c>
      <c r="E2148" s="21">
        <f>IF(B2148="","",IFERROR(VLOOKUP(B2148,'Debt Inputs'!$A$6:$M$105,5,FALSE),0))</f>
        <v/>
      </c>
      <c r="F2148" s="48">
        <f>IF(D2148="","",IFERROR(D2148*E2148/12,0))</f>
        <v/>
      </c>
      <c r="G2148" s="48">
        <f>IF(D2148="","",MIN(IFERROR(VLOOKUP(B2148,'Debt Inputs'!$A$6:$M$105,7,FALSE),0),D2148+F2148))</f>
        <v/>
      </c>
      <c r="H2148" s="48">
        <f>IF(D2148="","",IF(L2148=1,MAX(0,'Debt Inputs'!$B$2-SUM($G$2106:$G$2205)),0))</f>
        <v/>
      </c>
      <c r="I2148" s="48">
        <f>IF(D2148="","",MIN(D2148+F2148,G2148+H2148))</f>
        <v/>
      </c>
      <c r="J2148" s="48">
        <f>IF(D2148="","",MIN(D2148,MAX(0,I2148-F2148)))</f>
        <v/>
      </c>
      <c r="K2148" s="48">
        <f>IF(D2148="","",MAX(0,D2148+F2148-I2148))</f>
        <v/>
      </c>
      <c r="L2148" s="18">
        <f>IF(D2148="","",IF(D2148&lt;=0,"",1+COUNTIFS($D$2106:$D$2205,"&gt;0",$E$2106:$E$2205,"&gt;"&amp;E2148)))</f>
        <v/>
      </c>
      <c r="M2148" s="18">
        <f>IF(D2148="","",IF(AND(K2148&gt;0,L2148=1),"Yes","No"))</f>
        <v/>
      </c>
      <c r="N2148" s="48">
        <f>IF(D2148="","",N2048+F2148)</f>
        <v/>
      </c>
      <c r="O2148" s="47">
        <f>IF(D2148="","",IF(AND(K2148=0,K2048&gt;0),C2148,""))</f>
        <v/>
      </c>
    </row>
    <row r="2149">
      <c r="A2149" s="49">
        <f>IF(B2149="","",DATE(YEAR('Debt Inputs'!$E$2),MONTH('Debt Inputs'!$E$2)+21,1))</f>
        <v/>
      </c>
      <c r="B2149" s="23">
        <f>IF('Debt Inputs'!A49="","",'Debt Inputs'!A49)</f>
        <v/>
      </c>
      <c r="C2149" s="24">
        <f>IF(B2149="","",IFERROR(VLOOKUP(B2149,'Debt Inputs'!$A$6:$M$105,2,FALSE),""))</f>
        <v/>
      </c>
      <c r="D2149" s="50">
        <f>IF(B2149="","",K2049)</f>
        <v/>
      </c>
      <c r="E2149" s="26">
        <f>IF(B2149="","",IFERROR(VLOOKUP(B2149,'Debt Inputs'!$A$6:$M$105,5,FALSE),0))</f>
        <v/>
      </c>
      <c r="F2149" s="50">
        <f>IF(D2149="","",IFERROR(D2149*E2149/12,0))</f>
        <v/>
      </c>
      <c r="G2149" s="50">
        <f>IF(D2149="","",MIN(IFERROR(VLOOKUP(B2149,'Debt Inputs'!$A$6:$M$105,7,FALSE),0),D2149+F2149))</f>
        <v/>
      </c>
      <c r="H2149" s="50">
        <f>IF(D2149="","",IF(L2149=1,MAX(0,'Debt Inputs'!$B$2-SUM($G$2106:$G$2205)),0))</f>
        <v/>
      </c>
      <c r="I2149" s="50">
        <f>IF(D2149="","",MIN(D2149+F2149,G2149+H2149))</f>
        <v/>
      </c>
      <c r="J2149" s="50">
        <f>IF(D2149="","",MIN(D2149,MAX(0,I2149-F2149)))</f>
        <v/>
      </c>
      <c r="K2149" s="50">
        <f>IF(D2149="","",MAX(0,D2149+F2149-I2149))</f>
        <v/>
      </c>
      <c r="L2149" s="23">
        <f>IF(D2149="","",IF(D2149&lt;=0,"",1+COUNTIFS($D$2106:$D$2205,"&gt;0",$E$2106:$E$2205,"&gt;"&amp;E2149)))</f>
        <v/>
      </c>
      <c r="M2149" s="23">
        <f>IF(D2149="","",IF(AND(K2149&gt;0,L2149=1),"Yes","No"))</f>
        <v/>
      </c>
      <c r="N2149" s="50">
        <f>IF(D2149="","",N2049+F2149)</f>
        <v/>
      </c>
      <c r="O2149" s="49">
        <f>IF(D2149="","",IF(AND(K2149=0,K2049&gt;0),C2149,""))</f>
        <v/>
      </c>
    </row>
    <row r="2150">
      <c r="A2150" s="47">
        <f>IF(B2150="","",DATE(YEAR('Debt Inputs'!$E$2),MONTH('Debt Inputs'!$E$2)+21,1))</f>
        <v/>
      </c>
      <c r="B2150" s="18">
        <f>IF('Debt Inputs'!A50="","",'Debt Inputs'!A50)</f>
        <v/>
      </c>
      <c r="C2150" s="19">
        <f>IF(B2150="","",IFERROR(VLOOKUP(B2150,'Debt Inputs'!$A$6:$M$105,2,FALSE),""))</f>
        <v/>
      </c>
      <c r="D2150" s="48">
        <f>IF(B2150="","",K2050)</f>
        <v/>
      </c>
      <c r="E2150" s="21">
        <f>IF(B2150="","",IFERROR(VLOOKUP(B2150,'Debt Inputs'!$A$6:$M$105,5,FALSE),0))</f>
        <v/>
      </c>
      <c r="F2150" s="48">
        <f>IF(D2150="","",IFERROR(D2150*E2150/12,0))</f>
        <v/>
      </c>
      <c r="G2150" s="48">
        <f>IF(D2150="","",MIN(IFERROR(VLOOKUP(B2150,'Debt Inputs'!$A$6:$M$105,7,FALSE),0),D2150+F2150))</f>
        <v/>
      </c>
      <c r="H2150" s="48">
        <f>IF(D2150="","",IF(L2150=1,MAX(0,'Debt Inputs'!$B$2-SUM($G$2106:$G$2205)),0))</f>
        <v/>
      </c>
      <c r="I2150" s="48">
        <f>IF(D2150="","",MIN(D2150+F2150,G2150+H2150))</f>
        <v/>
      </c>
      <c r="J2150" s="48">
        <f>IF(D2150="","",MIN(D2150,MAX(0,I2150-F2150)))</f>
        <v/>
      </c>
      <c r="K2150" s="48">
        <f>IF(D2150="","",MAX(0,D2150+F2150-I2150))</f>
        <v/>
      </c>
      <c r="L2150" s="18">
        <f>IF(D2150="","",IF(D2150&lt;=0,"",1+COUNTIFS($D$2106:$D$2205,"&gt;0",$E$2106:$E$2205,"&gt;"&amp;E2150)))</f>
        <v/>
      </c>
      <c r="M2150" s="18">
        <f>IF(D2150="","",IF(AND(K2150&gt;0,L2150=1),"Yes","No"))</f>
        <v/>
      </c>
      <c r="N2150" s="48">
        <f>IF(D2150="","",N2050+F2150)</f>
        <v/>
      </c>
      <c r="O2150" s="47">
        <f>IF(D2150="","",IF(AND(K2150=0,K2050&gt;0),C2150,""))</f>
        <v/>
      </c>
    </row>
    <row r="2151">
      <c r="A2151" s="49">
        <f>IF(B2151="","",DATE(YEAR('Debt Inputs'!$E$2),MONTH('Debt Inputs'!$E$2)+21,1))</f>
        <v/>
      </c>
      <c r="B2151" s="23">
        <f>IF('Debt Inputs'!A51="","",'Debt Inputs'!A51)</f>
        <v/>
      </c>
      <c r="C2151" s="24">
        <f>IF(B2151="","",IFERROR(VLOOKUP(B2151,'Debt Inputs'!$A$6:$M$105,2,FALSE),""))</f>
        <v/>
      </c>
      <c r="D2151" s="50">
        <f>IF(B2151="","",K2051)</f>
        <v/>
      </c>
      <c r="E2151" s="26">
        <f>IF(B2151="","",IFERROR(VLOOKUP(B2151,'Debt Inputs'!$A$6:$M$105,5,FALSE),0))</f>
        <v/>
      </c>
      <c r="F2151" s="50">
        <f>IF(D2151="","",IFERROR(D2151*E2151/12,0))</f>
        <v/>
      </c>
      <c r="G2151" s="50">
        <f>IF(D2151="","",MIN(IFERROR(VLOOKUP(B2151,'Debt Inputs'!$A$6:$M$105,7,FALSE),0),D2151+F2151))</f>
        <v/>
      </c>
      <c r="H2151" s="50">
        <f>IF(D2151="","",IF(L2151=1,MAX(0,'Debt Inputs'!$B$2-SUM($G$2106:$G$2205)),0))</f>
        <v/>
      </c>
      <c r="I2151" s="50">
        <f>IF(D2151="","",MIN(D2151+F2151,G2151+H2151))</f>
        <v/>
      </c>
      <c r="J2151" s="50">
        <f>IF(D2151="","",MIN(D2151,MAX(0,I2151-F2151)))</f>
        <v/>
      </c>
      <c r="K2151" s="50">
        <f>IF(D2151="","",MAX(0,D2151+F2151-I2151))</f>
        <v/>
      </c>
      <c r="L2151" s="23">
        <f>IF(D2151="","",IF(D2151&lt;=0,"",1+COUNTIFS($D$2106:$D$2205,"&gt;0",$E$2106:$E$2205,"&gt;"&amp;E2151)))</f>
        <v/>
      </c>
      <c r="M2151" s="23">
        <f>IF(D2151="","",IF(AND(K2151&gt;0,L2151=1),"Yes","No"))</f>
        <v/>
      </c>
      <c r="N2151" s="50">
        <f>IF(D2151="","",N2051+F2151)</f>
        <v/>
      </c>
      <c r="O2151" s="49">
        <f>IF(D2151="","",IF(AND(K2151=0,K2051&gt;0),C2151,""))</f>
        <v/>
      </c>
    </row>
    <row r="2152">
      <c r="A2152" s="47">
        <f>IF(B2152="","",DATE(YEAR('Debt Inputs'!$E$2),MONTH('Debt Inputs'!$E$2)+21,1))</f>
        <v/>
      </c>
      <c r="B2152" s="18">
        <f>IF('Debt Inputs'!A52="","",'Debt Inputs'!A52)</f>
        <v/>
      </c>
      <c r="C2152" s="19">
        <f>IF(B2152="","",IFERROR(VLOOKUP(B2152,'Debt Inputs'!$A$6:$M$105,2,FALSE),""))</f>
        <v/>
      </c>
      <c r="D2152" s="48">
        <f>IF(B2152="","",K2052)</f>
        <v/>
      </c>
      <c r="E2152" s="21">
        <f>IF(B2152="","",IFERROR(VLOOKUP(B2152,'Debt Inputs'!$A$6:$M$105,5,FALSE),0))</f>
        <v/>
      </c>
      <c r="F2152" s="48">
        <f>IF(D2152="","",IFERROR(D2152*E2152/12,0))</f>
        <v/>
      </c>
      <c r="G2152" s="48">
        <f>IF(D2152="","",MIN(IFERROR(VLOOKUP(B2152,'Debt Inputs'!$A$6:$M$105,7,FALSE),0),D2152+F2152))</f>
        <v/>
      </c>
      <c r="H2152" s="48">
        <f>IF(D2152="","",IF(L2152=1,MAX(0,'Debt Inputs'!$B$2-SUM($G$2106:$G$2205)),0))</f>
        <v/>
      </c>
      <c r="I2152" s="48">
        <f>IF(D2152="","",MIN(D2152+F2152,G2152+H2152))</f>
        <v/>
      </c>
      <c r="J2152" s="48">
        <f>IF(D2152="","",MIN(D2152,MAX(0,I2152-F2152)))</f>
        <v/>
      </c>
      <c r="K2152" s="48">
        <f>IF(D2152="","",MAX(0,D2152+F2152-I2152))</f>
        <v/>
      </c>
      <c r="L2152" s="18">
        <f>IF(D2152="","",IF(D2152&lt;=0,"",1+COUNTIFS($D$2106:$D$2205,"&gt;0",$E$2106:$E$2205,"&gt;"&amp;E2152)))</f>
        <v/>
      </c>
      <c r="M2152" s="18">
        <f>IF(D2152="","",IF(AND(K2152&gt;0,L2152=1),"Yes","No"))</f>
        <v/>
      </c>
      <c r="N2152" s="48">
        <f>IF(D2152="","",N2052+F2152)</f>
        <v/>
      </c>
      <c r="O2152" s="47">
        <f>IF(D2152="","",IF(AND(K2152=0,K2052&gt;0),C2152,""))</f>
        <v/>
      </c>
    </row>
    <row r="2153">
      <c r="A2153" s="49">
        <f>IF(B2153="","",DATE(YEAR('Debt Inputs'!$E$2),MONTH('Debt Inputs'!$E$2)+21,1))</f>
        <v/>
      </c>
      <c r="B2153" s="23">
        <f>IF('Debt Inputs'!A53="","",'Debt Inputs'!A53)</f>
        <v/>
      </c>
      <c r="C2153" s="24">
        <f>IF(B2153="","",IFERROR(VLOOKUP(B2153,'Debt Inputs'!$A$6:$M$105,2,FALSE),""))</f>
        <v/>
      </c>
      <c r="D2153" s="50">
        <f>IF(B2153="","",K2053)</f>
        <v/>
      </c>
      <c r="E2153" s="26">
        <f>IF(B2153="","",IFERROR(VLOOKUP(B2153,'Debt Inputs'!$A$6:$M$105,5,FALSE),0))</f>
        <v/>
      </c>
      <c r="F2153" s="50">
        <f>IF(D2153="","",IFERROR(D2153*E2153/12,0))</f>
        <v/>
      </c>
      <c r="G2153" s="50">
        <f>IF(D2153="","",MIN(IFERROR(VLOOKUP(B2153,'Debt Inputs'!$A$6:$M$105,7,FALSE),0),D2153+F2153))</f>
        <v/>
      </c>
      <c r="H2153" s="50">
        <f>IF(D2153="","",IF(L2153=1,MAX(0,'Debt Inputs'!$B$2-SUM($G$2106:$G$2205)),0))</f>
        <v/>
      </c>
      <c r="I2153" s="50">
        <f>IF(D2153="","",MIN(D2153+F2153,G2153+H2153))</f>
        <v/>
      </c>
      <c r="J2153" s="50">
        <f>IF(D2153="","",MIN(D2153,MAX(0,I2153-F2153)))</f>
        <v/>
      </c>
      <c r="K2153" s="50">
        <f>IF(D2153="","",MAX(0,D2153+F2153-I2153))</f>
        <v/>
      </c>
      <c r="L2153" s="23">
        <f>IF(D2153="","",IF(D2153&lt;=0,"",1+COUNTIFS($D$2106:$D$2205,"&gt;0",$E$2106:$E$2205,"&gt;"&amp;E2153)))</f>
        <v/>
      </c>
      <c r="M2153" s="23">
        <f>IF(D2153="","",IF(AND(K2153&gt;0,L2153=1),"Yes","No"))</f>
        <v/>
      </c>
      <c r="N2153" s="50">
        <f>IF(D2153="","",N2053+F2153)</f>
        <v/>
      </c>
      <c r="O2153" s="49">
        <f>IF(D2153="","",IF(AND(K2153=0,K2053&gt;0),C2153,""))</f>
        <v/>
      </c>
    </row>
    <row r="2154">
      <c r="A2154" s="47">
        <f>IF(B2154="","",DATE(YEAR('Debt Inputs'!$E$2),MONTH('Debt Inputs'!$E$2)+21,1))</f>
        <v/>
      </c>
      <c r="B2154" s="18">
        <f>IF('Debt Inputs'!A54="","",'Debt Inputs'!A54)</f>
        <v/>
      </c>
      <c r="C2154" s="19">
        <f>IF(B2154="","",IFERROR(VLOOKUP(B2154,'Debt Inputs'!$A$6:$M$105,2,FALSE),""))</f>
        <v/>
      </c>
      <c r="D2154" s="48">
        <f>IF(B2154="","",K2054)</f>
        <v/>
      </c>
      <c r="E2154" s="21">
        <f>IF(B2154="","",IFERROR(VLOOKUP(B2154,'Debt Inputs'!$A$6:$M$105,5,FALSE),0))</f>
        <v/>
      </c>
      <c r="F2154" s="48">
        <f>IF(D2154="","",IFERROR(D2154*E2154/12,0))</f>
        <v/>
      </c>
      <c r="G2154" s="48">
        <f>IF(D2154="","",MIN(IFERROR(VLOOKUP(B2154,'Debt Inputs'!$A$6:$M$105,7,FALSE),0),D2154+F2154))</f>
        <v/>
      </c>
      <c r="H2154" s="48">
        <f>IF(D2154="","",IF(L2154=1,MAX(0,'Debt Inputs'!$B$2-SUM($G$2106:$G$2205)),0))</f>
        <v/>
      </c>
      <c r="I2154" s="48">
        <f>IF(D2154="","",MIN(D2154+F2154,G2154+H2154))</f>
        <v/>
      </c>
      <c r="J2154" s="48">
        <f>IF(D2154="","",MIN(D2154,MAX(0,I2154-F2154)))</f>
        <v/>
      </c>
      <c r="K2154" s="48">
        <f>IF(D2154="","",MAX(0,D2154+F2154-I2154))</f>
        <v/>
      </c>
      <c r="L2154" s="18">
        <f>IF(D2154="","",IF(D2154&lt;=0,"",1+COUNTIFS($D$2106:$D$2205,"&gt;0",$E$2106:$E$2205,"&gt;"&amp;E2154)))</f>
        <v/>
      </c>
      <c r="M2154" s="18">
        <f>IF(D2154="","",IF(AND(K2154&gt;0,L2154=1),"Yes","No"))</f>
        <v/>
      </c>
      <c r="N2154" s="48">
        <f>IF(D2154="","",N2054+F2154)</f>
        <v/>
      </c>
      <c r="O2154" s="47">
        <f>IF(D2154="","",IF(AND(K2154=0,K2054&gt;0),C2154,""))</f>
        <v/>
      </c>
    </row>
    <row r="2155">
      <c r="A2155" s="49">
        <f>IF(B2155="","",DATE(YEAR('Debt Inputs'!$E$2),MONTH('Debt Inputs'!$E$2)+21,1))</f>
        <v/>
      </c>
      <c r="B2155" s="23">
        <f>IF('Debt Inputs'!A55="","",'Debt Inputs'!A55)</f>
        <v/>
      </c>
      <c r="C2155" s="24">
        <f>IF(B2155="","",IFERROR(VLOOKUP(B2155,'Debt Inputs'!$A$6:$M$105,2,FALSE),""))</f>
        <v/>
      </c>
      <c r="D2155" s="50">
        <f>IF(B2155="","",K2055)</f>
        <v/>
      </c>
      <c r="E2155" s="26">
        <f>IF(B2155="","",IFERROR(VLOOKUP(B2155,'Debt Inputs'!$A$6:$M$105,5,FALSE),0))</f>
        <v/>
      </c>
      <c r="F2155" s="50">
        <f>IF(D2155="","",IFERROR(D2155*E2155/12,0))</f>
        <v/>
      </c>
      <c r="G2155" s="50">
        <f>IF(D2155="","",MIN(IFERROR(VLOOKUP(B2155,'Debt Inputs'!$A$6:$M$105,7,FALSE),0),D2155+F2155))</f>
        <v/>
      </c>
      <c r="H2155" s="50">
        <f>IF(D2155="","",IF(L2155=1,MAX(0,'Debt Inputs'!$B$2-SUM($G$2106:$G$2205)),0))</f>
        <v/>
      </c>
      <c r="I2155" s="50">
        <f>IF(D2155="","",MIN(D2155+F2155,G2155+H2155))</f>
        <v/>
      </c>
      <c r="J2155" s="50">
        <f>IF(D2155="","",MIN(D2155,MAX(0,I2155-F2155)))</f>
        <v/>
      </c>
      <c r="K2155" s="50">
        <f>IF(D2155="","",MAX(0,D2155+F2155-I2155))</f>
        <v/>
      </c>
      <c r="L2155" s="23">
        <f>IF(D2155="","",IF(D2155&lt;=0,"",1+COUNTIFS($D$2106:$D$2205,"&gt;0",$E$2106:$E$2205,"&gt;"&amp;E2155)))</f>
        <v/>
      </c>
      <c r="M2155" s="23">
        <f>IF(D2155="","",IF(AND(K2155&gt;0,L2155=1),"Yes","No"))</f>
        <v/>
      </c>
      <c r="N2155" s="50">
        <f>IF(D2155="","",N2055+F2155)</f>
        <v/>
      </c>
      <c r="O2155" s="49">
        <f>IF(D2155="","",IF(AND(K2155=0,K2055&gt;0),C2155,""))</f>
        <v/>
      </c>
    </row>
    <row r="2156">
      <c r="A2156" s="47">
        <f>IF(B2156="","",DATE(YEAR('Debt Inputs'!$E$2),MONTH('Debt Inputs'!$E$2)+21,1))</f>
        <v/>
      </c>
      <c r="B2156" s="18">
        <f>IF('Debt Inputs'!A56="","",'Debt Inputs'!A56)</f>
        <v/>
      </c>
      <c r="C2156" s="19">
        <f>IF(B2156="","",IFERROR(VLOOKUP(B2156,'Debt Inputs'!$A$6:$M$105,2,FALSE),""))</f>
        <v/>
      </c>
      <c r="D2156" s="48">
        <f>IF(B2156="","",K2056)</f>
        <v/>
      </c>
      <c r="E2156" s="21">
        <f>IF(B2156="","",IFERROR(VLOOKUP(B2156,'Debt Inputs'!$A$6:$M$105,5,FALSE),0))</f>
        <v/>
      </c>
      <c r="F2156" s="48">
        <f>IF(D2156="","",IFERROR(D2156*E2156/12,0))</f>
        <v/>
      </c>
      <c r="G2156" s="48">
        <f>IF(D2156="","",MIN(IFERROR(VLOOKUP(B2156,'Debt Inputs'!$A$6:$M$105,7,FALSE),0),D2156+F2156))</f>
        <v/>
      </c>
      <c r="H2156" s="48">
        <f>IF(D2156="","",IF(L2156=1,MAX(0,'Debt Inputs'!$B$2-SUM($G$2106:$G$2205)),0))</f>
        <v/>
      </c>
      <c r="I2156" s="48">
        <f>IF(D2156="","",MIN(D2156+F2156,G2156+H2156))</f>
        <v/>
      </c>
      <c r="J2156" s="48">
        <f>IF(D2156="","",MIN(D2156,MAX(0,I2156-F2156)))</f>
        <v/>
      </c>
      <c r="K2156" s="48">
        <f>IF(D2156="","",MAX(0,D2156+F2156-I2156))</f>
        <v/>
      </c>
      <c r="L2156" s="18">
        <f>IF(D2156="","",IF(D2156&lt;=0,"",1+COUNTIFS($D$2106:$D$2205,"&gt;0",$E$2106:$E$2205,"&gt;"&amp;E2156)))</f>
        <v/>
      </c>
      <c r="M2156" s="18">
        <f>IF(D2156="","",IF(AND(K2156&gt;0,L2156=1),"Yes","No"))</f>
        <v/>
      </c>
      <c r="N2156" s="48">
        <f>IF(D2156="","",N2056+F2156)</f>
        <v/>
      </c>
      <c r="O2156" s="47">
        <f>IF(D2156="","",IF(AND(K2156=0,K2056&gt;0),C2156,""))</f>
        <v/>
      </c>
    </row>
    <row r="2157">
      <c r="A2157" s="49">
        <f>IF(B2157="","",DATE(YEAR('Debt Inputs'!$E$2),MONTH('Debt Inputs'!$E$2)+21,1))</f>
        <v/>
      </c>
      <c r="B2157" s="23">
        <f>IF('Debt Inputs'!A57="","",'Debt Inputs'!A57)</f>
        <v/>
      </c>
      <c r="C2157" s="24">
        <f>IF(B2157="","",IFERROR(VLOOKUP(B2157,'Debt Inputs'!$A$6:$M$105,2,FALSE),""))</f>
        <v/>
      </c>
      <c r="D2157" s="50">
        <f>IF(B2157="","",K2057)</f>
        <v/>
      </c>
      <c r="E2157" s="26">
        <f>IF(B2157="","",IFERROR(VLOOKUP(B2157,'Debt Inputs'!$A$6:$M$105,5,FALSE),0))</f>
        <v/>
      </c>
      <c r="F2157" s="50">
        <f>IF(D2157="","",IFERROR(D2157*E2157/12,0))</f>
        <v/>
      </c>
      <c r="G2157" s="50">
        <f>IF(D2157="","",MIN(IFERROR(VLOOKUP(B2157,'Debt Inputs'!$A$6:$M$105,7,FALSE),0),D2157+F2157))</f>
        <v/>
      </c>
      <c r="H2157" s="50">
        <f>IF(D2157="","",IF(L2157=1,MAX(0,'Debt Inputs'!$B$2-SUM($G$2106:$G$2205)),0))</f>
        <v/>
      </c>
      <c r="I2157" s="50">
        <f>IF(D2157="","",MIN(D2157+F2157,G2157+H2157))</f>
        <v/>
      </c>
      <c r="J2157" s="50">
        <f>IF(D2157="","",MIN(D2157,MAX(0,I2157-F2157)))</f>
        <v/>
      </c>
      <c r="K2157" s="50">
        <f>IF(D2157="","",MAX(0,D2157+F2157-I2157))</f>
        <v/>
      </c>
      <c r="L2157" s="23">
        <f>IF(D2157="","",IF(D2157&lt;=0,"",1+COUNTIFS($D$2106:$D$2205,"&gt;0",$E$2106:$E$2205,"&gt;"&amp;E2157)))</f>
        <v/>
      </c>
      <c r="M2157" s="23">
        <f>IF(D2157="","",IF(AND(K2157&gt;0,L2157=1),"Yes","No"))</f>
        <v/>
      </c>
      <c r="N2157" s="50">
        <f>IF(D2157="","",N2057+F2157)</f>
        <v/>
      </c>
      <c r="O2157" s="49">
        <f>IF(D2157="","",IF(AND(K2157=0,K2057&gt;0),C2157,""))</f>
        <v/>
      </c>
    </row>
    <row r="2158">
      <c r="A2158" s="47">
        <f>IF(B2158="","",DATE(YEAR('Debt Inputs'!$E$2),MONTH('Debt Inputs'!$E$2)+21,1))</f>
        <v/>
      </c>
      <c r="B2158" s="18">
        <f>IF('Debt Inputs'!A58="","",'Debt Inputs'!A58)</f>
        <v/>
      </c>
      <c r="C2158" s="19">
        <f>IF(B2158="","",IFERROR(VLOOKUP(B2158,'Debt Inputs'!$A$6:$M$105,2,FALSE),""))</f>
        <v/>
      </c>
      <c r="D2158" s="48">
        <f>IF(B2158="","",K2058)</f>
        <v/>
      </c>
      <c r="E2158" s="21">
        <f>IF(B2158="","",IFERROR(VLOOKUP(B2158,'Debt Inputs'!$A$6:$M$105,5,FALSE),0))</f>
        <v/>
      </c>
      <c r="F2158" s="48">
        <f>IF(D2158="","",IFERROR(D2158*E2158/12,0))</f>
        <v/>
      </c>
      <c r="G2158" s="48">
        <f>IF(D2158="","",MIN(IFERROR(VLOOKUP(B2158,'Debt Inputs'!$A$6:$M$105,7,FALSE),0),D2158+F2158))</f>
        <v/>
      </c>
      <c r="H2158" s="48">
        <f>IF(D2158="","",IF(L2158=1,MAX(0,'Debt Inputs'!$B$2-SUM($G$2106:$G$2205)),0))</f>
        <v/>
      </c>
      <c r="I2158" s="48">
        <f>IF(D2158="","",MIN(D2158+F2158,G2158+H2158))</f>
        <v/>
      </c>
      <c r="J2158" s="48">
        <f>IF(D2158="","",MIN(D2158,MAX(0,I2158-F2158)))</f>
        <v/>
      </c>
      <c r="K2158" s="48">
        <f>IF(D2158="","",MAX(0,D2158+F2158-I2158))</f>
        <v/>
      </c>
      <c r="L2158" s="18">
        <f>IF(D2158="","",IF(D2158&lt;=0,"",1+COUNTIFS($D$2106:$D$2205,"&gt;0",$E$2106:$E$2205,"&gt;"&amp;E2158)))</f>
        <v/>
      </c>
      <c r="M2158" s="18">
        <f>IF(D2158="","",IF(AND(K2158&gt;0,L2158=1),"Yes","No"))</f>
        <v/>
      </c>
      <c r="N2158" s="48">
        <f>IF(D2158="","",N2058+F2158)</f>
        <v/>
      </c>
      <c r="O2158" s="47">
        <f>IF(D2158="","",IF(AND(K2158=0,K2058&gt;0),C2158,""))</f>
        <v/>
      </c>
    </row>
    <row r="2159">
      <c r="A2159" s="49">
        <f>IF(B2159="","",DATE(YEAR('Debt Inputs'!$E$2),MONTH('Debt Inputs'!$E$2)+21,1))</f>
        <v/>
      </c>
      <c r="B2159" s="23">
        <f>IF('Debt Inputs'!A59="","",'Debt Inputs'!A59)</f>
        <v/>
      </c>
      <c r="C2159" s="24">
        <f>IF(B2159="","",IFERROR(VLOOKUP(B2159,'Debt Inputs'!$A$6:$M$105,2,FALSE),""))</f>
        <v/>
      </c>
      <c r="D2159" s="50">
        <f>IF(B2159="","",K2059)</f>
        <v/>
      </c>
      <c r="E2159" s="26">
        <f>IF(B2159="","",IFERROR(VLOOKUP(B2159,'Debt Inputs'!$A$6:$M$105,5,FALSE),0))</f>
        <v/>
      </c>
      <c r="F2159" s="50">
        <f>IF(D2159="","",IFERROR(D2159*E2159/12,0))</f>
        <v/>
      </c>
      <c r="G2159" s="50">
        <f>IF(D2159="","",MIN(IFERROR(VLOOKUP(B2159,'Debt Inputs'!$A$6:$M$105,7,FALSE),0),D2159+F2159))</f>
        <v/>
      </c>
      <c r="H2159" s="50">
        <f>IF(D2159="","",IF(L2159=1,MAX(0,'Debt Inputs'!$B$2-SUM($G$2106:$G$2205)),0))</f>
        <v/>
      </c>
      <c r="I2159" s="50">
        <f>IF(D2159="","",MIN(D2159+F2159,G2159+H2159))</f>
        <v/>
      </c>
      <c r="J2159" s="50">
        <f>IF(D2159="","",MIN(D2159,MAX(0,I2159-F2159)))</f>
        <v/>
      </c>
      <c r="K2159" s="50">
        <f>IF(D2159="","",MAX(0,D2159+F2159-I2159))</f>
        <v/>
      </c>
      <c r="L2159" s="23">
        <f>IF(D2159="","",IF(D2159&lt;=0,"",1+COUNTIFS($D$2106:$D$2205,"&gt;0",$E$2106:$E$2205,"&gt;"&amp;E2159)))</f>
        <v/>
      </c>
      <c r="M2159" s="23">
        <f>IF(D2159="","",IF(AND(K2159&gt;0,L2159=1),"Yes","No"))</f>
        <v/>
      </c>
      <c r="N2159" s="50">
        <f>IF(D2159="","",N2059+F2159)</f>
        <v/>
      </c>
      <c r="O2159" s="49">
        <f>IF(D2159="","",IF(AND(K2159=0,K2059&gt;0),C2159,""))</f>
        <v/>
      </c>
    </row>
    <row r="2160">
      <c r="A2160" s="47">
        <f>IF(B2160="","",DATE(YEAR('Debt Inputs'!$E$2),MONTH('Debt Inputs'!$E$2)+21,1))</f>
        <v/>
      </c>
      <c r="B2160" s="18">
        <f>IF('Debt Inputs'!A60="","",'Debt Inputs'!A60)</f>
        <v/>
      </c>
      <c r="C2160" s="19">
        <f>IF(B2160="","",IFERROR(VLOOKUP(B2160,'Debt Inputs'!$A$6:$M$105,2,FALSE),""))</f>
        <v/>
      </c>
      <c r="D2160" s="48">
        <f>IF(B2160="","",K2060)</f>
        <v/>
      </c>
      <c r="E2160" s="21">
        <f>IF(B2160="","",IFERROR(VLOOKUP(B2160,'Debt Inputs'!$A$6:$M$105,5,FALSE),0))</f>
        <v/>
      </c>
      <c r="F2160" s="48">
        <f>IF(D2160="","",IFERROR(D2160*E2160/12,0))</f>
        <v/>
      </c>
      <c r="G2160" s="48">
        <f>IF(D2160="","",MIN(IFERROR(VLOOKUP(B2160,'Debt Inputs'!$A$6:$M$105,7,FALSE),0),D2160+F2160))</f>
        <v/>
      </c>
      <c r="H2160" s="48">
        <f>IF(D2160="","",IF(L2160=1,MAX(0,'Debt Inputs'!$B$2-SUM($G$2106:$G$2205)),0))</f>
        <v/>
      </c>
      <c r="I2160" s="48">
        <f>IF(D2160="","",MIN(D2160+F2160,G2160+H2160))</f>
        <v/>
      </c>
      <c r="J2160" s="48">
        <f>IF(D2160="","",MIN(D2160,MAX(0,I2160-F2160)))</f>
        <v/>
      </c>
      <c r="K2160" s="48">
        <f>IF(D2160="","",MAX(0,D2160+F2160-I2160))</f>
        <v/>
      </c>
      <c r="L2160" s="18">
        <f>IF(D2160="","",IF(D2160&lt;=0,"",1+COUNTIFS($D$2106:$D$2205,"&gt;0",$E$2106:$E$2205,"&gt;"&amp;E2160)))</f>
        <v/>
      </c>
      <c r="M2160" s="18">
        <f>IF(D2160="","",IF(AND(K2160&gt;0,L2160=1),"Yes","No"))</f>
        <v/>
      </c>
      <c r="N2160" s="48">
        <f>IF(D2160="","",N2060+F2160)</f>
        <v/>
      </c>
      <c r="O2160" s="47">
        <f>IF(D2160="","",IF(AND(K2160=0,K2060&gt;0),C2160,""))</f>
        <v/>
      </c>
    </row>
    <row r="2161">
      <c r="A2161" s="49">
        <f>IF(B2161="","",DATE(YEAR('Debt Inputs'!$E$2),MONTH('Debt Inputs'!$E$2)+21,1))</f>
        <v/>
      </c>
      <c r="B2161" s="23">
        <f>IF('Debt Inputs'!A61="","",'Debt Inputs'!A61)</f>
        <v/>
      </c>
      <c r="C2161" s="24">
        <f>IF(B2161="","",IFERROR(VLOOKUP(B2161,'Debt Inputs'!$A$6:$M$105,2,FALSE),""))</f>
        <v/>
      </c>
      <c r="D2161" s="50">
        <f>IF(B2161="","",K2061)</f>
        <v/>
      </c>
      <c r="E2161" s="26">
        <f>IF(B2161="","",IFERROR(VLOOKUP(B2161,'Debt Inputs'!$A$6:$M$105,5,FALSE),0))</f>
        <v/>
      </c>
      <c r="F2161" s="50">
        <f>IF(D2161="","",IFERROR(D2161*E2161/12,0))</f>
        <v/>
      </c>
      <c r="G2161" s="50">
        <f>IF(D2161="","",MIN(IFERROR(VLOOKUP(B2161,'Debt Inputs'!$A$6:$M$105,7,FALSE),0),D2161+F2161))</f>
        <v/>
      </c>
      <c r="H2161" s="50">
        <f>IF(D2161="","",IF(L2161=1,MAX(0,'Debt Inputs'!$B$2-SUM($G$2106:$G$2205)),0))</f>
        <v/>
      </c>
      <c r="I2161" s="50">
        <f>IF(D2161="","",MIN(D2161+F2161,G2161+H2161))</f>
        <v/>
      </c>
      <c r="J2161" s="50">
        <f>IF(D2161="","",MIN(D2161,MAX(0,I2161-F2161)))</f>
        <v/>
      </c>
      <c r="K2161" s="50">
        <f>IF(D2161="","",MAX(0,D2161+F2161-I2161))</f>
        <v/>
      </c>
      <c r="L2161" s="23">
        <f>IF(D2161="","",IF(D2161&lt;=0,"",1+COUNTIFS($D$2106:$D$2205,"&gt;0",$E$2106:$E$2205,"&gt;"&amp;E2161)))</f>
        <v/>
      </c>
      <c r="M2161" s="23">
        <f>IF(D2161="","",IF(AND(K2161&gt;0,L2161=1),"Yes","No"))</f>
        <v/>
      </c>
      <c r="N2161" s="50">
        <f>IF(D2161="","",N2061+F2161)</f>
        <v/>
      </c>
      <c r="O2161" s="49">
        <f>IF(D2161="","",IF(AND(K2161=0,K2061&gt;0),C2161,""))</f>
        <v/>
      </c>
    </row>
    <row r="2162">
      <c r="A2162" s="47">
        <f>IF(B2162="","",DATE(YEAR('Debt Inputs'!$E$2),MONTH('Debt Inputs'!$E$2)+21,1))</f>
        <v/>
      </c>
      <c r="B2162" s="18">
        <f>IF('Debt Inputs'!A62="","",'Debt Inputs'!A62)</f>
        <v/>
      </c>
      <c r="C2162" s="19">
        <f>IF(B2162="","",IFERROR(VLOOKUP(B2162,'Debt Inputs'!$A$6:$M$105,2,FALSE),""))</f>
        <v/>
      </c>
      <c r="D2162" s="48">
        <f>IF(B2162="","",K2062)</f>
        <v/>
      </c>
      <c r="E2162" s="21">
        <f>IF(B2162="","",IFERROR(VLOOKUP(B2162,'Debt Inputs'!$A$6:$M$105,5,FALSE),0))</f>
        <v/>
      </c>
      <c r="F2162" s="48">
        <f>IF(D2162="","",IFERROR(D2162*E2162/12,0))</f>
        <v/>
      </c>
      <c r="G2162" s="48">
        <f>IF(D2162="","",MIN(IFERROR(VLOOKUP(B2162,'Debt Inputs'!$A$6:$M$105,7,FALSE),0),D2162+F2162))</f>
        <v/>
      </c>
      <c r="H2162" s="48">
        <f>IF(D2162="","",IF(L2162=1,MAX(0,'Debt Inputs'!$B$2-SUM($G$2106:$G$2205)),0))</f>
        <v/>
      </c>
      <c r="I2162" s="48">
        <f>IF(D2162="","",MIN(D2162+F2162,G2162+H2162))</f>
        <v/>
      </c>
      <c r="J2162" s="48">
        <f>IF(D2162="","",MIN(D2162,MAX(0,I2162-F2162)))</f>
        <v/>
      </c>
      <c r="K2162" s="48">
        <f>IF(D2162="","",MAX(0,D2162+F2162-I2162))</f>
        <v/>
      </c>
      <c r="L2162" s="18">
        <f>IF(D2162="","",IF(D2162&lt;=0,"",1+COUNTIFS($D$2106:$D$2205,"&gt;0",$E$2106:$E$2205,"&gt;"&amp;E2162)))</f>
        <v/>
      </c>
      <c r="M2162" s="18">
        <f>IF(D2162="","",IF(AND(K2162&gt;0,L2162=1),"Yes","No"))</f>
        <v/>
      </c>
      <c r="N2162" s="48">
        <f>IF(D2162="","",N2062+F2162)</f>
        <v/>
      </c>
      <c r="O2162" s="47">
        <f>IF(D2162="","",IF(AND(K2162=0,K2062&gt;0),C2162,""))</f>
        <v/>
      </c>
    </row>
    <row r="2163">
      <c r="A2163" s="49">
        <f>IF(B2163="","",DATE(YEAR('Debt Inputs'!$E$2),MONTH('Debt Inputs'!$E$2)+21,1))</f>
        <v/>
      </c>
      <c r="B2163" s="23">
        <f>IF('Debt Inputs'!A63="","",'Debt Inputs'!A63)</f>
        <v/>
      </c>
      <c r="C2163" s="24">
        <f>IF(B2163="","",IFERROR(VLOOKUP(B2163,'Debt Inputs'!$A$6:$M$105,2,FALSE),""))</f>
        <v/>
      </c>
      <c r="D2163" s="50">
        <f>IF(B2163="","",K2063)</f>
        <v/>
      </c>
      <c r="E2163" s="26">
        <f>IF(B2163="","",IFERROR(VLOOKUP(B2163,'Debt Inputs'!$A$6:$M$105,5,FALSE),0))</f>
        <v/>
      </c>
      <c r="F2163" s="50">
        <f>IF(D2163="","",IFERROR(D2163*E2163/12,0))</f>
        <v/>
      </c>
      <c r="G2163" s="50">
        <f>IF(D2163="","",MIN(IFERROR(VLOOKUP(B2163,'Debt Inputs'!$A$6:$M$105,7,FALSE),0),D2163+F2163))</f>
        <v/>
      </c>
      <c r="H2163" s="50">
        <f>IF(D2163="","",IF(L2163=1,MAX(0,'Debt Inputs'!$B$2-SUM($G$2106:$G$2205)),0))</f>
        <v/>
      </c>
      <c r="I2163" s="50">
        <f>IF(D2163="","",MIN(D2163+F2163,G2163+H2163))</f>
        <v/>
      </c>
      <c r="J2163" s="50">
        <f>IF(D2163="","",MIN(D2163,MAX(0,I2163-F2163)))</f>
        <v/>
      </c>
      <c r="K2163" s="50">
        <f>IF(D2163="","",MAX(0,D2163+F2163-I2163))</f>
        <v/>
      </c>
      <c r="L2163" s="23">
        <f>IF(D2163="","",IF(D2163&lt;=0,"",1+COUNTIFS($D$2106:$D$2205,"&gt;0",$E$2106:$E$2205,"&gt;"&amp;E2163)))</f>
        <v/>
      </c>
      <c r="M2163" s="23">
        <f>IF(D2163="","",IF(AND(K2163&gt;0,L2163=1),"Yes","No"))</f>
        <v/>
      </c>
      <c r="N2163" s="50">
        <f>IF(D2163="","",N2063+F2163)</f>
        <v/>
      </c>
      <c r="O2163" s="49">
        <f>IF(D2163="","",IF(AND(K2163=0,K2063&gt;0),C2163,""))</f>
        <v/>
      </c>
    </row>
    <row r="2164">
      <c r="A2164" s="47">
        <f>IF(B2164="","",DATE(YEAR('Debt Inputs'!$E$2),MONTH('Debt Inputs'!$E$2)+21,1))</f>
        <v/>
      </c>
      <c r="B2164" s="18">
        <f>IF('Debt Inputs'!A64="","",'Debt Inputs'!A64)</f>
        <v/>
      </c>
      <c r="C2164" s="19">
        <f>IF(B2164="","",IFERROR(VLOOKUP(B2164,'Debt Inputs'!$A$6:$M$105,2,FALSE),""))</f>
        <v/>
      </c>
      <c r="D2164" s="48">
        <f>IF(B2164="","",K2064)</f>
        <v/>
      </c>
      <c r="E2164" s="21">
        <f>IF(B2164="","",IFERROR(VLOOKUP(B2164,'Debt Inputs'!$A$6:$M$105,5,FALSE),0))</f>
        <v/>
      </c>
      <c r="F2164" s="48">
        <f>IF(D2164="","",IFERROR(D2164*E2164/12,0))</f>
        <v/>
      </c>
      <c r="G2164" s="48">
        <f>IF(D2164="","",MIN(IFERROR(VLOOKUP(B2164,'Debt Inputs'!$A$6:$M$105,7,FALSE),0),D2164+F2164))</f>
        <v/>
      </c>
      <c r="H2164" s="48">
        <f>IF(D2164="","",IF(L2164=1,MAX(0,'Debt Inputs'!$B$2-SUM($G$2106:$G$2205)),0))</f>
        <v/>
      </c>
      <c r="I2164" s="48">
        <f>IF(D2164="","",MIN(D2164+F2164,G2164+H2164))</f>
        <v/>
      </c>
      <c r="J2164" s="48">
        <f>IF(D2164="","",MIN(D2164,MAX(0,I2164-F2164)))</f>
        <v/>
      </c>
      <c r="K2164" s="48">
        <f>IF(D2164="","",MAX(0,D2164+F2164-I2164))</f>
        <v/>
      </c>
      <c r="L2164" s="18">
        <f>IF(D2164="","",IF(D2164&lt;=0,"",1+COUNTIFS($D$2106:$D$2205,"&gt;0",$E$2106:$E$2205,"&gt;"&amp;E2164)))</f>
        <v/>
      </c>
      <c r="M2164" s="18">
        <f>IF(D2164="","",IF(AND(K2164&gt;0,L2164=1),"Yes","No"))</f>
        <v/>
      </c>
      <c r="N2164" s="48">
        <f>IF(D2164="","",N2064+F2164)</f>
        <v/>
      </c>
      <c r="O2164" s="47">
        <f>IF(D2164="","",IF(AND(K2164=0,K2064&gt;0),C2164,""))</f>
        <v/>
      </c>
    </row>
    <row r="2165">
      <c r="A2165" s="49">
        <f>IF(B2165="","",DATE(YEAR('Debt Inputs'!$E$2),MONTH('Debt Inputs'!$E$2)+21,1))</f>
        <v/>
      </c>
      <c r="B2165" s="23">
        <f>IF('Debt Inputs'!A65="","",'Debt Inputs'!A65)</f>
        <v/>
      </c>
      <c r="C2165" s="24">
        <f>IF(B2165="","",IFERROR(VLOOKUP(B2165,'Debt Inputs'!$A$6:$M$105,2,FALSE),""))</f>
        <v/>
      </c>
      <c r="D2165" s="50">
        <f>IF(B2165="","",K2065)</f>
        <v/>
      </c>
      <c r="E2165" s="26">
        <f>IF(B2165="","",IFERROR(VLOOKUP(B2165,'Debt Inputs'!$A$6:$M$105,5,FALSE),0))</f>
        <v/>
      </c>
      <c r="F2165" s="50">
        <f>IF(D2165="","",IFERROR(D2165*E2165/12,0))</f>
        <v/>
      </c>
      <c r="G2165" s="50">
        <f>IF(D2165="","",MIN(IFERROR(VLOOKUP(B2165,'Debt Inputs'!$A$6:$M$105,7,FALSE),0),D2165+F2165))</f>
        <v/>
      </c>
      <c r="H2165" s="50">
        <f>IF(D2165="","",IF(L2165=1,MAX(0,'Debt Inputs'!$B$2-SUM($G$2106:$G$2205)),0))</f>
        <v/>
      </c>
      <c r="I2165" s="50">
        <f>IF(D2165="","",MIN(D2165+F2165,G2165+H2165))</f>
        <v/>
      </c>
      <c r="J2165" s="50">
        <f>IF(D2165="","",MIN(D2165,MAX(0,I2165-F2165)))</f>
        <v/>
      </c>
      <c r="K2165" s="50">
        <f>IF(D2165="","",MAX(0,D2165+F2165-I2165))</f>
        <v/>
      </c>
      <c r="L2165" s="23">
        <f>IF(D2165="","",IF(D2165&lt;=0,"",1+COUNTIFS($D$2106:$D$2205,"&gt;0",$E$2106:$E$2205,"&gt;"&amp;E2165)))</f>
        <v/>
      </c>
      <c r="M2165" s="23">
        <f>IF(D2165="","",IF(AND(K2165&gt;0,L2165=1),"Yes","No"))</f>
        <v/>
      </c>
      <c r="N2165" s="50">
        <f>IF(D2165="","",N2065+F2165)</f>
        <v/>
      </c>
      <c r="O2165" s="49">
        <f>IF(D2165="","",IF(AND(K2165=0,K2065&gt;0),C2165,""))</f>
        <v/>
      </c>
    </row>
    <row r="2166">
      <c r="A2166" s="47">
        <f>IF(B2166="","",DATE(YEAR('Debt Inputs'!$E$2),MONTH('Debt Inputs'!$E$2)+21,1))</f>
        <v/>
      </c>
      <c r="B2166" s="18">
        <f>IF('Debt Inputs'!A66="","",'Debt Inputs'!A66)</f>
        <v/>
      </c>
      <c r="C2166" s="19">
        <f>IF(B2166="","",IFERROR(VLOOKUP(B2166,'Debt Inputs'!$A$6:$M$105,2,FALSE),""))</f>
        <v/>
      </c>
      <c r="D2166" s="48">
        <f>IF(B2166="","",K2066)</f>
        <v/>
      </c>
      <c r="E2166" s="21">
        <f>IF(B2166="","",IFERROR(VLOOKUP(B2166,'Debt Inputs'!$A$6:$M$105,5,FALSE),0))</f>
        <v/>
      </c>
      <c r="F2166" s="48">
        <f>IF(D2166="","",IFERROR(D2166*E2166/12,0))</f>
        <v/>
      </c>
      <c r="G2166" s="48">
        <f>IF(D2166="","",MIN(IFERROR(VLOOKUP(B2166,'Debt Inputs'!$A$6:$M$105,7,FALSE),0),D2166+F2166))</f>
        <v/>
      </c>
      <c r="H2166" s="48">
        <f>IF(D2166="","",IF(L2166=1,MAX(0,'Debt Inputs'!$B$2-SUM($G$2106:$G$2205)),0))</f>
        <v/>
      </c>
      <c r="I2166" s="48">
        <f>IF(D2166="","",MIN(D2166+F2166,G2166+H2166))</f>
        <v/>
      </c>
      <c r="J2166" s="48">
        <f>IF(D2166="","",MIN(D2166,MAX(0,I2166-F2166)))</f>
        <v/>
      </c>
      <c r="K2166" s="48">
        <f>IF(D2166="","",MAX(0,D2166+F2166-I2166))</f>
        <v/>
      </c>
      <c r="L2166" s="18">
        <f>IF(D2166="","",IF(D2166&lt;=0,"",1+COUNTIFS($D$2106:$D$2205,"&gt;0",$E$2106:$E$2205,"&gt;"&amp;E2166)))</f>
        <v/>
      </c>
      <c r="M2166" s="18">
        <f>IF(D2166="","",IF(AND(K2166&gt;0,L2166=1),"Yes","No"))</f>
        <v/>
      </c>
      <c r="N2166" s="48">
        <f>IF(D2166="","",N2066+F2166)</f>
        <v/>
      </c>
      <c r="O2166" s="47">
        <f>IF(D2166="","",IF(AND(K2166=0,K2066&gt;0),C2166,""))</f>
        <v/>
      </c>
    </row>
    <row r="2167">
      <c r="A2167" s="49">
        <f>IF(B2167="","",DATE(YEAR('Debt Inputs'!$E$2),MONTH('Debt Inputs'!$E$2)+21,1))</f>
        <v/>
      </c>
      <c r="B2167" s="23">
        <f>IF('Debt Inputs'!A67="","",'Debt Inputs'!A67)</f>
        <v/>
      </c>
      <c r="C2167" s="24">
        <f>IF(B2167="","",IFERROR(VLOOKUP(B2167,'Debt Inputs'!$A$6:$M$105,2,FALSE),""))</f>
        <v/>
      </c>
      <c r="D2167" s="50">
        <f>IF(B2167="","",K2067)</f>
        <v/>
      </c>
      <c r="E2167" s="26">
        <f>IF(B2167="","",IFERROR(VLOOKUP(B2167,'Debt Inputs'!$A$6:$M$105,5,FALSE),0))</f>
        <v/>
      </c>
      <c r="F2167" s="50">
        <f>IF(D2167="","",IFERROR(D2167*E2167/12,0))</f>
        <v/>
      </c>
      <c r="G2167" s="50">
        <f>IF(D2167="","",MIN(IFERROR(VLOOKUP(B2167,'Debt Inputs'!$A$6:$M$105,7,FALSE),0),D2167+F2167))</f>
        <v/>
      </c>
      <c r="H2167" s="50">
        <f>IF(D2167="","",IF(L2167=1,MAX(0,'Debt Inputs'!$B$2-SUM($G$2106:$G$2205)),0))</f>
        <v/>
      </c>
      <c r="I2167" s="50">
        <f>IF(D2167="","",MIN(D2167+F2167,G2167+H2167))</f>
        <v/>
      </c>
      <c r="J2167" s="50">
        <f>IF(D2167="","",MIN(D2167,MAX(0,I2167-F2167)))</f>
        <v/>
      </c>
      <c r="K2167" s="50">
        <f>IF(D2167="","",MAX(0,D2167+F2167-I2167))</f>
        <v/>
      </c>
      <c r="L2167" s="23">
        <f>IF(D2167="","",IF(D2167&lt;=0,"",1+COUNTIFS($D$2106:$D$2205,"&gt;0",$E$2106:$E$2205,"&gt;"&amp;E2167)))</f>
        <v/>
      </c>
      <c r="M2167" s="23">
        <f>IF(D2167="","",IF(AND(K2167&gt;0,L2167=1),"Yes","No"))</f>
        <v/>
      </c>
      <c r="N2167" s="50">
        <f>IF(D2167="","",N2067+F2167)</f>
        <v/>
      </c>
      <c r="O2167" s="49">
        <f>IF(D2167="","",IF(AND(K2167=0,K2067&gt;0),C2167,""))</f>
        <v/>
      </c>
    </row>
    <row r="2168">
      <c r="A2168" s="47">
        <f>IF(B2168="","",DATE(YEAR('Debt Inputs'!$E$2),MONTH('Debt Inputs'!$E$2)+21,1))</f>
        <v/>
      </c>
      <c r="B2168" s="18">
        <f>IF('Debt Inputs'!A68="","",'Debt Inputs'!A68)</f>
        <v/>
      </c>
      <c r="C2168" s="19">
        <f>IF(B2168="","",IFERROR(VLOOKUP(B2168,'Debt Inputs'!$A$6:$M$105,2,FALSE),""))</f>
        <v/>
      </c>
      <c r="D2168" s="48">
        <f>IF(B2168="","",K2068)</f>
        <v/>
      </c>
      <c r="E2168" s="21">
        <f>IF(B2168="","",IFERROR(VLOOKUP(B2168,'Debt Inputs'!$A$6:$M$105,5,FALSE),0))</f>
        <v/>
      </c>
      <c r="F2168" s="48">
        <f>IF(D2168="","",IFERROR(D2168*E2168/12,0))</f>
        <v/>
      </c>
      <c r="G2168" s="48">
        <f>IF(D2168="","",MIN(IFERROR(VLOOKUP(B2168,'Debt Inputs'!$A$6:$M$105,7,FALSE),0),D2168+F2168))</f>
        <v/>
      </c>
      <c r="H2168" s="48">
        <f>IF(D2168="","",IF(L2168=1,MAX(0,'Debt Inputs'!$B$2-SUM($G$2106:$G$2205)),0))</f>
        <v/>
      </c>
      <c r="I2168" s="48">
        <f>IF(D2168="","",MIN(D2168+F2168,G2168+H2168))</f>
        <v/>
      </c>
      <c r="J2168" s="48">
        <f>IF(D2168="","",MIN(D2168,MAX(0,I2168-F2168)))</f>
        <v/>
      </c>
      <c r="K2168" s="48">
        <f>IF(D2168="","",MAX(0,D2168+F2168-I2168))</f>
        <v/>
      </c>
      <c r="L2168" s="18">
        <f>IF(D2168="","",IF(D2168&lt;=0,"",1+COUNTIFS($D$2106:$D$2205,"&gt;0",$E$2106:$E$2205,"&gt;"&amp;E2168)))</f>
        <v/>
      </c>
      <c r="M2168" s="18">
        <f>IF(D2168="","",IF(AND(K2168&gt;0,L2168=1),"Yes","No"))</f>
        <v/>
      </c>
      <c r="N2168" s="48">
        <f>IF(D2168="","",N2068+F2168)</f>
        <v/>
      </c>
      <c r="O2168" s="47">
        <f>IF(D2168="","",IF(AND(K2168=0,K2068&gt;0),C2168,""))</f>
        <v/>
      </c>
    </row>
    <row r="2169">
      <c r="A2169" s="49">
        <f>IF(B2169="","",DATE(YEAR('Debt Inputs'!$E$2),MONTH('Debt Inputs'!$E$2)+21,1))</f>
        <v/>
      </c>
      <c r="B2169" s="23">
        <f>IF('Debt Inputs'!A69="","",'Debt Inputs'!A69)</f>
        <v/>
      </c>
      <c r="C2169" s="24">
        <f>IF(B2169="","",IFERROR(VLOOKUP(B2169,'Debt Inputs'!$A$6:$M$105,2,FALSE),""))</f>
        <v/>
      </c>
      <c r="D2169" s="50">
        <f>IF(B2169="","",K2069)</f>
        <v/>
      </c>
      <c r="E2169" s="26">
        <f>IF(B2169="","",IFERROR(VLOOKUP(B2169,'Debt Inputs'!$A$6:$M$105,5,FALSE),0))</f>
        <v/>
      </c>
      <c r="F2169" s="50">
        <f>IF(D2169="","",IFERROR(D2169*E2169/12,0))</f>
        <v/>
      </c>
      <c r="G2169" s="50">
        <f>IF(D2169="","",MIN(IFERROR(VLOOKUP(B2169,'Debt Inputs'!$A$6:$M$105,7,FALSE),0),D2169+F2169))</f>
        <v/>
      </c>
      <c r="H2169" s="50">
        <f>IF(D2169="","",IF(L2169=1,MAX(0,'Debt Inputs'!$B$2-SUM($G$2106:$G$2205)),0))</f>
        <v/>
      </c>
      <c r="I2169" s="50">
        <f>IF(D2169="","",MIN(D2169+F2169,G2169+H2169))</f>
        <v/>
      </c>
      <c r="J2169" s="50">
        <f>IF(D2169="","",MIN(D2169,MAX(0,I2169-F2169)))</f>
        <v/>
      </c>
      <c r="K2169" s="50">
        <f>IF(D2169="","",MAX(0,D2169+F2169-I2169))</f>
        <v/>
      </c>
      <c r="L2169" s="23">
        <f>IF(D2169="","",IF(D2169&lt;=0,"",1+COUNTIFS($D$2106:$D$2205,"&gt;0",$E$2106:$E$2205,"&gt;"&amp;E2169)))</f>
        <v/>
      </c>
      <c r="M2169" s="23">
        <f>IF(D2169="","",IF(AND(K2169&gt;0,L2169=1),"Yes","No"))</f>
        <v/>
      </c>
      <c r="N2169" s="50">
        <f>IF(D2169="","",N2069+F2169)</f>
        <v/>
      </c>
      <c r="O2169" s="49">
        <f>IF(D2169="","",IF(AND(K2169=0,K2069&gt;0),C2169,""))</f>
        <v/>
      </c>
    </row>
    <row r="2170">
      <c r="A2170" s="47">
        <f>IF(B2170="","",DATE(YEAR('Debt Inputs'!$E$2),MONTH('Debt Inputs'!$E$2)+21,1))</f>
        <v/>
      </c>
      <c r="B2170" s="18">
        <f>IF('Debt Inputs'!A70="","",'Debt Inputs'!A70)</f>
        <v/>
      </c>
      <c r="C2170" s="19">
        <f>IF(B2170="","",IFERROR(VLOOKUP(B2170,'Debt Inputs'!$A$6:$M$105,2,FALSE),""))</f>
        <v/>
      </c>
      <c r="D2170" s="48">
        <f>IF(B2170="","",K2070)</f>
        <v/>
      </c>
      <c r="E2170" s="21">
        <f>IF(B2170="","",IFERROR(VLOOKUP(B2170,'Debt Inputs'!$A$6:$M$105,5,FALSE),0))</f>
        <v/>
      </c>
      <c r="F2170" s="48">
        <f>IF(D2170="","",IFERROR(D2170*E2170/12,0))</f>
        <v/>
      </c>
      <c r="G2170" s="48">
        <f>IF(D2170="","",MIN(IFERROR(VLOOKUP(B2170,'Debt Inputs'!$A$6:$M$105,7,FALSE),0),D2170+F2170))</f>
        <v/>
      </c>
      <c r="H2170" s="48">
        <f>IF(D2170="","",IF(L2170=1,MAX(0,'Debt Inputs'!$B$2-SUM($G$2106:$G$2205)),0))</f>
        <v/>
      </c>
      <c r="I2170" s="48">
        <f>IF(D2170="","",MIN(D2170+F2170,G2170+H2170))</f>
        <v/>
      </c>
      <c r="J2170" s="48">
        <f>IF(D2170="","",MIN(D2170,MAX(0,I2170-F2170)))</f>
        <v/>
      </c>
      <c r="K2170" s="48">
        <f>IF(D2170="","",MAX(0,D2170+F2170-I2170))</f>
        <v/>
      </c>
      <c r="L2170" s="18">
        <f>IF(D2170="","",IF(D2170&lt;=0,"",1+COUNTIFS($D$2106:$D$2205,"&gt;0",$E$2106:$E$2205,"&gt;"&amp;E2170)))</f>
        <v/>
      </c>
      <c r="M2170" s="18">
        <f>IF(D2170="","",IF(AND(K2170&gt;0,L2170=1),"Yes","No"))</f>
        <v/>
      </c>
      <c r="N2170" s="48">
        <f>IF(D2170="","",N2070+F2170)</f>
        <v/>
      </c>
      <c r="O2170" s="47">
        <f>IF(D2170="","",IF(AND(K2170=0,K2070&gt;0),C2170,""))</f>
        <v/>
      </c>
    </row>
    <row r="2171">
      <c r="A2171" s="49">
        <f>IF(B2171="","",DATE(YEAR('Debt Inputs'!$E$2),MONTH('Debt Inputs'!$E$2)+21,1))</f>
        <v/>
      </c>
      <c r="B2171" s="23">
        <f>IF('Debt Inputs'!A71="","",'Debt Inputs'!A71)</f>
        <v/>
      </c>
      <c r="C2171" s="24">
        <f>IF(B2171="","",IFERROR(VLOOKUP(B2171,'Debt Inputs'!$A$6:$M$105,2,FALSE),""))</f>
        <v/>
      </c>
      <c r="D2171" s="50">
        <f>IF(B2171="","",K2071)</f>
        <v/>
      </c>
      <c r="E2171" s="26">
        <f>IF(B2171="","",IFERROR(VLOOKUP(B2171,'Debt Inputs'!$A$6:$M$105,5,FALSE),0))</f>
        <v/>
      </c>
      <c r="F2171" s="50">
        <f>IF(D2171="","",IFERROR(D2171*E2171/12,0))</f>
        <v/>
      </c>
      <c r="G2171" s="50">
        <f>IF(D2171="","",MIN(IFERROR(VLOOKUP(B2171,'Debt Inputs'!$A$6:$M$105,7,FALSE),0),D2171+F2171))</f>
        <v/>
      </c>
      <c r="H2171" s="50">
        <f>IF(D2171="","",IF(L2171=1,MAX(0,'Debt Inputs'!$B$2-SUM($G$2106:$G$2205)),0))</f>
        <v/>
      </c>
      <c r="I2171" s="50">
        <f>IF(D2171="","",MIN(D2171+F2171,G2171+H2171))</f>
        <v/>
      </c>
      <c r="J2171" s="50">
        <f>IF(D2171="","",MIN(D2171,MAX(0,I2171-F2171)))</f>
        <v/>
      </c>
      <c r="K2171" s="50">
        <f>IF(D2171="","",MAX(0,D2171+F2171-I2171))</f>
        <v/>
      </c>
      <c r="L2171" s="23">
        <f>IF(D2171="","",IF(D2171&lt;=0,"",1+COUNTIFS($D$2106:$D$2205,"&gt;0",$E$2106:$E$2205,"&gt;"&amp;E2171)))</f>
        <v/>
      </c>
      <c r="M2171" s="23">
        <f>IF(D2171="","",IF(AND(K2171&gt;0,L2171=1),"Yes","No"))</f>
        <v/>
      </c>
      <c r="N2171" s="50">
        <f>IF(D2171="","",N2071+F2171)</f>
        <v/>
      </c>
      <c r="O2171" s="49">
        <f>IF(D2171="","",IF(AND(K2171=0,K2071&gt;0),C2171,""))</f>
        <v/>
      </c>
    </row>
    <row r="2172">
      <c r="A2172" s="47">
        <f>IF(B2172="","",DATE(YEAR('Debt Inputs'!$E$2),MONTH('Debt Inputs'!$E$2)+21,1))</f>
        <v/>
      </c>
      <c r="B2172" s="18">
        <f>IF('Debt Inputs'!A72="","",'Debt Inputs'!A72)</f>
        <v/>
      </c>
      <c r="C2172" s="19">
        <f>IF(B2172="","",IFERROR(VLOOKUP(B2172,'Debt Inputs'!$A$6:$M$105,2,FALSE),""))</f>
        <v/>
      </c>
      <c r="D2172" s="48">
        <f>IF(B2172="","",K2072)</f>
        <v/>
      </c>
      <c r="E2172" s="21">
        <f>IF(B2172="","",IFERROR(VLOOKUP(B2172,'Debt Inputs'!$A$6:$M$105,5,FALSE),0))</f>
        <v/>
      </c>
      <c r="F2172" s="48">
        <f>IF(D2172="","",IFERROR(D2172*E2172/12,0))</f>
        <v/>
      </c>
      <c r="G2172" s="48">
        <f>IF(D2172="","",MIN(IFERROR(VLOOKUP(B2172,'Debt Inputs'!$A$6:$M$105,7,FALSE),0),D2172+F2172))</f>
        <v/>
      </c>
      <c r="H2172" s="48">
        <f>IF(D2172="","",IF(L2172=1,MAX(0,'Debt Inputs'!$B$2-SUM($G$2106:$G$2205)),0))</f>
        <v/>
      </c>
      <c r="I2172" s="48">
        <f>IF(D2172="","",MIN(D2172+F2172,G2172+H2172))</f>
        <v/>
      </c>
      <c r="J2172" s="48">
        <f>IF(D2172="","",MIN(D2172,MAX(0,I2172-F2172)))</f>
        <v/>
      </c>
      <c r="K2172" s="48">
        <f>IF(D2172="","",MAX(0,D2172+F2172-I2172))</f>
        <v/>
      </c>
      <c r="L2172" s="18">
        <f>IF(D2172="","",IF(D2172&lt;=0,"",1+COUNTIFS($D$2106:$D$2205,"&gt;0",$E$2106:$E$2205,"&gt;"&amp;E2172)))</f>
        <v/>
      </c>
      <c r="M2172" s="18">
        <f>IF(D2172="","",IF(AND(K2172&gt;0,L2172=1),"Yes","No"))</f>
        <v/>
      </c>
      <c r="N2172" s="48">
        <f>IF(D2172="","",N2072+F2172)</f>
        <v/>
      </c>
      <c r="O2172" s="47">
        <f>IF(D2172="","",IF(AND(K2172=0,K2072&gt;0),C2172,""))</f>
        <v/>
      </c>
    </row>
    <row r="2173">
      <c r="A2173" s="49">
        <f>IF(B2173="","",DATE(YEAR('Debt Inputs'!$E$2),MONTH('Debt Inputs'!$E$2)+21,1))</f>
        <v/>
      </c>
      <c r="B2173" s="23">
        <f>IF('Debt Inputs'!A73="","",'Debt Inputs'!A73)</f>
        <v/>
      </c>
      <c r="C2173" s="24">
        <f>IF(B2173="","",IFERROR(VLOOKUP(B2173,'Debt Inputs'!$A$6:$M$105,2,FALSE),""))</f>
        <v/>
      </c>
      <c r="D2173" s="50">
        <f>IF(B2173="","",K2073)</f>
        <v/>
      </c>
      <c r="E2173" s="26">
        <f>IF(B2173="","",IFERROR(VLOOKUP(B2173,'Debt Inputs'!$A$6:$M$105,5,FALSE),0))</f>
        <v/>
      </c>
      <c r="F2173" s="50">
        <f>IF(D2173="","",IFERROR(D2173*E2173/12,0))</f>
        <v/>
      </c>
      <c r="G2173" s="50">
        <f>IF(D2173="","",MIN(IFERROR(VLOOKUP(B2173,'Debt Inputs'!$A$6:$M$105,7,FALSE),0),D2173+F2173))</f>
        <v/>
      </c>
      <c r="H2173" s="50">
        <f>IF(D2173="","",IF(L2173=1,MAX(0,'Debt Inputs'!$B$2-SUM($G$2106:$G$2205)),0))</f>
        <v/>
      </c>
      <c r="I2173" s="50">
        <f>IF(D2173="","",MIN(D2173+F2173,G2173+H2173))</f>
        <v/>
      </c>
      <c r="J2173" s="50">
        <f>IF(D2173="","",MIN(D2173,MAX(0,I2173-F2173)))</f>
        <v/>
      </c>
      <c r="K2173" s="50">
        <f>IF(D2173="","",MAX(0,D2173+F2173-I2173))</f>
        <v/>
      </c>
      <c r="L2173" s="23">
        <f>IF(D2173="","",IF(D2173&lt;=0,"",1+COUNTIFS($D$2106:$D$2205,"&gt;0",$E$2106:$E$2205,"&gt;"&amp;E2173)))</f>
        <v/>
      </c>
      <c r="M2173" s="23">
        <f>IF(D2173="","",IF(AND(K2173&gt;0,L2173=1),"Yes","No"))</f>
        <v/>
      </c>
      <c r="N2173" s="50">
        <f>IF(D2173="","",N2073+F2173)</f>
        <v/>
      </c>
      <c r="O2173" s="49">
        <f>IF(D2173="","",IF(AND(K2173=0,K2073&gt;0),C2173,""))</f>
        <v/>
      </c>
    </row>
    <row r="2174">
      <c r="A2174" s="47">
        <f>IF(B2174="","",DATE(YEAR('Debt Inputs'!$E$2),MONTH('Debt Inputs'!$E$2)+21,1))</f>
        <v/>
      </c>
      <c r="B2174" s="18">
        <f>IF('Debt Inputs'!A74="","",'Debt Inputs'!A74)</f>
        <v/>
      </c>
      <c r="C2174" s="19">
        <f>IF(B2174="","",IFERROR(VLOOKUP(B2174,'Debt Inputs'!$A$6:$M$105,2,FALSE),""))</f>
        <v/>
      </c>
      <c r="D2174" s="48">
        <f>IF(B2174="","",K2074)</f>
        <v/>
      </c>
      <c r="E2174" s="21">
        <f>IF(B2174="","",IFERROR(VLOOKUP(B2174,'Debt Inputs'!$A$6:$M$105,5,FALSE),0))</f>
        <v/>
      </c>
      <c r="F2174" s="48">
        <f>IF(D2174="","",IFERROR(D2174*E2174/12,0))</f>
        <v/>
      </c>
      <c r="G2174" s="48">
        <f>IF(D2174="","",MIN(IFERROR(VLOOKUP(B2174,'Debt Inputs'!$A$6:$M$105,7,FALSE),0),D2174+F2174))</f>
        <v/>
      </c>
      <c r="H2174" s="48">
        <f>IF(D2174="","",IF(L2174=1,MAX(0,'Debt Inputs'!$B$2-SUM($G$2106:$G$2205)),0))</f>
        <v/>
      </c>
      <c r="I2174" s="48">
        <f>IF(D2174="","",MIN(D2174+F2174,G2174+H2174))</f>
        <v/>
      </c>
      <c r="J2174" s="48">
        <f>IF(D2174="","",MIN(D2174,MAX(0,I2174-F2174)))</f>
        <v/>
      </c>
      <c r="K2174" s="48">
        <f>IF(D2174="","",MAX(0,D2174+F2174-I2174))</f>
        <v/>
      </c>
      <c r="L2174" s="18">
        <f>IF(D2174="","",IF(D2174&lt;=0,"",1+COUNTIFS($D$2106:$D$2205,"&gt;0",$E$2106:$E$2205,"&gt;"&amp;E2174)))</f>
        <v/>
      </c>
      <c r="M2174" s="18">
        <f>IF(D2174="","",IF(AND(K2174&gt;0,L2174=1),"Yes","No"))</f>
        <v/>
      </c>
      <c r="N2174" s="48">
        <f>IF(D2174="","",N2074+F2174)</f>
        <v/>
      </c>
      <c r="O2174" s="47">
        <f>IF(D2174="","",IF(AND(K2174=0,K2074&gt;0),C2174,""))</f>
        <v/>
      </c>
    </row>
    <row r="2175">
      <c r="A2175" s="49">
        <f>IF(B2175="","",DATE(YEAR('Debt Inputs'!$E$2),MONTH('Debt Inputs'!$E$2)+21,1))</f>
        <v/>
      </c>
      <c r="B2175" s="23">
        <f>IF('Debt Inputs'!A75="","",'Debt Inputs'!A75)</f>
        <v/>
      </c>
      <c r="C2175" s="24">
        <f>IF(B2175="","",IFERROR(VLOOKUP(B2175,'Debt Inputs'!$A$6:$M$105,2,FALSE),""))</f>
        <v/>
      </c>
      <c r="D2175" s="50">
        <f>IF(B2175="","",K2075)</f>
        <v/>
      </c>
      <c r="E2175" s="26">
        <f>IF(B2175="","",IFERROR(VLOOKUP(B2175,'Debt Inputs'!$A$6:$M$105,5,FALSE),0))</f>
        <v/>
      </c>
      <c r="F2175" s="50">
        <f>IF(D2175="","",IFERROR(D2175*E2175/12,0))</f>
        <v/>
      </c>
      <c r="G2175" s="50">
        <f>IF(D2175="","",MIN(IFERROR(VLOOKUP(B2175,'Debt Inputs'!$A$6:$M$105,7,FALSE),0),D2175+F2175))</f>
        <v/>
      </c>
      <c r="H2175" s="50">
        <f>IF(D2175="","",IF(L2175=1,MAX(0,'Debt Inputs'!$B$2-SUM($G$2106:$G$2205)),0))</f>
        <v/>
      </c>
      <c r="I2175" s="50">
        <f>IF(D2175="","",MIN(D2175+F2175,G2175+H2175))</f>
        <v/>
      </c>
      <c r="J2175" s="50">
        <f>IF(D2175="","",MIN(D2175,MAX(0,I2175-F2175)))</f>
        <v/>
      </c>
      <c r="K2175" s="50">
        <f>IF(D2175="","",MAX(0,D2175+F2175-I2175))</f>
        <v/>
      </c>
      <c r="L2175" s="23">
        <f>IF(D2175="","",IF(D2175&lt;=0,"",1+COUNTIFS($D$2106:$D$2205,"&gt;0",$E$2106:$E$2205,"&gt;"&amp;E2175)))</f>
        <v/>
      </c>
      <c r="M2175" s="23">
        <f>IF(D2175="","",IF(AND(K2175&gt;0,L2175=1),"Yes","No"))</f>
        <v/>
      </c>
      <c r="N2175" s="50">
        <f>IF(D2175="","",N2075+F2175)</f>
        <v/>
      </c>
      <c r="O2175" s="49">
        <f>IF(D2175="","",IF(AND(K2175=0,K2075&gt;0),C2175,""))</f>
        <v/>
      </c>
    </row>
    <row r="2176">
      <c r="A2176" s="47">
        <f>IF(B2176="","",DATE(YEAR('Debt Inputs'!$E$2),MONTH('Debt Inputs'!$E$2)+21,1))</f>
        <v/>
      </c>
      <c r="B2176" s="18">
        <f>IF('Debt Inputs'!A76="","",'Debt Inputs'!A76)</f>
        <v/>
      </c>
      <c r="C2176" s="19">
        <f>IF(B2176="","",IFERROR(VLOOKUP(B2176,'Debt Inputs'!$A$6:$M$105,2,FALSE),""))</f>
        <v/>
      </c>
      <c r="D2176" s="48">
        <f>IF(B2176="","",K2076)</f>
        <v/>
      </c>
      <c r="E2176" s="21">
        <f>IF(B2176="","",IFERROR(VLOOKUP(B2176,'Debt Inputs'!$A$6:$M$105,5,FALSE),0))</f>
        <v/>
      </c>
      <c r="F2176" s="48">
        <f>IF(D2176="","",IFERROR(D2176*E2176/12,0))</f>
        <v/>
      </c>
      <c r="G2176" s="48">
        <f>IF(D2176="","",MIN(IFERROR(VLOOKUP(B2176,'Debt Inputs'!$A$6:$M$105,7,FALSE),0),D2176+F2176))</f>
        <v/>
      </c>
      <c r="H2176" s="48">
        <f>IF(D2176="","",IF(L2176=1,MAX(0,'Debt Inputs'!$B$2-SUM($G$2106:$G$2205)),0))</f>
        <v/>
      </c>
      <c r="I2176" s="48">
        <f>IF(D2176="","",MIN(D2176+F2176,G2176+H2176))</f>
        <v/>
      </c>
      <c r="J2176" s="48">
        <f>IF(D2176="","",MIN(D2176,MAX(0,I2176-F2176)))</f>
        <v/>
      </c>
      <c r="K2176" s="48">
        <f>IF(D2176="","",MAX(0,D2176+F2176-I2176))</f>
        <v/>
      </c>
      <c r="L2176" s="18">
        <f>IF(D2176="","",IF(D2176&lt;=0,"",1+COUNTIFS($D$2106:$D$2205,"&gt;0",$E$2106:$E$2205,"&gt;"&amp;E2176)))</f>
        <v/>
      </c>
      <c r="M2176" s="18">
        <f>IF(D2176="","",IF(AND(K2176&gt;0,L2176=1),"Yes","No"))</f>
        <v/>
      </c>
      <c r="N2176" s="48">
        <f>IF(D2176="","",N2076+F2176)</f>
        <v/>
      </c>
      <c r="O2176" s="47">
        <f>IF(D2176="","",IF(AND(K2176=0,K2076&gt;0),C2176,""))</f>
        <v/>
      </c>
    </row>
    <row r="2177">
      <c r="A2177" s="49">
        <f>IF(B2177="","",DATE(YEAR('Debt Inputs'!$E$2),MONTH('Debt Inputs'!$E$2)+21,1))</f>
        <v/>
      </c>
      <c r="B2177" s="23">
        <f>IF('Debt Inputs'!A77="","",'Debt Inputs'!A77)</f>
        <v/>
      </c>
      <c r="C2177" s="24">
        <f>IF(B2177="","",IFERROR(VLOOKUP(B2177,'Debt Inputs'!$A$6:$M$105,2,FALSE),""))</f>
        <v/>
      </c>
      <c r="D2177" s="50">
        <f>IF(B2177="","",K2077)</f>
        <v/>
      </c>
      <c r="E2177" s="26">
        <f>IF(B2177="","",IFERROR(VLOOKUP(B2177,'Debt Inputs'!$A$6:$M$105,5,FALSE),0))</f>
        <v/>
      </c>
      <c r="F2177" s="50">
        <f>IF(D2177="","",IFERROR(D2177*E2177/12,0))</f>
        <v/>
      </c>
      <c r="G2177" s="50">
        <f>IF(D2177="","",MIN(IFERROR(VLOOKUP(B2177,'Debt Inputs'!$A$6:$M$105,7,FALSE),0),D2177+F2177))</f>
        <v/>
      </c>
      <c r="H2177" s="50">
        <f>IF(D2177="","",IF(L2177=1,MAX(0,'Debt Inputs'!$B$2-SUM($G$2106:$G$2205)),0))</f>
        <v/>
      </c>
      <c r="I2177" s="50">
        <f>IF(D2177="","",MIN(D2177+F2177,G2177+H2177))</f>
        <v/>
      </c>
      <c r="J2177" s="50">
        <f>IF(D2177="","",MIN(D2177,MAX(0,I2177-F2177)))</f>
        <v/>
      </c>
      <c r="K2177" s="50">
        <f>IF(D2177="","",MAX(0,D2177+F2177-I2177))</f>
        <v/>
      </c>
      <c r="L2177" s="23">
        <f>IF(D2177="","",IF(D2177&lt;=0,"",1+COUNTIFS($D$2106:$D$2205,"&gt;0",$E$2106:$E$2205,"&gt;"&amp;E2177)))</f>
        <v/>
      </c>
      <c r="M2177" s="23">
        <f>IF(D2177="","",IF(AND(K2177&gt;0,L2177=1),"Yes","No"))</f>
        <v/>
      </c>
      <c r="N2177" s="50">
        <f>IF(D2177="","",N2077+F2177)</f>
        <v/>
      </c>
      <c r="O2177" s="49">
        <f>IF(D2177="","",IF(AND(K2177=0,K2077&gt;0),C2177,""))</f>
        <v/>
      </c>
    </row>
    <row r="2178">
      <c r="A2178" s="47">
        <f>IF(B2178="","",DATE(YEAR('Debt Inputs'!$E$2),MONTH('Debt Inputs'!$E$2)+21,1))</f>
        <v/>
      </c>
      <c r="B2178" s="18">
        <f>IF('Debt Inputs'!A78="","",'Debt Inputs'!A78)</f>
        <v/>
      </c>
      <c r="C2178" s="19">
        <f>IF(B2178="","",IFERROR(VLOOKUP(B2178,'Debt Inputs'!$A$6:$M$105,2,FALSE),""))</f>
        <v/>
      </c>
      <c r="D2178" s="48">
        <f>IF(B2178="","",K2078)</f>
        <v/>
      </c>
      <c r="E2178" s="21">
        <f>IF(B2178="","",IFERROR(VLOOKUP(B2178,'Debt Inputs'!$A$6:$M$105,5,FALSE),0))</f>
        <v/>
      </c>
      <c r="F2178" s="48">
        <f>IF(D2178="","",IFERROR(D2178*E2178/12,0))</f>
        <v/>
      </c>
      <c r="G2178" s="48">
        <f>IF(D2178="","",MIN(IFERROR(VLOOKUP(B2178,'Debt Inputs'!$A$6:$M$105,7,FALSE),0),D2178+F2178))</f>
        <v/>
      </c>
      <c r="H2178" s="48">
        <f>IF(D2178="","",IF(L2178=1,MAX(0,'Debt Inputs'!$B$2-SUM($G$2106:$G$2205)),0))</f>
        <v/>
      </c>
      <c r="I2178" s="48">
        <f>IF(D2178="","",MIN(D2178+F2178,G2178+H2178))</f>
        <v/>
      </c>
      <c r="J2178" s="48">
        <f>IF(D2178="","",MIN(D2178,MAX(0,I2178-F2178)))</f>
        <v/>
      </c>
      <c r="K2178" s="48">
        <f>IF(D2178="","",MAX(0,D2178+F2178-I2178))</f>
        <v/>
      </c>
      <c r="L2178" s="18">
        <f>IF(D2178="","",IF(D2178&lt;=0,"",1+COUNTIFS($D$2106:$D$2205,"&gt;0",$E$2106:$E$2205,"&gt;"&amp;E2178)))</f>
        <v/>
      </c>
      <c r="M2178" s="18">
        <f>IF(D2178="","",IF(AND(K2178&gt;0,L2178=1),"Yes","No"))</f>
        <v/>
      </c>
      <c r="N2178" s="48">
        <f>IF(D2178="","",N2078+F2178)</f>
        <v/>
      </c>
      <c r="O2178" s="47">
        <f>IF(D2178="","",IF(AND(K2178=0,K2078&gt;0),C2178,""))</f>
        <v/>
      </c>
    </row>
    <row r="2179">
      <c r="A2179" s="49">
        <f>IF(B2179="","",DATE(YEAR('Debt Inputs'!$E$2),MONTH('Debt Inputs'!$E$2)+21,1))</f>
        <v/>
      </c>
      <c r="B2179" s="23">
        <f>IF('Debt Inputs'!A79="","",'Debt Inputs'!A79)</f>
        <v/>
      </c>
      <c r="C2179" s="24">
        <f>IF(B2179="","",IFERROR(VLOOKUP(B2179,'Debt Inputs'!$A$6:$M$105,2,FALSE),""))</f>
        <v/>
      </c>
      <c r="D2179" s="50">
        <f>IF(B2179="","",K2079)</f>
        <v/>
      </c>
      <c r="E2179" s="26">
        <f>IF(B2179="","",IFERROR(VLOOKUP(B2179,'Debt Inputs'!$A$6:$M$105,5,FALSE),0))</f>
        <v/>
      </c>
      <c r="F2179" s="50">
        <f>IF(D2179="","",IFERROR(D2179*E2179/12,0))</f>
        <v/>
      </c>
      <c r="G2179" s="50">
        <f>IF(D2179="","",MIN(IFERROR(VLOOKUP(B2179,'Debt Inputs'!$A$6:$M$105,7,FALSE),0),D2179+F2179))</f>
        <v/>
      </c>
      <c r="H2179" s="50">
        <f>IF(D2179="","",IF(L2179=1,MAX(0,'Debt Inputs'!$B$2-SUM($G$2106:$G$2205)),0))</f>
        <v/>
      </c>
      <c r="I2179" s="50">
        <f>IF(D2179="","",MIN(D2179+F2179,G2179+H2179))</f>
        <v/>
      </c>
      <c r="J2179" s="50">
        <f>IF(D2179="","",MIN(D2179,MAX(0,I2179-F2179)))</f>
        <v/>
      </c>
      <c r="K2179" s="50">
        <f>IF(D2179="","",MAX(0,D2179+F2179-I2179))</f>
        <v/>
      </c>
      <c r="L2179" s="23">
        <f>IF(D2179="","",IF(D2179&lt;=0,"",1+COUNTIFS($D$2106:$D$2205,"&gt;0",$E$2106:$E$2205,"&gt;"&amp;E2179)))</f>
        <v/>
      </c>
      <c r="M2179" s="23">
        <f>IF(D2179="","",IF(AND(K2179&gt;0,L2179=1),"Yes","No"))</f>
        <v/>
      </c>
      <c r="N2179" s="50">
        <f>IF(D2179="","",N2079+F2179)</f>
        <v/>
      </c>
      <c r="O2179" s="49">
        <f>IF(D2179="","",IF(AND(K2179=0,K2079&gt;0),C2179,""))</f>
        <v/>
      </c>
    </row>
    <row r="2180">
      <c r="A2180" s="47">
        <f>IF(B2180="","",DATE(YEAR('Debt Inputs'!$E$2),MONTH('Debt Inputs'!$E$2)+21,1))</f>
        <v/>
      </c>
      <c r="B2180" s="18">
        <f>IF('Debt Inputs'!A80="","",'Debt Inputs'!A80)</f>
        <v/>
      </c>
      <c r="C2180" s="19">
        <f>IF(B2180="","",IFERROR(VLOOKUP(B2180,'Debt Inputs'!$A$6:$M$105,2,FALSE),""))</f>
        <v/>
      </c>
      <c r="D2180" s="48">
        <f>IF(B2180="","",K2080)</f>
        <v/>
      </c>
      <c r="E2180" s="21">
        <f>IF(B2180="","",IFERROR(VLOOKUP(B2180,'Debt Inputs'!$A$6:$M$105,5,FALSE),0))</f>
        <v/>
      </c>
      <c r="F2180" s="48">
        <f>IF(D2180="","",IFERROR(D2180*E2180/12,0))</f>
        <v/>
      </c>
      <c r="G2180" s="48">
        <f>IF(D2180="","",MIN(IFERROR(VLOOKUP(B2180,'Debt Inputs'!$A$6:$M$105,7,FALSE),0),D2180+F2180))</f>
        <v/>
      </c>
      <c r="H2180" s="48">
        <f>IF(D2180="","",IF(L2180=1,MAX(0,'Debt Inputs'!$B$2-SUM($G$2106:$G$2205)),0))</f>
        <v/>
      </c>
      <c r="I2180" s="48">
        <f>IF(D2180="","",MIN(D2180+F2180,G2180+H2180))</f>
        <v/>
      </c>
      <c r="J2180" s="48">
        <f>IF(D2180="","",MIN(D2180,MAX(0,I2180-F2180)))</f>
        <v/>
      </c>
      <c r="K2180" s="48">
        <f>IF(D2180="","",MAX(0,D2180+F2180-I2180))</f>
        <v/>
      </c>
      <c r="L2180" s="18">
        <f>IF(D2180="","",IF(D2180&lt;=0,"",1+COUNTIFS($D$2106:$D$2205,"&gt;0",$E$2106:$E$2205,"&gt;"&amp;E2180)))</f>
        <v/>
      </c>
      <c r="M2180" s="18">
        <f>IF(D2180="","",IF(AND(K2180&gt;0,L2180=1),"Yes","No"))</f>
        <v/>
      </c>
      <c r="N2180" s="48">
        <f>IF(D2180="","",N2080+F2180)</f>
        <v/>
      </c>
      <c r="O2180" s="47">
        <f>IF(D2180="","",IF(AND(K2180=0,K2080&gt;0),C2180,""))</f>
        <v/>
      </c>
    </row>
    <row r="2181">
      <c r="A2181" s="49">
        <f>IF(B2181="","",DATE(YEAR('Debt Inputs'!$E$2),MONTH('Debt Inputs'!$E$2)+21,1))</f>
        <v/>
      </c>
      <c r="B2181" s="23">
        <f>IF('Debt Inputs'!A81="","",'Debt Inputs'!A81)</f>
        <v/>
      </c>
      <c r="C2181" s="24">
        <f>IF(B2181="","",IFERROR(VLOOKUP(B2181,'Debt Inputs'!$A$6:$M$105,2,FALSE),""))</f>
        <v/>
      </c>
      <c r="D2181" s="50">
        <f>IF(B2181="","",K2081)</f>
        <v/>
      </c>
      <c r="E2181" s="26">
        <f>IF(B2181="","",IFERROR(VLOOKUP(B2181,'Debt Inputs'!$A$6:$M$105,5,FALSE),0))</f>
        <v/>
      </c>
      <c r="F2181" s="50">
        <f>IF(D2181="","",IFERROR(D2181*E2181/12,0))</f>
        <v/>
      </c>
      <c r="G2181" s="50">
        <f>IF(D2181="","",MIN(IFERROR(VLOOKUP(B2181,'Debt Inputs'!$A$6:$M$105,7,FALSE),0),D2181+F2181))</f>
        <v/>
      </c>
      <c r="H2181" s="50">
        <f>IF(D2181="","",IF(L2181=1,MAX(0,'Debt Inputs'!$B$2-SUM($G$2106:$G$2205)),0))</f>
        <v/>
      </c>
      <c r="I2181" s="50">
        <f>IF(D2181="","",MIN(D2181+F2181,G2181+H2181))</f>
        <v/>
      </c>
      <c r="J2181" s="50">
        <f>IF(D2181="","",MIN(D2181,MAX(0,I2181-F2181)))</f>
        <v/>
      </c>
      <c r="K2181" s="50">
        <f>IF(D2181="","",MAX(0,D2181+F2181-I2181))</f>
        <v/>
      </c>
      <c r="L2181" s="23">
        <f>IF(D2181="","",IF(D2181&lt;=0,"",1+COUNTIFS($D$2106:$D$2205,"&gt;0",$E$2106:$E$2205,"&gt;"&amp;E2181)))</f>
        <v/>
      </c>
      <c r="M2181" s="23">
        <f>IF(D2181="","",IF(AND(K2181&gt;0,L2181=1),"Yes","No"))</f>
        <v/>
      </c>
      <c r="N2181" s="50">
        <f>IF(D2181="","",N2081+F2181)</f>
        <v/>
      </c>
      <c r="O2181" s="49">
        <f>IF(D2181="","",IF(AND(K2181=0,K2081&gt;0),C2181,""))</f>
        <v/>
      </c>
    </row>
    <row r="2182">
      <c r="A2182" s="47">
        <f>IF(B2182="","",DATE(YEAR('Debt Inputs'!$E$2),MONTH('Debt Inputs'!$E$2)+21,1))</f>
        <v/>
      </c>
      <c r="B2182" s="18">
        <f>IF('Debt Inputs'!A82="","",'Debt Inputs'!A82)</f>
        <v/>
      </c>
      <c r="C2182" s="19">
        <f>IF(B2182="","",IFERROR(VLOOKUP(B2182,'Debt Inputs'!$A$6:$M$105,2,FALSE),""))</f>
        <v/>
      </c>
      <c r="D2182" s="48">
        <f>IF(B2182="","",K2082)</f>
        <v/>
      </c>
      <c r="E2182" s="21">
        <f>IF(B2182="","",IFERROR(VLOOKUP(B2182,'Debt Inputs'!$A$6:$M$105,5,FALSE),0))</f>
        <v/>
      </c>
      <c r="F2182" s="48">
        <f>IF(D2182="","",IFERROR(D2182*E2182/12,0))</f>
        <v/>
      </c>
      <c r="G2182" s="48">
        <f>IF(D2182="","",MIN(IFERROR(VLOOKUP(B2182,'Debt Inputs'!$A$6:$M$105,7,FALSE),0),D2182+F2182))</f>
        <v/>
      </c>
      <c r="H2182" s="48">
        <f>IF(D2182="","",IF(L2182=1,MAX(0,'Debt Inputs'!$B$2-SUM($G$2106:$G$2205)),0))</f>
        <v/>
      </c>
      <c r="I2182" s="48">
        <f>IF(D2182="","",MIN(D2182+F2182,G2182+H2182))</f>
        <v/>
      </c>
      <c r="J2182" s="48">
        <f>IF(D2182="","",MIN(D2182,MAX(0,I2182-F2182)))</f>
        <v/>
      </c>
      <c r="K2182" s="48">
        <f>IF(D2182="","",MAX(0,D2182+F2182-I2182))</f>
        <v/>
      </c>
      <c r="L2182" s="18">
        <f>IF(D2182="","",IF(D2182&lt;=0,"",1+COUNTIFS($D$2106:$D$2205,"&gt;0",$E$2106:$E$2205,"&gt;"&amp;E2182)))</f>
        <v/>
      </c>
      <c r="M2182" s="18">
        <f>IF(D2182="","",IF(AND(K2182&gt;0,L2182=1),"Yes","No"))</f>
        <v/>
      </c>
      <c r="N2182" s="48">
        <f>IF(D2182="","",N2082+F2182)</f>
        <v/>
      </c>
      <c r="O2182" s="47">
        <f>IF(D2182="","",IF(AND(K2182=0,K2082&gt;0),C2182,""))</f>
        <v/>
      </c>
    </row>
    <row r="2183">
      <c r="A2183" s="49">
        <f>IF(B2183="","",DATE(YEAR('Debt Inputs'!$E$2),MONTH('Debt Inputs'!$E$2)+21,1))</f>
        <v/>
      </c>
      <c r="B2183" s="23">
        <f>IF('Debt Inputs'!A83="","",'Debt Inputs'!A83)</f>
        <v/>
      </c>
      <c r="C2183" s="24">
        <f>IF(B2183="","",IFERROR(VLOOKUP(B2183,'Debt Inputs'!$A$6:$M$105,2,FALSE),""))</f>
        <v/>
      </c>
      <c r="D2183" s="50">
        <f>IF(B2183="","",K2083)</f>
        <v/>
      </c>
      <c r="E2183" s="26">
        <f>IF(B2183="","",IFERROR(VLOOKUP(B2183,'Debt Inputs'!$A$6:$M$105,5,FALSE),0))</f>
        <v/>
      </c>
      <c r="F2183" s="50">
        <f>IF(D2183="","",IFERROR(D2183*E2183/12,0))</f>
        <v/>
      </c>
      <c r="G2183" s="50">
        <f>IF(D2183="","",MIN(IFERROR(VLOOKUP(B2183,'Debt Inputs'!$A$6:$M$105,7,FALSE),0),D2183+F2183))</f>
        <v/>
      </c>
      <c r="H2183" s="50">
        <f>IF(D2183="","",IF(L2183=1,MAX(0,'Debt Inputs'!$B$2-SUM($G$2106:$G$2205)),0))</f>
        <v/>
      </c>
      <c r="I2183" s="50">
        <f>IF(D2183="","",MIN(D2183+F2183,G2183+H2183))</f>
        <v/>
      </c>
      <c r="J2183" s="50">
        <f>IF(D2183="","",MIN(D2183,MAX(0,I2183-F2183)))</f>
        <v/>
      </c>
      <c r="K2183" s="50">
        <f>IF(D2183="","",MAX(0,D2183+F2183-I2183))</f>
        <v/>
      </c>
      <c r="L2183" s="23">
        <f>IF(D2183="","",IF(D2183&lt;=0,"",1+COUNTIFS($D$2106:$D$2205,"&gt;0",$E$2106:$E$2205,"&gt;"&amp;E2183)))</f>
        <v/>
      </c>
      <c r="M2183" s="23">
        <f>IF(D2183="","",IF(AND(K2183&gt;0,L2183=1),"Yes","No"))</f>
        <v/>
      </c>
      <c r="N2183" s="50">
        <f>IF(D2183="","",N2083+F2183)</f>
        <v/>
      </c>
      <c r="O2183" s="49">
        <f>IF(D2183="","",IF(AND(K2183=0,K2083&gt;0),C2183,""))</f>
        <v/>
      </c>
    </row>
    <row r="2184">
      <c r="A2184" s="47">
        <f>IF(B2184="","",DATE(YEAR('Debt Inputs'!$E$2),MONTH('Debt Inputs'!$E$2)+21,1))</f>
        <v/>
      </c>
      <c r="B2184" s="18">
        <f>IF('Debt Inputs'!A84="","",'Debt Inputs'!A84)</f>
        <v/>
      </c>
      <c r="C2184" s="19">
        <f>IF(B2184="","",IFERROR(VLOOKUP(B2184,'Debt Inputs'!$A$6:$M$105,2,FALSE),""))</f>
        <v/>
      </c>
      <c r="D2184" s="48">
        <f>IF(B2184="","",K2084)</f>
        <v/>
      </c>
      <c r="E2184" s="21">
        <f>IF(B2184="","",IFERROR(VLOOKUP(B2184,'Debt Inputs'!$A$6:$M$105,5,FALSE),0))</f>
        <v/>
      </c>
      <c r="F2184" s="48">
        <f>IF(D2184="","",IFERROR(D2184*E2184/12,0))</f>
        <v/>
      </c>
      <c r="G2184" s="48">
        <f>IF(D2184="","",MIN(IFERROR(VLOOKUP(B2184,'Debt Inputs'!$A$6:$M$105,7,FALSE),0),D2184+F2184))</f>
        <v/>
      </c>
      <c r="H2184" s="48">
        <f>IF(D2184="","",IF(L2184=1,MAX(0,'Debt Inputs'!$B$2-SUM($G$2106:$G$2205)),0))</f>
        <v/>
      </c>
      <c r="I2184" s="48">
        <f>IF(D2184="","",MIN(D2184+F2184,G2184+H2184))</f>
        <v/>
      </c>
      <c r="J2184" s="48">
        <f>IF(D2184="","",MIN(D2184,MAX(0,I2184-F2184)))</f>
        <v/>
      </c>
      <c r="K2184" s="48">
        <f>IF(D2184="","",MAX(0,D2184+F2184-I2184))</f>
        <v/>
      </c>
      <c r="L2184" s="18">
        <f>IF(D2184="","",IF(D2184&lt;=0,"",1+COUNTIFS($D$2106:$D$2205,"&gt;0",$E$2106:$E$2205,"&gt;"&amp;E2184)))</f>
        <v/>
      </c>
      <c r="M2184" s="18">
        <f>IF(D2184="","",IF(AND(K2184&gt;0,L2184=1),"Yes","No"))</f>
        <v/>
      </c>
      <c r="N2184" s="48">
        <f>IF(D2184="","",N2084+F2184)</f>
        <v/>
      </c>
      <c r="O2184" s="47">
        <f>IF(D2184="","",IF(AND(K2184=0,K2084&gt;0),C2184,""))</f>
        <v/>
      </c>
    </row>
    <row r="2185">
      <c r="A2185" s="49">
        <f>IF(B2185="","",DATE(YEAR('Debt Inputs'!$E$2),MONTH('Debt Inputs'!$E$2)+21,1))</f>
        <v/>
      </c>
      <c r="B2185" s="23">
        <f>IF('Debt Inputs'!A85="","",'Debt Inputs'!A85)</f>
        <v/>
      </c>
      <c r="C2185" s="24">
        <f>IF(B2185="","",IFERROR(VLOOKUP(B2185,'Debt Inputs'!$A$6:$M$105,2,FALSE),""))</f>
        <v/>
      </c>
      <c r="D2185" s="50">
        <f>IF(B2185="","",K2085)</f>
        <v/>
      </c>
      <c r="E2185" s="26">
        <f>IF(B2185="","",IFERROR(VLOOKUP(B2185,'Debt Inputs'!$A$6:$M$105,5,FALSE),0))</f>
        <v/>
      </c>
      <c r="F2185" s="50">
        <f>IF(D2185="","",IFERROR(D2185*E2185/12,0))</f>
        <v/>
      </c>
      <c r="G2185" s="50">
        <f>IF(D2185="","",MIN(IFERROR(VLOOKUP(B2185,'Debt Inputs'!$A$6:$M$105,7,FALSE),0),D2185+F2185))</f>
        <v/>
      </c>
      <c r="H2185" s="50">
        <f>IF(D2185="","",IF(L2185=1,MAX(0,'Debt Inputs'!$B$2-SUM($G$2106:$G$2205)),0))</f>
        <v/>
      </c>
      <c r="I2185" s="50">
        <f>IF(D2185="","",MIN(D2185+F2185,G2185+H2185))</f>
        <v/>
      </c>
      <c r="J2185" s="50">
        <f>IF(D2185="","",MIN(D2185,MAX(0,I2185-F2185)))</f>
        <v/>
      </c>
      <c r="K2185" s="50">
        <f>IF(D2185="","",MAX(0,D2185+F2185-I2185))</f>
        <v/>
      </c>
      <c r="L2185" s="23">
        <f>IF(D2185="","",IF(D2185&lt;=0,"",1+COUNTIFS($D$2106:$D$2205,"&gt;0",$E$2106:$E$2205,"&gt;"&amp;E2185)))</f>
        <v/>
      </c>
      <c r="M2185" s="23">
        <f>IF(D2185="","",IF(AND(K2185&gt;0,L2185=1),"Yes","No"))</f>
        <v/>
      </c>
      <c r="N2185" s="50">
        <f>IF(D2185="","",N2085+F2185)</f>
        <v/>
      </c>
      <c r="O2185" s="49">
        <f>IF(D2185="","",IF(AND(K2185=0,K2085&gt;0),C2185,""))</f>
        <v/>
      </c>
    </row>
    <row r="2186">
      <c r="A2186" s="47">
        <f>IF(B2186="","",DATE(YEAR('Debt Inputs'!$E$2),MONTH('Debt Inputs'!$E$2)+21,1))</f>
        <v/>
      </c>
      <c r="B2186" s="18">
        <f>IF('Debt Inputs'!A86="","",'Debt Inputs'!A86)</f>
        <v/>
      </c>
      <c r="C2186" s="19">
        <f>IF(B2186="","",IFERROR(VLOOKUP(B2186,'Debt Inputs'!$A$6:$M$105,2,FALSE),""))</f>
        <v/>
      </c>
      <c r="D2186" s="48">
        <f>IF(B2186="","",K2086)</f>
        <v/>
      </c>
      <c r="E2186" s="21">
        <f>IF(B2186="","",IFERROR(VLOOKUP(B2186,'Debt Inputs'!$A$6:$M$105,5,FALSE),0))</f>
        <v/>
      </c>
      <c r="F2186" s="48">
        <f>IF(D2186="","",IFERROR(D2186*E2186/12,0))</f>
        <v/>
      </c>
      <c r="G2186" s="48">
        <f>IF(D2186="","",MIN(IFERROR(VLOOKUP(B2186,'Debt Inputs'!$A$6:$M$105,7,FALSE),0),D2186+F2186))</f>
        <v/>
      </c>
      <c r="H2186" s="48">
        <f>IF(D2186="","",IF(L2186=1,MAX(0,'Debt Inputs'!$B$2-SUM($G$2106:$G$2205)),0))</f>
        <v/>
      </c>
      <c r="I2186" s="48">
        <f>IF(D2186="","",MIN(D2186+F2186,G2186+H2186))</f>
        <v/>
      </c>
      <c r="J2186" s="48">
        <f>IF(D2186="","",MIN(D2186,MAX(0,I2186-F2186)))</f>
        <v/>
      </c>
      <c r="K2186" s="48">
        <f>IF(D2186="","",MAX(0,D2186+F2186-I2186))</f>
        <v/>
      </c>
      <c r="L2186" s="18">
        <f>IF(D2186="","",IF(D2186&lt;=0,"",1+COUNTIFS($D$2106:$D$2205,"&gt;0",$E$2106:$E$2205,"&gt;"&amp;E2186)))</f>
        <v/>
      </c>
      <c r="M2186" s="18">
        <f>IF(D2186="","",IF(AND(K2186&gt;0,L2186=1),"Yes","No"))</f>
        <v/>
      </c>
      <c r="N2186" s="48">
        <f>IF(D2186="","",N2086+F2186)</f>
        <v/>
      </c>
      <c r="O2186" s="47">
        <f>IF(D2186="","",IF(AND(K2186=0,K2086&gt;0),C2186,""))</f>
        <v/>
      </c>
    </row>
    <row r="2187">
      <c r="A2187" s="49">
        <f>IF(B2187="","",DATE(YEAR('Debt Inputs'!$E$2),MONTH('Debt Inputs'!$E$2)+21,1))</f>
        <v/>
      </c>
      <c r="B2187" s="23">
        <f>IF('Debt Inputs'!A87="","",'Debt Inputs'!A87)</f>
        <v/>
      </c>
      <c r="C2187" s="24">
        <f>IF(B2187="","",IFERROR(VLOOKUP(B2187,'Debt Inputs'!$A$6:$M$105,2,FALSE),""))</f>
        <v/>
      </c>
      <c r="D2187" s="50">
        <f>IF(B2187="","",K2087)</f>
        <v/>
      </c>
      <c r="E2187" s="26">
        <f>IF(B2187="","",IFERROR(VLOOKUP(B2187,'Debt Inputs'!$A$6:$M$105,5,FALSE),0))</f>
        <v/>
      </c>
      <c r="F2187" s="50">
        <f>IF(D2187="","",IFERROR(D2187*E2187/12,0))</f>
        <v/>
      </c>
      <c r="G2187" s="50">
        <f>IF(D2187="","",MIN(IFERROR(VLOOKUP(B2187,'Debt Inputs'!$A$6:$M$105,7,FALSE),0),D2187+F2187))</f>
        <v/>
      </c>
      <c r="H2187" s="50">
        <f>IF(D2187="","",IF(L2187=1,MAX(0,'Debt Inputs'!$B$2-SUM($G$2106:$G$2205)),0))</f>
        <v/>
      </c>
      <c r="I2187" s="50">
        <f>IF(D2187="","",MIN(D2187+F2187,G2187+H2187))</f>
        <v/>
      </c>
      <c r="J2187" s="50">
        <f>IF(D2187="","",MIN(D2187,MAX(0,I2187-F2187)))</f>
        <v/>
      </c>
      <c r="K2187" s="50">
        <f>IF(D2187="","",MAX(0,D2187+F2187-I2187))</f>
        <v/>
      </c>
      <c r="L2187" s="23">
        <f>IF(D2187="","",IF(D2187&lt;=0,"",1+COUNTIFS($D$2106:$D$2205,"&gt;0",$E$2106:$E$2205,"&gt;"&amp;E2187)))</f>
        <v/>
      </c>
      <c r="M2187" s="23">
        <f>IF(D2187="","",IF(AND(K2187&gt;0,L2187=1),"Yes","No"))</f>
        <v/>
      </c>
      <c r="N2187" s="50">
        <f>IF(D2187="","",N2087+F2187)</f>
        <v/>
      </c>
      <c r="O2187" s="49">
        <f>IF(D2187="","",IF(AND(K2187=0,K2087&gt;0),C2187,""))</f>
        <v/>
      </c>
    </row>
    <row r="2188">
      <c r="A2188" s="47">
        <f>IF(B2188="","",DATE(YEAR('Debt Inputs'!$E$2),MONTH('Debt Inputs'!$E$2)+21,1))</f>
        <v/>
      </c>
      <c r="B2188" s="18">
        <f>IF('Debt Inputs'!A88="","",'Debt Inputs'!A88)</f>
        <v/>
      </c>
      <c r="C2188" s="19">
        <f>IF(B2188="","",IFERROR(VLOOKUP(B2188,'Debt Inputs'!$A$6:$M$105,2,FALSE),""))</f>
        <v/>
      </c>
      <c r="D2188" s="48">
        <f>IF(B2188="","",K2088)</f>
        <v/>
      </c>
      <c r="E2188" s="21">
        <f>IF(B2188="","",IFERROR(VLOOKUP(B2188,'Debt Inputs'!$A$6:$M$105,5,FALSE),0))</f>
        <v/>
      </c>
      <c r="F2188" s="48">
        <f>IF(D2188="","",IFERROR(D2188*E2188/12,0))</f>
        <v/>
      </c>
      <c r="G2188" s="48">
        <f>IF(D2188="","",MIN(IFERROR(VLOOKUP(B2188,'Debt Inputs'!$A$6:$M$105,7,FALSE),0),D2188+F2188))</f>
        <v/>
      </c>
      <c r="H2188" s="48">
        <f>IF(D2188="","",IF(L2188=1,MAX(0,'Debt Inputs'!$B$2-SUM($G$2106:$G$2205)),0))</f>
        <v/>
      </c>
      <c r="I2188" s="48">
        <f>IF(D2188="","",MIN(D2188+F2188,G2188+H2188))</f>
        <v/>
      </c>
      <c r="J2188" s="48">
        <f>IF(D2188="","",MIN(D2188,MAX(0,I2188-F2188)))</f>
        <v/>
      </c>
      <c r="K2188" s="48">
        <f>IF(D2188="","",MAX(0,D2188+F2188-I2188))</f>
        <v/>
      </c>
      <c r="L2188" s="18">
        <f>IF(D2188="","",IF(D2188&lt;=0,"",1+COUNTIFS($D$2106:$D$2205,"&gt;0",$E$2106:$E$2205,"&gt;"&amp;E2188)))</f>
        <v/>
      </c>
      <c r="M2188" s="18">
        <f>IF(D2188="","",IF(AND(K2188&gt;0,L2188=1),"Yes","No"))</f>
        <v/>
      </c>
      <c r="N2188" s="48">
        <f>IF(D2188="","",N2088+F2188)</f>
        <v/>
      </c>
      <c r="O2188" s="47">
        <f>IF(D2188="","",IF(AND(K2188=0,K2088&gt;0),C2188,""))</f>
        <v/>
      </c>
    </row>
    <row r="2189">
      <c r="A2189" s="49">
        <f>IF(B2189="","",DATE(YEAR('Debt Inputs'!$E$2),MONTH('Debt Inputs'!$E$2)+21,1))</f>
        <v/>
      </c>
      <c r="B2189" s="23">
        <f>IF('Debt Inputs'!A89="","",'Debt Inputs'!A89)</f>
        <v/>
      </c>
      <c r="C2189" s="24">
        <f>IF(B2189="","",IFERROR(VLOOKUP(B2189,'Debt Inputs'!$A$6:$M$105,2,FALSE),""))</f>
        <v/>
      </c>
      <c r="D2189" s="50">
        <f>IF(B2189="","",K2089)</f>
        <v/>
      </c>
      <c r="E2189" s="26">
        <f>IF(B2189="","",IFERROR(VLOOKUP(B2189,'Debt Inputs'!$A$6:$M$105,5,FALSE),0))</f>
        <v/>
      </c>
      <c r="F2189" s="50">
        <f>IF(D2189="","",IFERROR(D2189*E2189/12,0))</f>
        <v/>
      </c>
      <c r="G2189" s="50">
        <f>IF(D2189="","",MIN(IFERROR(VLOOKUP(B2189,'Debt Inputs'!$A$6:$M$105,7,FALSE),0),D2189+F2189))</f>
        <v/>
      </c>
      <c r="H2189" s="50">
        <f>IF(D2189="","",IF(L2189=1,MAX(0,'Debt Inputs'!$B$2-SUM($G$2106:$G$2205)),0))</f>
        <v/>
      </c>
      <c r="I2189" s="50">
        <f>IF(D2189="","",MIN(D2189+F2189,G2189+H2189))</f>
        <v/>
      </c>
      <c r="J2189" s="50">
        <f>IF(D2189="","",MIN(D2189,MAX(0,I2189-F2189)))</f>
        <v/>
      </c>
      <c r="K2189" s="50">
        <f>IF(D2189="","",MAX(0,D2189+F2189-I2189))</f>
        <v/>
      </c>
      <c r="L2189" s="23">
        <f>IF(D2189="","",IF(D2189&lt;=0,"",1+COUNTIFS($D$2106:$D$2205,"&gt;0",$E$2106:$E$2205,"&gt;"&amp;E2189)))</f>
        <v/>
      </c>
      <c r="M2189" s="23">
        <f>IF(D2189="","",IF(AND(K2189&gt;0,L2189=1),"Yes","No"))</f>
        <v/>
      </c>
      <c r="N2189" s="50">
        <f>IF(D2189="","",N2089+F2189)</f>
        <v/>
      </c>
      <c r="O2189" s="49">
        <f>IF(D2189="","",IF(AND(K2189=0,K2089&gt;0),C2189,""))</f>
        <v/>
      </c>
    </row>
    <row r="2190">
      <c r="A2190" s="47">
        <f>IF(B2190="","",DATE(YEAR('Debt Inputs'!$E$2),MONTH('Debt Inputs'!$E$2)+21,1))</f>
        <v/>
      </c>
      <c r="B2190" s="18">
        <f>IF('Debt Inputs'!A90="","",'Debt Inputs'!A90)</f>
        <v/>
      </c>
      <c r="C2190" s="19">
        <f>IF(B2190="","",IFERROR(VLOOKUP(B2190,'Debt Inputs'!$A$6:$M$105,2,FALSE),""))</f>
        <v/>
      </c>
      <c r="D2190" s="48">
        <f>IF(B2190="","",K2090)</f>
        <v/>
      </c>
      <c r="E2190" s="21">
        <f>IF(B2190="","",IFERROR(VLOOKUP(B2190,'Debt Inputs'!$A$6:$M$105,5,FALSE),0))</f>
        <v/>
      </c>
      <c r="F2190" s="48">
        <f>IF(D2190="","",IFERROR(D2190*E2190/12,0))</f>
        <v/>
      </c>
      <c r="G2190" s="48">
        <f>IF(D2190="","",MIN(IFERROR(VLOOKUP(B2190,'Debt Inputs'!$A$6:$M$105,7,FALSE),0),D2190+F2190))</f>
        <v/>
      </c>
      <c r="H2190" s="48">
        <f>IF(D2190="","",IF(L2190=1,MAX(0,'Debt Inputs'!$B$2-SUM($G$2106:$G$2205)),0))</f>
        <v/>
      </c>
      <c r="I2190" s="48">
        <f>IF(D2190="","",MIN(D2190+F2190,G2190+H2190))</f>
        <v/>
      </c>
      <c r="J2190" s="48">
        <f>IF(D2190="","",MIN(D2190,MAX(0,I2190-F2190)))</f>
        <v/>
      </c>
      <c r="K2190" s="48">
        <f>IF(D2190="","",MAX(0,D2190+F2190-I2190))</f>
        <v/>
      </c>
      <c r="L2190" s="18">
        <f>IF(D2190="","",IF(D2190&lt;=0,"",1+COUNTIFS($D$2106:$D$2205,"&gt;0",$E$2106:$E$2205,"&gt;"&amp;E2190)))</f>
        <v/>
      </c>
      <c r="M2190" s="18">
        <f>IF(D2190="","",IF(AND(K2190&gt;0,L2190=1),"Yes","No"))</f>
        <v/>
      </c>
      <c r="N2190" s="48">
        <f>IF(D2190="","",N2090+F2190)</f>
        <v/>
      </c>
      <c r="O2190" s="47">
        <f>IF(D2190="","",IF(AND(K2190=0,K2090&gt;0),C2190,""))</f>
        <v/>
      </c>
    </row>
    <row r="2191">
      <c r="A2191" s="49">
        <f>IF(B2191="","",DATE(YEAR('Debt Inputs'!$E$2),MONTH('Debt Inputs'!$E$2)+21,1))</f>
        <v/>
      </c>
      <c r="B2191" s="23">
        <f>IF('Debt Inputs'!A91="","",'Debt Inputs'!A91)</f>
        <v/>
      </c>
      <c r="C2191" s="24">
        <f>IF(B2191="","",IFERROR(VLOOKUP(B2191,'Debt Inputs'!$A$6:$M$105,2,FALSE),""))</f>
        <v/>
      </c>
      <c r="D2191" s="50">
        <f>IF(B2191="","",K2091)</f>
        <v/>
      </c>
      <c r="E2191" s="26">
        <f>IF(B2191="","",IFERROR(VLOOKUP(B2191,'Debt Inputs'!$A$6:$M$105,5,FALSE),0))</f>
        <v/>
      </c>
      <c r="F2191" s="50">
        <f>IF(D2191="","",IFERROR(D2191*E2191/12,0))</f>
        <v/>
      </c>
      <c r="G2191" s="50">
        <f>IF(D2191="","",MIN(IFERROR(VLOOKUP(B2191,'Debt Inputs'!$A$6:$M$105,7,FALSE),0),D2191+F2191))</f>
        <v/>
      </c>
      <c r="H2191" s="50">
        <f>IF(D2191="","",IF(L2191=1,MAX(0,'Debt Inputs'!$B$2-SUM($G$2106:$G$2205)),0))</f>
        <v/>
      </c>
      <c r="I2191" s="50">
        <f>IF(D2191="","",MIN(D2191+F2191,G2191+H2191))</f>
        <v/>
      </c>
      <c r="J2191" s="50">
        <f>IF(D2191="","",MIN(D2191,MAX(0,I2191-F2191)))</f>
        <v/>
      </c>
      <c r="K2191" s="50">
        <f>IF(D2191="","",MAX(0,D2191+F2191-I2191))</f>
        <v/>
      </c>
      <c r="L2191" s="23">
        <f>IF(D2191="","",IF(D2191&lt;=0,"",1+COUNTIFS($D$2106:$D$2205,"&gt;0",$E$2106:$E$2205,"&gt;"&amp;E2191)))</f>
        <v/>
      </c>
      <c r="M2191" s="23">
        <f>IF(D2191="","",IF(AND(K2191&gt;0,L2191=1),"Yes","No"))</f>
        <v/>
      </c>
      <c r="N2191" s="50">
        <f>IF(D2191="","",N2091+F2191)</f>
        <v/>
      </c>
      <c r="O2191" s="49">
        <f>IF(D2191="","",IF(AND(K2191=0,K2091&gt;0),C2191,""))</f>
        <v/>
      </c>
    </row>
    <row r="2192">
      <c r="A2192" s="47">
        <f>IF(B2192="","",DATE(YEAR('Debt Inputs'!$E$2),MONTH('Debt Inputs'!$E$2)+21,1))</f>
        <v/>
      </c>
      <c r="B2192" s="18">
        <f>IF('Debt Inputs'!A92="","",'Debt Inputs'!A92)</f>
        <v/>
      </c>
      <c r="C2192" s="19">
        <f>IF(B2192="","",IFERROR(VLOOKUP(B2192,'Debt Inputs'!$A$6:$M$105,2,FALSE),""))</f>
        <v/>
      </c>
      <c r="D2192" s="48">
        <f>IF(B2192="","",K2092)</f>
        <v/>
      </c>
      <c r="E2192" s="21">
        <f>IF(B2192="","",IFERROR(VLOOKUP(B2192,'Debt Inputs'!$A$6:$M$105,5,FALSE),0))</f>
        <v/>
      </c>
      <c r="F2192" s="48">
        <f>IF(D2192="","",IFERROR(D2192*E2192/12,0))</f>
        <v/>
      </c>
      <c r="G2192" s="48">
        <f>IF(D2192="","",MIN(IFERROR(VLOOKUP(B2192,'Debt Inputs'!$A$6:$M$105,7,FALSE),0),D2192+F2192))</f>
        <v/>
      </c>
      <c r="H2192" s="48">
        <f>IF(D2192="","",IF(L2192=1,MAX(0,'Debt Inputs'!$B$2-SUM($G$2106:$G$2205)),0))</f>
        <v/>
      </c>
      <c r="I2192" s="48">
        <f>IF(D2192="","",MIN(D2192+F2192,G2192+H2192))</f>
        <v/>
      </c>
      <c r="J2192" s="48">
        <f>IF(D2192="","",MIN(D2192,MAX(0,I2192-F2192)))</f>
        <v/>
      </c>
      <c r="K2192" s="48">
        <f>IF(D2192="","",MAX(0,D2192+F2192-I2192))</f>
        <v/>
      </c>
      <c r="L2192" s="18">
        <f>IF(D2192="","",IF(D2192&lt;=0,"",1+COUNTIFS($D$2106:$D$2205,"&gt;0",$E$2106:$E$2205,"&gt;"&amp;E2192)))</f>
        <v/>
      </c>
      <c r="M2192" s="18">
        <f>IF(D2192="","",IF(AND(K2192&gt;0,L2192=1),"Yes","No"))</f>
        <v/>
      </c>
      <c r="N2192" s="48">
        <f>IF(D2192="","",N2092+F2192)</f>
        <v/>
      </c>
      <c r="O2192" s="47">
        <f>IF(D2192="","",IF(AND(K2192=0,K2092&gt;0),C2192,""))</f>
        <v/>
      </c>
    </row>
    <row r="2193">
      <c r="A2193" s="49">
        <f>IF(B2193="","",DATE(YEAR('Debt Inputs'!$E$2),MONTH('Debt Inputs'!$E$2)+21,1))</f>
        <v/>
      </c>
      <c r="B2193" s="23">
        <f>IF('Debt Inputs'!A93="","",'Debt Inputs'!A93)</f>
        <v/>
      </c>
      <c r="C2193" s="24">
        <f>IF(B2193="","",IFERROR(VLOOKUP(B2193,'Debt Inputs'!$A$6:$M$105,2,FALSE),""))</f>
        <v/>
      </c>
      <c r="D2193" s="50">
        <f>IF(B2193="","",K2093)</f>
        <v/>
      </c>
      <c r="E2193" s="26">
        <f>IF(B2193="","",IFERROR(VLOOKUP(B2193,'Debt Inputs'!$A$6:$M$105,5,FALSE),0))</f>
        <v/>
      </c>
      <c r="F2193" s="50">
        <f>IF(D2193="","",IFERROR(D2193*E2193/12,0))</f>
        <v/>
      </c>
      <c r="G2193" s="50">
        <f>IF(D2193="","",MIN(IFERROR(VLOOKUP(B2193,'Debt Inputs'!$A$6:$M$105,7,FALSE),0),D2193+F2193))</f>
        <v/>
      </c>
      <c r="H2193" s="50">
        <f>IF(D2193="","",IF(L2193=1,MAX(0,'Debt Inputs'!$B$2-SUM($G$2106:$G$2205)),0))</f>
        <v/>
      </c>
      <c r="I2193" s="50">
        <f>IF(D2193="","",MIN(D2193+F2193,G2193+H2193))</f>
        <v/>
      </c>
      <c r="J2193" s="50">
        <f>IF(D2193="","",MIN(D2193,MAX(0,I2193-F2193)))</f>
        <v/>
      </c>
      <c r="K2193" s="50">
        <f>IF(D2193="","",MAX(0,D2193+F2193-I2193))</f>
        <v/>
      </c>
      <c r="L2193" s="23">
        <f>IF(D2193="","",IF(D2193&lt;=0,"",1+COUNTIFS($D$2106:$D$2205,"&gt;0",$E$2106:$E$2205,"&gt;"&amp;E2193)))</f>
        <v/>
      </c>
      <c r="M2193" s="23">
        <f>IF(D2193="","",IF(AND(K2193&gt;0,L2193=1),"Yes","No"))</f>
        <v/>
      </c>
      <c r="N2193" s="50">
        <f>IF(D2193="","",N2093+F2193)</f>
        <v/>
      </c>
      <c r="O2193" s="49">
        <f>IF(D2193="","",IF(AND(K2193=0,K2093&gt;0),C2193,""))</f>
        <v/>
      </c>
    </row>
    <row r="2194">
      <c r="A2194" s="47">
        <f>IF(B2194="","",DATE(YEAR('Debt Inputs'!$E$2),MONTH('Debt Inputs'!$E$2)+21,1))</f>
        <v/>
      </c>
      <c r="B2194" s="18">
        <f>IF('Debt Inputs'!A94="","",'Debt Inputs'!A94)</f>
        <v/>
      </c>
      <c r="C2194" s="19">
        <f>IF(B2194="","",IFERROR(VLOOKUP(B2194,'Debt Inputs'!$A$6:$M$105,2,FALSE),""))</f>
        <v/>
      </c>
      <c r="D2194" s="48">
        <f>IF(B2194="","",K2094)</f>
        <v/>
      </c>
      <c r="E2194" s="21">
        <f>IF(B2194="","",IFERROR(VLOOKUP(B2194,'Debt Inputs'!$A$6:$M$105,5,FALSE),0))</f>
        <v/>
      </c>
      <c r="F2194" s="48">
        <f>IF(D2194="","",IFERROR(D2194*E2194/12,0))</f>
        <v/>
      </c>
      <c r="G2194" s="48">
        <f>IF(D2194="","",MIN(IFERROR(VLOOKUP(B2194,'Debt Inputs'!$A$6:$M$105,7,FALSE),0),D2194+F2194))</f>
        <v/>
      </c>
      <c r="H2194" s="48">
        <f>IF(D2194="","",IF(L2194=1,MAX(0,'Debt Inputs'!$B$2-SUM($G$2106:$G$2205)),0))</f>
        <v/>
      </c>
      <c r="I2194" s="48">
        <f>IF(D2194="","",MIN(D2194+F2194,G2194+H2194))</f>
        <v/>
      </c>
      <c r="J2194" s="48">
        <f>IF(D2194="","",MIN(D2194,MAX(0,I2194-F2194)))</f>
        <v/>
      </c>
      <c r="K2194" s="48">
        <f>IF(D2194="","",MAX(0,D2194+F2194-I2194))</f>
        <v/>
      </c>
      <c r="L2194" s="18">
        <f>IF(D2194="","",IF(D2194&lt;=0,"",1+COUNTIFS($D$2106:$D$2205,"&gt;0",$E$2106:$E$2205,"&gt;"&amp;E2194)))</f>
        <v/>
      </c>
      <c r="M2194" s="18">
        <f>IF(D2194="","",IF(AND(K2194&gt;0,L2194=1),"Yes","No"))</f>
        <v/>
      </c>
      <c r="N2194" s="48">
        <f>IF(D2194="","",N2094+F2194)</f>
        <v/>
      </c>
      <c r="O2194" s="47">
        <f>IF(D2194="","",IF(AND(K2194=0,K2094&gt;0),C2194,""))</f>
        <v/>
      </c>
    </row>
    <row r="2195">
      <c r="A2195" s="49">
        <f>IF(B2195="","",DATE(YEAR('Debt Inputs'!$E$2),MONTH('Debt Inputs'!$E$2)+21,1))</f>
        <v/>
      </c>
      <c r="B2195" s="23">
        <f>IF('Debt Inputs'!A95="","",'Debt Inputs'!A95)</f>
        <v/>
      </c>
      <c r="C2195" s="24">
        <f>IF(B2195="","",IFERROR(VLOOKUP(B2195,'Debt Inputs'!$A$6:$M$105,2,FALSE),""))</f>
        <v/>
      </c>
      <c r="D2195" s="50">
        <f>IF(B2195="","",K2095)</f>
        <v/>
      </c>
      <c r="E2195" s="26">
        <f>IF(B2195="","",IFERROR(VLOOKUP(B2195,'Debt Inputs'!$A$6:$M$105,5,FALSE),0))</f>
        <v/>
      </c>
      <c r="F2195" s="50">
        <f>IF(D2195="","",IFERROR(D2195*E2195/12,0))</f>
        <v/>
      </c>
      <c r="G2195" s="50">
        <f>IF(D2195="","",MIN(IFERROR(VLOOKUP(B2195,'Debt Inputs'!$A$6:$M$105,7,FALSE),0),D2195+F2195))</f>
        <v/>
      </c>
      <c r="H2195" s="50">
        <f>IF(D2195="","",IF(L2195=1,MAX(0,'Debt Inputs'!$B$2-SUM($G$2106:$G$2205)),0))</f>
        <v/>
      </c>
      <c r="I2195" s="50">
        <f>IF(D2195="","",MIN(D2195+F2195,G2195+H2195))</f>
        <v/>
      </c>
      <c r="J2195" s="50">
        <f>IF(D2195="","",MIN(D2195,MAX(0,I2195-F2195)))</f>
        <v/>
      </c>
      <c r="K2195" s="50">
        <f>IF(D2195="","",MAX(0,D2195+F2195-I2195))</f>
        <v/>
      </c>
      <c r="L2195" s="23">
        <f>IF(D2195="","",IF(D2195&lt;=0,"",1+COUNTIFS($D$2106:$D$2205,"&gt;0",$E$2106:$E$2205,"&gt;"&amp;E2195)))</f>
        <v/>
      </c>
      <c r="M2195" s="23">
        <f>IF(D2195="","",IF(AND(K2195&gt;0,L2195=1),"Yes","No"))</f>
        <v/>
      </c>
      <c r="N2195" s="50">
        <f>IF(D2195="","",N2095+F2195)</f>
        <v/>
      </c>
      <c r="O2195" s="49">
        <f>IF(D2195="","",IF(AND(K2195=0,K2095&gt;0),C2195,""))</f>
        <v/>
      </c>
    </row>
    <row r="2196">
      <c r="A2196" s="47">
        <f>IF(B2196="","",DATE(YEAR('Debt Inputs'!$E$2),MONTH('Debt Inputs'!$E$2)+21,1))</f>
        <v/>
      </c>
      <c r="B2196" s="18">
        <f>IF('Debt Inputs'!A96="","",'Debt Inputs'!A96)</f>
        <v/>
      </c>
      <c r="C2196" s="19">
        <f>IF(B2196="","",IFERROR(VLOOKUP(B2196,'Debt Inputs'!$A$6:$M$105,2,FALSE),""))</f>
        <v/>
      </c>
      <c r="D2196" s="48">
        <f>IF(B2196="","",K2096)</f>
        <v/>
      </c>
      <c r="E2196" s="21">
        <f>IF(B2196="","",IFERROR(VLOOKUP(B2196,'Debt Inputs'!$A$6:$M$105,5,FALSE),0))</f>
        <v/>
      </c>
      <c r="F2196" s="48">
        <f>IF(D2196="","",IFERROR(D2196*E2196/12,0))</f>
        <v/>
      </c>
      <c r="G2196" s="48">
        <f>IF(D2196="","",MIN(IFERROR(VLOOKUP(B2196,'Debt Inputs'!$A$6:$M$105,7,FALSE),0),D2196+F2196))</f>
        <v/>
      </c>
      <c r="H2196" s="48">
        <f>IF(D2196="","",IF(L2196=1,MAX(0,'Debt Inputs'!$B$2-SUM($G$2106:$G$2205)),0))</f>
        <v/>
      </c>
      <c r="I2196" s="48">
        <f>IF(D2196="","",MIN(D2196+F2196,G2196+H2196))</f>
        <v/>
      </c>
      <c r="J2196" s="48">
        <f>IF(D2196="","",MIN(D2196,MAX(0,I2196-F2196)))</f>
        <v/>
      </c>
      <c r="K2196" s="48">
        <f>IF(D2196="","",MAX(0,D2196+F2196-I2196))</f>
        <v/>
      </c>
      <c r="L2196" s="18">
        <f>IF(D2196="","",IF(D2196&lt;=0,"",1+COUNTIFS($D$2106:$D$2205,"&gt;0",$E$2106:$E$2205,"&gt;"&amp;E2196)))</f>
        <v/>
      </c>
      <c r="M2196" s="18">
        <f>IF(D2196="","",IF(AND(K2196&gt;0,L2196=1),"Yes","No"))</f>
        <v/>
      </c>
      <c r="N2196" s="48">
        <f>IF(D2196="","",N2096+F2196)</f>
        <v/>
      </c>
      <c r="O2196" s="47">
        <f>IF(D2196="","",IF(AND(K2196=0,K2096&gt;0),C2196,""))</f>
        <v/>
      </c>
    </row>
    <row r="2197">
      <c r="A2197" s="49">
        <f>IF(B2197="","",DATE(YEAR('Debt Inputs'!$E$2),MONTH('Debt Inputs'!$E$2)+21,1))</f>
        <v/>
      </c>
      <c r="B2197" s="23">
        <f>IF('Debt Inputs'!A97="","",'Debt Inputs'!A97)</f>
        <v/>
      </c>
      <c r="C2197" s="24">
        <f>IF(B2197="","",IFERROR(VLOOKUP(B2197,'Debt Inputs'!$A$6:$M$105,2,FALSE),""))</f>
        <v/>
      </c>
      <c r="D2197" s="50">
        <f>IF(B2197="","",K2097)</f>
        <v/>
      </c>
      <c r="E2197" s="26">
        <f>IF(B2197="","",IFERROR(VLOOKUP(B2197,'Debt Inputs'!$A$6:$M$105,5,FALSE),0))</f>
        <v/>
      </c>
      <c r="F2197" s="50">
        <f>IF(D2197="","",IFERROR(D2197*E2197/12,0))</f>
        <v/>
      </c>
      <c r="G2197" s="50">
        <f>IF(D2197="","",MIN(IFERROR(VLOOKUP(B2197,'Debt Inputs'!$A$6:$M$105,7,FALSE),0),D2197+F2197))</f>
        <v/>
      </c>
      <c r="H2197" s="50">
        <f>IF(D2197="","",IF(L2197=1,MAX(0,'Debt Inputs'!$B$2-SUM($G$2106:$G$2205)),0))</f>
        <v/>
      </c>
      <c r="I2197" s="50">
        <f>IF(D2197="","",MIN(D2197+F2197,G2197+H2197))</f>
        <v/>
      </c>
      <c r="J2197" s="50">
        <f>IF(D2197="","",MIN(D2197,MAX(0,I2197-F2197)))</f>
        <v/>
      </c>
      <c r="K2197" s="50">
        <f>IF(D2197="","",MAX(0,D2197+F2197-I2197))</f>
        <v/>
      </c>
      <c r="L2197" s="23">
        <f>IF(D2197="","",IF(D2197&lt;=0,"",1+COUNTIFS($D$2106:$D$2205,"&gt;0",$E$2106:$E$2205,"&gt;"&amp;E2197)))</f>
        <v/>
      </c>
      <c r="M2197" s="23">
        <f>IF(D2197="","",IF(AND(K2197&gt;0,L2197=1),"Yes","No"))</f>
        <v/>
      </c>
      <c r="N2197" s="50">
        <f>IF(D2197="","",N2097+F2197)</f>
        <v/>
      </c>
      <c r="O2197" s="49">
        <f>IF(D2197="","",IF(AND(K2197=0,K2097&gt;0),C2197,""))</f>
        <v/>
      </c>
    </row>
    <row r="2198">
      <c r="A2198" s="47">
        <f>IF(B2198="","",DATE(YEAR('Debt Inputs'!$E$2),MONTH('Debt Inputs'!$E$2)+21,1))</f>
        <v/>
      </c>
      <c r="B2198" s="18">
        <f>IF('Debt Inputs'!A98="","",'Debt Inputs'!A98)</f>
        <v/>
      </c>
      <c r="C2198" s="19">
        <f>IF(B2198="","",IFERROR(VLOOKUP(B2198,'Debt Inputs'!$A$6:$M$105,2,FALSE),""))</f>
        <v/>
      </c>
      <c r="D2198" s="48">
        <f>IF(B2198="","",K2098)</f>
        <v/>
      </c>
      <c r="E2198" s="21">
        <f>IF(B2198="","",IFERROR(VLOOKUP(B2198,'Debt Inputs'!$A$6:$M$105,5,FALSE),0))</f>
        <v/>
      </c>
      <c r="F2198" s="48">
        <f>IF(D2198="","",IFERROR(D2198*E2198/12,0))</f>
        <v/>
      </c>
      <c r="G2198" s="48">
        <f>IF(D2198="","",MIN(IFERROR(VLOOKUP(B2198,'Debt Inputs'!$A$6:$M$105,7,FALSE),0),D2198+F2198))</f>
        <v/>
      </c>
      <c r="H2198" s="48">
        <f>IF(D2198="","",IF(L2198=1,MAX(0,'Debt Inputs'!$B$2-SUM($G$2106:$G$2205)),0))</f>
        <v/>
      </c>
      <c r="I2198" s="48">
        <f>IF(D2198="","",MIN(D2198+F2198,G2198+H2198))</f>
        <v/>
      </c>
      <c r="J2198" s="48">
        <f>IF(D2198="","",MIN(D2198,MAX(0,I2198-F2198)))</f>
        <v/>
      </c>
      <c r="K2198" s="48">
        <f>IF(D2198="","",MAX(0,D2198+F2198-I2198))</f>
        <v/>
      </c>
      <c r="L2198" s="18">
        <f>IF(D2198="","",IF(D2198&lt;=0,"",1+COUNTIFS($D$2106:$D$2205,"&gt;0",$E$2106:$E$2205,"&gt;"&amp;E2198)))</f>
        <v/>
      </c>
      <c r="M2198" s="18">
        <f>IF(D2198="","",IF(AND(K2198&gt;0,L2198=1),"Yes","No"))</f>
        <v/>
      </c>
      <c r="N2198" s="48">
        <f>IF(D2198="","",N2098+F2198)</f>
        <v/>
      </c>
      <c r="O2198" s="47">
        <f>IF(D2198="","",IF(AND(K2198=0,K2098&gt;0),C2198,""))</f>
        <v/>
      </c>
    </row>
    <row r="2199">
      <c r="A2199" s="49">
        <f>IF(B2199="","",DATE(YEAR('Debt Inputs'!$E$2),MONTH('Debt Inputs'!$E$2)+21,1))</f>
        <v/>
      </c>
      <c r="B2199" s="23">
        <f>IF('Debt Inputs'!A99="","",'Debt Inputs'!A99)</f>
        <v/>
      </c>
      <c r="C2199" s="24">
        <f>IF(B2199="","",IFERROR(VLOOKUP(B2199,'Debt Inputs'!$A$6:$M$105,2,FALSE),""))</f>
        <v/>
      </c>
      <c r="D2199" s="50">
        <f>IF(B2199="","",K2099)</f>
        <v/>
      </c>
      <c r="E2199" s="26">
        <f>IF(B2199="","",IFERROR(VLOOKUP(B2199,'Debt Inputs'!$A$6:$M$105,5,FALSE),0))</f>
        <v/>
      </c>
      <c r="F2199" s="50">
        <f>IF(D2199="","",IFERROR(D2199*E2199/12,0))</f>
        <v/>
      </c>
      <c r="G2199" s="50">
        <f>IF(D2199="","",MIN(IFERROR(VLOOKUP(B2199,'Debt Inputs'!$A$6:$M$105,7,FALSE),0),D2199+F2199))</f>
        <v/>
      </c>
      <c r="H2199" s="50">
        <f>IF(D2199="","",IF(L2199=1,MAX(0,'Debt Inputs'!$B$2-SUM($G$2106:$G$2205)),0))</f>
        <v/>
      </c>
      <c r="I2199" s="50">
        <f>IF(D2199="","",MIN(D2199+F2199,G2199+H2199))</f>
        <v/>
      </c>
      <c r="J2199" s="50">
        <f>IF(D2199="","",MIN(D2199,MAX(0,I2199-F2199)))</f>
        <v/>
      </c>
      <c r="K2199" s="50">
        <f>IF(D2199="","",MAX(0,D2199+F2199-I2199))</f>
        <v/>
      </c>
      <c r="L2199" s="23">
        <f>IF(D2199="","",IF(D2199&lt;=0,"",1+COUNTIFS($D$2106:$D$2205,"&gt;0",$E$2106:$E$2205,"&gt;"&amp;E2199)))</f>
        <v/>
      </c>
      <c r="M2199" s="23">
        <f>IF(D2199="","",IF(AND(K2199&gt;0,L2199=1),"Yes","No"))</f>
        <v/>
      </c>
      <c r="N2199" s="50">
        <f>IF(D2199="","",N2099+F2199)</f>
        <v/>
      </c>
      <c r="O2199" s="49">
        <f>IF(D2199="","",IF(AND(K2199=0,K2099&gt;0),C2199,""))</f>
        <v/>
      </c>
    </row>
    <row r="2200">
      <c r="A2200" s="47">
        <f>IF(B2200="","",DATE(YEAR('Debt Inputs'!$E$2),MONTH('Debt Inputs'!$E$2)+21,1))</f>
        <v/>
      </c>
      <c r="B2200" s="18">
        <f>IF('Debt Inputs'!A100="","",'Debt Inputs'!A100)</f>
        <v/>
      </c>
      <c r="C2200" s="19">
        <f>IF(B2200="","",IFERROR(VLOOKUP(B2200,'Debt Inputs'!$A$6:$M$105,2,FALSE),""))</f>
        <v/>
      </c>
      <c r="D2200" s="48">
        <f>IF(B2200="","",K2100)</f>
        <v/>
      </c>
      <c r="E2200" s="21">
        <f>IF(B2200="","",IFERROR(VLOOKUP(B2200,'Debt Inputs'!$A$6:$M$105,5,FALSE),0))</f>
        <v/>
      </c>
      <c r="F2200" s="48">
        <f>IF(D2200="","",IFERROR(D2200*E2200/12,0))</f>
        <v/>
      </c>
      <c r="G2200" s="48">
        <f>IF(D2200="","",MIN(IFERROR(VLOOKUP(B2200,'Debt Inputs'!$A$6:$M$105,7,FALSE),0),D2200+F2200))</f>
        <v/>
      </c>
      <c r="H2200" s="48">
        <f>IF(D2200="","",IF(L2200=1,MAX(0,'Debt Inputs'!$B$2-SUM($G$2106:$G$2205)),0))</f>
        <v/>
      </c>
      <c r="I2200" s="48">
        <f>IF(D2200="","",MIN(D2200+F2200,G2200+H2200))</f>
        <v/>
      </c>
      <c r="J2200" s="48">
        <f>IF(D2200="","",MIN(D2200,MAX(0,I2200-F2200)))</f>
        <v/>
      </c>
      <c r="K2200" s="48">
        <f>IF(D2200="","",MAX(0,D2200+F2200-I2200))</f>
        <v/>
      </c>
      <c r="L2200" s="18">
        <f>IF(D2200="","",IF(D2200&lt;=0,"",1+COUNTIFS($D$2106:$D$2205,"&gt;0",$E$2106:$E$2205,"&gt;"&amp;E2200)))</f>
        <v/>
      </c>
      <c r="M2200" s="18">
        <f>IF(D2200="","",IF(AND(K2200&gt;0,L2200=1),"Yes","No"))</f>
        <v/>
      </c>
      <c r="N2200" s="48">
        <f>IF(D2200="","",N2100+F2200)</f>
        <v/>
      </c>
      <c r="O2200" s="47">
        <f>IF(D2200="","",IF(AND(K2200=0,K2100&gt;0),C2200,""))</f>
        <v/>
      </c>
    </row>
    <row r="2201">
      <c r="A2201" s="49">
        <f>IF(B2201="","",DATE(YEAR('Debt Inputs'!$E$2),MONTH('Debt Inputs'!$E$2)+21,1))</f>
        <v/>
      </c>
      <c r="B2201" s="23">
        <f>IF('Debt Inputs'!A101="","",'Debt Inputs'!A101)</f>
        <v/>
      </c>
      <c r="C2201" s="24">
        <f>IF(B2201="","",IFERROR(VLOOKUP(B2201,'Debt Inputs'!$A$6:$M$105,2,FALSE),""))</f>
        <v/>
      </c>
      <c r="D2201" s="50">
        <f>IF(B2201="","",K2101)</f>
        <v/>
      </c>
      <c r="E2201" s="26">
        <f>IF(B2201="","",IFERROR(VLOOKUP(B2201,'Debt Inputs'!$A$6:$M$105,5,FALSE),0))</f>
        <v/>
      </c>
      <c r="F2201" s="50">
        <f>IF(D2201="","",IFERROR(D2201*E2201/12,0))</f>
        <v/>
      </c>
      <c r="G2201" s="50">
        <f>IF(D2201="","",MIN(IFERROR(VLOOKUP(B2201,'Debt Inputs'!$A$6:$M$105,7,FALSE),0),D2201+F2201))</f>
        <v/>
      </c>
      <c r="H2201" s="50">
        <f>IF(D2201="","",IF(L2201=1,MAX(0,'Debt Inputs'!$B$2-SUM($G$2106:$G$2205)),0))</f>
        <v/>
      </c>
      <c r="I2201" s="50">
        <f>IF(D2201="","",MIN(D2201+F2201,G2201+H2201))</f>
        <v/>
      </c>
      <c r="J2201" s="50">
        <f>IF(D2201="","",MIN(D2201,MAX(0,I2201-F2201)))</f>
        <v/>
      </c>
      <c r="K2201" s="50">
        <f>IF(D2201="","",MAX(0,D2201+F2201-I2201))</f>
        <v/>
      </c>
      <c r="L2201" s="23">
        <f>IF(D2201="","",IF(D2201&lt;=0,"",1+COUNTIFS($D$2106:$D$2205,"&gt;0",$E$2106:$E$2205,"&gt;"&amp;E2201)))</f>
        <v/>
      </c>
      <c r="M2201" s="23">
        <f>IF(D2201="","",IF(AND(K2201&gt;0,L2201=1),"Yes","No"))</f>
        <v/>
      </c>
      <c r="N2201" s="50">
        <f>IF(D2201="","",N2101+F2201)</f>
        <v/>
      </c>
      <c r="O2201" s="49">
        <f>IF(D2201="","",IF(AND(K2201=0,K2101&gt;0),C2201,""))</f>
        <v/>
      </c>
    </row>
    <row r="2202">
      <c r="A2202" s="47">
        <f>IF(B2202="","",DATE(YEAR('Debt Inputs'!$E$2),MONTH('Debt Inputs'!$E$2)+21,1))</f>
        <v/>
      </c>
      <c r="B2202" s="18">
        <f>IF('Debt Inputs'!A102="","",'Debt Inputs'!A102)</f>
        <v/>
      </c>
      <c r="C2202" s="19">
        <f>IF(B2202="","",IFERROR(VLOOKUP(B2202,'Debt Inputs'!$A$6:$M$105,2,FALSE),""))</f>
        <v/>
      </c>
      <c r="D2202" s="48">
        <f>IF(B2202="","",K2102)</f>
        <v/>
      </c>
      <c r="E2202" s="21">
        <f>IF(B2202="","",IFERROR(VLOOKUP(B2202,'Debt Inputs'!$A$6:$M$105,5,FALSE),0))</f>
        <v/>
      </c>
      <c r="F2202" s="48">
        <f>IF(D2202="","",IFERROR(D2202*E2202/12,0))</f>
        <v/>
      </c>
      <c r="G2202" s="48">
        <f>IF(D2202="","",MIN(IFERROR(VLOOKUP(B2202,'Debt Inputs'!$A$6:$M$105,7,FALSE),0),D2202+F2202))</f>
        <v/>
      </c>
      <c r="H2202" s="48">
        <f>IF(D2202="","",IF(L2202=1,MAX(0,'Debt Inputs'!$B$2-SUM($G$2106:$G$2205)),0))</f>
        <v/>
      </c>
      <c r="I2202" s="48">
        <f>IF(D2202="","",MIN(D2202+F2202,G2202+H2202))</f>
        <v/>
      </c>
      <c r="J2202" s="48">
        <f>IF(D2202="","",MIN(D2202,MAX(0,I2202-F2202)))</f>
        <v/>
      </c>
      <c r="K2202" s="48">
        <f>IF(D2202="","",MAX(0,D2202+F2202-I2202))</f>
        <v/>
      </c>
      <c r="L2202" s="18">
        <f>IF(D2202="","",IF(D2202&lt;=0,"",1+COUNTIFS($D$2106:$D$2205,"&gt;0",$E$2106:$E$2205,"&gt;"&amp;E2202)))</f>
        <v/>
      </c>
      <c r="M2202" s="18">
        <f>IF(D2202="","",IF(AND(K2202&gt;0,L2202=1),"Yes","No"))</f>
        <v/>
      </c>
      <c r="N2202" s="48">
        <f>IF(D2202="","",N2102+F2202)</f>
        <v/>
      </c>
      <c r="O2202" s="47">
        <f>IF(D2202="","",IF(AND(K2202=0,K2102&gt;0),C2202,""))</f>
        <v/>
      </c>
    </row>
    <row r="2203">
      <c r="A2203" s="49">
        <f>IF(B2203="","",DATE(YEAR('Debt Inputs'!$E$2),MONTH('Debt Inputs'!$E$2)+21,1))</f>
        <v/>
      </c>
      <c r="B2203" s="23">
        <f>IF('Debt Inputs'!A103="","",'Debt Inputs'!A103)</f>
        <v/>
      </c>
      <c r="C2203" s="24">
        <f>IF(B2203="","",IFERROR(VLOOKUP(B2203,'Debt Inputs'!$A$6:$M$105,2,FALSE),""))</f>
        <v/>
      </c>
      <c r="D2203" s="50">
        <f>IF(B2203="","",K2103)</f>
        <v/>
      </c>
      <c r="E2203" s="26">
        <f>IF(B2203="","",IFERROR(VLOOKUP(B2203,'Debt Inputs'!$A$6:$M$105,5,FALSE),0))</f>
        <v/>
      </c>
      <c r="F2203" s="50">
        <f>IF(D2203="","",IFERROR(D2203*E2203/12,0))</f>
        <v/>
      </c>
      <c r="G2203" s="50">
        <f>IF(D2203="","",MIN(IFERROR(VLOOKUP(B2203,'Debt Inputs'!$A$6:$M$105,7,FALSE),0),D2203+F2203))</f>
        <v/>
      </c>
      <c r="H2203" s="50">
        <f>IF(D2203="","",IF(L2203=1,MAX(0,'Debt Inputs'!$B$2-SUM($G$2106:$G$2205)),0))</f>
        <v/>
      </c>
      <c r="I2203" s="50">
        <f>IF(D2203="","",MIN(D2203+F2203,G2203+H2203))</f>
        <v/>
      </c>
      <c r="J2203" s="50">
        <f>IF(D2203="","",MIN(D2203,MAX(0,I2203-F2203)))</f>
        <v/>
      </c>
      <c r="K2203" s="50">
        <f>IF(D2203="","",MAX(0,D2203+F2203-I2203))</f>
        <v/>
      </c>
      <c r="L2203" s="23">
        <f>IF(D2203="","",IF(D2203&lt;=0,"",1+COUNTIFS($D$2106:$D$2205,"&gt;0",$E$2106:$E$2205,"&gt;"&amp;E2203)))</f>
        <v/>
      </c>
      <c r="M2203" s="23">
        <f>IF(D2203="","",IF(AND(K2203&gt;0,L2203=1),"Yes","No"))</f>
        <v/>
      </c>
      <c r="N2203" s="50">
        <f>IF(D2203="","",N2103+F2203)</f>
        <v/>
      </c>
      <c r="O2203" s="49">
        <f>IF(D2203="","",IF(AND(K2203=0,K2103&gt;0),C2203,""))</f>
        <v/>
      </c>
    </row>
    <row r="2204">
      <c r="A2204" s="47">
        <f>IF(B2204="","",DATE(YEAR('Debt Inputs'!$E$2),MONTH('Debt Inputs'!$E$2)+21,1))</f>
        <v/>
      </c>
      <c r="B2204" s="18">
        <f>IF('Debt Inputs'!A104="","",'Debt Inputs'!A104)</f>
        <v/>
      </c>
      <c r="C2204" s="19">
        <f>IF(B2204="","",IFERROR(VLOOKUP(B2204,'Debt Inputs'!$A$6:$M$105,2,FALSE),""))</f>
        <v/>
      </c>
      <c r="D2204" s="48">
        <f>IF(B2204="","",K2104)</f>
        <v/>
      </c>
      <c r="E2204" s="21">
        <f>IF(B2204="","",IFERROR(VLOOKUP(B2204,'Debt Inputs'!$A$6:$M$105,5,FALSE),0))</f>
        <v/>
      </c>
      <c r="F2204" s="48">
        <f>IF(D2204="","",IFERROR(D2204*E2204/12,0))</f>
        <v/>
      </c>
      <c r="G2204" s="48">
        <f>IF(D2204="","",MIN(IFERROR(VLOOKUP(B2204,'Debt Inputs'!$A$6:$M$105,7,FALSE),0),D2204+F2204))</f>
        <v/>
      </c>
      <c r="H2204" s="48">
        <f>IF(D2204="","",IF(L2204=1,MAX(0,'Debt Inputs'!$B$2-SUM($G$2106:$G$2205)),0))</f>
        <v/>
      </c>
      <c r="I2204" s="48">
        <f>IF(D2204="","",MIN(D2204+F2204,G2204+H2204))</f>
        <v/>
      </c>
      <c r="J2204" s="48">
        <f>IF(D2204="","",MIN(D2204,MAX(0,I2204-F2204)))</f>
        <v/>
      </c>
      <c r="K2204" s="48">
        <f>IF(D2204="","",MAX(0,D2204+F2204-I2204))</f>
        <v/>
      </c>
      <c r="L2204" s="18">
        <f>IF(D2204="","",IF(D2204&lt;=0,"",1+COUNTIFS($D$2106:$D$2205,"&gt;0",$E$2106:$E$2205,"&gt;"&amp;E2204)))</f>
        <v/>
      </c>
      <c r="M2204" s="18">
        <f>IF(D2204="","",IF(AND(K2204&gt;0,L2204=1),"Yes","No"))</f>
        <v/>
      </c>
      <c r="N2204" s="48">
        <f>IF(D2204="","",N2104+F2204)</f>
        <v/>
      </c>
      <c r="O2204" s="47">
        <f>IF(D2204="","",IF(AND(K2204=0,K2104&gt;0),C2204,""))</f>
        <v/>
      </c>
    </row>
    <row r="2205">
      <c r="A2205" s="49">
        <f>IF(B2205="","",DATE(YEAR('Debt Inputs'!$E$2),MONTH('Debt Inputs'!$E$2)+21,1))</f>
        <v/>
      </c>
      <c r="B2205" s="23">
        <f>IF('Debt Inputs'!A105="","",'Debt Inputs'!A105)</f>
        <v/>
      </c>
      <c r="C2205" s="24">
        <f>IF(B2205="","",IFERROR(VLOOKUP(B2205,'Debt Inputs'!$A$6:$M$105,2,FALSE),""))</f>
        <v/>
      </c>
      <c r="D2205" s="50">
        <f>IF(B2205="","",K2105)</f>
        <v/>
      </c>
      <c r="E2205" s="26">
        <f>IF(B2205="","",IFERROR(VLOOKUP(B2205,'Debt Inputs'!$A$6:$M$105,5,FALSE),0))</f>
        <v/>
      </c>
      <c r="F2205" s="50">
        <f>IF(D2205="","",IFERROR(D2205*E2205/12,0))</f>
        <v/>
      </c>
      <c r="G2205" s="50">
        <f>IF(D2205="","",MIN(IFERROR(VLOOKUP(B2205,'Debt Inputs'!$A$6:$M$105,7,FALSE),0),D2205+F2205))</f>
        <v/>
      </c>
      <c r="H2205" s="50">
        <f>IF(D2205="","",IF(L2205=1,MAX(0,'Debt Inputs'!$B$2-SUM($G$2106:$G$2205)),0))</f>
        <v/>
      </c>
      <c r="I2205" s="50">
        <f>IF(D2205="","",MIN(D2205+F2205,G2205+H2205))</f>
        <v/>
      </c>
      <c r="J2205" s="50">
        <f>IF(D2205="","",MIN(D2205,MAX(0,I2205-F2205)))</f>
        <v/>
      </c>
      <c r="K2205" s="50">
        <f>IF(D2205="","",MAX(0,D2205+F2205-I2205))</f>
        <v/>
      </c>
      <c r="L2205" s="23">
        <f>IF(D2205="","",IF(D2205&lt;=0,"",1+COUNTIFS($D$2106:$D$2205,"&gt;0",$E$2106:$E$2205,"&gt;"&amp;E2205)))</f>
        <v/>
      </c>
      <c r="M2205" s="23">
        <f>IF(D2205="","",IF(AND(K2205&gt;0,L2205=1),"Yes","No"))</f>
        <v/>
      </c>
      <c r="N2205" s="50">
        <f>IF(D2205="","",N2105+F2205)</f>
        <v/>
      </c>
      <c r="O2205" s="49">
        <f>IF(D2205="","",IF(AND(K2205=0,K2105&gt;0),C2205,""))</f>
        <v/>
      </c>
    </row>
    <row r="2206">
      <c r="A2206" s="47">
        <f>IF(B2206="","",DATE(YEAR('Debt Inputs'!$E$2),MONTH('Debt Inputs'!$E$2)+22,1))</f>
        <v/>
      </c>
      <c r="B2206" s="18">
        <f>IF('Debt Inputs'!A6="","",'Debt Inputs'!A6)</f>
        <v/>
      </c>
      <c r="C2206" s="19">
        <f>IF(B2206="","",IFERROR(VLOOKUP(B2206,'Debt Inputs'!$A$6:$M$105,2,FALSE),""))</f>
        <v/>
      </c>
      <c r="D2206" s="48">
        <f>IF(B2206="","",K2106)</f>
        <v/>
      </c>
      <c r="E2206" s="21">
        <f>IF(B2206="","",IFERROR(VLOOKUP(B2206,'Debt Inputs'!$A$6:$M$105,5,FALSE),0))</f>
        <v/>
      </c>
      <c r="F2206" s="48">
        <f>IF(D2206="","",IFERROR(D2206*E2206/12,0))</f>
        <v/>
      </c>
      <c r="G2206" s="48">
        <f>IF(D2206="","",MIN(IFERROR(VLOOKUP(B2206,'Debt Inputs'!$A$6:$M$105,7,FALSE),0),D2206+F2206))</f>
        <v/>
      </c>
      <c r="H2206" s="48">
        <f>IF(D2206="","",IF(L2206=1,MAX(0,'Debt Inputs'!$B$2-SUM($G$2206:$G$2305)),0))</f>
        <v/>
      </c>
      <c r="I2206" s="48">
        <f>IF(D2206="","",MIN(D2206+F2206,G2206+H2206))</f>
        <v/>
      </c>
      <c r="J2206" s="48">
        <f>IF(D2206="","",MIN(D2206,MAX(0,I2206-F2206)))</f>
        <v/>
      </c>
      <c r="K2206" s="48">
        <f>IF(D2206="","",MAX(0,D2206+F2206-I2206))</f>
        <v/>
      </c>
      <c r="L2206" s="18">
        <f>IF(D2206="","",IF(D2206&lt;=0,"",1+COUNTIFS($D$2206:$D$2305,"&gt;0",$E$2206:$E$2305,"&gt;"&amp;E2206)))</f>
        <v/>
      </c>
      <c r="M2206" s="18">
        <f>IF(D2206="","",IF(AND(K2206&gt;0,L2206=1),"Yes","No"))</f>
        <v/>
      </c>
      <c r="N2206" s="48">
        <f>IF(D2206="","",N2106+F2206)</f>
        <v/>
      </c>
      <c r="O2206" s="47">
        <f>IF(D2206="","",IF(AND(K2206=0,K2106&gt;0),C2206,""))</f>
        <v/>
      </c>
    </row>
    <row r="2207">
      <c r="A2207" s="49">
        <f>IF(B2207="","",DATE(YEAR('Debt Inputs'!$E$2),MONTH('Debt Inputs'!$E$2)+22,1))</f>
        <v/>
      </c>
      <c r="B2207" s="23">
        <f>IF('Debt Inputs'!A7="","",'Debt Inputs'!A7)</f>
        <v/>
      </c>
      <c r="C2207" s="24">
        <f>IF(B2207="","",IFERROR(VLOOKUP(B2207,'Debt Inputs'!$A$6:$M$105,2,FALSE),""))</f>
        <v/>
      </c>
      <c r="D2207" s="50">
        <f>IF(B2207="","",K2107)</f>
        <v/>
      </c>
      <c r="E2207" s="26">
        <f>IF(B2207="","",IFERROR(VLOOKUP(B2207,'Debt Inputs'!$A$6:$M$105,5,FALSE),0))</f>
        <v/>
      </c>
      <c r="F2207" s="50">
        <f>IF(D2207="","",IFERROR(D2207*E2207/12,0))</f>
        <v/>
      </c>
      <c r="G2207" s="50">
        <f>IF(D2207="","",MIN(IFERROR(VLOOKUP(B2207,'Debt Inputs'!$A$6:$M$105,7,FALSE),0),D2207+F2207))</f>
        <v/>
      </c>
      <c r="H2207" s="50">
        <f>IF(D2207="","",IF(L2207=1,MAX(0,'Debt Inputs'!$B$2-SUM($G$2206:$G$2305)),0))</f>
        <v/>
      </c>
      <c r="I2207" s="50">
        <f>IF(D2207="","",MIN(D2207+F2207,G2207+H2207))</f>
        <v/>
      </c>
      <c r="J2207" s="50">
        <f>IF(D2207="","",MIN(D2207,MAX(0,I2207-F2207)))</f>
        <v/>
      </c>
      <c r="K2207" s="50">
        <f>IF(D2207="","",MAX(0,D2207+F2207-I2207))</f>
        <v/>
      </c>
      <c r="L2207" s="23">
        <f>IF(D2207="","",IF(D2207&lt;=0,"",1+COUNTIFS($D$2206:$D$2305,"&gt;0",$E$2206:$E$2305,"&gt;"&amp;E2207)))</f>
        <v/>
      </c>
      <c r="M2207" s="23">
        <f>IF(D2207="","",IF(AND(K2207&gt;0,L2207=1),"Yes","No"))</f>
        <v/>
      </c>
      <c r="N2207" s="50">
        <f>IF(D2207="","",N2107+F2207)</f>
        <v/>
      </c>
      <c r="O2207" s="49">
        <f>IF(D2207="","",IF(AND(K2207=0,K2107&gt;0),C2207,""))</f>
        <v/>
      </c>
    </row>
    <row r="2208">
      <c r="A2208" s="47">
        <f>IF(B2208="","",DATE(YEAR('Debt Inputs'!$E$2),MONTH('Debt Inputs'!$E$2)+22,1))</f>
        <v/>
      </c>
      <c r="B2208" s="18">
        <f>IF('Debt Inputs'!A8="","",'Debt Inputs'!A8)</f>
        <v/>
      </c>
      <c r="C2208" s="19">
        <f>IF(B2208="","",IFERROR(VLOOKUP(B2208,'Debt Inputs'!$A$6:$M$105,2,FALSE),""))</f>
        <v/>
      </c>
      <c r="D2208" s="48">
        <f>IF(B2208="","",K2108)</f>
        <v/>
      </c>
      <c r="E2208" s="21">
        <f>IF(B2208="","",IFERROR(VLOOKUP(B2208,'Debt Inputs'!$A$6:$M$105,5,FALSE),0))</f>
        <v/>
      </c>
      <c r="F2208" s="48">
        <f>IF(D2208="","",IFERROR(D2208*E2208/12,0))</f>
        <v/>
      </c>
      <c r="G2208" s="48">
        <f>IF(D2208="","",MIN(IFERROR(VLOOKUP(B2208,'Debt Inputs'!$A$6:$M$105,7,FALSE),0),D2208+F2208))</f>
        <v/>
      </c>
      <c r="H2208" s="48">
        <f>IF(D2208="","",IF(L2208=1,MAX(0,'Debt Inputs'!$B$2-SUM($G$2206:$G$2305)),0))</f>
        <v/>
      </c>
      <c r="I2208" s="48">
        <f>IF(D2208="","",MIN(D2208+F2208,G2208+H2208))</f>
        <v/>
      </c>
      <c r="J2208" s="48">
        <f>IF(D2208="","",MIN(D2208,MAX(0,I2208-F2208)))</f>
        <v/>
      </c>
      <c r="K2208" s="48">
        <f>IF(D2208="","",MAX(0,D2208+F2208-I2208))</f>
        <v/>
      </c>
      <c r="L2208" s="18">
        <f>IF(D2208="","",IF(D2208&lt;=0,"",1+COUNTIFS($D$2206:$D$2305,"&gt;0",$E$2206:$E$2305,"&gt;"&amp;E2208)))</f>
        <v/>
      </c>
      <c r="M2208" s="18">
        <f>IF(D2208="","",IF(AND(K2208&gt;0,L2208=1),"Yes","No"))</f>
        <v/>
      </c>
      <c r="N2208" s="48">
        <f>IF(D2208="","",N2108+F2208)</f>
        <v/>
      </c>
      <c r="O2208" s="47">
        <f>IF(D2208="","",IF(AND(K2208=0,K2108&gt;0),C2208,""))</f>
        <v/>
      </c>
    </row>
    <row r="2209">
      <c r="A2209" s="49">
        <f>IF(B2209="","",DATE(YEAR('Debt Inputs'!$E$2),MONTH('Debt Inputs'!$E$2)+22,1))</f>
        <v/>
      </c>
      <c r="B2209" s="23">
        <f>IF('Debt Inputs'!A9="","",'Debt Inputs'!A9)</f>
        <v/>
      </c>
      <c r="C2209" s="24">
        <f>IF(B2209="","",IFERROR(VLOOKUP(B2209,'Debt Inputs'!$A$6:$M$105,2,FALSE),""))</f>
        <v/>
      </c>
      <c r="D2209" s="50">
        <f>IF(B2209="","",K2109)</f>
        <v/>
      </c>
      <c r="E2209" s="26">
        <f>IF(B2209="","",IFERROR(VLOOKUP(B2209,'Debt Inputs'!$A$6:$M$105,5,FALSE),0))</f>
        <v/>
      </c>
      <c r="F2209" s="50">
        <f>IF(D2209="","",IFERROR(D2209*E2209/12,0))</f>
        <v/>
      </c>
      <c r="G2209" s="50">
        <f>IF(D2209="","",MIN(IFERROR(VLOOKUP(B2209,'Debt Inputs'!$A$6:$M$105,7,FALSE),0),D2209+F2209))</f>
        <v/>
      </c>
      <c r="H2209" s="50">
        <f>IF(D2209="","",IF(L2209=1,MAX(0,'Debt Inputs'!$B$2-SUM($G$2206:$G$2305)),0))</f>
        <v/>
      </c>
      <c r="I2209" s="50">
        <f>IF(D2209="","",MIN(D2209+F2209,G2209+H2209))</f>
        <v/>
      </c>
      <c r="J2209" s="50">
        <f>IF(D2209="","",MIN(D2209,MAX(0,I2209-F2209)))</f>
        <v/>
      </c>
      <c r="K2209" s="50">
        <f>IF(D2209="","",MAX(0,D2209+F2209-I2209))</f>
        <v/>
      </c>
      <c r="L2209" s="23">
        <f>IF(D2209="","",IF(D2209&lt;=0,"",1+COUNTIFS($D$2206:$D$2305,"&gt;0",$E$2206:$E$2305,"&gt;"&amp;E2209)))</f>
        <v/>
      </c>
      <c r="M2209" s="23">
        <f>IF(D2209="","",IF(AND(K2209&gt;0,L2209=1),"Yes","No"))</f>
        <v/>
      </c>
      <c r="N2209" s="50">
        <f>IF(D2209="","",N2109+F2209)</f>
        <v/>
      </c>
      <c r="O2209" s="49">
        <f>IF(D2209="","",IF(AND(K2209=0,K2109&gt;0),C2209,""))</f>
        <v/>
      </c>
    </row>
    <row r="2210">
      <c r="A2210" s="47">
        <f>IF(B2210="","",DATE(YEAR('Debt Inputs'!$E$2),MONTH('Debt Inputs'!$E$2)+22,1))</f>
        <v/>
      </c>
      <c r="B2210" s="18">
        <f>IF('Debt Inputs'!A10="","",'Debt Inputs'!A10)</f>
        <v/>
      </c>
      <c r="C2210" s="19">
        <f>IF(B2210="","",IFERROR(VLOOKUP(B2210,'Debt Inputs'!$A$6:$M$105,2,FALSE),""))</f>
        <v/>
      </c>
      <c r="D2210" s="48">
        <f>IF(B2210="","",K2110)</f>
        <v/>
      </c>
      <c r="E2210" s="21">
        <f>IF(B2210="","",IFERROR(VLOOKUP(B2210,'Debt Inputs'!$A$6:$M$105,5,FALSE),0))</f>
        <v/>
      </c>
      <c r="F2210" s="48">
        <f>IF(D2210="","",IFERROR(D2210*E2210/12,0))</f>
        <v/>
      </c>
      <c r="G2210" s="48">
        <f>IF(D2210="","",MIN(IFERROR(VLOOKUP(B2210,'Debt Inputs'!$A$6:$M$105,7,FALSE),0),D2210+F2210))</f>
        <v/>
      </c>
      <c r="H2210" s="48">
        <f>IF(D2210="","",IF(L2210=1,MAX(0,'Debt Inputs'!$B$2-SUM($G$2206:$G$2305)),0))</f>
        <v/>
      </c>
      <c r="I2210" s="48">
        <f>IF(D2210="","",MIN(D2210+F2210,G2210+H2210))</f>
        <v/>
      </c>
      <c r="J2210" s="48">
        <f>IF(D2210="","",MIN(D2210,MAX(0,I2210-F2210)))</f>
        <v/>
      </c>
      <c r="K2210" s="48">
        <f>IF(D2210="","",MAX(0,D2210+F2210-I2210))</f>
        <v/>
      </c>
      <c r="L2210" s="18">
        <f>IF(D2210="","",IF(D2210&lt;=0,"",1+COUNTIFS($D$2206:$D$2305,"&gt;0",$E$2206:$E$2305,"&gt;"&amp;E2210)))</f>
        <v/>
      </c>
      <c r="M2210" s="18">
        <f>IF(D2210="","",IF(AND(K2210&gt;0,L2210=1),"Yes","No"))</f>
        <v/>
      </c>
      <c r="N2210" s="48">
        <f>IF(D2210="","",N2110+F2210)</f>
        <v/>
      </c>
      <c r="O2210" s="47">
        <f>IF(D2210="","",IF(AND(K2210=0,K2110&gt;0),C2210,""))</f>
        <v/>
      </c>
    </row>
    <row r="2211">
      <c r="A2211" s="49">
        <f>IF(B2211="","",DATE(YEAR('Debt Inputs'!$E$2),MONTH('Debt Inputs'!$E$2)+22,1))</f>
        <v/>
      </c>
      <c r="B2211" s="23">
        <f>IF('Debt Inputs'!A11="","",'Debt Inputs'!A11)</f>
        <v/>
      </c>
      <c r="C2211" s="24">
        <f>IF(B2211="","",IFERROR(VLOOKUP(B2211,'Debt Inputs'!$A$6:$M$105,2,FALSE),""))</f>
        <v/>
      </c>
      <c r="D2211" s="50">
        <f>IF(B2211="","",K2111)</f>
        <v/>
      </c>
      <c r="E2211" s="26">
        <f>IF(B2211="","",IFERROR(VLOOKUP(B2211,'Debt Inputs'!$A$6:$M$105,5,FALSE),0))</f>
        <v/>
      </c>
      <c r="F2211" s="50">
        <f>IF(D2211="","",IFERROR(D2211*E2211/12,0))</f>
        <v/>
      </c>
      <c r="G2211" s="50">
        <f>IF(D2211="","",MIN(IFERROR(VLOOKUP(B2211,'Debt Inputs'!$A$6:$M$105,7,FALSE),0),D2211+F2211))</f>
        <v/>
      </c>
      <c r="H2211" s="50">
        <f>IF(D2211="","",IF(L2211=1,MAX(0,'Debt Inputs'!$B$2-SUM($G$2206:$G$2305)),0))</f>
        <v/>
      </c>
      <c r="I2211" s="50">
        <f>IF(D2211="","",MIN(D2211+F2211,G2211+H2211))</f>
        <v/>
      </c>
      <c r="J2211" s="50">
        <f>IF(D2211="","",MIN(D2211,MAX(0,I2211-F2211)))</f>
        <v/>
      </c>
      <c r="K2211" s="50">
        <f>IF(D2211="","",MAX(0,D2211+F2211-I2211))</f>
        <v/>
      </c>
      <c r="L2211" s="23">
        <f>IF(D2211="","",IF(D2211&lt;=0,"",1+COUNTIFS($D$2206:$D$2305,"&gt;0",$E$2206:$E$2305,"&gt;"&amp;E2211)))</f>
        <v/>
      </c>
      <c r="M2211" s="23">
        <f>IF(D2211="","",IF(AND(K2211&gt;0,L2211=1),"Yes","No"))</f>
        <v/>
      </c>
      <c r="N2211" s="50">
        <f>IF(D2211="","",N2111+F2211)</f>
        <v/>
      </c>
      <c r="O2211" s="49">
        <f>IF(D2211="","",IF(AND(K2211=0,K2111&gt;0),C2211,""))</f>
        <v/>
      </c>
    </row>
    <row r="2212">
      <c r="A2212" s="47">
        <f>IF(B2212="","",DATE(YEAR('Debt Inputs'!$E$2),MONTH('Debt Inputs'!$E$2)+22,1))</f>
        <v/>
      </c>
      <c r="B2212" s="18">
        <f>IF('Debt Inputs'!A12="","",'Debt Inputs'!A12)</f>
        <v/>
      </c>
      <c r="C2212" s="19">
        <f>IF(B2212="","",IFERROR(VLOOKUP(B2212,'Debt Inputs'!$A$6:$M$105,2,FALSE),""))</f>
        <v/>
      </c>
      <c r="D2212" s="48">
        <f>IF(B2212="","",K2112)</f>
        <v/>
      </c>
      <c r="E2212" s="21">
        <f>IF(B2212="","",IFERROR(VLOOKUP(B2212,'Debt Inputs'!$A$6:$M$105,5,FALSE),0))</f>
        <v/>
      </c>
      <c r="F2212" s="48">
        <f>IF(D2212="","",IFERROR(D2212*E2212/12,0))</f>
        <v/>
      </c>
      <c r="G2212" s="48">
        <f>IF(D2212="","",MIN(IFERROR(VLOOKUP(B2212,'Debt Inputs'!$A$6:$M$105,7,FALSE),0),D2212+F2212))</f>
        <v/>
      </c>
      <c r="H2212" s="48">
        <f>IF(D2212="","",IF(L2212=1,MAX(0,'Debt Inputs'!$B$2-SUM($G$2206:$G$2305)),0))</f>
        <v/>
      </c>
      <c r="I2212" s="48">
        <f>IF(D2212="","",MIN(D2212+F2212,G2212+H2212))</f>
        <v/>
      </c>
      <c r="J2212" s="48">
        <f>IF(D2212="","",MIN(D2212,MAX(0,I2212-F2212)))</f>
        <v/>
      </c>
      <c r="K2212" s="48">
        <f>IF(D2212="","",MAX(0,D2212+F2212-I2212))</f>
        <v/>
      </c>
      <c r="L2212" s="18">
        <f>IF(D2212="","",IF(D2212&lt;=0,"",1+COUNTIFS($D$2206:$D$2305,"&gt;0",$E$2206:$E$2305,"&gt;"&amp;E2212)))</f>
        <v/>
      </c>
      <c r="M2212" s="18">
        <f>IF(D2212="","",IF(AND(K2212&gt;0,L2212=1),"Yes","No"))</f>
        <v/>
      </c>
      <c r="N2212" s="48">
        <f>IF(D2212="","",N2112+F2212)</f>
        <v/>
      </c>
      <c r="O2212" s="47">
        <f>IF(D2212="","",IF(AND(K2212=0,K2112&gt;0),C2212,""))</f>
        <v/>
      </c>
    </row>
    <row r="2213">
      <c r="A2213" s="49">
        <f>IF(B2213="","",DATE(YEAR('Debt Inputs'!$E$2),MONTH('Debt Inputs'!$E$2)+22,1))</f>
        <v/>
      </c>
      <c r="B2213" s="23">
        <f>IF('Debt Inputs'!A13="","",'Debt Inputs'!A13)</f>
        <v/>
      </c>
      <c r="C2213" s="24">
        <f>IF(B2213="","",IFERROR(VLOOKUP(B2213,'Debt Inputs'!$A$6:$M$105,2,FALSE),""))</f>
        <v/>
      </c>
      <c r="D2213" s="50">
        <f>IF(B2213="","",K2113)</f>
        <v/>
      </c>
      <c r="E2213" s="26">
        <f>IF(B2213="","",IFERROR(VLOOKUP(B2213,'Debt Inputs'!$A$6:$M$105,5,FALSE),0))</f>
        <v/>
      </c>
      <c r="F2213" s="50">
        <f>IF(D2213="","",IFERROR(D2213*E2213/12,0))</f>
        <v/>
      </c>
      <c r="G2213" s="50">
        <f>IF(D2213="","",MIN(IFERROR(VLOOKUP(B2213,'Debt Inputs'!$A$6:$M$105,7,FALSE),0),D2213+F2213))</f>
        <v/>
      </c>
      <c r="H2213" s="50">
        <f>IF(D2213="","",IF(L2213=1,MAX(0,'Debt Inputs'!$B$2-SUM($G$2206:$G$2305)),0))</f>
        <v/>
      </c>
      <c r="I2213" s="50">
        <f>IF(D2213="","",MIN(D2213+F2213,G2213+H2213))</f>
        <v/>
      </c>
      <c r="J2213" s="50">
        <f>IF(D2213="","",MIN(D2213,MAX(0,I2213-F2213)))</f>
        <v/>
      </c>
      <c r="K2213" s="50">
        <f>IF(D2213="","",MAX(0,D2213+F2213-I2213))</f>
        <v/>
      </c>
      <c r="L2213" s="23">
        <f>IF(D2213="","",IF(D2213&lt;=0,"",1+COUNTIFS($D$2206:$D$2305,"&gt;0",$E$2206:$E$2305,"&gt;"&amp;E2213)))</f>
        <v/>
      </c>
      <c r="M2213" s="23">
        <f>IF(D2213="","",IF(AND(K2213&gt;0,L2213=1),"Yes","No"))</f>
        <v/>
      </c>
      <c r="N2213" s="50">
        <f>IF(D2213="","",N2113+F2213)</f>
        <v/>
      </c>
      <c r="O2213" s="49">
        <f>IF(D2213="","",IF(AND(K2213=0,K2113&gt;0),C2213,""))</f>
        <v/>
      </c>
    </row>
    <row r="2214">
      <c r="A2214" s="47">
        <f>IF(B2214="","",DATE(YEAR('Debt Inputs'!$E$2),MONTH('Debt Inputs'!$E$2)+22,1))</f>
        <v/>
      </c>
      <c r="B2214" s="18">
        <f>IF('Debt Inputs'!A14="","",'Debt Inputs'!A14)</f>
        <v/>
      </c>
      <c r="C2214" s="19">
        <f>IF(B2214="","",IFERROR(VLOOKUP(B2214,'Debt Inputs'!$A$6:$M$105,2,FALSE),""))</f>
        <v/>
      </c>
      <c r="D2214" s="48">
        <f>IF(B2214="","",K2114)</f>
        <v/>
      </c>
      <c r="E2214" s="21">
        <f>IF(B2214="","",IFERROR(VLOOKUP(B2214,'Debt Inputs'!$A$6:$M$105,5,FALSE),0))</f>
        <v/>
      </c>
      <c r="F2214" s="48">
        <f>IF(D2214="","",IFERROR(D2214*E2214/12,0))</f>
        <v/>
      </c>
      <c r="G2214" s="48">
        <f>IF(D2214="","",MIN(IFERROR(VLOOKUP(B2214,'Debt Inputs'!$A$6:$M$105,7,FALSE),0),D2214+F2214))</f>
        <v/>
      </c>
      <c r="H2214" s="48">
        <f>IF(D2214="","",IF(L2214=1,MAX(0,'Debt Inputs'!$B$2-SUM($G$2206:$G$2305)),0))</f>
        <v/>
      </c>
      <c r="I2214" s="48">
        <f>IF(D2214="","",MIN(D2214+F2214,G2214+H2214))</f>
        <v/>
      </c>
      <c r="J2214" s="48">
        <f>IF(D2214="","",MIN(D2214,MAX(0,I2214-F2214)))</f>
        <v/>
      </c>
      <c r="K2214" s="48">
        <f>IF(D2214="","",MAX(0,D2214+F2214-I2214))</f>
        <v/>
      </c>
      <c r="L2214" s="18">
        <f>IF(D2214="","",IF(D2214&lt;=0,"",1+COUNTIFS($D$2206:$D$2305,"&gt;0",$E$2206:$E$2305,"&gt;"&amp;E2214)))</f>
        <v/>
      </c>
      <c r="M2214" s="18">
        <f>IF(D2214="","",IF(AND(K2214&gt;0,L2214=1),"Yes","No"))</f>
        <v/>
      </c>
      <c r="N2214" s="48">
        <f>IF(D2214="","",N2114+F2214)</f>
        <v/>
      </c>
      <c r="O2214" s="47">
        <f>IF(D2214="","",IF(AND(K2214=0,K2114&gt;0),C2214,""))</f>
        <v/>
      </c>
    </row>
    <row r="2215">
      <c r="A2215" s="49">
        <f>IF(B2215="","",DATE(YEAR('Debt Inputs'!$E$2),MONTH('Debt Inputs'!$E$2)+22,1))</f>
        <v/>
      </c>
      <c r="B2215" s="23">
        <f>IF('Debt Inputs'!A15="","",'Debt Inputs'!A15)</f>
        <v/>
      </c>
      <c r="C2215" s="24">
        <f>IF(B2215="","",IFERROR(VLOOKUP(B2215,'Debt Inputs'!$A$6:$M$105,2,FALSE),""))</f>
        <v/>
      </c>
      <c r="D2215" s="50">
        <f>IF(B2215="","",K2115)</f>
        <v/>
      </c>
      <c r="E2215" s="26">
        <f>IF(B2215="","",IFERROR(VLOOKUP(B2215,'Debt Inputs'!$A$6:$M$105,5,FALSE),0))</f>
        <v/>
      </c>
      <c r="F2215" s="50">
        <f>IF(D2215="","",IFERROR(D2215*E2215/12,0))</f>
        <v/>
      </c>
      <c r="G2215" s="50">
        <f>IF(D2215="","",MIN(IFERROR(VLOOKUP(B2215,'Debt Inputs'!$A$6:$M$105,7,FALSE),0),D2215+F2215))</f>
        <v/>
      </c>
      <c r="H2215" s="50">
        <f>IF(D2215="","",IF(L2215=1,MAX(0,'Debt Inputs'!$B$2-SUM($G$2206:$G$2305)),0))</f>
        <v/>
      </c>
      <c r="I2215" s="50">
        <f>IF(D2215="","",MIN(D2215+F2215,G2215+H2215))</f>
        <v/>
      </c>
      <c r="J2215" s="50">
        <f>IF(D2215="","",MIN(D2215,MAX(0,I2215-F2215)))</f>
        <v/>
      </c>
      <c r="K2215" s="50">
        <f>IF(D2215="","",MAX(0,D2215+F2215-I2215))</f>
        <v/>
      </c>
      <c r="L2215" s="23">
        <f>IF(D2215="","",IF(D2215&lt;=0,"",1+COUNTIFS($D$2206:$D$2305,"&gt;0",$E$2206:$E$2305,"&gt;"&amp;E2215)))</f>
        <v/>
      </c>
      <c r="M2215" s="23">
        <f>IF(D2215="","",IF(AND(K2215&gt;0,L2215=1),"Yes","No"))</f>
        <v/>
      </c>
      <c r="N2215" s="50">
        <f>IF(D2215="","",N2115+F2215)</f>
        <v/>
      </c>
      <c r="O2215" s="49">
        <f>IF(D2215="","",IF(AND(K2215=0,K2115&gt;0),C2215,""))</f>
        <v/>
      </c>
    </row>
    <row r="2216">
      <c r="A2216" s="47">
        <f>IF(B2216="","",DATE(YEAR('Debt Inputs'!$E$2),MONTH('Debt Inputs'!$E$2)+22,1))</f>
        <v/>
      </c>
      <c r="B2216" s="18">
        <f>IF('Debt Inputs'!A16="","",'Debt Inputs'!A16)</f>
        <v/>
      </c>
      <c r="C2216" s="19">
        <f>IF(B2216="","",IFERROR(VLOOKUP(B2216,'Debt Inputs'!$A$6:$M$105,2,FALSE),""))</f>
        <v/>
      </c>
      <c r="D2216" s="48">
        <f>IF(B2216="","",K2116)</f>
        <v/>
      </c>
      <c r="E2216" s="21">
        <f>IF(B2216="","",IFERROR(VLOOKUP(B2216,'Debt Inputs'!$A$6:$M$105,5,FALSE),0))</f>
        <v/>
      </c>
      <c r="F2216" s="48">
        <f>IF(D2216="","",IFERROR(D2216*E2216/12,0))</f>
        <v/>
      </c>
      <c r="G2216" s="48">
        <f>IF(D2216="","",MIN(IFERROR(VLOOKUP(B2216,'Debt Inputs'!$A$6:$M$105,7,FALSE),0),D2216+F2216))</f>
        <v/>
      </c>
      <c r="H2216" s="48">
        <f>IF(D2216="","",IF(L2216=1,MAX(0,'Debt Inputs'!$B$2-SUM($G$2206:$G$2305)),0))</f>
        <v/>
      </c>
      <c r="I2216" s="48">
        <f>IF(D2216="","",MIN(D2216+F2216,G2216+H2216))</f>
        <v/>
      </c>
      <c r="J2216" s="48">
        <f>IF(D2216="","",MIN(D2216,MAX(0,I2216-F2216)))</f>
        <v/>
      </c>
      <c r="K2216" s="48">
        <f>IF(D2216="","",MAX(0,D2216+F2216-I2216))</f>
        <v/>
      </c>
      <c r="L2216" s="18">
        <f>IF(D2216="","",IF(D2216&lt;=0,"",1+COUNTIFS($D$2206:$D$2305,"&gt;0",$E$2206:$E$2305,"&gt;"&amp;E2216)))</f>
        <v/>
      </c>
      <c r="M2216" s="18">
        <f>IF(D2216="","",IF(AND(K2216&gt;0,L2216=1),"Yes","No"))</f>
        <v/>
      </c>
      <c r="N2216" s="48">
        <f>IF(D2216="","",N2116+F2216)</f>
        <v/>
      </c>
      <c r="O2216" s="47">
        <f>IF(D2216="","",IF(AND(K2216=0,K2116&gt;0),C2216,""))</f>
        <v/>
      </c>
    </row>
    <row r="2217">
      <c r="A2217" s="49">
        <f>IF(B2217="","",DATE(YEAR('Debt Inputs'!$E$2),MONTH('Debt Inputs'!$E$2)+22,1))</f>
        <v/>
      </c>
      <c r="B2217" s="23">
        <f>IF('Debt Inputs'!A17="","",'Debt Inputs'!A17)</f>
        <v/>
      </c>
      <c r="C2217" s="24">
        <f>IF(B2217="","",IFERROR(VLOOKUP(B2217,'Debt Inputs'!$A$6:$M$105,2,FALSE),""))</f>
        <v/>
      </c>
      <c r="D2217" s="50">
        <f>IF(B2217="","",K2117)</f>
        <v/>
      </c>
      <c r="E2217" s="26">
        <f>IF(B2217="","",IFERROR(VLOOKUP(B2217,'Debt Inputs'!$A$6:$M$105,5,FALSE),0))</f>
        <v/>
      </c>
      <c r="F2217" s="50">
        <f>IF(D2217="","",IFERROR(D2217*E2217/12,0))</f>
        <v/>
      </c>
      <c r="G2217" s="50">
        <f>IF(D2217="","",MIN(IFERROR(VLOOKUP(B2217,'Debt Inputs'!$A$6:$M$105,7,FALSE),0),D2217+F2217))</f>
        <v/>
      </c>
      <c r="H2217" s="50">
        <f>IF(D2217="","",IF(L2217=1,MAX(0,'Debt Inputs'!$B$2-SUM($G$2206:$G$2305)),0))</f>
        <v/>
      </c>
      <c r="I2217" s="50">
        <f>IF(D2217="","",MIN(D2217+F2217,G2217+H2217))</f>
        <v/>
      </c>
      <c r="J2217" s="50">
        <f>IF(D2217="","",MIN(D2217,MAX(0,I2217-F2217)))</f>
        <v/>
      </c>
      <c r="K2217" s="50">
        <f>IF(D2217="","",MAX(0,D2217+F2217-I2217))</f>
        <v/>
      </c>
      <c r="L2217" s="23">
        <f>IF(D2217="","",IF(D2217&lt;=0,"",1+COUNTIFS($D$2206:$D$2305,"&gt;0",$E$2206:$E$2305,"&gt;"&amp;E2217)))</f>
        <v/>
      </c>
      <c r="M2217" s="23">
        <f>IF(D2217="","",IF(AND(K2217&gt;0,L2217=1),"Yes","No"))</f>
        <v/>
      </c>
      <c r="N2217" s="50">
        <f>IF(D2217="","",N2117+F2217)</f>
        <v/>
      </c>
      <c r="O2217" s="49">
        <f>IF(D2217="","",IF(AND(K2217=0,K2117&gt;0),C2217,""))</f>
        <v/>
      </c>
    </row>
    <row r="2218">
      <c r="A2218" s="47">
        <f>IF(B2218="","",DATE(YEAR('Debt Inputs'!$E$2),MONTH('Debt Inputs'!$E$2)+22,1))</f>
        <v/>
      </c>
      <c r="B2218" s="18">
        <f>IF('Debt Inputs'!A18="","",'Debt Inputs'!A18)</f>
        <v/>
      </c>
      <c r="C2218" s="19">
        <f>IF(B2218="","",IFERROR(VLOOKUP(B2218,'Debt Inputs'!$A$6:$M$105,2,FALSE),""))</f>
        <v/>
      </c>
      <c r="D2218" s="48">
        <f>IF(B2218="","",K2118)</f>
        <v/>
      </c>
      <c r="E2218" s="21">
        <f>IF(B2218="","",IFERROR(VLOOKUP(B2218,'Debt Inputs'!$A$6:$M$105,5,FALSE),0))</f>
        <v/>
      </c>
      <c r="F2218" s="48">
        <f>IF(D2218="","",IFERROR(D2218*E2218/12,0))</f>
        <v/>
      </c>
      <c r="G2218" s="48">
        <f>IF(D2218="","",MIN(IFERROR(VLOOKUP(B2218,'Debt Inputs'!$A$6:$M$105,7,FALSE),0),D2218+F2218))</f>
        <v/>
      </c>
      <c r="H2218" s="48">
        <f>IF(D2218="","",IF(L2218=1,MAX(0,'Debt Inputs'!$B$2-SUM($G$2206:$G$2305)),0))</f>
        <v/>
      </c>
      <c r="I2218" s="48">
        <f>IF(D2218="","",MIN(D2218+F2218,G2218+H2218))</f>
        <v/>
      </c>
      <c r="J2218" s="48">
        <f>IF(D2218="","",MIN(D2218,MAX(0,I2218-F2218)))</f>
        <v/>
      </c>
      <c r="K2218" s="48">
        <f>IF(D2218="","",MAX(0,D2218+F2218-I2218))</f>
        <v/>
      </c>
      <c r="L2218" s="18">
        <f>IF(D2218="","",IF(D2218&lt;=0,"",1+COUNTIFS($D$2206:$D$2305,"&gt;0",$E$2206:$E$2305,"&gt;"&amp;E2218)))</f>
        <v/>
      </c>
      <c r="M2218" s="18">
        <f>IF(D2218="","",IF(AND(K2218&gt;0,L2218=1),"Yes","No"))</f>
        <v/>
      </c>
      <c r="N2218" s="48">
        <f>IF(D2218="","",N2118+F2218)</f>
        <v/>
      </c>
      <c r="O2218" s="47">
        <f>IF(D2218="","",IF(AND(K2218=0,K2118&gt;0),C2218,""))</f>
        <v/>
      </c>
    </row>
    <row r="2219">
      <c r="A2219" s="49">
        <f>IF(B2219="","",DATE(YEAR('Debt Inputs'!$E$2),MONTH('Debt Inputs'!$E$2)+22,1))</f>
        <v/>
      </c>
      <c r="B2219" s="23">
        <f>IF('Debt Inputs'!A19="","",'Debt Inputs'!A19)</f>
        <v/>
      </c>
      <c r="C2219" s="24">
        <f>IF(B2219="","",IFERROR(VLOOKUP(B2219,'Debt Inputs'!$A$6:$M$105,2,FALSE),""))</f>
        <v/>
      </c>
      <c r="D2219" s="50">
        <f>IF(B2219="","",K2119)</f>
        <v/>
      </c>
      <c r="E2219" s="26">
        <f>IF(B2219="","",IFERROR(VLOOKUP(B2219,'Debt Inputs'!$A$6:$M$105,5,FALSE),0))</f>
        <v/>
      </c>
      <c r="F2219" s="50">
        <f>IF(D2219="","",IFERROR(D2219*E2219/12,0))</f>
        <v/>
      </c>
      <c r="G2219" s="50">
        <f>IF(D2219="","",MIN(IFERROR(VLOOKUP(B2219,'Debt Inputs'!$A$6:$M$105,7,FALSE),0),D2219+F2219))</f>
        <v/>
      </c>
      <c r="H2219" s="50">
        <f>IF(D2219="","",IF(L2219=1,MAX(0,'Debt Inputs'!$B$2-SUM($G$2206:$G$2305)),0))</f>
        <v/>
      </c>
      <c r="I2219" s="50">
        <f>IF(D2219="","",MIN(D2219+F2219,G2219+H2219))</f>
        <v/>
      </c>
      <c r="J2219" s="50">
        <f>IF(D2219="","",MIN(D2219,MAX(0,I2219-F2219)))</f>
        <v/>
      </c>
      <c r="K2219" s="50">
        <f>IF(D2219="","",MAX(0,D2219+F2219-I2219))</f>
        <v/>
      </c>
      <c r="L2219" s="23">
        <f>IF(D2219="","",IF(D2219&lt;=0,"",1+COUNTIFS($D$2206:$D$2305,"&gt;0",$E$2206:$E$2305,"&gt;"&amp;E2219)))</f>
        <v/>
      </c>
      <c r="M2219" s="23">
        <f>IF(D2219="","",IF(AND(K2219&gt;0,L2219=1),"Yes","No"))</f>
        <v/>
      </c>
      <c r="N2219" s="50">
        <f>IF(D2219="","",N2119+F2219)</f>
        <v/>
      </c>
      <c r="O2219" s="49">
        <f>IF(D2219="","",IF(AND(K2219=0,K2119&gt;0),C2219,""))</f>
        <v/>
      </c>
    </row>
    <row r="2220">
      <c r="A2220" s="47">
        <f>IF(B2220="","",DATE(YEAR('Debt Inputs'!$E$2),MONTH('Debt Inputs'!$E$2)+22,1))</f>
        <v/>
      </c>
      <c r="B2220" s="18">
        <f>IF('Debt Inputs'!A20="","",'Debt Inputs'!A20)</f>
        <v/>
      </c>
      <c r="C2220" s="19">
        <f>IF(B2220="","",IFERROR(VLOOKUP(B2220,'Debt Inputs'!$A$6:$M$105,2,FALSE),""))</f>
        <v/>
      </c>
      <c r="D2220" s="48">
        <f>IF(B2220="","",K2120)</f>
        <v/>
      </c>
      <c r="E2220" s="21">
        <f>IF(B2220="","",IFERROR(VLOOKUP(B2220,'Debt Inputs'!$A$6:$M$105,5,FALSE),0))</f>
        <v/>
      </c>
      <c r="F2220" s="48">
        <f>IF(D2220="","",IFERROR(D2220*E2220/12,0))</f>
        <v/>
      </c>
      <c r="G2220" s="48">
        <f>IF(D2220="","",MIN(IFERROR(VLOOKUP(B2220,'Debt Inputs'!$A$6:$M$105,7,FALSE),0),D2220+F2220))</f>
        <v/>
      </c>
      <c r="H2220" s="48">
        <f>IF(D2220="","",IF(L2220=1,MAX(0,'Debt Inputs'!$B$2-SUM($G$2206:$G$2305)),0))</f>
        <v/>
      </c>
      <c r="I2220" s="48">
        <f>IF(D2220="","",MIN(D2220+F2220,G2220+H2220))</f>
        <v/>
      </c>
      <c r="J2220" s="48">
        <f>IF(D2220="","",MIN(D2220,MAX(0,I2220-F2220)))</f>
        <v/>
      </c>
      <c r="K2220" s="48">
        <f>IF(D2220="","",MAX(0,D2220+F2220-I2220))</f>
        <v/>
      </c>
      <c r="L2220" s="18">
        <f>IF(D2220="","",IF(D2220&lt;=0,"",1+COUNTIFS($D$2206:$D$2305,"&gt;0",$E$2206:$E$2305,"&gt;"&amp;E2220)))</f>
        <v/>
      </c>
      <c r="M2220" s="18">
        <f>IF(D2220="","",IF(AND(K2220&gt;0,L2220=1),"Yes","No"))</f>
        <v/>
      </c>
      <c r="N2220" s="48">
        <f>IF(D2220="","",N2120+F2220)</f>
        <v/>
      </c>
      <c r="O2220" s="47">
        <f>IF(D2220="","",IF(AND(K2220=0,K2120&gt;0),C2220,""))</f>
        <v/>
      </c>
    </row>
    <row r="2221">
      <c r="A2221" s="49">
        <f>IF(B2221="","",DATE(YEAR('Debt Inputs'!$E$2),MONTH('Debt Inputs'!$E$2)+22,1))</f>
        <v/>
      </c>
      <c r="B2221" s="23">
        <f>IF('Debt Inputs'!A21="","",'Debt Inputs'!A21)</f>
        <v/>
      </c>
      <c r="C2221" s="24">
        <f>IF(B2221="","",IFERROR(VLOOKUP(B2221,'Debt Inputs'!$A$6:$M$105,2,FALSE),""))</f>
        <v/>
      </c>
      <c r="D2221" s="50">
        <f>IF(B2221="","",K2121)</f>
        <v/>
      </c>
      <c r="E2221" s="26">
        <f>IF(B2221="","",IFERROR(VLOOKUP(B2221,'Debt Inputs'!$A$6:$M$105,5,FALSE),0))</f>
        <v/>
      </c>
      <c r="F2221" s="50">
        <f>IF(D2221="","",IFERROR(D2221*E2221/12,0))</f>
        <v/>
      </c>
      <c r="G2221" s="50">
        <f>IF(D2221="","",MIN(IFERROR(VLOOKUP(B2221,'Debt Inputs'!$A$6:$M$105,7,FALSE),0),D2221+F2221))</f>
        <v/>
      </c>
      <c r="H2221" s="50">
        <f>IF(D2221="","",IF(L2221=1,MAX(0,'Debt Inputs'!$B$2-SUM($G$2206:$G$2305)),0))</f>
        <v/>
      </c>
      <c r="I2221" s="50">
        <f>IF(D2221="","",MIN(D2221+F2221,G2221+H2221))</f>
        <v/>
      </c>
      <c r="J2221" s="50">
        <f>IF(D2221="","",MIN(D2221,MAX(0,I2221-F2221)))</f>
        <v/>
      </c>
      <c r="K2221" s="50">
        <f>IF(D2221="","",MAX(0,D2221+F2221-I2221))</f>
        <v/>
      </c>
      <c r="L2221" s="23">
        <f>IF(D2221="","",IF(D2221&lt;=0,"",1+COUNTIFS($D$2206:$D$2305,"&gt;0",$E$2206:$E$2305,"&gt;"&amp;E2221)))</f>
        <v/>
      </c>
      <c r="M2221" s="23">
        <f>IF(D2221="","",IF(AND(K2221&gt;0,L2221=1),"Yes","No"))</f>
        <v/>
      </c>
      <c r="N2221" s="50">
        <f>IF(D2221="","",N2121+F2221)</f>
        <v/>
      </c>
      <c r="O2221" s="49">
        <f>IF(D2221="","",IF(AND(K2221=0,K2121&gt;0),C2221,""))</f>
        <v/>
      </c>
    </row>
    <row r="2222">
      <c r="A2222" s="47">
        <f>IF(B2222="","",DATE(YEAR('Debt Inputs'!$E$2),MONTH('Debt Inputs'!$E$2)+22,1))</f>
        <v/>
      </c>
      <c r="B2222" s="18">
        <f>IF('Debt Inputs'!A22="","",'Debt Inputs'!A22)</f>
        <v/>
      </c>
      <c r="C2222" s="19">
        <f>IF(B2222="","",IFERROR(VLOOKUP(B2222,'Debt Inputs'!$A$6:$M$105,2,FALSE),""))</f>
        <v/>
      </c>
      <c r="D2222" s="48">
        <f>IF(B2222="","",K2122)</f>
        <v/>
      </c>
      <c r="E2222" s="21">
        <f>IF(B2222="","",IFERROR(VLOOKUP(B2222,'Debt Inputs'!$A$6:$M$105,5,FALSE),0))</f>
        <v/>
      </c>
      <c r="F2222" s="48">
        <f>IF(D2222="","",IFERROR(D2222*E2222/12,0))</f>
        <v/>
      </c>
      <c r="G2222" s="48">
        <f>IF(D2222="","",MIN(IFERROR(VLOOKUP(B2222,'Debt Inputs'!$A$6:$M$105,7,FALSE),0),D2222+F2222))</f>
        <v/>
      </c>
      <c r="H2222" s="48">
        <f>IF(D2222="","",IF(L2222=1,MAX(0,'Debt Inputs'!$B$2-SUM($G$2206:$G$2305)),0))</f>
        <v/>
      </c>
      <c r="I2222" s="48">
        <f>IF(D2222="","",MIN(D2222+F2222,G2222+H2222))</f>
        <v/>
      </c>
      <c r="J2222" s="48">
        <f>IF(D2222="","",MIN(D2222,MAX(0,I2222-F2222)))</f>
        <v/>
      </c>
      <c r="K2222" s="48">
        <f>IF(D2222="","",MAX(0,D2222+F2222-I2222))</f>
        <v/>
      </c>
      <c r="L2222" s="18">
        <f>IF(D2222="","",IF(D2222&lt;=0,"",1+COUNTIFS($D$2206:$D$2305,"&gt;0",$E$2206:$E$2305,"&gt;"&amp;E2222)))</f>
        <v/>
      </c>
      <c r="M2222" s="18">
        <f>IF(D2222="","",IF(AND(K2222&gt;0,L2222=1),"Yes","No"))</f>
        <v/>
      </c>
      <c r="N2222" s="48">
        <f>IF(D2222="","",N2122+F2222)</f>
        <v/>
      </c>
      <c r="O2222" s="47">
        <f>IF(D2222="","",IF(AND(K2222=0,K2122&gt;0),C2222,""))</f>
        <v/>
      </c>
    </row>
    <row r="2223">
      <c r="A2223" s="49">
        <f>IF(B2223="","",DATE(YEAR('Debt Inputs'!$E$2),MONTH('Debt Inputs'!$E$2)+22,1))</f>
        <v/>
      </c>
      <c r="B2223" s="23">
        <f>IF('Debt Inputs'!A23="","",'Debt Inputs'!A23)</f>
        <v/>
      </c>
      <c r="C2223" s="24">
        <f>IF(B2223="","",IFERROR(VLOOKUP(B2223,'Debt Inputs'!$A$6:$M$105,2,FALSE),""))</f>
        <v/>
      </c>
      <c r="D2223" s="50">
        <f>IF(B2223="","",K2123)</f>
        <v/>
      </c>
      <c r="E2223" s="26">
        <f>IF(B2223="","",IFERROR(VLOOKUP(B2223,'Debt Inputs'!$A$6:$M$105,5,FALSE),0))</f>
        <v/>
      </c>
      <c r="F2223" s="50">
        <f>IF(D2223="","",IFERROR(D2223*E2223/12,0))</f>
        <v/>
      </c>
      <c r="G2223" s="50">
        <f>IF(D2223="","",MIN(IFERROR(VLOOKUP(B2223,'Debt Inputs'!$A$6:$M$105,7,FALSE),0),D2223+F2223))</f>
        <v/>
      </c>
      <c r="H2223" s="50">
        <f>IF(D2223="","",IF(L2223=1,MAX(0,'Debt Inputs'!$B$2-SUM($G$2206:$G$2305)),0))</f>
        <v/>
      </c>
      <c r="I2223" s="50">
        <f>IF(D2223="","",MIN(D2223+F2223,G2223+H2223))</f>
        <v/>
      </c>
      <c r="J2223" s="50">
        <f>IF(D2223="","",MIN(D2223,MAX(0,I2223-F2223)))</f>
        <v/>
      </c>
      <c r="K2223" s="50">
        <f>IF(D2223="","",MAX(0,D2223+F2223-I2223))</f>
        <v/>
      </c>
      <c r="L2223" s="23">
        <f>IF(D2223="","",IF(D2223&lt;=0,"",1+COUNTIFS($D$2206:$D$2305,"&gt;0",$E$2206:$E$2305,"&gt;"&amp;E2223)))</f>
        <v/>
      </c>
      <c r="M2223" s="23">
        <f>IF(D2223="","",IF(AND(K2223&gt;0,L2223=1),"Yes","No"))</f>
        <v/>
      </c>
      <c r="N2223" s="50">
        <f>IF(D2223="","",N2123+F2223)</f>
        <v/>
      </c>
      <c r="O2223" s="49">
        <f>IF(D2223="","",IF(AND(K2223=0,K2123&gt;0),C2223,""))</f>
        <v/>
      </c>
    </row>
    <row r="2224">
      <c r="A2224" s="47">
        <f>IF(B2224="","",DATE(YEAR('Debt Inputs'!$E$2),MONTH('Debt Inputs'!$E$2)+22,1))</f>
        <v/>
      </c>
      <c r="B2224" s="18">
        <f>IF('Debt Inputs'!A24="","",'Debt Inputs'!A24)</f>
        <v/>
      </c>
      <c r="C2224" s="19">
        <f>IF(B2224="","",IFERROR(VLOOKUP(B2224,'Debt Inputs'!$A$6:$M$105,2,FALSE),""))</f>
        <v/>
      </c>
      <c r="D2224" s="48">
        <f>IF(B2224="","",K2124)</f>
        <v/>
      </c>
      <c r="E2224" s="21">
        <f>IF(B2224="","",IFERROR(VLOOKUP(B2224,'Debt Inputs'!$A$6:$M$105,5,FALSE),0))</f>
        <v/>
      </c>
      <c r="F2224" s="48">
        <f>IF(D2224="","",IFERROR(D2224*E2224/12,0))</f>
        <v/>
      </c>
      <c r="G2224" s="48">
        <f>IF(D2224="","",MIN(IFERROR(VLOOKUP(B2224,'Debt Inputs'!$A$6:$M$105,7,FALSE),0),D2224+F2224))</f>
        <v/>
      </c>
      <c r="H2224" s="48">
        <f>IF(D2224="","",IF(L2224=1,MAX(0,'Debt Inputs'!$B$2-SUM($G$2206:$G$2305)),0))</f>
        <v/>
      </c>
      <c r="I2224" s="48">
        <f>IF(D2224="","",MIN(D2224+F2224,G2224+H2224))</f>
        <v/>
      </c>
      <c r="J2224" s="48">
        <f>IF(D2224="","",MIN(D2224,MAX(0,I2224-F2224)))</f>
        <v/>
      </c>
      <c r="K2224" s="48">
        <f>IF(D2224="","",MAX(0,D2224+F2224-I2224))</f>
        <v/>
      </c>
      <c r="L2224" s="18">
        <f>IF(D2224="","",IF(D2224&lt;=0,"",1+COUNTIFS($D$2206:$D$2305,"&gt;0",$E$2206:$E$2305,"&gt;"&amp;E2224)))</f>
        <v/>
      </c>
      <c r="M2224" s="18">
        <f>IF(D2224="","",IF(AND(K2224&gt;0,L2224=1),"Yes","No"))</f>
        <v/>
      </c>
      <c r="N2224" s="48">
        <f>IF(D2224="","",N2124+F2224)</f>
        <v/>
      </c>
      <c r="O2224" s="47">
        <f>IF(D2224="","",IF(AND(K2224=0,K2124&gt;0),C2224,""))</f>
        <v/>
      </c>
    </row>
    <row r="2225">
      <c r="A2225" s="49">
        <f>IF(B2225="","",DATE(YEAR('Debt Inputs'!$E$2),MONTH('Debt Inputs'!$E$2)+22,1))</f>
        <v/>
      </c>
      <c r="B2225" s="23">
        <f>IF('Debt Inputs'!A25="","",'Debt Inputs'!A25)</f>
        <v/>
      </c>
      <c r="C2225" s="24">
        <f>IF(B2225="","",IFERROR(VLOOKUP(B2225,'Debt Inputs'!$A$6:$M$105,2,FALSE),""))</f>
        <v/>
      </c>
      <c r="D2225" s="50">
        <f>IF(B2225="","",K2125)</f>
        <v/>
      </c>
      <c r="E2225" s="26">
        <f>IF(B2225="","",IFERROR(VLOOKUP(B2225,'Debt Inputs'!$A$6:$M$105,5,FALSE),0))</f>
        <v/>
      </c>
      <c r="F2225" s="50">
        <f>IF(D2225="","",IFERROR(D2225*E2225/12,0))</f>
        <v/>
      </c>
      <c r="G2225" s="50">
        <f>IF(D2225="","",MIN(IFERROR(VLOOKUP(B2225,'Debt Inputs'!$A$6:$M$105,7,FALSE),0),D2225+F2225))</f>
        <v/>
      </c>
      <c r="H2225" s="50">
        <f>IF(D2225="","",IF(L2225=1,MAX(0,'Debt Inputs'!$B$2-SUM($G$2206:$G$2305)),0))</f>
        <v/>
      </c>
      <c r="I2225" s="50">
        <f>IF(D2225="","",MIN(D2225+F2225,G2225+H2225))</f>
        <v/>
      </c>
      <c r="J2225" s="50">
        <f>IF(D2225="","",MIN(D2225,MAX(0,I2225-F2225)))</f>
        <v/>
      </c>
      <c r="K2225" s="50">
        <f>IF(D2225="","",MAX(0,D2225+F2225-I2225))</f>
        <v/>
      </c>
      <c r="L2225" s="23">
        <f>IF(D2225="","",IF(D2225&lt;=0,"",1+COUNTIFS($D$2206:$D$2305,"&gt;0",$E$2206:$E$2305,"&gt;"&amp;E2225)))</f>
        <v/>
      </c>
      <c r="M2225" s="23">
        <f>IF(D2225="","",IF(AND(K2225&gt;0,L2225=1),"Yes","No"))</f>
        <v/>
      </c>
      <c r="N2225" s="50">
        <f>IF(D2225="","",N2125+F2225)</f>
        <v/>
      </c>
      <c r="O2225" s="49">
        <f>IF(D2225="","",IF(AND(K2225=0,K2125&gt;0),C2225,""))</f>
        <v/>
      </c>
    </row>
    <row r="2226">
      <c r="A2226" s="47">
        <f>IF(B2226="","",DATE(YEAR('Debt Inputs'!$E$2),MONTH('Debt Inputs'!$E$2)+22,1))</f>
        <v/>
      </c>
      <c r="B2226" s="18">
        <f>IF('Debt Inputs'!A26="","",'Debt Inputs'!A26)</f>
        <v/>
      </c>
      <c r="C2226" s="19">
        <f>IF(B2226="","",IFERROR(VLOOKUP(B2226,'Debt Inputs'!$A$6:$M$105,2,FALSE),""))</f>
        <v/>
      </c>
      <c r="D2226" s="48">
        <f>IF(B2226="","",K2126)</f>
        <v/>
      </c>
      <c r="E2226" s="21">
        <f>IF(B2226="","",IFERROR(VLOOKUP(B2226,'Debt Inputs'!$A$6:$M$105,5,FALSE),0))</f>
        <v/>
      </c>
      <c r="F2226" s="48">
        <f>IF(D2226="","",IFERROR(D2226*E2226/12,0))</f>
        <v/>
      </c>
      <c r="G2226" s="48">
        <f>IF(D2226="","",MIN(IFERROR(VLOOKUP(B2226,'Debt Inputs'!$A$6:$M$105,7,FALSE),0),D2226+F2226))</f>
        <v/>
      </c>
      <c r="H2226" s="48">
        <f>IF(D2226="","",IF(L2226=1,MAX(0,'Debt Inputs'!$B$2-SUM($G$2206:$G$2305)),0))</f>
        <v/>
      </c>
      <c r="I2226" s="48">
        <f>IF(D2226="","",MIN(D2226+F2226,G2226+H2226))</f>
        <v/>
      </c>
      <c r="J2226" s="48">
        <f>IF(D2226="","",MIN(D2226,MAX(0,I2226-F2226)))</f>
        <v/>
      </c>
      <c r="K2226" s="48">
        <f>IF(D2226="","",MAX(0,D2226+F2226-I2226))</f>
        <v/>
      </c>
      <c r="L2226" s="18">
        <f>IF(D2226="","",IF(D2226&lt;=0,"",1+COUNTIFS($D$2206:$D$2305,"&gt;0",$E$2206:$E$2305,"&gt;"&amp;E2226)))</f>
        <v/>
      </c>
      <c r="M2226" s="18">
        <f>IF(D2226="","",IF(AND(K2226&gt;0,L2226=1),"Yes","No"))</f>
        <v/>
      </c>
      <c r="N2226" s="48">
        <f>IF(D2226="","",N2126+F2226)</f>
        <v/>
      </c>
      <c r="O2226" s="47">
        <f>IF(D2226="","",IF(AND(K2226=0,K2126&gt;0),C2226,""))</f>
        <v/>
      </c>
    </row>
    <row r="2227">
      <c r="A2227" s="49">
        <f>IF(B2227="","",DATE(YEAR('Debt Inputs'!$E$2),MONTH('Debt Inputs'!$E$2)+22,1))</f>
        <v/>
      </c>
      <c r="B2227" s="23">
        <f>IF('Debt Inputs'!A27="","",'Debt Inputs'!A27)</f>
        <v/>
      </c>
      <c r="C2227" s="24">
        <f>IF(B2227="","",IFERROR(VLOOKUP(B2227,'Debt Inputs'!$A$6:$M$105,2,FALSE),""))</f>
        <v/>
      </c>
      <c r="D2227" s="50">
        <f>IF(B2227="","",K2127)</f>
        <v/>
      </c>
      <c r="E2227" s="26">
        <f>IF(B2227="","",IFERROR(VLOOKUP(B2227,'Debt Inputs'!$A$6:$M$105,5,FALSE),0))</f>
        <v/>
      </c>
      <c r="F2227" s="50">
        <f>IF(D2227="","",IFERROR(D2227*E2227/12,0))</f>
        <v/>
      </c>
      <c r="G2227" s="50">
        <f>IF(D2227="","",MIN(IFERROR(VLOOKUP(B2227,'Debt Inputs'!$A$6:$M$105,7,FALSE),0),D2227+F2227))</f>
        <v/>
      </c>
      <c r="H2227" s="50">
        <f>IF(D2227="","",IF(L2227=1,MAX(0,'Debt Inputs'!$B$2-SUM($G$2206:$G$2305)),0))</f>
        <v/>
      </c>
      <c r="I2227" s="50">
        <f>IF(D2227="","",MIN(D2227+F2227,G2227+H2227))</f>
        <v/>
      </c>
      <c r="J2227" s="50">
        <f>IF(D2227="","",MIN(D2227,MAX(0,I2227-F2227)))</f>
        <v/>
      </c>
      <c r="K2227" s="50">
        <f>IF(D2227="","",MAX(0,D2227+F2227-I2227))</f>
        <v/>
      </c>
      <c r="L2227" s="23">
        <f>IF(D2227="","",IF(D2227&lt;=0,"",1+COUNTIFS($D$2206:$D$2305,"&gt;0",$E$2206:$E$2305,"&gt;"&amp;E2227)))</f>
        <v/>
      </c>
      <c r="M2227" s="23">
        <f>IF(D2227="","",IF(AND(K2227&gt;0,L2227=1),"Yes","No"))</f>
        <v/>
      </c>
      <c r="N2227" s="50">
        <f>IF(D2227="","",N2127+F2227)</f>
        <v/>
      </c>
      <c r="O2227" s="49">
        <f>IF(D2227="","",IF(AND(K2227=0,K2127&gt;0),C2227,""))</f>
        <v/>
      </c>
    </row>
    <row r="2228">
      <c r="A2228" s="47">
        <f>IF(B2228="","",DATE(YEAR('Debt Inputs'!$E$2),MONTH('Debt Inputs'!$E$2)+22,1))</f>
        <v/>
      </c>
      <c r="B2228" s="18">
        <f>IF('Debt Inputs'!A28="","",'Debt Inputs'!A28)</f>
        <v/>
      </c>
      <c r="C2228" s="19">
        <f>IF(B2228="","",IFERROR(VLOOKUP(B2228,'Debt Inputs'!$A$6:$M$105,2,FALSE),""))</f>
        <v/>
      </c>
      <c r="D2228" s="48">
        <f>IF(B2228="","",K2128)</f>
        <v/>
      </c>
      <c r="E2228" s="21">
        <f>IF(B2228="","",IFERROR(VLOOKUP(B2228,'Debt Inputs'!$A$6:$M$105,5,FALSE),0))</f>
        <v/>
      </c>
      <c r="F2228" s="48">
        <f>IF(D2228="","",IFERROR(D2228*E2228/12,0))</f>
        <v/>
      </c>
      <c r="G2228" s="48">
        <f>IF(D2228="","",MIN(IFERROR(VLOOKUP(B2228,'Debt Inputs'!$A$6:$M$105,7,FALSE),0),D2228+F2228))</f>
        <v/>
      </c>
      <c r="H2228" s="48">
        <f>IF(D2228="","",IF(L2228=1,MAX(0,'Debt Inputs'!$B$2-SUM($G$2206:$G$2305)),0))</f>
        <v/>
      </c>
      <c r="I2228" s="48">
        <f>IF(D2228="","",MIN(D2228+F2228,G2228+H2228))</f>
        <v/>
      </c>
      <c r="J2228" s="48">
        <f>IF(D2228="","",MIN(D2228,MAX(0,I2228-F2228)))</f>
        <v/>
      </c>
      <c r="K2228" s="48">
        <f>IF(D2228="","",MAX(0,D2228+F2228-I2228))</f>
        <v/>
      </c>
      <c r="L2228" s="18">
        <f>IF(D2228="","",IF(D2228&lt;=0,"",1+COUNTIFS($D$2206:$D$2305,"&gt;0",$E$2206:$E$2305,"&gt;"&amp;E2228)))</f>
        <v/>
      </c>
      <c r="M2228" s="18">
        <f>IF(D2228="","",IF(AND(K2228&gt;0,L2228=1),"Yes","No"))</f>
        <v/>
      </c>
      <c r="N2228" s="48">
        <f>IF(D2228="","",N2128+F2228)</f>
        <v/>
      </c>
      <c r="O2228" s="47">
        <f>IF(D2228="","",IF(AND(K2228=0,K2128&gt;0),C2228,""))</f>
        <v/>
      </c>
    </row>
    <row r="2229">
      <c r="A2229" s="49">
        <f>IF(B2229="","",DATE(YEAR('Debt Inputs'!$E$2),MONTH('Debt Inputs'!$E$2)+22,1))</f>
        <v/>
      </c>
      <c r="B2229" s="23">
        <f>IF('Debt Inputs'!A29="","",'Debt Inputs'!A29)</f>
        <v/>
      </c>
      <c r="C2229" s="24">
        <f>IF(B2229="","",IFERROR(VLOOKUP(B2229,'Debt Inputs'!$A$6:$M$105,2,FALSE),""))</f>
        <v/>
      </c>
      <c r="D2229" s="50">
        <f>IF(B2229="","",K2129)</f>
        <v/>
      </c>
      <c r="E2229" s="26">
        <f>IF(B2229="","",IFERROR(VLOOKUP(B2229,'Debt Inputs'!$A$6:$M$105,5,FALSE),0))</f>
        <v/>
      </c>
      <c r="F2229" s="50">
        <f>IF(D2229="","",IFERROR(D2229*E2229/12,0))</f>
        <v/>
      </c>
      <c r="G2229" s="50">
        <f>IF(D2229="","",MIN(IFERROR(VLOOKUP(B2229,'Debt Inputs'!$A$6:$M$105,7,FALSE),0),D2229+F2229))</f>
        <v/>
      </c>
      <c r="H2229" s="50">
        <f>IF(D2229="","",IF(L2229=1,MAX(0,'Debt Inputs'!$B$2-SUM($G$2206:$G$2305)),0))</f>
        <v/>
      </c>
      <c r="I2229" s="50">
        <f>IF(D2229="","",MIN(D2229+F2229,G2229+H2229))</f>
        <v/>
      </c>
      <c r="J2229" s="50">
        <f>IF(D2229="","",MIN(D2229,MAX(0,I2229-F2229)))</f>
        <v/>
      </c>
      <c r="K2229" s="50">
        <f>IF(D2229="","",MAX(0,D2229+F2229-I2229))</f>
        <v/>
      </c>
      <c r="L2229" s="23">
        <f>IF(D2229="","",IF(D2229&lt;=0,"",1+COUNTIFS($D$2206:$D$2305,"&gt;0",$E$2206:$E$2305,"&gt;"&amp;E2229)))</f>
        <v/>
      </c>
      <c r="M2229" s="23">
        <f>IF(D2229="","",IF(AND(K2229&gt;0,L2229=1),"Yes","No"))</f>
        <v/>
      </c>
      <c r="N2229" s="50">
        <f>IF(D2229="","",N2129+F2229)</f>
        <v/>
      </c>
      <c r="O2229" s="49">
        <f>IF(D2229="","",IF(AND(K2229=0,K2129&gt;0),C2229,""))</f>
        <v/>
      </c>
    </row>
    <row r="2230">
      <c r="A2230" s="47">
        <f>IF(B2230="","",DATE(YEAR('Debt Inputs'!$E$2),MONTH('Debt Inputs'!$E$2)+22,1))</f>
        <v/>
      </c>
      <c r="B2230" s="18">
        <f>IF('Debt Inputs'!A30="","",'Debt Inputs'!A30)</f>
        <v/>
      </c>
      <c r="C2230" s="19">
        <f>IF(B2230="","",IFERROR(VLOOKUP(B2230,'Debt Inputs'!$A$6:$M$105,2,FALSE),""))</f>
        <v/>
      </c>
      <c r="D2230" s="48">
        <f>IF(B2230="","",K2130)</f>
        <v/>
      </c>
      <c r="E2230" s="21">
        <f>IF(B2230="","",IFERROR(VLOOKUP(B2230,'Debt Inputs'!$A$6:$M$105,5,FALSE),0))</f>
        <v/>
      </c>
      <c r="F2230" s="48">
        <f>IF(D2230="","",IFERROR(D2230*E2230/12,0))</f>
        <v/>
      </c>
      <c r="G2230" s="48">
        <f>IF(D2230="","",MIN(IFERROR(VLOOKUP(B2230,'Debt Inputs'!$A$6:$M$105,7,FALSE),0),D2230+F2230))</f>
        <v/>
      </c>
      <c r="H2230" s="48">
        <f>IF(D2230="","",IF(L2230=1,MAX(0,'Debt Inputs'!$B$2-SUM($G$2206:$G$2305)),0))</f>
        <v/>
      </c>
      <c r="I2230" s="48">
        <f>IF(D2230="","",MIN(D2230+F2230,G2230+H2230))</f>
        <v/>
      </c>
      <c r="J2230" s="48">
        <f>IF(D2230="","",MIN(D2230,MAX(0,I2230-F2230)))</f>
        <v/>
      </c>
      <c r="K2230" s="48">
        <f>IF(D2230="","",MAX(0,D2230+F2230-I2230))</f>
        <v/>
      </c>
      <c r="L2230" s="18">
        <f>IF(D2230="","",IF(D2230&lt;=0,"",1+COUNTIFS($D$2206:$D$2305,"&gt;0",$E$2206:$E$2305,"&gt;"&amp;E2230)))</f>
        <v/>
      </c>
      <c r="M2230" s="18">
        <f>IF(D2230="","",IF(AND(K2230&gt;0,L2230=1),"Yes","No"))</f>
        <v/>
      </c>
      <c r="N2230" s="48">
        <f>IF(D2230="","",N2130+F2230)</f>
        <v/>
      </c>
      <c r="O2230" s="47">
        <f>IF(D2230="","",IF(AND(K2230=0,K2130&gt;0),C2230,""))</f>
        <v/>
      </c>
    </row>
    <row r="2231">
      <c r="A2231" s="49">
        <f>IF(B2231="","",DATE(YEAR('Debt Inputs'!$E$2),MONTH('Debt Inputs'!$E$2)+22,1))</f>
        <v/>
      </c>
      <c r="B2231" s="23">
        <f>IF('Debt Inputs'!A31="","",'Debt Inputs'!A31)</f>
        <v/>
      </c>
      <c r="C2231" s="24">
        <f>IF(B2231="","",IFERROR(VLOOKUP(B2231,'Debt Inputs'!$A$6:$M$105,2,FALSE),""))</f>
        <v/>
      </c>
      <c r="D2231" s="50">
        <f>IF(B2231="","",K2131)</f>
        <v/>
      </c>
      <c r="E2231" s="26">
        <f>IF(B2231="","",IFERROR(VLOOKUP(B2231,'Debt Inputs'!$A$6:$M$105,5,FALSE),0))</f>
        <v/>
      </c>
      <c r="F2231" s="50">
        <f>IF(D2231="","",IFERROR(D2231*E2231/12,0))</f>
        <v/>
      </c>
      <c r="G2231" s="50">
        <f>IF(D2231="","",MIN(IFERROR(VLOOKUP(B2231,'Debt Inputs'!$A$6:$M$105,7,FALSE),0),D2231+F2231))</f>
        <v/>
      </c>
      <c r="H2231" s="50">
        <f>IF(D2231="","",IF(L2231=1,MAX(0,'Debt Inputs'!$B$2-SUM($G$2206:$G$2305)),0))</f>
        <v/>
      </c>
      <c r="I2231" s="50">
        <f>IF(D2231="","",MIN(D2231+F2231,G2231+H2231))</f>
        <v/>
      </c>
      <c r="J2231" s="50">
        <f>IF(D2231="","",MIN(D2231,MAX(0,I2231-F2231)))</f>
        <v/>
      </c>
      <c r="K2231" s="50">
        <f>IF(D2231="","",MAX(0,D2231+F2231-I2231))</f>
        <v/>
      </c>
      <c r="L2231" s="23">
        <f>IF(D2231="","",IF(D2231&lt;=0,"",1+COUNTIFS($D$2206:$D$2305,"&gt;0",$E$2206:$E$2305,"&gt;"&amp;E2231)))</f>
        <v/>
      </c>
      <c r="M2231" s="23">
        <f>IF(D2231="","",IF(AND(K2231&gt;0,L2231=1),"Yes","No"))</f>
        <v/>
      </c>
      <c r="N2231" s="50">
        <f>IF(D2231="","",N2131+F2231)</f>
        <v/>
      </c>
      <c r="O2231" s="49">
        <f>IF(D2231="","",IF(AND(K2231=0,K2131&gt;0),C2231,""))</f>
        <v/>
      </c>
    </row>
    <row r="2232">
      <c r="A2232" s="47">
        <f>IF(B2232="","",DATE(YEAR('Debt Inputs'!$E$2),MONTH('Debt Inputs'!$E$2)+22,1))</f>
        <v/>
      </c>
      <c r="B2232" s="18">
        <f>IF('Debt Inputs'!A32="","",'Debt Inputs'!A32)</f>
        <v/>
      </c>
      <c r="C2232" s="19">
        <f>IF(B2232="","",IFERROR(VLOOKUP(B2232,'Debt Inputs'!$A$6:$M$105,2,FALSE),""))</f>
        <v/>
      </c>
      <c r="D2232" s="48">
        <f>IF(B2232="","",K2132)</f>
        <v/>
      </c>
      <c r="E2232" s="21">
        <f>IF(B2232="","",IFERROR(VLOOKUP(B2232,'Debt Inputs'!$A$6:$M$105,5,FALSE),0))</f>
        <v/>
      </c>
      <c r="F2232" s="48">
        <f>IF(D2232="","",IFERROR(D2232*E2232/12,0))</f>
        <v/>
      </c>
      <c r="G2232" s="48">
        <f>IF(D2232="","",MIN(IFERROR(VLOOKUP(B2232,'Debt Inputs'!$A$6:$M$105,7,FALSE),0),D2232+F2232))</f>
        <v/>
      </c>
      <c r="H2232" s="48">
        <f>IF(D2232="","",IF(L2232=1,MAX(0,'Debt Inputs'!$B$2-SUM($G$2206:$G$2305)),0))</f>
        <v/>
      </c>
      <c r="I2232" s="48">
        <f>IF(D2232="","",MIN(D2232+F2232,G2232+H2232))</f>
        <v/>
      </c>
      <c r="J2232" s="48">
        <f>IF(D2232="","",MIN(D2232,MAX(0,I2232-F2232)))</f>
        <v/>
      </c>
      <c r="K2232" s="48">
        <f>IF(D2232="","",MAX(0,D2232+F2232-I2232))</f>
        <v/>
      </c>
      <c r="L2232" s="18">
        <f>IF(D2232="","",IF(D2232&lt;=0,"",1+COUNTIFS($D$2206:$D$2305,"&gt;0",$E$2206:$E$2305,"&gt;"&amp;E2232)))</f>
        <v/>
      </c>
      <c r="M2232" s="18">
        <f>IF(D2232="","",IF(AND(K2232&gt;0,L2232=1),"Yes","No"))</f>
        <v/>
      </c>
      <c r="N2232" s="48">
        <f>IF(D2232="","",N2132+F2232)</f>
        <v/>
      </c>
      <c r="O2232" s="47">
        <f>IF(D2232="","",IF(AND(K2232=0,K2132&gt;0),C2232,""))</f>
        <v/>
      </c>
    </row>
    <row r="2233">
      <c r="A2233" s="49">
        <f>IF(B2233="","",DATE(YEAR('Debt Inputs'!$E$2),MONTH('Debt Inputs'!$E$2)+22,1))</f>
        <v/>
      </c>
      <c r="B2233" s="23">
        <f>IF('Debt Inputs'!A33="","",'Debt Inputs'!A33)</f>
        <v/>
      </c>
      <c r="C2233" s="24">
        <f>IF(B2233="","",IFERROR(VLOOKUP(B2233,'Debt Inputs'!$A$6:$M$105,2,FALSE),""))</f>
        <v/>
      </c>
      <c r="D2233" s="50">
        <f>IF(B2233="","",K2133)</f>
        <v/>
      </c>
      <c r="E2233" s="26">
        <f>IF(B2233="","",IFERROR(VLOOKUP(B2233,'Debt Inputs'!$A$6:$M$105,5,FALSE),0))</f>
        <v/>
      </c>
      <c r="F2233" s="50">
        <f>IF(D2233="","",IFERROR(D2233*E2233/12,0))</f>
        <v/>
      </c>
      <c r="G2233" s="50">
        <f>IF(D2233="","",MIN(IFERROR(VLOOKUP(B2233,'Debt Inputs'!$A$6:$M$105,7,FALSE),0),D2233+F2233))</f>
        <v/>
      </c>
      <c r="H2233" s="50">
        <f>IF(D2233="","",IF(L2233=1,MAX(0,'Debt Inputs'!$B$2-SUM($G$2206:$G$2305)),0))</f>
        <v/>
      </c>
      <c r="I2233" s="50">
        <f>IF(D2233="","",MIN(D2233+F2233,G2233+H2233))</f>
        <v/>
      </c>
      <c r="J2233" s="50">
        <f>IF(D2233="","",MIN(D2233,MAX(0,I2233-F2233)))</f>
        <v/>
      </c>
      <c r="K2233" s="50">
        <f>IF(D2233="","",MAX(0,D2233+F2233-I2233))</f>
        <v/>
      </c>
      <c r="L2233" s="23">
        <f>IF(D2233="","",IF(D2233&lt;=0,"",1+COUNTIFS($D$2206:$D$2305,"&gt;0",$E$2206:$E$2305,"&gt;"&amp;E2233)))</f>
        <v/>
      </c>
      <c r="M2233" s="23">
        <f>IF(D2233="","",IF(AND(K2233&gt;0,L2233=1),"Yes","No"))</f>
        <v/>
      </c>
      <c r="N2233" s="50">
        <f>IF(D2233="","",N2133+F2233)</f>
        <v/>
      </c>
      <c r="O2233" s="49">
        <f>IF(D2233="","",IF(AND(K2233=0,K2133&gt;0),C2233,""))</f>
        <v/>
      </c>
    </row>
    <row r="2234">
      <c r="A2234" s="47">
        <f>IF(B2234="","",DATE(YEAR('Debt Inputs'!$E$2),MONTH('Debt Inputs'!$E$2)+22,1))</f>
        <v/>
      </c>
      <c r="B2234" s="18">
        <f>IF('Debt Inputs'!A34="","",'Debt Inputs'!A34)</f>
        <v/>
      </c>
      <c r="C2234" s="19">
        <f>IF(B2234="","",IFERROR(VLOOKUP(B2234,'Debt Inputs'!$A$6:$M$105,2,FALSE),""))</f>
        <v/>
      </c>
      <c r="D2234" s="48">
        <f>IF(B2234="","",K2134)</f>
        <v/>
      </c>
      <c r="E2234" s="21">
        <f>IF(B2234="","",IFERROR(VLOOKUP(B2234,'Debt Inputs'!$A$6:$M$105,5,FALSE),0))</f>
        <v/>
      </c>
      <c r="F2234" s="48">
        <f>IF(D2234="","",IFERROR(D2234*E2234/12,0))</f>
        <v/>
      </c>
      <c r="G2234" s="48">
        <f>IF(D2234="","",MIN(IFERROR(VLOOKUP(B2234,'Debt Inputs'!$A$6:$M$105,7,FALSE),0),D2234+F2234))</f>
        <v/>
      </c>
      <c r="H2234" s="48">
        <f>IF(D2234="","",IF(L2234=1,MAX(0,'Debt Inputs'!$B$2-SUM($G$2206:$G$2305)),0))</f>
        <v/>
      </c>
      <c r="I2234" s="48">
        <f>IF(D2234="","",MIN(D2234+F2234,G2234+H2234))</f>
        <v/>
      </c>
      <c r="J2234" s="48">
        <f>IF(D2234="","",MIN(D2234,MAX(0,I2234-F2234)))</f>
        <v/>
      </c>
      <c r="K2234" s="48">
        <f>IF(D2234="","",MAX(0,D2234+F2234-I2234))</f>
        <v/>
      </c>
      <c r="L2234" s="18">
        <f>IF(D2234="","",IF(D2234&lt;=0,"",1+COUNTIFS($D$2206:$D$2305,"&gt;0",$E$2206:$E$2305,"&gt;"&amp;E2234)))</f>
        <v/>
      </c>
      <c r="M2234" s="18">
        <f>IF(D2234="","",IF(AND(K2234&gt;0,L2234=1),"Yes","No"))</f>
        <v/>
      </c>
      <c r="N2234" s="48">
        <f>IF(D2234="","",N2134+F2234)</f>
        <v/>
      </c>
      <c r="O2234" s="47">
        <f>IF(D2234="","",IF(AND(K2234=0,K2134&gt;0),C2234,""))</f>
        <v/>
      </c>
    </row>
    <row r="2235">
      <c r="A2235" s="49">
        <f>IF(B2235="","",DATE(YEAR('Debt Inputs'!$E$2),MONTH('Debt Inputs'!$E$2)+22,1))</f>
        <v/>
      </c>
      <c r="B2235" s="23">
        <f>IF('Debt Inputs'!A35="","",'Debt Inputs'!A35)</f>
        <v/>
      </c>
      <c r="C2235" s="24">
        <f>IF(B2235="","",IFERROR(VLOOKUP(B2235,'Debt Inputs'!$A$6:$M$105,2,FALSE),""))</f>
        <v/>
      </c>
      <c r="D2235" s="50">
        <f>IF(B2235="","",K2135)</f>
        <v/>
      </c>
      <c r="E2235" s="26">
        <f>IF(B2235="","",IFERROR(VLOOKUP(B2235,'Debt Inputs'!$A$6:$M$105,5,FALSE),0))</f>
        <v/>
      </c>
      <c r="F2235" s="50">
        <f>IF(D2235="","",IFERROR(D2235*E2235/12,0))</f>
        <v/>
      </c>
      <c r="G2235" s="50">
        <f>IF(D2235="","",MIN(IFERROR(VLOOKUP(B2235,'Debt Inputs'!$A$6:$M$105,7,FALSE),0),D2235+F2235))</f>
        <v/>
      </c>
      <c r="H2235" s="50">
        <f>IF(D2235="","",IF(L2235=1,MAX(0,'Debt Inputs'!$B$2-SUM($G$2206:$G$2305)),0))</f>
        <v/>
      </c>
      <c r="I2235" s="50">
        <f>IF(D2235="","",MIN(D2235+F2235,G2235+H2235))</f>
        <v/>
      </c>
      <c r="J2235" s="50">
        <f>IF(D2235="","",MIN(D2235,MAX(0,I2235-F2235)))</f>
        <v/>
      </c>
      <c r="K2235" s="50">
        <f>IF(D2235="","",MAX(0,D2235+F2235-I2235))</f>
        <v/>
      </c>
      <c r="L2235" s="23">
        <f>IF(D2235="","",IF(D2235&lt;=0,"",1+COUNTIFS($D$2206:$D$2305,"&gt;0",$E$2206:$E$2305,"&gt;"&amp;E2235)))</f>
        <v/>
      </c>
      <c r="M2235" s="23">
        <f>IF(D2235="","",IF(AND(K2235&gt;0,L2235=1),"Yes","No"))</f>
        <v/>
      </c>
      <c r="N2235" s="50">
        <f>IF(D2235="","",N2135+F2235)</f>
        <v/>
      </c>
      <c r="O2235" s="49">
        <f>IF(D2235="","",IF(AND(K2235=0,K2135&gt;0),C2235,""))</f>
        <v/>
      </c>
    </row>
    <row r="2236">
      <c r="A2236" s="47">
        <f>IF(B2236="","",DATE(YEAR('Debt Inputs'!$E$2),MONTH('Debt Inputs'!$E$2)+22,1))</f>
        <v/>
      </c>
      <c r="B2236" s="18">
        <f>IF('Debt Inputs'!A36="","",'Debt Inputs'!A36)</f>
        <v/>
      </c>
      <c r="C2236" s="19">
        <f>IF(B2236="","",IFERROR(VLOOKUP(B2236,'Debt Inputs'!$A$6:$M$105,2,FALSE),""))</f>
        <v/>
      </c>
      <c r="D2236" s="48">
        <f>IF(B2236="","",K2136)</f>
        <v/>
      </c>
      <c r="E2236" s="21">
        <f>IF(B2236="","",IFERROR(VLOOKUP(B2236,'Debt Inputs'!$A$6:$M$105,5,FALSE),0))</f>
        <v/>
      </c>
      <c r="F2236" s="48">
        <f>IF(D2236="","",IFERROR(D2236*E2236/12,0))</f>
        <v/>
      </c>
      <c r="G2236" s="48">
        <f>IF(D2236="","",MIN(IFERROR(VLOOKUP(B2236,'Debt Inputs'!$A$6:$M$105,7,FALSE),0),D2236+F2236))</f>
        <v/>
      </c>
      <c r="H2236" s="48">
        <f>IF(D2236="","",IF(L2236=1,MAX(0,'Debt Inputs'!$B$2-SUM($G$2206:$G$2305)),0))</f>
        <v/>
      </c>
      <c r="I2236" s="48">
        <f>IF(D2236="","",MIN(D2236+F2236,G2236+H2236))</f>
        <v/>
      </c>
      <c r="J2236" s="48">
        <f>IF(D2236="","",MIN(D2236,MAX(0,I2236-F2236)))</f>
        <v/>
      </c>
      <c r="K2236" s="48">
        <f>IF(D2236="","",MAX(0,D2236+F2236-I2236))</f>
        <v/>
      </c>
      <c r="L2236" s="18">
        <f>IF(D2236="","",IF(D2236&lt;=0,"",1+COUNTIFS($D$2206:$D$2305,"&gt;0",$E$2206:$E$2305,"&gt;"&amp;E2236)))</f>
        <v/>
      </c>
      <c r="M2236" s="18">
        <f>IF(D2236="","",IF(AND(K2236&gt;0,L2236=1),"Yes","No"))</f>
        <v/>
      </c>
      <c r="N2236" s="48">
        <f>IF(D2236="","",N2136+F2236)</f>
        <v/>
      </c>
      <c r="O2236" s="47">
        <f>IF(D2236="","",IF(AND(K2236=0,K2136&gt;0),C2236,""))</f>
        <v/>
      </c>
    </row>
    <row r="2237">
      <c r="A2237" s="49">
        <f>IF(B2237="","",DATE(YEAR('Debt Inputs'!$E$2),MONTH('Debt Inputs'!$E$2)+22,1))</f>
        <v/>
      </c>
      <c r="B2237" s="23">
        <f>IF('Debt Inputs'!A37="","",'Debt Inputs'!A37)</f>
        <v/>
      </c>
      <c r="C2237" s="24">
        <f>IF(B2237="","",IFERROR(VLOOKUP(B2237,'Debt Inputs'!$A$6:$M$105,2,FALSE),""))</f>
        <v/>
      </c>
      <c r="D2237" s="50">
        <f>IF(B2237="","",K2137)</f>
        <v/>
      </c>
      <c r="E2237" s="26">
        <f>IF(B2237="","",IFERROR(VLOOKUP(B2237,'Debt Inputs'!$A$6:$M$105,5,FALSE),0))</f>
        <v/>
      </c>
      <c r="F2237" s="50">
        <f>IF(D2237="","",IFERROR(D2237*E2237/12,0))</f>
        <v/>
      </c>
      <c r="G2237" s="50">
        <f>IF(D2237="","",MIN(IFERROR(VLOOKUP(B2237,'Debt Inputs'!$A$6:$M$105,7,FALSE),0),D2237+F2237))</f>
        <v/>
      </c>
      <c r="H2237" s="50">
        <f>IF(D2237="","",IF(L2237=1,MAX(0,'Debt Inputs'!$B$2-SUM($G$2206:$G$2305)),0))</f>
        <v/>
      </c>
      <c r="I2237" s="50">
        <f>IF(D2237="","",MIN(D2237+F2237,G2237+H2237))</f>
        <v/>
      </c>
      <c r="J2237" s="50">
        <f>IF(D2237="","",MIN(D2237,MAX(0,I2237-F2237)))</f>
        <v/>
      </c>
      <c r="K2237" s="50">
        <f>IF(D2237="","",MAX(0,D2237+F2237-I2237))</f>
        <v/>
      </c>
      <c r="L2237" s="23">
        <f>IF(D2237="","",IF(D2237&lt;=0,"",1+COUNTIFS($D$2206:$D$2305,"&gt;0",$E$2206:$E$2305,"&gt;"&amp;E2237)))</f>
        <v/>
      </c>
      <c r="M2237" s="23">
        <f>IF(D2237="","",IF(AND(K2237&gt;0,L2237=1),"Yes","No"))</f>
        <v/>
      </c>
      <c r="N2237" s="50">
        <f>IF(D2237="","",N2137+F2237)</f>
        <v/>
      </c>
      <c r="O2237" s="49">
        <f>IF(D2237="","",IF(AND(K2237=0,K2137&gt;0),C2237,""))</f>
        <v/>
      </c>
    </row>
    <row r="2238">
      <c r="A2238" s="47">
        <f>IF(B2238="","",DATE(YEAR('Debt Inputs'!$E$2),MONTH('Debt Inputs'!$E$2)+22,1))</f>
        <v/>
      </c>
      <c r="B2238" s="18">
        <f>IF('Debt Inputs'!A38="","",'Debt Inputs'!A38)</f>
        <v/>
      </c>
      <c r="C2238" s="19">
        <f>IF(B2238="","",IFERROR(VLOOKUP(B2238,'Debt Inputs'!$A$6:$M$105,2,FALSE),""))</f>
        <v/>
      </c>
      <c r="D2238" s="48">
        <f>IF(B2238="","",K2138)</f>
        <v/>
      </c>
      <c r="E2238" s="21">
        <f>IF(B2238="","",IFERROR(VLOOKUP(B2238,'Debt Inputs'!$A$6:$M$105,5,FALSE),0))</f>
        <v/>
      </c>
      <c r="F2238" s="48">
        <f>IF(D2238="","",IFERROR(D2238*E2238/12,0))</f>
        <v/>
      </c>
      <c r="G2238" s="48">
        <f>IF(D2238="","",MIN(IFERROR(VLOOKUP(B2238,'Debt Inputs'!$A$6:$M$105,7,FALSE),0),D2238+F2238))</f>
        <v/>
      </c>
      <c r="H2238" s="48">
        <f>IF(D2238="","",IF(L2238=1,MAX(0,'Debt Inputs'!$B$2-SUM($G$2206:$G$2305)),0))</f>
        <v/>
      </c>
      <c r="I2238" s="48">
        <f>IF(D2238="","",MIN(D2238+F2238,G2238+H2238))</f>
        <v/>
      </c>
      <c r="J2238" s="48">
        <f>IF(D2238="","",MIN(D2238,MAX(0,I2238-F2238)))</f>
        <v/>
      </c>
      <c r="K2238" s="48">
        <f>IF(D2238="","",MAX(0,D2238+F2238-I2238))</f>
        <v/>
      </c>
      <c r="L2238" s="18">
        <f>IF(D2238="","",IF(D2238&lt;=0,"",1+COUNTIFS($D$2206:$D$2305,"&gt;0",$E$2206:$E$2305,"&gt;"&amp;E2238)))</f>
        <v/>
      </c>
      <c r="M2238" s="18">
        <f>IF(D2238="","",IF(AND(K2238&gt;0,L2238=1),"Yes","No"))</f>
        <v/>
      </c>
      <c r="N2238" s="48">
        <f>IF(D2238="","",N2138+F2238)</f>
        <v/>
      </c>
      <c r="O2238" s="47">
        <f>IF(D2238="","",IF(AND(K2238=0,K2138&gt;0),C2238,""))</f>
        <v/>
      </c>
    </row>
    <row r="2239">
      <c r="A2239" s="49">
        <f>IF(B2239="","",DATE(YEAR('Debt Inputs'!$E$2),MONTH('Debt Inputs'!$E$2)+22,1))</f>
        <v/>
      </c>
      <c r="B2239" s="23">
        <f>IF('Debt Inputs'!A39="","",'Debt Inputs'!A39)</f>
        <v/>
      </c>
      <c r="C2239" s="24">
        <f>IF(B2239="","",IFERROR(VLOOKUP(B2239,'Debt Inputs'!$A$6:$M$105,2,FALSE),""))</f>
        <v/>
      </c>
      <c r="D2239" s="50">
        <f>IF(B2239="","",K2139)</f>
        <v/>
      </c>
      <c r="E2239" s="26">
        <f>IF(B2239="","",IFERROR(VLOOKUP(B2239,'Debt Inputs'!$A$6:$M$105,5,FALSE),0))</f>
        <v/>
      </c>
      <c r="F2239" s="50">
        <f>IF(D2239="","",IFERROR(D2239*E2239/12,0))</f>
        <v/>
      </c>
      <c r="G2239" s="50">
        <f>IF(D2239="","",MIN(IFERROR(VLOOKUP(B2239,'Debt Inputs'!$A$6:$M$105,7,FALSE),0),D2239+F2239))</f>
        <v/>
      </c>
      <c r="H2239" s="50">
        <f>IF(D2239="","",IF(L2239=1,MAX(0,'Debt Inputs'!$B$2-SUM($G$2206:$G$2305)),0))</f>
        <v/>
      </c>
      <c r="I2239" s="50">
        <f>IF(D2239="","",MIN(D2239+F2239,G2239+H2239))</f>
        <v/>
      </c>
      <c r="J2239" s="50">
        <f>IF(D2239="","",MIN(D2239,MAX(0,I2239-F2239)))</f>
        <v/>
      </c>
      <c r="K2239" s="50">
        <f>IF(D2239="","",MAX(0,D2239+F2239-I2239))</f>
        <v/>
      </c>
      <c r="L2239" s="23">
        <f>IF(D2239="","",IF(D2239&lt;=0,"",1+COUNTIFS($D$2206:$D$2305,"&gt;0",$E$2206:$E$2305,"&gt;"&amp;E2239)))</f>
        <v/>
      </c>
      <c r="M2239" s="23">
        <f>IF(D2239="","",IF(AND(K2239&gt;0,L2239=1),"Yes","No"))</f>
        <v/>
      </c>
      <c r="N2239" s="50">
        <f>IF(D2239="","",N2139+F2239)</f>
        <v/>
      </c>
      <c r="O2239" s="49">
        <f>IF(D2239="","",IF(AND(K2239=0,K2139&gt;0),C2239,""))</f>
        <v/>
      </c>
    </row>
    <row r="2240">
      <c r="A2240" s="47">
        <f>IF(B2240="","",DATE(YEAR('Debt Inputs'!$E$2),MONTH('Debt Inputs'!$E$2)+22,1))</f>
        <v/>
      </c>
      <c r="B2240" s="18">
        <f>IF('Debt Inputs'!A40="","",'Debt Inputs'!A40)</f>
        <v/>
      </c>
      <c r="C2240" s="19">
        <f>IF(B2240="","",IFERROR(VLOOKUP(B2240,'Debt Inputs'!$A$6:$M$105,2,FALSE),""))</f>
        <v/>
      </c>
      <c r="D2240" s="48">
        <f>IF(B2240="","",K2140)</f>
        <v/>
      </c>
      <c r="E2240" s="21">
        <f>IF(B2240="","",IFERROR(VLOOKUP(B2240,'Debt Inputs'!$A$6:$M$105,5,FALSE),0))</f>
        <v/>
      </c>
      <c r="F2240" s="48">
        <f>IF(D2240="","",IFERROR(D2240*E2240/12,0))</f>
        <v/>
      </c>
      <c r="G2240" s="48">
        <f>IF(D2240="","",MIN(IFERROR(VLOOKUP(B2240,'Debt Inputs'!$A$6:$M$105,7,FALSE),0),D2240+F2240))</f>
        <v/>
      </c>
      <c r="H2240" s="48">
        <f>IF(D2240="","",IF(L2240=1,MAX(0,'Debt Inputs'!$B$2-SUM($G$2206:$G$2305)),0))</f>
        <v/>
      </c>
      <c r="I2240" s="48">
        <f>IF(D2240="","",MIN(D2240+F2240,G2240+H2240))</f>
        <v/>
      </c>
      <c r="J2240" s="48">
        <f>IF(D2240="","",MIN(D2240,MAX(0,I2240-F2240)))</f>
        <v/>
      </c>
      <c r="K2240" s="48">
        <f>IF(D2240="","",MAX(0,D2240+F2240-I2240))</f>
        <v/>
      </c>
      <c r="L2240" s="18">
        <f>IF(D2240="","",IF(D2240&lt;=0,"",1+COUNTIFS($D$2206:$D$2305,"&gt;0",$E$2206:$E$2305,"&gt;"&amp;E2240)))</f>
        <v/>
      </c>
      <c r="M2240" s="18">
        <f>IF(D2240="","",IF(AND(K2240&gt;0,L2240=1),"Yes","No"))</f>
        <v/>
      </c>
      <c r="N2240" s="48">
        <f>IF(D2240="","",N2140+F2240)</f>
        <v/>
      </c>
      <c r="O2240" s="47">
        <f>IF(D2240="","",IF(AND(K2240=0,K2140&gt;0),C2240,""))</f>
        <v/>
      </c>
    </row>
    <row r="2241">
      <c r="A2241" s="49">
        <f>IF(B2241="","",DATE(YEAR('Debt Inputs'!$E$2),MONTH('Debt Inputs'!$E$2)+22,1))</f>
        <v/>
      </c>
      <c r="B2241" s="23">
        <f>IF('Debt Inputs'!A41="","",'Debt Inputs'!A41)</f>
        <v/>
      </c>
      <c r="C2241" s="24">
        <f>IF(B2241="","",IFERROR(VLOOKUP(B2241,'Debt Inputs'!$A$6:$M$105,2,FALSE),""))</f>
        <v/>
      </c>
      <c r="D2241" s="50">
        <f>IF(B2241="","",K2141)</f>
        <v/>
      </c>
      <c r="E2241" s="26">
        <f>IF(B2241="","",IFERROR(VLOOKUP(B2241,'Debt Inputs'!$A$6:$M$105,5,FALSE),0))</f>
        <v/>
      </c>
      <c r="F2241" s="50">
        <f>IF(D2241="","",IFERROR(D2241*E2241/12,0))</f>
        <v/>
      </c>
      <c r="G2241" s="50">
        <f>IF(D2241="","",MIN(IFERROR(VLOOKUP(B2241,'Debt Inputs'!$A$6:$M$105,7,FALSE),0),D2241+F2241))</f>
        <v/>
      </c>
      <c r="H2241" s="50">
        <f>IF(D2241="","",IF(L2241=1,MAX(0,'Debt Inputs'!$B$2-SUM($G$2206:$G$2305)),0))</f>
        <v/>
      </c>
      <c r="I2241" s="50">
        <f>IF(D2241="","",MIN(D2241+F2241,G2241+H2241))</f>
        <v/>
      </c>
      <c r="J2241" s="50">
        <f>IF(D2241="","",MIN(D2241,MAX(0,I2241-F2241)))</f>
        <v/>
      </c>
      <c r="K2241" s="50">
        <f>IF(D2241="","",MAX(0,D2241+F2241-I2241))</f>
        <v/>
      </c>
      <c r="L2241" s="23">
        <f>IF(D2241="","",IF(D2241&lt;=0,"",1+COUNTIFS($D$2206:$D$2305,"&gt;0",$E$2206:$E$2305,"&gt;"&amp;E2241)))</f>
        <v/>
      </c>
      <c r="M2241" s="23">
        <f>IF(D2241="","",IF(AND(K2241&gt;0,L2241=1),"Yes","No"))</f>
        <v/>
      </c>
      <c r="N2241" s="50">
        <f>IF(D2241="","",N2141+F2241)</f>
        <v/>
      </c>
      <c r="O2241" s="49">
        <f>IF(D2241="","",IF(AND(K2241=0,K2141&gt;0),C2241,""))</f>
        <v/>
      </c>
    </row>
    <row r="2242">
      <c r="A2242" s="47">
        <f>IF(B2242="","",DATE(YEAR('Debt Inputs'!$E$2),MONTH('Debt Inputs'!$E$2)+22,1))</f>
        <v/>
      </c>
      <c r="B2242" s="18">
        <f>IF('Debt Inputs'!A42="","",'Debt Inputs'!A42)</f>
        <v/>
      </c>
      <c r="C2242" s="19">
        <f>IF(B2242="","",IFERROR(VLOOKUP(B2242,'Debt Inputs'!$A$6:$M$105,2,FALSE),""))</f>
        <v/>
      </c>
      <c r="D2242" s="48">
        <f>IF(B2242="","",K2142)</f>
        <v/>
      </c>
      <c r="E2242" s="21">
        <f>IF(B2242="","",IFERROR(VLOOKUP(B2242,'Debt Inputs'!$A$6:$M$105,5,FALSE),0))</f>
        <v/>
      </c>
      <c r="F2242" s="48">
        <f>IF(D2242="","",IFERROR(D2242*E2242/12,0))</f>
        <v/>
      </c>
      <c r="G2242" s="48">
        <f>IF(D2242="","",MIN(IFERROR(VLOOKUP(B2242,'Debt Inputs'!$A$6:$M$105,7,FALSE),0),D2242+F2242))</f>
        <v/>
      </c>
      <c r="H2242" s="48">
        <f>IF(D2242="","",IF(L2242=1,MAX(0,'Debt Inputs'!$B$2-SUM($G$2206:$G$2305)),0))</f>
        <v/>
      </c>
      <c r="I2242" s="48">
        <f>IF(D2242="","",MIN(D2242+F2242,G2242+H2242))</f>
        <v/>
      </c>
      <c r="J2242" s="48">
        <f>IF(D2242="","",MIN(D2242,MAX(0,I2242-F2242)))</f>
        <v/>
      </c>
      <c r="K2242" s="48">
        <f>IF(D2242="","",MAX(0,D2242+F2242-I2242))</f>
        <v/>
      </c>
      <c r="L2242" s="18">
        <f>IF(D2242="","",IF(D2242&lt;=0,"",1+COUNTIFS($D$2206:$D$2305,"&gt;0",$E$2206:$E$2305,"&gt;"&amp;E2242)))</f>
        <v/>
      </c>
      <c r="M2242" s="18">
        <f>IF(D2242="","",IF(AND(K2242&gt;0,L2242=1),"Yes","No"))</f>
        <v/>
      </c>
      <c r="N2242" s="48">
        <f>IF(D2242="","",N2142+F2242)</f>
        <v/>
      </c>
      <c r="O2242" s="47">
        <f>IF(D2242="","",IF(AND(K2242=0,K2142&gt;0),C2242,""))</f>
        <v/>
      </c>
    </row>
    <row r="2243">
      <c r="A2243" s="49">
        <f>IF(B2243="","",DATE(YEAR('Debt Inputs'!$E$2),MONTH('Debt Inputs'!$E$2)+22,1))</f>
        <v/>
      </c>
      <c r="B2243" s="23">
        <f>IF('Debt Inputs'!A43="","",'Debt Inputs'!A43)</f>
        <v/>
      </c>
      <c r="C2243" s="24">
        <f>IF(B2243="","",IFERROR(VLOOKUP(B2243,'Debt Inputs'!$A$6:$M$105,2,FALSE),""))</f>
        <v/>
      </c>
      <c r="D2243" s="50">
        <f>IF(B2243="","",K2143)</f>
        <v/>
      </c>
      <c r="E2243" s="26">
        <f>IF(B2243="","",IFERROR(VLOOKUP(B2243,'Debt Inputs'!$A$6:$M$105,5,FALSE),0))</f>
        <v/>
      </c>
      <c r="F2243" s="50">
        <f>IF(D2243="","",IFERROR(D2243*E2243/12,0))</f>
        <v/>
      </c>
      <c r="G2243" s="50">
        <f>IF(D2243="","",MIN(IFERROR(VLOOKUP(B2243,'Debt Inputs'!$A$6:$M$105,7,FALSE),0),D2243+F2243))</f>
        <v/>
      </c>
      <c r="H2243" s="50">
        <f>IF(D2243="","",IF(L2243=1,MAX(0,'Debt Inputs'!$B$2-SUM($G$2206:$G$2305)),0))</f>
        <v/>
      </c>
      <c r="I2243" s="50">
        <f>IF(D2243="","",MIN(D2243+F2243,G2243+H2243))</f>
        <v/>
      </c>
      <c r="J2243" s="50">
        <f>IF(D2243="","",MIN(D2243,MAX(0,I2243-F2243)))</f>
        <v/>
      </c>
      <c r="K2243" s="50">
        <f>IF(D2243="","",MAX(0,D2243+F2243-I2243))</f>
        <v/>
      </c>
      <c r="L2243" s="23">
        <f>IF(D2243="","",IF(D2243&lt;=0,"",1+COUNTIFS($D$2206:$D$2305,"&gt;0",$E$2206:$E$2305,"&gt;"&amp;E2243)))</f>
        <v/>
      </c>
      <c r="M2243" s="23">
        <f>IF(D2243="","",IF(AND(K2243&gt;0,L2243=1),"Yes","No"))</f>
        <v/>
      </c>
      <c r="N2243" s="50">
        <f>IF(D2243="","",N2143+F2243)</f>
        <v/>
      </c>
      <c r="O2243" s="49">
        <f>IF(D2243="","",IF(AND(K2243=0,K2143&gt;0),C2243,""))</f>
        <v/>
      </c>
    </row>
    <row r="2244">
      <c r="A2244" s="47">
        <f>IF(B2244="","",DATE(YEAR('Debt Inputs'!$E$2),MONTH('Debt Inputs'!$E$2)+22,1))</f>
        <v/>
      </c>
      <c r="B2244" s="18">
        <f>IF('Debt Inputs'!A44="","",'Debt Inputs'!A44)</f>
        <v/>
      </c>
      <c r="C2244" s="19">
        <f>IF(B2244="","",IFERROR(VLOOKUP(B2244,'Debt Inputs'!$A$6:$M$105,2,FALSE),""))</f>
        <v/>
      </c>
      <c r="D2244" s="48">
        <f>IF(B2244="","",K2144)</f>
        <v/>
      </c>
      <c r="E2244" s="21">
        <f>IF(B2244="","",IFERROR(VLOOKUP(B2244,'Debt Inputs'!$A$6:$M$105,5,FALSE),0))</f>
        <v/>
      </c>
      <c r="F2244" s="48">
        <f>IF(D2244="","",IFERROR(D2244*E2244/12,0))</f>
        <v/>
      </c>
      <c r="G2244" s="48">
        <f>IF(D2244="","",MIN(IFERROR(VLOOKUP(B2244,'Debt Inputs'!$A$6:$M$105,7,FALSE),0),D2244+F2244))</f>
        <v/>
      </c>
      <c r="H2244" s="48">
        <f>IF(D2244="","",IF(L2244=1,MAX(0,'Debt Inputs'!$B$2-SUM($G$2206:$G$2305)),0))</f>
        <v/>
      </c>
      <c r="I2244" s="48">
        <f>IF(D2244="","",MIN(D2244+F2244,G2244+H2244))</f>
        <v/>
      </c>
      <c r="J2244" s="48">
        <f>IF(D2244="","",MIN(D2244,MAX(0,I2244-F2244)))</f>
        <v/>
      </c>
      <c r="K2244" s="48">
        <f>IF(D2244="","",MAX(0,D2244+F2244-I2244))</f>
        <v/>
      </c>
      <c r="L2244" s="18">
        <f>IF(D2244="","",IF(D2244&lt;=0,"",1+COUNTIFS($D$2206:$D$2305,"&gt;0",$E$2206:$E$2305,"&gt;"&amp;E2244)))</f>
        <v/>
      </c>
      <c r="M2244" s="18">
        <f>IF(D2244="","",IF(AND(K2244&gt;0,L2244=1),"Yes","No"))</f>
        <v/>
      </c>
      <c r="N2244" s="48">
        <f>IF(D2244="","",N2144+F2244)</f>
        <v/>
      </c>
      <c r="O2244" s="47">
        <f>IF(D2244="","",IF(AND(K2244=0,K2144&gt;0),C2244,""))</f>
        <v/>
      </c>
    </row>
    <row r="2245">
      <c r="A2245" s="49">
        <f>IF(B2245="","",DATE(YEAR('Debt Inputs'!$E$2),MONTH('Debt Inputs'!$E$2)+22,1))</f>
        <v/>
      </c>
      <c r="B2245" s="23">
        <f>IF('Debt Inputs'!A45="","",'Debt Inputs'!A45)</f>
        <v/>
      </c>
      <c r="C2245" s="24">
        <f>IF(B2245="","",IFERROR(VLOOKUP(B2245,'Debt Inputs'!$A$6:$M$105,2,FALSE),""))</f>
        <v/>
      </c>
      <c r="D2245" s="50">
        <f>IF(B2245="","",K2145)</f>
        <v/>
      </c>
      <c r="E2245" s="26">
        <f>IF(B2245="","",IFERROR(VLOOKUP(B2245,'Debt Inputs'!$A$6:$M$105,5,FALSE),0))</f>
        <v/>
      </c>
      <c r="F2245" s="50">
        <f>IF(D2245="","",IFERROR(D2245*E2245/12,0))</f>
        <v/>
      </c>
      <c r="G2245" s="50">
        <f>IF(D2245="","",MIN(IFERROR(VLOOKUP(B2245,'Debt Inputs'!$A$6:$M$105,7,FALSE),0),D2245+F2245))</f>
        <v/>
      </c>
      <c r="H2245" s="50">
        <f>IF(D2245="","",IF(L2245=1,MAX(0,'Debt Inputs'!$B$2-SUM($G$2206:$G$2305)),0))</f>
        <v/>
      </c>
      <c r="I2245" s="50">
        <f>IF(D2245="","",MIN(D2245+F2245,G2245+H2245))</f>
        <v/>
      </c>
      <c r="J2245" s="50">
        <f>IF(D2245="","",MIN(D2245,MAX(0,I2245-F2245)))</f>
        <v/>
      </c>
      <c r="K2245" s="50">
        <f>IF(D2245="","",MAX(0,D2245+F2245-I2245))</f>
        <v/>
      </c>
      <c r="L2245" s="23">
        <f>IF(D2245="","",IF(D2245&lt;=0,"",1+COUNTIFS($D$2206:$D$2305,"&gt;0",$E$2206:$E$2305,"&gt;"&amp;E2245)))</f>
        <v/>
      </c>
      <c r="M2245" s="23">
        <f>IF(D2245="","",IF(AND(K2245&gt;0,L2245=1),"Yes","No"))</f>
        <v/>
      </c>
      <c r="N2245" s="50">
        <f>IF(D2245="","",N2145+F2245)</f>
        <v/>
      </c>
      <c r="O2245" s="49">
        <f>IF(D2245="","",IF(AND(K2245=0,K2145&gt;0),C2245,""))</f>
        <v/>
      </c>
    </row>
    <row r="2246">
      <c r="A2246" s="47">
        <f>IF(B2246="","",DATE(YEAR('Debt Inputs'!$E$2),MONTH('Debt Inputs'!$E$2)+22,1))</f>
        <v/>
      </c>
      <c r="B2246" s="18">
        <f>IF('Debt Inputs'!A46="","",'Debt Inputs'!A46)</f>
        <v/>
      </c>
      <c r="C2246" s="19">
        <f>IF(B2246="","",IFERROR(VLOOKUP(B2246,'Debt Inputs'!$A$6:$M$105,2,FALSE),""))</f>
        <v/>
      </c>
      <c r="D2246" s="48">
        <f>IF(B2246="","",K2146)</f>
        <v/>
      </c>
      <c r="E2246" s="21">
        <f>IF(B2246="","",IFERROR(VLOOKUP(B2246,'Debt Inputs'!$A$6:$M$105,5,FALSE),0))</f>
        <v/>
      </c>
      <c r="F2246" s="48">
        <f>IF(D2246="","",IFERROR(D2246*E2246/12,0))</f>
        <v/>
      </c>
      <c r="G2246" s="48">
        <f>IF(D2246="","",MIN(IFERROR(VLOOKUP(B2246,'Debt Inputs'!$A$6:$M$105,7,FALSE),0),D2246+F2246))</f>
        <v/>
      </c>
      <c r="H2246" s="48">
        <f>IF(D2246="","",IF(L2246=1,MAX(0,'Debt Inputs'!$B$2-SUM($G$2206:$G$2305)),0))</f>
        <v/>
      </c>
      <c r="I2246" s="48">
        <f>IF(D2246="","",MIN(D2246+F2246,G2246+H2246))</f>
        <v/>
      </c>
      <c r="J2246" s="48">
        <f>IF(D2246="","",MIN(D2246,MAX(0,I2246-F2246)))</f>
        <v/>
      </c>
      <c r="K2246" s="48">
        <f>IF(D2246="","",MAX(0,D2246+F2246-I2246))</f>
        <v/>
      </c>
      <c r="L2246" s="18">
        <f>IF(D2246="","",IF(D2246&lt;=0,"",1+COUNTIFS($D$2206:$D$2305,"&gt;0",$E$2206:$E$2305,"&gt;"&amp;E2246)))</f>
        <v/>
      </c>
      <c r="M2246" s="18">
        <f>IF(D2246="","",IF(AND(K2246&gt;0,L2246=1),"Yes","No"))</f>
        <v/>
      </c>
      <c r="N2246" s="48">
        <f>IF(D2246="","",N2146+F2246)</f>
        <v/>
      </c>
      <c r="O2246" s="47">
        <f>IF(D2246="","",IF(AND(K2246=0,K2146&gt;0),C2246,""))</f>
        <v/>
      </c>
    </row>
    <row r="2247">
      <c r="A2247" s="49">
        <f>IF(B2247="","",DATE(YEAR('Debt Inputs'!$E$2),MONTH('Debt Inputs'!$E$2)+22,1))</f>
        <v/>
      </c>
      <c r="B2247" s="23">
        <f>IF('Debt Inputs'!A47="","",'Debt Inputs'!A47)</f>
        <v/>
      </c>
      <c r="C2247" s="24">
        <f>IF(B2247="","",IFERROR(VLOOKUP(B2247,'Debt Inputs'!$A$6:$M$105,2,FALSE),""))</f>
        <v/>
      </c>
      <c r="D2247" s="50">
        <f>IF(B2247="","",K2147)</f>
        <v/>
      </c>
      <c r="E2247" s="26">
        <f>IF(B2247="","",IFERROR(VLOOKUP(B2247,'Debt Inputs'!$A$6:$M$105,5,FALSE),0))</f>
        <v/>
      </c>
      <c r="F2247" s="50">
        <f>IF(D2247="","",IFERROR(D2247*E2247/12,0))</f>
        <v/>
      </c>
      <c r="G2247" s="50">
        <f>IF(D2247="","",MIN(IFERROR(VLOOKUP(B2247,'Debt Inputs'!$A$6:$M$105,7,FALSE),0),D2247+F2247))</f>
        <v/>
      </c>
      <c r="H2247" s="50">
        <f>IF(D2247="","",IF(L2247=1,MAX(0,'Debt Inputs'!$B$2-SUM($G$2206:$G$2305)),0))</f>
        <v/>
      </c>
      <c r="I2247" s="50">
        <f>IF(D2247="","",MIN(D2247+F2247,G2247+H2247))</f>
        <v/>
      </c>
      <c r="J2247" s="50">
        <f>IF(D2247="","",MIN(D2247,MAX(0,I2247-F2247)))</f>
        <v/>
      </c>
      <c r="K2247" s="50">
        <f>IF(D2247="","",MAX(0,D2247+F2247-I2247))</f>
        <v/>
      </c>
      <c r="L2247" s="23">
        <f>IF(D2247="","",IF(D2247&lt;=0,"",1+COUNTIFS($D$2206:$D$2305,"&gt;0",$E$2206:$E$2305,"&gt;"&amp;E2247)))</f>
        <v/>
      </c>
      <c r="M2247" s="23">
        <f>IF(D2247="","",IF(AND(K2247&gt;0,L2247=1),"Yes","No"))</f>
        <v/>
      </c>
      <c r="N2247" s="50">
        <f>IF(D2247="","",N2147+F2247)</f>
        <v/>
      </c>
      <c r="O2247" s="49">
        <f>IF(D2247="","",IF(AND(K2247=0,K2147&gt;0),C2247,""))</f>
        <v/>
      </c>
    </row>
    <row r="2248">
      <c r="A2248" s="47">
        <f>IF(B2248="","",DATE(YEAR('Debt Inputs'!$E$2),MONTH('Debt Inputs'!$E$2)+22,1))</f>
        <v/>
      </c>
      <c r="B2248" s="18">
        <f>IF('Debt Inputs'!A48="","",'Debt Inputs'!A48)</f>
        <v/>
      </c>
      <c r="C2248" s="19">
        <f>IF(B2248="","",IFERROR(VLOOKUP(B2248,'Debt Inputs'!$A$6:$M$105,2,FALSE),""))</f>
        <v/>
      </c>
      <c r="D2248" s="48">
        <f>IF(B2248="","",K2148)</f>
        <v/>
      </c>
      <c r="E2248" s="21">
        <f>IF(B2248="","",IFERROR(VLOOKUP(B2248,'Debt Inputs'!$A$6:$M$105,5,FALSE),0))</f>
        <v/>
      </c>
      <c r="F2248" s="48">
        <f>IF(D2248="","",IFERROR(D2248*E2248/12,0))</f>
        <v/>
      </c>
      <c r="G2248" s="48">
        <f>IF(D2248="","",MIN(IFERROR(VLOOKUP(B2248,'Debt Inputs'!$A$6:$M$105,7,FALSE),0),D2248+F2248))</f>
        <v/>
      </c>
      <c r="H2248" s="48">
        <f>IF(D2248="","",IF(L2248=1,MAX(0,'Debt Inputs'!$B$2-SUM($G$2206:$G$2305)),0))</f>
        <v/>
      </c>
      <c r="I2248" s="48">
        <f>IF(D2248="","",MIN(D2248+F2248,G2248+H2248))</f>
        <v/>
      </c>
      <c r="J2248" s="48">
        <f>IF(D2248="","",MIN(D2248,MAX(0,I2248-F2248)))</f>
        <v/>
      </c>
      <c r="K2248" s="48">
        <f>IF(D2248="","",MAX(0,D2248+F2248-I2248))</f>
        <v/>
      </c>
      <c r="L2248" s="18">
        <f>IF(D2248="","",IF(D2248&lt;=0,"",1+COUNTIFS($D$2206:$D$2305,"&gt;0",$E$2206:$E$2305,"&gt;"&amp;E2248)))</f>
        <v/>
      </c>
      <c r="M2248" s="18">
        <f>IF(D2248="","",IF(AND(K2248&gt;0,L2248=1),"Yes","No"))</f>
        <v/>
      </c>
      <c r="N2248" s="48">
        <f>IF(D2248="","",N2148+F2248)</f>
        <v/>
      </c>
      <c r="O2248" s="47">
        <f>IF(D2248="","",IF(AND(K2248=0,K2148&gt;0),C2248,""))</f>
        <v/>
      </c>
    </row>
    <row r="2249">
      <c r="A2249" s="49">
        <f>IF(B2249="","",DATE(YEAR('Debt Inputs'!$E$2),MONTH('Debt Inputs'!$E$2)+22,1))</f>
        <v/>
      </c>
      <c r="B2249" s="23">
        <f>IF('Debt Inputs'!A49="","",'Debt Inputs'!A49)</f>
        <v/>
      </c>
      <c r="C2249" s="24">
        <f>IF(B2249="","",IFERROR(VLOOKUP(B2249,'Debt Inputs'!$A$6:$M$105,2,FALSE),""))</f>
        <v/>
      </c>
      <c r="D2249" s="50">
        <f>IF(B2249="","",K2149)</f>
        <v/>
      </c>
      <c r="E2249" s="26">
        <f>IF(B2249="","",IFERROR(VLOOKUP(B2249,'Debt Inputs'!$A$6:$M$105,5,FALSE),0))</f>
        <v/>
      </c>
      <c r="F2249" s="50">
        <f>IF(D2249="","",IFERROR(D2249*E2249/12,0))</f>
        <v/>
      </c>
      <c r="G2249" s="50">
        <f>IF(D2249="","",MIN(IFERROR(VLOOKUP(B2249,'Debt Inputs'!$A$6:$M$105,7,FALSE),0),D2249+F2249))</f>
        <v/>
      </c>
      <c r="H2249" s="50">
        <f>IF(D2249="","",IF(L2249=1,MAX(0,'Debt Inputs'!$B$2-SUM($G$2206:$G$2305)),0))</f>
        <v/>
      </c>
      <c r="I2249" s="50">
        <f>IF(D2249="","",MIN(D2249+F2249,G2249+H2249))</f>
        <v/>
      </c>
      <c r="J2249" s="50">
        <f>IF(D2249="","",MIN(D2249,MAX(0,I2249-F2249)))</f>
        <v/>
      </c>
      <c r="K2249" s="50">
        <f>IF(D2249="","",MAX(0,D2249+F2249-I2249))</f>
        <v/>
      </c>
      <c r="L2249" s="23">
        <f>IF(D2249="","",IF(D2249&lt;=0,"",1+COUNTIFS($D$2206:$D$2305,"&gt;0",$E$2206:$E$2305,"&gt;"&amp;E2249)))</f>
        <v/>
      </c>
      <c r="M2249" s="23">
        <f>IF(D2249="","",IF(AND(K2249&gt;0,L2249=1),"Yes","No"))</f>
        <v/>
      </c>
      <c r="N2249" s="50">
        <f>IF(D2249="","",N2149+F2249)</f>
        <v/>
      </c>
      <c r="O2249" s="49">
        <f>IF(D2249="","",IF(AND(K2249=0,K2149&gt;0),C2249,""))</f>
        <v/>
      </c>
    </row>
    <row r="2250">
      <c r="A2250" s="47">
        <f>IF(B2250="","",DATE(YEAR('Debt Inputs'!$E$2),MONTH('Debt Inputs'!$E$2)+22,1))</f>
        <v/>
      </c>
      <c r="B2250" s="18">
        <f>IF('Debt Inputs'!A50="","",'Debt Inputs'!A50)</f>
        <v/>
      </c>
      <c r="C2250" s="19">
        <f>IF(B2250="","",IFERROR(VLOOKUP(B2250,'Debt Inputs'!$A$6:$M$105,2,FALSE),""))</f>
        <v/>
      </c>
      <c r="D2250" s="48">
        <f>IF(B2250="","",K2150)</f>
        <v/>
      </c>
      <c r="E2250" s="21">
        <f>IF(B2250="","",IFERROR(VLOOKUP(B2250,'Debt Inputs'!$A$6:$M$105,5,FALSE),0))</f>
        <v/>
      </c>
      <c r="F2250" s="48">
        <f>IF(D2250="","",IFERROR(D2250*E2250/12,0))</f>
        <v/>
      </c>
      <c r="G2250" s="48">
        <f>IF(D2250="","",MIN(IFERROR(VLOOKUP(B2250,'Debt Inputs'!$A$6:$M$105,7,FALSE),0),D2250+F2250))</f>
        <v/>
      </c>
      <c r="H2250" s="48">
        <f>IF(D2250="","",IF(L2250=1,MAX(0,'Debt Inputs'!$B$2-SUM($G$2206:$G$2305)),0))</f>
        <v/>
      </c>
      <c r="I2250" s="48">
        <f>IF(D2250="","",MIN(D2250+F2250,G2250+H2250))</f>
        <v/>
      </c>
      <c r="J2250" s="48">
        <f>IF(D2250="","",MIN(D2250,MAX(0,I2250-F2250)))</f>
        <v/>
      </c>
      <c r="K2250" s="48">
        <f>IF(D2250="","",MAX(0,D2250+F2250-I2250))</f>
        <v/>
      </c>
      <c r="L2250" s="18">
        <f>IF(D2250="","",IF(D2250&lt;=0,"",1+COUNTIFS($D$2206:$D$2305,"&gt;0",$E$2206:$E$2305,"&gt;"&amp;E2250)))</f>
        <v/>
      </c>
      <c r="M2250" s="18">
        <f>IF(D2250="","",IF(AND(K2250&gt;0,L2250=1),"Yes","No"))</f>
        <v/>
      </c>
      <c r="N2250" s="48">
        <f>IF(D2250="","",N2150+F2250)</f>
        <v/>
      </c>
      <c r="O2250" s="47">
        <f>IF(D2250="","",IF(AND(K2250=0,K2150&gt;0),C2250,""))</f>
        <v/>
      </c>
    </row>
    <row r="2251">
      <c r="A2251" s="49">
        <f>IF(B2251="","",DATE(YEAR('Debt Inputs'!$E$2),MONTH('Debt Inputs'!$E$2)+22,1))</f>
        <v/>
      </c>
      <c r="B2251" s="23">
        <f>IF('Debt Inputs'!A51="","",'Debt Inputs'!A51)</f>
        <v/>
      </c>
      <c r="C2251" s="24">
        <f>IF(B2251="","",IFERROR(VLOOKUP(B2251,'Debt Inputs'!$A$6:$M$105,2,FALSE),""))</f>
        <v/>
      </c>
      <c r="D2251" s="50">
        <f>IF(B2251="","",K2151)</f>
        <v/>
      </c>
      <c r="E2251" s="26">
        <f>IF(B2251="","",IFERROR(VLOOKUP(B2251,'Debt Inputs'!$A$6:$M$105,5,FALSE),0))</f>
        <v/>
      </c>
      <c r="F2251" s="50">
        <f>IF(D2251="","",IFERROR(D2251*E2251/12,0))</f>
        <v/>
      </c>
      <c r="G2251" s="50">
        <f>IF(D2251="","",MIN(IFERROR(VLOOKUP(B2251,'Debt Inputs'!$A$6:$M$105,7,FALSE),0),D2251+F2251))</f>
        <v/>
      </c>
      <c r="H2251" s="50">
        <f>IF(D2251="","",IF(L2251=1,MAX(0,'Debt Inputs'!$B$2-SUM($G$2206:$G$2305)),0))</f>
        <v/>
      </c>
      <c r="I2251" s="50">
        <f>IF(D2251="","",MIN(D2251+F2251,G2251+H2251))</f>
        <v/>
      </c>
      <c r="J2251" s="50">
        <f>IF(D2251="","",MIN(D2251,MAX(0,I2251-F2251)))</f>
        <v/>
      </c>
      <c r="K2251" s="50">
        <f>IF(D2251="","",MAX(0,D2251+F2251-I2251))</f>
        <v/>
      </c>
      <c r="L2251" s="23">
        <f>IF(D2251="","",IF(D2251&lt;=0,"",1+COUNTIFS($D$2206:$D$2305,"&gt;0",$E$2206:$E$2305,"&gt;"&amp;E2251)))</f>
        <v/>
      </c>
      <c r="M2251" s="23">
        <f>IF(D2251="","",IF(AND(K2251&gt;0,L2251=1),"Yes","No"))</f>
        <v/>
      </c>
      <c r="N2251" s="50">
        <f>IF(D2251="","",N2151+F2251)</f>
        <v/>
      </c>
      <c r="O2251" s="49">
        <f>IF(D2251="","",IF(AND(K2251=0,K2151&gt;0),C2251,""))</f>
        <v/>
      </c>
    </row>
    <row r="2252">
      <c r="A2252" s="47">
        <f>IF(B2252="","",DATE(YEAR('Debt Inputs'!$E$2),MONTH('Debt Inputs'!$E$2)+22,1))</f>
        <v/>
      </c>
      <c r="B2252" s="18">
        <f>IF('Debt Inputs'!A52="","",'Debt Inputs'!A52)</f>
        <v/>
      </c>
      <c r="C2252" s="19">
        <f>IF(B2252="","",IFERROR(VLOOKUP(B2252,'Debt Inputs'!$A$6:$M$105,2,FALSE),""))</f>
        <v/>
      </c>
      <c r="D2252" s="48">
        <f>IF(B2252="","",K2152)</f>
        <v/>
      </c>
      <c r="E2252" s="21">
        <f>IF(B2252="","",IFERROR(VLOOKUP(B2252,'Debt Inputs'!$A$6:$M$105,5,FALSE),0))</f>
        <v/>
      </c>
      <c r="F2252" s="48">
        <f>IF(D2252="","",IFERROR(D2252*E2252/12,0))</f>
        <v/>
      </c>
      <c r="G2252" s="48">
        <f>IF(D2252="","",MIN(IFERROR(VLOOKUP(B2252,'Debt Inputs'!$A$6:$M$105,7,FALSE),0),D2252+F2252))</f>
        <v/>
      </c>
      <c r="H2252" s="48">
        <f>IF(D2252="","",IF(L2252=1,MAX(0,'Debt Inputs'!$B$2-SUM($G$2206:$G$2305)),0))</f>
        <v/>
      </c>
      <c r="I2252" s="48">
        <f>IF(D2252="","",MIN(D2252+F2252,G2252+H2252))</f>
        <v/>
      </c>
      <c r="J2252" s="48">
        <f>IF(D2252="","",MIN(D2252,MAX(0,I2252-F2252)))</f>
        <v/>
      </c>
      <c r="K2252" s="48">
        <f>IF(D2252="","",MAX(0,D2252+F2252-I2252))</f>
        <v/>
      </c>
      <c r="L2252" s="18">
        <f>IF(D2252="","",IF(D2252&lt;=0,"",1+COUNTIFS($D$2206:$D$2305,"&gt;0",$E$2206:$E$2305,"&gt;"&amp;E2252)))</f>
        <v/>
      </c>
      <c r="M2252" s="18">
        <f>IF(D2252="","",IF(AND(K2252&gt;0,L2252=1),"Yes","No"))</f>
        <v/>
      </c>
      <c r="N2252" s="48">
        <f>IF(D2252="","",N2152+F2252)</f>
        <v/>
      </c>
      <c r="O2252" s="47">
        <f>IF(D2252="","",IF(AND(K2252=0,K2152&gt;0),C2252,""))</f>
        <v/>
      </c>
    </row>
    <row r="2253">
      <c r="A2253" s="49">
        <f>IF(B2253="","",DATE(YEAR('Debt Inputs'!$E$2),MONTH('Debt Inputs'!$E$2)+22,1))</f>
        <v/>
      </c>
      <c r="B2253" s="23">
        <f>IF('Debt Inputs'!A53="","",'Debt Inputs'!A53)</f>
        <v/>
      </c>
      <c r="C2253" s="24">
        <f>IF(B2253="","",IFERROR(VLOOKUP(B2253,'Debt Inputs'!$A$6:$M$105,2,FALSE),""))</f>
        <v/>
      </c>
      <c r="D2253" s="50">
        <f>IF(B2253="","",K2153)</f>
        <v/>
      </c>
      <c r="E2253" s="26">
        <f>IF(B2253="","",IFERROR(VLOOKUP(B2253,'Debt Inputs'!$A$6:$M$105,5,FALSE),0))</f>
        <v/>
      </c>
      <c r="F2253" s="50">
        <f>IF(D2253="","",IFERROR(D2253*E2253/12,0))</f>
        <v/>
      </c>
      <c r="G2253" s="50">
        <f>IF(D2253="","",MIN(IFERROR(VLOOKUP(B2253,'Debt Inputs'!$A$6:$M$105,7,FALSE),0),D2253+F2253))</f>
        <v/>
      </c>
      <c r="H2253" s="50">
        <f>IF(D2253="","",IF(L2253=1,MAX(0,'Debt Inputs'!$B$2-SUM($G$2206:$G$2305)),0))</f>
        <v/>
      </c>
      <c r="I2253" s="50">
        <f>IF(D2253="","",MIN(D2253+F2253,G2253+H2253))</f>
        <v/>
      </c>
      <c r="J2253" s="50">
        <f>IF(D2253="","",MIN(D2253,MAX(0,I2253-F2253)))</f>
        <v/>
      </c>
      <c r="K2253" s="50">
        <f>IF(D2253="","",MAX(0,D2253+F2253-I2253))</f>
        <v/>
      </c>
      <c r="L2253" s="23">
        <f>IF(D2253="","",IF(D2253&lt;=0,"",1+COUNTIFS($D$2206:$D$2305,"&gt;0",$E$2206:$E$2305,"&gt;"&amp;E2253)))</f>
        <v/>
      </c>
      <c r="M2253" s="23">
        <f>IF(D2253="","",IF(AND(K2253&gt;0,L2253=1),"Yes","No"))</f>
        <v/>
      </c>
      <c r="N2253" s="50">
        <f>IF(D2253="","",N2153+F2253)</f>
        <v/>
      </c>
      <c r="O2253" s="49">
        <f>IF(D2253="","",IF(AND(K2253=0,K2153&gt;0),C2253,""))</f>
        <v/>
      </c>
    </row>
    <row r="2254">
      <c r="A2254" s="47">
        <f>IF(B2254="","",DATE(YEAR('Debt Inputs'!$E$2),MONTH('Debt Inputs'!$E$2)+22,1))</f>
        <v/>
      </c>
      <c r="B2254" s="18">
        <f>IF('Debt Inputs'!A54="","",'Debt Inputs'!A54)</f>
        <v/>
      </c>
      <c r="C2254" s="19">
        <f>IF(B2254="","",IFERROR(VLOOKUP(B2254,'Debt Inputs'!$A$6:$M$105,2,FALSE),""))</f>
        <v/>
      </c>
      <c r="D2254" s="48">
        <f>IF(B2254="","",K2154)</f>
        <v/>
      </c>
      <c r="E2254" s="21">
        <f>IF(B2254="","",IFERROR(VLOOKUP(B2254,'Debt Inputs'!$A$6:$M$105,5,FALSE),0))</f>
        <v/>
      </c>
      <c r="F2254" s="48">
        <f>IF(D2254="","",IFERROR(D2254*E2254/12,0))</f>
        <v/>
      </c>
      <c r="G2254" s="48">
        <f>IF(D2254="","",MIN(IFERROR(VLOOKUP(B2254,'Debt Inputs'!$A$6:$M$105,7,FALSE),0),D2254+F2254))</f>
        <v/>
      </c>
      <c r="H2254" s="48">
        <f>IF(D2254="","",IF(L2254=1,MAX(0,'Debt Inputs'!$B$2-SUM($G$2206:$G$2305)),0))</f>
        <v/>
      </c>
      <c r="I2254" s="48">
        <f>IF(D2254="","",MIN(D2254+F2254,G2254+H2254))</f>
        <v/>
      </c>
      <c r="J2254" s="48">
        <f>IF(D2254="","",MIN(D2254,MAX(0,I2254-F2254)))</f>
        <v/>
      </c>
      <c r="K2254" s="48">
        <f>IF(D2254="","",MAX(0,D2254+F2254-I2254))</f>
        <v/>
      </c>
      <c r="L2254" s="18">
        <f>IF(D2254="","",IF(D2254&lt;=0,"",1+COUNTIFS($D$2206:$D$2305,"&gt;0",$E$2206:$E$2305,"&gt;"&amp;E2254)))</f>
        <v/>
      </c>
      <c r="M2254" s="18">
        <f>IF(D2254="","",IF(AND(K2254&gt;0,L2254=1),"Yes","No"))</f>
        <v/>
      </c>
      <c r="N2254" s="48">
        <f>IF(D2254="","",N2154+F2254)</f>
        <v/>
      </c>
      <c r="O2254" s="47">
        <f>IF(D2254="","",IF(AND(K2254=0,K2154&gt;0),C2254,""))</f>
        <v/>
      </c>
    </row>
    <row r="2255">
      <c r="A2255" s="49">
        <f>IF(B2255="","",DATE(YEAR('Debt Inputs'!$E$2),MONTH('Debt Inputs'!$E$2)+22,1))</f>
        <v/>
      </c>
      <c r="B2255" s="23">
        <f>IF('Debt Inputs'!A55="","",'Debt Inputs'!A55)</f>
        <v/>
      </c>
      <c r="C2255" s="24">
        <f>IF(B2255="","",IFERROR(VLOOKUP(B2255,'Debt Inputs'!$A$6:$M$105,2,FALSE),""))</f>
        <v/>
      </c>
      <c r="D2255" s="50">
        <f>IF(B2255="","",K2155)</f>
        <v/>
      </c>
      <c r="E2255" s="26">
        <f>IF(B2255="","",IFERROR(VLOOKUP(B2255,'Debt Inputs'!$A$6:$M$105,5,FALSE),0))</f>
        <v/>
      </c>
      <c r="F2255" s="50">
        <f>IF(D2255="","",IFERROR(D2255*E2255/12,0))</f>
        <v/>
      </c>
      <c r="G2255" s="50">
        <f>IF(D2255="","",MIN(IFERROR(VLOOKUP(B2255,'Debt Inputs'!$A$6:$M$105,7,FALSE),0),D2255+F2255))</f>
        <v/>
      </c>
      <c r="H2255" s="50">
        <f>IF(D2255="","",IF(L2255=1,MAX(0,'Debt Inputs'!$B$2-SUM($G$2206:$G$2305)),0))</f>
        <v/>
      </c>
      <c r="I2255" s="50">
        <f>IF(D2255="","",MIN(D2255+F2255,G2255+H2255))</f>
        <v/>
      </c>
      <c r="J2255" s="50">
        <f>IF(D2255="","",MIN(D2255,MAX(0,I2255-F2255)))</f>
        <v/>
      </c>
      <c r="K2255" s="50">
        <f>IF(D2255="","",MAX(0,D2255+F2255-I2255))</f>
        <v/>
      </c>
      <c r="L2255" s="23">
        <f>IF(D2255="","",IF(D2255&lt;=0,"",1+COUNTIFS($D$2206:$D$2305,"&gt;0",$E$2206:$E$2305,"&gt;"&amp;E2255)))</f>
        <v/>
      </c>
      <c r="M2255" s="23">
        <f>IF(D2255="","",IF(AND(K2255&gt;0,L2255=1),"Yes","No"))</f>
        <v/>
      </c>
      <c r="N2255" s="50">
        <f>IF(D2255="","",N2155+F2255)</f>
        <v/>
      </c>
      <c r="O2255" s="49">
        <f>IF(D2255="","",IF(AND(K2255=0,K2155&gt;0),C2255,""))</f>
        <v/>
      </c>
    </row>
    <row r="2256">
      <c r="A2256" s="47">
        <f>IF(B2256="","",DATE(YEAR('Debt Inputs'!$E$2),MONTH('Debt Inputs'!$E$2)+22,1))</f>
        <v/>
      </c>
      <c r="B2256" s="18">
        <f>IF('Debt Inputs'!A56="","",'Debt Inputs'!A56)</f>
        <v/>
      </c>
      <c r="C2256" s="19">
        <f>IF(B2256="","",IFERROR(VLOOKUP(B2256,'Debt Inputs'!$A$6:$M$105,2,FALSE),""))</f>
        <v/>
      </c>
      <c r="D2256" s="48">
        <f>IF(B2256="","",K2156)</f>
        <v/>
      </c>
      <c r="E2256" s="21">
        <f>IF(B2256="","",IFERROR(VLOOKUP(B2256,'Debt Inputs'!$A$6:$M$105,5,FALSE),0))</f>
        <v/>
      </c>
      <c r="F2256" s="48">
        <f>IF(D2256="","",IFERROR(D2256*E2256/12,0))</f>
        <v/>
      </c>
      <c r="G2256" s="48">
        <f>IF(D2256="","",MIN(IFERROR(VLOOKUP(B2256,'Debt Inputs'!$A$6:$M$105,7,FALSE),0),D2256+F2256))</f>
        <v/>
      </c>
      <c r="H2256" s="48">
        <f>IF(D2256="","",IF(L2256=1,MAX(0,'Debt Inputs'!$B$2-SUM($G$2206:$G$2305)),0))</f>
        <v/>
      </c>
      <c r="I2256" s="48">
        <f>IF(D2256="","",MIN(D2256+F2256,G2256+H2256))</f>
        <v/>
      </c>
      <c r="J2256" s="48">
        <f>IF(D2256="","",MIN(D2256,MAX(0,I2256-F2256)))</f>
        <v/>
      </c>
      <c r="K2256" s="48">
        <f>IF(D2256="","",MAX(0,D2256+F2256-I2256))</f>
        <v/>
      </c>
      <c r="L2256" s="18">
        <f>IF(D2256="","",IF(D2256&lt;=0,"",1+COUNTIFS($D$2206:$D$2305,"&gt;0",$E$2206:$E$2305,"&gt;"&amp;E2256)))</f>
        <v/>
      </c>
      <c r="M2256" s="18">
        <f>IF(D2256="","",IF(AND(K2256&gt;0,L2256=1),"Yes","No"))</f>
        <v/>
      </c>
      <c r="N2256" s="48">
        <f>IF(D2256="","",N2156+F2256)</f>
        <v/>
      </c>
      <c r="O2256" s="47">
        <f>IF(D2256="","",IF(AND(K2256=0,K2156&gt;0),C2256,""))</f>
        <v/>
      </c>
    </row>
    <row r="2257">
      <c r="A2257" s="49">
        <f>IF(B2257="","",DATE(YEAR('Debt Inputs'!$E$2),MONTH('Debt Inputs'!$E$2)+22,1))</f>
        <v/>
      </c>
      <c r="B2257" s="23">
        <f>IF('Debt Inputs'!A57="","",'Debt Inputs'!A57)</f>
        <v/>
      </c>
      <c r="C2257" s="24">
        <f>IF(B2257="","",IFERROR(VLOOKUP(B2257,'Debt Inputs'!$A$6:$M$105,2,FALSE),""))</f>
        <v/>
      </c>
      <c r="D2257" s="50">
        <f>IF(B2257="","",K2157)</f>
        <v/>
      </c>
      <c r="E2257" s="26">
        <f>IF(B2257="","",IFERROR(VLOOKUP(B2257,'Debt Inputs'!$A$6:$M$105,5,FALSE),0))</f>
        <v/>
      </c>
      <c r="F2257" s="50">
        <f>IF(D2257="","",IFERROR(D2257*E2257/12,0))</f>
        <v/>
      </c>
      <c r="G2257" s="50">
        <f>IF(D2257="","",MIN(IFERROR(VLOOKUP(B2257,'Debt Inputs'!$A$6:$M$105,7,FALSE),0),D2257+F2257))</f>
        <v/>
      </c>
      <c r="H2257" s="50">
        <f>IF(D2257="","",IF(L2257=1,MAX(0,'Debt Inputs'!$B$2-SUM($G$2206:$G$2305)),0))</f>
        <v/>
      </c>
      <c r="I2257" s="50">
        <f>IF(D2257="","",MIN(D2257+F2257,G2257+H2257))</f>
        <v/>
      </c>
      <c r="J2257" s="50">
        <f>IF(D2257="","",MIN(D2257,MAX(0,I2257-F2257)))</f>
        <v/>
      </c>
      <c r="K2257" s="50">
        <f>IF(D2257="","",MAX(0,D2257+F2257-I2257))</f>
        <v/>
      </c>
      <c r="L2257" s="23">
        <f>IF(D2257="","",IF(D2257&lt;=0,"",1+COUNTIFS($D$2206:$D$2305,"&gt;0",$E$2206:$E$2305,"&gt;"&amp;E2257)))</f>
        <v/>
      </c>
      <c r="M2257" s="23">
        <f>IF(D2257="","",IF(AND(K2257&gt;0,L2257=1),"Yes","No"))</f>
        <v/>
      </c>
      <c r="N2257" s="50">
        <f>IF(D2257="","",N2157+F2257)</f>
        <v/>
      </c>
      <c r="O2257" s="49">
        <f>IF(D2257="","",IF(AND(K2257=0,K2157&gt;0),C2257,""))</f>
        <v/>
      </c>
    </row>
    <row r="2258">
      <c r="A2258" s="47">
        <f>IF(B2258="","",DATE(YEAR('Debt Inputs'!$E$2),MONTH('Debt Inputs'!$E$2)+22,1))</f>
        <v/>
      </c>
      <c r="B2258" s="18">
        <f>IF('Debt Inputs'!A58="","",'Debt Inputs'!A58)</f>
        <v/>
      </c>
      <c r="C2258" s="19">
        <f>IF(B2258="","",IFERROR(VLOOKUP(B2258,'Debt Inputs'!$A$6:$M$105,2,FALSE),""))</f>
        <v/>
      </c>
      <c r="D2258" s="48">
        <f>IF(B2258="","",K2158)</f>
        <v/>
      </c>
      <c r="E2258" s="21">
        <f>IF(B2258="","",IFERROR(VLOOKUP(B2258,'Debt Inputs'!$A$6:$M$105,5,FALSE),0))</f>
        <v/>
      </c>
      <c r="F2258" s="48">
        <f>IF(D2258="","",IFERROR(D2258*E2258/12,0))</f>
        <v/>
      </c>
      <c r="G2258" s="48">
        <f>IF(D2258="","",MIN(IFERROR(VLOOKUP(B2258,'Debt Inputs'!$A$6:$M$105,7,FALSE),0),D2258+F2258))</f>
        <v/>
      </c>
      <c r="H2258" s="48">
        <f>IF(D2258="","",IF(L2258=1,MAX(0,'Debt Inputs'!$B$2-SUM($G$2206:$G$2305)),0))</f>
        <v/>
      </c>
      <c r="I2258" s="48">
        <f>IF(D2258="","",MIN(D2258+F2258,G2258+H2258))</f>
        <v/>
      </c>
      <c r="J2258" s="48">
        <f>IF(D2258="","",MIN(D2258,MAX(0,I2258-F2258)))</f>
        <v/>
      </c>
      <c r="K2258" s="48">
        <f>IF(D2258="","",MAX(0,D2258+F2258-I2258))</f>
        <v/>
      </c>
      <c r="L2258" s="18">
        <f>IF(D2258="","",IF(D2258&lt;=0,"",1+COUNTIFS($D$2206:$D$2305,"&gt;0",$E$2206:$E$2305,"&gt;"&amp;E2258)))</f>
        <v/>
      </c>
      <c r="M2258" s="18">
        <f>IF(D2258="","",IF(AND(K2258&gt;0,L2258=1),"Yes","No"))</f>
        <v/>
      </c>
      <c r="N2258" s="48">
        <f>IF(D2258="","",N2158+F2258)</f>
        <v/>
      </c>
      <c r="O2258" s="47">
        <f>IF(D2258="","",IF(AND(K2258=0,K2158&gt;0),C2258,""))</f>
        <v/>
      </c>
    </row>
    <row r="2259">
      <c r="A2259" s="49">
        <f>IF(B2259="","",DATE(YEAR('Debt Inputs'!$E$2),MONTH('Debt Inputs'!$E$2)+22,1))</f>
        <v/>
      </c>
      <c r="B2259" s="23">
        <f>IF('Debt Inputs'!A59="","",'Debt Inputs'!A59)</f>
        <v/>
      </c>
      <c r="C2259" s="24">
        <f>IF(B2259="","",IFERROR(VLOOKUP(B2259,'Debt Inputs'!$A$6:$M$105,2,FALSE),""))</f>
        <v/>
      </c>
      <c r="D2259" s="50">
        <f>IF(B2259="","",K2159)</f>
        <v/>
      </c>
      <c r="E2259" s="26">
        <f>IF(B2259="","",IFERROR(VLOOKUP(B2259,'Debt Inputs'!$A$6:$M$105,5,FALSE),0))</f>
        <v/>
      </c>
      <c r="F2259" s="50">
        <f>IF(D2259="","",IFERROR(D2259*E2259/12,0))</f>
        <v/>
      </c>
      <c r="G2259" s="50">
        <f>IF(D2259="","",MIN(IFERROR(VLOOKUP(B2259,'Debt Inputs'!$A$6:$M$105,7,FALSE),0),D2259+F2259))</f>
        <v/>
      </c>
      <c r="H2259" s="50">
        <f>IF(D2259="","",IF(L2259=1,MAX(0,'Debt Inputs'!$B$2-SUM($G$2206:$G$2305)),0))</f>
        <v/>
      </c>
      <c r="I2259" s="50">
        <f>IF(D2259="","",MIN(D2259+F2259,G2259+H2259))</f>
        <v/>
      </c>
      <c r="J2259" s="50">
        <f>IF(D2259="","",MIN(D2259,MAX(0,I2259-F2259)))</f>
        <v/>
      </c>
      <c r="K2259" s="50">
        <f>IF(D2259="","",MAX(0,D2259+F2259-I2259))</f>
        <v/>
      </c>
      <c r="L2259" s="23">
        <f>IF(D2259="","",IF(D2259&lt;=0,"",1+COUNTIFS($D$2206:$D$2305,"&gt;0",$E$2206:$E$2305,"&gt;"&amp;E2259)))</f>
        <v/>
      </c>
      <c r="M2259" s="23">
        <f>IF(D2259="","",IF(AND(K2259&gt;0,L2259=1),"Yes","No"))</f>
        <v/>
      </c>
      <c r="N2259" s="50">
        <f>IF(D2259="","",N2159+F2259)</f>
        <v/>
      </c>
      <c r="O2259" s="49">
        <f>IF(D2259="","",IF(AND(K2259=0,K2159&gt;0),C2259,""))</f>
        <v/>
      </c>
    </row>
    <row r="2260">
      <c r="A2260" s="47">
        <f>IF(B2260="","",DATE(YEAR('Debt Inputs'!$E$2),MONTH('Debt Inputs'!$E$2)+22,1))</f>
        <v/>
      </c>
      <c r="B2260" s="18">
        <f>IF('Debt Inputs'!A60="","",'Debt Inputs'!A60)</f>
        <v/>
      </c>
      <c r="C2260" s="19">
        <f>IF(B2260="","",IFERROR(VLOOKUP(B2260,'Debt Inputs'!$A$6:$M$105,2,FALSE),""))</f>
        <v/>
      </c>
      <c r="D2260" s="48">
        <f>IF(B2260="","",K2160)</f>
        <v/>
      </c>
      <c r="E2260" s="21">
        <f>IF(B2260="","",IFERROR(VLOOKUP(B2260,'Debt Inputs'!$A$6:$M$105,5,FALSE),0))</f>
        <v/>
      </c>
      <c r="F2260" s="48">
        <f>IF(D2260="","",IFERROR(D2260*E2260/12,0))</f>
        <v/>
      </c>
      <c r="G2260" s="48">
        <f>IF(D2260="","",MIN(IFERROR(VLOOKUP(B2260,'Debt Inputs'!$A$6:$M$105,7,FALSE),0),D2260+F2260))</f>
        <v/>
      </c>
      <c r="H2260" s="48">
        <f>IF(D2260="","",IF(L2260=1,MAX(0,'Debt Inputs'!$B$2-SUM($G$2206:$G$2305)),0))</f>
        <v/>
      </c>
      <c r="I2260" s="48">
        <f>IF(D2260="","",MIN(D2260+F2260,G2260+H2260))</f>
        <v/>
      </c>
      <c r="J2260" s="48">
        <f>IF(D2260="","",MIN(D2260,MAX(0,I2260-F2260)))</f>
        <v/>
      </c>
      <c r="K2260" s="48">
        <f>IF(D2260="","",MAX(0,D2260+F2260-I2260))</f>
        <v/>
      </c>
      <c r="L2260" s="18">
        <f>IF(D2260="","",IF(D2260&lt;=0,"",1+COUNTIFS($D$2206:$D$2305,"&gt;0",$E$2206:$E$2305,"&gt;"&amp;E2260)))</f>
        <v/>
      </c>
      <c r="M2260" s="18">
        <f>IF(D2260="","",IF(AND(K2260&gt;0,L2260=1),"Yes","No"))</f>
        <v/>
      </c>
      <c r="N2260" s="48">
        <f>IF(D2260="","",N2160+F2260)</f>
        <v/>
      </c>
      <c r="O2260" s="47">
        <f>IF(D2260="","",IF(AND(K2260=0,K2160&gt;0),C2260,""))</f>
        <v/>
      </c>
    </row>
    <row r="2261">
      <c r="A2261" s="49">
        <f>IF(B2261="","",DATE(YEAR('Debt Inputs'!$E$2),MONTH('Debt Inputs'!$E$2)+22,1))</f>
        <v/>
      </c>
      <c r="B2261" s="23">
        <f>IF('Debt Inputs'!A61="","",'Debt Inputs'!A61)</f>
        <v/>
      </c>
      <c r="C2261" s="24">
        <f>IF(B2261="","",IFERROR(VLOOKUP(B2261,'Debt Inputs'!$A$6:$M$105,2,FALSE),""))</f>
        <v/>
      </c>
      <c r="D2261" s="50">
        <f>IF(B2261="","",K2161)</f>
        <v/>
      </c>
      <c r="E2261" s="26">
        <f>IF(B2261="","",IFERROR(VLOOKUP(B2261,'Debt Inputs'!$A$6:$M$105,5,FALSE),0))</f>
        <v/>
      </c>
      <c r="F2261" s="50">
        <f>IF(D2261="","",IFERROR(D2261*E2261/12,0))</f>
        <v/>
      </c>
      <c r="G2261" s="50">
        <f>IF(D2261="","",MIN(IFERROR(VLOOKUP(B2261,'Debt Inputs'!$A$6:$M$105,7,FALSE),0),D2261+F2261))</f>
        <v/>
      </c>
      <c r="H2261" s="50">
        <f>IF(D2261="","",IF(L2261=1,MAX(0,'Debt Inputs'!$B$2-SUM($G$2206:$G$2305)),0))</f>
        <v/>
      </c>
      <c r="I2261" s="50">
        <f>IF(D2261="","",MIN(D2261+F2261,G2261+H2261))</f>
        <v/>
      </c>
      <c r="J2261" s="50">
        <f>IF(D2261="","",MIN(D2261,MAX(0,I2261-F2261)))</f>
        <v/>
      </c>
      <c r="K2261" s="50">
        <f>IF(D2261="","",MAX(0,D2261+F2261-I2261))</f>
        <v/>
      </c>
      <c r="L2261" s="23">
        <f>IF(D2261="","",IF(D2261&lt;=0,"",1+COUNTIFS($D$2206:$D$2305,"&gt;0",$E$2206:$E$2305,"&gt;"&amp;E2261)))</f>
        <v/>
      </c>
      <c r="M2261" s="23">
        <f>IF(D2261="","",IF(AND(K2261&gt;0,L2261=1),"Yes","No"))</f>
        <v/>
      </c>
      <c r="N2261" s="50">
        <f>IF(D2261="","",N2161+F2261)</f>
        <v/>
      </c>
      <c r="O2261" s="49">
        <f>IF(D2261="","",IF(AND(K2261=0,K2161&gt;0),C2261,""))</f>
        <v/>
      </c>
    </row>
    <row r="2262">
      <c r="A2262" s="47">
        <f>IF(B2262="","",DATE(YEAR('Debt Inputs'!$E$2),MONTH('Debt Inputs'!$E$2)+22,1))</f>
        <v/>
      </c>
      <c r="B2262" s="18">
        <f>IF('Debt Inputs'!A62="","",'Debt Inputs'!A62)</f>
        <v/>
      </c>
      <c r="C2262" s="19">
        <f>IF(B2262="","",IFERROR(VLOOKUP(B2262,'Debt Inputs'!$A$6:$M$105,2,FALSE),""))</f>
        <v/>
      </c>
      <c r="D2262" s="48">
        <f>IF(B2262="","",K2162)</f>
        <v/>
      </c>
      <c r="E2262" s="21">
        <f>IF(B2262="","",IFERROR(VLOOKUP(B2262,'Debt Inputs'!$A$6:$M$105,5,FALSE),0))</f>
        <v/>
      </c>
      <c r="F2262" s="48">
        <f>IF(D2262="","",IFERROR(D2262*E2262/12,0))</f>
        <v/>
      </c>
      <c r="G2262" s="48">
        <f>IF(D2262="","",MIN(IFERROR(VLOOKUP(B2262,'Debt Inputs'!$A$6:$M$105,7,FALSE),0),D2262+F2262))</f>
        <v/>
      </c>
      <c r="H2262" s="48">
        <f>IF(D2262="","",IF(L2262=1,MAX(0,'Debt Inputs'!$B$2-SUM($G$2206:$G$2305)),0))</f>
        <v/>
      </c>
      <c r="I2262" s="48">
        <f>IF(D2262="","",MIN(D2262+F2262,G2262+H2262))</f>
        <v/>
      </c>
      <c r="J2262" s="48">
        <f>IF(D2262="","",MIN(D2262,MAX(0,I2262-F2262)))</f>
        <v/>
      </c>
      <c r="K2262" s="48">
        <f>IF(D2262="","",MAX(0,D2262+F2262-I2262))</f>
        <v/>
      </c>
      <c r="L2262" s="18">
        <f>IF(D2262="","",IF(D2262&lt;=0,"",1+COUNTIFS($D$2206:$D$2305,"&gt;0",$E$2206:$E$2305,"&gt;"&amp;E2262)))</f>
        <v/>
      </c>
      <c r="M2262" s="18">
        <f>IF(D2262="","",IF(AND(K2262&gt;0,L2262=1),"Yes","No"))</f>
        <v/>
      </c>
      <c r="N2262" s="48">
        <f>IF(D2262="","",N2162+F2262)</f>
        <v/>
      </c>
      <c r="O2262" s="47">
        <f>IF(D2262="","",IF(AND(K2262=0,K2162&gt;0),C2262,""))</f>
        <v/>
      </c>
    </row>
    <row r="2263">
      <c r="A2263" s="49">
        <f>IF(B2263="","",DATE(YEAR('Debt Inputs'!$E$2),MONTH('Debt Inputs'!$E$2)+22,1))</f>
        <v/>
      </c>
      <c r="B2263" s="23">
        <f>IF('Debt Inputs'!A63="","",'Debt Inputs'!A63)</f>
        <v/>
      </c>
      <c r="C2263" s="24">
        <f>IF(B2263="","",IFERROR(VLOOKUP(B2263,'Debt Inputs'!$A$6:$M$105,2,FALSE),""))</f>
        <v/>
      </c>
      <c r="D2263" s="50">
        <f>IF(B2263="","",K2163)</f>
        <v/>
      </c>
      <c r="E2263" s="26">
        <f>IF(B2263="","",IFERROR(VLOOKUP(B2263,'Debt Inputs'!$A$6:$M$105,5,FALSE),0))</f>
        <v/>
      </c>
      <c r="F2263" s="50">
        <f>IF(D2263="","",IFERROR(D2263*E2263/12,0))</f>
        <v/>
      </c>
      <c r="G2263" s="50">
        <f>IF(D2263="","",MIN(IFERROR(VLOOKUP(B2263,'Debt Inputs'!$A$6:$M$105,7,FALSE),0),D2263+F2263))</f>
        <v/>
      </c>
      <c r="H2263" s="50">
        <f>IF(D2263="","",IF(L2263=1,MAX(0,'Debt Inputs'!$B$2-SUM($G$2206:$G$2305)),0))</f>
        <v/>
      </c>
      <c r="I2263" s="50">
        <f>IF(D2263="","",MIN(D2263+F2263,G2263+H2263))</f>
        <v/>
      </c>
      <c r="J2263" s="50">
        <f>IF(D2263="","",MIN(D2263,MAX(0,I2263-F2263)))</f>
        <v/>
      </c>
      <c r="K2263" s="50">
        <f>IF(D2263="","",MAX(0,D2263+F2263-I2263))</f>
        <v/>
      </c>
      <c r="L2263" s="23">
        <f>IF(D2263="","",IF(D2263&lt;=0,"",1+COUNTIFS($D$2206:$D$2305,"&gt;0",$E$2206:$E$2305,"&gt;"&amp;E2263)))</f>
        <v/>
      </c>
      <c r="M2263" s="23">
        <f>IF(D2263="","",IF(AND(K2263&gt;0,L2263=1),"Yes","No"))</f>
        <v/>
      </c>
      <c r="N2263" s="50">
        <f>IF(D2263="","",N2163+F2263)</f>
        <v/>
      </c>
      <c r="O2263" s="49">
        <f>IF(D2263="","",IF(AND(K2263=0,K2163&gt;0),C2263,""))</f>
        <v/>
      </c>
    </row>
    <row r="2264">
      <c r="A2264" s="47">
        <f>IF(B2264="","",DATE(YEAR('Debt Inputs'!$E$2),MONTH('Debt Inputs'!$E$2)+22,1))</f>
        <v/>
      </c>
      <c r="B2264" s="18">
        <f>IF('Debt Inputs'!A64="","",'Debt Inputs'!A64)</f>
        <v/>
      </c>
      <c r="C2264" s="19">
        <f>IF(B2264="","",IFERROR(VLOOKUP(B2264,'Debt Inputs'!$A$6:$M$105,2,FALSE),""))</f>
        <v/>
      </c>
      <c r="D2264" s="48">
        <f>IF(B2264="","",K2164)</f>
        <v/>
      </c>
      <c r="E2264" s="21">
        <f>IF(B2264="","",IFERROR(VLOOKUP(B2264,'Debt Inputs'!$A$6:$M$105,5,FALSE),0))</f>
        <v/>
      </c>
      <c r="F2264" s="48">
        <f>IF(D2264="","",IFERROR(D2264*E2264/12,0))</f>
        <v/>
      </c>
      <c r="G2264" s="48">
        <f>IF(D2264="","",MIN(IFERROR(VLOOKUP(B2264,'Debt Inputs'!$A$6:$M$105,7,FALSE),0),D2264+F2264))</f>
        <v/>
      </c>
      <c r="H2264" s="48">
        <f>IF(D2264="","",IF(L2264=1,MAX(0,'Debt Inputs'!$B$2-SUM($G$2206:$G$2305)),0))</f>
        <v/>
      </c>
      <c r="I2264" s="48">
        <f>IF(D2264="","",MIN(D2264+F2264,G2264+H2264))</f>
        <v/>
      </c>
      <c r="J2264" s="48">
        <f>IF(D2264="","",MIN(D2264,MAX(0,I2264-F2264)))</f>
        <v/>
      </c>
      <c r="K2264" s="48">
        <f>IF(D2264="","",MAX(0,D2264+F2264-I2264))</f>
        <v/>
      </c>
      <c r="L2264" s="18">
        <f>IF(D2264="","",IF(D2264&lt;=0,"",1+COUNTIFS($D$2206:$D$2305,"&gt;0",$E$2206:$E$2305,"&gt;"&amp;E2264)))</f>
        <v/>
      </c>
      <c r="M2264" s="18">
        <f>IF(D2264="","",IF(AND(K2264&gt;0,L2264=1),"Yes","No"))</f>
        <v/>
      </c>
      <c r="N2264" s="48">
        <f>IF(D2264="","",N2164+F2264)</f>
        <v/>
      </c>
      <c r="O2264" s="47">
        <f>IF(D2264="","",IF(AND(K2264=0,K2164&gt;0),C2264,""))</f>
        <v/>
      </c>
    </row>
    <row r="2265">
      <c r="A2265" s="49">
        <f>IF(B2265="","",DATE(YEAR('Debt Inputs'!$E$2),MONTH('Debt Inputs'!$E$2)+22,1))</f>
        <v/>
      </c>
      <c r="B2265" s="23">
        <f>IF('Debt Inputs'!A65="","",'Debt Inputs'!A65)</f>
        <v/>
      </c>
      <c r="C2265" s="24">
        <f>IF(B2265="","",IFERROR(VLOOKUP(B2265,'Debt Inputs'!$A$6:$M$105,2,FALSE),""))</f>
        <v/>
      </c>
      <c r="D2265" s="50">
        <f>IF(B2265="","",K2165)</f>
        <v/>
      </c>
      <c r="E2265" s="26">
        <f>IF(B2265="","",IFERROR(VLOOKUP(B2265,'Debt Inputs'!$A$6:$M$105,5,FALSE),0))</f>
        <v/>
      </c>
      <c r="F2265" s="50">
        <f>IF(D2265="","",IFERROR(D2265*E2265/12,0))</f>
        <v/>
      </c>
      <c r="G2265" s="50">
        <f>IF(D2265="","",MIN(IFERROR(VLOOKUP(B2265,'Debt Inputs'!$A$6:$M$105,7,FALSE),0),D2265+F2265))</f>
        <v/>
      </c>
      <c r="H2265" s="50">
        <f>IF(D2265="","",IF(L2265=1,MAX(0,'Debt Inputs'!$B$2-SUM($G$2206:$G$2305)),0))</f>
        <v/>
      </c>
      <c r="I2265" s="50">
        <f>IF(D2265="","",MIN(D2265+F2265,G2265+H2265))</f>
        <v/>
      </c>
      <c r="J2265" s="50">
        <f>IF(D2265="","",MIN(D2265,MAX(0,I2265-F2265)))</f>
        <v/>
      </c>
      <c r="K2265" s="50">
        <f>IF(D2265="","",MAX(0,D2265+F2265-I2265))</f>
        <v/>
      </c>
      <c r="L2265" s="23">
        <f>IF(D2265="","",IF(D2265&lt;=0,"",1+COUNTIFS($D$2206:$D$2305,"&gt;0",$E$2206:$E$2305,"&gt;"&amp;E2265)))</f>
        <v/>
      </c>
      <c r="M2265" s="23">
        <f>IF(D2265="","",IF(AND(K2265&gt;0,L2265=1),"Yes","No"))</f>
        <v/>
      </c>
      <c r="N2265" s="50">
        <f>IF(D2265="","",N2165+F2265)</f>
        <v/>
      </c>
      <c r="O2265" s="49">
        <f>IF(D2265="","",IF(AND(K2265=0,K2165&gt;0),C2265,""))</f>
        <v/>
      </c>
    </row>
    <row r="2266">
      <c r="A2266" s="47">
        <f>IF(B2266="","",DATE(YEAR('Debt Inputs'!$E$2),MONTH('Debt Inputs'!$E$2)+22,1))</f>
        <v/>
      </c>
      <c r="B2266" s="18">
        <f>IF('Debt Inputs'!A66="","",'Debt Inputs'!A66)</f>
        <v/>
      </c>
      <c r="C2266" s="19">
        <f>IF(B2266="","",IFERROR(VLOOKUP(B2266,'Debt Inputs'!$A$6:$M$105,2,FALSE),""))</f>
        <v/>
      </c>
      <c r="D2266" s="48">
        <f>IF(B2266="","",K2166)</f>
        <v/>
      </c>
      <c r="E2266" s="21">
        <f>IF(B2266="","",IFERROR(VLOOKUP(B2266,'Debt Inputs'!$A$6:$M$105,5,FALSE),0))</f>
        <v/>
      </c>
      <c r="F2266" s="48">
        <f>IF(D2266="","",IFERROR(D2266*E2266/12,0))</f>
        <v/>
      </c>
      <c r="G2266" s="48">
        <f>IF(D2266="","",MIN(IFERROR(VLOOKUP(B2266,'Debt Inputs'!$A$6:$M$105,7,FALSE),0),D2266+F2266))</f>
        <v/>
      </c>
      <c r="H2266" s="48">
        <f>IF(D2266="","",IF(L2266=1,MAX(0,'Debt Inputs'!$B$2-SUM($G$2206:$G$2305)),0))</f>
        <v/>
      </c>
      <c r="I2266" s="48">
        <f>IF(D2266="","",MIN(D2266+F2266,G2266+H2266))</f>
        <v/>
      </c>
      <c r="J2266" s="48">
        <f>IF(D2266="","",MIN(D2266,MAX(0,I2266-F2266)))</f>
        <v/>
      </c>
      <c r="K2266" s="48">
        <f>IF(D2266="","",MAX(0,D2266+F2266-I2266))</f>
        <v/>
      </c>
      <c r="L2266" s="18">
        <f>IF(D2266="","",IF(D2266&lt;=0,"",1+COUNTIFS($D$2206:$D$2305,"&gt;0",$E$2206:$E$2305,"&gt;"&amp;E2266)))</f>
        <v/>
      </c>
      <c r="M2266" s="18">
        <f>IF(D2266="","",IF(AND(K2266&gt;0,L2266=1),"Yes","No"))</f>
        <v/>
      </c>
      <c r="N2266" s="48">
        <f>IF(D2266="","",N2166+F2266)</f>
        <v/>
      </c>
      <c r="O2266" s="47">
        <f>IF(D2266="","",IF(AND(K2266=0,K2166&gt;0),C2266,""))</f>
        <v/>
      </c>
    </row>
    <row r="2267">
      <c r="A2267" s="49">
        <f>IF(B2267="","",DATE(YEAR('Debt Inputs'!$E$2),MONTH('Debt Inputs'!$E$2)+22,1))</f>
        <v/>
      </c>
      <c r="B2267" s="23">
        <f>IF('Debt Inputs'!A67="","",'Debt Inputs'!A67)</f>
        <v/>
      </c>
      <c r="C2267" s="24">
        <f>IF(B2267="","",IFERROR(VLOOKUP(B2267,'Debt Inputs'!$A$6:$M$105,2,FALSE),""))</f>
        <v/>
      </c>
      <c r="D2267" s="50">
        <f>IF(B2267="","",K2167)</f>
        <v/>
      </c>
      <c r="E2267" s="26">
        <f>IF(B2267="","",IFERROR(VLOOKUP(B2267,'Debt Inputs'!$A$6:$M$105,5,FALSE),0))</f>
        <v/>
      </c>
      <c r="F2267" s="50">
        <f>IF(D2267="","",IFERROR(D2267*E2267/12,0))</f>
        <v/>
      </c>
      <c r="G2267" s="50">
        <f>IF(D2267="","",MIN(IFERROR(VLOOKUP(B2267,'Debt Inputs'!$A$6:$M$105,7,FALSE),0),D2267+F2267))</f>
        <v/>
      </c>
      <c r="H2267" s="50">
        <f>IF(D2267="","",IF(L2267=1,MAX(0,'Debt Inputs'!$B$2-SUM($G$2206:$G$2305)),0))</f>
        <v/>
      </c>
      <c r="I2267" s="50">
        <f>IF(D2267="","",MIN(D2267+F2267,G2267+H2267))</f>
        <v/>
      </c>
      <c r="J2267" s="50">
        <f>IF(D2267="","",MIN(D2267,MAX(0,I2267-F2267)))</f>
        <v/>
      </c>
      <c r="K2267" s="50">
        <f>IF(D2267="","",MAX(0,D2267+F2267-I2267))</f>
        <v/>
      </c>
      <c r="L2267" s="23">
        <f>IF(D2267="","",IF(D2267&lt;=0,"",1+COUNTIFS($D$2206:$D$2305,"&gt;0",$E$2206:$E$2305,"&gt;"&amp;E2267)))</f>
        <v/>
      </c>
      <c r="M2267" s="23">
        <f>IF(D2267="","",IF(AND(K2267&gt;0,L2267=1),"Yes","No"))</f>
        <v/>
      </c>
      <c r="N2267" s="50">
        <f>IF(D2267="","",N2167+F2267)</f>
        <v/>
      </c>
      <c r="O2267" s="49">
        <f>IF(D2267="","",IF(AND(K2267=0,K2167&gt;0),C2267,""))</f>
        <v/>
      </c>
    </row>
    <row r="2268">
      <c r="A2268" s="47">
        <f>IF(B2268="","",DATE(YEAR('Debt Inputs'!$E$2),MONTH('Debt Inputs'!$E$2)+22,1))</f>
        <v/>
      </c>
      <c r="B2268" s="18">
        <f>IF('Debt Inputs'!A68="","",'Debt Inputs'!A68)</f>
        <v/>
      </c>
      <c r="C2268" s="19">
        <f>IF(B2268="","",IFERROR(VLOOKUP(B2268,'Debt Inputs'!$A$6:$M$105,2,FALSE),""))</f>
        <v/>
      </c>
      <c r="D2268" s="48">
        <f>IF(B2268="","",K2168)</f>
        <v/>
      </c>
      <c r="E2268" s="21">
        <f>IF(B2268="","",IFERROR(VLOOKUP(B2268,'Debt Inputs'!$A$6:$M$105,5,FALSE),0))</f>
        <v/>
      </c>
      <c r="F2268" s="48">
        <f>IF(D2268="","",IFERROR(D2268*E2268/12,0))</f>
        <v/>
      </c>
      <c r="G2268" s="48">
        <f>IF(D2268="","",MIN(IFERROR(VLOOKUP(B2268,'Debt Inputs'!$A$6:$M$105,7,FALSE),0),D2268+F2268))</f>
        <v/>
      </c>
      <c r="H2268" s="48">
        <f>IF(D2268="","",IF(L2268=1,MAX(0,'Debt Inputs'!$B$2-SUM($G$2206:$G$2305)),0))</f>
        <v/>
      </c>
      <c r="I2268" s="48">
        <f>IF(D2268="","",MIN(D2268+F2268,G2268+H2268))</f>
        <v/>
      </c>
      <c r="J2268" s="48">
        <f>IF(D2268="","",MIN(D2268,MAX(0,I2268-F2268)))</f>
        <v/>
      </c>
      <c r="K2268" s="48">
        <f>IF(D2268="","",MAX(0,D2268+F2268-I2268))</f>
        <v/>
      </c>
      <c r="L2268" s="18">
        <f>IF(D2268="","",IF(D2268&lt;=0,"",1+COUNTIFS($D$2206:$D$2305,"&gt;0",$E$2206:$E$2305,"&gt;"&amp;E2268)))</f>
        <v/>
      </c>
      <c r="M2268" s="18">
        <f>IF(D2268="","",IF(AND(K2268&gt;0,L2268=1),"Yes","No"))</f>
        <v/>
      </c>
      <c r="N2268" s="48">
        <f>IF(D2268="","",N2168+F2268)</f>
        <v/>
      </c>
      <c r="O2268" s="47">
        <f>IF(D2268="","",IF(AND(K2268=0,K2168&gt;0),C2268,""))</f>
        <v/>
      </c>
    </row>
    <row r="2269">
      <c r="A2269" s="49">
        <f>IF(B2269="","",DATE(YEAR('Debt Inputs'!$E$2),MONTH('Debt Inputs'!$E$2)+22,1))</f>
        <v/>
      </c>
      <c r="B2269" s="23">
        <f>IF('Debt Inputs'!A69="","",'Debt Inputs'!A69)</f>
        <v/>
      </c>
      <c r="C2269" s="24">
        <f>IF(B2269="","",IFERROR(VLOOKUP(B2269,'Debt Inputs'!$A$6:$M$105,2,FALSE),""))</f>
        <v/>
      </c>
      <c r="D2269" s="50">
        <f>IF(B2269="","",K2169)</f>
        <v/>
      </c>
      <c r="E2269" s="26">
        <f>IF(B2269="","",IFERROR(VLOOKUP(B2269,'Debt Inputs'!$A$6:$M$105,5,FALSE),0))</f>
        <v/>
      </c>
      <c r="F2269" s="50">
        <f>IF(D2269="","",IFERROR(D2269*E2269/12,0))</f>
        <v/>
      </c>
      <c r="G2269" s="50">
        <f>IF(D2269="","",MIN(IFERROR(VLOOKUP(B2269,'Debt Inputs'!$A$6:$M$105,7,FALSE),0),D2269+F2269))</f>
        <v/>
      </c>
      <c r="H2269" s="50">
        <f>IF(D2269="","",IF(L2269=1,MAX(0,'Debt Inputs'!$B$2-SUM($G$2206:$G$2305)),0))</f>
        <v/>
      </c>
      <c r="I2269" s="50">
        <f>IF(D2269="","",MIN(D2269+F2269,G2269+H2269))</f>
        <v/>
      </c>
      <c r="J2269" s="50">
        <f>IF(D2269="","",MIN(D2269,MAX(0,I2269-F2269)))</f>
        <v/>
      </c>
      <c r="K2269" s="50">
        <f>IF(D2269="","",MAX(0,D2269+F2269-I2269))</f>
        <v/>
      </c>
      <c r="L2269" s="23">
        <f>IF(D2269="","",IF(D2269&lt;=0,"",1+COUNTIFS($D$2206:$D$2305,"&gt;0",$E$2206:$E$2305,"&gt;"&amp;E2269)))</f>
        <v/>
      </c>
      <c r="M2269" s="23">
        <f>IF(D2269="","",IF(AND(K2269&gt;0,L2269=1),"Yes","No"))</f>
        <v/>
      </c>
      <c r="N2269" s="50">
        <f>IF(D2269="","",N2169+F2269)</f>
        <v/>
      </c>
      <c r="O2269" s="49">
        <f>IF(D2269="","",IF(AND(K2269=0,K2169&gt;0),C2269,""))</f>
        <v/>
      </c>
    </row>
    <row r="2270">
      <c r="A2270" s="47">
        <f>IF(B2270="","",DATE(YEAR('Debt Inputs'!$E$2),MONTH('Debt Inputs'!$E$2)+22,1))</f>
        <v/>
      </c>
      <c r="B2270" s="18">
        <f>IF('Debt Inputs'!A70="","",'Debt Inputs'!A70)</f>
        <v/>
      </c>
      <c r="C2270" s="19">
        <f>IF(B2270="","",IFERROR(VLOOKUP(B2270,'Debt Inputs'!$A$6:$M$105,2,FALSE),""))</f>
        <v/>
      </c>
      <c r="D2270" s="48">
        <f>IF(B2270="","",K2170)</f>
        <v/>
      </c>
      <c r="E2270" s="21">
        <f>IF(B2270="","",IFERROR(VLOOKUP(B2270,'Debt Inputs'!$A$6:$M$105,5,FALSE),0))</f>
        <v/>
      </c>
      <c r="F2270" s="48">
        <f>IF(D2270="","",IFERROR(D2270*E2270/12,0))</f>
        <v/>
      </c>
      <c r="G2270" s="48">
        <f>IF(D2270="","",MIN(IFERROR(VLOOKUP(B2270,'Debt Inputs'!$A$6:$M$105,7,FALSE),0),D2270+F2270))</f>
        <v/>
      </c>
      <c r="H2270" s="48">
        <f>IF(D2270="","",IF(L2270=1,MAX(0,'Debt Inputs'!$B$2-SUM($G$2206:$G$2305)),0))</f>
        <v/>
      </c>
      <c r="I2270" s="48">
        <f>IF(D2270="","",MIN(D2270+F2270,G2270+H2270))</f>
        <v/>
      </c>
      <c r="J2270" s="48">
        <f>IF(D2270="","",MIN(D2270,MAX(0,I2270-F2270)))</f>
        <v/>
      </c>
      <c r="K2270" s="48">
        <f>IF(D2270="","",MAX(0,D2270+F2270-I2270))</f>
        <v/>
      </c>
      <c r="L2270" s="18">
        <f>IF(D2270="","",IF(D2270&lt;=0,"",1+COUNTIFS($D$2206:$D$2305,"&gt;0",$E$2206:$E$2305,"&gt;"&amp;E2270)))</f>
        <v/>
      </c>
      <c r="M2270" s="18">
        <f>IF(D2270="","",IF(AND(K2270&gt;0,L2270=1),"Yes","No"))</f>
        <v/>
      </c>
      <c r="N2270" s="48">
        <f>IF(D2270="","",N2170+F2270)</f>
        <v/>
      </c>
      <c r="O2270" s="47">
        <f>IF(D2270="","",IF(AND(K2270=0,K2170&gt;0),C2270,""))</f>
        <v/>
      </c>
    </row>
    <row r="2271">
      <c r="A2271" s="49">
        <f>IF(B2271="","",DATE(YEAR('Debt Inputs'!$E$2),MONTH('Debt Inputs'!$E$2)+22,1))</f>
        <v/>
      </c>
      <c r="B2271" s="23">
        <f>IF('Debt Inputs'!A71="","",'Debt Inputs'!A71)</f>
        <v/>
      </c>
      <c r="C2271" s="24">
        <f>IF(B2271="","",IFERROR(VLOOKUP(B2271,'Debt Inputs'!$A$6:$M$105,2,FALSE),""))</f>
        <v/>
      </c>
      <c r="D2271" s="50">
        <f>IF(B2271="","",K2171)</f>
        <v/>
      </c>
      <c r="E2271" s="26">
        <f>IF(B2271="","",IFERROR(VLOOKUP(B2271,'Debt Inputs'!$A$6:$M$105,5,FALSE),0))</f>
        <v/>
      </c>
      <c r="F2271" s="50">
        <f>IF(D2271="","",IFERROR(D2271*E2271/12,0))</f>
        <v/>
      </c>
      <c r="G2271" s="50">
        <f>IF(D2271="","",MIN(IFERROR(VLOOKUP(B2271,'Debt Inputs'!$A$6:$M$105,7,FALSE),0),D2271+F2271))</f>
        <v/>
      </c>
      <c r="H2271" s="50">
        <f>IF(D2271="","",IF(L2271=1,MAX(0,'Debt Inputs'!$B$2-SUM($G$2206:$G$2305)),0))</f>
        <v/>
      </c>
      <c r="I2271" s="50">
        <f>IF(D2271="","",MIN(D2271+F2271,G2271+H2271))</f>
        <v/>
      </c>
      <c r="J2271" s="50">
        <f>IF(D2271="","",MIN(D2271,MAX(0,I2271-F2271)))</f>
        <v/>
      </c>
      <c r="K2271" s="50">
        <f>IF(D2271="","",MAX(0,D2271+F2271-I2271))</f>
        <v/>
      </c>
      <c r="L2271" s="23">
        <f>IF(D2271="","",IF(D2271&lt;=0,"",1+COUNTIFS($D$2206:$D$2305,"&gt;0",$E$2206:$E$2305,"&gt;"&amp;E2271)))</f>
        <v/>
      </c>
      <c r="M2271" s="23">
        <f>IF(D2271="","",IF(AND(K2271&gt;0,L2271=1),"Yes","No"))</f>
        <v/>
      </c>
      <c r="N2271" s="50">
        <f>IF(D2271="","",N2171+F2271)</f>
        <v/>
      </c>
      <c r="O2271" s="49">
        <f>IF(D2271="","",IF(AND(K2271=0,K2171&gt;0),C2271,""))</f>
        <v/>
      </c>
    </row>
    <row r="2272">
      <c r="A2272" s="47">
        <f>IF(B2272="","",DATE(YEAR('Debt Inputs'!$E$2),MONTH('Debt Inputs'!$E$2)+22,1))</f>
        <v/>
      </c>
      <c r="B2272" s="18">
        <f>IF('Debt Inputs'!A72="","",'Debt Inputs'!A72)</f>
        <v/>
      </c>
      <c r="C2272" s="19">
        <f>IF(B2272="","",IFERROR(VLOOKUP(B2272,'Debt Inputs'!$A$6:$M$105,2,FALSE),""))</f>
        <v/>
      </c>
      <c r="D2272" s="48">
        <f>IF(B2272="","",K2172)</f>
        <v/>
      </c>
      <c r="E2272" s="21">
        <f>IF(B2272="","",IFERROR(VLOOKUP(B2272,'Debt Inputs'!$A$6:$M$105,5,FALSE),0))</f>
        <v/>
      </c>
      <c r="F2272" s="48">
        <f>IF(D2272="","",IFERROR(D2272*E2272/12,0))</f>
        <v/>
      </c>
      <c r="G2272" s="48">
        <f>IF(D2272="","",MIN(IFERROR(VLOOKUP(B2272,'Debt Inputs'!$A$6:$M$105,7,FALSE),0),D2272+F2272))</f>
        <v/>
      </c>
      <c r="H2272" s="48">
        <f>IF(D2272="","",IF(L2272=1,MAX(0,'Debt Inputs'!$B$2-SUM($G$2206:$G$2305)),0))</f>
        <v/>
      </c>
      <c r="I2272" s="48">
        <f>IF(D2272="","",MIN(D2272+F2272,G2272+H2272))</f>
        <v/>
      </c>
      <c r="J2272" s="48">
        <f>IF(D2272="","",MIN(D2272,MAX(0,I2272-F2272)))</f>
        <v/>
      </c>
      <c r="K2272" s="48">
        <f>IF(D2272="","",MAX(0,D2272+F2272-I2272))</f>
        <v/>
      </c>
      <c r="L2272" s="18">
        <f>IF(D2272="","",IF(D2272&lt;=0,"",1+COUNTIFS($D$2206:$D$2305,"&gt;0",$E$2206:$E$2305,"&gt;"&amp;E2272)))</f>
        <v/>
      </c>
      <c r="M2272" s="18">
        <f>IF(D2272="","",IF(AND(K2272&gt;0,L2272=1),"Yes","No"))</f>
        <v/>
      </c>
      <c r="N2272" s="48">
        <f>IF(D2272="","",N2172+F2272)</f>
        <v/>
      </c>
      <c r="O2272" s="47">
        <f>IF(D2272="","",IF(AND(K2272=0,K2172&gt;0),C2272,""))</f>
        <v/>
      </c>
    </row>
    <row r="2273">
      <c r="A2273" s="49">
        <f>IF(B2273="","",DATE(YEAR('Debt Inputs'!$E$2),MONTH('Debt Inputs'!$E$2)+22,1))</f>
        <v/>
      </c>
      <c r="B2273" s="23">
        <f>IF('Debt Inputs'!A73="","",'Debt Inputs'!A73)</f>
        <v/>
      </c>
      <c r="C2273" s="24">
        <f>IF(B2273="","",IFERROR(VLOOKUP(B2273,'Debt Inputs'!$A$6:$M$105,2,FALSE),""))</f>
        <v/>
      </c>
      <c r="D2273" s="50">
        <f>IF(B2273="","",K2173)</f>
        <v/>
      </c>
      <c r="E2273" s="26">
        <f>IF(B2273="","",IFERROR(VLOOKUP(B2273,'Debt Inputs'!$A$6:$M$105,5,FALSE),0))</f>
        <v/>
      </c>
      <c r="F2273" s="50">
        <f>IF(D2273="","",IFERROR(D2273*E2273/12,0))</f>
        <v/>
      </c>
      <c r="G2273" s="50">
        <f>IF(D2273="","",MIN(IFERROR(VLOOKUP(B2273,'Debt Inputs'!$A$6:$M$105,7,FALSE),0),D2273+F2273))</f>
        <v/>
      </c>
      <c r="H2273" s="50">
        <f>IF(D2273="","",IF(L2273=1,MAX(0,'Debt Inputs'!$B$2-SUM($G$2206:$G$2305)),0))</f>
        <v/>
      </c>
      <c r="I2273" s="50">
        <f>IF(D2273="","",MIN(D2273+F2273,G2273+H2273))</f>
        <v/>
      </c>
      <c r="J2273" s="50">
        <f>IF(D2273="","",MIN(D2273,MAX(0,I2273-F2273)))</f>
        <v/>
      </c>
      <c r="K2273" s="50">
        <f>IF(D2273="","",MAX(0,D2273+F2273-I2273))</f>
        <v/>
      </c>
      <c r="L2273" s="23">
        <f>IF(D2273="","",IF(D2273&lt;=0,"",1+COUNTIFS($D$2206:$D$2305,"&gt;0",$E$2206:$E$2305,"&gt;"&amp;E2273)))</f>
        <v/>
      </c>
      <c r="M2273" s="23">
        <f>IF(D2273="","",IF(AND(K2273&gt;0,L2273=1),"Yes","No"))</f>
        <v/>
      </c>
      <c r="N2273" s="50">
        <f>IF(D2273="","",N2173+F2273)</f>
        <v/>
      </c>
      <c r="O2273" s="49">
        <f>IF(D2273="","",IF(AND(K2273=0,K2173&gt;0),C2273,""))</f>
        <v/>
      </c>
    </row>
    <row r="2274">
      <c r="A2274" s="47">
        <f>IF(B2274="","",DATE(YEAR('Debt Inputs'!$E$2),MONTH('Debt Inputs'!$E$2)+22,1))</f>
        <v/>
      </c>
      <c r="B2274" s="18">
        <f>IF('Debt Inputs'!A74="","",'Debt Inputs'!A74)</f>
        <v/>
      </c>
      <c r="C2274" s="19">
        <f>IF(B2274="","",IFERROR(VLOOKUP(B2274,'Debt Inputs'!$A$6:$M$105,2,FALSE),""))</f>
        <v/>
      </c>
      <c r="D2274" s="48">
        <f>IF(B2274="","",K2174)</f>
        <v/>
      </c>
      <c r="E2274" s="21">
        <f>IF(B2274="","",IFERROR(VLOOKUP(B2274,'Debt Inputs'!$A$6:$M$105,5,FALSE),0))</f>
        <v/>
      </c>
      <c r="F2274" s="48">
        <f>IF(D2274="","",IFERROR(D2274*E2274/12,0))</f>
        <v/>
      </c>
      <c r="G2274" s="48">
        <f>IF(D2274="","",MIN(IFERROR(VLOOKUP(B2274,'Debt Inputs'!$A$6:$M$105,7,FALSE),0),D2274+F2274))</f>
        <v/>
      </c>
      <c r="H2274" s="48">
        <f>IF(D2274="","",IF(L2274=1,MAX(0,'Debt Inputs'!$B$2-SUM($G$2206:$G$2305)),0))</f>
        <v/>
      </c>
      <c r="I2274" s="48">
        <f>IF(D2274="","",MIN(D2274+F2274,G2274+H2274))</f>
        <v/>
      </c>
      <c r="J2274" s="48">
        <f>IF(D2274="","",MIN(D2274,MAX(0,I2274-F2274)))</f>
        <v/>
      </c>
      <c r="K2274" s="48">
        <f>IF(D2274="","",MAX(0,D2274+F2274-I2274))</f>
        <v/>
      </c>
      <c r="L2274" s="18">
        <f>IF(D2274="","",IF(D2274&lt;=0,"",1+COUNTIFS($D$2206:$D$2305,"&gt;0",$E$2206:$E$2305,"&gt;"&amp;E2274)))</f>
        <v/>
      </c>
      <c r="M2274" s="18">
        <f>IF(D2274="","",IF(AND(K2274&gt;0,L2274=1),"Yes","No"))</f>
        <v/>
      </c>
      <c r="N2274" s="48">
        <f>IF(D2274="","",N2174+F2274)</f>
        <v/>
      </c>
      <c r="O2274" s="47">
        <f>IF(D2274="","",IF(AND(K2274=0,K2174&gt;0),C2274,""))</f>
        <v/>
      </c>
    </row>
    <row r="2275">
      <c r="A2275" s="49">
        <f>IF(B2275="","",DATE(YEAR('Debt Inputs'!$E$2),MONTH('Debt Inputs'!$E$2)+22,1))</f>
        <v/>
      </c>
      <c r="B2275" s="23">
        <f>IF('Debt Inputs'!A75="","",'Debt Inputs'!A75)</f>
        <v/>
      </c>
      <c r="C2275" s="24">
        <f>IF(B2275="","",IFERROR(VLOOKUP(B2275,'Debt Inputs'!$A$6:$M$105,2,FALSE),""))</f>
        <v/>
      </c>
      <c r="D2275" s="50">
        <f>IF(B2275="","",K2175)</f>
        <v/>
      </c>
      <c r="E2275" s="26">
        <f>IF(B2275="","",IFERROR(VLOOKUP(B2275,'Debt Inputs'!$A$6:$M$105,5,FALSE),0))</f>
        <v/>
      </c>
      <c r="F2275" s="50">
        <f>IF(D2275="","",IFERROR(D2275*E2275/12,0))</f>
        <v/>
      </c>
      <c r="G2275" s="50">
        <f>IF(D2275="","",MIN(IFERROR(VLOOKUP(B2275,'Debt Inputs'!$A$6:$M$105,7,FALSE),0),D2275+F2275))</f>
        <v/>
      </c>
      <c r="H2275" s="50">
        <f>IF(D2275="","",IF(L2275=1,MAX(0,'Debt Inputs'!$B$2-SUM($G$2206:$G$2305)),0))</f>
        <v/>
      </c>
      <c r="I2275" s="50">
        <f>IF(D2275="","",MIN(D2275+F2275,G2275+H2275))</f>
        <v/>
      </c>
      <c r="J2275" s="50">
        <f>IF(D2275="","",MIN(D2275,MAX(0,I2275-F2275)))</f>
        <v/>
      </c>
      <c r="K2275" s="50">
        <f>IF(D2275="","",MAX(0,D2275+F2275-I2275))</f>
        <v/>
      </c>
      <c r="L2275" s="23">
        <f>IF(D2275="","",IF(D2275&lt;=0,"",1+COUNTIFS($D$2206:$D$2305,"&gt;0",$E$2206:$E$2305,"&gt;"&amp;E2275)))</f>
        <v/>
      </c>
      <c r="M2275" s="23">
        <f>IF(D2275="","",IF(AND(K2275&gt;0,L2275=1),"Yes","No"))</f>
        <v/>
      </c>
      <c r="N2275" s="50">
        <f>IF(D2275="","",N2175+F2275)</f>
        <v/>
      </c>
      <c r="O2275" s="49">
        <f>IF(D2275="","",IF(AND(K2275=0,K2175&gt;0),C2275,""))</f>
        <v/>
      </c>
    </row>
    <row r="2276">
      <c r="A2276" s="47">
        <f>IF(B2276="","",DATE(YEAR('Debt Inputs'!$E$2),MONTH('Debt Inputs'!$E$2)+22,1))</f>
        <v/>
      </c>
      <c r="B2276" s="18">
        <f>IF('Debt Inputs'!A76="","",'Debt Inputs'!A76)</f>
        <v/>
      </c>
      <c r="C2276" s="19">
        <f>IF(B2276="","",IFERROR(VLOOKUP(B2276,'Debt Inputs'!$A$6:$M$105,2,FALSE),""))</f>
        <v/>
      </c>
      <c r="D2276" s="48">
        <f>IF(B2276="","",K2176)</f>
        <v/>
      </c>
      <c r="E2276" s="21">
        <f>IF(B2276="","",IFERROR(VLOOKUP(B2276,'Debt Inputs'!$A$6:$M$105,5,FALSE),0))</f>
        <v/>
      </c>
      <c r="F2276" s="48">
        <f>IF(D2276="","",IFERROR(D2276*E2276/12,0))</f>
        <v/>
      </c>
      <c r="G2276" s="48">
        <f>IF(D2276="","",MIN(IFERROR(VLOOKUP(B2276,'Debt Inputs'!$A$6:$M$105,7,FALSE),0),D2276+F2276))</f>
        <v/>
      </c>
      <c r="H2276" s="48">
        <f>IF(D2276="","",IF(L2276=1,MAX(0,'Debt Inputs'!$B$2-SUM($G$2206:$G$2305)),0))</f>
        <v/>
      </c>
      <c r="I2276" s="48">
        <f>IF(D2276="","",MIN(D2276+F2276,G2276+H2276))</f>
        <v/>
      </c>
      <c r="J2276" s="48">
        <f>IF(D2276="","",MIN(D2276,MAX(0,I2276-F2276)))</f>
        <v/>
      </c>
      <c r="K2276" s="48">
        <f>IF(D2276="","",MAX(0,D2276+F2276-I2276))</f>
        <v/>
      </c>
      <c r="L2276" s="18">
        <f>IF(D2276="","",IF(D2276&lt;=0,"",1+COUNTIFS($D$2206:$D$2305,"&gt;0",$E$2206:$E$2305,"&gt;"&amp;E2276)))</f>
        <v/>
      </c>
      <c r="M2276" s="18">
        <f>IF(D2276="","",IF(AND(K2276&gt;0,L2276=1),"Yes","No"))</f>
        <v/>
      </c>
      <c r="N2276" s="48">
        <f>IF(D2276="","",N2176+F2276)</f>
        <v/>
      </c>
      <c r="O2276" s="47">
        <f>IF(D2276="","",IF(AND(K2276=0,K2176&gt;0),C2276,""))</f>
        <v/>
      </c>
    </row>
    <row r="2277">
      <c r="A2277" s="49">
        <f>IF(B2277="","",DATE(YEAR('Debt Inputs'!$E$2),MONTH('Debt Inputs'!$E$2)+22,1))</f>
        <v/>
      </c>
      <c r="B2277" s="23">
        <f>IF('Debt Inputs'!A77="","",'Debt Inputs'!A77)</f>
        <v/>
      </c>
      <c r="C2277" s="24">
        <f>IF(B2277="","",IFERROR(VLOOKUP(B2277,'Debt Inputs'!$A$6:$M$105,2,FALSE),""))</f>
        <v/>
      </c>
      <c r="D2277" s="50">
        <f>IF(B2277="","",K2177)</f>
        <v/>
      </c>
      <c r="E2277" s="26">
        <f>IF(B2277="","",IFERROR(VLOOKUP(B2277,'Debt Inputs'!$A$6:$M$105,5,FALSE),0))</f>
        <v/>
      </c>
      <c r="F2277" s="50">
        <f>IF(D2277="","",IFERROR(D2277*E2277/12,0))</f>
        <v/>
      </c>
      <c r="G2277" s="50">
        <f>IF(D2277="","",MIN(IFERROR(VLOOKUP(B2277,'Debt Inputs'!$A$6:$M$105,7,FALSE),0),D2277+F2277))</f>
        <v/>
      </c>
      <c r="H2277" s="50">
        <f>IF(D2277="","",IF(L2277=1,MAX(0,'Debt Inputs'!$B$2-SUM($G$2206:$G$2305)),0))</f>
        <v/>
      </c>
      <c r="I2277" s="50">
        <f>IF(D2277="","",MIN(D2277+F2277,G2277+H2277))</f>
        <v/>
      </c>
      <c r="J2277" s="50">
        <f>IF(D2277="","",MIN(D2277,MAX(0,I2277-F2277)))</f>
        <v/>
      </c>
      <c r="K2277" s="50">
        <f>IF(D2277="","",MAX(0,D2277+F2277-I2277))</f>
        <v/>
      </c>
      <c r="L2277" s="23">
        <f>IF(D2277="","",IF(D2277&lt;=0,"",1+COUNTIFS($D$2206:$D$2305,"&gt;0",$E$2206:$E$2305,"&gt;"&amp;E2277)))</f>
        <v/>
      </c>
      <c r="M2277" s="23">
        <f>IF(D2277="","",IF(AND(K2277&gt;0,L2277=1),"Yes","No"))</f>
        <v/>
      </c>
      <c r="N2277" s="50">
        <f>IF(D2277="","",N2177+F2277)</f>
        <v/>
      </c>
      <c r="O2277" s="49">
        <f>IF(D2277="","",IF(AND(K2277=0,K2177&gt;0),C2277,""))</f>
        <v/>
      </c>
    </row>
    <row r="2278">
      <c r="A2278" s="47">
        <f>IF(B2278="","",DATE(YEAR('Debt Inputs'!$E$2),MONTH('Debt Inputs'!$E$2)+22,1))</f>
        <v/>
      </c>
      <c r="B2278" s="18">
        <f>IF('Debt Inputs'!A78="","",'Debt Inputs'!A78)</f>
        <v/>
      </c>
      <c r="C2278" s="19">
        <f>IF(B2278="","",IFERROR(VLOOKUP(B2278,'Debt Inputs'!$A$6:$M$105,2,FALSE),""))</f>
        <v/>
      </c>
      <c r="D2278" s="48">
        <f>IF(B2278="","",K2178)</f>
        <v/>
      </c>
      <c r="E2278" s="21">
        <f>IF(B2278="","",IFERROR(VLOOKUP(B2278,'Debt Inputs'!$A$6:$M$105,5,FALSE),0))</f>
        <v/>
      </c>
      <c r="F2278" s="48">
        <f>IF(D2278="","",IFERROR(D2278*E2278/12,0))</f>
        <v/>
      </c>
      <c r="G2278" s="48">
        <f>IF(D2278="","",MIN(IFERROR(VLOOKUP(B2278,'Debt Inputs'!$A$6:$M$105,7,FALSE),0),D2278+F2278))</f>
        <v/>
      </c>
      <c r="H2278" s="48">
        <f>IF(D2278="","",IF(L2278=1,MAX(0,'Debt Inputs'!$B$2-SUM($G$2206:$G$2305)),0))</f>
        <v/>
      </c>
      <c r="I2278" s="48">
        <f>IF(D2278="","",MIN(D2278+F2278,G2278+H2278))</f>
        <v/>
      </c>
      <c r="J2278" s="48">
        <f>IF(D2278="","",MIN(D2278,MAX(0,I2278-F2278)))</f>
        <v/>
      </c>
      <c r="K2278" s="48">
        <f>IF(D2278="","",MAX(0,D2278+F2278-I2278))</f>
        <v/>
      </c>
      <c r="L2278" s="18">
        <f>IF(D2278="","",IF(D2278&lt;=0,"",1+COUNTIFS($D$2206:$D$2305,"&gt;0",$E$2206:$E$2305,"&gt;"&amp;E2278)))</f>
        <v/>
      </c>
      <c r="M2278" s="18">
        <f>IF(D2278="","",IF(AND(K2278&gt;0,L2278=1),"Yes","No"))</f>
        <v/>
      </c>
      <c r="N2278" s="48">
        <f>IF(D2278="","",N2178+F2278)</f>
        <v/>
      </c>
      <c r="O2278" s="47">
        <f>IF(D2278="","",IF(AND(K2278=0,K2178&gt;0),C2278,""))</f>
        <v/>
      </c>
    </row>
    <row r="2279">
      <c r="A2279" s="49">
        <f>IF(B2279="","",DATE(YEAR('Debt Inputs'!$E$2),MONTH('Debt Inputs'!$E$2)+22,1))</f>
        <v/>
      </c>
      <c r="B2279" s="23">
        <f>IF('Debt Inputs'!A79="","",'Debt Inputs'!A79)</f>
        <v/>
      </c>
      <c r="C2279" s="24">
        <f>IF(B2279="","",IFERROR(VLOOKUP(B2279,'Debt Inputs'!$A$6:$M$105,2,FALSE),""))</f>
        <v/>
      </c>
      <c r="D2279" s="50">
        <f>IF(B2279="","",K2179)</f>
        <v/>
      </c>
      <c r="E2279" s="26">
        <f>IF(B2279="","",IFERROR(VLOOKUP(B2279,'Debt Inputs'!$A$6:$M$105,5,FALSE),0))</f>
        <v/>
      </c>
      <c r="F2279" s="50">
        <f>IF(D2279="","",IFERROR(D2279*E2279/12,0))</f>
        <v/>
      </c>
      <c r="G2279" s="50">
        <f>IF(D2279="","",MIN(IFERROR(VLOOKUP(B2279,'Debt Inputs'!$A$6:$M$105,7,FALSE),0),D2279+F2279))</f>
        <v/>
      </c>
      <c r="H2279" s="50">
        <f>IF(D2279="","",IF(L2279=1,MAX(0,'Debt Inputs'!$B$2-SUM($G$2206:$G$2305)),0))</f>
        <v/>
      </c>
      <c r="I2279" s="50">
        <f>IF(D2279="","",MIN(D2279+F2279,G2279+H2279))</f>
        <v/>
      </c>
      <c r="J2279" s="50">
        <f>IF(D2279="","",MIN(D2279,MAX(0,I2279-F2279)))</f>
        <v/>
      </c>
      <c r="K2279" s="50">
        <f>IF(D2279="","",MAX(0,D2279+F2279-I2279))</f>
        <v/>
      </c>
      <c r="L2279" s="23">
        <f>IF(D2279="","",IF(D2279&lt;=0,"",1+COUNTIFS($D$2206:$D$2305,"&gt;0",$E$2206:$E$2305,"&gt;"&amp;E2279)))</f>
        <v/>
      </c>
      <c r="M2279" s="23">
        <f>IF(D2279="","",IF(AND(K2279&gt;0,L2279=1),"Yes","No"))</f>
        <v/>
      </c>
      <c r="N2279" s="50">
        <f>IF(D2279="","",N2179+F2279)</f>
        <v/>
      </c>
      <c r="O2279" s="49">
        <f>IF(D2279="","",IF(AND(K2279=0,K2179&gt;0),C2279,""))</f>
        <v/>
      </c>
    </row>
    <row r="2280">
      <c r="A2280" s="47">
        <f>IF(B2280="","",DATE(YEAR('Debt Inputs'!$E$2),MONTH('Debt Inputs'!$E$2)+22,1))</f>
        <v/>
      </c>
      <c r="B2280" s="18">
        <f>IF('Debt Inputs'!A80="","",'Debt Inputs'!A80)</f>
        <v/>
      </c>
      <c r="C2280" s="19">
        <f>IF(B2280="","",IFERROR(VLOOKUP(B2280,'Debt Inputs'!$A$6:$M$105,2,FALSE),""))</f>
        <v/>
      </c>
      <c r="D2280" s="48">
        <f>IF(B2280="","",K2180)</f>
        <v/>
      </c>
      <c r="E2280" s="21">
        <f>IF(B2280="","",IFERROR(VLOOKUP(B2280,'Debt Inputs'!$A$6:$M$105,5,FALSE),0))</f>
        <v/>
      </c>
      <c r="F2280" s="48">
        <f>IF(D2280="","",IFERROR(D2280*E2280/12,0))</f>
        <v/>
      </c>
      <c r="G2280" s="48">
        <f>IF(D2280="","",MIN(IFERROR(VLOOKUP(B2280,'Debt Inputs'!$A$6:$M$105,7,FALSE),0),D2280+F2280))</f>
        <v/>
      </c>
      <c r="H2280" s="48">
        <f>IF(D2280="","",IF(L2280=1,MAX(0,'Debt Inputs'!$B$2-SUM($G$2206:$G$2305)),0))</f>
        <v/>
      </c>
      <c r="I2280" s="48">
        <f>IF(D2280="","",MIN(D2280+F2280,G2280+H2280))</f>
        <v/>
      </c>
      <c r="J2280" s="48">
        <f>IF(D2280="","",MIN(D2280,MAX(0,I2280-F2280)))</f>
        <v/>
      </c>
      <c r="K2280" s="48">
        <f>IF(D2280="","",MAX(0,D2280+F2280-I2280))</f>
        <v/>
      </c>
      <c r="L2280" s="18">
        <f>IF(D2280="","",IF(D2280&lt;=0,"",1+COUNTIFS($D$2206:$D$2305,"&gt;0",$E$2206:$E$2305,"&gt;"&amp;E2280)))</f>
        <v/>
      </c>
      <c r="M2280" s="18">
        <f>IF(D2280="","",IF(AND(K2280&gt;0,L2280=1),"Yes","No"))</f>
        <v/>
      </c>
      <c r="N2280" s="48">
        <f>IF(D2280="","",N2180+F2280)</f>
        <v/>
      </c>
      <c r="O2280" s="47">
        <f>IF(D2280="","",IF(AND(K2280=0,K2180&gt;0),C2280,""))</f>
        <v/>
      </c>
    </row>
    <row r="2281">
      <c r="A2281" s="49">
        <f>IF(B2281="","",DATE(YEAR('Debt Inputs'!$E$2),MONTH('Debt Inputs'!$E$2)+22,1))</f>
        <v/>
      </c>
      <c r="B2281" s="23">
        <f>IF('Debt Inputs'!A81="","",'Debt Inputs'!A81)</f>
        <v/>
      </c>
      <c r="C2281" s="24">
        <f>IF(B2281="","",IFERROR(VLOOKUP(B2281,'Debt Inputs'!$A$6:$M$105,2,FALSE),""))</f>
        <v/>
      </c>
      <c r="D2281" s="50">
        <f>IF(B2281="","",K2181)</f>
        <v/>
      </c>
      <c r="E2281" s="26">
        <f>IF(B2281="","",IFERROR(VLOOKUP(B2281,'Debt Inputs'!$A$6:$M$105,5,FALSE),0))</f>
        <v/>
      </c>
      <c r="F2281" s="50">
        <f>IF(D2281="","",IFERROR(D2281*E2281/12,0))</f>
        <v/>
      </c>
      <c r="G2281" s="50">
        <f>IF(D2281="","",MIN(IFERROR(VLOOKUP(B2281,'Debt Inputs'!$A$6:$M$105,7,FALSE),0),D2281+F2281))</f>
        <v/>
      </c>
      <c r="H2281" s="50">
        <f>IF(D2281="","",IF(L2281=1,MAX(0,'Debt Inputs'!$B$2-SUM($G$2206:$G$2305)),0))</f>
        <v/>
      </c>
      <c r="I2281" s="50">
        <f>IF(D2281="","",MIN(D2281+F2281,G2281+H2281))</f>
        <v/>
      </c>
      <c r="J2281" s="50">
        <f>IF(D2281="","",MIN(D2281,MAX(0,I2281-F2281)))</f>
        <v/>
      </c>
      <c r="K2281" s="50">
        <f>IF(D2281="","",MAX(0,D2281+F2281-I2281))</f>
        <v/>
      </c>
      <c r="L2281" s="23">
        <f>IF(D2281="","",IF(D2281&lt;=0,"",1+COUNTIFS($D$2206:$D$2305,"&gt;0",$E$2206:$E$2305,"&gt;"&amp;E2281)))</f>
        <v/>
      </c>
      <c r="M2281" s="23">
        <f>IF(D2281="","",IF(AND(K2281&gt;0,L2281=1),"Yes","No"))</f>
        <v/>
      </c>
      <c r="N2281" s="50">
        <f>IF(D2281="","",N2181+F2281)</f>
        <v/>
      </c>
      <c r="O2281" s="49">
        <f>IF(D2281="","",IF(AND(K2281=0,K2181&gt;0),C2281,""))</f>
        <v/>
      </c>
    </row>
    <row r="2282">
      <c r="A2282" s="47">
        <f>IF(B2282="","",DATE(YEAR('Debt Inputs'!$E$2),MONTH('Debt Inputs'!$E$2)+22,1))</f>
        <v/>
      </c>
      <c r="B2282" s="18">
        <f>IF('Debt Inputs'!A82="","",'Debt Inputs'!A82)</f>
        <v/>
      </c>
      <c r="C2282" s="19">
        <f>IF(B2282="","",IFERROR(VLOOKUP(B2282,'Debt Inputs'!$A$6:$M$105,2,FALSE),""))</f>
        <v/>
      </c>
      <c r="D2282" s="48">
        <f>IF(B2282="","",K2182)</f>
        <v/>
      </c>
      <c r="E2282" s="21">
        <f>IF(B2282="","",IFERROR(VLOOKUP(B2282,'Debt Inputs'!$A$6:$M$105,5,FALSE),0))</f>
        <v/>
      </c>
      <c r="F2282" s="48">
        <f>IF(D2282="","",IFERROR(D2282*E2282/12,0))</f>
        <v/>
      </c>
      <c r="G2282" s="48">
        <f>IF(D2282="","",MIN(IFERROR(VLOOKUP(B2282,'Debt Inputs'!$A$6:$M$105,7,FALSE),0),D2282+F2282))</f>
        <v/>
      </c>
      <c r="H2282" s="48">
        <f>IF(D2282="","",IF(L2282=1,MAX(0,'Debt Inputs'!$B$2-SUM($G$2206:$G$2305)),0))</f>
        <v/>
      </c>
      <c r="I2282" s="48">
        <f>IF(D2282="","",MIN(D2282+F2282,G2282+H2282))</f>
        <v/>
      </c>
      <c r="J2282" s="48">
        <f>IF(D2282="","",MIN(D2282,MAX(0,I2282-F2282)))</f>
        <v/>
      </c>
      <c r="K2282" s="48">
        <f>IF(D2282="","",MAX(0,D2282+F2282-I2282))</f>
        <v/>
      </c>
      <c r="L2282" s="18">
        <f>IF(D2282="","",IF(D2282&lt;=0,"",1+COUNTIFS($D$2206:$D$2305,"&gt;0",$E$2206:$E$2305,"&gt;"&amp;E2282)))</f>
        <v/>
      </c>
      <c r="M2282" s="18">
        <f>IF(D2282="","",IF(AND(K2282&gt;0,L2282=1),"Yes","No"))</f>
        <v/>
      </c>
      <c r="N2282" s="48">
        <f>IF(D2282="","",N2182+F2282)</f>
        <v/>
      </c>
      <c r="O2282" s="47">
        <f>IF(D2282="","",IF(AND(K2282=0,K2182&gt;0),C2282,""))</f>
        <v/>
      </c>
    </row>
    <row r="2283">
      <c r="A2283" s="49">
        <f>IF(B2283="","",DATE(YEAR('Debt Inputs'!$E$2),MONTH('Debt Inputs'!$E$2)+22,1))</f>
        <v/>
      </c>
      <c r="B2283" s="23">
        <f>IF('Debt Inputs'!A83="","",'Debt Inputs'!A83)</f>
        <v/>
      </c>
      <c r="C2283" s="24">
        <f>IF(B2283="","",IFERROR(VLOOKUP(B2283,'Debt Inputs'!$A$6:$M$105,2,FALSE),""))</f>
        <v/>
      </c>
      <c r="D2283" s="50">
        <f>IF(B2283="","",K2183)</f>
        <v/>
      </c>
      <c r="E2283" s="26">
        <f>IF(B2283="","",IFERROR(VLOOKUP(B2283,'Debt Inputs'!$A$6:$M$105,5,FALSE),0))</f>
        <v/>
      </c>
      <c r="F2283" s="50">
        <f>IF(D2283="","",IFERROR(D2283*E2283/12,0))</f>
        <v/>
      </c>
      <c r="G2283" s="50">
        <f>IF(D2283="","",MIN(IFERROR(VLOOKUP(B2283,'Debt Inputs'!$A$6:$M$105,7,FALSE),0),D2283+F2283))</f>
        <v/>
      </c>
      <c r="H2283" s="50">
        <f>IF(D2283="","",IF(L2283=1,MAX(0,'Debt Inputs'!$B$2-SUM($G$2206:$G$2305)),0))</f>
        <v/>
      </c>
      <c r="I2283" s="50">
        <f>IF(D2283="","",MIN(D2283+F2283,G2283+H2283))</f>
        <v/>
      </c>
      <c r="J2283" s="50">
        <f>IF(D2283="","",MIN(D2283,MAX(0,I2283-F2283)))</f>
        <v/>
      </c>
      <c r="K2283" s="50">
        <f>IF(D2283="","",MAX(0,D2283+F2283-I2283))</f>
        <v/>
      </c>
      <c r="L2283" s="23">
        <f>IF(D2283="","",IF(D2283&lt;=0,"",1+COUNTIFS($D$2206:$D$2305,"&gt;0",$E$2206:$E$2305,"&gt;"&amp;E2283)))</f>
        <v/>
      </c>
      <c r="M2283" s="23">
        <f>IF(D2283="","",IF(AND(K2283&gt;0,L2283=1),"Yes","No"))</f>
        <v/>
      </c>
      <c r="N2283" s="50">
        <f>IF(D2283="","",N2183+F2283)</f>
        <v/>
      </c>
      <c r="O2283" s="49">
        <f>IF(D2283="","",IF(AND(K2283=0,K2183&gt;0),C2283,""))</f>
        <v/>
      </c>
    </row>
    <row r="2284">
      <c r="A2284" s="47">
        <f>IF(B2284="","",DATE(YEAR('Debt Inputs'!$E$2),MONTH('Debt Inputs'!$E$2)+22,1))</f>
        <v/>
      </c>
      <c r="B2284" s="18">
        <f>IF('Debt Inputs'!A84="","",'Debt Inputs'!A84)</f>
        <v/>
      </c>
      <c r="C2284" s="19">
        <f>IF(B2284="","",IFERROR(VLOOKUP(B2284,'Debt Inputs'!$A$6:$M$105,2,FALSE),""))</f>
        <v/>
      </c>
      <c r="D2284" s="48">
        <f>IF(B2284="","",K2184)</f>
        <v/>
      </c>
      <c r="E2284" s="21">
        <f>IF(B2284="","",IFERROR(VLOOKUP(B2284,'Debt Inputs'!$A$6:$M$105,5,FALSE),0))</f>
        <v/>
      </c>
      <c r="F2284" s="48">
        <f>IF(D2284="","",IFERROR(D2284*E2284/12,0))</f>
        <v/>
      </c>
      <c r="G2284" s="48">
        <f>IF(D2284="","",MIN(IFERROR(VLOOKUP(B2284,'Debt Inputs'!$A$6:$M$105,7,FALSE),0),D2284+F2284))</f>
        <v/>
      </c>
      <c r="H2284" s="48">
        <f>IF(D2284="","",IF(L2284=1,MAX(0,'Debt Inputs'!$B$2-SUM($G$2206:$G$2305)),0))</f>
        <v/>
      </c>
      <c r="I2284" s="48">
        <f>IF(D2284="","",MIN(D2284+F2284,G2284+H2284))</f>
        <v/>
      </c>
      <c r="J2284" s="48">
        <f>IF(D2284="","",MIN(D2284,MAX(0,I2284-F2284)))</f>
        <v/>
      </c>
      <c r="K2284" s="48">
        <f>IF(D2284="","",MAX(0,D2284+F2284-I2284))</f>
        <v/>
      </c>
      <c r="L2284" s="18">
        <f>IF(D2284="","",IF(D2284&lt;=0,"",1+COUNTIFS($D$2206:$D$2305,"&gt;0",$E$2206:$E$2305,"&gt;"&amp;E2284)))</f>
        <v/>
      </c>
      <c r="M2284" s="18">
        <f>IF(D2284="","",IF(AND(K2284&gt;0,L2284=1),"Yes","No"))</f>
        <v/>
      </c>
      <c r="N2284" s="48">
        <f>IF(D2284="","",N2184+F2284)</f>
        <v/>
      </c>
      <c r="O2284" s="47">
        <f>IF(D2284="","",IF(AND(K2284=0,K2184&gt;0),C2284,""))</f>
        <v/>
      </c>
    </row>
    <row r="2285">
      <c r="A2285" s="49">
        <f>IF(B2285="","",DATE(YEAR('Debt Inputs'!$E$2),MONTH('Debt Inputs'!$E$2)+22,1))</f>
        <v/>
      </c>
      <c r="B2285" s="23">
        <f>IF('Debt Inputs'!A85="","",'Debt Inputs'!A85)</f>
        <v/>
      </c>
      <c r="C2285" s="24">
        <f>IF(B2285="","",IFERROR(VLOOKUP(B2285,'Debt Inputs'!$A$6:$M$105,2,FALSE),""))</f>
        <v/>
      </c>
      <c r="D2285" s="50">
        <f>IF(B2285="","",K2185)</f>
        <v/>
      </c>
      <c r="E2285" s="26">
        <f>IF(B2285="","",IFERROR(VLOOKUP(B2285,'Debt Inputs'!$A$6:$M$105,5,FALSE),0))</f>
        <v/>
      </c>
      <c r="F2285" s="50">
        <f>IF(D2285="","",IFERROR(D2285*E2285/12,0))</f>
        <v/>
      </c>
      <c r="G2285" s="50">
        <f>IF(D2285="","",MIN(IFERROR(VLOOKUP(B2285,'Debt Inputs'!$A$6:$M$105,7,FALSE),0),D2285+F2285))</f>
        <v/>
      </c>
      <c r="H2285" s="50">
        <f>IF(D2285="","",IF(L2285=1,MAX(0,'Debt Inputs'!$B$2-SUM($G$2206:$G$2305)),0))</f>
        <v/>
      </c>
      <c r="I2285" s="50">
        <f>IF(D2285="","",MIN(D2285+F2285,G2285+H2285))</f>
        <v/>
      </c>
      <c r="J2285" s="50">
        <f>IF(D2285="","",MIN(D2285,MAX(0,I2285-F2285)))</f>
        <v/>
      </c>
      <c r="K2285" s="50">
        <f>IF(D2285="","",MAX(0,D2285+F2285-I2285))</f>
        <v/>
      </c>
      <c r="L2285" s="23">
        <f>IF(D2285="","",IF(D2285&lt;=0,"",1+COUNTIFS($D$2206:$D$2305,"&gt;0",$E$2206:$E$2305,"&gt;"&amp;E2285)))</f>
        <v/>
      </c>
      <c r="M2285" s="23">
        <f>IF(D2285="","",IF(AND(K2285&gt;0,L2285=1),"Yes","No"))</f>
        <v/>
      </c>
      <c r="N2285" s="50">
        <f>IF(D2285="","",N2185+F2285)</f>
        <v/>
      </c>
      <c r="O2285" s="49">
        <f>IF(D2285="","",IF(AND(K2285=0,K2185&gt;0),C2285,""))</f>
        <v/>
      </c>
    </row>
    <row r="2286">
      <c r="A2286" s="47">
        <f>IF(B2286="","",DATE(YEAR('Debt Inputs'!$E$2),MONTH('Debt Inputs'!$E$2)+22,1))</f>
        <v/>
      </c>
      <c r="B2286" s="18">
        <f>IF('Debt Inputs'!A86="","",'Debt Inputs'!A86)</f>
        <v/>
      </c>
      <c r="C2286" s="19">
        <f>IF(B2286="","",IFERROR(VLOOKUP(B2286,'Debt Inputs'!$A$6:$M$105,2,FALSE),""))</f>
        <v/>
      </c>
      <c r="D2286" s="48">
        <f>IF(B2286="","",K2186)</f>
        <v/>
      </c>
      <c r="E2286" s="21">
        <f>IF(B2286="","",IFERROR(VLOOKUP(B2286,'Debt Inputs'!$A$6:$M$105,5,FALSE),0))</f>
        <v/>
      </c>
      <c r="F2286" s="48">
        <f>IF(D2286="","",IFERROR(D2286*E2286/12,0))</f>
        <v/>
      </c>
      <c r="G2286" s="48">
        <f>IF(D2286="","",MIN(IFERROR(VLOOKUP(B2286,'Debt Inputs'!$A$6:$M$105,7,FALSE),0),D2286+F2286))</f>
        <v/>
      </c>
      <c r="H2286" s="48">
        <f>IF(D2286="","",IF(L2286=1,MAX(0,'Debt Inputs'!$B$2-SUM($G$2206:$G$2305)),0))</f>
        <v/>
      </c>
      <c r="I2286" s="48">
        <f>IF(D2286="","",MIN(D2286+F2286,G2286+H2286))</f>
        <v/>
      </c>
      <c r="J2286" s="48">
        <f>IF(D2286="","",MIN(D2286,MAX(0,I2286-F2286)))</f>
        <v/>
      </c>
      <c r="K2286" s="48">
        <f>IF(D2286="","",MAX(0,D2286+F2286-I2286))</f>
        <v/>
      </c>
      <c r="L2286" s="18">
        <f>IF(D2286="","",IF(D2286&lt;=0,"",1+COUNTIFS($D$2206:$D$2305,"&gt;0",$E$2206:$E$2305,"&gt;"&amp;E2286)))</f>
        <v/>
      </c>
      <c r="M2286" s="18">
        <f>IF(D2286="","",IF(AND(K2286&gt;0,L2286=1),"Yes","No"))</f>
        <v/>
      </c>
      <c r="N2286" s="48">
        <f>IF(D2286="","",N2186+F2286)</f>
        <v/>
      </c>
      <c r="O2286" s="47">
        <f>IF(D2286="","",IF(AND(K2286=0,K2186&gt;0),C2286,""))</f>
        <v/>
      </c>
    </row>
    <row r="2287">
      <c r="A2287" s="49">
        <f>IF(B2287="","",DATE(YEAR('Debt Inputs'!$E$2),MONTH('Debt Inputs'!$E$2)+22,1))</f>
        <v/>
      </c>
      <c r="B2287" s="23">
        <f>IF('Debt Inputs'!A87="","",'Debt Inputs'!A87)</f>
        <v/>
      </c>
      <c r="C2287" s="24">
        <f>IF(B2287="","",IFERROR(VLOOKUP(B2287,'Debt Inputs'!$A$6:$M$105,2,FALSE),""))</f>
        <v/>
      </c>
      <c r="D2287" s="50">
        <f>IF(B2287="","",K2187)</f>
        <v/>
      </c>
      <c r="E2287" s="26">
        <f>IF(B2287="","",IFERROR(VLOOKUP(B2287,'Debt Inputs'!$A$6:$M$105,5,FALSE),0))</f>
        <v/>
      </c>
      <c r="F2287" s="50">
        <f>IF(D2287="","",IFERROR(D2287*E2287/12,0))</f>
        <v/>
      </c>
      <c r="G2287" s="50">
        <f>IF(D2287="","",MIN(IFERROR(VLOOKUP(B2287,'Debt Inputs'!$A$6:$M$105,7,FALSE),0),D2287+F2287))</f>
        <v/>
      </c>
      <c r="H2287" s="50">
        <f>IF(D2287="","",IF(L2287=1,MAX(0,'Debt Inputs'!$B$2-SUM($G$2206:$G$2305)),0))</f>
        <v/>
      </c>
      <c r="I2287" s="50">
        <f>IF(D2287="","",MIN(D2287+F2287,G2287+H2287))</f>
        <v/>
      </c>
      <c r="J2287" s="50">
        <f>IF(D2287="","",MIN(D2287,MAX(0,I2287-F2287)))</f>
        <v/>
      </c>
      <c r="K2287" s="50">
        <f>IF(D2287="","",MAX(0,D2287+F2287-I2287))</f>
        <v/>
      </c>
      <c r="L2287" s="23">
        <f>IF(D2287="","",IF(D2287&lt;=0,"",1+COUNTIFS($D$2206:$D$2305,"&gt;0",$E$2206:$E$2305,"&gt;"&amp;E2287)))</f>
        <v/>
      </c>
      <c r="M2287" s="23">
        <f>IF(D2287="","",IF(AND(K2287&gt;0,L2287=1),"Yes","No"))</f>
        <v/>
      </c>
      <c r="N2287" s="50">
        <f>IF(D2287="","",N2187+F2287)</f>
        <v/>
      </c>
      <c r="O2287" s="49">
        <f>IF(D2287="","",IF(AND(K2287=0,K2187&gt;0),C2287,""))</f>
        <v/>
      </c>
    </row>
    <row r="2288">
      <c r="A2288" s="47">
        <f>IF(B2288="","",DATE(YEAR('Debt Inputs'!$E$2),MONTH('Debt Inputs'!$E$2)+22,1))</f>
        <v/>
      </c>
      <c r="B2288" s="18">
        <f>IF('Debt Inputs'!A88="","",'Debt Inputs'!A88)</f>
        <v/>
      </c>
      <c r="C2288" s="19">
        <f>IF(B2288="","",IFERROR(VLOOKUP(B2288,'Debt Inputs'!$A$6:$M$105,2,FALSE),""))</f>
        <v/>
      </c>
      <c r="D2288" s="48">
        <f>IF(B2288="","",K2188)</f>
        <v/>
      </c>
      <c r="E2288" s="21">
        <f>IF(B2288="","",IFERROR(VLOOKUP(B2288,'Debt Inputs'!$A$6:$M$105,5,FALSE),0))</f>
        <v/>
      </c>
      <c r="F2288" s="48">
        <f>IF(D2288="","",IFERROR(D2288*E2288/12,0))</f>
        <v/>
      </c>
      <c r="G2288" s="48">
        <f>IF(D2288="","",MIN(IFERROR(VLOOKUP(B2288,'Debt Inputs'!$A$6:$M$105,7,FALSE),0),D2288+F2288))</f>
        <v/>
      </c>
      <c r="H2288" s="48">
        <f>IF(D2288="","",IF(L2288=1,MAX(0,'Debt Inputs'!$B$2-SUM($G$2206:$G$2305)),0))</f>
        <v/>
      </c>
      <c r="I2288" s="48">
        <f>IF(D2288="","",MIN(D2288+F2288,G2288+H2288))</f>
        <v/>
      </c>
      <c r="J2288" s="48">
        <f>IF(D2288="","",MIN(D2288,MAX(0,I2288-F2288)))</f>
        <v/>
      </c>
      <c r="K2288" s="48">
        <f>IF(D2288="","",MAX(0,D2288+F2288-I2288))</f>
        <v/>
      </c>
      <c r="L2288" s="18">
        <f>IF(D2288="","",IF(D2288&lt;=0,"",1+COUNTIFS($D$2206:$D$2305,"&gt;0",$E$2206:$E$2305,"&gt;"&amp;E2288)))</f>
        <v/>
      </c>
      <c r="M2288" s="18">
        <f>IF(D2288="","",IF(AND(K2288&gt;0,L2288=1),"Yes","No"))</f>
        <v/>
      </c>
      <c r="N2288" s="48">
        <f>IF(D2288="","",N2188+F2288)</f>
        <v/>
      </c>
      <c r="O2288" s="47">
        <f>IF(D2288="","",IF(AND(K2288=0,K2188&gt;0),C2288,""))</f>
        <v/>
      </c>
    </row>
    <row r="2289">
      <c r="A2289" s="49">
        <f>IF(B2289="","",DATE(YEAR('Debt Inputs'!$E$2),MONTH('Debt Inputs'!$E$2)+22,1))</f>
        <v/>
      </c>
      <c r="B2289" s="23">
        <f>IF('Debt Inputs'!A89="","",'Debt Inputs'!A89)</f>
        <v/>
      </c>
      <c r="C2289" s="24">
        <f>IF(B2289="","",IFERROR(VLOOKUP(B2289,'Debt Inputs'!$A$6:$M$105,2,FALSE),""))</f>
        <v/>
      </c>
      <c r="D2289" s="50">
        <f>IF(B2289="","",K2189)</f>
        <v/>
      </c>
      <c r="E2289" s="26">
        <f>IF(B2289="","",IFERROR(VLOOKUP(B2289,'Debt Inputs'!$A$6:$M$105,5,FALSE),0))</f>
        <v/>
      </c>
      <c r="F2289" s="50">
        <f>IF(D2289="","",IFERROR(D2289*E2289/12,0))</f>
        <v/>
      </c>
      <c r="G2289" s="50">
        <f>IF(D2289="","",MIN(IFERROR(VLOOKUP(B2289,'Debt Inputs'!$A$6:$M$105,7,FALSE),0),D2289+F2289))</f>
        <v/>
      </c>
      <c r="H2289" s="50">
        <f>IF(D2289="","",IF(L2289=1,MAX(0,'Debt Inputs'!$B$2-SUM($G$2206:$G$2305)),0))</f>
        <v/>
      </c>
      <c r="I2289" s="50">
        <f>IF(D2289="","",MIN(D2289+F2289,G2289+H2289))</f>
        <v/>
      </c>
      <c r="J2289" s="50">
        <f>IF(D2289="","",MIN(D2289,MAX(0,I2289-F2289)))</f>
        <v/>
      </c>
      <c r="K2289" s="50">
        <f>IF(D2289="","",MAX(0,D2289+F2289-I2289))</f>
        <v/>
      </c>
      <c r="L2289" s="23">
        <f>IF(D2289="","",IF(D2289&lt;=0,"",1+COUNTIFS($D$2206:$D$2305,"&gt;0",$E$2206:$E$2305,"&gt;"&amp;E2289)))</f>
        <v/>
      </c>
      <c r="M2289" s="23">
        <f>IF(D2289="","",IF(AND(K2289&gt;0,L2289=1),"Yes","No"))</f>
        <v/>
      </c>
      <c r="N2289" s="50">
        <f>IF(D2289="","",N2189+F2289)</f>
        <v/>
      </c>
      <c r="O2289" s="49">
        <f>IF(D2289="","",IF(AND(K2289=0,K2189&gt;0),C2289,""))</f>
        <v/>
      </c>
    </row>
    <row r="2290">
      <c r="A2290" s="47">
        <f>IF(B2290="","",DATE(YEAR('Debt Inputs'!$E$2),MONTH('Debt Inputs'!$E$2)+22,1))</f>
        <v/>
      </c>
      <c r="B2290" s="18">
        <f>IF('Debt Inputs'!A90="","",'Debt Inputs'!A90)</f>
        <v/>
      </c>
      <c r="C2290" s="19">
        <f>IF(B2290="","",IFERROR(VLOOKUP(B2290,'Debt Inputs'!$A$6:$M$105,2,FALSE),""))</f>
        <v/>
      </c>
      <c r="D2290" s="48">
        <f>IF(B2290="","",K2190)</f>
        <v/>
      </c>
      <c r="E2290" s="21">
        <f>IF(B2290="","",IFERROR(VLOOKUP(B2290,'Debt Inputs'!$A$6:$M$105,5,FALSE),0))</f>
        <v/>
      </c>
      <c r="F2290" s="48">
        <f>IF(D2290="","",IFERROR(D2290*E2290/12,0))</f>
        <v/>
      </c>
      <c r="G2290" s="48">
        <f>IF(D2290="","",MIN(IFERROR(VLOOKUP(B2290,'Debt Inputs'!$A$6:$M$105,7,FALSE),0),D2290+F2290))</f>
        <v/>
      </c>
      <c r="H2290" s="48">
        <f>IF(D2290="","",IF(L2290=1,MAX(0,'Debt Inputs'!$B$2-SUM($G$2206:$G$2305)),0))</f>
        <v/>
      </c>
      <c r="I2290" s="48">
        <f>IF(D2290="","",MIN(D2290+F2290,G2290+H2290))</f>
        <v/>
      </c>
      <c r="J2290" s="48">
        <f>IF(D2290="","",MIN(D2290,MAX(0,I2290-F2290)))</f>
        <v/>
      </c>
      <c r="K2290" s="48">
        <f>IF(D2290="","",MAX(0,D2290+F2290-I2290))</f>
        <v/>
      </c>
      <c r="L2290" s="18">
        <f>IF(D2290="","",IF(D2290&lt;=0,"",1+COUNTIFS($D$2206:$D$2305,"&gt;0",$E$2206:$E$2305,"&gt;"&amp;E2290)))</f>
        <v/>
      </c>
      <c r="M2290" s="18">
        <f>IF(D2290="","",IF(AND(K2290&gt;0,L2290=1),"Yes","No"))</f>
        <v/>
      </c>
      <c r="N2290" s="48">
        <f>IF(D2290="","",N2190+F2290)</f>
        <v/>
      </c>
      <c r="O2290" s="47">
        <f>IF(D2290="","",IF(AND(K2290=0,K2190&gt;0),C2290,""))</f>
        <v/>
      </c>
    </row>
    <row r="2291">
      <c r="A2291" s="49">
        <f>IF(B2291="","",DATE(YEAR('Debt Inputs'!$E$2),MONTH('Debt Inputs'!$E$2)+22,1))</f>
        <v/>
      </c>
      <c r="B2291" s="23">
        <f>IF('Debt Inputs'!A91="","",'Debt Inputs'!A91)</f>
        <v/>
      </c>
      <c r="C2291" s="24">
        <f>IF(B2291="","",IFERROR(VLOOKUP(B2291,'Debt Inputs'!$A$6:$M$105,2,FALSE),""))</f>
        <v/>
      </c>
      <c r="D2291" s="50">
        <f>IF(B2291="","",K2191)</f>
        <v/>
      </c>
      <c r="E2291" s="26">
        <f>IF(B2291="","",IFERROR(VLOOKUP(B2291,'Debt Inputs'!$A$6:$M$105,5,FALSE),0))</f>
        <v/>
      </c>
      <c r="F2291" s="50">
        <f>IF(D2291="","",IFERROR(D2291*E2291/12,0))</f>
        <v/>
      </c>
      <c r="G2291" s="50">
        <f>IF(D2291="","",MIN(IFERROR(VLOOKUP(B2291,'Debt Inputs'!$A$6:$M$105,7,FALSE),0),D2291+F2291))</f>
        <v/>
      </c>
      <c r="H2291" s="50">
        <f>IF(D2291="","",IF(L2291=1,MAX(0,'Debt Inputs'!$B$2-SUM($G$2206:$G$2305)),0))</f>
        <v/>
      </c>
      <c r="I2291" s="50">
        <f>IF(D2291="","",MIN(D2291+F2291,G2291+H2291))</f>
        <v/>
      </c>
      <c r="J2291" s="50">
        <f>IF(D2291="","",MIN(D2291,MAX(0,I2291-F2291)))</f>
        <v/>
      </c>
      <c r="K2291" s="50">
        <f>IF(D2291="","",MAX(0,D2291+F2291-I2291))</f>
        <v/>
      </c>
      <c r="L2291" s="23">
        <f>IF(D2291="","",IF(D2291&lt;=0,"",1+COUNTIFS($D$2206:$D$2305,"&gt;0",$E$2206:$E$2305,"&gt;"&amp;E2291)))</f>
        <v/>
      </c>
      <c r="M2291" s="23">
        <f>IF(D2291="","",IF(AND(K2291&gt;0,L2291=1),"Yes","No"))</f>
        <v/>
      </c>
      <c r="N2291" s="50">
        <f>IF(D2291="","",N2191+F2291)</f>
        <v/>
      </c>
      <c r="O2291" s="49">
        <f>IF(D2291="","",IF(AND(K2291=0,K2191&gt;0),C2291,""))</f>
        <v/>
      </c>
    </row>
    <row r="2292">
      <c r="A2292" s="47">
        <f>IF(B2292="","",DATE(YEAR('Debt Inputs'!$E$2),MONTH('Debt Inputs'!$E$2)+22,1))</f>
        <v/>
      </c>
      <c r="B2292" s="18">
        <f>IF('Debt Inputs'!A92="","",'Debt Inputs'!A92)</f>
        <v/>
      </c>
      <c r="C2292" s="19">
        <f>IF(B2292="","",IFERROR(VLOOKUP(B2292,'Debt Inputs'!$A$6:$M$105,2,FALSE),""))</f>
        <v/>
      </c>
      <c r="D2292" s="48">
        <f>IF(B2292="","",K2192)</f>
        <v/>
      </c>
      <c r="E2292" s="21">
        <f>IF(B2292="","",IFERROR(VLOOKUP(B2292,'Debt Inputs'!$A$6:$M$105,5,FALSE),0))</f>
        <v/>
      </c>
      <c r="F2292" s="48">
        <f>IF(D2292="","",IFERROR(D2292*E2292/12,0))</f>
        <v/>
      </c>
      <c r="G2292" s="48">
        <f>IF(D2292="","",MIN(IFERROR(VLOOKUP(B2292,'Debt Inputs'!$A$6:$M$105,7,FALSE),0),D2292+F2292))</f>
        <v/>
      </c>
      <c r="H2292" s="48">
        <f>IF(D2292="","",IF(L2292=1,MAX(0,'Debt Inputs'!$B$2-SUM($G$2206:$G$2305)),0))</f>
        <v/>
      </c>
      <c r="I2292" s="48">
        <f>IF(D2292="","",MIN(D2292+F2292,G2292+H2292))</f>
        <v/>
      </c>
      <c r="J2292" s="48">
        <f>IF(D2292="","",MIN(D2292,MAX(0,I2292-F2292)))</f>
        <v/>
      </c>
      <c r="K2292" s="48">
        <f>IF(D2292="","",MAX(0,D2292+F2292-I2292))</f>
        <v/>
      </c>
      <c r="L2292" s="18">
        <f>IF(D2292="","",IF(D2292&lt;=0,"",1+COUNTIFS($D$2206:$D$2305,"&gt;0",$E$2206:$E$2305,"&gt;"&amp;E2292)))</f>
        <v/>
      </c>
      <c r="M2292" s="18">
        <f>IF(D2292="","",IF(AND(K2292&gt;0,L2292=1),"Yes","No"))</f>
        <v/>
      </c>
      <c r="N2292" s="48">
        <f>IF(D2292="","",N2192+F2292)</f>
        <v/>
      </c>
      <c r="O2292" s="47">
        <f>IF(D2292="","",IF(AND(K2292=0,K2192&gt;0),C2292,""))</f>
        <v/>
      </c>
    </row>
    <row r="2293">
      <c r="A2293" s="49">
        <f>IF(B2293="","",DATE(YEAR('Debt Inputs'!$E$2),MONTH('Debt Inputs'!$E$2)+22,1))</f>
        <v/>
      </c>
      <c r="B2293" s="23">
        <f>IF('Debt Inputs'!A93="","",'Debt Inputs'!A93)</f>
        <v/>
      </c>
      <c r="C2293" s="24">
        <f>IF(B2293="","",IFERROR(VLOOKUP(B2293,'Debt Inputs'!$A$6:$M$105,2,FALSE),""))</f>
        <v/>
      </c>
      <c r="D2293" s="50">
        <f>IF(B2293="","",K2193)</f>
        <v/>
      </c>
      <c r="E2293" s="26">
        <f>IF(B2293="","",IFERROR(VLOOKUP(B2293,'Debt Inputs'!$A$6:$M$105,5,FALSE),0))</f>
        <v/>
      </c>
      <c r="F2293" s="50">
        <f>IF(D2293="","",IFERROR(D2293*E2293/12,0))</f>
        <v/>
      </c>
      <c r="G2293" s="50">
        <f>IF(D2293="","",MIN(IFERROR(VLOOKUP(B2293,'Debt Inputs'!$A$6:$M$105,7,FALSE),0),D2293+F2293))</f>
        <v/>
      </c>
      <c r="H2293" s="50">
        <f>IF(D2293="","",IF(L2293=1,MAX(0,'Debt Inputs'!$B$2-SUM($G$2206:$G$2305)),0))</f>
        <v/>
      </c>
      <c r="I2293" s="50">
        <f>IF(D2293="","",MIN(D2293+F2293,G2293+H2293))</f>
        <v/>
      </c>
      <c r="J2293" s="50">
        <f>IF(D2293="","",MIN(D2293,MAX(0,I2293-F2293)))</f>
        <v/>
      </c>
      <c r="K2293" s="50">
        <f>IF(D2293="","",MAX(0,D2293+F2293-I2293))</f>
        <v/>
      </c>
      <c r="L2293" s="23">
        <f>IF(D2293="","",IF(D2293&lt;=0,"",1+COUNTIFS($D$2206:$D$2305,"&gt;0",$E$2206:$E$2305,"&gt;"&amp;E2293)))</f>
        <v/>
      </c>
      <c r="M2293" s="23">
        <f>IF(D2293="","",IF(AND(K2293&gt;0,L2293=1),"Yes","No"))</f>
        <v/>
      </c>
      <c r="N2293" s="50">
        <f>IF(D2293="","",N2193+F2293)</f>
        <v/>
      </c>
      <c r="O2293" s="49">
        <f>IF(D2293="","",IF(AND(K2293=0,K2193&gt;0),C2293,""))</f>
        <v/>
      </c>
    </row>
    <row r="2294">
      <c r="A2294" s="47">
        <f>IF(B2294="","",DATE(YEAR('Debt Inputs'!$E$2),MONTH('Debt Inputs'!$E$2)+22,1))</f>
        <v/>
      </c>
      <c r="B2294" s="18">
        <f>IF('Debt Inputs'!A94="","",'Debt Inputs'!A94)</f>
        <v/>
      </c>
      <c r="C2294" s="19">
        <f>IF(B2294="","",IFERROR(VLOOKUP(B2294,'Debt Inputs'!$A$6:$M$105,2,FALSE),""))</f>
        <v/>
      </c>
      <c r="D2294" s="48">
        <f>IF(B2294="","",K2194)</f>
        <v/>
      </c>
      <c r="E2294" s="21">
        <f>IF(B2294="","",IFERROR(VLOOKUP(B2294,'Debt Inputs'!$A$6:$M$105,5,FALSE),0))</f>
        <v/>
      </c>
      <c r="F2294" s="48">
        <f>IF(D2294="","",IFERROR(D2294*E2294/12,0))</f>
        <v/>
      </c>
      <c r="G2294" s="48">
        <f>IF(D2294="","",MIN(IFERROR(VLOOKUP(B2294,'Debt Inputs'!$A$6:$M$105,7,FALSE),0),D2294+F2294))</f>
        <v/>
      </c>
      <c r="H2294" s="48">
        <f>IF(D2294="","",IF(L2294=1,MAX(0,'Debt Inputs'!$B$2-SUM($G$2206:$G$2305)),0))</f>
        <v/>
      </c>
      <c r="I2294" s="48">
        <f>IF(D2294="","",MIN(D2294+F2294,G2294+H2294))</f>
        <v/>
      </c>
      <c r="J2294" s="48">
        <f>IF(D2294="","",MIN(D2294,MAX(0,I2294-F2294)))</f>
        <v/>
      </c>
      <c r="K2294" s="48">
        <f>IF(D2294="","",MAX(0,D2294+F2294-I2294))</f>
        <v/>
      </c>
      <c r="L2294" s="18">
        <f>IF(D2294="","",IF(D2294&lt;=0,"",1+COUNTIFS($D$2206:$D$2305,"&gt;0",$E$2206:$E$2305,"&gt;"&amp;E2294)))</f>
        <v/>
      </c>
      <c r="M2294" s="18">
        <f>IF(D2294="","",IF(AND(K2294&gt;0,L2294=1),"Yes","No"))</f>
        <v/>
      </c>
      <c r="N2294" s="48">
        <f>IF(D2294="","",N2194+F2294)</f>
        <v/>
      </c>
      <c r="O2294" s="47">
        <f>IF(D2294="","",IF(AND(K2294=0,K2194&gt;0),C2294,""))</f>
        <v/>
      </c>
    </row>
    <row r="2295">
      <c r="A2295" s="49">
        <f>IF(B2295="","",DATE(YEAR('Debt Inputs'!$E$2),MONTH('Debt Inputs'!$E$2)+22,1))</f>
        <v/>
      </c>
      <c r="B2295" s="23">
        <f>IF('Debt Inputs'!A95="","",'Debt Inputs'!A95)</f>
        <v/>
      </c>
      <c r="C2295" s="24">
        <f>IF(B2295="","",IFERROR(VLOOKUP(B2295,'Debt Inputs'!$A$6:$M$105,2,FALSE),""))</f>
        <v/>
      </c>
      <c r="D2295" s="50">
        <f>IF(B2295="","",K2195)</f>
        <v/>
      </c>
      <c r="E2295" s="26">
        <f>IF(B2295="","",IFERROR(VLOOKUP(B2295,'Debt Inputs'!$A$6:$M$105,5,FALSE),0))</f>
        <v/>
      </c>
      <c r="F2295" s="50">
        <f>IF(D2295="","",IFERROR(D2295*E2295/12,0))</f>
        <v/>
      </c>
      <c r="G2295" s="50">
        <f>IF(D2295="","",MIN(IFERROR(VLOOKUP(B2295,'Debt Inputs'!$A$6:$M$105,7,FALSE),0),D2295+F2295))</f>
        <v/>
      </c>
      <c r="H2295" s="50">
        <f>IF(D2295="","",IF(L2295=1,MAX(0,'Debt Inputs'!$B$2-SUM($G$2206:$G$2305)),0))</f>
        <v/>
      </c>
      <c r="I2295" s="50">
        <f>IF(D2295="","",MIN(D2295+F2295,G2295+H2295))</f>
        <v/>
      </c>
      <c r="J2295" s="50">
        <f>IF(D2295="","",MIN(D2295,MAX(0,I2295-F2295)))</f>
        <v/>
      </c>
      <c r="K2295" s="50">
        <f>IF(D2295="","",MAX(0,D2295+F2295-I2295))</f>
        <v/>
      </c>
      <c r="L2295" s="23">
        <f>IF(D2295="","",IF(D2295&lt;=0,"",1+COUNTIFS($D$2206:$D$2305,"&gt;0",$E$2206:$E$2305,"&gt;"&amp;E2295)))</f>
        <v/>
      </c>
      <c r="M2295" s="23">
        <f>IF(D2295="","",IF(AND(K2295&gt;0,L2295=1),"Yes","No"))</f>
        <v/>
      </c>
      <c r="N2295" s="50">
        <f>IF(D2295="","",N2195+F2295)</f>
        <v/>
      </c>
      <c r="O2295" s="49">
        <f>IF(D2295="","",IF(AND(K2295=0,K2195&gt;0),C2295,""))</f>
        <v/>
      </c>
    </row>
    <row r="2296">
      <c r="A2296" s="47">
        <f>IF(B2296="","",DATE(YEAR('Debt Inputs'!$E$2),MONTH('Debt Inputs'!$E$2)+22,1))</f>
        <v/>
      </c>
      <c r="B2296" s="18">
        <f>IF('Debt Inputs'!A96="","",'Debt Inputs'!A96)</f>
        <v/>
      </c>
      <c r="C2296" s="19">
        <f>IF(B2296="","",IFERROR(VLOOKUP(B2296,'Debt Inputs'!$A$6:$M$105,2,FALSE),""))</f>
        <v/>
      </c>
      <c r="D2296" s="48">
        <f>IF(B2296="","",K2196)</f>
        <v/>
      </c>
      <c r="E2296" s="21">
        <f>IF(B2296="","",IFERROR(VLOOKUP(B2296,'Debt Inputs'!$A$6:$M$105,5,FALSE),0))</f>
        <v/>
      </c>
      <c r="F2296" s="48">
        <f>IF(D2296="","",IFERROR(D2296*E2296/12,0))</f>
        <v/>
      </c>
      <c r="G2296" s="48">
        <f>IF(D2296="","",MIN(IFERROR(VLOOKUP(B2296,'Debt Inputs'!$A$6:$M$105,7,FALSE),0),D2296+F2296))</f>
        <v/>
      </c>
      <c r="H2296" s="48">
        <f>IF(D2296="","",IF(L2296=1,MAX(0,'Debt Inputs'!$B$2-SUM($G$2206:$G$2305)),0))</f>
        <v/>
      </c>
      <c r="I2296" s="48">
        <f>IF(D2296="","",MIN(D2296+F2296,G2296+H2296))</f>
        <v/>
      </c>
      <c r="J2296" s="48">
        <f>IF(D2296="","",MIN(D2296,MAX(0,I2296-F2296)))</f>
        <v/>
      </c>
      <c r="K2296" s="48">
        <f>IF(D2296="","",MAX(0,D2296+F2296-I2296))</f>
        <v/>
      </c>
      <c r="L2296" s="18">
        <f>IF(D2296="","",IF(D2296&lt;=0,"",1+COUNTIFS($D$2206:$D$2305,"&gt;0",$E$2206:$E$2305,"&gt;"&amp;E2296)))</f>
        <v/>
      </c>
      <c r="M2296" s="18">
        <f>IF(D2296="","",IF(AND(K2296&gt;0,L2296=1),"Yes","No"))</f>
        <v/>
      </c>
      <c r="N2296" s="48">
        <f>IF(D2296="","",N2196+F2296)</f>
        <v/>
      </c>
      <c r="O2296" s="47">
        <f>IF(D2296="","",IF(AND(K2296=0,K2196&gt;0),C2296,""))</f>
        <v/>
      </c>
    </row>
    <row r="2297">
      <c r="A2297" s="49">
        <f>IF(B2297="","",DATE(YEAR('Debt Inputs'!$E$2),MONTH('Debt Inputs'!$E$2)+22,1))</f>
        <v/>
      </c>
      <c r="B2297" s="23">
        <f>IF('Debt Inputs'!A97="","",'Debt Inputs'!A97)</f>
        <v/>
      </c>
      <c r="C2297" s="24">
        <f>IF(B2297="","",IFERROR(VLOOKUP(B2297,'Debt Inputs'!$A$6:$M$105,2,FALSE),""))</f>
        <v/>
      </c>
      <c r="D2297" s="50">
        <f>IF(B2297="","",K2197)</f>
        <v/>
      </c>
      <c r="E2297" s="26">
        <f>IF(B2297="","",IFERROR(VLOOKUP(B2297,'Debt Inputs'!$A$6:$M$105,5,FALSE),0))</f>
        <v/>
      </c>
      <c r="F2297" s="50">
        <f>IF(D2297="","",IFERROR(D2297*E2297/12,0))</f>
        <v/>
      </c>
      <c r="G2297" s="50">
        <f>IF(D2297="","",MIN(IFERROR(VLOOKUP(B2297,'Debt Inputs'!$A$6:$M$105,7,FALSE),0),D2297+F2297))</f>
        <v/>
      </c>
      <c r="H2297" s="50">
        <f>IF(D2297="","",IF(L2297=1,MAX(0,'Debt Inputs'!$B$2-SUM($G$2206:$G$2305)),0))</f>
        <v/>
      </c>
      <c r="I2297" s="50">
        <f>IF(D2297="","",MIN(D2297+F2297,G2297+H2297))</f>
        <v/>
      </c>
      <c r="J2297" s="50">
        <f>IF(D2297="","",MIN(D2297,MAX(0,I2297-F2297)))</f>
        <v/>
      </c>
      <c r="K2297" s="50">
        <f>IF(D2297="","",MAX(0,D2297+F2297-I2297))</f>
        <v/>
      </c>
      <c r="L2297" s="23">
        <f>IF(D2297="","",IF(D2297&lt;=0,"",1+COUNTIFS($D$2206:$D$2305,"&gt;0",$E$2206:$E$2305,"&gt;"&amp;E2297)))</f>
        <v/>
      </c>
      <c r="M2297" s="23">
        <f>IF(D2297="","",IF(AND(K2297&gt;0,L2297=1),"Yes","No"))</f>
        <v/>
      </c>
      <c r="N2297" s="50">
        <f>IF(D2297="","",N2197+F2297)</f>
        <v/>
      </c>
      <c r="O2297" s="49">
        <f>IF(D2297="","",IF(AND(K2297=0,K2197&gt;0),C2297,""))</f>
        <v/>
      </c>
    </row>
    <row r="2298">
      <c r="A2298" s="47">
        <f>IF(B2298="","",DATE(YEAR('Debt Inputs'!$E$2),MONTH('Debt Inputs'!$E$2)+22,1))</f>
        <v/>
      </c>
      <c r="B2298" s="18">
        <f>IF('Debt Inputs'!A98="","",'Debt Inputs'!A98)</f>
        <v/>
      </c>
      <c r="C2298" s="19">
        <f>IF(B2298="","",IFERROR(VLOOKUP(B2298,'Debt Inputs'!$A$6:$M$105,2,FALSE),""))</f>
        <v/>
      </c>
      <c r="D2298" s="48">
        <f>IF(B2298="","",K2198)</f>
        <v/>
      </c>
      <c r="E2298" s="21">
        <f>IF(B2298="","",IFERROR(VLOOKUP(B2298,'Debt Inputs'!$A$6:$M$105,5,FALSE),0))</f>
        <v/>
      </c>
      <c r="F2298" s="48">
        <f>IF(D2298="","",IFERROR(D2298*E2298/12,0))</f>
        <v/>
      </c>
      <c r="G2298" s="48">
        <f>IF(D2298="","",MIN(IFERROR(VLOOKUP(B2298,'Debt Inputs'!$A$6:$M$105,7,FALSE),0),D2298+F2298))</f>
        <v/>
      </c>
      <c r="H2298" s="48">
        <f>IF(D2298="","",IF(L2298=1,MAX(0,'Debt Inputs'!$B$2-SUM($G$2206:$G$2305)),0))</f>
        <v/>
      </c>
      <c r="I2298" s="48">
        <f>IF(D2298="","",MIN(D2298+F2298,G2298+H2298))</f>
        <v/>
      </c>
      <c r="J2298" s="48">
        <f>IF(D2298="","",MIN(D2298,MAX(0,I2298-F2298)))</f>
        <v/>
      </c>
      <c r="K2298" s="48">
        <f>IF(D2298="","",MAX(0,D2298+F2298-I2298))</f>
        <v/>
      </c>
      <c r="L2298" s="18">
        <f>IF(D2298="","",IF(D2298&lt;=0,"",1+COUNTIFS($D$2206:$D$2305,"&gt;0",$E$2206:$E$2305,"&gt;"&amp;E2298)))</f>
        <v/>
      </c>
      <c r="M2298" s="18">
        <f>IF(D2298="","",IF(AND(K2298&gt;0,L2298=1),"Yes","No"))</f>
        <v/>
      </c>
      <c r="N2298" s="48">
        <f>IF(D2298="","",N2198+F2298)</f>
        <v/>
      </c>
      <c r="O2298" s="47">
        <f>IF(D2298="","",IF(AND(K2298=0,K2198&gt;0),C2298,""))</f>
        <v/>
      </c>
    </row>
    <row r="2299">
      <c r="A2299" s="49">
        <f>IF(B2299="","",DATE(YEAR('Debt Inputs'!$E$2),MONTH('Debt Inputs'!$E$2)+22,1))</f>
        <v/>
      </c>
      <c r="B2299" s="23">
        <f>IF('Debt Inputs'!A99="","",'Debt Inputs'!A99)</f>
        <v/>
      </c>
      <c r="C2299" s="24">
        <f>IF(B2299="","",IFERROR(VLOOKUP(B2299,'Debt Inputs'!$A$6:$M$105,2,FALSE),""))</f>
        <v/>
      </c>
      <c r="D2299" s="50">
        <f>IF(B2299="","",K2199)</f>
        <v/>
      </c>
      <c r="E2299" s="26">
        <f>IF(B2299="","",IFERROR(VLOOKUP(B2299,'Debt Inputs'!$A$6:$M$105,5,FALSE),0))</f>
        <v/>
      </c>
      <c r="F2299" s="50">
        <f>IF(D2299="","",IFERROR(D2299*E2299/12,0))</f>
        <v/>
      </c>
      <c r="G2299" s="50">
        <f>IF(D2299="","",MIN(IFERROR(VLOOKUP(B2299,'Debt Inputs'!$A$6:$M$105,7,FALSE),0),D2299+F2299))</f>
        <v/>
      </c>
      <c r="H2299" s="50">
        <f>IF(D2299="","",IF(L2299=1,MAX(0,'Debt Inputs'!$B$2-SUM($G$2206:$G$2305)),0))</f>
        <v/>
      </c>
      <c r="I2299" s="50">
        <f>IF(D2299="","",MIN(D2299+F2299,G2299+H2299))</f>
        <v/>
      </c>
      <c r="J2299" s="50">
        <f>IF(D2299="","",MIN(D2299,MAX(0,I2299-F2299)))</f>
        <v/>
      </c>
      <c r="K2299" s="50">
        <f>IF(D2299="","",MAX(0,D2299+F2299-I2299))</f>
        <v/>
      </c>
      <c r="L2299" s="23">
        <f>IF(D2299="","",IF(D2299&lt;=0,"",1+COUNTIFS($D$2206:$D$2305,"&gt;0",$E$2206:$E$2305,"&gt;"&amp;E2299)))</f>
        <v/>
      </c>
      <c r="M2299" s="23">
        <f>IF(D2299="","",IF(AND(K2299&gt;0,L2299=1),"Yes","No"))</f>
        <v/>
      </c>
      <c r="N2299" s="50">
        <f>IF(D2299="","",N2199+F2299)</f>
        <v/>
      </c>
      <c r="O2299" s="49">
        <f>IF(D2299="","",IF(AND(K2299=0,K2199&gt;0),C2299,""))</f>
        <v/>
      </c>
    </row>
    <row r="2300">
      <c r="A2300" s="47">
        <f>IF(B2300="","",DATE(YEAR('Debt Inputs'!$E$2),MONTH('Debt Inputs'!$E$2)+22,1))</f>
        <v/>
      </c>
      <c r="B2300" s="18">
        <f>IF('Debt Inputs'!A100="","",'Debt Inputs'!A100)</f>
        <v/>
      </c>
      <c r="C2300" s="19">
        <f>IF(B2300="","",IFERROR(VLOOKUP(B2300,'Debt Inputs'!$A$6:$M$105,2,FALSE),""))</f>
        <v/>
      </c>
      <c r="D2300" s="48">
        <f>IF(B2300="","",K2200)</f>
        <v/>
      </c>
      <c r="E2300" s="21">
        <f>IF(B2300="","",IFERROR(VLOOKUP(B2300,'Debt Inputs'!$A$6:$M$105,5,FALSE),0))</f>
        <v/>
      </c>
      <c r="F2300" s="48">
        <f>IF(D2300="","",IFERROR(D2300*E2300/12,0))</f>
        <v/>
      </c>
      <c r="G2300" s="48">
        <f>IF(D2300="","",MIN(IFERROR(VLOOKUP(B2300,'Debt Inputs'!$A$6:$M$105,7,FALSE),0),D2300+F2300))</f>
        <v/>
      </c>
      <c r="H2300" s="48">
        <f>IF(D2300="","",IF(L2300=1,MAX(0,'Debt Inputs'!$B$2-SUM($G$2206:$G$2305)),0))</f>
        <v/>
      </c>
      <c r="I2300" s="48">
        <f>IF(D2300="","",MIN(D2300+F2300,G2300+H2300))</f>
        <v/>
      </c>
      <c r="J2300" s="48">
        <f>IF(D2300="","",MIN(D2300,MAX(0,I2300-F2300)))</f>
        <v/>
      </c>
      <c r="K2300" s="48">
        <f>IF(D2300="","",MAX(0,D2300+F2300-I2300))</f>
        <v/>
      </c>
      <c r="L2300" s="18">
        <f>IF(D2300="","",IF(D2300&lt;=0,"",1+COUNTIFS($D$2206:$D$2305,"&gt;0",$E$2206:$E$2305,"&gt;"&amp;E2300)))</f>
        <v/>
      </c>
      <c r="M2300" s="18">
        <f>IF(D2300="","",IF(AND(K2300&gt;0,L2300=1),"Yes","No"))</f>
        <v/>
      </c>
      <c r="N2300" s="48">
        <f>IF(D2300="","",N2200+F2300)</f>
        <v/>
      </c>
      <c r="O2300" s="47">
        <f>IF(D2300="","",IF(AND(K2300=0,K2200&gt;0),C2300,""))</f>
        <v/>
      </c>
    </row>
    <row r="2301">
      <c r="A2301" s="49">
        <f>IF(B2301="","",DATE(YEAR('Debt Inputs'!$E$2),MONTH('Debt Inputs'!$E$2)+22,1))</f>
        <v/>
      </c>
      <c r="B2301" s="23">
        <f>IF('Debt Inputs'!A101="","",'Debt Inputs'!A101)</f>
        <v/>
      </c>
      <c r="C2301" s="24">
        <f>IF(B2301="","",IFERROR(VLOOKUP(B2301,'Debt Inputs'!$A$6:$M$105,2,FALSE),""))</f>
        <v/>
      </c>
      <c r="D2301" s="50">
        <f>IF(B2301="","",K2201)</f>
        <v/>
      </c>
      <c r="E2301" s="26">
        <f>IF(B2301="","",IFERROR(VLOOKUP(B2301,'Debt Inputs'!$A$6:$M$105,5,FALSE),0))</f>
        <v/>
      </c>
      <c r="F2301" s="50">
        <f>IF(D2301="","",IFERROR(D2301*E2301/12,0))</f>
        <v/>
      </c>
      <c r="G2301" s="50">
        <f>IF(D2301="","",MIN(IFERROR(VLOOKUP(B2301,'Debt Inputs'!$A$6:$M$105,7,FALSE),0),D2301+F2301))</f>
        <v/>
      </c>
      <c r="H2301" s="50">
        <f>IF(D2301="","",IF(L2301=1,MAX(0,'Debt Inputs'!$B$2-SUM($G$2206:$G$2305)),0))</f>
        <v/>
      </c>
      <c r="I2301" s="50">
        <f>IF(D2301="","",MIN(D2301+F2301,G2301+H2301))</f>
        <v/>
      </c>
      <c r="J2301" s="50">
        <f>IF(D2301="","",MIN(D2301,MAX(0,I2301-F2301)))</f>
        <v/>
      </c>
      <c r="K2301" s="50">
        <f>IF(D2301="","",MAX(0,D2301+F2301-I2301))</f>
        <v/>
      </c>
      <c r="L2301" s="23">
        <f>IF(D2301="","",IF(D2301&lt;=0,"",1+COUNTIFS($D$2206:$D$2305,"&gt;0",$E$2206:$E$2305,"&gt;"&amp;E2301)))</f>
        <v/>
      </c>
      <c r="M2301" s="23">
        <f>IF(D2301="","",IF(AND(K2301&gt;0,L2301=1),"Yes","No"))</f>
        <v/>
      </c>
      <c r="N2301" s="50">
        <f>IF(D2301="","",N2201+F2301)</f>
        <v/>
      </c>
      <c r="O2301" s="49">
        <f>IF(D2301="","",IF(AND(K2301=0,K2201&gt;0),C2301,""))</f>
        <v/>
      </c>
    </row>
    <row r="2302">
      <c r="A2302" s="47">
        <f>IF(B2302="","",DATE(YEAR('Debt Inputs'!$E$2),MONTH('Debt Inputs'!$E$2)+22,1))</f>
        <v/>
      </c>
      <c r="B2302" s="18">
        <f>IF('Debt Inputs'!A102="","",'Debt Inputs'!A102)</f>
        <v/>
      </c>
      <c r="C2302" s="19">
        <f>IF(B2302="","",IFERROR(VLOOKUP(B2302,'Debt Inputs'!$A$6:$M$105,2,FALSE),""))</f>
        <v/>
      </c>
      <c r="D2302" s="48">
        <f>IF(B2302="","",K2202)</f>
        <v/>
      </c>
      <c r="E2302" s="21">
        <f>IF(B2302="","",IFERROR(VLOOKUP(B2302,'Debt Inputs'!$A$6:$M$105,5,FALSE),0))</f>
        <v/>
      </c>
      <c r="F2302" s="48">
        <f>IF(D2302="","",IFERROR(D2302*E2302/12,0))</f>
        <v/>
      </c>
      <c r="G2302" s="48">
        <f>IF(D2302="","",MIN(IFERROR(VLOOKUP(B2302,'Debt Inputs'!$A$6:$M$105,7,FALSE),0),D2302+F2302))</f>
        <v/>
      </c>
      <c r="H2302" s="48">
        <f>IF(D2302="","",IF(L2302=1,MAX(0,'Debt Inputs'!$B$2-SUM($G$2206:$G$2305)),0))</f>
        <v/>
      </c>
      <c r="I2302" s="48">
        <f>IF(D2302="","",MIN(D2302+F2302,G2302+H2302))</f>
        <v/>
      </c>
      <c r="J2302" s="48">
        <f>IF(D2302="","",MIN(D2302,MAX(0,I2302-F2302)))</f>
        <v/>
      </c>
      <c r="K2302" s="48">
        <f>IF(D2302="","",MAX(0,D2302+F2302-I2302))</f>
        <v/>
      </c>
      <c r="L2302" s="18">
        <f>IF(D2302="","",IF(D2302&lt;=0,"",1+COUNTIFS($D$2206:$D$2305,"&gt;0",$E$2206:$E$2305,"&gt;"&amp;E2302)))</f>
        <v/>
      </c>
      <c r="M2302" s="18">
        <f>IF(D2302="","",IF(AND(K2302&gt;0,L2302=1),"Yes","No"))</f>
        <v/>
      </c>
      <c r="N2302" s="48">
        <f>IF(D2302="","",N2202+F2302)</f>
        <v/>
      </c>
      <c r="O2302" s="47">
        <f>IF(D2302="","",IF(AND(K2302=0,K2202&gt;0),C2302,""))</f>
        <v/>
      </c>
    </row>
    <row r="2303">
      <c r="A2303" s="49">
        <f>IF(B2303="","",DATE(YEAR('Debt Inputs'!$E$2),MONTH('Debt Inputs'!$E$2)+22,1))</f>
        <v/>
      </c>
      <c r="B2303" s="23">
        <f>IF('Debt Inputs'!A103="","",'Debt Inputs'!A103)</f>
        <v/>
      </c>
      <c r="C2303" s="24">
        <f>IF(B2303="","",IFERROR(VLOOKUP(B2303,'Debt Inputs'!$A$6:$M$105,2,FALSE),""))</f>
        <v/>
      </c>
      <c r="D2303" s="50">
        <f>IF(B2303="","",K2203)</f>
        <v/>
      </c>
      <c r="E2303" s="26">
        <f>IF(B2303="","",IFERROR(VLOOKUP(B2303,'Debt Inputs'!$A$6:$M$105,5,FALSE),0))</f>
        <v/>
      </c>
      <c r="F2303" s="50">
        <f>IF(D2303="","",IFERROR(D2303*E2303/12,0))</f>
        <v/>
      </c>
      <c r="G2303" s="50">
        <f>IF(D2303="","",MIN(IFERROR(VLOOKUP(B2303,'Debt Inputs'!$A$6:$M$105,7,FALSE),0),D2303+F2303))</f>
        <v/>
      </c>
      <c r="H2303" s="50">
        <f>IF(D2303="","",IF(L2303=1,MAX(0,'Debt Inputs'!$B$2-SUM($G$2206:$G$2305)),0))</f>
        <v/>
      </c>
      <c r="I2303" s="50">
        <f>IF(D2303="","",MIN(D2303+F2303,G2303+H2303))</f>
        <v/>
      </c>
      <c r="J2303" s="50">
        <f>IF(D2303="","",MIN(D2303,MAX(0,I2303-F2303)))</f>
        <v/>
      </c>
      <c r="K2303" s="50">
        <f>IF(D2303="","",MAX(0,D2303+F2303-I2303))</f>
        <v/>
      </c>
      <c r="L2303" s="23">
        <f>IF(D2303="","",IF(D2303&lt;=0,"",1+COUNTIFS($D$2206:$D$2305,"&gt;0",$E$2206:$E$2305,"&gt;"&amp;E2303)))</f>
        <v/>
      </c>
      <c r="M2303" s="23">
        <f>IF(D2303="","",IF(AND(K2303&gt;0,L2303=1),"Yes","No"))</f>
        <v/>
      </c>
      <c r="N2303" s="50">
        <f>IF(D2303="","",N2203+F2303)</f>
        <v/>
      </c>
      <c r="O2303" s="49">
        <f>IF(D2303="","",IF(AND(K2303=0,K2203&gt;0),C2303,""))</f>
        <v/>
      </c>
    </row>
    <row r="2304">
      <c r="A2304" s="47">
        <f>IF(B2304="","",DATE(YEAR('Debt Inputs'!$E$2),MONTH('Debt Inputs'!$E$2)+22,1))</f>
        <v/>
      </c>
      <c r="B2304" s="18">
        <f>IF('Debt Inputs'!A104="","",'Debt Inputs'!A104)</f>
        <v/>
      </c>
      <c r="C2304" s="19">
        <f>IF(B2304="","",IFERROR(VLOOKUP(B2304,'Debt Inputs'!$A$6:$M$105,2,FALSE),""))</f>
        <v/>
      </c>
      <c r="D2304" s="48">
        <f>IF(B2304="","",K2204)</f>
        <v/>
      </c>
      <c r="E2304" s="21">
        <f>IF(B2304="","",IFERROR(VLOOKUP(B2304,'Debt Inputs'!$A$6:$M$105,5,FALSE),0))</f>
        <v/>
      </c>
      <c r="F2304" s="48">
        <f>IF(D2304="","",IFERROR(D2304*E2304/12,0))</f>
        <v/>
      </c>
      <c r="G2304" s="48">
        <f>IF(D2304="","",MIN(IFERROR(VLOOKUP(B2304,'Debt Inputs'!$A$6:$M$105,7,FALSE),0),D2304+F2304))</f>
        <v/>
      </c>
      <c r="H2304" s="48">
        <f>IF(D2304="","",IF(L2304=1,MAX(0,'Debt Inputs'!$B$2-SUM($G$2206:$G$2305)),0))</f>
        <v/>
      </c>
      <c r="I2304" s="48">
        <f>IF(D2304="","",MIN(D2304+F2304,G2304+H2304))</f>
        <v/>
      </c>
      <c r="J2304" s="48">
        <f>IF(D2304="","",MIN(D2304,MAX(0,I2304-F2304)))</f>
        <v/>
      </c>
      <c r="K2304" s="48">
        <f>IF(D2304="","",MAX(0,D2304+F2304-I2304))</f>
        <v/>
      </c>
      <c r="L2304" s="18">
        <f>IF(D2304="","",IF(D2304&lt;=0,"",1+COUNTIFS($D$2206:$D$2305,"&gt;0",$E$2206:$E$2305,"&gt;"&amp;E2304)))</f>
        <v/>
      </c>
      <c r="M2304" s="18">
        <f>IF(D2304="","",IF(AND(K2304&gt;0,L2304=1),"Yes","No"))</f>
        <v/>
      </c>
      <c r="N2304" s="48">
        <f>IF(D2304="","",N2204+F2304)</f>
        <v/>
      </c>
      <c r="O2304" s="47">
        <f>IF(D2304="","",IF(AND(K2304=0,K2204&gt;0),C2304,""))</f>
        <v/>
      </c>
    </row>
    <row r="2305">
      <c r="A2305" s="49">
        <f>IF(B2305="","",DATE(YEAR('Debt Inputs'!$E$2),MONTH('Debt Inputs'!$E$2)+22,1))</f>
        <v/>
      </c>
      <c r="B2305" s="23">
        <f>IF('Debt Inputs'!A105="","",'Debt Inputs'!A105)</f>
        <v/>
      </c>
      <c r="C2305" s="24">
        <f>IF(B2305="","",IFERROR(VLOOKUP(B2305,'Debt Inputs'!$A$6:$M$105,2,FALSE),""))</f>
        <v/>
      </c>
      <c r="D2305" s="50">
        <f>IF(B2305="","",K2205)</f>
        <v/>
      </c>
      <c r="E2305" s="26">
        <f>IF(B2305="","",IFERROR(VLOOKUP(B2305,'Debt Inputs'!$A$6:$M$105,5,FALSE),0))</f>
        <v/>
      </c>
      <c r="F2305" s="50">
        <f>IF(D2305="","",IFERROR(D2305*E2305/12,0))</f>
        <v/>
      </c>
      <c r="G2305" s="50">
        <f>IF(D2305="","",MIN(IFERROR(VLOOKUP(B2305,'Debt Inputs'!$A$6:$M$105,7,FALSE),0),D2305+F2305))</f>
        <v/>
      </c>
      <c r="H2305" s="50">
        <f>IF(D2305="","",IF(L2305=1,MAX(0,'Debt Inputs'!$B$2-SUM($G$2206:$G$2305)),0))</f>
        <v/>
      </c>
      <c r="I2305" s="50">
        <f>IF(D2305="","",MIN(D2305+F2305,G2305+H2305))</f>
        <v/>
      </c>
      <c r="J2305" s="50">
        <f>IF(D2305="","",MIN(D2305,MAX(0,I2305-F2305)))</f>
        <v/>
      </c>
      <c r="K2305" s="50">
        <f>IF(D2305="","",MAX(0,D2305+F2305-I2305))</f>
        <v/>
      </c>
      <c r="L2305" s="23">
        <f>IF(D2305="","",IF(D2305&lt;=0,"",1+COUNTIFS($D$2206:$D$2305,"&gt;0",$E$2206:$E$2305,"&gt;"&amp;E2305)))</f>
        <v/>
      </c>
      <c r="M2305" s="23">
        <f>IF(D2305="","",IF(AND(K2305&gt;0,L2305=1),"Yes","No"))</f>
        <v/>
      </c>
      <c r="N2305" s="50">
        <f>IF(D2305="","",N2205+F2305)</f>
        <v/>
      </c>
      <c r="O2305" s="49">
        <f>IF(D2305="","",IF(AND(K2305=0,K2205&gt;0),C2305,""))</f>
        <v/>
      </c>
    </row>
    <row r="2306">
      <c r="A2306" s="47">
        <f>IF(B2306="","",DATE(YEAR('Debt Inputs'!$E$2),MONTH('Debt Inputs'!$E$2)+23,1))</f>
        <v/>
      </c>
      <c r="B2306" s="18">
        <f>IF('Debt Inputs'!A6="","",'Debt Inputs'!A6)</f>
        <v/>
      </c>
      <c r="C2306" s="19">
        <f>IF(B2306="","",IFERROR(VLOOKUP(B2306,'Debt Inputs'!$A$6:$M$105,2,FALSE),""))</f>
        <v/>
      </c>
      <c r="D2306" s="48">
        <f>IF(B2306="","",K2206)</f>
        <v/>
      </c>
      <c r="E2306" s="21">
        <f>IF(B2306="","",IFERROR(VLOOKUP(B2306,'Debt Inputs'!$A$6:$M$105,5,FALSE),0))</f>
        <v/>
      </c>
      <c r="F2306" s="48">
        <f>IF(D2306="","",IFERROR(D2306*E2306/12,0))</f>
        <v/>
      </c>
      <c r="G2306" s="48">
        <f>IF(D2306="","",MIN(IFERROR(VLOOKUP(B2306,'Debt Inputs'!$A$6:$M$105,7,FALSE),0),D2306+F2306))</f>
        <v/>
      </c>
      <c r="H2306" s="48">
        <f>IF(D2306="","",IF(L2306=1,MAX(0,'Debt Inputs'!$B$2-SUM($G$2306:$G$2405)),0))</f>
        <v/>
      </c>
      <c r="I2306" s="48">
        <f>IF(D2306="","",MIN(D2306+F2306,G2306+H2306))</f>
        <v/>
      </c>
      <c r="J2306" s="48">
        <f>IF(D2306="","",MIN(D2306,MAX(0,I2306-F2306)))</f>
        <v/>
      </c>
      <c r="K2306" s="48">
        <f>IF(D2306="","",MAX(0,D2306+F2306-I2306))</f>
        <v/>
      </c>
      <c r="L2306" s="18">
        <f>IF(D2306="","",IF(D2306&lt;=0,"",1+COUNTIFS($D$2306:$D$2405,"&gt;0",$E$2306:$E$2405,"&gt;"&amp;E2306)))</f>
        <v/>
      </c>
      <c r="M2306" s="18">
        <f>IF(D2306="","",IF(AND(K2306&gt;0,L2306=1),"Yes","No"))</f>
        <v/>
      </c>
      <c r="N2306" s="48">
        <f>IF(D2306="","",N2206+F2306)</f>
        <v/>
      </c>
      <c r="O2306" s="47">
        <f>IF(D2306="","",IF(AND(K2306=0,K2206&gt;0),C2306,""))</f>
        <v/>
      </c>
    </row>
    <row r="2307">
      <c r="A2307" s="49">
        <f>IF(B2307="","",DATE(YEAR('Debt Inputs'!$E$2),MONTH('Debt Inputs'!$E$2)+23,1))</f>
        <v/>
      </c>
      <c r="B2307" s="23">
        <f>IF('Debt Inputs'!A7="","",'Debt Inputs'!A7)</f>
        <v/>
      </c>
      <c r="C2307" s="24">
        <f>IF(B2307="","",IFERROR(VLOOKUP(B2307,'Debt Inputs'!$A$6:$M$105,2,FALSE),""))</f>
        <v/>
      </c>
      <c r="D2307" s="50">
        <f>IF(B2307="","",K2207)</f>
        <v/>
      </c>
      <c r="E2307" s="26">
        <f>IF(B2307="","",IFERROR(VLOOKUP(B2307,'Debt Inputs'!$A$6:$M$105,5,FALSE),0))</f>
        <v/>
      </c>
      <c r="F2307" s="50">
        <f>IF(D2307="","",IFERROR(D2307*E2307/12,0))</f>
        <v/>
      </c>
      <c r="G2307" s="50">
        <f>IF(D2307="","",MIN(IFERROR(VLOOKUP(B2307,'Debt Inputs'!$A$6:$M$105,7,FALSE),0),D2307+F2307))</f>
        <v/>
      </c>
      <c r="H2307" s="50">
        <f>IF(D2307="","",IF(L2307=1,MAX(0,'Debt Inputs'!$B$2-SUM($G$2306:$G$2405)),0))</f>
        <v/>
      </c>
      <c r="I2307" s="50">
        <f>IF(D2307="","",MIN(D2307+F2307,G2307+H2307))</f>
        <v/>
      </c>
      <c r="J2307" s="50">
        <f>IF(D2307="","",MIN(D2307,MAX(0,I2307-F2307)))</f>
        <v/>
      </c>
      <c r="K2307" s="50">
        <f>IF(D2307="","",MAX(0,D2307+F2307-I2307))</f>
        <v/>
      </c>
      <c r="L2307" s="23">
        <f>IF(D2307="","",IF(D2307&lt;=0,"",1+COUNTIFS($D$2306:$D$2405,"&gt;0",$E$2306:$E$2405,"&gt;"&amp;E2307)))</f>
        <v/>
      </c>
      <c r="M2307" s="23">
        <f>IF(D2307="","",IF(AND(K2307&gt;0,L2307=1),"Yes","No"))</f>
        <v/>
      </c>
      <c r="N2307" s="50">
        <f>IF(D2307="","",N2207+F2307)</f>
        <v/>
      </c>
      <c r="O2307" s="49">
        <f>IF(D2307="","",IF(AND(K2307=0,K2207&gt;0),C2307,""))</f>
        <v/>
      </c>
    </row>
    <row r="2308">
      <c r="A2308" s="47">
        <f>IF(B2308="","",DATE(YEAR('Debt Inputs'!$E$2),MONTH('Debt Inputs'!$E$2)+23,1))</f>
        <v/>
      </c>
      <c r="B2308" s="18">
        <f>IF('Debt Inputs'!A8="","",'Debt Inputs'!A8)</f>
        <v/>
      </c>
      <c r="C2308" s="19">
        <f>IF(B2308="","",IFERROR(VLOOKUP(B2308,'Debt Inputs'!$A$6:$M$105,2,FALSE),""))</f>
        <v/>
      </c>
      <c r="D2308" s="48">
        <f>IF(B2308="","",K2208)</f>
        <v/>
      </c>
      <c r="E2308" s="21">
        <f>IF(B2308="","",IFERROR(VLOOKUP(B2308,'Debt Inputs'!$A$6:$M$105,5,FALSE),0))</f>
        <v/>
      </c>
      <c r="F2308" s="48">
        <f>IF(D2308="","",IFERROR(D2308*E2308/12,0))</f>
        <v/>
      </c>
      <c r="G2308" s="48">
        <f>IF(D2308="","",MIN(IFERROR(VLOOKUP(B2308,'Debt Inputs'!$A$6:$M$105,7,FALSE),0),D2308+F2308))</f>
        <v/>
      </c>
      <c r="H2308" s="48">
        <f>IF(D2308="","",IF(L2308=1,MAX(0,'Debt Inputs'!$B$2-SUM($G$2306:$G$2405)),0))</f>
        <v/>
      </c>
      <c r="I2308" s="48">
        <f>IF(D2308="","",MIN(D2308+F2308,G2308+H2308))</f>
        <v/>
      </c>
      <c r="J2308" s="48">
        <f>IF(D2308="","",MIN(D2308,MAX(0,I2308-F2308)))</f>
        <v/>
      </c>
      <c r="K2308" s="48">
        <f>IF(D2308="","",MAX(0,D2308+F2308-I2308))</f>
        <v/>
      </c>
      <c r="L2308" s="18">
        <f>IF(D2308="","",IF(D2308&lt;=0,"",1+COUNTIFS($D$2306:$D$2405,"&gt;0",$E$2306:$E$2405,"&gt;"&amp;E2308)))</f>
        <v/>
      </c>
      <c r="M2308" s="18">
        <f>IF(D2308="","",IF(AND(K2308&gt;0,L2308=1),"Yes","No"))</f>
        <v/>
      </c>
      <c r="N2308" s="48">
        <f>IF(D2308="","",N2208+F2308)</f>
        <v/>
      </c>
      <c r="O2308" s="47">
        <f>IF(D2308="","",IF(AND(K2308=0,K2208&gt;0),C2308,""))</f>
        <v/>
      </c>
    </row>
    <row r="2309">
      <c r="A2309" s="49">
        <f>IF(B2309="","",DATE(YEAR('Debt Inputs'!$E$2),MONTH('Debt Inputs'!$E$2)+23,1))</f>
        <v/>
      </c>
      <c r="B2309" s="23">
        <f>IF('Debt Inputs'!A9="","",'Debt Inputs'!A9)</f>
        <v/>
      </c>
      <c r="C2309" s="24">
        <f>IF(B2309="","",IFERROR(VLOOKUP(B2309,'Debt Inputs'!$A$6:$M$105,2,FALSE),""))</f>
        <v/>
      </c>
      <c r="D2309" s="50">
        <f>IF(B2309="","",K2209)</f>
        <v/>
      </c>
      <c r="E2309" s="26">
        <f>IF(B2309="","",IFERROR(VLOOKUP(B2309,'Debt Inputs'!$A$6:$M$105,5,FALSE),0))</f>
        <v/>
      </c>
      <c r="F2309" s="50">
        <f>IF(D2309="","",IFERROR(D2309*E2309/12,0))</f>
        <v/>
      </c>
      <c r="G2309" s="50">
        <f>IF(D2309="","",MIN(IFERROR(VLOOKUP(B2309,'Debt Inputs'!$A$6:$M$105,7,FALSE),0),D2309+F2309))</f>
        <v/>
      </c>
      <c r="H2309" s="50">
        <f>IF(D2309="","",IF(L2309=1,MAX(0,'Debt Inputs'!$B$2-SUM($G$2306:$G$2405)),0))</f>
        <v/>
      </c>
      <c r="I2309" s="50">
        <f>IF(D2309="","",MIN(D2309+F2309,G2309+H2309))</f>
        <v/>
      </c>
      <c r="J2309" s="50">
        <f>IF(D2309="","",MIN(D2309,MAX(0,I2309-F2309)))</f>
        <v/>
      </c>
      <c r="K2309" s="50">
        <f>IF(D2309="","",MAX(0,D2309+F2309-I2309))</f>
        <v/>
      </c>
      <c r="L2309" s="23">
        <f>IF(D2309="","",IF(D2309&lt;=0,"",1+COUNTIFS($D$2306:$D$2405,"&gt;0",$E$2306:$E$2405,"&gt;"&amp;E2309)))</f>
        <v/>
      </c>
      <c r="M2309" s="23">
        <f>IF(D2309="","",IF(AND(K2309&gt;0,L2309=1),"Yes","No"))</f>
        <v/>
      </c>
      <c r="N2309" s="50">
        <f>IF(D2309="","",N2209+F2309)</f>
        <v/>
      </c>
      <c r="O2309" s="49">
        <f>IF(D2309="","",IF(AND(K2309=0,K2209&gt;0),C2309,""))</f>
        <v/>
      </c>
    </row>
    <row r="2310">
      <c r="A2310" s="47">
        <f>IF(B2310="","",DATE(YEAR('Debt Inputs'!$E$2),MONTH('Debt Inputs'!$E$2)+23,1))</f>
        <v/>
      </c>
      <c r="B2310" s="18">
        <f>IF('Debt Inputs'!A10="","",'Debt Inputs'!A10)</f>
        <v/>
      </c>
      <c r="C2310" s="19">
        <f>IF(B2310="","",IFERROR(VLOOKUP(B2310,'Debt Inputs'!$A$6:$M$105,2,FALSE),""))</f>
        <v/>
      </c>
      <c r="D2310" s="48">
        <f>IF(B2310="","",K2210)</f>
        <v/>
      </c>
      <c r="E2310" s="21">
        <f>IF(B2310="","",IFERROR(VLOOKUP(B2310,'Debt Inputs'!$A$6:$M$105,5,FALSE),0))</f>
        <v/>
      </c>
      <c r="F2310" s="48">
        <f>IF(D2310="","",IFERROR(D2310*E2310/12,0))</f>
        <v/>
      </c>
      <c r="G2310" s="48">
        <f>IF(D2310="","",MIN(IFERROR(VLOOKUP(B2310,'Debt Inputs'!$A$6:$M$105,7,FALSE),0),D2310+F2310))</f>
        <v/>
      </c>
      <c r="H2310" s="48">
        <f>IF(D2310="","",IF(L2310=1,MAX(0,'Debt Inputs'!$B$2-SUM($G$2306:$G$2405)),0))</f>
        <v/>
      </c>
      <c r="I2310" s="48">
        <f>IF(D2310="","",MIN(D2310+F2310,G2310+H2310))</f>
        <v/>
      </c>
      <c r="J2310" s="48">
        <f>IF(D2310="","",MIN(D2310,MAX(0,I2310-F2310)))</f>
        <v/>
      </c>
      <c r="K2310" s="48">
        <f>IF(D2310="","",MAX(0,D2310+F2310-I2310))</f>
        <v/>
      </c>
      <c r="L2310" s="18">
        <f>IF(D2310="","",IF(D2310&lt;=0,"",1+COUNTIFS($D$2306:$D$2405,"&gt;0",$E$2306:$E$2405,"&gt;"&amp;E2310)))</f>
        <v/>
      </c>
      <c r="M2310" s="18">
        <f>IF(D2310="","",IF(AND(K2310&gt;0,L2310=1),"Yes","No"))</f>
        <v/>
      </c>
      <c r="N2310" s="48">
        <f>IF(D2310="","",N2210+F2310)</f>
        <v/>
      </c>
      <c r="O2310" s="47">
        <f>IF(D2310="","",IF(AND(K2310=0,K2210&gt;0),C2310,""))</f>
        <v/>
      </c>
    </row>
    <row r="2311">
      <c r="A2311" s="49">
        <f>IF(B2311="","",DATE(YEAR('Debt Inputs'!$E$2),MONTH('Debt Inputs'!$E$2)+23,1))</f>
        <v/>
      </c>
      <c r="B2311" s="23">
        <f>IF('Debt Inputs'!A11="","",'Debt Inputs'!A11)</f>
        <v/>
      </c>
      <c r="C2311" s="24">
        <f>IF(B2311="","",IFERROR(VLOOKUP(B2311,'Debt Inputs'!$A$6:$M$105,2,FALSE),""))</f>
        <v/>
      </c>
      <c r="D2311" s="50">
        <f>IF(B2311="","",K2211)</f>
        <v/>
      </c>
      <c r="E2311" s="26">
        <f>IF(B2311="","",IFERROR(VLOOKUP(B2311,'Debt Inputs'!$A$6:$M$105,5,FALSE),0))</f>
        <v/>
      </c>
      <c r="F2311" s="50">
        <f>IF(D2311="","",IFERROR(D2311*E2311/12,0))</f>
        <v/>
      </c>
      <c r="G2311" s="50">
        <f>IF(D2311="","",MIN(IFERROR(VLOOKUP(B2311,'Debt Inputs'!$A$6:$M$105,7,FALSE),0),D2311+F2311))</f>
        <v/>
      </c>
      <c r="H2311" s="50">
        <f>IF(D2311="","",IF(L2311=1,MAX(0,'Debt Inputs'!$B$2-SUM($G$2306:$G$2405)),0))</f>
        <v/>
      </c>
      <c r="I2311" s="50">
        <f>IF(D2311="","",MIN(D2311+F2311,G2311+H2311))</f>
        <v/>
      </c>
      <c r="J2311" s="50">
        <f>IF(D2311="","",MIN(D2311,MAX(0,I2311-F2311)))</f>
        <v/>
      </c>
      <c r="K2311" s="50">
        <f>IF(D2311="","",MAX(0,D2311+F2311-I2311))</f>
        <v/>
      </c>
      <c r="L2311" s="23">
        <f>IF(D2311="","",IF(D2311&lt;=0,"",1+COUNTIFS($D$2306:$D$2405,"&gt;0",$E$2306:$E$2405,"&gt;"&amp;E2311)))</f>
        <v/>
      </c>
      <c r="M2311" s="23">
        <f>IF(D2311="","",IF(AND(K2311&gt;0,L2311=1),"Yes","No"))</f>
        <v/>
      </c>
      <c r="N2311" s="50">
        <f>IF(D2311="","",N2211+F2311)</f>
        <v/>
      </c>
      <c r="O2311" s="49">
        <f>IF(D2311="","",IF(AND(K2311=0,K2211&gt;0),C2311,""))</f>
        <v/>
      </c>
    </row>
    <row r="2312">
      <c r="A2312" s="47">
        <f>IF(B2312="","",DATE(YEAR('Debt Inputs'!$E$2),MONTH('Debt Inputs'!$E$2)+23,1))</f>
        <v/>
      </c>
      <c r="B2312" s="18">
        <f>IF('Debt Inputs'!A12="","",'Debt Inputs'!A12)</f>
        <v/>
      </c>
      <c r="C2312" s="19">
        <f>IF(B2312="","",IFERROR(VLOOKUP(B2312,'Debt Inputs'!$A$6:$M$105,2,FALSE),""))</f>
        <v/>
      </c>
      <c r="D2312" s="48">
        <f>IF(B2312="","",K2212)</f>
        <v/>
      </c>
      <c r="E2312" s="21">
        <f>IF(B2312="","",IFERROR(VLOOKUP(B2312,'Debt Inputs'!$A$6:$M$105,5,FALSE),0))</f>
        <v/>
      </c>
      <c r="F2312" s="48">
        <f>IF(D2312="","",IFERROR(D2312*E2312/12,0))</f>
        <v/>
      </c>
      <c r="G2312" s="48">
        <f>IF(D2312="","",MIN(IFERROR(VLOOKUP(B2312,'Debt Inputs'!$A$6:$M$105,7,FALSE),0),D2312+F2312))</f>
        <v/>
      </c>
      <c r="H2312" s="48">
        <f>IF(D2312="","",IF(L2312=1,MAX(0,'Debt Inputs'!$B$2-SUM($G$2306:$G$2405)),0))</f>
        <v/>
      </c>
      <c r="I2312" s="48">
        <f>IF(D2312="","",MIN(D2312+F2312,G2312+H2312))</f>
        <v/>
      </c>
      <c r="J2312" s="48">
        <f>IF(D2312="","",MIN(D2312,MAX(0,I2312-F2312)))</f>
        <v/>
      </c>
      <c r="K2312" s="48">
        <f>IF(D2312="","",MAX(0,D2312+F2312-I2312))</f>
        <v/>
      </c>
      <c r="L2312" s="18">
        <f>IF(D2312="","",IF(D2312&lt;=0,"",1+COUNTIFS($D$2306:$D$2405,"&gt;0",$E$2306:$E$2405,"&gt;"&amp;E2312)))</f>
        <v/>
      </c>
      <c r="M2312" s="18">
        <f>IF(D2312="","",IF(AND(K2312&gt;0,L2312=1),"Yes","No"))</f>
        <v/>
      </c>
      <c r="N2312" s="48">
        <f>IF(D2312="","",N2212+F2312)</f>
        <v/>
      </c>
      <c r="O2312" s="47">
        <f>IF(D2312="","",IF(AND(K2312=0,K2212&gt;0),C2312,""))</f>
        <v/>
      </c>
    </row>
    <row r="2313">
      <c r="A2313" s="49">
        <f>IF(B2313="","",DATE(YEAR('Debt Inputs'!$E$2),MONTH('Debt Inputs'!$E$2)+23,1))</f>
        <v/>
      </c>
      <c r="B2313" s="23">
        <f>IF('Debt Inputs'!A13="","",'Debt Inputs'!A13)</f>
        <v/>
      </c>
      <c r="C2313" s="24">
        <f>IF(B2313="","",IFERROR(VLOOKUP(B2313,'Debt Inputs'!$A$6:$M$105,2,FALSE),""))</f>
        <v/>
      </c>
      <c r="D2313" s="50">
        <f>IF(B2313="","",K2213)</f>
        <v/>
      </c>
      <c r="E2313" s="26">
        <f>IF(B2313="","",IFERROR(VLOOKUP(B2313,'Debt Inputs'!$A$6:$M$105,5,FALSE),0))</f>
        <v/>
      </c>
      <c r="F2313" s="50">
        <f>IF(D2313="","",IFERROR(D2313*E2313/12,0))</f>
        <v/>
      </c>
      <c r="G2313" s="50">
        <f>IF(D2313="","",MIN(IFERROR(VLOOKUP(B2313,'Debt Inputs'!$A$6:$M$105,7,FALSE),0),D2313+F2313))</f>
        <v/>
      </c>
      <c r="H2313" s="50">
        <f>IF(D2313="","",IF(L2313=1,MAX(0,'Debt Inputs'!$B$2-SUM($G$2306:$G$2405)),0))</f>
        <v/>
      </c>
      <c r="I2313" s="50">
        <f>IF(D2313="","",MIN(D2313+F2313,G2313+H2313))</f>
        <v/>
      </c>
      <c r="J2313" s="50">
        <f>IF(D2313="","",MIN(D2313,MAX(0,I2313-F2313)))</f>
        <v/>
      </c>
      <c r="K2313" s="50">
        <f>IF(D2313="","",MAX(0,D2313+F2313-I2313))</f>
        <v/>
      </c>
      <c r="L2313" s="23">
        <f>IF(D2313="","",IF(D2313&lt;=0,"",1+COUNTIFS($D$2306:$D$2405,"&gt;0",$E$2306:$E$2405,"&gt;"&amp;E2313)))</f>
        <v/>
      </c>
      <c r="M2313" s="23">
        <f>IF(D2313="","",IF(AND(K2313&gt;0,L2313=1),"Yes","No"))</f>
        <v/>
      </c>
      <c r="N2313" s="50">
        <f>IF(D2313="","",N2213+F2313)</f>
        <v/>
      </c>
      <c r="O2313" s="49">
        <f>IF(D2313="","",IF(AND(K2313=0,K2213&gt;0),C2313,""))</f>
        <v/>
      </c>
    </row>
    <row r="2314">
      <c r="A2314" s="47">
        <f>IF(B2314="","",DATE(YEAR('Debt Inputs'!$E$2),MONTH('Debt Inputs'!$E$2)+23,1))</f>
        <v/>
      </c>
      <c r="B2314" s="18">
        <f>IF('Debt Inputs'!A14="","",'Debt Inputs'!A14)</f>
        <v/>
      </c>
      <c r="C2314" s="19">
        <f>IF(B2314="","",IFERROR(VLOOKUP(B2314,'Debt Inputs'!$A$6:$M$105,2,FALSE),""))</f>
        <v/>
      </c>
      <c r="D2314" s="48">
        <f>IF(B2314="","",K2214)</f>
        <v/>
      </c>
      <c r="E2314" s="21">
        <f>IF(B2314="","",IFERROR(VLOOKUP(B2314,'Debt Inputs'!$A$6:$M$105,5,FALSE),0))</f>
        <v/>
      </c>
      <c r="F2314" s="48">
        <f>IF(D2314="","",IFERROR(D2314*E2314/12,0))</f>
        <v/>
      </c>
      <c r="G2314" s="48">
        <f>IF(D2314="","",MIN(IFERROR(VLOOKUP(B2314,'Debt Inputs'!$A$6:$M$105,7,FALSE),0),D2314+F2314))</f>
        <v/>
      </c>
      <c r="H2314" s="48">
        <f>IF(D2314="","",IF(L2314=1,MAX(0,'Debt Inputs'!$B$2-SUM($G$2306:$G$2405)),0))</f>
        <v/>
      </c>
      <c r="I2314" s="48">
        <f>IF(D2314="","",MIN(D2314+F2314,G2314+H2314))</f>
        <v/>
      </c>
      <c r="J2314" s="48">
        <f>IF(D2314="","",MIN(D2314,MAX(0,I2314-F2314)))</f>
        <v/>
      </c>
      <c r="K2314" s="48">
        <f>IF(D2314="","",MAX(0,D2314+F2314-I2314))</f>
        <v/>
      </c>
      <c r="L2314" s="18">
        <f>IF(D2314="","",IF(D2314&lt;=0,"",1+COUNTIFS($D$2306:$D$2405,"&gt;0",$E$2306:$E$2405,"&gt;"&amp;E2314)))</f>
        <v/>
      </c>
      <c r="M2314" s="18">
        <f>IF(D2314="","",IF(AND(K2314&gt;0,L2314=1),"Yes","No"))</f>
        <v/>
      </c>
      <c r="N2314" s="48">
        <f>IF(D2314="","",N2214+F2314)</f>
        <v/>
      </c>
      <c r="O2314" s="47">
        <f>IF(D2314="","",IF(AND(K2314=0,K2214&gt;0),C2314,""))</f>
        <v/>
      </c>
    </row>
    <row r="2315">
      <c r="A2315" s="49">
        <f>IF(B2315="","",DATE(YEAR('Debt Inputs'!$E$2),MONTH('Debt Inputs'!$E$2)+23,1))</f>
        <v/>
      </c>
      <c r="B2315" s="23">
        <f>IF('Debt Inputs'!A15="","",'Debt Inputs'!A15)</f>
        <v/>
      </c>
      <c r="C2315" s="24">
        <f>IF(B2315="","",IFERROR(VLOOKUP(B2315,'Debt Inputs'!$A$6:$M$105,2,FALSE),""))</f>
        <v/>
      </c>
      <c r="D2315" s="50">
        <f>IF(B2315="","",K2215)</f>
        <v/>
      </c>
      <c r="E2315" s="26">
        <f>IF(B2315="","",IFERROR(VLOOKUP(B2315,'Debt Inputs'!$A$6:$M$105,5,FALSE),0))</f>
        <v/>
      </c>
      <c r="F2315" s="50">
        <f>IF(D2315="","",IFERROR(D2315*E2315/12,0))</f>
        <v/>
      </c>
      <c r="G2315" s="50">
        <f>IF(D2315="","",MIN(IFERROR(VLOOKUP(B2315,'Debt Inputs'!$A$6:$M$105,7,FALSE),0),D2315+F2315))</f>
        <v/>
      </c>
      <c r="H2315" s="50">
        <f>IF(D2315="","",IF(L2315=1,MAX(0,'Debt Inputs'!$B$2-SUM($G$2306:$G$2405)),0))</f>
        <v/>
      </c>
      <c r="I2315" s="50">
        <f>IF(D2315="","",MIN(D2315+F2315,G2315+H2315))</f>
        <v/>
      </c>
      <c r="J2315" s="50">
        <f>IF(D2315="","",MIN(D2315,MAX(0,I2315-F2315)))</f>
        <v/>
      </c>
      <c r="K2315" s="50">
        <f>IF(D2315="","",MAX(0,D2315+F2315-I2315))</f>
        <v/>
      </c>
      <c r="L2315" s="23">
        <f>IF(D2315="","",IF(D2315&lt;=0,"",1+COUNTIFS($D$2306:$D$2405,"&gt;0",$E$2306:$E$2405,"&gt;"&amp;E2315)))</f>
        <v/>
      </c>
      <c r="M2315" s="23">
        <f>IF(D2315="","",IF(AND(K2315&gt;0,L2315=1),"Yes","No"))</f>
        <v/>
      </c>
      <c r="N2315" s="50">
        <f>IF(D2315="","",N2215+F2315)</f>
        <v/>
      </c>
      <c r="O2315" s="49">
        <f>IF(D2315="","",IF(AND(K2315=0,K2215&gt;0),C2315,""))</f>
        <v/>
      </c>
    </row>
    <row r="2316">
      <c r="A2316" s="47">
        <f>IF(B2316="","",DATE(YEAR('Debt Inputs'!$E$2),MONTH('Debt Inputs'!$E$2)+23,1))</f>
        <v/>
      </c>
      <c r="B2316" s="18">
        <f>IF('Debt Inputs'!A16="","",'Debt Inputs'!A16)</f>
        <v/>
      </c>
      <c r="C2316" s="19">
        <f>IF(B2316="","",IFERROR(VLOOKUP(B2316,'Debt Inputs'!$A$6:$M$105,2,FALSE),""))</f>
        <v/>
      </c>
      <c r="D2316" s="48">
        <f>IF(B2316="","",K2216)</f>
        <v/>
      </c>
      <c r="E2316" s="21">
        <f>IF(B2316="","",IFERROR(VLOOKUP(B2316,'Debt Inputs'!$A$6:$M$105,5,FALSE),0))</f>
        <v/>
      </c>
      <c r="F2316" s="48">
        <f>IF(D2316="","",IFERROR(D2316*E2316/12,0))</f>
        <v/>
      </c>
      <c r="G2316" s="48">
        <f>IF(D2316="","",MIN(IFERROR(VLOOKUP(B2316,'Debt Inputs'!$A$6:$M$105,7,FALSE),0),D2316+F2316))</f>
        <v/>
      </c>
      <c r="H2316" s="48">
        <f>IF(D2316="","",IF(L2316=1,MAX(0,'Debt Inputs'!$B$2-SUM($G$2306:$G$2405)),0))</f>
        <v/>
      </c>
      <c r="I2316" s="48">
        <f>IF(D2316="","",MIN(D2316+F2316,G2316+H2316))</f>
        <v/>
      </c>
      <c r="J2316" s="48">
        <f>IF(D2316="","",MIN(D2316,MAX(0,I2316-F2316)))</f>
        <v/>
      </c>
      <c r="K2316" s="48">
        <f>IF(D2316="","",MAX(0,D2316+F2316-I2316))</f>
        <v/>
      </c>
      <c r="L2316" s="18">
        <f>IF(D2316="","",IF(D2316&lt;=0,"",1+COUNTIFS($D$2306:$D$2405,"&gt;0",$E$2306:$E$2405,"&gt;"&amp;E2316)))</f>
        <v/>
      </c>
      <c r="M2316" s="18">
        <f>IF(D2316="","",IF(AND(K2316&gt;0,L2316=1),"Yes","No"))</f>
        <v/>
      </c>
      <c r="N2316" s="48">
        <f>IF(D2316="","",N2216+F2316)</f>
        <v/>
      </c>
      <c r="O2316" s="47">
        <f>IF(D2316="","",IF(AND(K2316=0,K2216&gt;0),C2316,""))</f>
        <v/>
      </c>
    </row>
    <row r="2317">
      <c r="A2317" s="49">
        <f>IF(B2317="","",DATE(YEAR('Debt Inputs'!$E$2),MONTH('Debt Inputs'!$E$2)+23,1))</f>
        <v/>
      </c>
      <c r="B2317" s="23">
        <f>IF('Debt Inputs'!A17="","",'Debt Inputs'!A17)</f>
        <v/>
      </c>
      <c r="C2317" s="24">
        <f>IF(B2317="","",IFERROR(VLOOKUP(B2317,'Debt Inputs'!$A$6:$M$105,2,FALSE),""))</f>
        <v/>
      </c>
      <c r="D2317" s="50">
        <f>IF(B2317="","",K2217)</f>
        <v/>
      </c>
      <c r="E2317" s="26">
        <f>IF(B2317="","",IFERROR(VLOOKUP(B2317,'Debt Inputs'!$A$6:$M$105,5,FALSE),0))</f>
        <v/>
      </c>
      <c r="F2317" s="50">
        <f>IF(D2317="","",IFERROR(D2317*E2317/12,0))</f>
        <v/>
      </c>
      <c r="G2317" s="50">
        <f>IF(D2317="","",MIN(IFERROR(VLOOKUP(B2317,'Debt Inputs'!$A$6:$M$105,7,FALSE),0),D2317+F2317))</f>
        <v/>
      </c>
      <c r="H2317" s="50">
        <f>IF(D2317="","",IF(L2317=1,MAX(0,'Debt Inputs'!$B$2-SUM($G$2306:$G$2405)),0))</f>
        <v/>
      </c>
      <c r="I2317" s="50">
        <f>IF(D2317="","",MIN(D2317+F2317,G2317+H2317))</f>
        <v/>
      </c>
      <c r="J2317" s="50">
        <f>IF(D2317="","",MIN(D2317,MAX(0,I2317-F2317)))</f>
        <v/>
      </c>
      <c r="K2317" s="50">
        <f>IF(D2317="","",MAX(0,D2317+F2317-I2317))</f>
        <v/>
      </c>
      <c r="L2317" s="23">
        <f>IF(D2317="","",IF(D2317&lt;=0,"",1+COUNTIFS($D$2306:$D$2405,"&gt;0",$E$2306:$E$2405,"&gt;"&amp;E2317)))</f>
        <v/>
      </c>
      <c r="M2317" s="23">
        <f>IF(D2317="","",IF(AND(K2317&gt;0,L2317=1),"Yes","No"))</f>
        <v/>
      </c>
      <c r="N2317" s="50">
        <f>IF(D2317="","",N2217+F2317)</f>
        <v/>
      </c>
      <c r="O2317" s="49">
        <f>IF(D2317="","",IF(AND(K2317=0,K2217&gt;0),C2317,""))</f>
        <v/>
      </c>
    </row>
    <row r="2318">
      <c r="A2318" s="47">
        <f>IF(B2318="","",DATE(YEAR('Debt Inputs'!$E$2),MONTH('Debt Inputs'!$E$2)+23,1))</f>
        <v/>
      </c>
      <c r="B2318" s="18">
        <f>IF('Debt Inputs'!A18="","",'Debt Inputs'!A18)</f>
        <v/>
      </c>
      <c r="C2318" s="19">
        <f>IF(B2318="","",IFERROR(VLOOKUP(B2318,'Debt Inputs'!$A$6:$M$105,2,FALSE),""))</f>
        <v/>
      </c>
      <c r="D2318" s="48">
        <f>IF(B2318="","",K2218)</f>
        <v/>
      </c>
      <c r="E2318" s="21">
        <f>IF(B2318="","",IFERROR(VLOOKUP(B2318,'Debt Inputs'!$A$6:$M$105,5,FALSE),0))</f>
        <v/>
      </c>
      <c r="F2318" s="48">
        <f>IF(D2318="","",IFERROR(D2318*E2318/12,0))</f>
        <v/>
      </c>
      <c r="G2318" s="48">
        <f>IF(D2318="","",MIN(IFERROR(VLOOKUP(B2318,'Debt Inputs'!$A$6:$M$105,7,FALSE),0),D2318+F2318))</f>
        <v/>
      </c>
      <c r="H2318" s="48">
        <f>IF(D2318="","",IF(L2318=1,MAX(0,'Debt Inputs'!$B$2-SUM($G$2306:$G$2405)),0))</f>
        <v/>
      </c>
      <c r="I2318" s="48">
        <f>IF(D2318="","",MIN(D2318+F2318,G2318+H2318))</f>
        <v/>
      </c>
      <c r="J2318" s="48">
        <f>IF(D2318="","",MIN(D2318,MAX(0,I2318-F2318)))</f>
        <v/>
      </c>
      <c r="K2318" s="48">
        <f>IF(D2318="","",MAX(0,D2318+F2318-I2318))</f>
        <v/>
      </c>
      <c r="L2318" s="18">
        <f>IF(D2318="","",IF(D2318&lt;=0,"",1+COUNTIFS($D$2306:$D$2405,"&gt;0",$E$2306:$E$2405,"&gt;"&amp;E2318)))</f>
        <v/>
      </c>
      <c r="M2318" s="18">
        <f>IF(D2318="","",IF(AND(K2318&gt;0,L2318=1),"Yes","No"))</f>
        <v/>
      </c>
      <c r="N2318" s="48">
        <f>IF(D2318="","",N2218+F2318)</f>
        <v/>
      </c>
      <c r="O2318" s="47">
        <f>IF(D2318="","",IF(AND(K2318=0,K2218&gt;0),C2318,""))</f>
        <v/>
      </c>
    </row>
    <row r="2319">
      <c r="A2319" s="49">
        <f>IF(B2319="","",DATE(YEAR('Debt Inputs'!$E$2),MONTH('Debt Inputs'!$E$2)+23,1))</f>
        <v/>
      </c>
      <c r="B2319" s="23">
        <f>IF('Debt Inputs'!A19="","",'Debt Inputs'!A19)</f>
        <v/>
      </c>
      <c r="C2319" s="24">
        <f>IF(B2319="","",IFERROR(VLOOKUP(B2319,'Debt Inputs'!$A$6:$M$105,2,FALSE),""))</f>
        <v/>
      </c>
      <c r="D2319" s="50">
        <f>IF(B2319="","",K2219)</f>
        <v/>
      </c>
      <c r="E2319" s="26">
        <f>IF(B2319="","",IFERROR(VLOOKUP(B2319,'Debt Inputs'!$A$6:$M$105,5,FALSE),0))</f>
        <v/>
      </c>
      <c r="F2319" s="50">
        <f>IF(D2319="","",IFERROR(D2319*E2319/12,0))</f>
        <v/>
      </c>
      <c r="G2319" s="50">
        <f>IF(D2319="","",MIN(IFERROR(VLOOKUP(B2319,'Debt Inputs'!$A$6:$M$105,7,FALSE),0),D2319+F2319))</f>
        <v/>
      </c>
      <c r="H2319" s="50">
        <f>IF(D2319="","",IF(L2319=1,MAX(0,'Debt Inputs'!$B$2-SUM($G$2306:$G$2405)),0))</f>
        <v/>
      </c>
      <c r="I2319" s="50">
        <f>IF(D2319="","",MIN(D2319+F2319,G2319+H2319))</f>
        <v/>
      </c>
      <c r="J2319" s="50">
        <f>IF(D2319="","",MIN(D2319,MAX(0,I2319-F2319)))</f>
        <v/>
      </c>
      <c r="K2319" s="50">
        <f>IF(D2319="","",MAX(0,D2319+F2319-I2319))</f>
        <v/>
      </c>
      <c r="L2319" s="23">
        <f>IF(D2319="","",IF(D2319&lt;=0,"",1+COUNTIFS($D$2306:$D$2405,"&gt;0",$E$2306:$E$2405,"&gt;"&amp;E2319)))</f>
        <v/>
      </c>
      <c r="M2319" s="23">
        <f>IF(D2319="","",IF(AND(K2319&gt;0,L2319=1),"Yes","No"))</f>
        <v/>
      </c>
      <c r="N2319" s="50">
        <f>IF(D2319="","",N2219+F2319)</f>
        <v/>
      </c>
      <c r="O2319" s="49">
        <f>IF(D2319="","",IF(AND(K2319=0,K2219&gt;0),C2319,""))</f>
        <v/>
      </c>
    </row>
    <row r="2320">
      <c r="A2320" s="47">
        <f>IF(B2320="","",DATE(YEAR('Debt Inputs'!$E$2),MONTH('Debt Inputs'!$E$2)+23,1))</f>
        <v/>
      </c>
      <c r="B2320" s="18">
        <f>IF('Debt Inputs'!A20="","",'Debt Inputs'!A20)</f>
        <v/>
      </c>
      <c r="C2320" s="19">
        <f>IF(B2320="","",IFERROR(VLOOKUP(B2320,'Debt Inputs'!$A$6:$M$105,2,FALSE),""))</f>
        <v/>
      </c>
      <c r="D2320" s="48">
        <f>IF(B2320="","",K2220)</f>
        <v/>
      </c>
      <c r="E2320" s="21">
        <f>IF(B2320="","",IFERROR(VLOOKUP(B2320,'Debt Inputs'!$A$6:$M$105,5,FALSE),0))</f>
        <v/>
      </c>
      <c r="F2320" s="48">
        <f>IF(D2320="","",IFERROR(D2320*E2320/12,0))</f>
        <v/>
      </c>
      <c r="G2320" s="48">
        <f>IF(D2320="","",MIN(IFERROR(VLOOKUP(B2320,'Debt Inputs'!$A$6:$M$105,7,FALSE),0),D2320+F2320))</f>
        <v/>
      </c>
      <c r="H2320" s="48">
        <f>IF(D2320="","",IF(L2320=1,MAX(0,'Debt Inputs'!$B$2-SUM($G$2306:$G$2405)),0))</f>
        <v/>
      </c>
      <c r="I2320" s="48">
        <f>IF(D2320="","",MIN(D2320+F2320,G2320+H2320))</f>
        <v/>
      </c>
      <c r="J2320" s="48">
        <f>IF(D2320="","",MIN(D2320,MAX(0,I2320-F2320)))</f>
        <v/>
      </c>
      <c r="K2320" s="48">
        <f>IF(D2320="","",MAX(0,D2320+F2320-I2320))</f>
        <v/>
      </c>
      <c r="L2320" s="18">
        <f>IF(D2320="","",IF(D2320&lt;=0,"",1+COUNTIFS($D$2306:$D$2405,"&gt;0",$E$2306:$E$2405,"&gt;"&amp;E2320)))</f>
        <v/>
      </c>
      <c r="M2320" s="18">
        <f>IF(D2320="","",IF(AND(K2320&gt;0,L2320=1),"Yes","No"))</f>
        <v/>
      </c>
      <c r="N2320" s="48">
        <f>IF(D2320="","",N2220+F2320)</f>
        <v/>
      </c>
      <c r="O2320" s="47">
        <f>IF(D2320="","",IF(AND(K2320=0,K2220&gt;0),C2320,""))</f>
        <v/>
      </c>
    </row>
    <row r="2321">
      <c r="A2321" s="49">
        <f>IF(B2321="","",DATE(YEAR('Debt Inputs'!$E$2),MONTH('Debt Inputs'!$E$2)+23,1))</f>
        <v/>
      </c>
      <c r="B2321" s="23">
        <f>IF('Debt Inputs'!A21="","",'Debt Inputs'!A21)</f>
        <v/>
      </c>
      <c r="C2321" s="24">
        <f>IF(B2321="","",IFERROR(VLOOKUP(B2321,'Debt Inputs'!$A$6:$M$105,2,FALSE),""))</f>
        <v/>
      </c>
      <c r="D2321" s="50">
        <f>IF(B2321="","",K2221)</f>
        <v/>
      </c>
      <c r="E2321" s="26">
        <f>IF(B2321="","",IFERROR(VLOOKUP(B2321,'Debt Inputs'!$A$6:$M$105,5,FALSE),0))</f>
        <v/>
      </c>
      <c r="F2321" s="50">
        <f>IF(D2321="","",IFERROR(D2321*E2321/12,0))</f>
        <v/>
      </c>
      <c r="G2321" s="50">
        <f>IF(D2321="","",MIN(IFERROR(VLOOKUP(B2321,'Debt Inputs'!$A$6:$M$105,7,FALSE),0),D2321+F2321))</f>
        <v/>
      </c>
      <c r="H2321" s="50">
        <f>IF(D2321="","",IF(L2321=1,MAX(0,'Debt Inputs'!$B$2-SUM($G$2306:$G$2405)),0))</f>
        <v/>
      </c>
      <c r="I2321" s="50">
        <f>IF(D2321="","",MIN(D2321+F2321,G2321+H2321))</f>
        <v/>
      </c>
      <c r="J2321" s="50">
        <f>IF(D2321="","",MIN(D2321,MAX(0,I2321-F2321)))</f>
        <v/>
      </c>
      <c r="K2321" s="50">
        <f>IF(D2321="","",MAX(0,D2321+F2321-I2321))</f>
        <v/>
      </c>
      <c r="L2321" s="23">
        <f>IF(D2321="","",IF(D2321&lt;=0,"",1+COUNTIFS($D$2306:$D$2405,"&gt;0",$E$2306:$E$2405,"&gt;"&amp;E2321)))</f>
        <v/>
      </c>
      <c r="M2321" s="23">
        <f>IF(D2321="","",IF(AND(K2321&gt;0,L2321=1),"Yes","No"))</f>
        <v/>
      </c>
      <c r="N2321" s="50">
        <f>IF(D2321="","",N2221+F2321)</f>
        <v/>
      </c>
      <c r="O2321" s="49">
        <f>IF(D2321="","",IF(AND(K2321=0,K2221&gt;0),C2321,""))</f>
        <v/>
      </c>
    </row>
    <row r="2322">
      <c r="A2322" s="47">
        <f>IF(B2322="","",DATE(YEAR('Debt Inputs'!$E$2),MONTH('Debt Inputs'!$E$2)+23,1))</f>
        <v/>
      </c>
      <c r="B2322" s="18">
        <f>IF('Debt Inputs'!A22="","",'Debt Inputs'!A22)</f>
        <v/>
      </c>
      <c r="C2322" s="19">
        <f>IF(B2322="","",IFERROR(VLOOKUP(B2322,'Debt Inputs'!$A$6:$M$105,2,FALSE),""))</f>
        <v/>
      </c>
      <c r="D2322" s="48">
        <f>IF(B2322="","",K2222)</f>
        <v/>
      </c>
      <c r="E2322" s="21">
        <f>IF(B2322="","",IFERROR(VLOOKUP(B2322,'Debt Inputs'!$A$6:$M$105,5,FALSE),0))</f>
        <v/>
      </c>
      <c r="F2322" s="48">
        <f>IF(D2322="","",IFERROR(D2322*E2322/12,0))</f>
        <v/>
      </c>
      <c r="G2322" s="48">
        <f>IF(D2322="","",MIN(IFERROR(VLOOKUP(B2322,'Debt Inputs'!$A$6:$M$105,7,FALSE),0),D2322+F2322))</f>
        <v/>
      </c>
      <c r="H2322" s="48">
        <f>IF(D2322="","",IF(L2322=1,MAX(0,'Debt Inputs'!$B$2-SUM($G$2306:$G$2405)),0))</f>
        <v/>
      </c>
      <c r="I2322" s="48">
        <f>IF(D2322="","",MIN(D2322+F2322,G2322+H2322))</f>
        <v/>
      </c>
      <c r="J2322" s="48">
        <f>IF(D2322="","",MIN(D2322,MAX(0,I2322-F2322)))</f>
        <v/>
      </c>
      <c r="K2322" s="48">
        <f>IF(D2322="","",MAX(0,D2322+F2322-I2322))</f>
        <v/>
      </c>
      <c r="L2322" s="18">
        <f>IF(D2322="","",IF(D2322&lt;=0,"",1+COUNTIFS($D$2306:$D$2405,"&gt;0",$E$2306:$E$2405,"&gt;"&amp;E2322)))</f>
        <v/>
      </c>
      <c r="M2322" s="18">
        <f>IF(D2322="","",IF(AND(K2322&gt;0,L2322=1),"Yes","No"))</f>
        <v/>
      </c>
      <c r="N2322" s="48">
        <f>IF(D2322="","",N2222+F2322)</f>
        <v/>
      </c>
      <c r="O2322" s="47">
        <f>IF(D2322="","",IF(AND(K2322=0,K2222&gt;0),C2322,""))</f>
        <v/>
      </c>
    </row>
    <row r="2323">
      <c r="A2323" s="49">
        <f>IF(B2323="","",DATE(YEAR('Debt Inputs'!$E$2),MONTH('Debt Inputs'!$E$2)+23,1))</f>
        <v/>
      </c>
      <c r="B2323" s="23">
        <f>IF('Debt Inputs'!A23="","",'Debt Inputs'!A23)</f>
        <v/>
      </c>
      <c r="C2323" s="24">
        <f>IF(B2323="","",IFERROR(VLOOKUP(B2323,'Debt Inputs'!$A$6:$M$105,2,FALSE),""))</f>
        <v/>
      </c>
      <c r="D2323" s="50">
        <f>IF(B2323="","",K2223)</f>
        <v/>
      </c>
      <c r="E2323" s="26">
        <f>IF(B2323="","",IFERROR(VLOOKUP(B2323,'Debt Inputs'!$A$6:$M$105,5,FALSE),0))</f>
        <v/>
      </c>
      <c r="F2323" s="50">
        <f>IF(D2323="","",IFERROR(D2323*E2323/12,0))</f>
        <v/>
      </c>
      <c r="G2323" s="50">
        <f>IF(D2323="","",MIN(IFERROR(VLOOKUP(B2323,'Debt Inputs'!$A$6:$M$105,7,FALSE),0),D2323+F2323))</f>
        <v/>
      </c>
      <c r="H2323" s="50">
        <f>IF(D2323="","",IF(L2323=1,MAX(0,'Debt Inputs'!$B$2-SUM($G$2306:$G$2405)),0))</f>
        <v/>
      </c>
      <c r="I2323" s="50">
        <f>IF(D2323="","",MIN(D2323+F2323,G2323+H2323))</f>
        <v/>
      </c>
      <c r="J2323" s="50">
        <f>IF(D2323="","",MIN(D2323,MAX(0,I2323-F2323)))</f>
        <v/>
      </c>
      <c r="K2323" s="50">
        <f>IF(D2323="","",MAX(0,D2323+F2323-I2323))</f>
        <v/>
      </c>
      <c r="L2323" s="23">
        <f>IF(D2323="","",IF(D2323&lt;=0,"",1+COUNTIFS($D$2306:$D$2405,"&gt;0",$E$2306:$E$2405,"&gt;"&amp;E2323)))</f>
        <v/>
      </c>
      <c r="M2323" s="23">
        <f>IF(D2323="","",IF(AND(K2323&gt;0,L2323=1),"Yes","No"))</f>
        <v/>
      </c>
      <c r="N2323" s="50">
        <f>IF(D2323="","",N2223+F2323)</f>
        <v/>
      </c>
      <c r="O2323" s="49">
        <f>IF(D2323="","",IF(AND(K2323=0,K2223&gt;0),C2323,""))</f>
        <v/>
      </c>
    </row>
    <row r="2324">
      <c r="A2324" s="47">
        <f>IF(B2324="","",DATE(YEAR('Debt Inputs'!$E$2),MONTH('Debt Inputs'!$E$2)+23,1))</f>
        <v/>
      </c>
      <c r="B2324" s="18">
        <f>IF('Debt Inputs'!A24="","",'Debt Inputs'!A24)</f>
        <v/>
      </c>
      <c r="C2324" s="19">
        <f>IF(B2324="","",IFERROR(VLOOKUP(B2324,'Debt Inputs'!$A$6:$M$105,2,FALSE),""))</f>
        <v/>
      </c>
      <c r="D2324" s="48">
        <f>IF(B2324="","",K2224)</f>
        <v/>
      </c>
      <c r="E2324" s="21">
        <f>IF(B2324="","",IFERROR(VLOOKUP(B2324,'Debt Inputs'!$A$6:$M$105,5,FALSE),0))</f>
        <v/>
      </c>
      <c r="F2324" s="48">
        <f>IF(D2324="","",IFERROR(D2324*E2324/12,0))</f>
        <v/>
      </c>
      <c r="G2324" s="48">
        <f>IF(D2324="","",MIN(IFERROR(VLOOKUP(B2324,'Debt Inputs'!$A$6:$M$105,7,FALSE),0),D2324+F2324))</f>
        <v/>
      </c>
      <c r="H2324" s="48">
        <f>IF(D2324="","",IF(L2324=1,MAX(0,'Debt Inputs'!$B$2-SUM($G$2306:$G$2405)),0))</f>
        <v/>
      </c>
      <c r="I2324" s="48">
        <f>IF(D2324="","",MIN(D2324+F2324,G2324+H2324))</f>
        <v/>
      </c>
      <c r="J2324" s="48">
        <f>IF(D2324="","",MIN(D2324,MAX(0,I2324-F2324)))</f>
        <v/>
      </c>
      <c r="K2324" s="48">
        <f>IF(D2324="","",MAX(0,D2324+F2324-I2324))</f>
        <v/>
      </c>
      <c r="L2324" s="18">
        <f>IF(D2324="","",IF(D2324&lt;=0,"",1+COUNTIFS($D$2306:$D$2405,"&gt;0",$E$2306:$E$2405,"&gt;"&amp;E2324)))</f>
        <v/>
      </c>
      <c r="M2324" s="18">
        <f>IF(D2324="","",IF(AND(K2324&gt;0,L2324=1),"Yes","No"))</f>
        <v/>
      </c>
      <c r="N2324" s="48">
        <f>IF(D2324="","",N2224+F2324)</f>
        <v/>
      </c>
      <c r="O2324" s="47">
        <f>IF(D2324="","",IF(AND(K2324=0,K2224&gt;0),C2324,""))</f>
        <v/>
      </c>
    </row>
    <row r="2325">
      <c r="A2325" s="49">
        <f>IF(B2325="","",DATE(YEAR('Debt Inputs'!$E$2),MONTH('Debt Inputs'!$E$2)+23,1))</f>
        <v/>
      </c>
      <c r="B2325" s="23">
        <f>IF('Debt Inputs'!A25="","",'Debt Inputs'!A25)</f>
        <v/>
      </c>
      <c r="C2325" s="24">
        <f>IF(B2325="","",IFERROR(VLOOKUP(B2325,'Debt Inputs'!$A$6:$M$105,2,FALSE),""))</f>
        <v/>
      </c>
      <c r="D2325" s="50">
        <f>IF(B2325="","",K2225)</f>
        <v/>
      </c>
      <c r="E2325" s="26">
        <f>IF(B2325="","",IFERROR(VLOOKUP(B2325,'Debt Inputs'!$A$6:$M$105,5,FALSE),0))</f>
        <v/>
      </c>
      <c r="F2325" s="50">
        <f>IF(D2325="","",IFERROR(D2325*E2325/12,0))</f>
        <v/>
      </c>
      <c r="G2325" s="50">
        <f>IF(D2325="","",MIN(IFERROR(VLOOKUP(B2325,'Debt Inputs'!$A$6:$M$105,7,FALSE),0),D2325+F2325))</f>
        <v/>
      </c>
      <c r="H2325" s="50">
        <f>IF(D2325="","",IF(L2325=1,MAX(0,'Debt Inputs'!$B$2-SUM($G$2306:$G$2405)),0))</f>
        <v/>
      </c>
      <c r="I2325" s="50">
        <f>IF(D2325="","",MIN(D2325+F2325,G2325+H2325))</f>
        <v/>
      </c>
      <c r="J2325" s="50">
        <f>IF(D2325="","",MIN(D2325,MAX(0,I2325-F2325)))</f>
        <v/>
      </c>
      <c r="K2325" s="50">
        <f>IF(D2325="","",MAX(0,D2325+F2325-I2325))</f>
        <v/>
      </c>
      <c r="L2325" s="23">
        <f>IF(D2325="","",IF(D2325&lt;=0,"",1+COUNTIFS($D$2306:$D$2405,"&gt;0",$E$2306:$E$2405,"&gt;"&amp;E2325)))</f>
        <v/>
      </c>
      <c r="M2325" s="23">
        <f>IF(D2325="","",IF(AND(K2325&gt;0,L2325=1),"Yes","No"))</f>
        <v/>
      </c>
      <c r="N2325" s="50">
        <f>IF(D2325="","",N2225+F2325)</f>
        <v/>
      </c>
      <c r="O2325" s="49">
        <f>IF(D2325="","",IF(AND(K2325=0,K2225&gt;0),C2325,""))</f>
        <v/>
      </c>
    </row>
    <row r="2326">
      <c r="A2326" s="47">
        <f>IF(B2326="","",DATE(YEAR('Debt Inputs'!$E$2),MONTH('Debt Inputs'!$E$2)+23,1))</f>
        <v/>
      </c>
      <c r="B2326" s="18">
        <f>IF('Debt Inputs'!A26="","",'Debt Inputs'!A26)</f>
        <v/>
      </c>
      <c r="C2326" s="19">
        <f>IF(B2326="","",IFERROR(VLOOKUP(B2326,'Debt Inputs'!$A$6:$M$105,2,FALSE),""))</f>
        <v/>
      </c>
      <c r="D2326" s="48">
        <f>IF(B2326="","",K2226)</f>
        <v/>
      </c>
      <c r="E2326" s="21">
        <f>IF(B2326="","",IFERROR(VLOOKUP(B2326,'Debt Inputs'!$A$6:$M$105,5,FALSE),0))</f>
        <v/>
      </c>
      <c r="F2326" s="48">
        <f>IF(D2326="","",IFERROR(D2326*E2326/12,0))</f>
        <v/>
      </c>
      <c r="G2326" s="48">
        <f>IF(D2326="","",MIN(IFERROR(VLOOKUP(B2326,'Debt Inputs'!$A$6:$M$105,7,FALSE),0),D2326+F2326))</f>
        <v/>
      </c>
      <c r="H2326" s="48">
        <f>IF(D2326="","",IF(L2326=1,MAX(0,'Debt Inputs'!$B$2-SUM($G$2306:$G$2405)),0))</f>
        <v/>
      </c>
      <c r="I2326" s="48">
        <f>IF(D2326="","",MIN(D2326+F2326,G2326+H2326))</f>
        <v/>
      </c>
      <c r="J2326" s="48">
        <f>IF(D2326="","",MIN(D2326,MAX(0,I2326-F2326)))</f>
        <v/>
      </c>
      <c r="K2326" s="48">
        <f>IF(D2326="","",MAX(0,D2326+F2326-I2326))</f>
        <v/>
      </c>
      <c r="L2326" s="18">
        <f>IF(D2326="","",IF(D2326&lt;=0,"",1+COUNTIFS($D$2306:$D$2405,"&gt;0",$E$2306:$E$2405,"&gt;"&amp;E2326)))</f>
        <v/>
      </c>
      <c r="M2326" s="18">
        <f>IF(D2326="","",IF(AND(K2326&gt;0,L2326=1),"Yes","No"))</f>
        <v/>
      </c>
      <c r="N2326" s="48">
        <f>IF(D2326="","",N2226+F2326)</f>
        <v/>
      </c>
      <c r="O2326" s="47">
        <f>IF(D2326="","",IF(AND(K2326=0,K2226&gt;0),C2326,""))</f>
        <v/>
      </c>
    </row>
    <row r="2327">
      <c r="A2327" s="49">
        <f>IF(B2327="","",DATE(YEAR('Debt Inputs'!$E$2),MONTH('Debt Inputs'!$E$2)+23,1))</f>
        <v/>
      </c>
      <c r="B2327" s="23">
        <f>IF('Debt Inputs'!A27="","",'Debt Inputs'!A27)</f>
        <v/>
      </c>
      <c r="C2327" s="24">
        <f>IF(B2327="","",IFERROR(VLOOKUP(B2327,'Debt Inputs'!$A$6:$M$105,2,FALSE),""))</f>
        <v/>
      </c>
      <c r="D2327" s="50">
        <f>IF(B2327="","",K2227)</f>
        <v/>
      </c>
      <c r="E2327" s="26">
        <f>IF(B2327="","",IFERROR(VLOOKUP(B2327,'Debt Inputs'!$A$6:$M$105,5,FALSE),0))</f>
        <v/>
      </c>
      <c r="F2327" s="50">
        <f>IF(D2327="","",IFERROR(D2327*E2327/12,0))</f>
        <v/>
      </c>
      <c r="G2327" s="50">
        <f>IF(D2327="","",MIN(IFERROR(VLOOKUP(B2327,'Debt Inputs'!$A$6:$M$105,7,FALSE),0),D2327+F2327))</f>
        <v/>
      </c>
      <c r="H2327" s="50">
        <f>IF(D2327="","",IF(L2327=1,MAX(0,'Debt Inputs'!$B$2-SUM($G$2306:$G$2405)),0))</f>
        <v/>
      </c>
      <c r="I2327" s="50">
        <f>IF(D2327="","",MIN(D2327+F2327,G2327+H2327))</f>
        <v/>
      </c>
      <c r="J2327" s="50">
        <f>IF(D2327="","",MIN(D2327,MAX(0,I2327-F2327)))</f>
        <v/>
      </c>
      <c r="K2327" s="50">
        <f>IF(D2327="","",MAX(0,D2327+F2327-I2327))</f>
        <v/>
      </c>
      <c r="L2327" s="23">
        <f>IF(D2327="","",IF(D2327&lt;=0,"",1+COUNTIFS($D$2306:$D$2405,"&gt;0",$E$2306:$E$2405,"&gt;"&amp;E2327)))</f>
        <v/>
      </c>
      <c r="M2327" s="23">
        <f>IF(D2327="","",IF(AND(K2327&gt;0,L2327=1),"Yes","No"))</f>
        <v/>
      </c>
      <c r="N2327" s="50">
        <f>IF(D2327="","",N2227+F2327)</f>
        <v/>
      </c>
      <c r="O2327" s="49">
        <f>IF(D2327="","",IF(AND(K2327=0,K2227&gt;0),C2327,""))</f>
        <v/>
      </c>
    </row>
    <row r="2328">
      <c r="A2328" s="47">
        <f>IF(B2328="","",DATE(YEAR('Debt Inputs'!$E$2),MONTH('Debt Inputs'!$E$2)+23,1))</f>
        <v/>
      </c>
      <c r="B2328" s="18">
        <f>IF('Debt Inputs'!A28="","",'Debt Inputs'!A28)</f>
        <v/>
      </c>
      <c r="C2328" s="19">
        <f>IF(B2328="","",IFERROR(VLOOKUP(B2328,'Debt Inputs'!$A$6:$M$105,2,FALSE),""))</f>
        <v/>
      </c>
      <c r="D2328" s="48">
        <f>IF(B2328="","",K2228)</f>
        <v/>
      </c>
      <c r="E2328" s="21">
        <f>IF(B2328="","",IFERROR(VLOOKUP(B2328,'Debt Inputs'!$A$6:$M$105,5,FALSE),0))</f>
        <v/>
      </c>
      <c r="F2328" s="48">
        <f>IF(D2328="","",IFERROR(D2328*E2328/12,0))</f>
        <v/>
      </c>
      <c r="G2328" s="48">
        <f>IF(D2328="","",MIN(IFERROR(VLOOKUP(B2328,'Debt Inputs'!$A$6:$M$105,7,FALSE),0),D2328+F2328))</f>
        <v/>
      </c>
      <c r="H2328" s="48">
        <f>IF(D2328="","",IF(L2328=1,MAX(0,'Debt Inputs'!$B$2-SUM($G$2306:$G$2405)),0))</f>
        <v/>
      </c>
      <c r="I2328" s="48">
        <f>IF(D2328="","",MIN(D2328+F2328,G2328+H2328))</f>
        <v/>
      </c>
      <c r="J2328" s="48">
        <f>IF(D2328="","",MIN(D2328,MAX(0,I2328-F2328)))</f>
        <v/>
      </c>
      <c r="K2328" s="48">
        <f>IF(D2328="","",MAX(0,D2328+F2328-I2328))</f>
        <v/>
      </c>
      <c r="L2328" s="18">
        <f>IF(D2328="","",IF(D2328&lt;=0,"",1+COUNTIFS($D$2306:$D$2405,"&gt;0",$E$2306:$E$2405,"&gt;"&amp;E2328)))</f>
        <v/>
      </c>
      <c r="M2328" s="18">
        <f>IF(D2328="","",IF(AND(K2328&gt;0,L2328=1),"Yes","No"))</f>
        <v/>
      </c>
      <c r="N2328" s="48">
        <f>IF(D2328="","",N2228+F2328)</f>
        <v/>
      </c>
      <c r="O2328" s="47">
        <f>IF(D2328="","",IF(AND(K2328=0,K2228&gt;0),C2328,""))</f>
        <v/>
      </c>
    </row>
    <row r="2329">
      <c r="A2329" s="49">
        <f>IF(B2329="","",DATE(YEAR('Debt Inputs'!$E$2),MONTH('Debt Inputs'!$E$2)+23,1))</f>
        <v/>
      </c>
      <c r="B2329" s="23">
        <f>IF('Debt Inputs'!A29="","",'Debt Inputs'!A29)</f>
        <v/>
      </c>
      <c r="C2329" s="24">
        <f>IF(B2329="","",IFERROR(VLOOKUP(B2329,'Debt Inputs'!$A$6:$M$105,2,FALSE),""))</f>
        <v/>
      </c>
      <c r="D2329" s="50">
        <f>IF(B2329="","",K2229)</f>
        <v/>
      </c>
      <c r="E2329" s="26">
        <f>IF(B2329="","",IFERROR(VLOOKUP(B2329,'Debt Inputs'!$A$6:$M$105,5,FALSE),0))</f>
        <v/>
      </c>
      <c r="F2329" s="50">
        <f>IF(D2329="","",IFERROR(D2329*E2329/12,0))</f>
        <v/>
      </c>
      <c r="G2329" s="50">
        <f>IF(D2329="","",MIN(IFERROR(VLOOKUP(B2329,'Debt Inputs'!$A$6:$M$105,7,FALSE),0),D2329+F2329))</f>
        <v/>
      </c>
      <c r="H2329" s="50">
        <f>IF(D2329="","",IF(L2329=1,MAX(0,'Debt Inputs'!$B$2-SUM($G$2306:$G$2405)),0))</f>
        <v/>
      </c>
      <c r="I2329" s="50">
        <f>IF(D2329="","",MIN(D2329+F2329,G2329+H2329))</f>
        <v/>
      </c>
      <c r="J2329" s="50">
        <f>IF(D2329="","",MIN(D2329,MAX(0,I2329-F2329)))</f>
        <v/>
      </c>
      <c r="K2329" s="50">
        <f>IF(D2329="","",MAX(0,D2329+F2329-I2329))</f>
        <v/>
      </c>
      <c r="L2329" s="23">
        <f>IF(D2329="","",IF(D2329&lt;=0,"",1+COUNTIFS($D$2306:$D$2405,"&gt;0",$E$2306:$E$2405,"&gt;"&amp;E2329)))</f>
        <v/>
      </c>
      <c r="M2329" s="23">
        <f>IF(D2329="","",IF(AND(K2329&gt;0,L2329=1),"Yes","No"))</f>
        <v/>
      </c>
      <c r="N2329" s="50">
        <f>IF(D2329="","",N2229+F2329)</f>
        <v/>
      </c>
      <c r="O2329" s="49">
        <f>IF(D2329="","",IF(AND(K2329=0,K2229&gt;0),C2329,""))</f>
        <v/>
      </c>
    </row>
    <row r="2330">
      <c r="A2330" s="47">
        <f>IF(B2330="","",DATE(YEAR('Debt Inputs'!$E$2),MONTH('Debt Inputs'!$E$2)+23,1))</f>
        <v/>
      </c>
      <c r="B2330" s="18">
        <f>IF('Debt Inputs'!A30="","",'Debt Inputs'!A30)</f>
        <v/>
      </c>
      <c r="C2330" s="19">
        <f>IF(B2330="","",IFERROR(VLOOKUP(B2330,'Debt Inputs'!$A$6:$M$105,2,FALSE),""))</f>
        <v/>
      </c>
      <c r="D2330" s="48">
        <f>IF(B2330="","",K2230)</f>
        <v/>
      </c>
      <c r="E2330" s="21">
        <f>IF(B2330="","",IFERROR(VLOOKUP(B2330,'Debt Inputs'!$A$6:$M$105,5,FALSE),0))</f>
        <v/>
      </c>
      <c r="F2330" s="48">
        <f>IF(D2330="","",IFERROR(D2330*E2330/12,0))</f>
        <v/>
      </c>
      <c r="G2330" s="48">
        <f>IF(D2330="","",MIN(IFERROR(VLOOKUP(B2330,'Debt Inputs'!$A$6:$M$105,7,FALSE),0),D2330+F2330))</f>
        <v/>
      </c>
      <c r="H2330" s="48">
        <f>IF(D2330="","",IF(L2330=1,MAX(0,'Debt Inputs'!$B$2-SUM($G$2306:$G$2405)),0))</f>
        <v/>
      </c>
      <c r="I2330" s="48">
        <f>IF(D2330="","",MIN(D2330+F2330,G2330+H2330))</f>
        <v/>
      </c>
      <c r="J2330" s="48">
        <f>IF(D2330="","",MIN(D2330,MAX(0,I2330-F2330)))</f>
        <v/>
      </c>
      <c r="K2330" s="48">
        <f>IF(D2330="","",MAX(0,D2330+F2330-I2330))</f>
        <v/>
      </c>
      <c r="L2330" s="18">
        <f>IF(D2330="","",IF(D2330&lt;=0,"",1+COUNTIFS($D$2306:$D$2405,"&gt;0",$E$2306:$E$2405,"&gt;"&amp;E2330)))</f>
        <v/>
      </c>
      <c r="M2330" s="18">
        <f>IF(D2330="","",IF(AND(K2330&gt;0,L2330=1),"Yes","No"))</f>
        <v/>
      </c>
      <c r="N2330" s="48">
        <f>IF(D2330="","",N2230+F2330)</f>
        <v/>
      </c>
      <c r="O2330" s="47">
        <f>IF(D2330="","",IF(AND(K2330=0,K2230&gt;0),C2330,""))</f>
        <v/>
      </c>
    </row>
    <row r="2331">
      <c r="A2331" s="49">
        <f>IF(B2331="","",DATE(YEAR('Debt Inputs'!$E$2),MONTH('Debt Inputs'!$E$2)+23,1))</f>
        <v/>
      </c>
      <c r="B2331" s="23">
        <f>IF('Debt Inputs'!A31="","",'Debt Inputs'!A31)</f>
        <v/>
      </c>
      <c r="C2331" s="24">
        <f>IF(B2331="","",IFERROR(VLOOKUP(B2331,'Debt Inputs'!$A$6:$M$105,2,FALSE),""))</f>
        <v/>
      </c>
      <c r="D2331" s="50">
        <f>IF(B2331="","",K2231)</f>
        <v/>
      </c>
      <c r="E2331" s="26">
        <f>IF(B2331="","",IFERROR(VLOOKUP(B2331,'Debt Inputs'!$A$6:$M$105,5,FALSE),0))</f>
        <v/>
      </c>
      <c r="F2331" s="50">
        <f>IF(D2331="","",IFERROR(D2331*E2331/12,0))</f>
        <v/>
      </c>
      <c r="G2331" s="50">
        <f>IF(D2331="","",MIN(IFERROR(VLOOKUP(B2331,'Debt Inputs'!$A$6:$M$105,7,FALSE),0),D2331+F2331))</f>
        <v/>
      </c>
      <c r="H2331" s="50">
        <f>IF(D2331="","",IF(L2331=1,MAX(0,'Debt Inputs'!$B$2-SUM($G$2306:$G$2405)),0))</f>
        <v/>
      </c>
      <c r="I2331" s="50">
        <f>IF(D2331="","",MIN(D2331+F2331,G2331+H2331))</f>
        <v/>
      </c>
      <c r="J2331" s="50">
        <f>IF(D2331="","",MIN(D2331,MAX(0,I2331-F2331)))</f>
        <v/>
      </c>
      <c r="K2331" s="50">
        <f>IF(D2331="","",MAX(0,D2331+F2331-I2331))</f>
        <v/>
      </c>
      <c r="L2331" s="23">
        <f>IF(D2331="","",IF(D2331&lt;=0,"",1+COUNTIFS($D$2306:$D$2405,"&gt;0",$E$2306:$E$2405,"&gt;"&amp;E2331)))</f>
        <v/>
      </c>
      <c r="M2331" s="23">
        <f>IF(D2331="","",IF(AND(K2331&gt;0,L2331=1),"Yes","No"))</f>
        <v/>
      </c>
      <c r="N2331" s="50">
        <f>IF(D2331="","",N2231+F2331)</f>
        <v/>
      </c>
      <c r="O2331" s="49">
        <f>IF(D2331="","",IF(AND(K2331=0,K2231&gt;0),C2331,""))</f>
        <v/>
      </c>
    </row>
    <row r="2332">
      <c r="A2332" s="47">
        <f>IF(B2332="","",DATE(YEAR('Debt Inputs'!$E$2),MONTH('Debt Inputs'!$E$2)+23,1))</f>
        <v/>
      </c>
      <c r="B2332" s="18">
        <f>IF('Debt Inputs'!A32="","",'Debt Inputs'!A32)</f>
        <v/>
      </c>
      <c r="C2332" s="19">
        <f>IF(B2332="","",IFERROR(VLOOKUP(B2332,'Debt Inputs'!$A$6:$M$105,2,FALSE),""))</f>
        <v/>
      </c>
      <c r="D2332" s="48">
        <f>IF(B2332="","",K2232)</f>
        <v/>
      </c>
      <c r="E2332" s="21">
        <f>IF(B2332="","",IFERROR(VLOOKUP(B2332,'Debt Inputs'!$A$6:$M$105,5,FALSE),0))</f>
        <v/>
      </c>
      <c r="F2332" s="48">
        <f>IF(D2332="","",IFERROR(D2332*E2332/12,0))</f>
        <v/>
      </c>
      <c r="G2332" s="48">
        <f>IF(D2332="","",MIN(IFERROR(VLOOKUP(B2332,'Debt Inputs'!$A$6:$M$105,7,FALSE),0),D2332+F2332))</f>
        <v/>
      </c>
      <c r="H2332" s="48">
        <f>IF(D2332="","",IF(L2332=1,MAX(0,'Debt Inputs'!$B$2-SUM($G$2306:$G$2405)),0))</f>
        <v/>
      </c>
      <c r="I2332" s="48">
        <f>IF(D2332="","",MIN(D2332+F2332,G2332+H2332))</f>
        <v/>
      </c>
      <c r="J2332" s="48">
        <f>IF(D2332="","",MIN(D2332,MAX(0,I2332-F2332)))</f>
        <v/>
      </c>
      <c r="K2332" s="48">
        <f>IF(D2332="","",MAX(0,D2332+F2332-I2332))</f>
        <v/>
      </c>
      <c r="L2332" s="18">
        <f>IF(D2332="","",IF(D2332&lt;=0,"",1+COUNTIFS($D$2306:$D$2405,"&gt;0",$E$2306:$E$2405,"&gt;"&amp;E2332)))</f>
        <v/>
      </c>
      <c r="M2332" s="18">
        <f>IF(D2332="","",IF(AND(K2332&gt;0,L2332=1),"Yes","No"))</f>
        <v/>
      </c>
      <c r="N2332" s="48">
        <f>IF(D2332="","",N2232+F2332)</f>
        <v/>
      </c>
      <c r="O2332" s="47">
        <f>IF(D2332="","",IF(AND(K2332=0,K2232&gt;0),C2332,""))</f>
        <v/>
      </c>
    </row>
    <row r="2333">
      <c r="A2333" s="49">
        <f>IF(B2333="","",DATE(YEAR('Debt Inputs'!$E$2),MONTH('Debt Inputs'!$E$2)+23,1))</f>
        <v/>
      </c>
      <c r="B2333" s="23">
        <f>IF('Debt Inputs'!A33="","",'Debt Inputs'!A33)</f>
        <v/>
      </c>
      <c r="C2333" s="24">
        <f>IF(B2333="","",IFERROR(VLOOKUP(B2333,'Debt Inputs'!$A$6:$M$105,2,FALSE),""))</f>
        <v/>
      </c>
      <c r="D2333" s="50">
        <f>IF(B2333="","",K2233)</f>
        <v/>
      </c>
      <c r="E2333" s="26">
        <f>IF(B2333="","",IFERROR(VLOOKUP(B2333,'Debt Inputs'!$A$6:$M$105,5,FALSE),0))</f>
        <v/>
      </c>
      <c r="F2333" s="50">
        <f>IF(D2333="","",IFERROR(D2333*E2333/12,0))</f>
        <v/>
      </c>
      <c r="G2333" s="50">
        <f>IF(D2333="","",MIN(IFERROR(VLOOKUP(B2333,'Debt Inputs'!$A$6:$M$105,7,FALSE),0),D2333+F2333))</f>
        <v/>
      </c>
      <c r="H2333" s="50">
        <f>IF(D2333="","",IF(L2333=1,MAX(0,'Debt Inputs'!$B$2-SUM($G$2306:$G$2405)),0))</f>
        <v/>
      </c>
      <c r="I2333" s="50">
        <f>IF(D2333="","",MIN(D2333+F2333,G2333+H2333))</f>
        <v/>
      </c>
      <c r="J2333" s="50">
        <f>IF(D2333="","",MIN(D2333,MAX(0,I2333-F2333)))</f>
        <v/>
      </c>
      <c r="K2333" s="50">
        <f>IF(D2333="","",MAX(0,D2333+F2333-I2333))</f>
        <v/>
      </c>
      <c r="L2333" s="23">
        <f>IF(D2333="","",IF(D2333&lt;=0,"",1+COUNTIFS($D$2306:$D$2405,"&gt;0",$E$2306:$E$2405,"&gt;"&amp;E2333)))</f>
        <v/>
      </c>
      <c r="M2333" s="23">
        <f>IF(D2333="","",IF(AND(K2333&gt;0,L2333=1),"Yes","No"))</f>
        <v/>
      </c>
      <c r="N2333" s="50">
        <f>IF(D2333="","",N2233+F2333)</f>
        <v/>
      </c>
      <c r="O2333" s="49">
        <f>IF(D2333="","",IF(AND(K2333=0,K2233&gt;0),C2333,""))</f>
        <v/>
      </c>
    </row>
    <row r="2334">
      <c r="A2334" s="47">
        <f>IF(B2334="","",DATE(YEAR('Debt Inputs'!$E$2),MONTH('Debt Inputs'!$E$2)+23,1))</f>
        <v/>
      </c>
      <c r="B2334" s="18">
        <f>IF('Debt Inputs'!A34="","",'Debt Inputs'!A34)</f>
        <v/>
      </c>
      <c r="C2334" s="19">
        <f>IF(B2334="","",IFERROR(VLOOKUP(B2334,'Debt Inputs'!$A$6:$M$105,2,FALSE),""))</f>
        <v/>
      </c>
      <c r="D2334" s="48">
        <f>IF(B2334="","",K2234)</f>
        <v/>
      </c>
      <c r="E2334" s="21">
        <f>IF(B2334="","",IFERROR(VLOOKUP(B2334,'Debt Inputs'!$A$6:$M$105,5,FALSE),0))</f>
        <v/>
      </c>
      <c r="F2334" s="48">
        <f>IF(D2334="","",IFERROR(D2334*E2334/12,0))</f>
        <v/>
      </c>
      <c r="G2334" s="48">
        <f>IF(D2334="","",MIN(IFERROR(VLOOKUP(B2334,'Debt Inputs'!$A$6:$M$105,7,FALSE),0),D2334+F2334))</f>
        <v/>
      </c>
      <c r="H2334" s="48">
        <f>IF(D2334="","",IF(L2334=1,MAX(0,'Debt Inputs'!$B$2-SUM($G$2306:$G$2405)),0))</f>
        <v/>
      </c>
      <c r="I2334" s="48">
        <f>IF(D2334="","",MIN(D2334+F2334,G2334+H2334))</f>
        <v/>
      </c>
      <c r="J2334" s="48">
        <f>IF(D2334="","",MIN(D2334,MAX(0,I2334-F2334)))</f>
        <v/>
      </c>
      <c r="K2334" s="48">
        <f>IF(D2334="","",MAX(0,D2334+F2334-I2334))</f>
        <v/>
      </c>
      <c r="L2334" s="18">
        <f>IF(D2334="","",IF(D2334&lt;=0,"",1+COUNTIFS($D$2306:$D$2405,"&gt;0",$E$2306:$E$2405,"&gt;"&amp;E2334)))</f>
        <v/>
      </c>
      <c r="M2334" s="18">
        <f>IF(D2334="","",IF(AND(K2334&gt;0,L2334=1),"Yes","No"))</f>
        <v/>
      </c>
      <c r="N2334" s="48">
        <f>IF(D2334="","",N2234+F2334)</f>
        <v/>
      </c>
      <c r="O2334" s="47">
        <f>IF(D2334="","",IF(AND(K2334=0,K2234&gt;0),C2334,""))</f>
        <v/>
      </c>
    </row>
    <row r="2335">
      <c r="A2335" s="49">
        <f>IF(B2335="","",DATE(YEAR('Debt Inputs'!$E$2),MONTH('Debt Inputs'!$E$2)+23,1))</f>
        <v/>
      </c>
      <c r="B2335" s="23">
        <f>IF('Debt Inputs'!A35="","",'Debt Inputs'!A35)</f>
        <v/>
      </c>
      <c r="C2335" s="24">
        <f>IF(B2335="","",IFERROR(VLOOKUP(B2335,'Debt Inputs'!$A$6:$M$105,2,FALSE),""))</f>
        <v/>
      </c>
      <c r="D2335" s="50">
        <f>IF(B2335="","",K2235)</f>
        <v/>
      </c>
      <c r="E2335" s="26">
        <f>IF(B2335="","",IFERROR(VLOOKUP(B2335,'Debt Inputs'!$A$6:$M$105,5,FALSE),0))</f>
        <v/>
      </c>
      <c r="F2335" s="50">
        <f>IF(D2335="","",IFERROR(D2335*E2335/12,0))</f>
        <v/>
      </c>
      <c r="G2335" s="50">
        <f>IF(D2335="","",MIN(IFERROR(VLOOKUP(B2335,'Debt Inputs'!$A$6:$M$105,7,FALSE),0),D2335+F2335))</f>
        <v/>
      </c>
      <c r="H2335" s="50">
        <f>IF(D2335="","",IF(L2335=1,MAX(0,'Debt Inputs'!$B$2-SUM($G$2306:$G$2405)),0))</f>
        <v/>
      </c>
      <c r="I2335" s="50">
        <f>IF(D2335="","",MIN(D2335+F2335,G2335+H2335))</f>
        <v/>
      </c>
      <c r="J2335" s="50">
        <f>IF(D2335="","",MIN(D2335,MAX(0,I2335-F2335)))</f>
        <v/>
      </c>
      <c r="K2335" s="50">
        <f>IF(D2335="","",MAX(0,D2335+F2335-I2335))</f>
        <v/>
      </c>
      <c r="L2335" s="23">
        <f>IF(D2335="","",IF(D2335&lt;=0,"",1+COUNTIFS($D$2306:$D$2405,"&gt;0",$E$2306:$E$2405,"&gt;"&amp;E2335)))</f>
        <v/>
      </c>
      <c r="M2335" s="23">
        <f>IF(D2335="","",IF(AND(K2335&gt;0,L2335=1),"Yes","No"))</f>
        <v/>
      </c>
      <c r="N2335" s="50">
        <f>IF(D2335="","",N2235+F2335)</f>
        <v/>
      </c>
      <c r="O2335" s="49">
        <f>IF(D2335="","",IF(AND(K2335=0,K2235&gt;0),C2335,""))</f>
        <v/>
      </c>
    </row>
    <row r="2336">
      <c r="A2336" s="47">
        <f>IF(B2336="","",DATE(YEAR('Debt Inputs'!$E$2),MONTH('Debt Inputs'!$E$2)+23,1))</f>
        <v/>
      </c>
      <c r="B2336" s="18">
        <f>IF('Debt Inputs'!A36="","",'Debt Inputs'!A36)</f>
        <v/>
      </c>
      <c r="C2336" s="19">
        <f>IF(B2336="","",IFERROR(VLOOKUP(B2336,'Debt Inputs'!$A$6:$M$105,2,FALSE),""))</f>
        <v/>
      </c>
      <c r="D2336" s="48">
        <f>IF(B2336="","",K2236)</f>
        <v/>
      </c>
      <c r="E2336" s="21">
        <f>IF(B2336="","",IFERROR(VLOOKUP(B2336,'Debt Inputs'!$A$6:$M$105,5,FALSE),0))</f>
        <v/>
      </c>
      <c r="F2336" s="48">
        <f>IF(D2336="","",IFERROR(D2336*E2336/12,0))</f>
        <v/>
      </c>
      <c r="G2336" s="48">
        <f>IF(D2336="","",MIN(IFERROR(VLOOKUP(B2336,'Debt Inputs'!$A$6:$M$105,7,FALSE),0),D2336+F2336))</f>
        <v/>
      </c>
      <c r="H2336" s="48">
        <f>IF(D2336="","",IF(L2336=1,MAX(0,'Debt Inputs'!$B$2-SUM($G$2306:$G$2405)),0))</f>
        <v/>
      </c>
      <c r="I2336" s="48">
        <f>IF(D2336="","",MIN(D2336+F2336,G2336+H2336))</f>
        <v/>
      </c>
      <c r="J2336" s="48">
        <f>IF(D2336="","",MIN(D2336,MAX(0,I2336-F2336)))</f>
        <v/>
      </c>
      <c r="K2336" s="48">
        <f>IF(D2336="","",MAX(0,D2336+F2336-I2336))</f>
        <v/>
      </c>
      <c r="L2336" s="18">
        <f>IF(D2336="","",IF(D2336&lt;=0,"",1+COUNTIFS($D$2306:$D$2405,"&gt;0",$E$2306:$E$2405,"&gt;"&amp;E2336)))</f>
        <v/>
      </c>
      <c r="M2336" s="18">
        <f>IF(D2336="","",IF(AND(K2336&gt;0,L2336=1),"Yes","No"))</f>
        <v/>
      </c>
      <c r="N2336" s="48">
        <f>IF(D2336="","",N2236+F2336)</f>
        <v/>
      </c>
      <c r="O2336" s="47">
        <f>IF(D2336="","",IF(AND(K2336=0,K2236&gt;0),C2336,""))</f>
        <v/>
      </c>
    </row>
    <row r="2337">
      <c r="A2337" s="49">
        <f>IF(B2337="","",DATE(YEAR('Debt Inputs'!$E$2),MONTH('Debt Inputs'!$E$2)+23,1))</f>
        <v/>
      </c>
      <c r="B2337" s="23">
        <f>IF('Debt Inputs'!A37="","",'Debt Inputs'!A37)</f>
        <v/>
      </c>
      <c r="C2337" s="24">
        <f>IF(B2337="","",IFERROR(VLOOKUP(B2337,'Debt Inputs'!$A$6:$M$105,2,FALSE),""))</f>
        <v/>
      </c>
      <c r="D2337" s="50">
        <f>IF(B2337="","",K2237)</f>
        <v/>
      </c>
      <c r="E2337" s="26">
        <f>IF(B2337="","",IFERROR(VLOOKUP(B2337,'Debt Inputs'!$A$6:$M$105,5,FALSE),0))</f>
        <v/>
      </c>
      <c r="F2337" s="50">
        <f>IF(D2337="","",IFERROR(D2337*E2337/12,0))</f>
        <v/>
      </c>
      <c r="G2337" s="50">
        <f>IF(D2337="","",MIN(IFERROR(VLOOKUP(B2337,'Debt Inputs'!$A$6:$M$105,7,FALSE),0),D2337+F2337))</f>
        <v/>
      </c>
      <c r="H2337" s="50">
        <f>IF(D2337="","",IF(L2337=1,MAX(0,'Debt Inputs'!$B$2-SUM($G$2306:$G$2405)),0))</f>
        <v/>
      </c>
      <c r="I2337" s="50">
        <f>IF(D2337="","",MIN(D2337+F2337,G2337+H2337))</f>
        <v/>
      </c>
      <c r="J2337" s="50">
        <f>IF(D2337="","",MIN(D2337,MAX(0,I2337-F2337)))</f>
        <v/>
      </c>
      <c r="K2337" s="50">
        <f>IF(D2337="","",MAX(0,D2337+F2337-I2337))</f>
        <v/>
      </c>
      <c r="L2337" s="23">
        <f>IF(D2337="","",IF(D2337&lt;=0,"",1+COUNTIFS($D$2306:$D$2405,"&gt;0",$E$2306:$E$2405,"&gt;"&amp;E2337)))</f>
        <v/>
      </c>
      <c r="M2337" s="23">
        <f>IF(D2337="","",IF(AND(K2337&gt;0,L2337=1),"Yes","No"))</f>
        <v/>
      </c>
      <c r="N2337" s="50">
        <f>IF(D2337="","",N2237+F2337)</f>
        <v/>
      </c>
      <c r="O2337" s="49">
        <f>IF(D2337="","",IF(AND(K2337=0,K2237&gt;0),C2337,""))</f>
        <v/>
      </c>
    </row>
    <row r="2338">
      <c r="A2338" s="47">
        <f>IF(B2338="","",DATE(YEAR('Debt Inputs'!$E$2),MONTH('Debt Inputs'!$E$2)+23,1))</f>
        <v/>
      </c>
      <c r="B2338" s="18">
        <f>IF('Debt Inputs'!A38="","",'Debt Inputs'!A38)</f>
        <v/>
      </c>
      <c r="C2338" s="19">
        <f>IF(B2338="","",IFERROR(VLOOKUP(B2338,'Debt Inputs'!$A$6:$M$105,2,FALSE),""))</f>
        <v/>
      </c>
      <c r="D2338" s="48">
        <f>IF(B2338="","",K2238)</f>
        <v/>
      </c>
      <c r="E2338" s="21">
        <f>IF(B2338="","",IFERROR(VLOOKUP(B2338,'Debt Inputs'!$A$6:$M$105,5,FALSE),0))</f>
        <v/>
      </c>
      <c r="F2338" s="48">
        <f>IF(D2338="","",IFERROR(D2338*E2338/12,0))</f>
        <v/>
      </c>
      <c r="G2338" s="48">
        <f>IF(D2338="","",MIN(IFERROR(VLOOKUP(B2338,'Debt Inputs'!$A$6:$M$105,7,FALSE),0),D2338+F2338))</f>
        <v/>
      </c>
      <c r="H2338" s="48">
        <f>IF(D2338="","",IF(L2338=1,MAX(0,'Debt Inputs'!$B$2-SUM($G$2306:$G$2405)),0))</f>
        <v/>
      </c>
      <c r="I2338" s="48">
        <f>IF(D2338="","",MIN(D2338+F2338,G2338+H2338))</f>
        <v/>
      </c>
      <c r="J2338" s="48">
        <f>IF(D2338="","",MIN(D2338,MAX(0,I2338-F2338)))</f>
        <v/>
      </c>
      <c r="K2338" s="48">
        <f>IF(D2338="","",MAX(0,D2338+F2338-I2338))</f>
        <v/>
      </c>
      <c r="L2338" s="18">
        <f>IF(D2338="","",IF(D2338&lt;=0,"",1+COUNTIFS($D$2306:$D$2405,"&gt;0",$E$2306:$E$2405,"&gt;"&amp;E2338)))</f>
        <v/>
      </c>
      <c r="M2338" s="18">
        <f>IF(D2338="","",IF(AND(K2338&gt;0,L2338=1),"Yes","No"))</f>
        <v/>
      </c>
      <c r="N2338" s="48">
        <f>IF(D2338="","",N2238+F2338)</f>
        <v/>
      </c>
      <c r="O2338" s="47">
        <f>IF(D2338="","",IF(AND(K2338=0,K2238&gt;0),C2338,""))</f>
        <v/>
      </c>
    </row>
    <row r="2339">
      <c r="A2339" s="49">
        <f>IF(B2339="","",DATE(YEAR('Debt Inputs'!$E$2),MONTH('Debt Inputs'!$E$2)+23,1))</f>
        <v/>
      </c>
      <c r="B2339" s="23">
        <f>IF('Debt Inputs'!A39="","",'Debt Inputs'!A39)</f>
        <v/>
      </c>
      <c r="C2339" s="24">
        <f>IF(B2339="","",IFERROR(VLOOKUP(B2339,'Debt Inputs'!$A$6:$M$105,2,FALSE),""))</f>
        <v/>
      </c>
      <c r="D2339" s="50">
        <f>IF(B2339="","",K2239)</f>
        <v/>
      </c>
      <c r="E2339" s="26">
        <f>IF(B2339="","",IFERROR(VLOOKUP(B2339,'Debt Inputs'!$A$6:$M$105,5,FALSE),0))</f>
        <v/>
      </c>
      <c r="F2339" s="50">
        <f>IF(D2339="","",IFERROR(D2339*E2339/12,0))</f>
        <v/>
      </c>
      <c r="G2339" s="50">
        <f>IF(D2339="","",MIN(IFERROR(VLOOKUP(B2339,'Debt Inputs'!$A$6:$M$105,7,FALSE),0),D2339+F2339))</f>
        <v/>
      </c>
      <c r="H2339" s="50">
        <f>IF(D2339="","",IF(L2339=1,MAX(0,'Debt Inputs'!$B$2-SUM($G$2306:$G$2405)),0))</f>
        <v/>
      </c>
      <c r="I2339" s="50">
        <f>IF(D2339="","",MIN(D2339+F2339,G2339+H2339))</f>
        <v/>
      </c>
      <c r="J2339" s="50">
        <f>IF(D2339="","",MIN(D2339,MAX(0,I2339-F2339)))</f>
        <v/>
      </c>
      <c r="K2339" s="50">
        <f>IF(D2339="","",MAX(0,D2339+F2339-I2339))</f>
        <v/>
      </c>
      <c r="L2339" s="23">
        <f>IF(D2339="","",IF(D2339&lt;=0,"",1+COUNTIFS($D$2306:$D$2405,"&gt;0",$E$2306:$E$2405,"&gt;"&amp;E2339)))</f>
        <v/>
      </c>
      <c r="M2339" s="23">
        <f>IF(D2339="","",IF(AND(K2339&gt;0,L2339=1),"Yes","No"))</f>
        <v/>
      </c>
      <c r="N2339" s="50">
        <f>IF(D2339="","",N2239+F2339)</f>
        <v/>
      </c>
      <c r="O2339" s="49">
        <f>IF(D2339="","",IF(AND(K2339=0,K2239&gt;0),C2339,""))</f>
        <v/>
      </c>
    </row>
    <row r="2340">
      <c r="A2340" s="47">
        <f>IF(B2340="","",DATE(YEAR('Debt Inputs'!$E$2),MONTH('Debt Inputs'!$E$2)+23,1))</f>
        <v/>
      </c>
      <c r="B2340" s="18">
        <f>IF('Debt Inputs'!A40="","",'Debt Inputs'!A40)</f>
        <v/>
      </c>
      <c r="C2340" s="19">
        <f>IF(B2340="","",IFERROR(VLOOKUP(B2340,'Debt Inputs'!$A$6:$M$105,2,FALSE),""))</f>
        <v/>
      </c>
      <c r="D2340" s="48">
        <f>IF(B2340="","",K2240)</f>
        <v/>
      </c>
      <c r="E2340" s="21">
        <f>IF(B2340="","",IFERROR(VLOOKUP(B2340,'Debt Inputs'!$A$6:$M$105,5,FALSE),0))</f>
        <v/>
      </c>
      <c r="F2340" s="48">
        <f>IF(D2340="","",IFERROR(D2340*E2340/12,0))</f>
        <v/>
      </c>
      <c r="G2340" s="48">
        <f>IF(D2340="","",MIN(IFERROR(VLOOKUP(B2340,'Debt Inputs'!$A$6:$M$105,7,FALSE),0),D2340+F2340))</f>
        <v/>
      </c>
      <c r="H2340" s="48">
        <f>IF(D2340="","",IF(L2340=1,MAX(0,'Debt Inputs'!$B$2-SUM($G$2306:$G$2405)),0))</f>
        <v/>
      </c>
      <c r="I2340" s="48">
        <f>IF(D2340="","",MIN(D2340+F2340,G2340+H2340))</f>
        <v/>
      </c>
      <c r="J2340" s="48">
        <f>IF(D2340="","",MIN(D2340,MAX(0,I2340-F2340)))</f>
        <v/>
      </c>
      <c r="K2340" s="48">
        <f>IF(D2340="","",MAX(0,D2340+F2340-I2340))</f>
        <v/>
      </c>
      <c r="L2340" s="18">
        <f>IF(D2340="","",IF(D2340&lt;=0,"",1+COUNTIFS($D$2306:$D$2405,"&gt;0",$E$2306:$E$2405,"&gt;"&amp;E2340)))</f>
        <v/>
      </c>
      <c r="M2340" s="18">
        <f>IF(D2340="","",IF(AND(K2340&gt;0,L2340=1),"Yes","No"))</f>
        <v/>
      </c>
      <c r="N2340" s="48">
        <f>IF(D2340="","",N2240+F2340)</f>
        <v/>
      </c>
      <c r="O2340" s="47">
        <f>IF(D2340="","",IF(AND(K2340=0,K2240&gt;0),C2340,""))</f>
        <v/>
      </c>
    </row>
    <row r="2341">
      <c r="A2341" s="49">
        <f>IF(B2341="","",DATE(YEAR('Debt Inputs'!$E$2),MONTH('Debt Inputs'!$E$2)+23,1))</f>
        <v/>
      </c>
      <c r="B2341" s="23">
        <f>IF('Debt Inputs'!A41="","",'Debt Inputs'!A41)</f>
        <v/>
      </c>
      <c r="C2341" s="24">
        <f>IF(B2341="","",IFERROR(VLOOKUP(B2341,'Debt Inputs'!$A$6:$M$105,2,FALSE),""))</f>
        <v/>
      </c>
      <c r="D2341" s="50">
        <f>IF(B2341="","",K2241)</f>
        <v/>
      </c>
      <c r="E2341" s="26">
        <f>IF(B2341="","",IFERROR(VLOOKUP(B2341,'Debt Inputs'!$A$6:$M$105,5,FALSE),0))</f>
        <v/>
      </c>
      <c r="F2341" s="50">
        <f>IF(D2341="","",IFERROR(D2341*E2341/12,0))</f>
        <v/>
      </c>
      <c r="G2341" s="50">
        <f>IF(D2341="","",MIN(IFERROR(VLOOKUP(B2341,'Debt Inputs'!$A$6:$M$105,7,FALSE),0),D2341+F2341))</f>
        <v/>
      </c>
      <c r="H2341" s="50">
        <f>IF(D2341="","",IF(L2341=1,MAX(0,'Debt Inputs'!$B$2-SUM($G$2306:$G$2405)),0))</f>
        <v/>
      </c>
      <c r="I2341" s="50">
        <f>IF(D2341="","",MIN(D2341+F2341,G2341+H2341))</f>
        <v/>
      </c>
      <c r="J2341" s="50">
        <f>IF(D2341="","",MIN(D2341,MAX(0,I2341-F2341)))</f>
        <v/>
      </c>
      <c r="K2341" s="50">
        <f>IF(D2341="","",MAX(0,D2341+F2341-I2341))</f>
        <v/>
      </c>
      <c r="L2341" s="23">
        <f>IF(D2341="","",IF(D2341&lt;=0,"",1+COUNTIFS($D$2306:$D$2405,"&gt;0",$E$2306:$E$2405,"&gt;"&amp;E2341)))</f>
        <v/>
      </c>
      <c r="M2341" s="23">
        <f>IF(D2341="","",IF(AND(K2341&gt;0,L2341=1),"Yes","No"))</f>
        <v/>
      </c>
      <c r="N2341" s="50">
        <f>IF(D2341="","",N2241+F2341)</f>
        <v/>
      </c>
      <c r="O2341" s="49">
        <f>IF(D2341="","",IF(AND(K2341=0,K2241&gt;0),C2341,""))</f>
        <v/>
      </c>
    </row>
    <row r="2342">
      <c r="A2342" s="47">
        <f>IF(B2342="","",DATE(YEAR('Debt Inputs'!$E$2),MONTH('Debt Inputs'!$E$2)+23,1))</f>
        <v/>
      </c>
      <c r="B2342" s="18">
        <f>IF('Debt Inputs'!A42="","",'Debt Inputs'!A42)</f>
        <v/>
      </c>
      <c r="C2342" s="19">
        <f>IF(B2342="","",IFERROR(VLOOKUP(B2342,'Debt Inputs'!$A$6:$M$105,2,FALSE),""))</f>
        <v/>
      </c>
      <c r="D2342" s="48">
        <f>IF(B2342="","",K2242)</f>
        <v/>
      </c>
      <c r="E2342" s="21">
        <f>IF(B2342="","",IFERROR(VLOOKUP(B2342,'Debt Inputs'!$A$6:$M$105,5,FALSE),0))</f>
        <v/>
      </c>
      <c r="F2342" s="48">
        <f>IF(D2342="","",IFERROR(D2342*E2342/12,0))</f>
        <v/>
      </c>
      <c r="G2342" s="48">
        <f>IF(D2342="","",MIN(IFERROR(VLOOKUP(B2342,'Debt Inputs'!$A$6:$M$105,7,FALSE),0),D2342+F2342))</f>
        <v/>
      </c>
      <c r="H2342" s="48">
        <f>IF(D2342="","",IF(L2342=1,MAX(0,'Debt Inputs'!$B$2-SUM($G$2306:$G$2405)),0))</f>
        <v/>
      </c>
      <c r="I2342" s="48">
        <f>IF(D2342="","",MIN(D2342+F2342,G2342+H2342))</f>
        <v/>
      </c>
      <c r="J2342" s="48">
        <f>IF(D2342="","",MIN(D2342,MAX(0,I2342-F2342)))</f>
        <v/>
      </c>
      <c r="K2342" s="48">
        <f>IF(D2342="","",MAX(0,D2342+F2342-I2342))</f>
        <v/>
      </c>
      <c r="L2342" s="18">
        <f>IF(D2342="","",IF(D2342&lt;=0,"",1+COUNTIFS($D$2306:$D$2405,"&gt;0",$E$2306:$E$2405,"&gt;"&amp;E2342)))</f>
        <v/>
      </c>
      <c r="M2342" s="18">
        <f>IF(D2342="","",IF(AND(K2342&gt;0,L2342=1),"Yes","No"))</f>
        <v/>
      </c>
      <c r="N2342" s="48">
        <f>IF(D2342="","",N2242+F2342)</f>
        <v/>
      </c>
      <c r="O2342" s="47">
        <f>IF(D2342="","",IF(AND(K2342=0,K2242&gt;0),C2342,""))</f>
        <v/>
      </c>
    </row>
    <row r="2343">
      <c r="A2343" s="49">
        <f>IF(B2343="","",DATE(YEAR('Debt Inputs'!$E$2),MONTH('Debt Inputs'!$E$2)+23,1))</f>
        <v/>
      </c>
      <c r="B2343" s="23">
        <f>IF('Debt Inputs'!A43="","",'Debt Inputs'!A43)</f>
        <v/>
      </c>
      <c r="C2343" s="24">
        <f>IF(B2343="","",IFERROR(VLOOKUP(B2343,'Debt Inputs'!$A$6:$M$105,2,FALSE),""))</f>
        <v/>
      </c>
      <c r="D2343" s="50">
        <f>IF(B2343="","",K2243)</f>
        <v/>
      </c>
      <c r="E2343" s="26">
        <f>IF(B2343="","",IFERROR(VLOOKUP(B2343,'Debt Inputs'!$A$6:$M$105,5,FALSE),0))</f>
        <v/>
      </c>
      <c r="F2343" s="50">
        <f>IF(D2343="","",IFERROR(D2343*E2343/12,0))</f>
        <v/>
      </c>
      <c r="G2343" s="50">
        <f>IF(D2343="","",MIN(IFERROR(VLOOKUP(B2343,'Debt Inputs'!$A$6:$M$105,7,FALSE),0),D2343+F2343))</f>
        <v/>
      </c>
      <c r="H2343" s="50">
        <f>IF(D2343="","",IF(L2343=1,MAX(0,'Debt Inputs'!$B$2-SUM($G$2306:$G$2405)),0))</f>
        <v/>
      </c>
      <c r="I2343" s="50">
        <f>IF(D2343="","",MIN(D2343+F2343,G2343+H2343))</f>
        <v/>
      </c>
      <c r="J2343" s="50">
        <f>IF(D2343="","",MIN(D2343,MAX(0,I2343-F2343)))</f>
        <v/>
      </c>
      <c r="K2343" s="50">
        <f>IF(D2343="","",MAX(0,D2343+F2343-I2343))</f>
        <v/>
      </c>
      <c r="L2343" s="23">
        <f>IF(D2343="","",IF(D2343&lt;=0,"",1+COUNTIFS($D$2306:$D$2405,"&gt;0",$E$2306:$E$2405,"&gt;"&amp;E2343)))</f>
        <v/>
      </c>
      <c r="M2343" s="23">
        <f>IF(D2343="","",IF(AND(K2343&gt;0,L2343=1),"Yes","No"))</f>
        <v/>
      </c>
      <c r="N2343" s="50">
        <f>IF(D2343="","",N2243+F2343)</f>
        <v/>
      </c>
      <c r="O2343" s="49">
        <f>IF(D2343="","",IF(AND(K2343=0,K2243&gt;0),C2343,""))</f>
        <v/>
      </c>
    </row>
    <row r="2344">
      <c r="A2344" s="47">
        <f>IF(B2344="","",DATE(YEAR('Debt Inputs'!$E$2),MONTH('Debt Inputs'!$E$2)+23,1))</f>
        <v/>
      </c>
      <c r="B2344" s="18">
        <f>IF('Debt Inputs'!A44="","",'Debt Inputs'!A44)</f>
        <v/>
      </c>
      <c r="C2344" s="19">
        <f>IF(B2344="","",IFERROR(VLOOKUP(B2344,'Debt Inputs'!$A$6:$M$105,2,FALSE),""))</f>
        <v/>
      </c>
      <c r="D2344" s="48">
        <f>IF(B2344="","",K2244)</f>
        <v/>
      </c>
      <c r="E2344" s="21">
        <f>IF(B2344="","",IFERROR(VLOOKUP(B2344,'Debt Inputs'!$A$6:$M$105,5,FALSE),0))</f>
        <v/>
      </c>
      <c r="F2344" s="48">
        <f>IF(D2344="","",IFERROR(D2344*E2344/12,0))</f>
        <v/>
      </c>
      <c r="G2344" s="48">
        <f>IF(D2344="","",MIN(IFERROR(VLOOKUP(B2344,'Debt Inputs'!$A$6:$M$105,7,FALSE),0),D2344+F2344))</f>
        <v/>
      </c>
      <c r="H2344" s="48">
        <f>IF(D2344="","",IF(L2344=1,MAX(0,'Debt Inputs'!$B$2-SUM($G$2306:$G$2405)),0))</f>
        <v/>
      </c>
      <c r="I2344" s="48">
        <f>IF(D2344="","",MIN(D2344+F2344,G2344+H2344))</f>
        <v/>
      </c>
      <c r="J2344" s="48">
        <f>IF(D2344="","",MIN(D2344,MAX(0,I2344-F2344)))</f>
        <v/>
      </c>
      <c r="K2344" s="48">
        <f>IF(D2344="","",MAX(0,D2344+F2344-I2344))</f>
        <v/>
      </c>
      <c r="L2344" s="18">
        <f>IF(D2344="","",IF(D2344&lt;=0,"",1+COUNTIFS($D$2306:$D$2405,"&gt;0",$E$2306:$E$2405,"&gt;"&amp;E2344)))</f>
        <v/>
      </c>
      <c r="M2344" s="18">
        <f>IF(D2344="","",IF(AND(K2344&gt;0,L2344=1),"Yes","No"))</f>
        <v/>
      </c>
      <c r="N2344" s="48">
        <f>IF(D2344="","",N2244+F2344)</f>
        <v/>
      </c>
      <c r="O2344" s="47">
        <f>IF(D2344="","",IF(AND(K2344=0,K2244&gt;0),C2344,""))</f>
        <v/>
      </c>
    </row>
    <row r="2345">
      <c r="A2345" s="49">
        <f>IF(B2345="","",DATE(YEAR('Debt Inputs'!$E$2),MONTH('Debt Inputs'!$E$2)+23,1))</f>
        <v/>
      </c>
      <c r="B2345" s="23">
        <f>IF('Debt Inputs'!A45="","",'Debt Inputs'!A45)</f>
        <v/>
      </c>
      <c r="C2345" s="24">
        <f>IF(B2345="","",IFERROR(VLOOKUP(B2345,'Debt Inputs'!$A$6:$M$105,2,FALSE),""))</f>
        <v/>
      </c>
      <c r="D2345" s="50">
        <f>IF(B2345="","",K2245)</f>
        <v/>
      </c>
      <c r="E2345" s="26">
        <f>IF(B2345="","",IFERROR(VLOOKUP(B2345,'Debt Inputs'!$A$6:$M$105,5,FALSE),0))</f>
        <v/>
      </c>
      <c r="F2345" s="50">
        <f>IF(D2345="","",IFERROR(D2345*E2345/12,0))</f>
        <v/>
      </c>
      <c r="G2345" s="50">
        <f>IF(D2345="","",MIN(IFERROR(VLOOKUP(B2345,'Debt Inputs'!$A$6:$M$105,7,FALSE),0),D2345+F2345))</f>
        <v/>
      </c>
      <c r="H2345" s="50">
        <f>IF(D2345="","",IF(L2345=1,MAX(0,'Debt Inputs'!$B$2-SUM($G$2306:$G$2405)),0))</f>
        <v/>
      </c>
      <c r="I2345" s="50">
        <f>IF(D2345="","",MIN(D2345+F2345,G2345+H2345))</f>
        <v/>
      </c>
      <c r="J2345" s="50">
        <f>IF(D2345="","",MIN(D2345,MAX(0,I2345-F2345)))</f>
        <v/>
      </c>
      <c r="K2345" s="50">
        <f>IF(D2345="","",MAX(0,D2345+F2345-I2345))</f>
        <v/>
      </c>
      <c r="L2345" s="23">
        <f>IF(D2345="","",IF(D2345&lt;=0,"",1+COUNTIFS($D$2306:$D$2405,"&gt;0",$E$2306:$E$2405,"&gt;"&amp;E2345)))</f>
        <v/>
      </c>
      <c r="M2345" s="23">
        <f>IF(D2345="","",IF(AND(K2345&gt;0,L2345=1),"Yes","No"))</f>
        <v/>
      </c>
      <c r="N2345" s="50">
        <f>IF(D2345="","",N2245+F2345)</f>
        <v/>
      </c>
      <c r="O2345" s="49">
        <f>IF(D2345="","",IF(AND(K2345=0,K2245&gt;0),C2345,""))</f>
        <v/>
      </c>
    </row>
    <row r="2346">
      <c r="A2346" s="47">
        <f>IF(B2346="","",DATE(YEAR('Debt Inputs'!$E$2),MONTH('Debt Inputs'!$E$2)+23,1))</f>
        <v/>
      </c>
      <c r="B2346" s="18">
        <f>IF('Debt Inputs'!A46="","",'Debt Inputs'!A46)</f>
        <v/>
      </c>
      <c r="C2346" s="19">
        <f>IF(B2346="","",IFERROR(VLOOKUP(B2346,'Debt Inputs'!$A$6:$M$105,2,FALSE),""))</f>
        <v/>
      </c>
      <c r="D2346" s="48">
        <f>IF(B2346="","",K2246)</f>
        <v/>
      </c>
      <c r="E2346" s="21">
        <f>IF(B2346="","",IFERROR(VLOOKUP(B2346,'Debt Inputs'!$A$6:$M$105,5,FALSE),0))</f>
        <v/>
      </c>
      <c r="F2346" s="48">
        <f>IF(D2346="","",IFERROR(D2346*E2346/12,0))</f>
        <v/>
      </c>
      <c r="G2346" s="48">
        <f>IF(D2346="","",MIN(IFERROR(VLOOKUP(B2346,'Debt Inputs'!$A$6:$M$105,7,FALSE),0),D2346+F2346))</f>
        <v/>
      </c>
      <c r="H2346" s="48">
        <f>IF(D2346="","",IF(L2346=1,MAX(0,'Debt Inputs'!$B$2-SUM($G$2306:$G$2405)),0))</f>
        <v/>
      </c>
      <c r="I2346" s="48">
        <f>IF(D2346="","",MIN(D2346+F2346,G2346+H2346))</f>
        <v/>
      </c>
      <c r="J2346" s="48">
        <f>IF(D2346="","",MIN(D2346,MAX(0,I2346-F2346)))</f>
        <v/>
      </c>
      <c r="K2346" s="48">
        <f>IF(D2346="","",MAX(0,D2346+F2346-I2346))</f>
        <v/>
      </c>
      <c r="L2346" s="18">
        <f>IF(D2346="","",IF(D2346&lt;=0,"",1+COUNTIFS($D$2306:$D$2405,"&gt;0",$E$2306:$E$2405,"&gt;"&amp;E2346)))</f>
        <v/>
      </c>
      <c r="M2346" s="18">
        <f>IF(D2346="","",IF(AND(K2346&gt;0,L2346=1),"Yes","No"))</f>
        <v/>
      </c>
      <c r="N2346" s="48">
        <f>IF(D2346="","",N2246+F2346)</f>
        <v/>
      </c>
      <c r="O2346" s="47">
        <f>IF(D2346="","",IF(AND(K2346=0,K2246&gt;0),C2346,""))</f>
        <v/>
      </c>
    </row>
    <row r="2347">
      <c r="A2347" s="49">
        <f>IF(B2347="","",DATE(YEAR('Debt Inputs'!$E$2),MONTH('Debt Inputs'!$E$2)+23,1))</f>
        <v/>
      </c>
      <c r="B2347" s="23">
        <f>IF('Debt Inputs'!A47="","",'Debt Inputs'!A47)</f>
        <v/>
      </c>
      <c r="C2347" s="24">
        <f>IF(B2347="","",IFERROR(VLOOKUP(B2347,'Debt Inputs'!$A$6:$M$105,2,FALSE),""))</f>
        <v/>
      </c>
      <c r="D2347" s="50">
        <f>IF(B2347="","",K2247)</f>
        <v/>
      </c>
      <c r="E2347" s="26">
        <f>IF(B2347="","",IFERROR(VLOOKUP(B2347,'Debt Inputs'!$A$6:$M$105,5,FALSE),0))</f>
        <v/>
      </c>
      <c r="F2347" s="50">
        <f>IF(D2347="","",IFERROR(D2347*E2347/12,0))</f>
        <v/>
      </c>
      <c r="G2347" s="50">
        <f>IF(D2347="","",MIN(IFERROR(VLOOKUP(B2347,'Debt Inputs'!$A$6:$M$105,7,FALSE),0),D2347+F2347))</f>
        <v/>
      </c>
      <c r="H2347" s="50">
        <f>IF(D2347="","",IF(L2347=1,MAX(0,'Debt Inputs'!$B$2-SUM($G$2306:$G$2405)),0))</f>
        <v/>
      </c>
      <c r="I2347" s="50">
        <f>IF(D2347="","",MIN(D2347+F2347,G2347+H2347))</f>
        <v/>
      </c>
      <c r="J2347" s="50">
        <f>IF(D2347="","",MIN(D2347,MAX(0,I2347-F2347)))</f>
        <v/>
      </c>
      <c r="K2347" s="50">
        <f>IF(D2347="","",MAX(0,D2347+F2347-I2347))</f>
        <v/>
      </c>
      <c r="L2347" s="23">
        <f>IF(D2347="","",IF(D2347&lt;=0,"",1+COUNTIFS($D$2306:$D$2405,"&gt;0",$E$2306:$E$2405,"&gt;"&amp;E2347)))</f>
        <v/>
      </c>
      <c r="M2347" s="23">
        <f>IF(D2347="","",IF(AND(K2347&gt;0,L2347=1),"Yes","No"))</f>
        <v/>
      </c>
      <c r="N2347" s="50">
        <f>IF(D2347="","",N2247+F2347)</f>
        <v/>
      </c>
      <c r="O2347" s="49">
        <f>IF(D2347="","",IF(AND(K2347=0,K2247&gt;0),C2347,""))</f>
        <v/>
      </c>
    </row>
    <row r="2348">
      <c r="A2348" s="47">
        <f>IF(B2348="","",DATE(YEAR('Debt Inputs'!$E$2),MONTH('Debt Inputs'!$E$2)+23,1))</f>
        <v/>
      </c>
      <c r="B2348" s="18">
        <f>IF('Debt Inputs'!A48="","",'Debt Inputs'!A48)</f>
        <v/>
      </c>
      <c r="C2348" s="19">
        <f>IF(B2348="","",IFERROR(VLOOKUP(B2348,'Debt Inputs'!$A$6:$M$105,2,FALSE),""))</f>
        <v/>
      </c>
      <c r="D2348" s="48">
        <f>IF(B2348="","",K2248)</f>
        <v/>
      </c>
      <c r="E2348" s="21">
        <f>IF(B2348="","",IFERROR(VLOOKUP(B2348,'Debt Inputs'!$A$6:$M$105,5,FALSE),0))</f>
        <v/>
      </c>
      <c r="F2348" s="48">
        <f>IF(D2348="","",IFERROR(D2348*E2348/12,0))</f>
        <v/>
      </c>
      <c r="G2348" s="48">
        <f>IF(D2348="","",MIN(IFERROR(VLOOKUP(B2348,'Debt Inputs'!$A$6:$M$105,7,FALSE),0),D2348+F2348))</f>
        <v/>
      </c>
      <c r="H2348" s="48">
        <f>IF(D2348="","",IF(L2348=1,MAX(0,'Debt Inputs'!$B$2-SUM($G$2306:$G$2405)),0))</f>
        <v/>
      </c>
      <c r="I2348" s="48">
        <f>IF(D2348="","",MIN(D2348+F2348,G2348+H2348))</f>
        <v/>
      </c>
      <c r="J2348" s="48">
        <f>IF(D2348="","",MIN(D2348,MAX(0,I2348-F2348)))</f>
        <v/>
      </c>
      <c r="K2348" s="48">
        <f>IF(D2348="","",MAX(0,D2348+F2348-I2348))</f>
        <v/>
      </c>
      <c r="L2348" s="18">
        <f>IF(D2348="","",IF(D2348&lt;=0,"",1+COUNTIFS($D$2306:$D$2405,"&gt;0",$E$2306:$E$2405,"&gt;"&amp;E2348)))</f>
        <v/>
      </c>
      <c r="M2348" s="18">
        <f>IF(D2348="","",IF(AND(K2348&gt;0,L2348=1),"Yes","No"))</f>
        <v/>
      </c>
      <c r="N2348" s="48">
        <f>IF(D2348="","",N2248+F2348)</f>
        <v/>
      </c>
      <c r="O2348" s="47">
        <f>IF(D2348="","",IF(AND(K2348=0,K2248&gt;0),C2348,""))</f>
        <v/>
      </c>
    </row>
    <row r="2349">
      <c r="A2349" s="49">
        <f>IF(B2349="","",DATE(YEAR('Debt Inputs'!$E$2),MONTH('Debt Inputs'!$E$2)+23,1))</f>
        <v/>
      </c>
      <c r="B2349" s="23">
        <f>IF('Debt Inputs'!A49="","",'Debt Inputs'!A49)</f>
        <v/>
      </c>
      <c r="C2349" s="24">
        <f>IF(B2349="","",IFERROR(VLOOKUP(B2349,'Debt Inputs'!$A$6:$M$105,2,FALSE),""))</f>
        <v/>
      </c>
      <c r="D2349" s="50">
        <f>IF(B2349="","",K2249)</f>
        <v/>
      </c>
      <c r="E2349" s="26">
        <f>IF(B2349="","",IFERROR(VLOOKUP(B2349,'Debt Inputs'!$A$6:$M$105,5,FALSE),0))</f>
        <v/>
      </c>
      <c r="F2349" s="50">
        <f>IF(D2349="","",IFERROR(D2349*E2349/12,0))</f>
        <v/>
      </c>
      <c r="G2349" s="50">
        <f>IF(D2349="","",MIN(IFERROR(VLOOKUP(B2349,'Debt Inputs'!$A$6:$M$105,7,FALSE),0),D2349+F2349))</f>
        <v/>
      </c>
      <c r="H2349" s="50">
        <f>IF(D2349="","",IF(L2349=1,MAX(0,'Debt Inputs'!$B$2-SUM($G$2306:$G$2405)),0))</f>
        <v/>
      </c>
      <c r="I2349" s="50">
        <f>IF(D2349="","",MIN(D2349+F2349,G2349+H2349))</f>
        <v/>
      </c>
      <c r="J2349" s="50">
        <f>IF(D2349="","",MIN(D2349,MAX(0,I2349-F2349)))</f>
        <v/>
      </c>
      <c r="K2349" s="50">
        <f>IF(D2349="","",MAX(0,D2349+F2349-I2349))</f>
        <v/>
      </c>
      <c r="L2349" s="23">
        <f>IF(D2349="","",IF(D2349&lt;=0,"",1+COUNTIFS($D$2306:$D$2405,"&gt;0",$E$2306:$E$2405,"&gt;"&amp;E2349)))</f>
        <v/>
      </c>
      <c r="M2349" s="23">
        <f>IF(D2349="","",IF(AND(K2349&gt;0,L2349=1),"Yes","No"))</f>
        <v/>
      </c>
      <c r="N2349" s="50">
        <f>IF(D2349="","",N2249+F2349)</f>
        <v/>
      </c>
      <c r="O2349" s="49">
        <f>IF(D2349="","",IF(AND(K2349=0,K2249&gt;0),C2349,""))</f>
        <v/>
      </c>
    </row>
    <row r="2350">
      <c r="A2350" s="47">
        <f>IF(B2350="","",DATE(YEAR('Debt Inputs'!$E$2),MONTH('Debt Inputs'!$E$2)+23,1))</f>
        <v/>
      </c>
      <c r="B2350" s="18">
        <f>IF('Debt Inputs'!A50="","",'Debt Inputs'!A50)</f>
        <v/>
      </c>
      <c r="C2350" s="19">
        <f>IF(B2350="","",IFERROR(VLOOKUP(B2350,'Debt Inputs'!$A$6:$M$105,2,FALSE),""))</f>
        <v/>
      </c>
      <c r="D2350" s="48">
        <f>IF(B2350="","",K2250)</f>
        <v/>
      </c>
      <c r="E2350" s="21">
        <f>IF(B2350="","",IFERROR(VLOOKUP(B2350,'Debt Inputs'!$A$6:$M$105,5,FALSE),0))</f>
        <v/>
      </c>
      <c r="F2350" s="48">
        <f>IF(D2350="","",IFERROR(D2350*E2350/12,0))</f>
        <v/>
      </c>
      <c r="G2350" s="48">
        <f>IF(D2350="","",MIN(IFERROR(VLOOKUP(B2350,'Debt Inputs'!$A$6:$M$105,7,FALSE),0),D2350+F2350))</f>
        <v/>
      </c>
      <c r="H2350" s="48">
        <f>IF(D2350="","",IF(L2350=1,MAX(0,'Debt Inputs'!$B$2-SUM($G$2306:$G$2405)),0))</f>
        <v/>
      </c>
      <c r="I2350" s="48">
        <f>IF(D2350="","",MIN(D2350+F2350,G2350+H2350))</f>
        <v/>
      </c>
      <c r="J2350" s="48">
        <f>IF(D2350="","",MIN(D2350,MAX(0,I2350-F2350)))</f>
        <v/>
      </c>
      <c r="K2350" s="48">
        <f>IF(D2350="","",MAX(0,D2350+F2350-I2350))</f>
        <v/>
      </c>
      <c r="L2350" s="18">
        <f>IF(D2350="","",IF(D2350&lt;=0,"",1+COUNTIFS($D$2306:$D$2405,"&gt;0",$E$2306:$E$2405,"&gt;"&amp;E2350)))</f>
        <v/>
      </c>
      <c r="M2350" s="18">
        <f>IF(D2350="","",IF(AND(K2350&gt;0,L2350=1),"Yes","No"))</f>
        <v/>
      </c>
      <c r="N2350" s="48">
        <f>IF(D2350="","",N2250+F2350)</f>
        <v/>
      </c>
      <c r="O2350" s="47">
        <f>IF(D2350="","",IF(AND(K2350=0,K2250&gt;0),C2350,""))</f>
        <v/>
      </c>
    </row>
    <row r="2351">
      <c r="A2351" s="49">
        <f>IF(B2351="","",DATE(YEAR('Debt Inputs'!$E$2),MONTH('Debt Inputs'!$E$2)+23,1))</f>
        <v/>
      </c>
      <c r="B2351" s="23">
        <f>IF('Debt Inputs'!A51="","",'Debt Inputs'!A51)</f>
        <v/>
      </c>
      <c r="C2351" s="24">
        <f>IF(B2351="","",IFERROR(VLOOKUP(B2351,'Debt Inputs'!$A$6:$M$105,2,FALSE),""))</f>
        <v/>
      </c>
      <c r="D2351" s="50">
        <f>IF(B2351="","",K2251)</f>
        <v/>
      </c>
      <c r="E2351" s="26">
        <f>IF(B2351="","",IFERROR(VLOOKUP(B2351,'Debt Inputs'!$A$6:$M$105,5,FALSE),0))</f>
        <v/>
      </c>
      <c r="F2351" s="50">
        <f>IF(D2351="","",IFERROR(D2351*E2351/12,0))</f>
        <v/>
      </c>
      <c r="G2351" s="50">
        <f>IF(D2351="","",MIN(IFERROR(VLOOKUP(B2351,'Debt Inputs'!$A$6:$M$105,7,FALSE),0),D2351+F2351))</f>
        <v/>
      </c>
      <c r="H2351" s="50">
        <f>IF(D2351="","",IF(L2351=1,MAX(0,'Debt Inputs'!$B$2-SUM($G$2306:$G$2405)),0))</f>
        <v/>
      </c>
      <c r="I2351" s="50">
        <f>IF(D2351="","",MIN(D2351+F2351,G2351+H2351))</f>
        <v/>
      </c>
      <c r="J2351" s="50">
        <f>IF(D2351="","",MIN(D2351,MAX(0,I2351-F2351)))</f>
        <v/>
      </c>
      <c r="K2351" s="50">
        <f>IF(D2351="","",MAX(0,D2351+F2351-I2351))</f>
        <v/>
      </c>
      <c r="L2351" s="23">
        <f>IF(D2351="","",IF(D2351&lt;=0,"",1+COUNTIFS($D$2306:$D$2405,"&gt;0",$E$2306:$E$2405,"&gt;"&amp;E2351)))</f>
        <v/>
      </c>
      <c r="M2351" s="23">
        <f>IF(D2351="","",IF(AND(K2351&gt;0,L2351=1),"Yes","No"))</f>
        <v/>
      </c>
      <c r="N2351" s="50">
        <f>IF(D2351="","",N2251+F2351)</f>
        <v/>
      </c>
      <c r="O2351" s="49">
        <f>IF(D2351="","",IF(AND(K2351=0,K2251&gt;0),C2351,""))</f>
        <v/>
      </c>
    </row>
    <row r="2352">
      <c r="A2352" s="47">
        <f>IF(B2352="","",DATE(YEAR('Debt Inputs'!$E$2),MONTH('Debt Inputs'!$E$2)+23,1))</f>
        <v/>
      </c>
      <c r="B2352" s="18">
        <f>IF('Debt Inputs'!A52="","",'Debt Inputs'!A52)</f>
        <v/>
      </c>
      <c r="C2352" s="19">
        <f>IF(B2352="","",IFERROR(VLOOKUP(B2352,'Debt Inputs'!$A$6:$M$105,2,FALSE),""))</f>
        <v/>
      </c>
      <c r="D2352" s="48">
        <f>IF(B2352="","",K2252)</f>
        <v/>
      </c>
      <c r="E2352" s="21">
        <f>IF(B2352="","",IFERROR(VLOOKUP(B2352,'Debt Inputs'!$A$6:$M$105,5,FALSE),0))</f>
        <v/>
      </c>
      <c r="F2352" s="48">
        <f>IF(D2352="","",IFERROR(D2352*E2352/12,0))</f>
        <v/>
      </c>
      <c r="G2352" s="48">
        <f>IF(D2352="","",MIN(IFERROR(VLOOKUP(B2352,'Debt Inputs'!$A$6:$M$105,7,FALSE),0),D2352+F2352))</f>
        <v/>
      </c>
      <c r="H2352" s="48">
        <f>IF(D2352="","",IF(L2352=1,MAX(0,'Debt Inputs'!$B$2-SUM($G$2306:$G$2405)),0))</f>
        <v/>
      </c>
      <c r="I2352" s="48">
        <f>IF(D2352="","",MIN(D2352+F2352,G2352+H2352))</f>
        <v/>
      </c>
      <c r="J2352" s="48">
        <f>IF(D2352="","",MIN(D2352,MAX(0,I2352-F2352)))</f>
        <v/>
      </c>
      <c r="K2352" s="48">
        <f>IF(D2352="","",MAX(0,D2352+F2352-I2352))</f>
        <v/>
      </c>
      <c r="L2352" s="18">
        <f>IF(D2352="","",IF(D2352&lt;=0,"",1+COUNTIFS($D$2306:$D$2405,"&gt;0",$E$2306:$E$2405,"&gt;"&amp;E2352)))</f>
        <v/>
      </c>
      <c r="M2352" s="18">
        <f>IF(D2352="","",IF(AND(K2352&gt;0,L2352=1),"Yes","No"))</f>
        <v/>
      </c>
      <c r="N2352" s="48">
        <f>IF(D2352="","",N2252+F2352)</f>
        <v/>
      </c>
      <c r="O2352" s="47">
        <f>IF(D2352="","",IF(AND(K2352=0,K2252&gt;0),C2352,""))</f>
        <v/>
      </c>
    </row>
    <row r="2353">
      <c r="A2353" s="49">
        <f>IF(B2353="","",DATE(YEAR('Debt Inputs'!$E$2),MONTH('Debt Inputs'!$E$2)+23,1))</f>
        <v/>
      </c>
      <c r="B2353" s="23">
        <f>IF('Debt Inputs'!A53="","",'Debt Inputs'!A53)</f>
        <v/>
      </c>
      <c r="C2353" s="24">
        <f>IF(B2353="","",IFERROR(VLOOKUP(B2353,'Debt Inputs'!$A$6:$M$105,2,FALSE),""))</f>
        <v/>
      </c>
      <c r="D2353" s="50">
        <f>IF(B2353="","",K2253)</f>
        <v/>
      </c>
      <c r="E2353" s="26">
        <f>IF(B2353="","",IFERROR(VLOOKUP(B2353,'Debt Inputs'!$A$6:$M$105,5,FALSE),0))</f>
        <v/>
      </c>
      <c r="F2353" s="50">
        <f>IF(D2353="","",IFERROR(D2353*E2353/12,0))</f>
        <v/>
      </c>
      <c r="G2353" s="50">
        <f>IF(D2353="","",MIN(IFERROR(VLOOKUP(B2353,'Debt Inputs'!$A$6:$M$105,7,FALSE),0),D2353+F2353))</f>
        <v/>
      </c>
      <c r="H2353" s="50">
        <f>IF(D2353="","",IF(L2353=1,MAX(0,'Debt Inputs'!$B$2-SUM($G$2306:$G$2405)),0))</f>
        <v/>
      </c>
      <c r="I2353" s="50">
        <f>IF(D2353="","",MIN(D2353+F2353,G2353+H2353))</f>
        <v/>
      </c>
      <c r="J2353" s="50">
        <f>IF(D2353="","",MIN(D2353,MAX(0,I2353-F2353)))</f>
        <v/>
      </c>
      <c r="K2353" s="50">
        <f>IF(D2353="","",MAX(0,D2353+F2353-I2353))</f>
        <v/>
      </c>
      <c r="L2353" s="23">
        <f>IF(D2353="","",IF(D2353&lt;=0,"",1+COUNTIFS($D$2306:$D$2405,"&gt;0",$E$2306:$E$2405,"&gt;"&amp;E2353)))</f>
        <v/>
      </c>
      <c r="M2353" s="23">
        <f>IF(D2353="","",IF(AND(K2353&gt;0,L2353=1),"Yes","No"))</f>
        <v/>
      </c>
      <c r="N2353" s="50">
        <f>IF(D2353="","",N2253+F2353)</f>
        <v/>
      </c>
      <c r="O2353" s="49">
        <f>IF(D2353="","",IF(AND(K2353=0,K2253&gt;0),C2353,""))</f>
        <v/>
      </c>
    </row>
    <row r="2354">
      <c r="A2354" s="47">
        <f>IF(B2354="","",DATE(YEAR('Debt Inputs'!$E$2),MONTH('Debt Inputs'!$E$2)+23,1))</f>
        <v/>
      </c>
      <c r="B2354" s="18">
        <f>IF('Debt Inputs'!A54="","",'Debt Inputs'!A54)</f>
        <v/>
      </c>
      <c r="C2354" s="19">
        <f>IF(B2354="","",IFERROR(VLOOKUP(B2354,'Debt Inputs'!$A$6:$M$105,2,FALSE),""))</f>
        <v/>
      </c>
      <c r="D2354" s="48">
        <f>IF(B2354="","",K2254)</f>
        <v/>
      </c>
      <c r="E2354" s="21">
        <f>IF(B2354="","",IFERROR(VLOOKUP(B2354,'Debt Inputs'!$A$6:$M$105,5,FALSE),0))</f>
        <v/>
      </c>
      <c r="F2354" s="48">
        <f>IF(D2354="","",IFERROR(D2354*E2354/12,0))</f>
        <v/>
      </c>
      <c r="G2354" s="48">
        <f>IF(D2354="","",MIN(IFERROR(VLOOKUP(B2354,'Debt Inputs'!$A$6:$M$105,7,FALSE),0),D2354+F2354))</f>
        <v/>
      </c>
      <c r="H2354" s="48">
        <f>IF(D2354="","",IF(L2354=1,MAX(0,'Debt Inputs'!$B$2-SUM($G$2306:$G$2405)),0))</f>
        <v/>
      </c>
      <c r="I2354" s="48">
        <f>IF(D2354="","",MIN(D2354+F2354,G2354+H2354))</f>
        <v/>
      </c>
      <c r="J2354" s="48">
        <f>IF(D2354="","",MIN(D2354,MAX(0,I2354-F2354)))</f>
        <v/>
      </c>
      <c r="K2354" s="48">
        <f>IF(D2354="","",MAX(0,D2354+F2354-I2354))</f>
        <v/>
      </c>
      <c r="L2354" s="18">
        <f>IF(D2354="","",IF(D2354&lt;=0,"",1+COUNTIFS($D$2306:$D$2405,"&gt;0",$E$2306:$E$2405,"&gt;"&amp;E2354)))</f>
        <v/>
      </c>
      <c r="M2354" s="18">
        <f>IF(D2354="","",IF(AND(K2354&gt;0,L2354=1),"Yes","No"))</f>
        <v/>
      </c>
      <c r="N2354" s="48">
        <f>IF(D2354="","",N2254+F2354)</f>
        <v/>
      </c>
      <c r="O2354" s="47">
        <f>IF(D2354="","",IF(AND(K2354=0,K2254&gt;0),C2354,""))</f>
        <v/>
      </c>
    </row>
    <row r="2355">
      <c r="A2355" s="49">
        <f>IF(B2355="","",DATE(YEAR('Debt Inputs'!$E$2),MONTH('Debt Inputs'!$E$2)+23,1))</f>
        <v/>
      </c>
      <c r="B2355" s="23">
        <f>IF('Debt Inputs'!A55="","",'Debt Inputs'!A55)</f>
        <v/>
      </c>
      <c r="C2355" s="24">
        <f>IF(B2355="","",IFERROR(VLOOKUP(B2355,'Debt Inputs'!$A$6:$M$105,2,FALSE),""))</f>
        <v/>
      </c>
      <c r="D2355" s="50">
        <f>IF(B2355="","",K2255)</f>
        <v/>
      </c>
      <c r="E2355" s="26">
        <f>IF(B2355="","",IFERROR(VLOOKUP(B2355,'Debt Inputs'!$A$6:$M$105,5,FALSE),0))</f>
        <v/>
      </c>
      <c r="F2355" s="50">
        <f>IF(D2355="","",IFERROR(D2355*E2355/12,0))</f>
        <v/>
      </c>
      <c r="G2355" s="50">
        <f>IF(D2355="","",MIN(IFERROR(VLOOKUP(B2355,'Debt Inputs'!$A$6:$M$105,7,FALSE),0),D2355+F2355))</f>
        <v/>
      </c>
      <c r="H2355" s="50">
        <f>IF(D2355="","",IF(L2355=1,MAX(0,'Debt Inputs'!$B$2-SUM($G$2306:$G$2405)),0))</f>
        <v/>
      </c>
      <c r="I2355" s="50">
        <f>IF(D2355="","",MIN(D2355+F2355,G2355+H2355))</f>
        <v/>
      </c>
      <c r="J2355" s="50">
        <f>IF(D2355="","",MIN(D2355,MAX(0,I2355-F2355)))</f>
        <v/>
      </c>
      <c r="K2355" s="50">
        <f>IF(D2355="","",MAX(0,D2355+F2355-I2355))</f>
        <v/>
      </c>
      <c r="L2355" s="23">
        <f>IF(D2355="","",IF(D2355&lt;=0,"",1+COUNTIFS($D$2306:$D$2405,"&gt;0",$E$2306:$E$2405,"&gt;"&amp;E2355)))</f>
        <v/>
      </c>
      <c r="M2355" s="23">
        <f>IF(D2355="","",IF(AND(K2355&gt;0,L2355=1),"Yes","No"))</f>
        <v/>
      </c>
      <c r="N2355" s="50">
        <f>IF(D2355="","",N2255+F2355)</f>
        <v/>
      </c>
      <c r="O2355" s="49">
        <f>IF(D2355="","",IF(AND(K2355=0,K2255&gt;0),C2355,""))</f>
        <v/>
      </c>
    </row>
    <row r="2356">
      <c r="A2356" s="47">
        <f>IF(B2356="","",DATE(YEAR('Debt Inputs'!$E$2),MONTH('Debt Inputs'!$E$2)+23,1))</f>
        <v/>
      </c>
      <c r="B2356" s="18">
        <f>IF('Debt Inputs'!A56="","",'Debt Inputs'!A56)</f>
        <v/>
      </c>
      <c r="C2356" s="19">
        <f>IF(B2356="","",IFERROR(VLOOKUP(B2356,'Debt Inputs'!$A$6:$M$105,2,FALSE),""))</f>
        <v/>
      </c>
      <c r="D2356" s="48">
        <f>IF(B2356="","",K2256)</f>
        <v/>
      </c>
      <c r="E2356" s="21">
        <f>IF(B2356="","",IFERROR(VLOOKUP(B2356,'Debt Inputs'!$A$6:$M$105,5,FALSE),0))</f>
        <v/>
      </c>
      <c r="F2356" s="48">
        <f>IF(D2356="","",IFERROR(D2356*E2356/12,0))</f>
        <v/>
      </c>
      <c r="G2356" s="48">
        <f>IF(D2356="","",MIN(IFERROR(VLOOKUP(B2356,'Debt Inputs'!$A$6:$M$105,7,FALSE),0),D2356+F2356))</f>
        <v/>
      </c>
      <c r="H2356" s="48">
        <f>IF(D2356="","",IF(L2356=1,MAX(0,'Debt Inputs'!$B$2-SUM($G$2306:$G$2405)),0))</f>
        <v/>
      </c>
      <c r="I2356" s="48">
        <f>IF(D2356="","",MIN(D2356+F2356,G2356+H2356))</f>
        <v/>
      </c>
      <c r="J2356" s="48">
        <f>IF(D2356="","",MIN(D2356,MAX(0,I2356-F2356)))</f>
        <v/>
      </c>
      <c r="K2356" s="48">
        <f>IF(D2356="","",MAX(0,D2356+F2356-I2356))</f>
        <v/>
      </c>
      <c r="L2356" s="18">
        <f>IF(D2356="","",IF(D2356&lt;=0,"",1+COUNTIFS($D$2306:$D$2405,"&gt;0",$E$2306:$E$2405,"&gt;"&amp;E2356)))</f>
        <v/>
      </c>
      <c r="M2356" s="18">
        <f>IF(D2356="","",IF(AND(K2356&gt;0,L2356=1),"Yes","No"))</f>
        <v/>
      </c>
      <c r="N2356" s="48">
        <f>IF(D2356="","",N2256+F2356)</f>
        <v/>
      </c>
      <c r="O2356" s="47">
        <f>IF(D2356="","",IF(AND(K2356=0,K2256&gt;0),C2356,""))</f>
        <v/>
      </c>
    </row>
    <row r="2357">
      <c r="A2357" s="49">
        <f>IF(B2357="","",DATE(YEAR('Debt Inputs'!$E$2),MONTH('Debt Inputs'!$E$2)+23,1))</f>
        <v/>
      </c>
      <c r="B2357" s="23">
        <f>IF('Debt Inputs'!A57="","",'Debt Inputs'!A57)</f>
        <v/>
      </c>
      <c r="C2357" s="24">
        <f>IF(B2357="","",IFERROR(VLOOKUP(B2357,'Debt Inputs'!$A$6:$M$105,2,FALSE),""))</f>
        <v/>
      </c>
      <c r="D2357" s="50">
        <f>IF(B2357="","",K2257)</f>
        <v/>
      </c>
      <c r="E2357" s="26">
        <f>IF(B2357="","",IFERROR(VLOOKUP(B2357,'Debt Inputs'!$A$6:$M$105,5,FALSE),0))</f>
        <v/>
      </c>
      <c r="F2357" s="50">
        <f>IF(D2357="","",IFERROR(D2357*E2357/12,0))</f>
        <v/>
      </c>
      <c r="G2357" s="50">
        <f>IF(D2357="","",MIN(IFERROR(VLOOKUP(B2357,'Debt Inputs'!$A$6:$M$105,7,FALSE),0),D2357+F2357))</f>
        <v/>
      </c>
      <c r="H2357" s="50">
        <f>IF(D2357="","",IF(L2357=1,MAX(0,'Debt Inputs'!$B$2-SUM($G$2306:$G$2405)),0))</f>
        <v/>
      </c>
      <c r="I2357" s="50">
        <f>IF(D2357="","",MIN(D2357+F2357,G2357+H2357))</f>
        <v/>
      </c>
      <c r="J2357" s="50">
        <f>IF(D2357="","",MIN(D2357,MAX(0,I2357-F2357)))</f>
        <v/>
      </c>
      <c r="K2357" s="50">
        <f>IF(D2357="","",MAX(0,D2357+F2357-I2357))</f>
        <v/>
      </c>
      <c r="L2357" s="23">
        <f>IF(D2357="","",IF(D2357&lt;=0,"",1+COUNTIFS($D$2306:$D$2405,"&gt;0",$E$2306:$E$2405,"&gt;"&amp;E2357)))</f>
        <v/>
      </c>
      <c r="M2357" s="23">
        <f>IF(D2357="","",IF(AND(K2357&gt;0,L2357=1),"Yes","No"))</f>
        <v/>
      </c>
      <c r="N2357" s="50">
        <f>IF(D2357="","",N2257+F2357)</f>
        <v/>
      </c>
      <c r="O2357" s="49">
        <f>IF(D2357="","",IF(AND(K2357=0,K2257&gt;0),C2357,""))</f>
        <v/>
      </c>
    </row>
    <row r="2358">
      <c r="A2358" s="47">
        <f>IF(B2358="","",DATE(YEAR('Debt Inputs'!$E$2),MONTH('Debt Inputs'!$E$2)+23,1))</f>
        <v/>
      </c>
      <c r="B2358" s="18">
        <f>IF('Debt Inputs'!A58="","",'Debt Inputs'!A58)</f>
        <v/>
      </c>
      <c r="C2358" s="19">
        <f>IF(B2358="","",IFERROR(VLOOKUP(B2358,'Debt Inputs'!$A$6:$M$105,2,FALSE),""))</f>
        <v/>
      </c>
      <c r="D2358" s="48">
        <f>IF(B2358="","",K2258)</f>
        <v/>
      </c>
      <c r="E2358" s="21">
        <f>IF(B2358="","",IFERROR(VLOOKUP(B2358,'Debt Inputs'!$A$6:$M$105,5,FALSE),0))</f>
        <v/>
      </c>
      <c r="F2358" s="48">
        <f>IF(D2358="","",IFERROR(D2358*E2358/12,0))</f>
        <v/>
      </c>
      <c r="G2358" s="48">
        <f>IF(D2358="","",MIN(IFERROR(VLOOKUP(B2358,'Debt Inputs'!$A$6:$M$105,7,FALSE),0),D2358+F2358))</f>
        <v/>
      </c>
      <c r="H2358" s="48">
        <f>IF(D2358="","",IF(L2358=1,MAX(0,'Debt Inputs'!$B$2-SUM($G$2306:$G$2405)),0))</f>
        <v/>
      </c>
      <c r="I2358" s="48">
        <f>IF(D2358="","",MIN(D2358+F2358,G2358+H2358))</f>
        <v/>
      </c>
      <c r="J2358" s="48">
        <f>IF(D2358="","",MIN(D2358,MAX(0,I2358-F2358)))</f>
        <v/>
      </c>
      <c r="K2358" s="48">
        <f>IF(D2358="","",MAX(0,D2358+F2358-I2358))</f>
        <v/>
      </c>
      <c r="L2358" s="18">
        <f>IF(D2358="","",IF(D2358&lt;=0,"",1+COUNTIFS($D$2306:$D$2405,"&gt;0",$E$2306:$E$2405,"&gt;"&amp;E2358)))</f>
        <v/>
      </c>
      <c r="M2358" s="18">
        <f>IF(D2358="","",IF(AND(K2358&gt;0,L2358=1),"Yes","No"))</f>
        <v/>
      </c>
      <c r="N2358" s="48">
        <f>IF(D2358="","",N2258+F2358)</f>
        <v/>
      </c>
      <c r="O2358" s="47">
        <f>IF(D2358="","",IF(AND(K2358=0,K2258&gt;0),C2358,""))</f>
        <v/>
      </c>
    </row>
    <row r="2359">
      <c r="A2359" s="49">
        <f>IF(B2359="","",DATE(YEAR('Debt Inputs'!$E$2),MONTH('Debt Inputs'!$E$2)+23,1))</f>
        <v/>
      </c>
      <c r="B2359" s="23">
        <f>IF('Debt Inputs'!A59="","",'Debt Inputs'!A59)</f>
        <v/>
      </c>
      <c r="C2359" s="24">
        <f>IF(B2359="","",IFERROR(VLOOKUP(B2359,'Debt Inputs'!$A$6:$M$105,2,FALSE),""))</f>
        <v/>
      </c>
      <c r="D2359" s="50">
        <f>IF(B2359="","",K2259)</f>
        <v/>
      </c>
      <c r="E2359" s="26">
        <f>IF(B2359="","",IFERROR(VLOOKUP(B2359,'Debt Inputs'!$A$6:$M$105,5,FALSE),0))</f>
        <v/>
      </c>
      <c r="F2359" s="50">
        <f>IF(D2359="","",IFERROR(D2359*E2359/12,0))</f>
        <v/>
      </c>
      <c r="G2359" s="50">
        <f>IF(D2359="","",MIN(IFERROR(VLOOKUP(B2359,'Debt Inputs'!$A$6:$M$105,7,FALSE),0),D2359+F2359))</f>
        <v/>
      </c>
      <c r="H2359" s="50">
        <f>IF(D2359="","",IF(L2359=1,MAX(0,'Debt Inputs'!$B$2-SUM($G$2306:$G$2405)),0))</f>
        <v/>
      </c>
      <c r="I2359" s="50">
        <f>IF(D2359="","",MIN(D2359+F2359,G2359+H2359))</f>
        <v/>
      </c>
      <c r="J2359" s="50">
        <f>IF(D2359="","",MIN(D2359,MAX(0,I2359-F2359)))</f>
        <v/>
      </c>
      <c r="K2359" s="50">
        <f>IF(D2359="","",MAX(0,D2359+F2359-I2359))</f>
        <v/>
      </c>
      <c r="L2359" s="23">
        <f>IF(D2359="","",IF(D2359&lt;=0,"",1+COUNTIFS($D$2306:$D$2405,"&gt;0",$E$2306:$E$2405,"&gt;"&amp;E2359)))</f>
        <v/>
      </c>
      <c r="M2359" s="23">
        <f>IF(D2359="","",IF(AND(K2359&gt;0,L2359=1),"Yes","No"))</f>
        <v/>
      </c>
      <c r="N2359" s="50">
        <f>IF(D2359="","",N2259+F2359)</f>
        <v/>
      </c>
      <c r="O2359" s="49">
        <f>IF(D2359="","",IF(AND(K2359=0,K2259&gt;0),C2359,""))</f>
        <v/>
      </c>
    </row>
    <row r="2360">
      <c r="A2360" s="47">
        <f>IF(B2360="","",DATE(YEAR('Debt Inputs'!$E$2),MONTH('Debt Inputs'!$E$2)+23,1))</f>
        <v/>
      </c>
      <c r="B2360" s="18">
        <f>IF('Debt Inputs'!A60="","",'Debt Inputs'!A60)</f>
        <v/>
      </c>
      <c r="C2360" s="19">
        <f>IF(B2360="","",IFERROR(VLOOKUP(B2360,'Debt Inputs'!$A$6:$M$105,2,FALSE),""))</f>
        <v/>
      </c>
      <c r="D2360" s="48">
        <f>IF(B2360="","",K2260)</f>
        <v/>
      </c>
      <c r="E2360" s="21">
        <f>IF(B2360="","",IFERROR(VLOOKUP(B2360,'Debt Inputs'!$A$6:$M$105,5,FALSE),0))</f>
        <v/>
      </c>
      <c r="F2360" s="48">
        <f>IF(D2360="","",IFERROR(D2360*E2360/12,0))</f>
        <v/>
      </c>
      <c r="G2360" s="48">
        <f>IF(D2360="","",MIN(IFERROR(VLOOKUP(B2360,'Debt Inputs'!$A$6:$M$105,7,FALSE),0),D2360+F2360))</f>
        <v/>
      </c>
      <c r="H2360" s="48">
        <f>IF(D2360="","",IF(L2360=1,MAX(0,'Debt Inputs'!$B$2-SUM($G$2306:$G$2405)),0))</f>
        <v/>
      </c>
      <c r="I2360" s="48">
        <f>IF(D2360="","",MIN(D2360+F2360,G2360+H2360))</f>
        <v/>
      </c>
      <c r="J2360" s="48">
        <f>IF(D2360="","",MIN(D2360,MAX(0,I2360-F2360)))</f>
        <v/>
      </c>
      <c r="K2360" s="48">
        <f>IF(D2360="","",MAX(0,D2360+F2360-I2360))</f>
        <v/>
      </c>
      <c r="L2360" s="18">
        <f>IF(D2360="","",IF(D2360&lt;=0,"",1+COUNTIFS($D$2306:$D$2405,"&gt;0",$E$2306:$E$2405,"&gt;"&amp;E2360)))</f>
        <v/>
      </c>
      <c r="M2360" s="18">
        <f>IF(D2360="","",IF(AND(K2360&gt;0,L2360=1),"Yes","No"))</f>
        <v/>
      </c>
      <c r="N2360" s="48">
        <f>IF(D2360="","",N2260+F2360)</f>
        <v/>
      </c>
      <c r="O2360" s="47">
        <f>IF(D2360="","",IF(AND(K2360=0,K2260&gt;0),C2360,""))</f>
        <v/>
      </c>
    </row>
    <row r="2361">
      <c r="A2361" s="49">
        <f>IF(B2361="","",DATE(YEAR('Debt Inputs'!$E$2),MONTH('Debt Inputs'!$E$2)+23,1))</f>
        <v/>
      </c>
      <c r="B2361" s="23">
        <f>IF('Debt Inputs'!A61="","",'Debt Inputs'!A61)</f>
        <v/>
      </c>
      <c r="C2361" s="24">
        <f>IF(B2361="","",IFERROR(VLOOKUP(B2361,'Debt Inputs'!$A$6:$M$105,2,FALSE),""))</f>
        <v/>
      </c>
      <c r="D2361" s="50">
        <f>IF(B2361="","",K2261)</f>
        <v/>
      </c>
      <c r="E2361" s="26">
        <f>IF(B2361="","",IFERROR(VLOOKUP(B2361,'Debt Inputs'!$A$6:$M$105,5,FALSE),0))</f>
        <v/>
      </c>
      <c r="F2361" s="50">
        <f>IF(D2361="","",IFERROR(D2361*E2361/12,0))</f>
        <v/>
      </c>
      <c r="G2361" s="50">
        <f>IF(D2361="","",MIN(IFERROR(VLOOKUP(B2361,'Debt Inputs'!$A$6:$M$105,7,FALSE),0),D2361+F2361))</f>
        <v/>
      </c>
      <c r="H2361" s="50">
        <f>IF(D2361="","",IF(L2361=1,MAX(0,'Debt Inputs'!$B$2-SUM($G$2306:$G$2405)),0))</f>
        <v/>
      </c>
      <c r="I2361" s="50">
        <f>IF(D2361="","",MIN(D2361+F2361,G2361+H2361))</f>
        <v/>
      </c>
      <c r="J2361" s="50">
        <f>IF(D2361="","",MIN(D2361,MAX(0,I2361-F2361)))</f>
        <v/>
      </c>
      <c r="K2361" s="50">
        <f>IF(D2361="","",MAX(0,D2361+F2361-I2361))</f>
        <v/>
      </c>
      <c r="L2361" s="23">
        <f>IF(D2361="","",IF(D2361&lt;=0,"",1+COUNTIFS($D$2306:$D$2405,"&gt;0",$E$2306:$E$2405,"&gt;"&amp;E2361)))</f>
        <v/>
      </c>
      <c r="M2361" s="23">
        <f>IF(D2361="","",IF(AND(K2361&gt;0,L2361=1),"Yes","No"))</f>
        <v/>
      </c>
      <c r="N2361" s="50">
        <f>IF(D2361="","",N2261+F2361)</f>
        <v/>
      </c>
      <c r="O2361" s="49">
        <f>IF(D2361="","",IF(AND(K2361=0,K2261&gt;0),C2361,""))</f>
        <v/>
      </c>
    </row>
    <row r="2362">
      <c r="A2362" s="47">
        <f>IF(B2362="","",DATE(YEAR('Debt Inputs'!$E$2),MONTH('Debt Inputs'!$E$2)+23,1))</f>
        <v/>
      </c>
      <c r="B2362" s="18">
        <f>IF('Debt Inputs'!A62="","",'Debt Inputs'!A62)</f>
        <v/>
      </c>
      <c r="C2362" s="19">
        <f>IF(B2362="","",IFERROR(VLOOKUP(B2362,'Debt Inputs'!$A$6:$M$105,2,FALSE),""))</f>
        <v/>
      </c>
      <c r="D2362" s="48">
        <f>IF(B2362="","",K2262)</f>
        <v/>
      </c>
      <c r="E2362" s="21">
        <f>IF(B2362="","",IFERROR(VLOOKUP(B2362,'Debt Inputs'!$A$6:$M$105,5,FALSE),0))</f>
        <v/>
      </c>
      <c r="F2362" s="48">
        <f>IF(D2362="","",IFERROR(D2362*E2362/12,0))</f>
        <v/>
      </c>
      <c r="G2362" s="48">
        <f>IF(D2362="","",MIN(IFERROR(VLOOKUP(B2362,'Debt Inputs'!$A$6:$M$105,7,FALSE),0),D2362+F2362))</f>
        <v/>
      </c>
      <c r="H2362" s="48">
        <f>IF(D2362="","",IF(L2362=1,MAX(0,'Debt Inputs'!$B$2-SUM($G$2306:$G$2405)),0))</f>
        <v/>
      </c>
      <c r="I2362" s="48">
        <f>IF(D2362="","",MIN(D2362+F2362,G2362+H2362))</f>
        <v/>
      </c>
      <c r="J2362" s="48">
        <f>IF(D2362="","",MIN(D2362,MAX(0,I2362-F2362)))</f>
        <v/>
      </c>
      <c r="K2362" s="48">
        <f>IF(D2362="","",MAX(0,D2362+F2362-I2362))</f>
        <v/>
      </c>
      <c r="L2362" s="18">
        <f>IF(D2362="","",IF(D2362&lt;=0,"",1+COUNTIFS($D$2306:$D$2405,"&gt;0",$E$2306:$E$2405,"&gt;"&amp;E2362)))</f>
        <v/>
      </c>
      <c r="M2362" s="18">
        <f>IF(D2362="","",IF(AND(K2362&gt;0,L2362=1),"Yes","No"))</f>
        <v/>
      </c>
      <c r="N2362" s="48">
        <f>IF(D2362="","",N2262+F2362)</f>
        <v/>
      </c>
      <c r="O2362" s="47">
        <f>IF(D2362="","",IF(AND(K2362=0,K2262&gt;0),C2362,""))</f>
        <v/>
      </c>
    </row>
    <row r="2363">
      <c r="A2363" s="49">
        <f>IF(B2363="","",DATE(YEAR('Debt Inputs'!$E$2),MONTH('Debt Inputs'!$E$2)+23,1))</f>
        <v/>
      </c>
      <c r="B2363" s="23">
        <f>IF('Debt Inputs'!A63="","",'Debt Inputs'!A63)</f>
        <v/>
      </c>
      <c r="C2363" s="24">
        <f>IF(B2363="","",IFERROR(VLOOKUP(B2363,'Debt Inputs'!$A$6:$M$105,2,FALSE),""))</f>
        <v/>
      </c>
      <c r="D2363" s="50">
        <f>IF(B2363="","",K2263)</f>
        <v/>
      </c>
      <c r="E2363" s="26">
        <f>IF(B2363="","",IFERROR(VLOOKUP(B2363,'Debt Inputs'!$A$6:$M$105,5,FALSE),0))</f>
        <v/>
      </c>
      <c r="F2363" s="50">
        <f>IF(D2363="","",IFERROR(D2363*E2363/12,0))</f>
        <v/>
      </c>
      <c r="G2363" s="50">
        <f>IF(D2363="","",MIN(IFERROR(VLOOKUP(B2363,'Debt Inputs'!$A$6:$M$105,7,FALSE),0),D2363+F2363))</f>
        <v/>
      </c>
      <c r="H2363" s="50">
        <f>IF(D2363="","",IF(L2363=1,MAX(0,'Debt Inputs'!$B$2-SUM($G$2306:$G$2405)),0))</f>
        <v/>
      </c>
      <c r="I2363" s="50">
        <f>IF(D2363="","",MIN(D2363+F2363,G2363+H2363))</f>
        <v/>
      </c>
      <c r="J2363" s="50">
        <f>IF(D2363="","",MIN(D2363,MAX(0,I2363-F2363)))</f>
        <v/>
      </c>
      <c r="K2363" s="50">
        <f>IF(D2363="","",MAX(0,D2363+F2363-I2363))</f>
        <v/>
      </c>
      <c r="L2363" s="23">
        <f>IF(D2363="","",IF(D2363&lt;=0,"",1+COUNTIFS($D$2306:$D$2405,"&gt;0",$E$2306:$E$2405,"&gt;"&amp;E2363)))</f>
        <v/>
      </c>
      <c r="M2363" s="23">
        <f>IF(D2363="","",IF(AND(K2363&gt;0,L2363=1),"Yes","No"))</f>
        <v/>
      </c>
      <c r="N2363" s="50">
        <f>IF(D2363="","",N2263+F2363)</f>
        <v/>
      </c>
      <c r="O2363" s="49">
        <f>IF(D2363="","",IF(AND(K2363=0,K2263&gt;0),C2363,""))</f>
        <v/>
      </c>
    </row>
    <row r="2364">
      <c r="A2364" s="47">
        <f>IF(B2364="","",DATE(YEAR('Debt Inputs'!$E$2),MONTH('Debt Inputs'!$E$2)+23,1))</f>
        <v/>
      </c>
      <c r="B2364" s="18">
        <f>IF('Debt Inputs'!A64="","",'Debt Inputs'!A64)</f>
        <v/>
      </c>
      <c r="C2364" s="19">
        <f>IF(B2364="","",IFERROR(VLOOKUP(B2364,'Debt Inputs'!$A$6:$M$105,2,FALSE),""))</f>
        <v/>
      </c>
      <c r="D2364" s="48">
        <f>IF(B2364="","",K2264)</f>
        <v/>
      </c>
      <c r="E2364" s="21">
        <f>IF(B2364="","",IFERROR(VLOOKUP(B2364,'Debt Inputs'!$A$6:$M$105,5,FALSE),0))</f>
        <v/>
      </c>
      <c r="F2364" s="48">
        <f>IF(D2364="","",IFERROR(D2364*E2364/12,0))</f>
        <v/>
      </c>
      <c r="G2364" s="48">
        <f>IF(D2364="","",MIN(IFERROR(VLOOKUP(B2364,'Debt Inputs'!$A$6:$M$105,7,FALSE),0),D2364+F2364))</f>
        <v/>
      </c>
      <c r="H2364" s="48">
        <f>IF(D2364="","",IF(L2364=1,MAX(0,'Debt Inputs'!$B$2-SUM($G$2306:$G$2405)),0))</f>
        <v/>
      </c>
      <c r="I2364" s="48">
        <f>IF(D2364="","",MIN(D2364+F2364,G2364+H2364))</f>
        <v/>
      </c>
      <c r="J2364" s="48">
        <f>IF(D2364="","",MIN(D2364,MAX(0,I2364-F2364)))</f>
        <v/>
      </c>
      <c r="K2364" s="48">
        <f>IF(D2364="","",MAX(0,D2364+F2364-I2364))</f>
        <v/>
      </c>
      <c r="L2364" s="18">
        <f>IF(D2364="","",IF(D2364&lt;=0,"",1+COUNTIFS($D$2306:$D$2405,"&gt;0",$E$2306:$E$2405,"&gt;"&amp;E2364)))</f>
        <v/>
      </c>
      <c r="M2364" s="18">
        <f>IF(D2364="","",IF(AND(K2364&gt;0,L2364=1),"Yes","No"))</f>
        <v/>
      </c>
      <c r="N2364" s="48">
        <f>IF(D2364="","",N2264+F2364)</f>
        <v/>
      </c>
      <c r="O2364" s="47">
        <f>IF(D2364="","",IF(AND(K2364=0,K2264&gt;0),C2364,""))</f>
        <v/>
      </c>
    </row>
    <row r="2365">
      <c r="A2365" s="49">
        <f>IF(B2365="","",DATE(YEAR('Debt Inputs'!$E$2),MONTH('Debt Inputs'!$E$2)+23,1))</f>
        <v/>
      </c>
      <c r="B2365" s="23">
        <f>IF('Debt Inputs'!A65="","",'Debt Inputs'!A65)</f>
        <v/>
      </c>
      <c r="C2365" s="24">
        <f>IF(B2365="","",IFERROR(VLOOKUP(B2365,'Debt Inputs'!$A$6:$M$105,2,FALSE),""))</f>
        <v/>
      </c>
      <c r="D2365" s="50">
        <f>IF(B2365="","",K2265)</f>
        <v/>
      </c>
      <c r="E2365" s="26">
        <f>IF(B2365="","",IFERROR(VLOOKUP(B2365,'Debt Inputs'!$A$6:$M$105,5,FALSE),0))</f>
        <v/>
      </c>
      <c r="F2365" s="50">
        <f>IF(D2365="","",IFERROR(D2365*E2365/12,0))</f>
        <v/>
      </c>
      <c r="G2365" s="50">
        <f>IF(D2365="","",MIN(IFERROR(VLOOKUP(B2365,'Debt Inputs'!$A$6:$M$105,7,FALSE),0),D2365+F2365))</f>
        <v/>
      </c>
      <c r="H2365" s="50">
        <f>IF(D2365="","",IF(L2365=1,MAX(0,'Debt Inputs'!$B$2-SUM($G$2306:$G$2405)),0))</f>
        <v/>
      </c>
      <c r="I2365" s="50">
        <f>IF(D2365="","",MIN(D2365+F2365,G2365+H2365))</f>
        <v/>
      </c>
      <c r="J2365" s="50">
        <f>IF(D2365="","",MIN(D2365,MAX(0,I2365-F2365)))</f>
        <v/>
      </c>
      <c r="K2365" s="50">
        <f>IF(D2365="","",MAX(0,D2365+F2365-I2365))</f>
        <v/>
      </c>
      <c r="L2365" s="23">
        <f>IF(D2365="","",IF(D2365&lt;=0,"",1+COUNTIFS($D$2306:$D$2405,"&gt;0",$E$2306:$E$2405,"&gt;"&amp;E2365)))</f>
        <v/>
      </c>
      <c r="M2365" s="23">
        <f>IF(D2365="","",IF(AND(K2365&gt;0,L2365=1),"Yes","No"))</f>
        <v/>
      </c>
      <c r="N2365" s="50">
        <f>IF(D2365="","",N2265+F2365)</f>
        <v/>
      </c>
      <c r="O2365" s="49">
        <f>IF(D2365="","",IF(AND(K2365=0,K2265&gt;0),C2365,""))</f>
        <v/>
      </c>
    </row>
    <row r="2366">
      <c r="A2366" s="47">
        <f>IF(B2366="","",DATE(YEAR('Debt Inputs'!$E$2),MONTH('Debt Inputs'!$E$2)+23,1))</f>
        <v/>
      </c>
      <c r="B2366" s="18">
        <f>IF('Debt Inputs'!A66="","",'Debt Inputs'!A66)</f>
        <v/>
      </c>
      <c r="C2366" s="19">
        <f>IF(B2366="","",IFERROR(VLOOKUP(B2366,'Debt Inputs'!$A$6:$M$105,2,FALSE),""))</f>
        <v/>
      </c>
      <c r="D2366" s="48">
        <f>IF(B2366="","",K2266)</f>
        <v/>
      </c>
      <c r="E2366" s="21">
        <f>IF(B2366="","",IFERROR(VLOOKUP(B2366,'Debt Inputs'!$A$6:$M$105,5,FALSE),0))</f>
        <v/>
      </c>
      <c r="F2366" s="48">
        <f>IF(D2366="","",IFERROR(D2366*E2366/12,0))</f>
        <v/>
      </c>
      <c r="G2366" s="48">
        <f>IF(D2366="","",MIN(IFERROR(VLOOKUP(B2366,'Debt Inputs'!$A$6:$M$105,7,FALSE),0),D2366+F2366))</f>
        <v/>
      </c>
      <c r="H2366" s="48">
        <f>IF(D2366="","",IF(L2366=1,MAX(0,'Debt Inputs'!$B$2-SUM($G$2306:$G$2405)),0))</f>
        <v/>
      </c>
      <c r="I2366" s="48">
        <f>IF(D2366="","",MIN(D2366+F2366,G2366+H2366))</f>
        <v/>
      </c>
      <c r="J2366" s="48">
        <f>IF(D2366="","",MIN(D2366,MAX(0,I2366-F2366)))</f>
        <v/>
      </c>
      <c r="K2366" s="48">
        <f>IF(D2366="","",MAX(0,D2366+F2366-I2366))</f>
        <v/>
      </c>
      <c r="L2366" s="18">
        <f>IF(D2366="","",IF(D2366&lt;=0,"",1+COUNTIFS($D$2306:$D$2405,"&gt;0",$E$2306:$E$2405,"&gt;"&amp;E2366)))</f>
        <v/>
      </c>
      <c r="M2366" s="18">
        <f>IF(D2366="","",IF(AND(K2366&gt;0,L2366=1),"Yes","No"))</f>
        <v/>
      </c>
      <c r="N2366" s="48">
        <f>IF(D2366="","",N2266+F2366)</f>
        <v/>
      </c>
      <c r="O2366" s="47">
        <f>IF(D2366="","",IF(AND(K2366=0,K2266&gt;0),C2366,""))</f>
        <v/>
      </c>
    </row>
    <row r="2367">
      <c r="A2367" s="49">
        <f>IF(B2367="","",DATE(YEAR('Debt Inputs'!$E$2),MONTH('Debt Inputs'!$E$2)+23,1))</f>
        <v/>
      </c>
      <c r="B2367" s="23">
        <f>IF('Debt Inputs'!A67="","",'Debt Inputs'!A67)</f>
        <v/>
      </c>
      <c r="C2367" s="24">
        <f>IF(B2367="","",IFERROR(VLOOKUP(B2367,'Debt Inputs'!$A$6:$M$105,2,FALSE),""))</f>
        <v/>
      </c>
      <c r="D2367" s="50">
        <f>IF(B2367="","",K2267)</f>
        <v/>
      </c>
      <c r="E2367" s="26">
        <f>IF(B2367="","",IFERROR(VLOOKUP(B2367,'Debt Inputs'!$A$6:$M$105,5,FALSE),0))</f>
        <v/>
      </c>
      <c r="F2367" s="50">
        <f>IF(D2367="","",IFERROR(D2367*E2367/12,0))</f>
        <v/>
      </c>
      <c r="G2367" s="50">
        <f>IF(D2367="","",MIN(IFERROR(VLOOKUP(B2367,'Debt Inputs'!$A$6:$M$105,7,FALSE),0),D2367+F2367))</f>
        <v/>
      </c>
      <c r="H2367" s="50">
        <f>IF(D2367="","",IF(L2367=1,MAX(0,'Debt Inputs'!$B$2-SUM($G$2306:$G$2405)),0))</f>
        <v/>
      </c>
      <c r="I2367" s="50">
        <f>IF(D2367="","",MIN(D2367+F2367,G2367+H2367))</f>
        <v/>
      </c>
      <c r="J2367" s="50">
        <f>IF(D2367="","",MIN(D2367,MAX(0,I2367-F2367)))</f>
        <v/>
      </c>
      <c r="K2367" s="50">
        <f>IF(D2367="","",MAX(0,D2367+F2367-I2367))</f>
        <v/>
      </c>
      <c r="L2367" s="23">
        <f>IF(D2367="","",IF(D2367&lt;=0,"",1+COUNTIFS($D$2306:$D$2405,"&gt;0",$E$2306:$E$2405,"&gt;"&amp;E2367)))</f>
        <v/>
      </c>
      <c r="M2367" s="23">
        <f>IF(D2367="","",IF(AND(K2367&gt;0,L2367=1),"Yes","No"))</f>
        <v/>
      </c>
      <c r="N2367" s="50">
        <f>IF(D2367="","",N2267+F2367)</f>
        <v/>
      </c>
      <c r="O2367" s="49">
        <f>IF(D2367="","",IF(AND(K2367=0,K2267&gt;0),C2367,""))</f>
        <v/>
      </c>
    </row>
    <row r="2368">
      <c r="A2368" s="47">
        <f>IF(B2368="","",DATE(YEAR('Debt Inputs'!$E$2),MONTH('Debt Inputs'!$E$2)+23,1))</f>
        <v/>
      </c>
      <c r="B2368" s="18">
        <f>IF('Debt Inputs'!A68="","",'Debt Inputs'!A68)</f>
        <v/>
      </c>
      <c r="C2368" s="19">
        <f>IF(B2368="","",IFERROR(VLOOKUP(B2368,'Debt Inputs'!$A$6:$M$105,2,FALSE),""))</f>
        <v/>
      </c>
      <c r="D2368" s="48">
        <f>IF(B2368="","",K2268)</f>
        <v/>
      </c>
      <c r="E2368" s="21">
        <f>IF(B2368="","",IFERROR(VLOOKUP(B2368,'Debt Inputs'!$A$6:$M$105,5,FALSE),0))</f>
        <v/>
      </c>
      <c r="F2368" s="48">
        <f>IF(D2368="","",IFERROR(D2368*E2368/12,0))</f>
        <v/>
      </c>
      <c r="G2368" s="48">
        <f>IF(D2368="","",MIN(IFERROR(VLOOKUP(B2368,'Debt Inputs'!$A$6:$M$105,7,FALSE),0),D2368+F2368))</f>
        <v/>
      </c>
      <c r="H2368" s="48">
        <f>IF(D2368="","",IF(L2368=1,MAX(0,'Debt Inputs'!$B$2-SUM($G$2306:$G$2405)),0))</f>
        <v/>
      </c>
      <c r="I2368" s="48">
        <f>IF(D2368="","",MIN(D2368+F2368,G2368+H2368))</f>
        <v/>
      </c>
      <c r="J2368" s="48">
        <f>IF(D2368="","",MIN(D2368,MAX(0,I2368-F2368)))</f>
        <v/>
      </c>
      <c r="K2368" s="48">
        <f>IF(D2368="","",MAX(0,D2368+F2368-I2368))</f>
        <v/>
      </c>
      <c r="L2368" s="18">
        <f>IF(D2368="","",IF(D2368&lt;=0,"",1+COUNTIFS($D$2306:$D$2405,"&gt;0",$E$2306:$E$2405,"&gt;"&amp;E2368)))</f>
        <v/>
      </c>
      <c r="M2368" s="18">
        <f>IF(D2368="","",IF(AND(K2368&gt;0,L2368=1),"Yes","No"))</f>
        <v/>
      </c>
      <c r="N2368" s="48">
        <f>IF(D2368="","",N2268+F2368)</f>
        <v/>
      </c>
      <c r="O2368" s="47">
        <f>IF(D2368="","",IF(AND(K2368=0,K2268&gt;0),C2368,""))</f>
        <v/>
      </c>
    </row>
    <row r="2369">
      <c r="A2369" s="49">
        <f>IF(B2369="","",DATE(YEAR('Debt Inputs'!$E$2),MONTH('Debt Inputs'!$E$2)+23,1))</f>
        <v/>
      </c>
      <c r="B2369" s="23">
        <f>IF('Debt Inputs'!A69="","",'Debt Inputs'!A69)</f>
        <v/>
      </c>
      <c r="C2369" s="24">
        <f>IF(B2369="","",IFERROR(VLOOKUP(B2369,'Debt Inputs'!$A$6:$M$105,2,FALSE),""))</f>
        <v/>
      </c>
      <c r="D2369" s="50">
        <f>IF(B2369="","",K2269)</f>
        <v/>
      </c>
      <c r="E2369" s="26">
        <f>IF(B2369="","",IFERROR(VLOOKUP(B2369,'Debt Inputs'!$A$6:$M$105,5,FALSE),0))</f>
        <v/>
      </c>
      <c r="F2369" s="50">
        <f>IF(D2369="","",IFERROR(D2369*E2369/12,0))</f>
        <v/>
      </c>
      <c r="G2369" s="50">
        <f>IF(D2369="","",MIN(IFERROR(VLOOKUP(B2369,'Debt Inputs'!$A$6:$M$105,7,FALSE),0),D2369+F2369))</f>
        <v/>
      </c>
      <c r="H2369" s="50">
        <f>IF(D2369="","",IF(L2369=1,MAX(0,'Debt Inputs'!$B$2-SUM($G$2306:$G$2405)),0))</f>
        <v/>
      </c>
      <c r="I2369" s="50">
        <f>IF(D2369="","",MIN(D2369+F2369,G2369+H2369))</f>
        <v/>
      </c>
      <c r="J2369" s="50">
        <f>IF(D2369="","",MIN(D2369,MAX(0,I2369-F2369)))</f>
        <v/>
      </c>
      <c r="K2369" s="50">
        <f>IF(D2369="","",MAX(0,D2369+F2369-I2369))</f>
        <v/>
      </c>
      <c r="L2369" s="23">
        <f>IF(D2369="","",IF(D2369&lt;=0,"",1+COUNTIFS($D$2306:$D$2405,"&gt;0",$E$2306:$E$2405,"&gt;"&amp;E2369)))</f>
        <v/>
      </c>
      <c r="M2369" s="23">
        <f>IF(D2369="","",IF(AND(K2369&gt;0,L2369=1),"Yes","No"))</f>
        <v/>
      </c>
      <c r="N2369" s="50">
        <f>IF(D2369="","",N2269+F2369)</f>
        <v/>
      </c>
      <c r="O2369" s="49">
        <f>IF(D2369="","",IF(AND(K2369=0,K2269&gt;0),C2369,""))</f>
        <v/>
      </c>
    </row>
    <row r="2370">
      <c r="A2370" s="47">
        <f>IF(B2370="","",DATE(YEAR('Debt Inputs'!$E$2),MONTH('Debt Inputs'!$E$2)+23,1))</f>
        <v/>
      </c>
      <c r="B2370" s="18">
        <f>IF('Debt Inputs'!A70="","",'Debt Inputs'!A70)</f>
        <v/>
      </c>
      <c r="C2370" s="19">
        <f>IF(B2370="","",IFERROR(VLOOKUP(B2370,'Debt Inputs'!$A$6:$M$105,2,FALSE),""))</f>
        <v/>
      </c>
      <c r="D2370" s="48">
        <f>IF(B2370="","",K2270)</f>
        <v/>
      </c>
      <c r="E2370" s="21">
        <f>IF(B2370="","",IFERROR(VLOOKUP(B2370,'Debt Inputs'!$A$6:$M$105,5,FALSE),0))</f>
        <v/>
      </c>
      <c r="F2370" s="48">
        <f>IF(D2370="","",IFERROR(D2370*E2370/12,0))</f>
        <v/>
      </c>
      <c r="G2370" s="48">
        <f>IF(D2370="","",MIN(IFERROR(VLOOKUP(B2370,'Debt Inputs'!$A$6:$M$105,7,FALSE),0),D2370+F2370))</f>
        <v/>
      </c>
      <c r="H2370" s="48">
        <f>IF(D2370="","",IF(L2370=1,MAX(0,'Debt Inputs'!$B$2-SUM($G$2306:$G$2405)),0))</f>
        <v/>
      </c>
      <c r="I2370" s="48">
        <f>IF(D2370="","",MIN(D2370+F2370,G2370+H2370))</f>
        <v/>
      </c>
      <c r="J2370" s="48">
        <f>IF(D2370="","",MIN(D2370,MAX(0,I2370-F2370)))</f>
        <v/>
      </c>
      <c r="K2370" s="48">
        <f>IF(D2370="","",MAX(0,D2370+F2370-I2370))</f>
        <v/>
      </c>
      <c r="L2370" s="18">
        <f>IF(D2370="","",IF(D2370&lt;=0,"",1+COUNTIFS($D$2306:$D$2405,"&gt;0",$E$2306:$E$2405,"&gt;"&amp;E2370)))</f>
        <v/>
      </c>
      <c r="M2370" s="18">
        <f>IF(D2370="","",IF(AND(K2370&gt;0,L2370=1),"Yes","No"))</f>
        <v/>
      </c>
      <c r="N2370" s="48">
        <f>IF(D2370="","",N2270+F2370)</f>
        <v/>
      </c>
      <c r="O2370" s="47">
        <f>IF(D2370="","",IF(AND(K2370=0,K2270&gt;0),C2370,""))</f>
        <v/>
      </c>
    </row>
    <row r="2371">
      <c r="A2371" s="49">
        <f>IF(B2371="","",DATE(YEAR('Debt Inputs'!$E$2),MONTH('Debt Inputs'!$E$2)+23,1))</f>
        <v/>
      </c>
      <c r="B2371" s="23">
        <f>IF('Debt Inputs'!A71="","",'Debt Inputs'!A71)</f>
        <v/>
      </c>
      <c r="C2371" s="24">
        <f>IF(B2371="","",IFERROR(VLOOKUP(B2371,'Debt Inputs'!$A$6:$M$105,2,FALSE),""))</f>
        <v/>
      </c>
      <c r="D2371" s="50">
        <f>IF(B2371="","",K2271)</f>
        <v/>
      </c>
      <c r="E2371" s="26">
        <f>IF(B2371="","",IFERROR(VLOOKUP(B2371,'Debt Inputs'!$A$6:$M$105,5,FALSE),0))</f>
        <v/>
      </c>
      <c r="F2371" s="50">
        <f>IF(D2371="","",IFERROR(D2371*E2371/12,0))</f>
        <v/>
      </c>
      <c r="G2371" s="50">
        <f>IF(D2371="","",MIN(IFERROR(VLOOKUP(B2371,'Debt Inputs'!$A$6:$M$105,7,FALSE),0),D2371+F2371))</f>
        <v/>
      </c>
      <c r="H2371" s="50">
        <f>IF(D2371="","",IF(L2371=1,MAX(0,'Debt Inputs'!$B$2-SUM($G$2306:$G$2405)),0))</f>
        <v/>
      </c>
      <c r="I2371" s="50">
        <f>IF(D2371="","",MIN(D2371+F2371,G2371+H2371))</f>
        <v/>
      </c>
      <c r="J2371" s="50">
        <f>IF(D2371="","",MIN(D2371,MAX(0,I2371-F2371)))</f>
        <v/>
      </c>
      <c r="K2371" s="50">
        <f>IF(D2371="","",MAX(0,D2371+F2371-I2371))</f>
        <v/>
      </c>
      <c r="L2371" s="23">
        <f>IF(D2371="","",IF(D2371&lt;=0,"",1+COUNTIFS($D$2306:$D$2405,"&gt;0",$E$2306:$E$2405,"&gt;"&amp;E2371)))</f>
        <v/>
      </c>
      <c r="M2371" s="23">
        <f>IF(D2371="","",IF(AND(K2371&gt;0,L2371=1),"Yes","No"))</f>
        <v/>
      </c>
      <c r="N2371" s="50">
        <f>IF(D2371="","",N2271+F2371)</f>
        <v/>
      </c>
      <c r="O2371" s="49">
        <f>IF(D2371="","",IF(AND(K2371=0,K2271&gt;0),C2371,""))</f>
        <v/>
      </c>
    </row>
    <row r="2372">
      <c r="A2372" s="47">
        <f>IF(B2372="","",DATE(YEAR('Debt Inputs'!$E$2),MONTH('Debt Inputs'!$E$2)+23,1))</f>
        <v/>
      </c>
      <c r="B2372" s="18">
        <f>IF('Debt Inputs'!A72="","",'Debt Inputs'!A72)</f>
        <v/>
      </c>
      <c r="C2372" s="19">
        <f>IF(B2372="","",IFERROR(VLOOKUP(B2372,'Debt Inputs'!$A$6:$M$105,2,FALSE),""))</f>
        <v/>
      </c>
      <c r="D2372" s="48">
        <f>IF(B2372="","",K2272)</f>
        <v/>
      </c>
      <c r="E2372" s="21">
        <f>IF(B2372="","",IFERROR(VLOOKUP(B2372,'Debt Inputs'!$A$6:$M$105,5,FALSE),0))</f>
        <v/>
      </c>
      <c r="F2372" s="48">
        <f>IF(D2372="","",IFERROR(D2372*E2372/12,0))</f>
        <v/>
      </c>
      <c r="G2372" s="48">
        <f>IF(D2372="","",MIN(IFERROR(VLOOKUP(B2372,'Debt Inputs'!$A$6:$M$105,7,FALSE),0),D2372+F2372))</f>
        <v/>
      </c>
      <c r="H2372" s="48">
        <f>IF(D2372="","",IF(L2372=1,MAX(0,'Debt Inputs'!$B$2-SUM($G$2306:$G$2405)),0))</f>
        <v/>
      </c>
      <c r="I2372" s="48">
        <f>IF(D2372="","",MIN(D2372+F2372,G2372+H2372))</f>
        <v/>
      </c>
      <c r="J2372" s="48">
        <f>IF(D2372="","",MIN(D2372,MAX(0,I2372-F2372)))</f>
        <v/>
      </c>
      <c r="K2372" s="48">
        <f>IF(D2372="","",MAX(0,D2372+F2372-I2372))</f>
        <v/>
      </c>
      <c r="L2372" s="18">
        <f>IF(D2372="","",IF(D2372&lt;=0,"",1+COUNTIFS($D$2306:$D$2405,"&gt;0",$E$2306:$E$2405,"&gt;"&amp;E2372)))</f>
        <v/>
      </c>
      <c r="M2372" s="18">
        <f>IF(D2372="","",IF(AND(K2372&gt;0,L2372=1),"Yes","No"))</f>
        <v/>
      </c>
      <c r="N2372" s="48">
        <f>IF(D2372="","",N2272+F2372)</f>
        <v/>
      </c>
      <c r="O2372" s="47">
        <f>IF(D2372="","",IF(AND(K2372=0,K2272&gt;0),C2372,""))</f>
        <v/>
      </c>
    </row>
    <row r="2373">
      <c r="A2373" s="49">
        <f>IF(B2373="","",DATE(YEAR('Debt Inputs'!$E$2),MONTH('Debt Inputs'!$E$2)+23,1))</f>
        <v/>
      </c>
      <c r="B2373" s="23">
        <f>IF('Debt Inputs'!A73="","",'Debt Inputs'!A73)</f>
        <v/>
      </c>
      <c r="C2373" s="24">
        <f>IF(B2373="","",IFERROR(VLOOKUP(B2373,'Debt Inputs'!$A$6:$M$105,2,FALSE),""))</f>
        <v/>
      </c>
      <c r="D2373" s="50">
        <f>IF(B2373="","",K2273)</f>
        <v/>
      </c>
      <c r="E2373" s="26">
        <f>IF(B2373="","",IFERROR(VLOOKUP(B2373,'Debt Inputs'!$A$6:$M$105,5,FALSE),0))</f>
        <v/>
      </c>
      <c r="F2373" s="50">
        <f>IF(D2373="","",IFERROR(D2373*E2373/12,0))</f>
        <v/>
      </c>
      <c r="G2373" s="50">
        <f>IF(D2373="","",MIN(IFERROR(VLOOKUP(B2373,'Debt Inputs'!$A$6:$M$105,7,FALSE),0),D2373+F2373))</f>
        <v/>
      </c>
      <c r="H2373" s="50">
        <f>IF(D2373="","",IF(L2373=1,MAX(0,'Debt Inputs'!$B$2-SUM($G$2306:$G$2405)),0))</f>
        <v/>
      </c>
      <c r="I2373" s="50">
        <f>IF(D2373="","",MIN(D2373+F2373,G2373+H2373))</f>
        <v/>
      </c>
      <c r="J2373" s="50">
        <f>IF(D2373="","",MIN(D2373,MAX(0,I2373-F2373)))</f>
        <v/>
      </c>
      <c r="K2373" s="50">
        <f>IF(D2373="","",MAX(0,D2373+F2373-I2373))</f>
        <v/>
      </c>
      <c r="L2373" s="23">
        <f>IF(D2373="","",IF(D2373&lt;=0,"",1+COUNTIFS($D$2306:$D$2405,"&gt;0",$E$2306:$E$2405,"&gt;"&amp;E2373)))</f>
        <v/>
      </c>
      <c r="M2373" s="23">
        <f>IF(D2373="","",IF(AND(K2373&gt;0,L2373=1),"Yes","No"))</f>
        <v/>
      </c>
      <c r="N2373" s="50">
        <f>IF(D2373="","",N2273+F2373)</f>
        <v/>
      </c>
      <c r="O2373" s="49">
        <f>IF(D2373="","",IF(AND(K2373=0,K2273&gt;0),C2373,""))</f>
        <v/>
      </c>
    </row>
    <row r="2374">
      <c r="A2374" s="47">
        <f>IF(B2374="","",DATE(YEAR('Debt Inputs'!$E$2),MONTH('Debt Inputs'!$E$2)+23,1))</f>
        <v/>
      </c>
      <c r="B2374" s="18">
        <f>IF('Debt Inputs'!A74="","",'Debt Inputs'!A74)</f>
        <v/>
      </c>
      <c r="C2374" s="19">
        <f>IF(B2374="","",IFERROR(VLOOKUP(B2374,'Debt Inputs'!$A$6:$M$105,2,FALSE),""))</f>
        <v/>
      </c>
      <c r="D2374" s="48">
        <f>IF(B2374="","",K2274)</f>
        <v/>
      </c>
      <c r="E2374" s="21">
        <f>IF(B2374="","",IFERROR(VLOOKUP(B2374,'Debt Inputs'!$A$6:$M$105,5,FALSE),0))</f>
        <v/>
      </c>
      <c r="F2374" s="48">
        <f>IF(D2374="","",IFERROR(D2374*E2374/12,0))</f>
        <v/>
      </c>
      <c r="G2374" s="48">
        <f>IF(D2374="","",MIN(IFERROR(VLOOKUP(B2374,'Debt Inputs'!$A$6:$M$105,7,FALSE),0),D2374+F2374))</f>
        <v/>
      </c>
      <c r="H2374" s="48">
        <f>IF(D2374="","",IF(L2374=1,MAX(0,'Debt Inputs'!$B$2-SUM($G$2306:$G$2405)),0))</f>
        <v/>
      </c>
      <c r="I2374" s="48">
        <f>IF(D2374="","",MIN(D2374+F2374,G2374+H2374))</f>
        <v/>
      </c>
      <c r="J2374" s="48">
        <f>IF(D2374="","",MIN(D2374,MAX(0,I2374-F2374)))</f>
        <v/>
      </c>
      <c r="K2374" s="48">
        <f>IF(D2374="","",MAX(0,D2374+F2374-I2374))</f>
        <v/>
      </c>
      <c r="L2374" s="18">
        <f>IF(D2374="","",IF(D2374&lt;=0,"",1+COUNTIFS($D$2306:$D$2405,"&gt;0",$E$2306:$E$2405,"&gt;"&amp;E2374)))</f>
        <v/>
      </c>
      <c r="M2374" s="18">
        <f>IF(D2374="","",IF(AND(K2374&gt;0,L2374=1),"Yes","No"))</f>
        <v/>
      </c>
      <c r="N2374" s="48">
        <f>IF(D2374="","",N2274+F2374)</f>
        <v/>
      </c>
      <c r="O2374" s="47">
        <f>IF(D2374="","",IF(AND(K2374=0,K2274&gt;0),C2374,""))</f>
        <v/>
      </c>
    </row>
    <row r="2375">
      <c r="A2375" s="49">
        <f>IF(B2375="","",DATE(YEAR('Debt Inputs'!$E$2),MONTH('Debt Inputs'!$E$2)+23,1))</f>
        <v/>
      </c>
      <c r="B2375" s="23">
        <f>IF('Debt Inputs'!A75="","",'Debt Inputs'!A75)</f>
        <v/>
      </c>
      <c r="C2375" s="24">
        <f>IF(B2375="","",IFERROR(VLOOKUP(B2375,'Debt Inputs'!$A$6:$M$105,2,FALSE),""))</f>
        <v/>
      </c>
      <c r="D2375" s="50">
        <f>IF(B2375="","",K2275)</f>
        <v/>
      </c>
      <c r="E2375" s="26">
        <f>IF(B2375="","",IFERROR(VLOOKUP(B2375,'Debt Inputs'!$A$6:$M$105,5,FALSE),0))</f>
        <v/>
      </c>
      <c r="F2375" s="50">
        <f>IF(D2375="","",IFERROR(D2375*E2375/12,0))</f>
        <v/>
      </c>
      <c r="G2375" s="50">
        <f>IF(D2375="","",MIN(IFERROR(VLOOKUP(B2375,'Debt Inputs'!$A$6:$M$105,7,FALSE),0),D2375+F2375))</f>
        <v/>
      </c>
      <c r="H2375" s="50">
        <f>IF(D2375="","",IF(L2375=1,MAX(0,'Debt Inputs'!$B$2-SUM($G$2306:$G$2405)),0))</f>
        <v/>
      </c>
      <c r="I2375" s="50">
        <f>IF(D2375="","",MIN(D2375+F2375,G2375+H2375))</f>
        <v/>
      </c>
      <c r="J2375" s="50">
        <f>IF(D2375="","",MIN(D2375,MAX(0,I2375-F2375)))</f>
        <v/>
      </c>
      <c r="K2375" s="50">
        <f>IF(D2375="","",MAX(0,D2375+F2375-I2375))</f>
        <v/>
      </c>
      <c r="L2375" s="23">
        <f>IF(D2375="","",IF(D2375&lt;=0,"",1+COUNTIFS($D$2306:$D$2405,"&gt;0",$E$2306:$E$2405,"&gt;"&amp;E2375)))</f>
        <v/>
      </c>
      <c r="M2375" s="23">
        <f>IF(D2375="","",IF(AND(K2375&gt;0,L2375=1),"Yes","No"))</f>
        <v/>
      </c>
      <c r="N2375" s="50">
        <f>IF(D2375="","",N2275+F2375)</f>
        <v/>
      </c>
      <c r="O2375" s="49">
        <f>IF(D2375="","",IF(AND(K2375=0,K2275&gt;0),C2375,""))</f>
        <v/>
      </c>
    </row>
    <row r="2376">
      <c r="A2376" s="47">
        <f>IF(B2376="","",DATE(YEAR('Debt Inputs'!$E$2),MONTH('Debt Inputs'!$E$2)+23,1))</f>
        <v/>
      </c>
      <c r="B2376" s="18">
        <f>IF('Debt Inputs'!A76="","",'Debt Inputs'!A76)</f>
        <v/>
      </c>
      <c r="C2376" s="19">
        <f>IF(B2376="","",IFERROR(VLOOKUP(B2376,'Debt Inputs'!$A$6:$M$105,2,FALSE),""))</f>
        <v/>
      </c>
      <c r="D2376" s="48">
        <f>IF(B2376="","",K2276)</f>
        <v/>
      </c>
      <c r="E2376" s="21">
        <f>IF(B2376="","",IFERROR(VLOOKUP(B2376,'Debt Inputs'!$A$6:$M$105,5,FALSE),0))</f>
        <v/>
      </c>
      <c r="F2376" s="48">
        <f>IF(D2376="","",IFERROR(D2376*E2376/12,0))</f>
        <v/>
      </c>
      <c r="G2376" s="48">
        <f>IF(D2376="","",MIN(IFERROR(VLOOKUP(B2376,'Debt Inputs'!$A$6:$M$105,7,FALSE),0),D2376+F2376))</f>
        <v/>
      </c>
      <c r="H2376" s="48">
        <f>IF(D2376="","",IF(L2376=1,MAX(0,'Debt Inputs'!$B$2-SUM($G$2306:$G$2405)),0))</f>
        <v/>
      </c>
      <c r="I2376" s="48">
        <f>IF(D2376="","",MIN(D2376+F2376,G2376+H2376))</f>
        <v/>
      </c>
      <c r="J2376" s="48">
        <f>IF(D2376="","",MIN(D2376,MAX(0,I2376-F2376)))</f>
        <v/>
      </c>
      <c r="K2376" s="48">
        <f>IF(D2376="","",MAX(0,D2376+F2376-I2376))</f>
        <v/>
      </c>
      <c r="L2376" s="18">
        <f>IF(D2376="","",IF(D2376&lt;=0,"",1+COUNTIFS($D$2306:$D$2405,"&gt;0",$E$2306:$E$2405,"&gt;"&amp;E2376)))</f>
        <v/>
      </c>
      <c r="M2376" s="18">
        <f>IF(D2376="","",IF(AND(K2376&gt;0,L2376=1),"Yes","No"))</f>
        <v/>
      </c>
      <c r="N2376" s="48">
        <f>IF(D2376="","",N2276+F2376)</f>
        <v/>
      </c>
      <c r="O2376" s="47">
        <f>IF(D2376="","",IF(AND(K2376=0,K2276&gt;0),C2376,""))</f>
        <v/>
      </c>
    </row>
    <row r="2377">
      <c r="A2377" s="49">
        <f>IF(B2377="","",DATE(YEAR('Debt Inputs'!$E$2),MONTH('Debt Inputs'!$E$2)+23,1))</f>
        <v/>
      </c>
      <c r="B2377" s="23">
        <f>IF('Debt Inputs'!A77="","",'Debt Inputs'!A77)</f>
        <v/>
      </c>
      <c r="C2377" s="24">
        <f>IF(B2377="","",IFERROR(VLOOKUP(B2377,'Debt Inputs'!$A$6:$M$105,2,FALSE),""))</f>
        <v/>
      </c>
      <c r="D2377" s="50">
        <f>IF(B2377="","",K2277)</f>
        <v/>
      </c>
      <c r="E2377" s="26">
        <f>IF(B2377="","",IFERROR(VLOOKUP(B2377,'Debt Inputs'!$A$6:$M$105,5,FALSE),0))</f>
        <v/>
      </c>
      <c r="F2377" s="50">
        <f>IF(D2377="","",IFERROR(D2377*E2377/12,0))</f>
        <v/>
      </c>
      <c r="G2377" s="50">
        <f>IF(D2377="","",MIN(IFERROR(VLOOKUP(B2377,'Debt Inputs'!$A$6:$M$105,7,FALSE),0),D2377+F2377))</f>
        <v/>
      </c>
      <c r="H2377" s="50">
        <f>IF(D2377="","",IF(L2377=1,MAX(0,'Debt Inputs'!$B$2-SUM($G$2306:$G$2405)),0))</f>
        <v/>
      </c>
      <c r="I2377" s="50">
        <f>IF(D2377="","",MIN(D2377+F2377,G2377+H2377))</f>
        <v/>
      </c>
      <c r="J2377" s="50">
        <f>IF(D2377="","",MIN(D2377,MAX(0,I2377-F2377)))</f>
        <v/>
      </c>
      <c r="K2377" s="50">
        <f>IF(D2377="","",MAX(0,D2377+F2377-I2377))</f>
        <v/>
      </c>
      <c r="L2377" s="23">
        <f>IF(D2377="","",IF(D2377&lt;=0,"",1+COUNTIFS($D$2306:$D$2405,"&gt;0",$E$2306:$E$2405,"&gt;"&amp;E2377)))</f>
        <v/>
      </c>
      <c r="M2377" s="23">
        <f>IF(D2377="","",IF(AND(K2377&gt;0,L2377=1),"Yes","No"))</f>
        <v/>
      </c>
      <c r="N2377" s="50">
        <f>IF(D2377="","",N2277+F2377)</f>
        <v/>
      </c>
      <c r="O2377" s="49">
        <f>IF(D2377="","",IF(AND(K2377=0,K2277&gt;0),C2377,""))</f>
        <v/>
      </c>
    </row>
    <row r="2378">
      <c r="A2378" s="47">
        <f>IF(B2378="","",DATE(YEAR('Debt Inputs'!$E$2),MONTH('Debt Inputs'!$E$2)+23,1))</f>
        <v/>
      </c>
      <c r="B2378" s="18">
        <f>IF('Debt Inputs'!A78="","",'Debt Inputs'!A78)</f>
        <v/>
      </c>
      <c r="C2378" s="19">
        <f>IF(B2378="","",IFERROR(VLOOKUP(B2378,'Debt Inputs'!$A$6:$M$105,2,FALSE),""))</f>
        <v/>
      </c>
      <c r="D2378" s="48">
        <f>IF(B2378="","",K2278)</f>
        <v/>
      </c>
      <c r="E2378" s="21">
        <f>IF(B2378="","",IFERROR(VLOOKUP(B2378,'Debt Inputs'!$A$6:$M$105,5,FALSE),0))</f>
        <v/>
      </c>
      <c r="F2378" s="48">
        <f>IF(D2378="","",IFERROR(D2378*E2378/12,0))</f>
        <v/>
      </c>
      <c r="G2378" s="48">
        <f>IF(D2378="","",MIN(IFERROR(VLOOKUP(B2378,'Debt Inputs'!$A$6:$M$105,7,FALSE),0),D2378+F2378))</f>
        <v/>
      </c>
      <c r="H2378" s="48">
        <f>IF(D2378="","",IF(L2378=1,MAX(0,'Debt Inputs'!$B$2-SUM($G$2306:$G$2405)),0))</f>
        <v/>
      </c>
      <c r="I2378" s="48">
        <f>IF(D2378="","",MIN(D2378+F2378,G2378+H2378))</f>
        <v/>
      </c>
      <c r="J2378" s="48">
        <f>IF(D2378="","",MIN(D2378,MAX(0,I2378-F2378)))</f>
        <v/>
      </c>
      <c r="K2378" s="48">
        <f>IF(D2378="","",MAX(0,D2378+F2378-I2378))</f>
        <v/>
      </c>
      <c r="L2378" s="18">
        <f>IF(D2378="","",IF(D2378&lt;=0,"",1+COUNTIFS($D$2306:$D$2405,"&gt;0",$E$2306:$E$2405,"&gt;"&amp;E2378)))</f>
        <v/>
      </c>
      <c r="M2378" s="18">
        <f>IF(D2378="","",IF(AND(K2378&gt;0,L2378=1),"Yes","No"))</f>
        <v/>
      </c>
      <c r="N2378" s="48">
        <f>IF(D2378="","",N2278+F2378)</f>
        <v/>
      </c>
      <c r="O2378" s="47">
        <f>IF(D2378="","",IF(AND(K2378=0,K2278&gt;0),C2378,""))</f>
        <v/>
      </c>
    </row>
    <row r="2379">
      <c r="A2379" s="49">
        <f>IF(B2379="","",DATE(YEAR('Debt Inputs'!$E$2),MONTH('Debt Inputs'!$E$2)+23,1))</f>
        <v/>
      </c>
      <c r="B2379" s="23">
        <f>IF('Debt Inputs'!A79="","",'Debt Inputs'!A79)</f>
        <v/>
      </c>
      <c r="C2379" s="24">
        <f>IF(B2379="","",IFERROR(VLOOKUP(B2379,'Debt Inputs'!$A$6:$M$105,2,FALSE),""))</f>
        <v/>
      </c>
      <c r="D2379" s="50">
        <f>IF(B2379="","",K2279)</f>
        <v/>
      </c>
      <c r="E2379" s="26">
        <f>IF(B2379="","",IFERROR(VLOOKUP(B2379,'Debt Inputs'!$A$6:$M$105,5,FALSE),0))</f>
        <v/>
      </c>
      <c r="F2379" s="50">
        <f>IF(D2379="","",IFERROR(D2379*E2379/12,0))</f>
        <v/>
      </c>
      <c r="G2379" s="50">
        <f>IF(D2379="","",MIN(IFERROR(VLOOKUP(B2379,'Debt Inputs'!$A$6:$M$105,7,FALSE),0),D2379+F2379))</f>
        <v/>
      </c>
      <c r="H2379" s="50">
        <f>IF(D2379="","",IF(L2379=1,MAX(0,'Debt Inputs'!$B$2-SUM($G$2306:$G$2405)),0))</f>
        <v/>
      </c>
      <c r="I2379" s="50">
        <f>IF(D2379="","",MIN(D2379+F2379,G2379+H2379))</f>
        <v/>
      </c>
      <c r="J2379" s="50">
        <f>IF(D2379="","",MIN(D2379,MAX(0,I2379-F2379)))</f>
        <v/>
      </c>
      <c r="K2379" s="50">
        <f>IF(D2379="","",MAX(0,D2379+F2379-I2379))</f>
        <v/>
      </c>
      <c r="L2379" s="23">
        <f>IF(D2379="","",IF(D2379&lt;=0,"",1+COUNTIFS($D$2306:$D$2405,"&gt;0",$E$2306:$E$2405,"&gt;"&amp;E2379)))</f>
        <v/>
      </c>
      <c r="M2379" s="23">
        <f>IF(D2379="","",IF(AND(K2379&gt;0,L2379=1),"Yes","No"))</f>
        <v/>
      </c>
      <c r="N2379" s="50">
        <f>IF(D2379="","",N2279+F2379)</f>
        <v/>
      </c>
      <c r="O2379" s="49">
        <f>IF(D2379="","",IF(AND(K2379=0,K2279&gt;0),C2379,""))</f>
        <v/>
      </c>
    </row>
    <row r="2380">
      <c r="A2380" s="47">
        <f>IF(B2380="","",DATE(YEAR('Debt Inputs'!$E$2),MONTH('Debt Inputs'!$E$2)+23,1))</f>
        <v/>
      </c>
      <c r="B2380" s="18">
        <f>IF('Debt Inputs'!A80="","",'Debt Inputs'!A80)</f>
        <v/>
      </c>
      <c r="C2380" s="19">
        <f>IF(B2380="","",IFERROR(VLOOKUP(B2380,'Debt Inputs'!$A$6:$M$105,2,FALSE),""))</f>
        <v/>
      </c>
      <c r="D2380" s="48">
        <f>IF(B2380="","",K2280)</f>
        <v/>
      </c>
      <c r="E2380" s="21">
        <f>IF(B2380="","",IFERROR(VLOOKUP(B2380,'Debt Inputs'!$A$6:$M$105,5,FALSE),0))</f>
        <v/>
      </c>
      <c r="F2380" s="48">
        <f>IF(D2380="","",IFERROR(D2380*E2380/12,0))</f>
        <v/>
      </c>
      <c r="G2380" s="48">
        <f>IF(D2380="","",MIN(IFERROR(VLOOKUP(B2380,'Debt Inputs'!$A$6:$M$105,7,FALSE),0),D2380+F2380))</f>
        <v/>
      </c>
      <c r="H2380" s="48">
        <f>IF(D2380="","",IF(L2380=1,MAX(0,'Debt Inputs'!$B$2-SUM($G$2306:$G$2405)),0))</f>
        <v/>
      </c>
      <c r="I2380" s="48">
        <f>IF(D2380="","",MIN(D2380+F2380,G2380+H2380))</f>
        <v/>
      </c>
      <c r="J2380" s="48">
        <f>IF(D2380="","",MIN(D2380,MAX(0,I2380-F2380)))</f>
        <v/>
      </c>
      <c r="K2380" s="48">
        <f>IF(D2380="","",MAX(0,D2380+F2380-I2380))</f>
        <v/>
      </c>
      <c r="L2380" s="18">
        <f>IF(D2380="","",IF(D2380&lt;=0,"",1+COUNTIFS($D$2306:$D$2405,"&gt;0",$E$2306:$E$2405,"&gt;"&amp;E2380)))</f>
        <v/>
      </c>
      <c r="M2380" s="18">
        <f>IF(D2380="","",IF(AND(K2380&gt;0,L2380=1),"Yes","No"))</f>
        <v/>
      </c>
      <c r="N2380" s="48">
        <f>IF(D2380="","",N2280+F2380)</f>
        <v/>
      </c>
      <c r="O2380" s="47">
        <f>IF(D2380="","",IF(AND(K2380=0,K2280&gt;0),C2380,""))</f>
        <v/>
      </c>
    </row>
    <row r="2381">
      <c r="A2381" s="49">
        <f>IF(B2381="","",DATE(YEAR('Debt Inputs'!$E$2),MONTH('Debt Inputs'!$E$2)+23,1))</f>
        <v/>
      </c>
      <c r="B2381" s="23">
        <f>IF('Debt Inputs'!A81="","",'Debt Inputs'!A81)</f>
        <v/>
      </c>
      <c r="C2381" s="24">
        <f>IF(B2381="","",IFERROR(VLOOKUP(B2381,'Debt Inputs'!$A$6:$M$105,2,FALSE),""))</f>
        <v/>
      </c>
      <c r="D2381" s="50">
        <f>IF(B2381="","",K2281)</f>
        <v/>
      </c>
      <c r="E2381" s="26">
        <f>IF(B2381="","",IFERROR(VLOOKUP(B2381,'Debt Inputs'!$A$6:$M$105,5,FALSE),0))</f>
        <v/>
      </c>
      <c r="F2381" s="50">
        <f>IF(D2381="","",IFERROR(D2381*E2381/12,0))</f>
        <v/>
      </c>
      <c r="G2381" s="50">
        <f>IF(D2381="","",MIN(IFERROR(VLOOKUP(B2381,'Debt Inputs'!$A$6:$M$105,7,FALSE),0),D2381+F2381))</f>
        <v/>
      </c>
      <c r="H2381" s="50">
        <f>IF(D2381="","",IF(L2381=1,MAX(0,'Debt Inputs'!$B$2-SUM($G$2306:$G$2405)),0))</f>
        <v/>
      </c>
      <c r="I2381" s="50">
        <f>IF(D2381="","",MIN(D2381+F2381,G2381+H2381))</f>
        <v/>
      </c>
      <c r="J2381" s="50">
        <f>IF(D2381="","",MIN(D2381,MAX(0,I2381-F2381)))</f>
        <v/>
      </c>
      <c r="K2381" s="50">
        <f>IF(D2381="","",MAX(0,D2381+F2381-I2381))</f>
        <v/>
      </c>
      <c r="L2381" s="23">
        <f>IF(D2381="","",IF(D2381&lt;=0,"",1+COUNTIFS($D$2306:$D$2405,"&gt;0",$E$2306:$E$2405,"&gt;"&amp;E2381)))</f>
        <v/>
      </c>
      <c r="M2381" s="23">
        <f>IF(D2381="","",IF(AND(K2381&gt;0,L2381=1),"Yes","No"))</f>
        <v/>
      </c>
      <c r="N2381" s="50">
        <f>IF(D2381="","",N2281+F2381)</f>
        <v/>
      </c>
      <c r="O2381" s="49">
        <f>IF(D2381="","",IF(AND(K2381=0,K2281&gt;0),C2381,""))</f>
        <v/>
      </c>
    </row>
    <row r="2382">
      <c r="A2382" s="47">
        <f>IF(B2382="","",DATE(YEAR('Debt Inputs'!$E$2),MONTH('Debt Inputs'!$E$2)+23,1))</f>
        <v/>
      </c>
      <c r="B2382" s="18">
        <f>IF('Debt Inputs'!A82="","",'Debt Inputs'!A82)</f>
        <v/>
      </c>
      <c r="C2382" s="19">
        <f>IF(B2382="","",IFERROR(VLOOKUP(B2382,'Debt Inputs'!$A$6:$M$105,2,FALSE),""))</f>
        <v/>
      </c>
      <c r="D2382" s="48">
        <f>IF(B2382="","",K2282)</f>
        <v/>
      </c>
      <c r="E2382" s="21">
        <f>IF(B2382="","",IFERROR(VLOOKUP(B2382,'Debt Inputs'!$A$6:$M$105,5,FALSE),0))</f>
        <v/>
      </c>
      <c r="F2382" s="48">
        <f>IF(D2382="","",IFERROR(D2382*E2382/12,0))</f>
        <v/>
      </c>
      <c r="G2382" s="48">
        <f>IF(D2382="","",MIN(IFERROR(VLOOKUP(B2382,'Debt Inputs'!$A$6:$M$105,7,FALSE),0),D2382+F2382))</f>
        <v/>
      </c>
      <c r="H2382" s="48">
        <f>IF(D2382="","",IF(L2382=1,MAX(0,'Debt Inputs'!$B$2-SUM($G$2306:$G$2405)),0))</f>
        <v/>
      </c>
      <c r="I2382" s="48">
        <f>IF(D2382="","",MIN(D2382+F2382,G2382+H2382))</f>
        <v/>
      </c>
      <c r="J2382" s="48">
        <f>IF(D2382="","",MIN(D2382,MAX(0,I2382-F2382)))</f>
        <v/>
      </c>
      <c r="K2382" s="48">
        <f>IF(D2382="","",MAX(0,D2382+F2382-I2382))</f>
        <v/>
      </c>
      <c r="L2382" s="18">
        <f>IF(D2382="","",IF(D2382&lt;=0,"",1+COUNTIFS($D$2306:$D$2405,"&gt;0",$E$2306:$E$2405,"&gt;"&amp;E2382)))</f>
        <v/>
      </c>
      <c r="M2382" s="18">
        <f>IF(D2382="","",IF(AND(K2382&gt;0,L2382=1),"Yes","No"))</f>
        <v/>
      </c>
      <c r="N2382" s="48">
        <f>IF(D2382="","",N2282+F2382)</f>
        <v/>
      </c>
      <c r="O2382" s="47">
        <f>IF(D2382="","",IF(AND(K2382=0,K2282&gt;0),C2382,""))</f>
        <v/>
      </c>
    </row>
    <row r="2383">
      <c r="A2383" s="49">
        <f>IF(B2383="","",DATE(YEAR('Debt Inputs'!$E$2),MONTH('Debt Inputs'!$E$2)+23,1))</f>
        <v/>
      </c>
      <c r="B2383" s="23">
        <f>IF('Debt Inputs'!A83="","",'Debt Inputs'!A83)</f>
        <v/>
      </c>
      <c r="C2383" s="24">
        <f>IF(B2383="","",IFERROR(VLOOKUP(B2383,'Debt Inputs'!$A$6:$M$105,2,FALSE),""))</f>
        <v/>
      </c>
      <c r="D2383" s="50">
        <f>IF(B2383="","",K2283)</f>
        <v/>
      </c>
      <c r="E2383" s="26">
        <f>IF(B2383="","",IFERROR(VLOOKUP(B2383,'Debt Inputs'!$A$6:$M$105,5,FALSE),0))</f>
        <v/>
      </c>
      <c r="F2383" s="50">
        <f>IF(D2383="","",IFERROR(D2383*E2383/12,0))</f>
        <v/>
      </c>
      <c r="G2383" s="50">
        <f>IF(D2383="","",MIN(IFERROR(VLOOKUP(B2383,'Debt Inputs'!$A$6:$M$105,7,FALSE),0),D2383+F2383))</f>
        <v/>
      </c>
      <c r="H2383" s="50">
        <f>IF(D2383="","",IF(L2383=1,MAX(0,'Debt Inputs'!$B$2-SUM($G$2306:$G$2405)),0))</f>
        <v/>
      </c>
      <c r="I2383" s="50">
        <f>IF(D2383="","",MIN(D2383+F2383,G2383+H2383))</f>
        <v/>
      </c>
      <c r="J2383" s="50">
        <f>IF(D2383="","",MIN(D2383,MAX(0,I2383-F2383)))</f>
        <v/>
      </c>
      <c r="K2383" s="50">
        <f>IF(D2383="","",MAX(0,D2383+F2383-I2383))</f>
        <v/>
      </c>
      <c r="L2383" s="23">
        <f>IF(D2383="","",IF(D2383&lt;=0,"",1+COUNTIFS($D$2306:$D$2405,"&gt;0",$E$2306:$E$2405,"&gt;"&amp;E2383)))</f>
        <v/>
      </c>
      <c r="M2383" s="23">
        <f>IF(D2383="","",IF(AND(K2383&gt;0,L2383=1),"Yes","No"))</f>
        <v/>
      </c>
      <c r="N2383" s="50">
        <f>IF(D2383="","",N2283+F2383)</f>
        <v/>
      </c>
      <c r="O2383" s="49">
        <f>IF(D2383="","",IF(AND(K2383=0,K2283&gt;0),C2383,""))</f>
        <v/>
      </c>
    </row>
    <row r="2384">
      <c r="A2384" s="47">
        <f>IF(B2384="","",DATE(YEAR('Debt Inputs'!$E$2),MONTH('Debt Inputs'!$E$2)+23,1))</f>
        <v/>
      </c>
      <c r="B2384" s="18">
        <f>IF('Debt Inputs'!A84="","",'Debt Inputs'!A84)</f>
        <v/>
      </c>
      <c r="C2384" s="19">
        <f>IF(B2384="","",IFERROR(VLOOKUP(B2384,'Debt Inputs'!$A$6:$M$105,2,FALSE),""))</f>
        <v/>
      </c>
      <c r="D2384" s="48">
        <f>IF(B2384="","",K2284)</f>
        <v/>
      </c>
      <c r="E2384" s="21">
        <f>IF(B2384="","",IFERROR(VLOOKUP(B2384,'Debt Inputs'!$A$6:$M$105,5,FALSE),0))</f>
        <v/>
      </c>
      <c r="F2384" s="48">
        <f>IF(D2384="","",IFERROR(D2384*E2384/12,0))</f>
        <v/>
      </c>
      <c r="G2384" s="48">
        <f>IF(D2384="","",MIN(IFERROR(VLOOKUP(B2384,'Debt Inputs'!$A$6:$M$105,7,FALSE),0),D2384+F2384))</f>
        <v/>
      </c>
      <c r="H2384" s="48">
        <f>IF(D2384="","",IF(L2384=1,MAX(0,'Debt Inputs'!$B$2-SUM($G$2306:$G$2405)),0))</f>
        <v/>
      </c>
      <c r="I2384" s="48">
        <f>IF(D2384="","",MIN(D2384+F2384,G2384+H2384))</f>
        <v/>
      </c>
      <c r="J2384" s="48">
        <f>IF(D2384="","",MIN(D2384,MAX(0,I2384-F2384)))</f>
        <v/>
      </c>
      <c r="K2384" s="48">
        <f>IF(D2384="","",MAX(0,D2384+F2384-I2384))</f>
        <v/>
      </c>
      <c r="L2384" s="18">
        <f>IF(D2384="","",IF(D2384&lt;=0,"",1+COUNTIFS($D$2306:$D$2405,"&gt;0",$E$2306:$E$2405,"&gt;"&amp;E2384)))</f>
        <v/>
      </c>
      <c r="M2384" s="18">
        <f>IF(D2384="","",IF(AND(K2384&gt;0,L2384=1),"Yes","No"))</f>
        <v/>
      </c>
      <c r="N2384" s="48">
        <f>IF(D2384="","",N2284+F2384)</f>
        <v/>
      </c>
      <c r="O2384" s="47">
        <f>IF(D2384="","",IF(AND(K2384=0,K2284&gt;0),C2384,""))</f>
        <v/>
      </c>
    </row>
    <row r="2385">
      <c r="A2385" s="49">
        <f>IF(B2385="","",DATE(YEAR('Debt Inputs'!$E$2),MONTH('Debt Inputs'!$E$2)+23,1))</f>
        <v/>
      </c>
      <c r="B2385" s="23">
        <f>IF('Debt Inputs'!A85="","",'Debt Inputs'!A85)</f>
        <v/>
      </c>
      <c r="C2385" s="24">
        <f>IF(B2385="","",IFERROR(VLOOKUP(B2385,'Debt Inputs'!$A$6:$M$105,2,FALSE),""))</f>
        <v/>
      </c>
      <c r="D2385" s="50">
        <f>IF(B2385="","",K2285)</f>
        <v/>
      </c>
      <c r="E2385" s="26">
        <f>IF(B2385="","",IFERROR(VLOOKUP(B2385,'Debt Inputs'!$A$6:$M$105,5,FALSE),0))</f>
        <v/>
      </c>
      <c r="F2385" s="50">
        <f>IF(D2385="","",IFERROR(D2385*E2385/12,0))</f>
        <v/>
      </c>
      <c r="G2385" s="50">
        <f>IF(D2385="","",MIN(IFERROR(VLOOKUP(B2385,'Debt Inputs'!$A$6:$M$105,7,FALSE),0),D2385+F2385))</f>
        <v/>
      </c>
      <c r="H2385" s="50">
        <f>IF(D2385="","",IF(L2385=1,MAX(0,'Debt Inputs'!$B$2-SUM($G$2306:$G$2405)),0))</f>
        <v/>
      </c>
      <c r="I2385" s="50">
        <f>IF(D2385="","",MIN(D2385+F2385,G2385+H2385))</f>
        <v/>
      </c>
      <c r="J2385" s="50">
        <f>IF(D2385="","",MIN(D2385,MAX(0,I2385-F2385)))</f>
        <v/>
      </c>
      <c r="K2385" s="50">
        <f>IF(D2385="","",MAX(0,D2385+F2385-I2385))</f>
        <v/>
      </c>
      <c r="L2385" s="23">
        <f>IF(D2385="","",IF(D2385&lt;=0,"",1+COUNTIFS($D$2306:$D$2405,"&gt;0",$E$2306:$E$2405,"&gt;"&amp;E2385)))</f>
        <v/>
      </c>
      <c r="M2385" s="23">
        <f>IF(D2385="","",IF(AND(K2385&gt;0,L2385=1),"Yes","No"))</f>
        <v/>
      </c>
      <c r="N2385" s="50">
        <f>IF(D2385="","",N2285+F2385)</f>
        <v/>
      </c>
      <c r="O2385" s="49">
        <f>IF(D2385="","",IF(AND(K2385=0,K2285&gt;0),C2385,""))</f>
        <v/>
      </c>
    </row>
    <row r="2386">
      <c r="A2386" s="47">
        <f>IF(B2386="","",DATE(YEAR('Debt Inputs'!$E$2),MONTH('Debt Inputs'!$E$2)+23,1))</f>
        <v/>
      </c>
      <c r="B2386" s="18">
        <f>IF('Debt Inputs'!A86="","",'Debt Inputs'!A86)</f>
        <v/>
      </c>
      <c r="C2386" s="19">
        <f>IF(B2386="","",IFERROR(VLOOKUP(B2386,'Debt Inputs'!$A$6:$M$105,2,FALSE),""))</f>
        <v/>
      </c>
      <c r="D2386" s="48">
        <f>IF(B2386="","",K2286)</f>
        <v/>
      </c>
      <c r="E2386" s="21">
        <f>IF(B2386="","",IFERROR(VLOOKUP(B2386,'Debt Inputs'!$A$6:$M$105,5,FALSE),0))</f>
        <v/>
      </c>
      <c r="F2386" s="48">
        <f>IF(D2386="","",IFERROR(D2386*E2386/12,0))</f>
        <v/>
      </c>
      <c r="G2386" s="48">
        <f>IF(D2386="","",MIN(IFERROR(VLOOKUP(B2386,'Debt Inputs'!$A$6:$M$105,7,FALSE),0),D2386+F2386))</f>
        <v/>
      </c>
      <c r="H2386" s="48">
        <f>IF(D2386="","",IF(L2386=1,MAX(0,'Debt Inputs'!$B$2-SUM($G$2306:$G$2405)),0))</f>
        <v/>
      </c>
      <c r="I2386" s="48">
        <f>IF(D2386="","",MIN(D2386+F2386,G2386+H2386))</f>
        <v/>
      </c>
      <c r="J2386" s="48">
        <f>IF(D2386="","",MIN(D2386,MAX(0,I2386-F2386)))</f>
        <v/>
      </c>
      <c r="K2386" s="48">
        <f>IF(D2386="","",MAX(0,D2386+F2386-I2386))</f>
        <v/>
      </c>
      <c r="L2386" s="18">
        <f>IF(D2386="","",IF(D2386&lt;=0,"",1+COUNTIFS($D$2306:$D$2405,"&gt;0",$E$2306:$E$2405,"&gt;"&amp;E2386)))</f>
        <v/>
      </c>
      <c r="M2386" s="18">
        <f>IF(D2386="","",IF(AND(K2386&gt;0,L2386=1),"Yes","No"))</f>
        <v/>
      </c>
      <c r="N2386" s="48">
        <f>IF(D2386="","",N2286+F2386)</f>
        <v/>
      </c>
      <c r="O2386" s="47">
        <f>IF(D2386="","",IF(AND(K2386=0,K2286&gt;0),C2386,""))</f>
        <v/>
      </c>
    </row>
    <row r="2387">
      <c r="A2387" s="49">
        <f>IF(B2387="","",DATE(YEAR('Debt Inputs'!$E$2),MONTH('Debt Inputs'!$E$2)+23,1))</f>
        <v/>
      </c>
      <c r="B2387" s="23">
        <f>IF('Debt Inputs'!A87="","",'Debt Inputs'!A87)</f>
        <v/>
      </c>
      <c r="C2387" s="24">
        <f>IF(B2387="","",IFERROR(VLOOKUP(B2387,'Debt Inputs'!$A$6:$M$105,2,FALSE),""))</f>
        <v/>
      </c>
      <c r="D2387" s="50">
        <f>IF(B2387="","",K2287)</f>
        <v/>
      </c>
      <c r="E2387" s="26">
        <f>IF(B2387="","",IFERROR(VLOOKUP(B2387,'Debt Inputs'!$A$6:$M$105,5,FALSE),0))</f>
        <v/>
      </c>
      <c r="F2387" s="50">
        <f>IF(D2387="","",IFERROR(D2387*E2387/12,0))</f>
        <v/>
      </c>
      <c r="G2387" s="50">
        <f>IF(D2387="","",MIN(IFERROR(VLOOKUP(B2387,'Debt Inputs'!$A$6:$M$105,7,FALSE),0),D2387+F2387))</f>
        <v/>
      </c>
      <c r="H2387" s="50">
        <f>IF(D2387="","",IF(L2387=1,MAX(0,'Debt Inputs'!$B$2-SUM($G$2306:$G$2405)),0))</f>
        <v/>
      </c>
      <c r="I2387" s="50">
        <f>IF(D2387="","",MIN(D2387+F2387,G2387+H2387))</f>
        <v/>
      </c>
      <c r="J2387" s="50">
        <f>IF(D2387="","",MIN(D2387,MAX(0,I2387-F2387)))</f>
        <v/>
      </c>
      <c r="K2387" s="50">
        <f>IF(D2387="","",MAX(0,D2387+F2387-I2387))</f>
        <v/>
      </c>
      <c r="L2387" s="23">
        <f>IF(D2387="","",IF(D2387&lt;=0,"",1+COUNTIFS($D$2306:$D$2405,"&gt;0",$E$2306:$E$2405,"&gt;"&amp;E2387)))</f>
        <v/>
      </c>
      <c r="M2387" s="23">
        <f>IF(D2387="","",IF(AND(K2387&gt;0,L2387=1),"Yes","No"))</f>
        <v/>
      </c>
      <c r="N2387" s="50">
        <f>IF(D2387="","",N2287+F2387)</f>
        <v/>
      </c>
      <c r="O2387" s="49">
        <f>IF(D2387="","",IF(AND(K2387=0,K2287&gt;0),C2387,""))</f>
        <v/>
      </c>
    </row>
    <row r="2388">
      <c r="A2388" s="47">
        <f>IF(B2388="","",DATE(YEAR('Debt Inputs'!$E$2),MONTH('Debt Inputs'!$E$2)+23,1))</f>
        <v/>
      </c>
      <c r="B2388" s="18">
        <f>IF('Debt Inputs'!A88="","",'Debt Inputs'!A88)</f>
        <v/>
      </c>
      <c r="C2388" s="19">
        <f>IF(B2388="","",IFERROR(VLOOKUP(B2388,'Debt Inputs'!$A$6:$M$105,2,FALSE),""))</f>
        <v/>
      </c>
      <c r="D2388" s="48">
        <f>IF(B2388="","",K2288)</f>
        <v/>
      </c>
      <c r="E2388" s="21">
        <f>IF(B2388="","",IFERROR(VLOOKUP(B2388,'Debt Inputs'!$A$6:$M$105,5,FALSE),0))</f>
        <v/>
      </c>
      <c r="F2388" s="48">
        <f>IF(D2388="","",IFERROR(D2388*E2388/12,0))</f>
        <v/>
      </c>
      <c r="G2388" s="48">
        <f>IF(D2388="","",MIN(IFERROR(VLOOKUP(B2388,'Debt Inputs'!$A$6:$M$105,7,FALSE),0),D2388+F2388))</f>
        <v/>
      </c>
      <c r="H2388" s="48">
        <f>IF(D2388="","",IF(L2388=1,MAX(0,'Debt Inputs'!$B$2-SUM($G$2306:$G$2405)),0))</f>
        <v/>
      </c>
      <c r="I2388" s="48">
        <f>IF(D2388="","",MIN(D2388+F2388,G2388+H2388))</f>
        <v/>
      </c>
      <c r="J2388" s="48">
        <f>IF(D2388="","",MIN(D2388,MAX(0,I2388-F2388)))</f>
        <v/>
      </c>
      <c r="K2388" s="48">
        <f>IF(D2388="","",MAX(0,D2388+F2388-I2388))</f>
        <v/>
      </c>
      <c r="L2388" s="18">
        <f>IF(D2388="","",IF(D2388&lt;=0,"",1+COUNTIFS($D$2306:$D$2405,"&gt;0",$E$2306:$E$2405,"&gt;"&amp;E2388)))</f>
        <v/>
      </c>
      <c r="M2388" s="18">
        <f>IF(D2388="","",IF(AND(K2388&gt;0,L2388=1),"Yes","No"))</f>
        <v/>
      </c>
      <c r="N2388" s="48">
        <f>IF(D2388="","",N2288+F2388)</f>
        <v/>
      </c>
      <c r="O2388" s="47">
        <f>IF(D2388="","",IF(AND(K2388=0,K2288&gt;0),C2388,""))</f>
        <v/>
      </c>
    </row>
    <row r="2389">
      <c r="A2389" s="49">
        <f>IF(B2389="","",DATE(YEAR('Debt Inputs'!$E$2),MONTH('Debt Inputs'!$E$2)+23,1))</f>
        <v/>
      </c>
      <c r="B2389" s="23">
        <f>IF('Debt Inputs'!A89="","",'Debt Inputs'!A89)</f>
        <v/>
      </c>
      <c r="C2389" s="24">
        <f>IF(B2389="","",IFERROR(VLOOKUP(B2389,'Debt Inputs'!$A$6:$M$105,2,FALSE),""))</f>
        <v/>
      </c>
      <c r="D2389" s="50">
        <f>IF(B2389="","",K2289)</f>
        <v/>
      </c>
      <c r="E2389" s="26">
        <f>IF(B2389="","",IFERROR(VLOOKUP(B2389,'Debt Inputs'!$A$6:$M$105,5,FALSE),0))</f>
        <v/>
      </c>
      <c r="F2389" s="50">
        <f>IF(D2389="","",IFERROR(D2389*E2389/12,0))</f>
        <v/>
      </c>
      <c r="G2389" s="50">
        <f>IF(D2389="","",MIN(IFERROR(VLOOKUP(B2389,'Debt Inputs'!$A$6:$M$105,7,FALSE),0),D2389+F2389))</f>
        <v/>
      </c>
      <c r="H2389" s="50">
        <f>IF(D2389="","",IF(L2389=1,MAX(0,'Debt Inputs'!$B$2-SUM($G$2306:$G$2405)),0))</f>
        <v/>
      </c>
      <c r="I2389" s="50">
        <f>IF(D2389="","",MIN(D2389+F2389,G2389+H2389))</f>
        <v/>
      </c>
      <c r="J2389" s="50">
        <f>IF(D2389="","",MIN(D2389,MAX(0,I2389-F2389)))</f>
        <v/>
      </c>
      <c r="K2389" s="50">
        <f>IF(D2389="","",MAX(0,D2389+F2389-I2389))</f>
        <v/>
      </c>
      <c r="L2389" s="23">
        <f>IF(D2389="","",IF(D2389&lt;=0,"",1+COUNTIFS($D$2306:$D$2405,"&gt;0",$E$2306:$E$2405,"&gt;"&amp;E2389)))</f>
        <v/>
      </c>
      <c r="M2389" s="23">
        <f>IF(D2389="","",IF(AND(K2389&gt;0,L2389=1),"Yes","No"))</f>
        <v/>
      </c>
      <c r="N2389" s="50">
        <f>IF(D2389="","",N2289+F2389)</f>
        <v/>
      </c>
      <c r="O2389" s="49">
        <f>IF(D2389="","",IF(AND(K2389=0,K2289&gt;0),C2389,""))</f>
        <v/>
      </c>
    </row>
    <row r="2390">
      <c r="A2390" s="47">
        <f>IF(B2390="","",DATE(YEAR('Debt Inputs'!$E$2),MONTH('Debt Inputs'!$E$2)+23,1))</f>
        <v/>
      </c>
      <c r="B2390" s="18">
        <f>IF('Debt Inputs'!A90="","",'Debt Inputs'!A90)</f>
        <v/>
      </c>
      <c r="C2390" s="19">
        <f>IF(B2390="","",IFERROR(VLOOKUP(B2390,'Debt Inputs'!$A$6:$M$105,2,FALSE),""))</f>
        <v/>
      </c>
      <c r="D2390" s="48">
        <f>IF(B2390="","",K2290)</f>
        <v/>
      </c>
      <c r="E2390" s="21">
        <f>IF(B2390="","",IFERROR(VLOOKUP(B2390,'Debt Inputs'!$A$6:$M$105,5,FALSE),0))</f>
        <v/>
      </c>
      <c r="F2390" s="48">
        <f>IF(D2390="","",IFERROR(D2390*E2390/12,0))</f>
        <v/>
      </c>
      <c r="G2390" s="48">
        <f>IF(D2390="","",MIN(IFERROR(VLOOKUP(B2390,'Debt Inputs'!$A$6:$M$105,7,FALSE),0),D2390+F2390))</f>
        <v/>
      </c>
      <c r="H2390" s="48">
        <f>IF(D2390="","",IF(L2390=1,MAX(0,'Debt Inputs'!$B$2-SUM($G$2306:$G$2405)),0))</f>
        <v/>
      </c>
      <c r="I2390" s="48">
        <f>IF(D2390="","",MIN(D2390+F2390,G2390+H2390))</f>
        <v/>
      </c>
      <c r="J2390" s="48">
        <f>IF(D2390="","",MIN(D2390,MAX(0,I2390-F2390)))</f>
        <v/>
      </c>
      <c r="K2390" s="48">
        <f>IF(D2390="","",MAX(0,D2390+F2390-I2390))</f>
        <v/>
      </c>
      <c r="L2390" s="18">
        <f>IF(D2390="","",IF(D2390&lt;=0,"",1+COUNTIFS($D$2306:$D$2405,"&gt;0",$E$2306:$E$2405,"&gt;"&amp;E2390)))</f>
        <v/>
      </c>
      <c r="M2390" s="18">
        <f>IF(D2390="","",IF(AND(K2390&gt;0,L2390=1),"Yes","No"))</f>
        <v/>
      </c>
      <c r="N2390" s="48">
        <f>IF(D2390="","",N2290+F2390)</f>
        <v/>
      </c>
      <c r="O2390" s="47">
        <f>IF(D2390="","",IF(AND(K2390=0,K2290&gt;0),C2390,""))</f>
        <v/>
      </c>
    </row>
    <row r="2391">
      <c r="A2391" s="49">
        <f>IF(B2391="","",DATE(YEAR('Debt Inputs'!$E$2),MONTH('Debt Inputs'!$E$2)+23,1))</f>
        <v/>
      </c>
      <c r="B2391" s="23">
        <f>IF('Debt Inputs'!A91="","",'Debt Inputs'!A91)</f>
        <v/>
      </c>
      <c r="C2391" s="24">
        <f>IF(B2391="","",IFERROR(VLOOKUP(B2391,'Debt Inputs'!$A$6:$M$105,2,FALSE),""))</f>
        <v/>
      </c>
      <c r="D2391" s="50">
        <f>IF(B2391="","",K2291)</f>
        <v/>
      </c>
      <c r="E2391" s="26">
        <f>IF(B2391="","",IFERROR(VLOOKUP(B2391,'Debt Inputs'!$A$6:$M$105,5,FALSE),0))</f>
        <v/>
      </c>
      <c r="F2391" s="50">
        <f>IF(D2391="","",IFERROR(D2391*E2391/12,0))</f>
        <v/>
      </c>
      <c r="G2391" s="50">
        <f>IF(D2391="","",MIN(IFERROR(VLOOKUP(B2391,'Debt Inputs'!$A$6:$M$105,7,FALSE),0),D2391+F2391))</f>
        <v/>
      </c>
      <c r="H2391" s="50">
        <f>IF(D2391="","",IF(L2391=1,MAX(0,'Debt Inputs'!$B$2-SUM($G$2306:$G$2405)),0))</f>
        <v/>
      </c>
      <c r="I2391" s="50">
        <f>IF(D2391="","",MIN(D2391+F2391,G2391+H2391))</f>
        <v/>
      </c>
      <c r="J2391" s="50">
        <f>IF(D2391="","",MIN(D2391,MAX(0,I2391-F2391)))</f>
        <v/>
      </c>
      <c r="K2391" s="50">
        <f>IF(D2391="","",MAX(0,D2391+F2391-I2391))</f>
        <v/>
      </c>
      <c r="L2391" s="23">
        <f>IF(D2391="","",IF(D2391&lt;=0,"",1+COUNTIFS($D$2306:$D$2405,"&gt;0",$E$2306:$E$2405,"&gt;"&amp;E2391)))</f>
        <v/>
      </c>
      <c r="M2391" s="23">
        <f>IF(D2391="","",IF(AND(K2391&gt;0,L2391=1),"Yes","No"))</f>
        <v/>
      </c>
      <c r="N2391" s="50">
        <f>IF(D2391="","",N2291+F2391)</f>
        <v/>
      </c>
      <c r="O2391" s="49">
        <f>IF(D2391="","",IF(AND(K2391=0,K2291&gt;0),C2391,""))</f>
        <v/>
      </c>
    </row>
    <row r="2392">
      <c r="A2392" s="47">
        <f>IF(B2392="","",DATE(YEAR('Debt Inputs'!$E$2),MONTH('Debt Inputs'!$E$2)+23,1))</f>
        <v/>
      </c>
      <c r="B2392" s="18">
        <f>IF('Debt Inputs'!A92="","",'Debt Inputs'!A92)</f>
        <v/>
      </c>
      <c r="C2392" s="19">
        <f>IF(B2392="","",IFERROR(VLOOKUP(B2392,'Debt Inputs'!$A$6:$M$105,2,FALSE),""))</f>
        <v/>
      </c>
      <c r="D2392" s="48">
        <f>IF(B2392="","",K2292)</f>
        <v/>
      </c>
      <c r="E2392" s="21">
        <f>IF(B2392="","",IFERROR(VLOOKUP(B2392,'Debt Inputs'!$A$6:$M$105,5,FALSE),0))</f>
        <v/>
      </c>
      <c r="F2392" s="48">
        <f>IF(D2392="","",IFERROR(D2392*E2392/12,0))</f>
        <v/>
      </c>
      <c r="G2392" s="48">
        <f>IF(D2392="","",MIN(IFERROR(VLOOKUP(B2392,'Debt Inputs'!$A$6:$M$105,7,FALSE),0),D2392+F2392))</f>
        <v/>
      </c>
      <c r="H2392" s="48">
        <f>IF(D2392="","",IF(L2392=1,MAX(0,'Debt Inputs'!$B$2-SUM($G$2306:$G$2405)),0))</f>
        <v/>
      </c>
      <c r="I2392" s="48">
        <f>IF(D2392="","",MIN(D2392+F2392,G2392+H2392))</f>
        <v/>
      </c>
      <c r="J2392" s="48">
        <f>IF(D2392="","",MIN(D2392,MAX(0,I2392-F2392)))</f>
        <v/>
      </c>
      <c r="K2392" s="48">
        <f>IF(D2392="","",MAX(0,D2392+F2392-I2392))</f>
        <v/>
      </c>
      <c r="L2392" s="18">
        <f>IF(D2392="","",IF(D2392&lt;=0,"",1+COUNTIFS($D$2306:$D$2405,"&gt;0",$E$2306:$E$2405,"&gt;"&amp;E2392)))</f>
        <v/>
      </c>
      <c r="M2392" s="18">
        <f>IF(D2392="","",IF(AND(K2392&gt;0,L2392=1),"Yes","No"))</f>
        <v/>
      </c>
      <c r="N2392" s="48">
        <f>IF(D2392="","",N2292+F2392)</f>
        <v/>
      </c>
      <c r="O2392" s="47">
        <f>IF(D2392="","",IF(AND(K2392=0,K2292&gt;0),C2392,""))</f>
        <v/>
      </c>
    </row>
    <row r="2393">
      <c r="A2393" s="49">
        <f>IF(B2393="","",DATE(YEAR('Debt Inputs'!$E$2),MONTH('Debt Inputs'!$E$2)+23,1))</f>
        <v/>
      </c>
      <c r="B2393" s="23">
        <f>IF('Debt Inputs'!A93="","",'Debt Inputs'!A93)</f>
        <v/>
      </c>
      <c r="C2393" s="24">
        <f>IF(B2393="","",IFERROR(VLOOKUP(B2393,'Debt Inputs'!$A$6:$M$105,2,FALSE),""))</f>
        <v/>
      </c>
      <c r="D2393" s="50">
        <f>IF(B2393="","",K2293)</f>
        <v/>
      </c>
      <c r="E2393" s="26">
        <f>IF(B2393="","",IFERROR(VLOOKUP(B2393,'Debt Inputs'!$A$6:$M$105,5,FALSE),0))</f>
        <v/>
      </c>
      <c r="F2393" s="50">
        <f>IF(D2393="","",IFERROR(D2393*E2393/12,0))</f>
        <v/>
      </c>
      <c r="G2393" s="50">
        <f>IF(D2393="","",MIN(IFERROR(VLOOKUP(B2393,'Debt Inputs'!$A$6:$M$105,7,FALSE),0),D2393+F2393))</f>
        <v/>
      </c>
      <c r="H2393" s="50">
        <f>IF(D2393="","",IF(L2393=1,MAX(0,'Debt Inputs'!$B$2-SUM($G$2306:$G$2405)),0))</f>
        <v/>
      </c>
      <c r="I2393" s="50">
        <f>IF(D2393="","",MIN(D2393+F2393,G2393+H2393))</f>
        <v/>
      </c>
      <c r="J2393" s="50">
        <f>IF(D2393="","",MIN(D2393,MAX(0,I2393-F2393)))</f>
        <v/>
      </c>
      <c r="K2393" s="50">
        <f>IF(D2393="","",MAX(0,D2393+F2393-I2393))</f>
        <v/>
      </c>
      <c r="L2393" s="23">
        <f>IF(D2393="","",IF(D2393&lt;=0,"",1+COUNTIFS($D$2306:$D$2405,"&gt;0",$E$2306:$E$2405,"&gt;"&amp;E2393)))</f>
        <v/>
      </c>
      <c r="M2393" s="23">
        <f>IF(D2393="","",IF(AND(K2393&gt;0,L2393=1),"Yes","No"))</f>
        <v/>
      </c>
      <c r="N2393" s="50">
        <f>IF(D2393="","",N2293+F2393)</f>
        <v/>
      </c>
      <c r="O2393" s="49">
        <f>IF(D2393="","",IF(AND(K2393=0,K2293&gt;0),C2393,""))</f>
        <v/>
      </c>
    </row>
    <row r="2394">
      <c r="A2394" s="47">
        <f>IF(B2394="","",DATE(YEAR('Debt Inputs'!$E$2),MONTH('Debt Inputs'!$E$2)+23,1))</f>
        <v/>
      </c>
      <c r="B2394" s="18">
        <f>IF('Debt Inputs'!A94="","",'Debt Inputs'!A94)</f>
        <v/>
      </c>
      <c r="C2394" s="19">
        <f>IF(B2394="","",IFERROR(VLOOKUP(B2394,'Debt Inputs'!$A$6:$M$105,2,FALSE),""))</f>
        <v/>
      </c>
      <c r="D2394" s="48">
        <f>IF(B2394="","",K2294)</f>
        <v/>
      </c>
      <c r="E2394" s="21">
        <f>IF(B2394="","",IFERROR(VLOOKUP(B2394,'Debt Inputs'!$A$6:$M$105,5,FALSE),0))</f>
        <v/>
      </c>
      <c r="F2394" s="48">
        <f>IF(D2394="","",IFERROR(D2394*E2394/12,0))</f>
        <v/>
      </c>
      <c r="G2394" s="48">
        <f>IF(D2394="","",MIN(IFERROR(VLOOKUP(B2394,'Debt Inputs'!$A$6:$M$105,7,FALSE),0),D2394+F2394))</f>
        <v/>
      </c>
      <c r="H2394" s="48">
        <f>IF(D2394="","",IF(L2394=1,MAX(0,'Debt Inputs'!$B$2-SUM($G$2306:$G$2405)),0))</f>
        <v/>
      </c>
      <c r="I2394" s="48">
        <f>IF(D2394="","",MIN(D2394+F2394,G2394+H2394))</f>
        <v/>
      </c>
      <c r="J2394" s="48">
        <f>IF(D2394="","",MIN(D2394,MAX(0,I2394-F2394)))</f>
        <v/>
      </c>
      <c r="K2394" s="48">
        <f>IF(D2394="","",MAX(0,D2394+F2394-I2394))</f>
        <v/>
      </c>
      <c r="L2394" s="18">
        <f>IF(D2394="","",IF(D2394&lt;=0,"",1+COUNTIFS($D$2306:$D$2405,"&gt;0",$E$2306:$E$2405,"&gt;"&amp;E2394)))</f>
        <v/>
      </c>
      <c r="M2394" s="18">
        <f>IF(D2394="","",IF(AND(K2394&gt;0,L2394=1),"Yes","No"))</f>
        <v/>
      </c>
      <c r="N2394" s="48">
        <f>IF(D2394="","",N2294+F2394)</f>
        <v/>
      </c>
      <c r="O2394" s="47">
        <f>IF(D2394="","",IF(AND(K2394=0,K2294&gt;0),C2394,""))</f>
        <v/>
      </c>
    </row>
    <row r="2395">
      <c r="A2395" s="49">
        <f>IF(B2395="","",DATE(YEAR('Debt Inputs'!$E$2),MONTH('Debt Inputs'!$E$2)+23,1))</f>
        <v/>
      </c>
      <c r="B2395" s="23">
        <f>IF('Debt Inputs'!A95="","",'Debt Inputs'!A95)</f>
        <v/>
      </c>
      <c r="C2395" s="24">
        <f>IF(B2395="","",IFERROR(VLOOKUP(B2395,'Debt Inputs'!$A$6:$M$105,2,FALSE),""))</f>
        <v/>
      </c>
      <c r="D2395" s="50">
        <f>IF(B2395="","",K2295)</f>
        <v/>
      </c>
      <c r="E2395" s="26">
        <f>IF(B2395="","",IFERROR(VLOOKUP(B2395,'Debt Inputs'!$A$6:$M$105,5,FALSE),0))</f>
        <v/>
      </c>
      <c r="F2395" s="50">
        <f>IF(D2395="","",IFERROR(D2395*E2395/12,0))</f>
        <v/>
      </c>
      <c r="G2395" s="50">
        <f>IF(D2395="","",MIN(IFERROR(VLOOKUP(B2395,'Debt Inputs'!$A$6:$M$105,7,FALSE),0),D2395+F2395))</f>
        <v/>
      </c>
      <c r="H2395" s="50">
        <f>IF(D2395="","",IF(L2395=1,MAX(0,'Debt Inputs'!$B$2-SUM($G$2306:$G$2405)),0))</f>
        <v/>
      </c>
      <c r="I2395" s="50">
        <f>IF(D2395="","",MIN(D2395+F2395,G2395+H2395))</f>
        <v/>
      </c>
      <c r="J2395" s="50">
        <f>IF(D2395="","",MIN(D2395,MAX(0,I2395-F2395)))</f>
        <v/>
      </c>
      <c r="K2395" s="50">
        <f>IF(D2395="","",MAX(0,D2395+F2395-I2395))</f>
        <v/>
      </c>
      <c r="L2395" s="23">
        <f>IF(D2395="","",IF(D2395&lt;=0,"",1+COUNTIFS($D$2306:$D$2405,"&gt;0",$E$2306:$E$2405,"&gt;"&amp;E2395)))</f>
        <v/>
      </c>
      <c r="M2395" s="23">
        <f>IF(D2395="","",IF(AND(K2395&gt;0,L2395=1),"Yes","No"))</f>
        <v/>
      </c>
      <c r="N2395" s="50">
        <f>IF(D2395="","",N2295+F2395)</f>
        <v/>
      </c>
      <c r="O2395" s="49">
        <f>IF(D2395="","",IF(AND(K2395=0,K2295&gt;0),C2395,""))</f>
        <v/>
      </c>
    </row>
    <row r="2396">
      <c r="A2396" s="47">
        <f>IF(B2396="","",DATE(YEAR('Debt Inputs'!$E$2),MONTH('Debt Inputs'!$E$2)+23,1))</f>
        <v/>
      </c>
      <c r="B2396" s="18">
        <f>IF('Debt Inputs'!A96="","",'Debt Inputs'!A96)</f>
        <v/>
      </c>
      <c r="C2396" s="19">
        <f>IF(B2396="","",IFERROR(VLOOKUP(B2396,'Debt Inputs'!$A$6:$M$105,2,FALSE),""))</f>
        <v/>
      </c>
      <c r="D2396" s="48">
        <f>IF(B2396="","",K2296)</f>
        <v/>
      </c>
      <c r="E2396" s="21">
        <f>IF(B2396="","",IFERROR(VLOOKUP(B2396,'Debt Inputs'!$A$6:$M$105,5,FALSE),0))</f>
        <v/>
      </c>
      <c r="F2396" s="48">
        <f>IF(D2396="","",IFERROR(D2396*E2396/12,0))</f>
        <v/>
      </c>
      <c r="G2396" s="48">
        <f>IF(D2396="","",MIN(IFERROR(VLOOKUP(B2396,'Debt Inputs'!$A$6:$M$105,7,FALSE),0),D2396+F2396))</f>
        <v/>
      </c>
      <c r="H2396" s="48">
        <f>IF(D2396="","",IF(L2396=1,MAX(0,'Debt Inputs'!$B$2-SUM($G$2306:$G$2405)),0))</f>
        <v/>
      </c>
      <c r="I2396" s="48">
        <f>IF(D2396="","",MIN(D2396+F2396,G2396+H2396))</f>
        <v/>
      </c>
      <c r="J2396" s="48">
        <f>IF(D2396="","",MIN(D2396,MAX(0,I2396-F2396)))</f>
        <v/>
      </c>
      <c r="K2396" s="48">
        <f>IF(D2396="","",MAX(0,D2396+F2396-I2396))</f>
        <v/>
      </c>
      <c r="L2396" s="18">
        <f>IF(D2396="","",IF(D2396&lt;=0,"",1+COUNTIFS($D$2306:$D$2405,"&gt;0",$E$2306:$E$2405,"&gt;"&amp;E2396)))</f>
        <v/>
      </c>
      <c r="M2396" s="18">
        <f>IF(D2396="","",IF(AND(K2396&gt;0,L2396=1),"Yes","No"))</f>
        <v/>
      </c>
      <c r="N2396" s="48">
        <f>IF(D2396="","",N2296+F2396)</f>
        <v/>
      </c>
      <c r="O2396" s="47">
        <f>IF(D2396="","",IF(AND(K2396=0,K2296&gt;0),C2396,""))</f>
        <v/>
      </c>
    </row>
    <row r="2397">
      <c r="A2397" s="49">
        <f>IF(B2397="","",DATE(YEAR('Debt Inputs'!$E$2),MONTH('Debt Inputs'!$E$2)+23,1))</f>
        <v/>
      </c>
      <c r="B2397" s="23">
        <f>IF('Debt Inputs'!A97="","",'Debt Inputs'!A97)</f>
        <v/>
      </c>
      <c r="C2397" s="24">
        <f>IF(B2397="","",IFERROR(VLOOKUP(B2397,'Debt Inputs'!$A$6:$M$105,2,FALSE),""))</f>
        <v/>
      </c>
      <c r="D2397" s="50">
        <f>IF(B2397="","",K2297)</f>
        <v/>
      </c>
      <c r="E2397" s="26">
        <f>IF(B2397="","",IFERROR(VLOOKUP(B2397,'Debt Inputs'!$A$6:$M$105,5,FALSE),0))</f>
        <v/>
      </c>
      <c r="F2397" s="50">
        <f>IF(D2397="","",IFERROR(D2397*E2397/12,0))</f>
        <v/>
      </c>
      <c r="G2397" s="50">
        <f>IF(D2397="","",MIN(IFERROR(VLOOKUP(B2397,'Debt Inputs'!$A$6:$M$105,7,FALSE),0),D2397+F2397))</f>
        <v/>
      </c>
      <c r="H2397" s="50">
        <f>IF(D2397="","",IF(L2397=1,MAX(0,'Debt Inputs'!$B$2-SUM($G$2306:$G$2405)),0))</f>
        <v/>
      </c>
      <c r="I2397" s="50">
        <f>IF(D2397="","",MIN(D2397+F2397,G2397+H2397))</f>
        <v/>
      </c>
      <c r="J2397" s="50">
        <f>IF(D2397="","",MIN(D2397,MAX(0,I2397-F2397)))</f>
        <v/>
      </c>
      <c r="K2397" s="50">
        <f>IF(D2397="","",MAX(0,D2397+F2397-I2397))</f>
        <v/>
      </c>
      <c r="L2397" s="23">
        <f>IF(D2397="","",IF(D2397&lt;=0,"",1+COUNTIFS($D$2306:$D$2405,"&gt;0",$E$2306:$E$2405,"&gt;"&amp;E2397)))</f>
        <v/>
      </c>
      <c r="M2397" s="23">
        <f>IF(D2397="","",IF(AND(K2397&gt;0,L2397=1),"Yes","No"))</f>
        <v/>
      </c>
      <c r="N2397" s="50">
        <f>IF(D2397="","",N2297+F2397)</f>
        <v/>
      </c>
      <c r="O2397" s="49">
        <f>IF(D2397="","",IF(AND(K2397=0,K2297&gt;0),C2397,""))</f>
        <v/>
      </c>
    </row>
    <row r="2398">
      <c r="A2398" s="47">
        <f>IF(B2398="","",DATE(YEAR('Debt Inputs'!$E$2),MONTH('Debt Inputs'!$E$2)+23,1))</f>
        <v/>
      </c>
      <c r="B2398" s="18">
        <f>IF('Debt Inputs'!A98="","",'Debt Inputs'!A98)</f>
        <v/>
      </c>
      <c r="C2398" s="19">
        <f>IF(B2398="","",IFERROR(VLOOKUP(B2398,'Debt Inputs'!$A$6:$M$105,2,FALSE),""))</f>
        <v/>
      </c>
      <c r="D2398" s="48">
        <f>IF(B2398="","",K2298)</f>
        <v/>
      </c>
      <c r="E2398" s="21">
        <f>IF(B2398="","",IFERROR(VLOOKUP(B2398,'Debt Inputs'!$A$6:$M$105,5,FALSE),0))</f>
        <v/>
      </c>
      <c r="F2398" s="48">
        <f>IF(D2398="","",IFERROR(D2398*E2398/12,0))</f>
        <v/>
      </c>
      <c r="G2398" s="48">
        <f>IF(D2398="","",MIN(IFERROR(VLOOKUP(B2398,'Debt Inputs'!$A$6:$M$105,7,FALSE),0),D2398+F2398))</f>
        <v/>
      </c>
      <c r="H2398" s="48">
        <f>IF(D2398="","",IF(L2398=1,MAX(0,'Debt Inputs'!$B$2-SUM($G$2306:$G$2405)),0))</f>
        <v/>
      </c>
      <c r="I2398" s="48">
        <f>IF(D2398="","",MIN(D2398+F2398,G2398+H2398))</f>
        <v/>
      </c>
      <c r="J2398" s="48">
        <f>IF(D2398="","",MIN(D2398,MAX(0,I2398-F2398)))</f>
        <v/>
      </c>
      <c r="K2398" s="48">
        <f>IF(D2398="","",MAX(0,D2398+F2398-I2398))</f>
        <v/>
      </c>
      <c r="L2398" s="18">
        <f>IF(D2398="","",IF(D2398&lt;=0,"",1+COUNTIFS($D$2306:$D$2405,"&gt;0",$E$2306:$E$2405,"&gt;"&amp;E2398)))</f>
        <v/>
      </c>
      <c r="M2398" s="18">
        <f>IF(D2398="","",IF(AND(K2398&gt;0,L2398=1),"Yes","No"))</f>
        <v/>
      </c>
      <c r="N2398" s="48">
        <f>IF(D2398="","",N2298+F2398)</f>
        <v/>
      </c>
      <c r="O2398" s="47">
        <f>IF(D2398="","",IF(AND(K2398=0,K2298&gt;0),C2398,""))</f>
        <v/>
      </c>
    </row>
    <row r="2399">
      <c r="A2399" s="49">
        <f>IF(B2399="","",DATE(YEAR('Debt Inputs'!$E$2),MONTH('Debt Inputs'!$E$2)+23,1))</f>
        <v/>
      </c>
      <c r="B2399" s="23">
        <f>IF('Debt Inputs'!A99="","",'Debt Inputs'!A99)</f>
        <v/>
      </c>
      <c r="C2399" s="24">
        <f>IF(B2399="","",IFERROR(VLOOKUP(B2399,'Debt Inputs'!$A$6:$M$105,2,FALSE),""))</f>
        <v/>
      </c>
      <c r="D2399" s="50">
        <f>IF(B2399="","",K2299)</f>
        <v/>
      </c>
      <c r="E2399" s="26">
        <f>IF(B2399="","",IFERROR(VLOOKUP(B2399,'Debt Inputs'!$A$6:$M$105,5,FALSE),0))</f>
        <v/>
      </c>
      <c r="F2399" s="50">
        <f>IF(D2399="","",IFERROR(D2399*E2399/12,0))</f>
        <v/>
      </c>
      <c r="G2399" s="50">
        <f>IF(D2399="","",MIN(IFERROR(VLOOKUP(B2399,'Debt Inputs'!$A$6:$M$105,7,FALSE),0),D2399+F2399))</f>
        <v/>
      </c>
      <c r="H2399" s="50">
        <f>IF(D2399="","",IF(L2399=1,MAX(0,'Debt Inputs'!$B$2-SUM($G$2306:$G$2405)),0))</f>
        <v/>
      </c>
      <c r="I2399" s="50">
        <f>IF(D2399="","",MIN(D2399+F2399,G2399+H2399))</f>
        <v/>
      </c>
      <c r="J2399" s="50">
        <f>IF(D2399="","",MIN(D2399,MAX(0,I2399-F2399)))</f>
        <v/>
      </c>
      <c r="K2399" s="50">
        <f>IF(D2399="","",MAX(0,D2399+F2399-I2399))</f>
        <v/>
      </c>
      <c r="L2399" s="23">
        <f>IF(D2399="","",IF(D2399&lt;=0,"",1+COUNTIFS($D$2306:$D$2405,"&gt;0",$E$2306:$E$2405,"&gt;"&amp;E2399)))</f>
        <v/>
      </c>
      <c r="M2399" s="23">
        <f>IF(D2399="","",IF(AND(K2399&gt;0,L2399=1),"Yes","No"))</f>
        <v/>
      </c>
      <c r="N2399" s="50">
        <f>IF(D2399="","",N2299+F2399)</f>
        <v/>
      </c>
      <c r="O2399" s="49">
        <f>IF(D2399="","",IF(AND(K2399=0,K2299&gt;0),C2399,""))</f>
        <v/>
      </c>
    </row>
    <row r="2400">
      <c r="A2400" s="47">
        <f>IF(B2400="","",DATE(YEAR('Debt Inputs'!$E$2),MONTH('Debt Inputs'!$E$2)+23,1))</f>
        <v/>
      </c>
      <c r="B2400" s="18">
        <f>IF('Debt Inputs'!A100="","",'Debt Inputs'!A100)</f>
        <v/>
      </c>
      <c r="C2400" s="19">
        <f>IF(B2400="","",IFERROR(VLOOKUP(B2400,'Debt Inputs'!$A$6:$M$105,2,FALSE),""))</f>
        <v/>
      </c>
      <c r="D2400" s="48">
        <f>IF(B2400="","",K2300)</f>
        <v/>
      </c>
      <c r="E2400" s="21">
        <f>IF(B2400="","",IFERROR(VLOOKUP(B2400,'Debt Inputs'!$A$6:$M$105,5,FALSE),0))</f>
        <v/>
      </c>
      <c r="F2400" s="48">
        <f>IF(D2400="","",IFERROR(D2400*E2400/12,0))</f>
        <v/>
      </c>
      <c r="G2400" s="48">
        <f>IF(D2400="","",MIN(IFERROR(VLOOKUP(B2400,'Debt Inputs'!$A$6:$M$105,7,FALSE),0),D2400+F2400))</f>
        <v/>
      </c>
      <c r="H2400" s="48">
        <f>IF(D2400="","",IF(L2400=1,MAX(0,'Debt Inputs'!$B$2-SUM($G$2306:$G$2405)),0))</f>
        <v/>
      </c>
      <c r="I2400" s="48">
        <f>IF(D2400="","",MIN(D2400+F2400,G2400+H2400))</f>
        <v/>
      </c>
      <c r="J2400" s="48">
        <f>IF(D2400="","",MIN(D2400,MAX(0,I2400-F2400)))</f>
        <v/>
      </c>
      <c r="K2400" s="48">
        <f>IF(D2400="","",MAX(0,D2400+F2400-I2400))</f>
        <v/>
      </c>
      <c r="L2400" s="18">
        <f>IF(D2400="","",IF(D2400&lt;=0,"",1+COUNTIFS($D$2306:$D$2405,"&gt;0",$E$2306:$E$2405,"&gt;"&amp;E2400)))</f>
        <v/>
      </c>
      <c r="M2400" s="18">
        <f>IF(D2400="","",IF(AND(K2400&gt;0,L2400=1),"Yes","No"))</f>
        <v/>
      </c>
      <c r="N2400" s="48">
        <f>IF(D2400="","",N2300+F2400)</f>
        <v/>
      </c>
      <c r="O2400" s="47">
        <f>IF(D2400="","",IF(AND(K2400=0,K2300&gt;0),C2400,""))</f>
        <v/>
      </c>
    </row>
    <row r="2401">
      <c r="A2401" s="49">
        <f>IF(B2401="","",DATE(YEAR('Debt Inputs'!$E$2),MONTH('Debt Inputs'!$E$2)+23,1))</f>
        <v/>
      </c>
      <c r="B2401" s="23">
        <f>IF('Debt Inputs'!A101="","",'Debt Inputs'!A101)</f>
        <v/>
      </c>
      <c r="C2401" s="24">
        <f>IF(B2401="","",IFERROR(VLOOKUP(B2401,'Debt Inputs'!$A$6:$M$105,2,FALSE),""))</f>
        <v/>
      </c>
      <c r="D2401" s="50">
        <f>IF(B2401="","",K2301)</f>
        <v/>
      </c>
      <c r="E2401" s="26">
        <f>IF(B2401="","",IFERROR(VLOOKUP(B2401,'Debt Inputs'!$A$6:$M$105,5,FALSE),0))</f>
        <v/>
      </c>
      <c r="F2401" s="50">
        <f>IF(D2401="","",IFERROR(D2401*E2401/12,0))</f>
        <v/>
      </c>
      <c r="G2401" s="50">
        <f>IF(D2401="","",MIN(IFERROR(VLOOKUP(B2401,'Debt Inputs'!$A$6:$M$105,7,FALSE),0),D2401+F2401))</f>
        <v/>
      </c>
      <c r="H2401" s="50">
        <f>IF(D2401="","",IF(L2401=1,MAX(0,'Debt Inputs'!$B$2-SUM($G$2306:$G$2405)),0))</f>
        <v/>
      </c>
      <c r="I2401" s="50">
        <f>IF(D2401="","",MIN(D2401+F2401,G2401+H2401))</f>
        <v/>
      </c>
      <c r="J2401" s="50">
        <f>IF(D2401="","",MIN(D2401,MAX(0,I2401-F2401)))</f>
        <v/>
      </c>
      <c r="K2401" s="50">
        <f>IF(D2401="","",MAX(0,D2401+F2401-I2401))</f>
        <v/>
      </c>
      <c r="L2401" s="23">
        <f>IF(D2401="","",IF(D2401&lt;=0,"",1+COUNTIFS($D$2306:$D$2405,"&gt;0",$E$2306:$E$2405,"&gt;"&amp;E2401)))</f>
        <v/>
      </c>
      <c r="M2401" s="23">
        <f>IF(D2401="","",IF(AND(K2401&gt;0,L2401=1),"Yes","No"))</f>
        <v/>
      </c>
      <c r="N2401" s="50">
        <f>IF(D2401="","",N2301+F2401)</f>
        <v/>
      </c>
      <c r="O2401" s="49">
        <f>IF(D2401="","",IF(AND(K2401=0,K2301&gt;0),C2401,""))</f>
        <v/>
      </c>
    </row>
    <row r="2402">
      <c r="A2402" s="47">
        <f>IF(B2402="","",DATE(YEAR('Debt Inputs'!$E$2),MONTH('Debt Inputs'!$E$2)+23,1))</f>
        <v/>
      </c>
      <c r="B2402" s="18">
        <f>IF('Debt Inputs'!A102="","",'Debt Inputs'!A102)</f>
        <v/>
      </c>
      <c r="C2402" s="19">
        <f>IF(B2402="","",IFERROR(VLOOKUP(B2402,'Debt Inputs'!$A$6:$M$105,2,FALSE),""))</f>
        <v/>
      </c>
      <c r="D2402" s="48">
        <f>IF(B2402="","",K2302)</f>
        <v/>
      </c>
      <c r="E2402" s="21">
        <f>IF(B2402="","",IFERROR(VLOOKUP(B2402,'Debt Inputs'!$A$6:$M$105,5,FALSE),0))</f>
        <v/>
      </c>
      <c r="F2402" s="48">
        <f>IF(D2402="","",IFERROR(D2402*E2402/12,0))</f>
        <v/>
      </c>
      <c r="G2402" s="48">
        <f>IF(D2402="","",MIN(IFERROR(VLOOKUP(B2402,'Debt Inputs'!$A$6:$M$105,7,FALSE),0),D2402+F2402))</f>
        <v/>
      </c>
      <c r="H2402" s="48">
        <f>IF(D2402="","",IF(L2402=1,MAX(0,'Debt Inputs'!$B$2-SUM($G$2306:$G$2405)),0))</f>
        <v/>
      </c>
      <c r="I2402" s="48">
        <f>IF(D2402="","",MIN(D2402+F2402,G2402+H2402))</f>
        <v/>
      </c>
      <c r="J2402" s="48">
        <f>IF(D2402="","",MIN(D2402,MAX(0,I2402-F2402)))</f>
        <v/>
      </c>
      <c r="K2402" s="48">
        <f>IF(D2402="","",MAX(0,D2402+F2402-I2402))</f>
        <v/>
      </c>
      <c r="L2402" s="18">
        <f>IF(D2402="","",IF(D2402&lt;=0,"",1+COUNTIFS($D$2306:$D$2405,"&gt;0",$E$2306:$E$2405,"&gt;"&amp;E2402)))</f>
        <v/>
      </c>
      <c r="M2402" s="18">
        <f>IF(D2402="","",IF(AND(K2402&gt;0,L2402=1),"Yes","No"))</f>
        <v/>
      </c>
      <c r="N2402" s="48">
        <f>IF(D2402="","",N2302+F2402)</f>
        <v/>
      </c>
      <c r="O2402" s="47">
        <f>IF(D2402="","",IF(AND(K2402=0,K2302&gt;0),C2402,""))</f>
        <v/>
      </c>
    </row>
    <row r="2403">
      <c r="A2403" s="49">
        <f>IF(B2403="","",DATE(YEAR('Debt Inputs'!$E$2),MONTH('Debt Inputs'!$E$2)+23,1))</f>
        <v/>
      </c>
      <c r="B2403" s="23">
        <f>IF('Debt Inputs'!A103="","",'Debt Inputs'!A103)</f>
        <v/>
      </c>
      <c r="C2403" s="24">
        <f>IF(B2403="","",IFERROR(VLOOKUP(B2403,'Debt Inputs'!$A$6:$M$105,2,FALSE),""))</f>
        <v/>
      </c>
      <c r="D2403" s="50">
        <f>IF(B2403="","",K2303)</f>
        <v/>
      </c>
      <c r="E2403" s="26">
        <f>IF(B2403="","",IFERROR(VLOOKUP(B2403,'Debt Inputs'!$A$6:$M$105,5,FALSE),0))</f>
        <v/>
      </c>
      <c r="F2403" s="50">
        <f>IF(D2403="","",IFERROR(D2403*E2403/12,0))</f>
        <v/>
      </c>
      <c r="G2403" s="50">
        <f>IF(D2403="","",MIN(IFERROR(VLOOKUP(B2403,'Debt Inputs'!$A$6:$M$105,7,FALSE),0),D2403+F2403))</f>
        <v/>
      </c>
      <c r="H2403" s="50">
        <f>IF(D2403="","",IF(L2403=1,MAX(0,'Debt Inputs'!$B$2-SUM($G$2306:$G$2405)),0))</f>
        <v/>
      </c>
      <c r="I2403" s="50">
        <f>IF(D2403="","",MIN(D2403+F2403,G2403+H2403))</f>
        <v/>
      </c>
      <c r="J2403" s="50">
        <f>IF(D2403="","",MIN(D2403,MAX(0,I2403-F2403)))</f>
        <v/>
      </c>
      <c r="K2403" s="50">
        <f>IF(D2403="","",MAX(0,D2403+F2403-I2403))</f>
        <v/>
      </c>
      <c r="L2403" s="23">
        <f>IF(D2403="","",IF(D2403&lt;=0,"",1+COUNTIFS($D$2306:$D$2405,"&gt;0",$E$2306:$E$2405,"&gt;"&amp;E2403)))</f>
        <v/>
      </c>
      <c r="M2403" s="23">
        <f>IF(D2403="","",IF(AND(K2403&gt;0,L2403=1),"Yes","No"))</f>
        <v/>
      </c>
      <c r="N2403" s="50">
        <f>IF(D2403="","",N2303+F2403)</f>
        <v/>
      </c>
      <c r="O2403" s="49">
        <f>IF(D2403="","",IF(AND(K2403=0,K2303&gt;0),C2403,""))</f>
        <v/>
      </c>
    </row>
    <row r="2404">
      <c r="A2404" s="47">
        <f>IF(B2404="","",DATE(YEAR('Debt Inputs'!$E$2),MONTH('Debt Inputs'!$E$2)+23,1))</f>
        <v/>
      </c>
      <c r="B2404" s="18">
        <f>IF('Debt Inputs'!A104="","",'Debt Inputs'!A104)</f>
        <v/>
      </c>
      <c r="C2404" s="19">
        <f>IF(B2404="","",IFERROR(VLOOKUP(B2404,'Debt Inputs'!$A$6:$M$105,2,FALSE),""))</f>
        <v/>
      </c>
      <c r="D2404" s="48">
        <f>IF(B2404="","",K2304)</f>
        <v/>
      </c>
      <c r="E2404" s="21">
        <f>IF(B2404="","",IFERROR(VLOOKUP(B2404,'Debt Inputs'!$A$6:$M$105,5,FALSE),0))</f>
        <v/>
      </c>
      <c r="F2404" s="48">
        <f>IF(D2404="","",IFERROR(D2404*E2404/12,0))</f>
        <v/>
      </c>
      <c r="G2404" s="48">
        <f>IF(D2404="","",MIN(IFERROR(VLOOKUP(B2404,'Debt Inputs'!$A$6:$M$105,7,FALSE),0),D2404+F2404))</f>
        <v/>
      </c>
      <c r="H2404" s="48">
        <f>IF(D2404="","",IF(L2404=1,MAX(0,'Debt Inputs'!$B$2-SUM($G$2306:$G$2405)),0))</f>
        <v/>
      </c>
      <c r="I2404" s="48">
        <f>IF(D2404="","",MIN(D2404+F2404,G2404+H2404))</f>
        <v/>
      </c>
      <c r="J2404" s="48">
        <f>IF(D2404="","",MIN(D2404,MAX(0,I2404-F2404)))</f>
        <v/>
      </c>
      <c r="K2404" s="48">
        <f>IF(D2404="","",MAX(0,D2404+F2404-I2404))</f>
        <v/>
      </c>
      <c r="L2404" s="18">
        <f>IF(D2404="","",IF(D2404&lt;=0,"",1+COUNTIFS($D$2306:$D$2405,"&gt;0",$E$2306:$E$2405,"&gt;"&amp;E2404)))</f>
        <v/>
      </c>
      <c r="M2404" s="18">
        <f>IF(D2404="","",IF(AND(K2404&gt;0,L2404=1),"Yes","No"))</f>
        <v/>
      </c>
      <c r="N2404" s="48">
        <f>IF(D2404="","",N2304+F2404)</f>
        <v/>
      </c>
      <c r="O2404" s="47">
        <f>IF(D2404="","",IF(AND(K2404=0,K2304&gt;0),C2404,""))</f>
        <v/>
      </c>
    </row>
    <row r="2405">
      <c r="A2405" s="49">
        <f>IF(B2405="","",DATE(YEAR('Debt Inputs'!$E$2),MONTH('Debt Inputs'!$E$2)+23,1))</f>
        <v/>
      </c>
      <c r="B2405" s="23">
        <f>IF('Debt Inputs'!A105="","",'Debt Inputs'!A105)</f>
        <v/>
      </c>
      <c r="C2405" s="24">
        <f>IF(B2405="","",IFERROR(VLOOKUP(B2405,'Debt Inputs'!$A$6:$M$105,2,FALSE),""))</f>
        <v/>
      </c>
      <c r="D2405" s="50">
        <f>IF(B2405="","",K2305)</f>
        <v/>
      </c>
      <c r="E2405" s="26">
        <f>IF(B2405="","",IFERROR(VLOOKUP(B2405,'Debt Inputs'!$A$6:$M$105,5,FALSE),0))</f>
        <v/>
      </c>
      <c r="F2405" s="50">
        <f>IF(D2405="","",IFERROR(D2405*E2405/12,0))</f>
        <v/>
      </c>
      <c r="G2405" s="50">
        <f>IF(D2405="","",MIN(IFERROR(VLOOKUP(B2405,'Debt Inputs'!$A$6:$M$105,7,FALSE),0),D2405+F2405))</f>
        <v/>
      </c>
      <c r="H2405" s="50">
        <f>IF(D2405="","",IF(L2405=1,MAX(0,'Debt Inputs'!$B$2-SUM($G$2306:$G$2405)),0))</f>
        <v/>
      </c>
      <c r="I2405" s="50">
        <f>IF(D2405="","",MIN(D2405+F2405,G2405+H2405))</f>
        <v/>
      </c>
      <c r="J2405" s="50">
        <f>IF(D2405="","",MIN(D2405,MAX(0,I2405-F2405)))</f>
        <v/>
      </c>
      <c r="K2405" s="50">
        <f>IF(D2405="","",MAX(0,D2405+F2405-I2405))</f>
        <v/>
      </c>
      <c r="L2405" s="23">
        <f>IF(D2405="","",IF(D2405&lt;=0,"",1+COUNTIFS($D$2306:$D$2405,"&gt;0",$E$2306:$E$2405,"&gt;"&amp;E2405)))</f>
        <v/>
      </c>
      <c r="M2405" s="23">
        <f>IF(D2405="","",IF(AND(K2405&gt;0,L2405=1),"Yes","No"))</f>
        <v/>
      </c>
      <c r="N2405" s="50">
        <f>IF(D2405="","",N2305+F2405)</f>
        <v/>
      </c>
      <c r="O2405" s="49">
        <f>IF(D2405="","",IF(AND(K2405=0,K2305&gt;0),C2405,""))</f>
        <v/>
      </c>
    </row>
    <row r="2406">
      <c r="A2406" s="47">
        <f>IF(B2406="","",DATE(YEAR('Debt Inputs'!$E$2),MONTH('Debt Inputs'!$E$2)+24,1))</f>
        <v/>
      </c>
      <c r="B2406" s="18">
        <f>IF('Debt Inputs'!A6="","",'Debt Inputs'!A6)</f>
        <v/>
      </c>
      <c r="C2406" s="19">
        <f>IF(B2406="","",IFERROR(VLOOKUP(B2406,'Debt Inputs'!$A$6:$M$105,2,FALSE),""))</f>
        <v/>
      </c>
      <c r="D2406" s="48">
        <f>IF(B2406="","",K2306)</f>
        <v/>
      </c>
      <c r="E2406" s="21">
        <f>IF(B2406="","",IFERROR(VLOOKUP(B2406,'Debt Inputs'!$A$6:$M$105,5,FALSE),0))</f>
        <v/>
      </c>
      <c r="F2406" s="48">
        <f>IF(D2406="","",IFERROR(D2406*E2406/12,0))</f>
        <v/>
      </c>
      <c r="G2406" s="48">
        <f>IF(D2406="","",MIN(IFERROR(VLOOKUP(B2406,'Debt Inputs'!$A$6:$M$105,7,FALSE),0),D2406+F2406))</f>
        <v/>
      </c>
      <c r="H2406" s="48">
        <f>IF(D2406="","",IF(L2406=1,MAX(0,'Debt Inputs'!$B$2-SUM($G$2406:$G$2505)),0))</f>
        <v/>
      </c>
      <c r="I2406" s="48">
        <f>IF(D2406="","",MIN(D2406+F2406,G2406+H2406))</f>
        <v/>
      </c>
      <c r="J2406" s="48">
        <f>IF(D2406="","",MIN(D2406,MAX(0,I2406-F2406)))</f>
        <v/>
      </c>
      <c r="K2406" s="48">
        <f>IF(D2406="","",MAX(0,D2406+F2406-I2406))</f>
        <v/>
      </c>
      <c r="L2406" s="18">
        <f>IF(D2406="","",IF(D2406&lt;=0,"",1+COUNTIFS($D$2406:$D$2505,"&gt;0",$E$2406:$E$2505,"&gt;"&amp;E2406)))</f>
        <v/>
      </c>
      <c r="M2406" s="18">
        <f>IF(D2406="","",IF(AND(K2406&gt;0,L2406=1),"Yes","No"))</f>
        <v/>
      </c>
      <c r="N2406" s="48">
        <f>IF(D2406="","",N2306+F2406)</f>
        <v/>
      </c>
      <c r="O2406" s="47">
        <f>IF(D2406="","",IF(AND(K2406=0,K2306&gt;0),C2406,""))</f>
        <v/>
      </c>
    </row>
    <row r="2407">
      <c r="A2407" s="49">
        <f>IF(B2407="","",DATE(YEAR('Debt Inputs'!$E$2),MONTH('Debt Inputs'!$E$2)+24,1))</f>
        <v/>
      </c>
      <c r="B2407" s="23">
        <f>IF('Debt Inputs'!A7="","",'Debt Inputs'!A7)</f>
        <v/>
      </c>
      <c r="C2407" s="24">
        <f>IF(B2407="","",IFERROR(VLOOKUP(B2407,'Debt Inputs'!$A$6:$M$105,2,FALSE),""))</f>
        <v/>
      </c>
      <c r="D2407" s="50">
        <f>IF(B2407="","",K2307)</f>
        <v/>
      </c>
      <c r="E2407" s="26">
        <f>IF(B2407="","",IFERROR(VLOOKUP(B2407,'Debt Inputs'!$A$6:$M$105,5,FALSE),0))</f>
        <v/>
      </c>
      <c r="F2407" s="50">
        <f>IF(D2407="","",IFERROR(D2407*E2407/12,0))</f>
        <v/>
      </c>
      <c r="G2407" s="50">
        <f>IF(D2407="","",MIN(IFERROR(VLOOKUP(B2407,'Debt Inputs'!$A$6:$M$105,7,FALSE),0),D2407+F2407))</f>
        <v/>
      </c>
      <c r="H2407" s="50">
        <f>IF(D2407="","",IF(L2407=1,MAX(0,'Debt Inputs'!$B$2-SUM($G$2406:$G$2505)),0))</f>
        <v/>
      </c>
      <c r="I2407" s="50">
        <f>IF(D2407="","",MIN(D2407+F2407,G2407+H2407))</f>
        <v/>
      </c>
      <c r="J2407" s="50">
        <f>IF(D2407="","",MIN(D2407,MAX(0,I2407-F2407)))</f>
        <v/>
      </c>
      <c r="K2407" s="50">
        <f>IF(D2407="","",MAX(0,D2407+F2407-I2407))</f>
        <v/>
      </c>
      <c r="L2407" s="23">
        <f>IF(D2407="","",IF(D2407&lt;=0,"",1+COUNTIFS($D$2406:$D$2505,"&gt;0",$E$2406:$E$2505,"&gt;"&amp;E2407)))</f>
        <v/>
      </c>
      <c r="M2407" s="23">
        <f>IF(D2407="","",IF(AND(K2407&gt;0,L2407=1),"Yes","No"))</f>
        <v/>
      </c>
      <c r="N2407" s="50">
        <f>IF(D2407="","",N2307+F2407)</f>
        <v/>
      </c>
      <c r="O2407" s="49">
        <f>IF(D2407="","",IF(AND(K2407=0,K2307&gt;0),C2407,""))</f>
        <v/>
      </c>
    </row>
    <row r="2408">
      <c r="A2408" s="47">
        <f>IF(B2408="","",DATE(YEAR('Debt Inputs'!$E$2),MONTH('Debt Inputs'!$E$2)+24,1))</f>
        <v/>
      </c>
      <c r="B2408" s="18">
        <f>IF('Debt Inputs'!A8="","",'Debt Inputs'!A8)</f>
        <v/>
      </c>
      <c r="C2408" s="19">
        <f>IF(B2408="","",IFERROR(VLOOKUP(B2408,'Debt Inputs'!$A$6:$M$105,2,FALSE),""))</f>
        <v/>
      </c>
      <c r="D2408" s="48">
        <f>IF(B2408="","",K2308)</f>
        <v/>
      </c>
      <c r="E2408" s="21">
        <f>IF(B2408="","",IFERROR(VLOOKUP(B2408,'Debt Inputs'!$A$6:$M$105,5,FALSE),0))</f>
        <v/>
      </c>
      <c r="F2408" s="48">
        <f>IF(D2408="","",IFERROR(D2408*E2408/12,0))</f>
        <v/>
      </c>
      <c r="G2408" s="48">
        <f>IF(D2408="","",MIN(IFERROR(VLOOKUP(B2408,'Debt Inputs'!$A$6:$M$105,7,FALSE),0),D2408+F2408))</f>
        <v/>
      </c>
      <c r="H2408" s="48">
        <f>IF(D2408="","",IF(L2408=1,MAX(0,'Debt Inputs'!$B$2-SUM($G$2406:$G$2505)),0))</f>
        <v/>
      </c>
      <c r="I2408" s="48">
        <f>IF(D2408="","",MIN(D2408+F2408,G2408+H2408))</f>
        <v/>
      </c>
      <c r="J2408" s="48">
        <f>IF(D2408="","",MIN(D2408,MAX(0,I2408-F2408)))</f>
        <v/>
      </c>
      <c r="K2408" s="48">
        <f>IF(D2408="","",MAX(0,D2408+F2408-I2408))</f>
        <v/>
      </c>
      <c r="L2408" s="18">
        <f>IF(D2408="","",IF(D2408&lt;=0,"",1+COUNTIFS($D$2406:$D$2505,"&gt;0",$E$2406:$E$2505,"&gt;"&amp;E2408)))</f>
        <v/>
      </c>
      <c r="M2408" s="18">
        <f>IF(D2408="","",IF(AND(K2408&gt;0,L2408=1),"Yes","No"))</f>
        <v/>
      </c>
      <c r="N2408" s="48">
        <f>IF(D2408="","",N2308+F2408)</f>
        <v/>
      </c>
      <c r="O2408" s="47">
        <f>IF(D2408="","",IF(AND(K2408=0,K2308&gt;0),C2408,""))</f>
        <v/>
      </c>
    </row>
    <row r="2409">
      <c r="A2409" s="49">
        <f>IF(B2409="","",DATE(YEAR('Debt Inputs'!$E$2),MONTH('Debt Inputs'!$E$2)+24,1))</f>
        <v/>
      </c>
      <c r="B2409" s="23">
        <f>IF('Debt Inputs'!A9="","",'Debt Inputs'!A9)</f>
        <v/>
      </c>
      <c r="C2409" s="24">
        <f>IF(B2409="","",IFERROR(VLOOKUP(B2409,'Debt Inputs'!$A$6:$M$105,2,FALSE),""))</f>
        <v/>
      </c>
      <c r="D2409" s="50">
        <f>IF(B2409="","",K2309)</f>
        <v/>
      </c>
      <c r="E2409" s="26">
        <f>IF(B2409="","",IFERROR(VLOOKUP(B2409,'Debt Inputs'!$A$6:$M$105,5,FALSE),0))</f>
        <v/>
      </c>
      <c r="F2409" s="50">
        <f>IF(D2409="","",IFERROR(D2409*E2409/12,0))</f>
        <v/>
      </c>
      <c r="G2409" s="50">
        <f>IF(D2409="","",MIN(IFERROR(VLOOKUP(B2409,'Debt Inputs'!$A$6:$M$105,7,FALSE),0),D2409+F2409))</f>
        <v/>
      </c>
      <c r="H2409" s="50">
        <f>IF(D2409="","",IF(L2409=1,MAX(0,'Debt Inputs'!$B$2-SUM($G$2406:$G$2505)),0))</f>
        <v/>
      </c>
      <c r="I2409" s="50">
        <f>IF(D2409="","",MIN(D2409+F2409,G2409+H2409))</f>
        <v/>
      </c>
      <c r="J2409" s="50">
        <f>IF(D2409="","",MIN(D2409,MAX(0,I2409-F2409)))</f>
        <v/>
      </c>
      <c r="K2409" s="50">
        <f>IF(D2409="","",MAX(0,D2409+F2409-I2409))</f>
        <v/>
      </c>
      <c r="L2409" s="23">
        <f>IF(D2409="","",IF(D2409&lt;=0,"",1+COUNTIFS($D$2406:$D$2505,"&gt;0",$E$2406:$E$2505,"&gt;"&amp;E2409)))</f>
        <v/>
      </c>
      <c r="M2409" s="23">
        <f>IF(D2409="","",IF(AND(K2409&gt;0,L2409=1),"Yes","No"))</f>
        <v/>
      </c>
      <c r="N2409" s="50">
        <f>IF(D2409="","",N2309+F2409)</f>
        <v/>
      </c>
      <c r="O2409" s="49">
        <f>IF(D2409="","",IF(AND(K2409=0,K2309&gt;0),C2409,""))</f>
        <v/>
      </c>
    </row>
    <row r="2410">
      <c r="A2410" s="47">
        <f>IF(B2410="","",DATE(YEAR('Debt Inputs'!$E$2),MONTH('Debt Inputs'!$E$2)+24,1))</f>
        <v/>
      </c>
      <c r="B2410" s="18">
        <f>IF('Debt Inputs'!A10="","",'Debt Inputs'!A10)</f>
        <v/>
      </c>
      <c r="C2410" s="19">
        <f>IF(B2410="","",IFERROR(VLOOKUP(B2410,'Debt Inputs'!$A$6:$M$105,2,FALSE),""))</f>
        <v/>
      </c>
      <c r="D2410" s="48">
        <f>IF(B2410="","",K2310)</f>
        <v/>
      </c>
      <c r="E2410" s="21">
        <f>IF(B2410="","",IFERROR(VLOOKUP(B2410,'Debt Inputs'!$A$6:$M$105,5,FALSE),0))</f>
        <v/>
      </c>
      <c r="F2410" s="48">
        <f>IF(D2410="","",IFERROR(D2410*E2410/12,0))</f>
        <v/>
      </c>
      <c r="G2410" s="48">
        <f>IF(D2410="","",MIN(IFERROR(VLOOKUP(B2410,'Debt Inputs'!$A$6:$M$105,7,FALSE),0),D2410+F2410))</f>
        <v/>
      </c>
      <c r="H2410" s="48">
        <f>IF(D2410="","",IF(L2410=1,MAX(0,'Debt Inputs'!$B$2-SUM($G$2406:$G$2505)),0))</f>
        <v/>
      </c>
      <c r="I2410" s="48">
        <f>IF(D2410="","",MIN(D2410+F2410,G2410+H2410))</f>
        <v/>
      </c>
      <c r="J2410" s="48">
        <f>IF(D2410="","",MIN(D2410,MAX(0,I2410-F2410)))</f>
        <v/>
      </c>
      <c r="K2410" s="48">
        <f>IF(D2410="","",MAX(0,D2410+F2410-I2410))</f>
        <v/>
      </c>
      <c r="L2410" s="18">
        <f>IF(D2410="","",IF(D2410&lt;=0,"",1+COUNTIFS($D$2406:$D$2505,"&gt;0",$E$2406:$E$2505,"&gt;"&amp;E2410)))</f>
        <v/>
      </c>
      <c r="M2410" s="18">
        <f>IF(D2410="","",IF(AND(K2410&gt;0,L2410=1),"Yes","No"))</f>
        <v/>
      </c>
      <c r="N2410" s="48">
        <f>IF(D2410="","",N2310+F2410)</f>
        <v/>
      </c>
      <c r="O2410" s="47">
        <f>IF(D2410="","",IF(AND(K2410=0,K2310&gt;0),C2410,""))</f>
        <v/>
      </c>
    </row>
    <row r="2411">
      <c r="A2411" s="49">
        <f>IF(B2411="","",DATE(YEAR('Debt Inputs'!$E$2),MONTH('Debt Inputs'!$E$2)+24,1))</f>
        <v/>
      </c>
      <c r="B2411" s="23">
        <f>IF('Debt Inputs'!A11="","",'Debt Inputs'!A11)</f>
        <v/>
      </c>
      <c r="C2411" s="24">
        <f>IF(B2411="","",IFERROR(VLOOKUP(B2411,'Debt Inputs'!$A$6:$M$105,2,FALSE),""))</f>
        <v/>
      </c>
      <c r="D2411" s="50">
        <f>IF(B2411="","",K2311)</f>
        <v/>
      </c>
      <c r="E2411" s="26">
        <f>IF(B2411="","",IFERROR(VLOOKUP(B2411,'Debt Inputs'!$A$6:$M$105,5,FALSE),0))</f>
        <v/>
      </c>
      <c r="F2411" s="50">
        <f>IF(D2411="","",IFERROR(D2411*E2411/12,0))</f>
        <v/>
      </c>
      <c r="G2411" s="50">
        <f>IF(D2411="","",MIN(IFERROR(VLOOKUP(B2411,'Debt Inputs'!$A$6:$M$105,7,FALSE),0),D2411+F2411))</f>
        <v/>
      </c>
      <c r="H2411" s="50">
        <f>IF(D2411="","",IF(L2411=1,MAX(0,'Debt Inputs'!$B$2-SUM($G$2406:$G$2505)),0))</f>
        <v/>
      </c>
      <c r="I2411" s="50">
        <f>IF(D2411="","",MIN(D2411+F2411,G2411+H2411))</f>
        <v/>
      </c>
      <c r="J2411" s="50">
        <f>IF(D2411="","",MIN(D2411,MAX(0,I2411-F2411)))</f>
        <v/>
      </c>
      <c r="K2411" s="50">
        <f>IF(D2411="","",MAX(0,D2411+F2411-I2411))</f>
        <v/>
      </c>
      <c r="L2411" s="23">
        <f>IF(D2411="","",IF(D2411&lt;=0,"",1+COUNTIFS($D$2406:$D$2505,"&gt;0",$E$2406:$E$2505,"&gt;"&amp;E2411)))</f>
        <v/>
      </c>
      <c r="M2411" s="23">
        <f>IF(D2411="","",IF(AND(K2411&gt;0,L2411=1),"Yes","No"))</f>
        <v/>
      </c>
      <c r="N2411" s="50">
        <f>IF(D2411="","",N2311+F2411)</f>
        <v/>
      </c>
      <c r="O2411" s="49">
        <f>IF(D2411="","",IF(AND(K2411=0,K2311&gt;0),C2411,""))</f>
        <v/>
      </c>
    </row>
    <row r="2412">
      <c r="A2412" s="47">
        <f>IF(B2412="","",DATE(YEAR('Debt Inputs'!$E$2),MONTH('Debt Inputs'!$E$2)+24,1))</f>
        <v/>
      </c>
      <c r="B2412" s="18">
        <f>IF('Debt Inputs'!A12="","",'Debt Inputs'!A12)</f>
        <v/>
      </c>
      <c r="C2412" s="19">
        <f>IF(B2412="","",IFERROR(VLOOKUP(B2412,'Debt Inputs'!$A$6:$M$105,2,FALSE),""))</f>
        <v/>
      </c>
      <c r="D2412" s="48">
        <f>IF(B2412="","",K2312)</f>
        <v/>
      </c>
      <c r="E2412" s="21">
        <f>IF(B2412="","",IFERROR(VLOOKUP(B2412,'Debt Inputs'!$A$6:$M$105,5,FALSE),0))</f>
        <v/>
      </c>
      <c r="F2412" s="48">
        <f>IF(D2412="","",IFERROR(D2412*E2412/12,0))</f>
        <v/>
      </c>
      <c r="G2412" s="48">
        <f>IF(D2412="","",MIN(IFERROR(VLOOKUP(B2412,'Debt Inputs'!$A$6:$M$105,7,FALSE),0),D2412+F2412))</f>
        <v/>
      </c>
      <c r="H2412" s="48">
        <f>IF(D2412="","",IF(L2412=1,MAX(0,'Debt Inputs'!$B$2-SUM($G$2406:$G$2505)),0))</f>
        <v/>
      </c>
      <c r="I2412" s="48">
        <f>IF(D2412="","",MIN(D2412+F2412,G2412+H2412))</f>
        <v/>
      </c>
      <c r="J2412" s="48">
        <f>IF(D2412="","",MIN(D2412,MAX(0,I2412-F2412)))</f>
        <v/>
      </c>
      <c r="K2412" s="48">
        <f>IF(D2412="","",MAX(0,D2412+F2412-I2412))</f>
        <v/>
      </c>
      <c r="L2412" s="18">
        <f>IF(D2412="","",IF(D2412&lt;=0,"",1+COUNTIFS($D$2406:$D$2505,"&gt;0",$E$2406:$E$2505,"&gt;"&amp;E2412)))</f>
        <v/>
      </c>
      <c r="M2412" s="18">
        <f>IF(D2412="","",IF(AND(K2412&gt;0,L2412=1),"Yes","No"))</f>
        <v/>
      </c>
      <c r="N2412" s="48">
        <f>IF(D2412="","",N2312+F2412)</f>
        <v/>
      </c>
      <c r="O2412" s="47">
        <f>IF(D2412="","",IF(AND(K2412=0,K2312&gt;0),C2412,""))</f>
        <v/>
      </c>
    </row>
    <row r="2413">
      <c r="A2413" s="49">
        <f>IF(B2413="","",DATE(YEAR('Debt Inputs'!$E$2),MONTH('Debt Inputs'!$E$2)+24,1))</f>
        <v/>
      </c>
      <c r="B2413" s="23">
        <f>IF('Debt Inputs'!A13="","",'Debt Inputs'!A13)</f>
        <v/>
      </c>
      <c r="C2413" s="24">
        <f>IF(B2413="","",IFERROR(VLOOKUP(B2413,'Debt Inputs'!$A$6:$M$105,2,FALSE),""))</f>
        <v/>
      </c>
      <c r="D2413" s="50">
        <f>IF(B2413="","",K2313)</f>
        <v/>
      </c>
      <c r="E2413" s="26">
        <f>IF(B2413="","",IFERROR(VLOOKUP(B2413,'Debt Inputs'!$A$6:$M$105,5,FALSE),0))</f>
        <v/>
      </c>
      <c r="F2413" s="50">
        <f>IF(D2413="","",IFERROR(D2413*E2413/12,0))</f>
        <v/>
      </c>
      <c r="G2413" s="50">
        <f>IF(D2413="","",MIN(IFERROR(VLOOKUP(B2413,'Debt Inputs'!$A$6:$M$105,7,FALSE),0),D2413+F2413))</f>
        <v/>
      </c>
      <c r="H2413" s="50">
        <f>IF(D2413="","",IF(L2413=1,MAX(0,'Debt Inputs'!$B$2-SUM($G$2406:$G$2505)),0))</f>
        <v/>
      </c>
      <c r="I2413" s="50">
        <f>IF(D2413="","",MIN(D2413+F2413,G2413+H2413))</f>
        <v/>
      </c>
      <c r="J2413" s="50">
        <f>IF(D2413="","",MIN(D2413,MAX(0,I2413-F2413)))</f>
        <v/>
      </c>
      <c r="K2413" s="50">
        <f>IF(D2413="","",MAX(0,D2413+F2413-I2413))</f>
        <v/>
      </c>
      <c r="L2413" s="23">
        <f>IF(D2413="","",IF(D2413&lt;=0,"",1+COUNTIFS($D$2406:$D$2505,"&gt;0",$E$2406:$E$2505,"&gt;"&amp;E2413)))</f>
        <v/>
      </c>
      <c r="M2413" s="23">
        <f>IF(D2413="","",IF(AND(K2413&gt;0,L2413=1),"Yes","No"))</f>
        <v/>
      </c>
      <c r="N2413" s="50">
        <f>IF(D2413="","",N2313+F2413)</f>
        <v/>
      </c>
      <c r="O2413" s="49">
        <f>IF(D2413="","",IF(AND(K2413=0,K2313&gt;0),C2413,""))</f>
        <v/>
      </c>
    </row>
    <row r="2414">
      <c r="A2414" s="47">
        <f>IF(B2414="","",DATE(YEAR('Debt Inputs'!$E$2),MONTH('Debt Inputs'!$E$2)+24,1))</f>
        <v/>
      </c>
      <c r="B2414" s="18">
        <f>IF('Debt Inputs'!A14="","",'Debt Inputs'!A14)</f>
        <v/>
      </c>
      <c r="C2414" s="19">
        <f>IF(B2414="","",IFERROR(VLOOKUP(B2414,'Debt Inputs'!$A$6:$M$105,2,FALSE),""))</f>
        <v/>
      </c>
      <c r="D2414" s="48">
        <f>IF(B2414="","",K2314)</f>
        <v/>
      </c>
      <c r="E2414" s="21">
        <f>IF(B2414="","",IFERROR(VLOOKUP(B2414,'Debt Inputs'!$A$6:$M$105,5,FALSE),0))</f>
        <v/>
      </c>
      <c r="F2414" s="48">
        <f>IF(D2414="","",IFERROR(D2414*E2414/12,0))</f>
        <v/>
      </c>
      <c r="G2414" s="48">
        <f>IF(D2414="","",MIN(IFERROR(VLOOKUP(B2414,'Debt Inputs'!$A$6:$M$105,7,FALSE),0),D2414+F2414))</f>
        <v/>
      </c>
      <c r="H2414" s="48">
        <f>IF(D2414="","",IF(L2414=1,MAX(0,'Debt Inputs'!$B$2-SUM($G$2406:$G$2505)),0))</f>
        <v/>
      </c>
      <c r="I2414" s="48">
        <f>IF(D2414="","",MIN(D2414+F2414,G2414+H2414))</f>
        <v/>
      </c>
      <c r="J2414" s="48">
        <f>IF(D2414="","",MIN(D2414,MAX(0,I2414-F2414)))</f>
        <v/>
      </c>
      <c r="K2414" s="48">
        <f>IF(D2414="","",MAX(0,D2414+F2414-I2414))</f>
        <v/>
      </c>
      <c r="L2414" s="18">
        <f>IF(D2414="","",IF(D2414&lt;=0,"",1+COUNTIFS($D$2406:$D$2505,"&gt;0",$E$2406:$E$2505,"&gt;"&amp;E2414)))</f>
        <v/>
      </c>
      <c r="M2414" s="18">
        <f>IF(D2414="","",IF(AND(K2414&gt;0,L2414=1),"Yes","No"))</f>
        <v/>
      </c>
      <c r="N2414" s="48">
        <f>IF(D2414="","",N2314+F2414)</f>
        <v/>
      </c>
      <c r="O2414" s="47">
        <f>IF(D2414="","",IF(AND(K2414=0,K2314&gt;0),C2414,""))</f>
        <v/>
      </c>
    </row>
    <row r="2415">
      <c r="A2415" s="49">
        <f>IF(B2415="","",DATE(YEAR('Debt Inputs'!$E$2),MONTH('Debt Inputs'!$E$2)+24,1))</f>
        <v/>
      </c>
      <c r="B2415" s="23">
        <f>IF('Debt Inputs'!A15="","",'Debt Inputs'!A15)</f>
        <v/>
      </c>
      <c r="C2415" s="24">
        <f>IF(B2415="","",IFERROR(VLOOKUP(B2415,'Debt Inputs'!$A$6:$M$105,2,FALSE),""))</f>
        <v/>
      </c>
      <c r="D2415" s="50">
        <f>IF(B2415="","",K2315)</f>
        <v/>
      </c>
      <c r="E2415" s="26">
        <f>IF(B2415="","",IFERROR(VLOOKUP(B2415,'Debt Inputs'!$A$6:$M$105,5,FALSE),0))</f>
        <v/>
      </c>
      <c r="F2415" s="50">
        <f>IF(D2415="","",IFERROR(D2415*E2415/12,0))</f>
        <v/>
      </c>
      <c r="G2415" s="50">
        <f>IF(D2415="","",MIN(IFERROR(VLOOKUP(B2415,'Debt Inputs'!$A$6:$M$105,7,FALSE),0),D2415+F2415))</f>
        <v/>
      </c>
      <c r="H2415" s="50">
        <f>IF(D2415="","",IF(L2415=1,MAX(0,'Debt Inputs'!$B$2-SUM($G$2406:$G$2505)),0))</f>
        <v/>
      </c>
      <c r="I2415" s="50">
        <f>IF(D2415="","",MIN(D2415+F2415,G2415+H2415))</f>
        <v/>
      </c>
      <c r="J2415" s="50">
        <f>IF(D2415="","",MIN(D2415,MAX(0,I2415-F2415)))</f>
        <v/>
      </c>
      <c r="K2415" s="50">
        <f>IF(D2415="","",MAX(0,D2415+F2415-I2415))</f>
        <v/>
      </c>
      <c r="L2415" s="23">
        <f>IF(D2415="","",IF(D2415&lt;=0,"",1+COUNTIFS($D$2406:$D$2505,"&gt;0",$E$2406:$E$2505,"&gt;"&amp;E2415)))</f>
        <v/>
      </c>
      <c r="M2415" s="23">
        <f>IF(D2415="","",IF(AND(K2415&gt;0,L2415=1),"Yes","No"))</f>
        <v/>
      </c>
      <c r="N2415" s="50">
        <f>IF(D2415="","",N2315+F2415)</f>
        <v/>
      </c>
      <c r="O2415" s="49">
        <f>IF(D2415="","",IF(AND(K2415=0,K2315&gt;0),C2415,""))</f>
        <v/>
      </c>
    </row>
    <row r="2416">
      <c r="A2416" s="47">
        <f>IF(B2416="","",DATE(YEAR('Debt Inputs'!$E$2),MONTH('Debt Inputs'!$E$2)+24,1))</f>
        <v/>
      </c>
      <c r="B2416" s="18">
        <f>IF('Debt Inputs'!A16="","",'Debt Inputs'!A16)</f>
        <v/>
      </c>
      <c r="C2416" s="19">
        <f>IF(B2416="","",IFERROR(VLOOKUP(B2416,'Debt Inputs'!$A$6:$M$105,2,FALSE),""))</f>
        <v/>
      </c>
      <c r="D2416" s="48">
        <f>IF(B2416="","",K2316)</f>
        <v/>
      </c>
      <c r="E2416" s="21">
        <f>IF(B2416="","",IFERROR(VLOOKUP(B2416,'Debt Inputs'!$A$6:$M$105,5,FALSE),0))</f>
        <v/>
      </c>
      <c r="F2416" s="48">
        <f>IF(D2416="","",IFERROR(D2416*E2416/12,0))</f>
        <v/>
      </c>
      <c r="G2416" s="48">
        <f>IF(D2416="","",MIN(IFERROR(VLOOKUP(B2416,'Debt Inputs'!$A$6:$M$105,7,FALSE),0),D2416+F2416))</f>
        <v/>
      </c>
      <c r="H2416" s="48">
        <f>IF(D2416="","",IF(L2416=1,MAX(0,'Debt Inputs'!$B$2-SUM($G$2406:$G$2505)),0))</f>
        <v/>
      </c>
      <c r="I2416" s="48">
        <f>IF(D2416="","",MIN(D2416+F2416,G2416+H2416))</f>
        <v/>
      </c>
      <c r="J2416" s="48">
        <f>IF(D2416="","",MIN(D2416,MAX(0,I2416-F2416)))</f>
        <v/>
      </c>
      <c r="K2416" s="48">
        <f>IF(D2416="","",MAX(0,D2416+F2416-I2416))</f>
        <v/>
      </c>
      <c r="L2416" s="18">
        <f>IF(D2416="","",IF(D2416&lt;=0,"",1+COUNTIFS($D$2406:$D$2505,"&gt;0",$E$2406:$E$2505,"&gt;"&amp;E2416)))</f>
        <v/>
      </c>
      <c r="M2416" s="18">
        <f>IF(D2416="","",IF(AND(K2416&gt;0,L2416=1),"Yes","No"))</f>
        <v/>
      </c>
      <c r="N2416" s="48">
        <f>IF(D2416="","",N2316+F2416)</f>
        <v/>
      </c>
      <c r="O2416" s="47">
        <f>IF(D2416="","",IF(AND(K2416=0,K2316&gt;0),C2416,""))</f>
        <v/>
      </c>
    </row>
    <row r="2417">
      <c r="A2417" s="49">
        <f>IF(B2417="","",DATE(YEAR('Debt Inputs'!$E$2),MONTH('Debt Inputs'!$E$2)+24,1))</f>
        <v/>
      </c>
      <c r="B2417" s="23">
        <f>IF('Debt Inputs'!A17="","",'Debt Inputs'!A17)</f>
        <v/>
      </c>
      <c r="C2417" s="24">
        <f>IF(B2417="","",IFERROR(VLOOKUP(B2417,'Debt Inputs'!$A$6:$M$105,2,FALSE),""))</f>
        <v/>
      </c>
      <c r="D2417" s="50">
        <f>IF(B2417="","",K2317)</f>
        <v/>
      </c>
      <c r="E2417" s="26">
        <f>IF(B2417="","",IFERROR(VLOOKUP(B2417,'Debt Inputs'!$A$6:$M$105,5,FALSE),0))</f>
        <v/>
      </c>
      <c r="F2417" s="50">
        <f>IF(D2417="","",IFERROR(D2417*E2417/12,0))</f>
        <v/>
      </c>
      <c r="G2417" s="50">
        <f>IF(D2417="","",MIN(IFERROR(VLOOKUP(B2417,'Debt Inputs'!$A$6:$M$105,7,FALSE),0),D2417+F2417))</f>
        <v/>
      </c>
      <c r="H2417" s="50">
        <f>IF(D2417="","",IF(L2417=1,MAX(0,'Debt Inputs'!$B$2-SUM($G$2406:$G$2505)),0))</f>
        <v/>
      </c>
      <c r="I2417" s="50">
        <f>IF(D2417="","",MIN(D2417+F2417,G2417+H2417))</f>
        <v/>
      </c>
      <c r="J2417" s="50">
        <f>IF(D2417="","",MIN(D2417,MAX(0,I2417-F2417)))</f>
        <v/>
      </c>
      <c r="K2417" s="50">
        <f>IF(D2417="","",MAX(0,D2417+F2417-I2417))</f>
        <v/>
      </c>
      <c r="L2417" s="23">
        <f>IF(D2417="","",IF(D2417&lt;=0,"",1+COUNTIFS($D$2406:$D$2505,"&gt;0",$E$2406:$E$2505,"&gt;"&amp;E2417)))</f>
        <v/>
      </c>
      <c r="M2417" s="23">
        <f>IF(D2417="","",IF(AND(K2417&gt;0,L2417=1),"Yes","No"))</f>
        <v/>
      </c>
      <c r="N2417" s="50">
        <f>IF(D2417="","",N2317+F2417)</f>
        <v/>
      </c>
      <c r="O2417" s="49">
        <f>IF(D2417="","",IF(AND(K2417=0,K2317&gt;0),C2417,""))</f>
        <v/>
      </c>
    </row>
    <row r="2418">
      <c r="A2418" s="47">
        <f>IF(B2418="","",DATE(YEAR('Debt Inputs'!$E$2),MONTH('Debt Inputs'!$E$2)+24,1))</f>
        <v/>
      </c>
      <c r="B2418" s="18">
        <f>IF('Debt Inputs'!A18="","",'Debt Inputs'!A18)</f>
        <v/>
      </c>
      <c r="C2418" s="19">
        <f>IF(B2418="","",IFERROR(VLOOKUP(B2418,'Debt Inputs'!$A$6:$M$105,2,FALSE),""))</f>
        <v/>
      </c>
      <c r="D2418" s="48">
        <f>IF(B2418="","",K2318)</f>
        <v/>
      </c>
      <c r="E2418" s="21">
        <f>IF(B2418="","",IFERROR(VLOOKUP(B2418,'Debt Inputs'!$A$6:$M$105,5,FALSE),0))</f>
        <v/>
      </c>
      <c r="F2418" s="48">
        <f>IF(D2418="","",IFERROR(D2418*E2418/12,0))</f>
        <v/>
      </c>
      <c r="G2418" s="48">
        <f>IF(D2418="","",MIN(IFERROR(VLOOKUP(B2418,'Debt Inputs'!$A$6:$M$105,7,FALSE),0),D2418+F2418))</f>
        <v/>
      </c>
      <c r="H2418" s="48">
        <f>IF(D2418="","",IF(L2418=1,MAX(0,'Debt Inputs'!$B$2-SUM($G$2406:$G$2505)),0))</f>
        <v/>
      </c>
      <c r="I2418" s="48">
        <f>IF(D2418="","",MIN(D2418+F2418,G2418+H2418))</f>
        <v/>
      </c>
      <c r="J2418" s="48">
        <f>IF(D2418="","",MIN(D2418,MAX(0,I2418-F2418)))</f>
        <v/>
      </c>
      <c r="K2418" s="48">
        <f>IF(D2418="","",MAX(0,D2418+F2418-I2418))</f>
        <v/>
      </c>
      <c r="L2418" s="18">
        <f>IF(D2418="","",IF(D2418&lt;=0,"",1+COUNTIFS($D$2406:$D$2505,"&gt;0",$E$2406:$E$2505,"&gt;"&amp;E2418)))</f>
        <v/>
      </c>
      <c r="M2418" s="18">
        <f>IF(D2418="","",IF(AND(K2418&gt;0,L2418=1),"Yes","No"))</f>
        <v/>
      </c>
      <c r="N2418" s="48">
        <f>IF(D2418="","",N2318+F2418)</f>
        <v/>
      </c>
      <c r="O2418" s="47">
        <f>IF(D2418="","",IF(AND(K2418=0,K2318&gt;0),C2418,""))</f>
        <v/>
      </c>
    </row>
    <row r="2419">
      <c r="A2419" s="49">
        <f>IF(B2419="","",DATE(YEAR('Debt Inputs'!$E$2),MONTH('Debt Inputs'!$E$2)+24,1))</f>
        <v/>
      </c>
      <c r="B2419" s="23">
        <f>IF('Debt Inputs'!A19="","",'Debt Inputs'!A19)</f>
        <v/>
      </c>
      <c r="C2419" s="24">
        <f>IF(B2419="","",IFERROR(VLOOKUP(B2419,'Debt Inputs'!$A$6:$M$105,2,FALSE),""))</f>
        <v/>
      </c>
      <c r="D2419" s="50">
        <f>IF(B2419="","",K2319)</f>
        <v/>
      </c>
      <c r="E2419" s="26">
        <f>IF(B2419="","",IFERROR(VLOOKUP(B2419,'Debt Inputs'!$A$6:$M$105,5,FALSE),0))</f>
        <v/>
      </c>
      <c r="F2419" s="50">
        <f>IF(D2419="","",IFERROR(D2419*E2419/12,0))</f>
        <v/>
      </c>
      <c r="G2419" s="50">
        <f>IF(D2419="","",MIN(IFERROR(VLOOKUP(B2419,'Debt Inputs'!$A$6:$M$105,7,FALSE),0),D2419+F2419))</f>
        <v/>
      </c>
      <c r="H2419" s="50">
        <f>IF(D2419="","",IF(L2419=1,MAX(0,'Debt Inputs'!$B$2-SUM($G$2406:$G$2505)),0))</f>
        <v/>
      </c>
      <c r="I2419" s="50">
        <f>IF(D2419="","",MIN(D2419+F2419,G2419+H2419))</f>
        <v/>
      </c>
      <c r="J2419" s="50">
        <f>IF(D2419="","",MIN(D2419,MAX(0,I2419-F2419)))</f>
        <v/>
      </c>
      <c r="K2419" s="50">
        <f>IF(D2419="","",MAX(0,D2419+F2419-I2419))</f>
        <v/>
      </c>
      <c r="L2419" s="23">
        <f>IF(D2419="","",IF(D2419&lt;=0,"",1+COUNTIFS($D$2406:$D$2505,"&gt;0",$E$2406:$E$2505,"&gt;"&amp;E2419)))</f>
        <v/>
      </c>
      <c r="M2419" s="23">
        <f>IF(D2419="","",IF(AND(K2419&gt;0,L2419=1),"Yes","No"))</f>
        <v/>
      </c>
      <c r="N2419" s="50">
        <f>IF(D2419="","",N2319+F2419)</f>
        <v/>
      </c>
      <c r="O2419" s="49">
        <f>IF(D2419="","",IF(AND(K2419=0,K2319&gt;0),C2419,""))</f>
        <v/>
      </c>
    </row>
    <row r="2420">
      <c r="A2420" s="47">
        <f>IF(B2420="","",DATE(YEAR('Debt Inputs'!$E$2),MONTH('Debt Inputs'!$E$2)+24,1))</f>
        <v/>
      </c>
      <c r="B2420" s="18">
        <f>IF('Debt Inputs'!A20="","",'Debt Inputs'!A20)</f>
        <v/>
      </c>
      <c r="C2420" s="19">
        <f>IF(B2420="","",IFERROR(VLOOKUP(B2420,'Debt Inputs'!$A$6:$M$105,2,FALSE),""))</f>
        <v/>
      </c>
      <c r="D2420" s="48">
        <f>IF(B2420="","",K2320)</f>
        <v/>
      </c>
      <c r="E2420" s="21">
        <f>IF(B2420="","",IFERROR(VLOOKUP(B2420,'Debt Inputs'!$A$6:$M$105,5,FALSE),0))</f>
        <v/>
      </c>
      <c r="F2420" s="48">
        <f>IF(D2420="","",IFERROR(D2420*E2420/12,0))</f>
        <v/>
      </c>
      <c r="G2420" s="48">
        <f>IF(D2420="","",MIN(IFERROR(VLOOKUP(B2420,'Debt Inputs'!$A$6:$M$105,7,FALSE),0),D2420+F2420))</f>
        <v/>
      </c>
      <c r="H2420" s="48">
        <f>IF(D2420="","",IF(L2420=1,MAX(0,'Debt Inputs'!$B$2-SUM($G$2406:$G$2505)),0))</f>
        <v/>
      </c>
      <c r="I2420" s="48">
        <f>IF(D2420="","",MIN(D2420+F2420,G2420+H2420))</f>
        <v/>
      </c>
      <c r="J2420" s="48">
        <f>IF(D2420="","",MIN(D2420,MAX(0,I2420-F2420)))</f>
        <v/>
      </c>
      <c r="K2420" s="48">
        <f>IF(D2420="","",MAX(0,D2420+F2420-I2420))</f>
        <v/>
      </c>
      <c r="L2420" s="18">
        <f>IF(D2420="","",IF(D2420&lt;=0,"",1+COUNTIFS($D$2406:$D$2505,"&gt;0",$E$2406:$E$2505,"&gt;"&amp;E2420)))</f>
        <v/>
      </c>
      <c r="M2420" s="18">
        <f>IF(D2420="","",IF(AND(K2420&gt;0,L2420=1),"Yes","No"))</f>
        <v/>
      </c>
      <c r="N2420" s="48">
        <f>IF(D2420="","",N2320+F2420)</f>
        <v/>
      </c>
      <c r="O2420" s="47">
        <f>IF(D2420="","",IF(AND(K2420=0,K2320&gt;0),C2420,""))</f>
        <v/>
      </c>
    </row>
    <row r="2421">
      <c r="A2421" s="49">
        <f>IF(B2421="","",DATE(YEAR('Debt Inputs'!$E$2),MONTH('Debt Inputs'!$E$2)+24,1))</f>
        <v/>
      </c>
      <c r="B2421" s="23">
        <f>IF('Debt Inputs'!A21="","",'Debt Inputs'!A21)</f>
        <v/>
      </c>
      <c r="C2421" s="24">
        <f>IF(B2421="","",IFERROR(VLOOKUP(B2421,'Debt Inputs'!$A$6:$M$105,2,FALSE),""))</f>
        <v/>
      </c>
      <c r="D2421" s="50">
        <f>IF(B2421="","",K2321)</f>
        <v/>
      </c>
      <c r="E2421" s="26">
        <f>IF(B2421="","",IFERROR(VLOOKUP(B2421,'Debt Inputs'!$A$6:$M$105,5,FALSE),0))</f>
        <v/>
      </c>
      <c r="F2421" s="50">
        <f>IF(D2421="","",IFERROR(D2421*E2421/12,0))</f>
        <v/>
      </c>
      <c r="G2421" s="50">
        <f>IF(D2421="","",MIN(IFERROR(VLOOKUP(B2421,'Debt Inputs'!$A$6:$M$105,7,FALSE),0),D2421+F2421))</f>
        <v/>
      </c>
      <c r="H2421" s="50">
        <f>IF(D2421="","",IF(L2421=1,MAX(0,'Debt Inputs'!$B$2-SUM($G$2406:$G$2505)),0))</f>
        <v/>
      </c>
      <c r="I2421" s="50">
        <f>IF(D2421="","",MIN(D2421+F2421,G2421+H2421))</f>
        <v/>
      </c>
      <c r="J2421" s="50">
        <f>IF(D2421="","",MIN(D2421,MAX(0,I2421-F2421)))</f>
        <v/>
      </c>
      <c r="K2421" s="50">
        <f>IF(D2421="","",MAX(0,D2421+F2421-I2421))</f>
        <v/>
      </c>
      <c r="L2421" s="23">
        <f>IF(D2421="","",IF(D2421&lt;=0,"",1+COUNTIFS($D$2406:$D$2505,"&gt;0",$E$2406:$E$2505,"&gt;"&amp;E2421)))</f>
        <v/>
      </c>
      <c r="M2421" s="23">
        <f>IF(D2421="","",IF(AND(K2421&gt;0,L2421=1),"Yes","No"))</f>
        <v/>
      </c>
      <c r="N2421" s="50">
        <f>IF(D2421="","",N2321+F2421)</f>
        <v/>
      </c>
      <c r="O2421" s="49">
        <f>IF(D2421="","",IF(AND(K2421=0,K2321&gt;0),C2421,""))</f>
        <v/>
      </c>
    </row>
    <row r="2422">
      <c r="A2422" s="47">
        <f>IF(B2422="","",DATE(YEAR('Debt Inputs'!$E$2),MONTH('Debt Inputs'!$E$2)+24,1))</f>
        <v/>
      </c>
      <c r="B2422" s="18">
        <f>IF('Debt Inputs'!A22="","",'Debt Inputs'!A22)</f>
        <v/>
      </c>
      <c r="C2422" s="19">
        <f>IF(B2422="","",IFERROR(VLOOKUP(B2422,'Debt Inputs'!$A$6:$M$105,2,FALSE),""))</f>
        <v/>
      </c>
      <c r="D2422" s="48">
        <f>IF(B2422="","",K2322)</f>
        <v/>
      </c>
      <c r="E2422" s="21">
        <f>IF(B2422="","",IFERROR(VLOOKUP(B2422,'Debt Inputs'!$A$6:$M$105,5,FALSE),0))</f>
        <v/>
      </c>
      <c r="F2422" s="48">
        <f>IF(D2422="","",IFERROR(D2422*E2422/12,0))</f>
        <v/>
      </c>
      <c r="G2422" s="48">
        <f>IF(D2422="","",MIN(IFERROR(VLOOKUP(B2422,'Debt Inputs'!$A$6:$M$105,7,FALSE),0),D2422+F2422))</f>
        <v/>
      </c>
      <c r="H2422" s="48">
        <f>IF(D2422="","",IF(L2422=1,MAX(0,'Debt Inputs'!$B$2-SUM($G$2406:$G$2505)),0))</f>
        <v/>
      </c>
      <c r="I2422" s="48">
        <f>IF(D2422="","",MIN(D2422+F2422,G2422+H2422))</f>
        <v/>
      </c>
      <c r="J2422" s="48">
        <f>IF(D2422="","",MIN(D2422,MAX(0,I2422-F2422)))</f>
        <v/>
      </c>
      <c r="K2422" s="48">
        <f>IF(D2422="","",MAX(0,D2422+F2422-I2422))</f>
        <v/>
      </c>
      <c r="L2422" s="18">
        <f>IF(D2422="","",IF(D2422&lt;=0,"",1+COUNTIFS($D$2406:$D$2505,"&gt;0",$E$2406:$E$2505,"&gt;"&amp;E2422)))</f>
        <v/>
      </c>
      <c r="M2422" s="18">
        <f>IF(D2422="","",IF(AND(K2422&gt;0,L2422=1),"Yes","No"))</f>
        <v/>
      </c>
      <c r="N2422" s="48">
        <f>IF(D2422="","",N2322+F2422)</f>
        <v/>
      </c>
      <c r="O2422" s="47">
        <f>IF(D2422="","",IF(AND(K2422=0,K2322&gt;0),C2422,""))</f>
        <v/>
      </c>
    </row>
    <row r="2423">
      <c r="A2423" s="49">
        <f>IF(B2423="","",DATE(YEAR('Debt Inputs'!$E$2),MONTH('Debt Inputs'!$E$2)+24,1))</f>
        <v/>
      </c>
      <c r="B2423" s="23">
        <f>IF('Debt Inputs'!A23="","",'Debt Inputs'!A23)</f>
        <v/>
      </c>
      <c r="C2423" s="24">
        <f>IF(B2423="","",IFERROR(VLOOKUP(B2423,'Debt Inputs'!$A$6:$M$105,2,FALSE),""))</f>
        <v/>
      </c>
      <c r="D2423" s="50">
        <f>IF(B2423="","",K2323)</f>
        <v/>
      </c>
      <c r="E2423" s="26">
        <f>IF(B2423="","",IFERROR(VLOOKUP(B2423,'Debt Inputs'!$A$6:$M$105,5,FALSE),0))</f>
        <v/>
      </c>
      <c r="F2423" s="50">
        <f>IF(D2423="","",IFERROR(D2423*E2423/12,0))</f>
        <v/>
      </c>
      <c r="G2423" s="50">
        <f>IF(D2423="","",MIN(IFERROR(VLOOKUP(B2423,'Debt Inputs'!$A$6:$M$105,7,FALSE),0),D2423+F2423))</f>
        <v/>
      </c>
      <c r="H2423" s="50">
        <f>IF(D2423="","",IF(L2423=1,MAX(0,'Debt Inputs'!$B$2-SUM($G$2406:$G$2505)),0))</f>
        <v/>
      </c>
      <c r="I2423" s="50">
        <f>IF(D2423="","",MIN(D2423+F2423,G2423+H2423))</f>
        <v/>
      </c>
      <c r="J2423" s="50">
        <f>IF(D2423="","",MIN(D2423,MAX(0,I2423-F2423)))</f>
        <v/>
      </c>
      <c r="K2423" s="50">
        <f>IF(D2423="","",MAX(0,D2423+F2423-I2423))</f>
        <v/>
      </c>
      <c r="L2423" s="23">
        <f>IF(D2423="","",IF(D2423&lt;=0,"",1+COUNTIFS($D$2406:$D$2505,"&gt;0",$E$2406:$E$2505,"&gt;"&amp;E2423)))</f>
        <v/>
      </c>
      <c r="M2423" s="23">
        <f>IF(D2423="","",IF(AND(K2423&gt;0,L2423=1),"Yes","No"))</f>
        <v/>
      </c>
      <c r="N2423" s="50">
        <f>IF(D2423="","",N2323+F2423)</f>
        <v/>
      </c>
      <c r="O2423" s="49">
        <f>IF(D2423="","",IF(AND(K2423=0,K2323&gt;0),C2423,""))</f>
        <v/>
      </c>
    </row>
    <row r="2424">
      <c r="A2424" s="47">
        <f>IF(B2424="","",DATE(YEAR('Debt Inputs'!$E$2),MONTH('Debt Inputs'!$E$2)+24,1))</f>
        <v/>
      </c>
      <c r="B2424" s="18">
        <f>IF('Debt Inputs'!A24="","",'Debt Inputs'!A24)</f>
        <v/>
      </c>
      <c r="C2424" s="19">
        <f>IF(B2424="","",IFERROR(VLOOKUP(B2424,'Debt Inputs'!$A$6:$M$105,2,FALSE),""))</f>
        <v/>
      </c>
      <c r="D2424" s="48">
        <f>IF(B2424="","",K2324)</f>
        <v/>
      </c>
      <c r="E2424" s="21">
        <f>IF(B2424="","",IFERROR(VLOOKUP(B2424,'Debt Inputs'!$A$6:$M$105,5,FALSE),0))</f>
        <v/>
      </c>
      <c r="F2424" s="48">
        <f>IF(D2424="","",IFERROR(D2424*E2424/12,0))</f>
        <v/>
      </c>
      <c r="G2424" s="48">
        <f>IF(D2424="","",MIN(IFERROR(VLOOKUP(B2424,'Debt Inputs'!$A$6:$M$105,7,FALSE),0),D2424+F2424))</f>
        <v/>
      </c>
      <c r="H2424" s="48">
        <f>IF(D2424="","",IF(L2424=1,MAX(0,'Debt Inputs'!$B$2-SUM($G$2406:$G$2505)),0))</f>
        <v/>
      </c>
      <c r="I2424" s="48">
        <f>IF(D2424="","",MIN(D2424+F2424,G2424+H2424))</f>
        <v/>
      </c>
      <c r="J2424" s="48">
        <f>IF(D2424="","",MIN(D2424,MAX(0,I2424-F2424)))</f>
        <v/>
      </c>
      <c r="K2424" s="48">
        <f>IF(D2424="","",MAX(0,D2424+F2424-I2424))</f>
        <v/>
      </c>
      <c r="L2424" s="18">
        <f>IF(D2424="","",IF(D2424&lt;=0,"",1+COUNTIFS($D$2406:$D$2505,"&gt;0",$E$2406:$E$2505,"&gt;"&amp;E2424)))</f>
        <v/>
      </c>
      <c r="M2424" s="18">
        <f>IF(D2424="","",IF(AND(K2424&gt;0,L2424=1),"Yes","No"))</f>
        <v/>
      </c>
      <c r="N2424" s="48">
        <f>IF(D2424="","",N2324+F2424)</f>
        <v/>
      </c>
      <c r="O2424" s="47">
        <f>IF(D2424="","",IF(AND(K2424=0,K2324&gt;0),C2424,""))</f>
        <v/>
      </c>
    </row>
    <row r="2425">
      <c r="A2425" s="49">
        <f>IF(B2425="","",DATE(YEAR('Debt Inputs'!$E$2),MONTH('Debt Inputs'!$E$2)+24,1))</f>
        <v/>
      </c>
      <c r="B2425" s="23">
        <f>IF('Debt Inputs'!A25="","",'Debt Inputs'!A25)</f>
        <v/>
      </c>
      <c r="C2425" s="24">
        <f>IF(B2425="","",IFERROR(VLOOKUP(B2425,'Debt Inputs'!$A$6:$M$105,2,FALSE),""))</f>
        <v/>
      </c>
      <c r="D2425" s="50">
        <f>IF(B2425="","",K2325)</f>
        <v/>
      </c>
      <c r="E2425" s="26">
        <f>IF(B2425="","",IFERROR(VLOOKUP(B2425,'Debt Inputs'!$A$6:$M$105,5,FALSE),0))</f>
        <v/>
      </c>
      <c r="F2425" s="50">
        <f>IF(D2425="","",IFERROR(D2425*E2425/12,0))</f>
        <v/>
      </c>
      <c r="G2425" s="50">
        <f>IF(D2425="","",MIN(IFERROR(VLOOKUP(B2425,'Debt Inputs'!$A$6:$M$105,7,FALSE),0),D2425+F2425))</f>
        <v/>
      </c>
      <c r="H2425" s="50">
        <f>IF(D2425="","",IF(L2425=1,MAX(0,'Debt Inputs'!$B$2-SUM($G$2406:$G$2505)),0))</f>
        <v/>
      </c>
      <c r="I2425" s="50">
        <f>IF(D2425="","",MIN(D2425+F2425,G2425+H2425))</f>
        <v/>
      </c>
      <c r="J2425" s="50">
        <f>IF(D2425="","",MIN(D2425,MAX(0,I2425-F2425)))</f>
        <v/>
      </c>
      <c r="K2425" s="50">
        <f>IF(D2425="","",MAX(0,D2425+F2425-I2425))</f>
        <v/>
      </c>
      <c r="L2425" s="23">
        <f>IF(D2425="","",IF(D2425&lt;=0,"",1+COUNTIFS($D$2406:$D$2505,"&gt;0",$E$2406:$E$2505,"&gt;"&amp;E2425)))</f>
        <v/>
      </c>
      <c r="M2425" s="23">
        <f>IF(D2425="","",IF(AND(K2425&gt;0,L2425=1),"Yes","No"))</f>
        <v/>
      </c>
      <c r="N2425" s="50">
        <f>IF(D2425="","",N2325+F2425)</f>
        <v/>
      </c>
      <c r="O2425" s="49">
        <f>IF(D2425="","",IF(AND(K2425=0,K2325&gt;0),C2425,""))</f>
        <v/>
      </c>
    </row>
    <row r="2426">
      <c r="A2426" s="47">
        <f>IF(B2426="","",DATE(YEAR('Debt Inputs'!$E$2),MONTH('Debt Inputs'!$E$2)+24,1))</f>
        <v/>
      </c>
      <c r="B2426" s="18">
        <f>IF('Debt Inputs'!A26="","",'Debt Inputs'!A26)</f>
        <v/>
      </c>
      <c r="C2426" s="19">
        <f>IF(B2426="","",IFERROR(VLOOKUP(B2426,'Debt Inputs'!$A$6:$M$105,2,FALSE),""))</f>
        <v/>
      </c>
      <c r="D2426" s="48">
        <f>IF(B2426="","",K2326)</f>
        <v/>
      </c>
      <c r="E2426" s="21">
        <f>IF(B2426="","",IFERROR(VLOOKUP(B2426,'Debt Inputs'!$A$6:$M$105,5,FALSE),0))</f>
        <v/>
      </c>
      <c r="F2426" s="48">
        <f>IF(D2426="","",IFERROR(D2426*E2426/12,0))</f>
        <v/>
      </c>
      <c r="G2426" s="48">
        <f>IF(D2426="","",MIN(IFERROR(VLOOKUP(B2426,'Debt Inputs'!$A$6:$M$105,7,FALSE),0),D2426+F2426))</f>
        <v/>
      </c>
      <c r="H2426" s="48">
        <f>IF(D2426="","",IF(L2426=1,MAX(0,'Debt Inputs'!$B$2-SUM($G$2406:$G$2505)),0))</f>
        <v/>
      </c>
      <c r="I2426" s="48">
        <f>IF(D2426="","",MIN(D2426+F2426,G2426+H2426))</f>
        <v/>
      </c>
      <c r="J2426" s="48">
        <f>IF(D2426="","",MIN(D2426,MAX(0,I2426-F2426)))</f>
        <v/>
      </c>
      <c r="K2426" s="48">
        <f>IF(D2426="","",MAX(0,D2426+F2426-I2426))</f>
        <v/>
      </c>
      <c r="L2426" s="18">
        <f>IF(D2426="","",IF(D2426&lt;=0,"",1+COUNTIFS($D$2406:$D$2505,"&gt;0",$E$2406:$E$2505,"&gt;"&amp;E2426)))</f>
        <v/>
      </c>
      <c r="M2426" s="18">
        <f>IF(D2426="","",IF(AND(K2426&gt;0,L2426=1),"Yes","No"))</f>
        <v/>
      </c>
      <c r="N2426" s="48">
        <f>IF(D2426="","",N2326+F2426)</f>
        <v/>
      </c>
      <c r="O2426" s="47">
        <f>IF(D2426="","",IF(AND(K2426=0,K2326&gt;0),C2426,""))</f>
        <v/>
      </c>
    </row>
    <row r="2427">
      <c r="A2427" s="49">
        <f>IF(B2427="","",DATE(YEAR('Debt Inputs'!$E$2),MONTH('Debt Inputs'!$E$2)+24,1))</f>
        <v/>
      </c>
      <c r="B2427" s="23">
        <f>IF('Debt Inputs'!A27="","",'Debt Inputs'!A27)</f>
        <v/>
      </c>
      <c r="C2427" s="24">
        <f>IF(B2427="","",IFERROR(VLOOKUP(B2427,'Debt Inputs'!$A$6:$M$105,2,FALSE),""))</f>
        <v/>
      </c>
      <c r="D2427" s="50">
        <f>IF(B2427="","",K2327)</f>
        <v/>
      </c>
      <c r="E2427" s="26">
        <f>IF(B2427="","",IFERROR(VLOOKUP(B2427,'Debt Inputs'!$A$6:$M$105,5,FALSE),0))</f>
        <v/>
      </c>
      <c r="F2427" s="50">
        <f>IF(D2427="","",IFERROR(D2427*E2427/12,0))</f>
        <v/>
      </c>
      <c r="G2427" s="50">
        <f>IF(D2427="","",MIN(IFERROR(VLOOKUP(B2427,'Debt Inputs'!$A$6:$M$105,7,FALSE),0),D2427+F2427))</f>
        <v/>
      </c>
      <c r="H2427" s="50">
        <f>IF(D2427="","",IF(L2427=1,MAX(0,'Debt Inputs'!$B$2-SUM($G$2406:$G$2505)),0))</f>
        <v/>
      </c>
      <c r="I2427" s="50">
        <f>IF(D2427="","",MIN(D2427+F2427,G2427+H2427))</f>
        <v/>
      </c>
      <c r="J2427" s="50">
        <f>IF(D2427="","",MIN(D2427,MAX(0,I2427-F2427)))</f>
        <v/>
      </c>
      <c r="K2427" s="50">
        <f>IF(D2427="","",MAX(0,D2427+F2427-I2427))</f>
        <v/>
      </c>
      <c r="L2427" s="23">
        <f>IF(D2427="","",IF(D2427&lt;=0,"",1+COUNTIFS($D$2406:$D$2505,"&gt;0",$E$2406:$E$2505,"&gt;"&amp;E2427)))</f>
        <v/>
      </c>
      <c r="M2427" s="23">
        <f>IF(D2427="","",IF(AND(K2427&gt;0,L2427=1),"Yes","No"))</f>
        <v/>
      </c>
      <c r="N2427" s="50">
        <f>IF(D2427="","",N2327+F2427)</f>
        <v/>
      </c>
      <c r="O2427" s="49">
        <f>IF(D2427="","",IF(AND(K2427=0,K2327&gt;0),C2427,""))</f>
        <v/>
      </c>
    </row>
    <row r="2428">
      <c r="A2428" s="47">
        <f>IF(B2428="","",DATE(YEAR('Debt Inputs'!$E$2),MONTH('Debt Inputs'!$E$2)+24,1))</f>
        <v/>
      </c>
      <c r="B2428" s="18">
        <f>IF('Debt Inputs'!A28="","",'Debt Inputs'!A28)</f>
        <v/>
      </c>
      <c r="C2428" s="19">
        <f>IF(B2428="","",IFERROR(VLOOKUP(B2428,'Debt Inputs'!$A$6:$M$105,2,FALSE),""))</f>
        <v/>
      </c>
      <c r="D2428" s="48">
        <f>IF(B2428="","",K2328)</f>
        <v/>
      </c>
      <c r="E2428" s="21">
        <f>IF(B2428="","",IFERROR(VLOOKUP(B2428,'Debt Inputs'!$A$6:$M$105,5,FALSE),0))</f>
        <v/>
      </c>
      <c r="F2428" s="48">
        <f>IF(D2428="","",IFERROR(D2428*E2428/12,0))</f>
        <v/>
      </c>
      <c r="G2428" s="48">
        <f>IF(D2428="","",MIN(IFERROR(VLOOKUP(B2428,'Debt Inputs'!$A$6:$M$105,7,FALSE),0),D2428+F2428))</f>
        <v/>
      </c>
      <c r="H2428" s="48">
        <f>IF(D2428="","",IF(L2428=1,MAX(0,'Debt Inputs'!$B$2-SUM($G$2406:$G$2505)),0))</f>
        <v/>
      </c>
      <c r="I2428" s="48">
        <f>IF(D2428="","",MIN(D2428+F2428,G2428+H2428))</f>
        <v/>
      </c>
      <c r="J2428" s="48">
        <f>IF(D2428="","",MIN(D2428,MAX(0,I2428-F2428)))</f>
        <v/>
      </c>
      <c r="K2428" s="48">
        <f>IF(D2428="","",MAX(0,D2428+F2428-I2428))</f>
        <v/>
      </c>
      <c r="L2428" s="18">
        <f>IF(D2428="","",IF(D2428&lt;=0,"",1+COUNTIFS($D$2406:$D$2505,"&gt;0",$E$2406:$E$2505,"&gt;"&amp;E2428)))</f>
        <v/>
      </c>
      <c r="M2428" s="18">
        <f>IF(D2428="","",IF(AND(K2428&gt;0,L2428=1),"Yes","No"))</f>
        <v/>
      </c>
      <c r="N2428" s="48">
        <f>IF(D2428="","",N2328+F2428)</f>
        <v/>
      </c>
      <c r="O2428" s="47">
        <f>IF(D2428="","",IF(AND(K2428=0,K2328&gt;0),C2428,""))</f>
        <v/>
      </c>
    </row>
    <row r="2429">
      <c r="A2429" s="49">
        <f>IF(B2429="","",DATE(YEAR('Debt Inputs'!$E$2),MONTH('Debt Inputs'!$E$2)+24,1))</f>
        <v/>
      </c>
      <c r="B2429" s="23">
        <f>IF('Debt Inputs'!A29="","",'Debt Inputs'!A29)</f>
        <v/>
      </c>
      <c r="C2429" s="24">
        <f>IF(B2429="","",IFERROR(VLOOKUP(B2429,'Debt Inputs'!$A$6:$M$105,2,FALSE),""))</f>
        <v/>
      </c>
      <c r="D2429" s="50">
        <f>IF(B2429="","",K2329)</f>
        <v/>
      </c>
      <c r="E2429" s="26">
        <f>IF(B2429="","",IFERROR(VLOOKUP(B2429,'Debt Inputs'!$A$6:$M$105,5,FALSE),0))</f>
        <v/>
      </c>
      <c r="F2429" s="50">
        <f>IF(D2429="","",IFERROR(D2429*E2429/12,0))</f>
        <v/>
      </c>
      <c r="G2429" s="50">
        <f>IF(D2429="","",MIN(IFERROR(VLOOKUP(B2429,'Debt Inputs'!$A$6:$M$105,7,FALSE),0),D2429+F2429))</f>
        <v/>
      </c>
      <c r="H2429" s="50">
        <f>IF(D2429="","",IF(L2429=1,MAX(0,'Debt Inputs'!$B$2-SUM($G$2406:$G$2505)),0))</f>
        <v/>
      </c>
      <c r="I2429" s="50">
        <f>IF(D2429="","",MIN(D2429+F2429,G2429+H2429))</f>
        <v/>
      </c>
      <c r="J2429" s="50">
        <f>IF(D2429="","",MIN(D2429,MAX(0,I2429-F2429)))</f>
        <v/>
      </c>
      <c r="K2429" s="50">
        <f>IF(D2429="","",MAX(0,D2429+F2429-I2429))</f>
        <v/>
      </c>
      <c r="L2429" s="23">
        <f>IF(D2429="","",IF(D2429&lt;=0,"",1+COUNTIFS($D$2406:$D$2505,"&gt;0",$E$2406:$E$2505,"&gt;"&amp;E2429)))</f>
        <v/>
      </c>
      <c r="M2429" s="23">
        <f>IF(D2429="","",IF(AND(K2429&gt;0,L2429=1),"Yes","No"))</f>
        <v/>
      </c>
      <c r="N2429" s="50">
        <f>IF(D2429="","",N2329+F2429)</f>
        <v/>
      </c>
      <c r="O2429" s="49">
        <f>IF(D2429="","",IF(AND(K2429=0,K2329&gt;0),C2429,""))</f>
        <v/>
      </c>
    </row>
    <row r="2430">
      <c r="A2430" s="47">
        <f>IF(B2430="","",DATE(YEAR('Debt Inputs'!$E$2),MONTH('Debt Inputs'!$E$2)+24,1))</f>
        <v/>
      </c>
      <c r="B2430" s="18">
        <f>IF('Debt Inputs'!A30="","",'Debt Inputs'!A30)</f>
        <v/>
      </c>
      <c r="C2430" s="19">
        <f>IF(B2430="","",IFERROR(VLOOKUP(B2430,'Debt Inputs'!$A$6:$M$105,2,FALSE),""))</f>
        <v/>
      </c>
      <c r="D2430" s="48">
        <f>IF(B2430="","",K2330)</f>
        <v/>
      </c>
      <c r="E2430" s="21">
        <f>IF(B2430="","",IFERROR(VLOOKUP(B2430,'Debt Inputs'!$A$6:$M$105,5,FALSE),0))</f>
        <v/>
      </c>
      <c r="F2430" s="48">
        <f>IF(D2430="","",IFERROR(D2430*E2430/12,0))</f>
        <v/>
      </c>
      <c r="G2430" s="48">
        <f>IF(D2430="","",MIN(IFERROR(VLOOKUP(B2430,'Debt Inputs'!$A$6:$M$105,7,FALSE),0),D2430+F2430))</f>
        <v/>
      </c>
      <c r="H2430" s="48">
        <f>IF(D2430="","",IF(L2430=1,MAX(0,'Debt Inputs'!$B$2-SUM($G$2406:$G$2505)),0))</f>
        <v/>
      </c>
      <c r="I2430" s="48">
        <f>IF(D2430="","",MIN(D2430+F2430,G2430+H2430))</f>
        <v/>
      </c>
      <c r="J2430" s="48">
        <f>IF(D2430="","",MIN(D2430,MAX(0,I2430-F2430)))</f>
        <v/>
      </c>
      <c r="K2430" s="48">
        <f>IF(D2430="","",MAX(0,D2430+F2430-I2430))</f>
        <v/>
      </c>
      <c r="L2430" s="18">
        <f>IF(D2430="","",IF(D2430&lt;=0,"",1+COUNTIFS($D$2406:$D$2505,"&gt;0",$E$2406:$E$2505,"&gt;"&amp;E2430)))</f>
        <v/>
      </c>
      <c r="M2430" s="18">
        <f>IF(D2430="","",IF(AND(K2430&gt;0,L2430=1),"Yes","No"))</f>
        <v/>
      </c>
      <c r="N2430" s="48">
        <f>IF(D2430="","",N2330+F2430)</f>
        <v/>
      </c>
      <c r="O2430" s="47">
        <f>IF(D2430="","",IF(AND(K2430=0,K2330&gt;0),C2430,""))</f>
        <v/>
      </c>
    </row>
    <row r="2431">
      <c r="A2431" s="49">
        <f>IF(B2431="","",DATE(YEAR('Debt Inputs'!$E$2),MONTH('Debt Inputs'!$E$2)+24,1))</f>
        <v/>
      </c>
      <c r="B2431" s="23">
        <f>IF('Debt Inputs'!A31="","",'Debt Inputs'!A31)</f>
        <v/>
      </c>
      <c r="C2431" s="24">
        <f>IF(B2431="","",IFERROR(VLOOKUP(B2431,'Debt Inputs'!$A$6:$M$105,2,FALSE),""))</f>
        <v/>
      </c>
      <c r="D2431" s="50">
        <f>IF(B2431="","",K2331)</f>
        <v/>
      </c>
      <c r="E2431" s="26">
        <f>IF(B2431="","",IFERROR(VLOOKUP(B2431,'Debt Inputs'!$A$6:$M$105,5,FALSE),0))</f>
        <v/>
      </c>
      <c r="F2431" s="50">
        <f>IF(D2431="","",IFERROR(D2431*E2431/12,0))</f>
        <v/>
      </c>
      <c r="G2431" s="50">
        <f>IF(D2431="","",MIN(IFERROR(VLOOKUP(B2431,'Debt Inputs'!$A$6:$M$105,7,FALSE),0),D2431+F2431))</f>
        <v/>
      </c>
      <c r="H2431" s="50">
        <f>IF(D2431="","",IF(L2431=1,MAX(0,'Debt Inputs'!$B$2-SUM($G$2406:$G$2505)),0))</f>
        <v/>
      </c>
      <c r="I2431" s="50">
        <f>IF(D2431="","",MIN(D2431+F2431,G2431+H2431))</f>
        <v/>
      </c>
      <c r="J2431" s="50">
        <f>IF(D2431="","",MIN(D2431,MAX(0,I2431-F2431)))</f>
        <v/>
      </c>
      <c r="K2431" s="50">
        <f>IF(D2431="","",MAX(0,D2431+F2431-I2431))</f>
        <v/>
      </c>
      <c r="L2431" s="23">
        <f>IF(D2431="","",IF(D2431&lt;=0,"",1+COUNTIFS($D$2406:$D$2505,"&gt;0",$E$2406:$E$2505,"&gt;"&amp;E2431)))</f>
        <v/>
      </c>
      <c r="M2431" s="23">
        <f>IF(D2431="","",IF(AND(K2431&gt;0,L2431=1),"Yes","No"))</f>
        <v/>
      </c>
      <c r="N2431" s="50">
        <f>IF(D2431="","",N2331+F2431)</f>
        <v/>
      </c>
      <c r="O2431" s="49">
        <f>IF(D2431="","",IF(AND(K2431=0,K2331&gt;0),C2431,""))</f>
        <v/>
      </c>
    </row>
    <row r="2432">
      <c r="A2432" s="47">
        <f>IF(B2432="","",DATE(YEAR('Debt Inputs'!$E$2),MONTH('Debt Inputs'!$E$2)+24,1))</f>
        <v/>
      </c>
      <c r="B2432" s="18">
        <f>IF('Debt Inputs'!A32="","",'Debt Inputs'!A32)</f>
        <v/>
      </c>
      <c r="C2432" s="19">
        <f>IF(B2432="","",IFERROR(VLOOKUP(B2432,'Debt Inputs'!$A$6:$M$105,2,FALSE),""))</f>
        <v/>
      </c>
      <c r="D2432" s="48">
        <f>IF(B2432="","",K2332)</f>
        <v/>
      </c>
      <c r="E2432" s="21">
        <f>IF(B2432="","",IFERROR(VLOOKUP(B2432,'Debt Inputs'!$A$6:$M$105,5,FALSE),0))</f>
        <v/>
      </c>
      <c r="F2432" s="48">
        <f>IF(D2432="","",IFERROR(D2432*E2432/12,0))</f>
        <v/>
      </c>
      <c r="G2432" s="48">
        <f>IF(D2432="","",MIN(IFERROR(VLOOKUP(B2432,'Debt Inputs'!$A$6:$M$105,7,FALSE),0),D2432+F2432))</f>
        <v/>
      </c>
      <c r="H2432" s="48">
        <f>IF(D2432="","",IF(L2432=1,MAX(0,'Debt Inputs'!$B$2-SUM($G$2406:$G$2505)),0))</f>
        <v/>
      </c>
      <c r="I2432" s="48">
        <f>IF(D2432="","",MIN(D2432+F2432,G2432+H2432))</f>
        <v/>
      </c>
      <c r="J2432" s="48">
        <f>IF(D2432="","",MIN(D2432,MAX(0,I2432-F2432)))</f>
        <v/>
      </c>
      <c r="K2432" s="48">
        <f>IF(D2432="","",MAX(0,D2432+F2432-I2432))</f>
        <v/>
      </c>
      <c r="L2432" s="18">
        <f>IF(D2432="","",IF(D2432&lt;=0,"",1+COUNTIFS($D$2406:$D$2505,"&gt;0",$E$2406:$E$2505,"&gt;"&amp;E2432)))</f>
        <v/>
      </c>
      <c r="M2432" s="18">
        <f>IF(D2432="","",IF(AND(K2432&gt;0,L2432=1),"Yes","No"))</f>
        <v/>
      </c>
      <c r="N2432" s="48">
        <f>IF(D2432="","",N2332+F2432)</f>
        <v/>
      </c>
      <c r="O2432" s="47">
        <f>IF(D2432="","",IF(AND(K2432=0,K2332&gt;0),C2432,""))</f>
        <v/>
      </c>
    </row>
    <row r="2433">
      <c r="A2433" s="49">
        <f>IF(B2433="","",DATE(YEAR('Debt Inputs'!$E$2),MONTH('Debt Inputs'!$E$2)+24,1))</f>
        <v/>
      </c>
      <c r="B2433" s="23">
        <f>IF('Debt Inputs'!A33="","",'Debt Inputs'!A33)</f>
        <v/>
      </c>
      <c r="C2433" s="24">
        <f>IF(B2433="","",IFERROR(VLOOKUP(B2433,'Debt Inputs'!$A$6:$M$105,2,FALSE),""))</f>
        <v/>
      </c>
      <c r="D2433" s="50">
        <f>IF(B2433="","",K2333)</f>
        <v/>
      </c>
      <c r="E2433" s="26">
        <f>IF(B2433="","",IFERROR(VLOOKUP(B2433,'Debt Inputs'!$A$6:$M$105,5,FALSE),0))</f>
        <v/>
      </c>
      <c r="F2433" s="50">
        <f>IF(D2433="","",IFERROR(D2433*E2433/12,0))</f>
        <v/>
      </c>
      <c r="G2433" s="50">
        <f>IF(D2433="","",MIN(IFERROR(VLOOKUP(B2433,'Debt Inputs'!$A$6:$M$105,7,FALSE),0),D2433+F2433))</f>
        <v/>
      </c>
      <c r="H2433" s="50">
        <f>IF(D2433="","",IF(L2433=1,MAX(0,'Debt Inputs'!$B$2-SUM($G$2406:$G$2505)),0))</f>
        <v/>
      </c>
      <c r="I2433" s="50">
        <f>IF(D2433="","",MIN(D2433+F2433,G2433+H2433))</f>
        <v/>
      </c>
      <c r="J2433" s="50">
        <f>IF(D2433="","",MIN(D2433,MAX(0,I2433-F2433)))</f>
        <v/>
      </c>
      <c r="K2433" s="50">
        <f>IF(D2433="","",MAX(0,D2433+F2433-I2433))</f>
        <v/>
      </c>
      <c r="L2433" s="23">
        <f>IF(D2433="","",IF(D2433&lt;=0,"",1+COUNTIFS($D$2406:$D$2505,"&gt;0",$E$2406:$E$2505,"&gt;"&amp;E2433)))</f>
        <v/>
      </c>
      <c r="M2433" s="23">
        <f>IF(D2433="","",IF(AND(K2433&gt;0,L2433=1),"Yes","No"))</f>
        <v/>
      </c>
      <c r="N2433" s="50">
        <f>IF(D2433="","",N2333+F2433)</f>
        <v/>
      </c>
      <c r="O2433" s="49">
        <f>IF(D2433="","",IF(AND(K2433=0,K2333&gt;0),C2433,""))</f>
        <v/>
      </c>
    </row>
    <row r="2434">
      <c r="A2434" s="47">
        <f>IF(B2434="","",DATE(YEAR('Debt Inputs'!$E$2),MONTH('Debt Inputs'!$E$2)+24,1))</f>
        <v/>
      </c>
      <c r="B2434" s="18">
        <f>IF('Debt Inputs'!A34="","",'Debt Inputs'!A34)</f>
        <v/>
      </c>
      <c r="C2434" s="19">
        <f>IF(B2434="","",IFERROR(VLOOKUP(B2434,'Debt Inputs'!$A$6:$M$105,2,FALSE),""))</f>
        <v/>
      </c>
      <c r="D2434" s="48">
        <f>IF(B2434="","",K2334)</f>
        <v/>
      </c>
      <c r="E2434" s="21">
        <f>IF(B2434="","",IFERROR(VLOOKUP(B2434,'Debt Inputs'!$A$6:$M$105,5,FALSE),0))</f>
        <v/>
      </c>
      <c r="F2434" s="48">
        <f>IF(D2434="","",IFERROR(D2434*E2434/12,0))</f>
        <v/>
      </c>
      <c r="G2434" s="48">
        <f>IF(D2434="","",MIN(IFERROR(VLOOKUP(B2434,'Debt Inputs'!$A$6:$M$105,7,FALSE),0),D2434+F2434))</f>
        <v/>
      </c>
      <c r="H2434" s="48">
        <f>IF(D2434="","",IF(L2434=1,MAX(0,'Debt Inputs'!$B$2-SUM($G$2406:$G$2505)),0))</f>
        <v/>
      </c>
      <c r="I2434" s="48">
        <f>IF(D2434="","",MIN(D2434+F2434,G2434+H2434))</f>
        <v/>
      </c>
      <c r="J2434" s="48">
        <f>IF(D2434="","",MIN(D2434,MAX(0,I2434-F2434)))</f>
        <v/>
      </c>
      <c r="K2434" s="48">
        <f>IF(D2434="","",MAX(0,D2434+F2434-I2434))</f>
        <v/>
      </c>
      <c r="L2434" s="18">
        <f>IF(D2434="","",IF(D2434&lt;=0,"",1+COUNTIFS($D$2406:$D$2505,"&gt;0",$E$2406:$E$2505,"&gt;"&amp;E2434)))</f>
        <v/>
      </c>
      <c r="M2434" s="18">
        <f>IF(D2434="","",IF(AND(K2434&gt;0,L2434=1),"Yes","No"))</f>
        <v/>
      </c>
      <c r="N2434" s="48">
        <f>IF(D2434="","",N2334+F2434)</f>
        <v/>
      </c>
      <c r="O2434" s="47">
        <f>IF(D2434="","",IF(AND(K2434=0,K2334&gt;0),C2434,""))</f>
        <v/>
      </c>
    </row>
    <row r="2435">
      <c r="A2435" s="49">
        <f>IF(B2435="","",DATE(YEAR('Debt Inputs'!$E$2),MONTH('Debt Inputs'!$E$2)+24,1))</f>
        <v/>
      </c>
      <c r="B2435" s="23">
        <f>IF('Debt Inputs'!A35="","",'Debt Inputs'!A35)</f>
        <v/>
      </c>
      <c r="C2435" s="24">
        <f>IF(B2435="","",IFERROR(VLOOKUP(B2435,'Debt Inputs'!$A$6:$M$105,2,FALSE),""))</f>
        <v/>
      </c>
      <c r="D2435" s="50">
        <f>IF(B2435="","",K2335)</f>
        <v/>
      </c>
      <c r="E2435" s="26">
        <f>IF(B2435="","",IFERROR(VLOOKUP(B2435,'Debt Inputs'!$A$6:$M$105,5,FALSE),0))</f>
        <v/>
      </c>
      <c r="F2435" s="50">
        <f>IF(D2435="","",IFERROR(D2435*E2435/12,0))</f>
        <v/>
      </c>
      <c r="G2435" s="50">
        <f>IF(D2435="","",MIN(IFERROR(VLOOKUP(B2435,'Debt Inputs'!$A$6:$M$105,7,FALSE),0),D2435+F2435))</f>
        <v/>
      </c>
      <c r="H2435" s="50">
        <f>IF(D2435="","",IF(L2435=1,MAX(0,'Debt Inputs'!$B$2-SUM($G$2406:$G$2505)),0))</f>
        <v/>
      </c>
      <c r="I2435" s="50">
        <f>IF(D2435="","",MIN(D2435+F2435,G2435+H2435))</f>
        <v/>
      </c>
      <c r="J2435" s="50">
        <f>IF(D2435="","",MIN(D2435,MAX(0,I2435-F2435)))</f>
        <v/>
      </c>
      <c r="K2435" s="50">
        <f>IF(D2435="","",MAX(0,D2435+F2435-I2435))</f>
        <v/>
      </c>
      <c r="L2435" s="23">
        <f>IF(D2435="","",IF(D2435&lt;=0,"",1+COUNTIFS($D$2406:$D$2505,"&gt;0",$E$2406:$E$2505,"&gt;"&amp;E2435)))</f>
        <v/>
      </c>
      <c r="M2435" s="23">
        <f>IF(D2435="","",IF(AND(K2435&gt;0,L2435=1),"Yes","No"))</f>
        <v/>
      </c>
      <c r="N2435" s="50">
        <f>IF(D2435="","",N2335+F2435)</f>
        <v/>
      </c>
      <c r="O2435" s="49">
        <f>IF(D2435="","",IF(AND(K2435=0,K2335&gt;0),C2435,""))</f>
        <v/>
      </c>
    </row>
    <row r="2436">
      <c r="A2436" s="47">
        <f>IF(B2436="","",DATE(YEAR('Debt Inputs'!$E$2),MONTH('Debt Inputs'!$E$2)+24,1))</f>
        <v/>
      </c>
      <c r="B2436" s="18">
        <f>IF('Debt Inputs'!A36="","",'Debt Inputs'!A36)</f>
        <v/>
      </c>
      <c r="C2436" s="19">
        <f>IF(B2436="","",IFERROR(VLOOKUP(B2436,'Debt Inputs'!$A$6:$M$105,2,FALSE),""))</f>
        <v/>
      </c>
      <c r="D2436" s="48">
        <f>IF(B2436="","",K2336)</f>
        <v/>
      </c>
      <c r="E2436" s="21">
        <f>IF(B2436="","",IFERROR(VLOOKUP(B2436,'Debt Inputs'!$A$6:$M$105,5,FALSE),0))</f>
        <v/>
      </c>
      <c r="F2436" s="48">
        <f>IF(D2436="","",IFERROR(D2436*E2436/12,0))</f>
        <v/>
      </c>
      <c r="G2436" s="48">
        <f>IF(D2436="","",MIN(IFERROR(VLOOKUP(B2436,'Debt Inputs'!$A$6:$M$105,7,FALSE),0),D2436+F2436))</f>
        <v/>
      </c>
      <c r="H2436" s="48">
        <f>IF(D2436="","",IF(L2436=1,MAX(0,'Debt Inputs'!$B$2-SUM($G$2406:$G$2505)),0))</f>
        <v/>
      </c>
      <c r="I2436" s="48">
        <f>IF(D2436="","",MIN(D2436+F2436,G2436+H2436))</f>
        <v/>
      </c>
      <c r="J2436" s="48">
        <f>IF(D2436="","",MIN(D2436,MAX(0,I2436-F2436)))</f>
        <v/>
      </c>
      <c r="K2436" s="48">
        <f>IF(D2436="","",MAX(0,D2436+F2436-I2436))</f>
        <v/>
      </c>
      <c r="L2436" s="18">
        <f>IF(D2436="","",IF(D2436&lt;=0,"",1+COUNTIFS($D$2406:$D$2505,"&gt;0",$E$2406:$E$2505,"&gt;"&amp;E2436)))</f>
        <v/>
      </c>
      <c r="M2436" s="18">
        <f>IF(D2436="","",IF(AND(K2436&gt;0,L2436=1),"Yes","No"))</f>
        <v/>
      </c>
      <c r="N2436" s="48">
        <f>IF(D2436="","",N2336+F2436)</f>
        <v/>
      </c>
      <c r="O2436" s="47">
        <f>IF(D2436="","",IF(AND(K2436=0,K2336&gt;0),C2436,""))</f>
        <v/>
      </c>
    </row>
    <row r="2437">
      <c r="A2437" s="49">
        <f>IF(B2437="","",DATE(YEAR('Debt Inputs'!$E$2),MONTH('Debt Inputs'!$E$2)+24,1))</f>
        <v/>
      </c>
      <c r="B2437" s="23">
        <f>IF('Debt Inputs'!A37="","",'Debt Inputs'!A37)</f>
        <v/>
      </c>
      <c r="C2437" s="24">
        <f>IF(B2437="","",IFERROR(VLOOKUP(B2437,'Debt Inputs'!$A$6:$M$105,2,FALSE),""))</f>
        <v/>
      </c>
      <c r="D2437" s="50">
        <f>IF(B2437="","",K2337)</f>
        <v/>
      </c>
      <c r="E2437" s="26">
        <f>IF(B2437="","",IFERROR(VLOOKUP(B2437,'Debt Inputs'!$A$6:$M$105,5,FALSE),0))</f>
        <v/>
      </c>
      <c r="F2437" s="50">
        <f>IF(D2437="","",IFERROR(D2437*E2437/12,0))</f>
        <v/>
      </c>
      <c r="G2437" s="50">
        <f>IF(D2437="","",MIN(IFERROR(VLOOKUP(B2437,'Debt Inputs'!$A$6:$M$105,7,FALSE),0),D2437+F2437))</f>
        <v/>
      </c>
      <c r="H2437" s="50">
        <f>IF(D2437="","",IF(L2437=1,MAX(0,'Debt Inputs'!$B$2-SUM($G$2406:$G$2505)),0))</f>
        <v/>
      </c>
      <c r="I2437" s="50">
        <f>IF(D2437="","",MIN(D2437+F2437,G2437+H2437))</f>
        <v/>
      </c>
      <c r="J2437" s="50">
        <f>IF(D2437="","",MIN(D2437,MAX(0,I2437-F2437)))</f>
        <v/>
      </c>
      <c r="K2437" s="50">
        <f>IF(D2437="","",MAX(0,D2437+F2437-I2437))</f>
        <v/>
      </c>
      <c r="L2437" s="23">
        <f>IF(D2437="","",IF(D2437&lt;=0,"",1+COUNTIFS($D$2406:$D$2505,"&gt;0",$E$2406:$E$2505,"&gt;"&amp;E2437)))</f>
        <v/>
      </c>
      <c r="M2437" s="23">
        <f>IF(D2437="","",IF(AND(K2437&gt;0,L2437=1),"Yes","No"))</f>
        <v/>
      </c>
      <c r="N2437" s="50">
        <f>IF(D2437="","",N2337+F2437)</f>
        <v/>
      </c>
      <c r="O2437" s="49">
        <f>IF(D2437="","",IF(AND(K2437=0,K2337&gt;0),C2437,""))</f>
        <v/>
      </c>
    </row>
    <row r="2438">
      <c r="A2438" s="47">
        <f>IF(B2438="","",DATE(YEAR('Debt Inputs'!$E$2),MONTH('Debt Inputs'!$E$2)+24,1))</f>
        <v/>
      </c>
      <c r="B2438" s="18">
        <f>IF('Debt Inputs'!A38="","",'Debt Inputs'!A38)</f>
        <v/>
      </c>
      <c r="C2438" s="19">
        <f>IF(B2438="","",IFERROR(VLOOKUP(B2438,'Debt Inputs'!$A$6:$M$105,2,FALSE),""))</f>
        <v/>
      </c>
      <c r="D2438" s="48">
        <f>IF(B2438="","",K2338)</f>
        <v/>
      </c>
      <c r="E2438" s="21">
        <f>IF(B2438="","",IFERROR(VLOOKUP(B2438,'Debt Inputs'!$A$6:$M$105,5,FALSE),0))</f>
        <v/>
      </c>
      <c r="F2438" s="48">
        <f>IF(D2438="","",IFERROR(D2438*E2438/12,0))</f>
        <v/>
      </c>
      <c r="G2438" s="48">
        <f>IF(D2438="","",MIN(IFERROR(VLOOKUP(B2438,'Debt Inputs'!$A$6:$M$105,7,FALSE),0),D2438+F2438))</f>
        <v/>
      </c>
      <c r="H2438" s="48">
        <f>IF(D2438="","",IF(L2438=1,MAX(0,'Debt Inputs'!$B$2-SUM($G$2406:$G$2505)),0))</f>
        <v/>
      </c>
      <c r="I2438" s="48">
        <f>IF(D2438="","",MIN(D2438+F2438,G2438+H2438))</f>
        <v/>
      </c>
      <c r="J2438" s="48">
        <f>IF(D2438="","",MIN(D2438,MAX(0,I2438-F2438)))</f>
        <v/>
      </c>
      <c r="K2438" s="48">
        <f>IF(D2438="","",MAX(0,D2438+F2438-I2438))</f>
        <v/>
      </c>
      <c r="L2438" s="18">
        <f>IF(D2438="","",IF(D2438&lt;=0,"",1+COUNTIFS($D$2406:$D$2505,"&gt;0",$E$2406:$E$2505,"&gt;"&amp;E2438)))</f>
        <v/>
      </c>
      <c r="M2438" s="18">
        <f>IF(D2438="","",IF(AND(K2438&gt;0,L2438=1),"Yes","No"))</f>
        <v/>
      </c>
      <c r="N2438" s="48">
        <f>IF(D2438="","",N2338+F2438)</f>
        <v/>
      </c>
      <c r="O2438" s="47">
        <f>IF(D2438="","",IF(AND(K2438=0,K2338&gt;0),C2438,""))</f>
        <v/>
      </c>
    </row>
    <row r="2439">
      <c r="A2439" s="49">
        <f>IF(B2439="","",DATE(YEAR('Debt Inputs'!$E$2),MONTH('Debt Inputs'!$E$2)+24,1))</f>
        <v/>
      </c>
      <c r="B2439" s="23">
        <f>IF('Debt Inputs'!A39="","",'Debt Inputs'!A39)</f>
        <v/>
      </c>
      <c r="C2439" s="24">
        <f>IF(B2439="","",IFERROR(VLOOKUP(B2439,'Debt Inputs'!$A$6:$M$105,2,FALSE),""))</f>
        <v/>
      </c>
      <c r="D2439" s="50">
        <f>IF(B2439="","",K2339)</f>
        <v/>
      </c>
      <c r="E2439" s="26">
        <f>IF(B2439="","",IFERROR(VLOOKUP(B2439,'Debt Inputs'!$A$6:$M$105,5,FALSE),0))</f>
        <v/>
      </c>
      <c r="F2439" s="50">
        <f>IF(D2439="","",IFERROR(D2439*E2439/12,0))</f>
        <v/>
      </c>
      <c r="G2439" s="50">
        <f>IF(D2439="","",MIN(IFERROR(VLOOKUP(B2439,'Debt Inputs'!$A$6:$M$105,7,FALSE),0),D2439+F2439))</f>
        <v/>
      </c>
      <c r="H2439" s="50">
        <f>IF(D2439="","",IF(L2439=1,MAX(0,'Debt Inputs'!$B$2-SUM($G$2406:$G$2505)),0))</f>
        <v/>
      </c>
      <c r="I2439" s="50">
        <f>IF(D2439="","",MIN(D2439+F2439,G2439+H2439))</f>
        <v/>
      </c>
      <c r="J2439" s="50">
        <f>IF(D2439="","",MIN(D2439,MAX(0,I2439-F2439)))</f>
        <v/>
      </c>
      <c r="K2439" s="50">
        <f>IF(D2439="","",MAX(0,D2439+F2439-I2439))</f>
        <v/>
      </c>
      <c r="L2439" s="23">
        <f>IF(D2439="","",IF(D2439&lt;=0,"",1+COUNTIFS($D$2406:$D$2505,"&gt;0",$E$2406:$E$2505,"&gt;"&amp;E2439)))</f>
        <v/>
      </c>
      <c r="M2439" s="23">
        <f>IF(D2439="","",IF(AND(K2439&gt;0,L2439=1),"Yes","No"))</f>
        <v/>
      </c>
      <c r="N2439" s="50">
        <f>IF(D2439="","",N2339+F2439)</f>
        <v/>
      </c>
      <c r="O2439" s="49">
        <f>IF(D2439="","",IF(AND(K2439=0,K2339&gt;0),C2439,""))</f>
        <v/>
      </c>
    </row>
    <row r="2440">
      <c r="A2440" s="47">
        <f>IF(B2440="","",DATE(YEAR('Debt Inputs'!$E$2),MONTH('Debt Inputs'!$E$2)+24,1))</f>
        <v/>
      </c>
      <c r="B2440" s="18">
        <f>IF('Debt Inputs'!A40="","",'Debt Inputs'!A40)</f>
        <v/>
      </c>
      <c r="C2440" s="19">
        <f>IF(B2440="","",IFERROR(VLOOKUP(B2440,'Debt Inputs'!$A$6:$M$105,2,FALSE),""))</f>
        <v/>
      </c>
      <c r="D2440" s="48">
        <f>IF(B2440="","",K2340)</f>
        <v/>
      </c>
      <c r="E2440" s="21">
        <f>IF(B2440="","",IFERROR(VLOOKUP(B2440,'Debt Inputs'!$A$6:$M$105,5,FALSE),0))</f>
        <v/>
      </c>
      <c r="F2440" s="48">
        <f>IF(D2440="","",IFERROR(D2440*E2440/12,0))</f>
        <v/>
      </c>
      <c r="G2440" s="48">
        <f>IF(D2440="","",MIN(IFERROR(VLOOKUP(B2440,'Debt Inputs'!$A$6:$M$105,7,FALSE),0),D2440+F2440))</f>
        <v/>
      </c>
      <c r="H2440" s="48">
        <f>IF(D2440="","",IF(L2440=1,MAX(0,'Debt Inputs'!$B$2-SUM($G$2406:$G$2505)),0))</f>
        <v/>
      </c>
      <c r="I2440" s="48">
        <f>IF(D2440="","",MIN(D2440+F2440,G2440+H2440))</f>
        <v/>
      </c>
      <c r="J2440" s="48">
        <f>IF(D2440="","",MIN(D2440,MAX(0,I2440-F2440)))</f>
        <v/>
      </c>
      <c r="K2440" s="48">
        <f>IF(D2440="","",MAX(0,D2440+F2440-I2440))</f>
        <v/>
      </c>
      <c r="L2440" s="18">
        <f>IF(D2440="","",IF(D2440&lt;=0,"",1+COUNTIFS($D$2406:$D$2505,"&gt;0",$E$2406:$E$2505,"&gt;"&amp;E2440)))</f>
        <v/>
      </c>
      <c r="M2440" s="18">
        <f>IF(D2440="","",IF(AND(K2440&gt;0,L2440=1),"Yes","No"))</f>
        <v/>
      </c>
      <c r="N2440" s="48">
        <f>IF(D2440="","",N2340+F2440)</f>
        <v/>
      </c>
      <c r="O2440" s="47">
        <f>IF(D2440="","",IF(AND(K2440=0,K2340&gt;0),C2440,""))</f>
        <v/>
      </c>
    </row>
    <row r="2441">
      <c r="A2441" s="49">
        <f>IF(B2441="","",DATE(YEAR('Debt Inputs'!$E$2),MONTH('Debt Inputs'!$E$2)+24,1))</f>
        <v/>
      </c>
      <c r="B2441" s="23">
        <f>IF('Debt Inputs'!A41="","",'Debt Inputs'!A41)</f>
        <v/>
      </c>
      <c r="C2441" s="24">
        <f>IF(B2441="","",IFERROR(VLOOKUP(B2441,'Debt Inputs'!$A$6:$M$105,2,FALSE),""))</f>
        <v/>
      </c>
      <c r="D2441" s="50">
        <f>IF(B2441="","",K2341)</f>
        <v/>
      </c>
      <c r="E2441" s="26">
        <f>IF(B2441="","",IFERROR(VLOOKUP(B2441,'Debt Inputs'!$A$6:$M$105,5,FALSE),0))</f>
        <v/>
      </c>
      <c r="F2441" s="50">
        <f>IF(D2441="","",IFERROR(D2441*E2441/12,0))</f>
        <v/>
      </c>
      <c r="G2441" s="50">
        <f>IF(D2441="","",MIN(IFERROR(VLOOKUP(B2441,'Debt Inputs'!$A$6:$M$105,7,FALSE),0),D2441+F2441))</f>
        <v/>
      </c>
      <c r="H2441" s="50">
        <f>IF(D2441="","",IF(L2441=1,MAX(0,'Debt Inputs'!$B$2-SUM($G$2406:$G$2505)),0))</f>
        <v/>
      </c>
      <c r="I2441" s="50">
        <f>IF(D2441="","",MIN(D2441+F2441,G2441+H2441))</f>
        <v/>
      </c>
      <c r="J2441" s="50">
        <f>IF(D2441="","",MIN(D2441,MAX(0,I2441-F2441)))</f>
        <v/>
      </c>
      <c r="K2441" s="50">
        <f>IF(D2441="","",MAX(0,D2441+F2441-I2441))</f>
        <v/>
      </c>
      <c r="L2441" s="23">
        <f>IF(D2441="","",IF(D2441&lt;=0,"",1+COUNTIFS($D$2406:$D$2505,"&gt;0",$E$2406:$E$2505,"&gt;"&amp;E2441)))</f>
        <v/>
      </c>
      <c r="M2441" s="23">
        <f>IF(D2441="","",IF(AND(K2441&gt;0,L2441=1),"Yes","No"))</f>
        <v/>
      </c>
      <c r="N2441" s="50">
        <f>IF(D2441="","",N2341+F2441)</f>
        <v/>
      </c>
      <c r="O2441" s="49">
        <f>IF(D2441="","",IF(AND(K2441=0,K2341&gt;0),C2441,""))</f>
        <v/>
      </c>
    </row>
    <row r="2442">
      <c r="A2442" s="47">
        <f>IF(B2442="","",DATE(YEAR('Debt Inputs'!$E$2),MONTH('Debt Inputs'!$E$2)+24,1))</f>
        <v/>
      </c>
      <c r="B2442" s="18">
        <f>IF('Debt Inputs'!A42="","",'Debt Inputs'!A42)</f>
        <v/>
      </c>
      <c r="C2442" s="19">
        <f>IF(B2442="","",IFERROR(VLOOKUP(B2442,'Debt Inputs'!$A$6:$M$105,2,FALSE),""))</f>
        <v/>
      </c>
      <c r="D2442" s="48">
        <f>IF(B2442="","",K2342)</f>
        <v/>
      </c>
      <c r="E2442" s="21">
        <f>IF(B2442="","",IFERROR(VLOOKUP(B2442,'Debt Inputs'!$A$6:$M$105,5,FALSE),0))</f>
        <v/>
      </c>
      <c r="F2442" s="48">
        <f>IF(D2442="","",IFERROR(D2442*E2442/12,0))</f>
        <v/>
      </c>
      <c r="G2442" s="48">
        <f>IF(D2442="","",MIN(IFERROR(VLOOKUP(B2442,'Debt Inputs'!$A$6:$M$105,7,FALSE),0),D2442+F2442))</f>
        <v/>
      </c>
      <c r="H2442" s="48">
        <f>IF(D2442="","",IF(L2442=1,MAX(0,'Debt Inputs'!$B$2-SUM($G$2406:$G$2505)),0))</f>
        <v/>
      </c>
      <c r="I2442" s="48">
        <f>IF(D2442="","",MIN(D2442+F2442,G2442+H2442))</f>
        <v/>
      </c>
      <c r="J2442" s="48">
        <f>IF(D2442="","",MIN(D2442,MAX(0,I2442-F2442)))</f>
        <v/>
      </c>
      <c r="K2442" s="48">
        <f>IF(D2442="","",MAX(0,D2442+F2442-I2442))</f>
        <v/>
      </c>
      <c r="L2442" s="18">
        <f>IF(D2442="","",IF(D2442&lt;=0,"",1+COUNTIFS($D$2406:$D$2505,"&gt;0",$E$2406:$E$2505,"&gt;"&amp;E2442)))</f>
        <v/>
      </c>
      <c r="M2442" s="18">
        <f>IF(D2442="","",IF(AND(K2442&gt;0,L2442=1),"Yes","No"))</f>
        <v/>
      </c>
      <c r="N2442" s="48">
        <f>IF(D2442="","",N2342+F2442)</f>
        <v/>
      </c>
      <c r="O2442" s="47">
        <f>IF(D2442="","",IF(AND(K2442=0,K2342&gt;0),C2442,""))</f>
        <v/>
      </c>
    </row>
    <row r="2443">
      <c r="A2443" s="49">
        <f>IF(B2443="","",DATE(YEAR('Debt Inputs'!$E$2),MONTH('Debt Inputs'!$E$2)+24,1))</f>
        <v/>
      </c>
      <c r="B2443" s="23">
        <f>IF('Debt Inputs'!A43="","",'Debt Inputs'!A43)</f>
        <v/>
      </c>
      <c r="C2443" s="24">
        <f>IF(B2443="","",IFERROR(VLOOKUP(B2443,'Debt Inputs'!$A$6:$M$105,2,FALSE),""))</f>
        <v/>
      </c>
      <c r="D2443" s="50">
        <f>IF(B2443="","",K2343)</f>
        <v/>
      </c>
      <c r="E2443" s="26">
        <f>IF(B2443="","",IFERROR(VLOOKUP(B2443,'Debt Inputs'!$A$6:$M$105,5,FALSE),0))</f>
        <v/>
      </c>
      <c r="F2443" s="50">
        <f>IF(D2443="","",IFERROR(D2443*E2443/12,0))</f>
        <v/>
      </c>
      <c r="G2443" s="50">
        <f>IF(D2443="","",MIN(IFERROR(VLOOKUP(B2443,'Debt Inputs'!$A$6:$M$105,7,FALSE),0),D2443+F2443))</f>
        <v/>
      </c>
      <c r="H2443" s="50">
        <f>IF(D2443="","",IF(L2443=1,MAX(0,'Debt Inputs'!$B$2-SUM($G$2406:$G$2505)),0))</f>
        <v/>
      </c>
      <c r="I2443" s="50">
        <f>IF(D2443="","",MIN(D2443+F2443,G2443+H2443))</f>
        <v/>
      </c>
      <c r="J2443" s="50">
        <f>IF(D2443="","",MIN(D2443,MAX(0,I2443-F2443)))</f>
        <v/>
      </c>
      <c r="K2443" s="50">
        <f>IF(D2443="","",MAX(0,D2443+F2443-I2443))</f>
        <v/>
      </c>
      <c r="L2443" s="23">
        <f>IF(D2443="","",IF(D2443&lt;=0,"",1+COUNTIFS($D$2406:$D$2505,"&gt;0",$E$2406:$E$2505,"&gt;"&amp;E2443)))</f>
        <v/>
      </c>
      <c r="M2443" s="23">
        <f>IF(D2443="","",IF(AND(K2443&gt;0,L2443=1),"Yes","No"))</f>
        <v/>
      </c>
      <c r="N2443" s="50">
        <f>IF(D2443="","",N2343+F2443)</f>
        <v/>
      </c>
      <c r="O2443" s="49">
        <f>IF(D2443="","",IF(AND(K2443=0,K2343&gt;0),C2443,""))</f>
        <v/>
      </c>
    </row>
    <row r="2444">
      <c r="A2444" s="47">
        <f>IF(B2444="","",DATE(YEAR('Debt Inputs'!$E$2),MONTH('Debt Inputs'!$E$2)+24,1))</f>
        <v/>
      </c>
      <c r="B2444" s="18">
        <f>IF('Debt Inputs'!A44="","",'Debt Inputs'!A44)</f>
        <v/>
      </c>
      <c r="C2444" s="19">
        <f>IF(B2444="","",IFERROR(VLOOKUP(B2444,'Debt Inputs'!$A$6:$M$105,2,FALSE),""))</f>
        <v/>
      </c>
      <c r="D2444" s="48">
        <f>IF(B2444="","",K2344)</f>
        <v/>
      </c>
      <c r="E2444" s="21">
        <f>IF(B2444="","",IFERROR(VLOOKUP(B2444,'Debt Inputs'!$A$6:$M$105,5,FALSE),0))</f>
        <v/>
      </c>
      <c r="F2444" s="48">
        <f>IF(D2444="","",IFERROR(D2444*E2444/12,0))</f>
        <v/>
      </c>
      <c r="G2444" s="48">
        <f>IF(D2444="","",MIN(IFERROR(VLOOKUP(B2444,'Debt Inputs'!$A$6:$M$105,7,FALSE),0),D2444+F2444))</f>
        <v/>
      </c>
      <c r="H2444" s="48">
        <f>IF(D2444="","",IF(L2444=1,MAX(0,'Debt Inputs'!$B$2-SUM($G$2406:$G$2505)),0))</f>
        <v/>
      </c>
      <c r="I2444" s="48">
        <f>IF(D2444="","",MIN(D2444+F2444,G2444+H2444))</f>
        <v/>
      </c>
      <c r="J2444" s="48">
        <f>IF(D2444="","",MIN(D2444,MAX(0,I2444-F2444)))</f>
        <v/>
      </c>
      <c r="K2444" s="48">
        <f>IF(D2444="","",MAX(0,D2444+F2444-I2444))</f>
        <v/>
      </c>
      <c r="L2444" s="18">
        <f>IF(D2444="","",IF(D2444&lt;=0,"",1+COUNTIFS($D$2406:$D$2505,"&gt;0",$E$2406:$E$2505,"&gt;"&amp;E2444)))</f>
        <v/>
      </c>
      <c r="M2444" s="18">
        <f>IF(D2444="","",IF(AND(K2444&gt;0,L2444=1),"Yes","No"))</f>
        <v/>
      </c>
      <c r="N2444" s="48">
        <f>IF(D2444="","",N2344+F2444)</f>
        <v/>
      </c>
      <c r="O2444" s="47">
        <f>IF(D2444="","",IF(AND(K2444=0,K2344&gt;0),C2444,""))</f>
        <v/>
      </c>
    </row>
    <row r="2445">
      <c r="A2445" s="49">
        <f>IF(B2445="","",DATE(YEAR('Debt Inputs'!$E$2),MONTH('Debt Inputs'!$E$2)+24,1))</f>
        <v/>
      </c>
      <c r="B2445" s="23">
        <f>IF('Debt Inputs'!A45="","",'Debt Inputs'!A45)</f>
        <v/>
      </c>
      <c r="C2445" s="24">
        <f>IF(B2445="","",IFERROR(VLOOKUP(B2445,'Debt Inputs'!$A$6:$M$105,2,FALSE),""))</f>
        <v/>
      </c>
      <c r="D2445" s="50">
        <f>IF(B2445="","",K2345)</f>
        <v/>
      </c>
      <c r="E2445" s="26">
        <f>IF(B2445="","",IFERROR(VLOOKUP(B2445,'Debt Inputs'!$A$6:$M$105,5,FALSE),0))</f>
        <v/>
      </c>
      <c r="F2445" s="50">
        <f>IF(D2445="","",IFERROR(D2445*E2445/12,0))</f>
        <v/>
      </c>
      <c r="G2445" s="50">
        <f>IF(D2445="","",MIN(IFERROR(VLOOKUP(B2445,'Debt Inputs'!$A$6:$M$105,7,FALSE),0),D2445+F2445))</f>
        <v/>
      </c>
      <c r="H2445" s="50">
        <f>IF(D2445="","",IF(L2445=1,MAX(0,'Debt Inputs'!$B$2-SUM($G$2406:$G$2505)),0))</f>
        <v/>
      </c>
      <c r="I2445" s="50">
        <f>IF(D2445="","",MIN(D2445+F2445,G2445+H2445))</f>
        <v/>
      </c>
      <c r="J2445" s="50">
        <f>IF(D2445="","",MIN(D2445,MAX(0,I2445-F2445)))</f>
        <v/>
      </c>
      <c r="K2445" s="50">
        <f>IF(D2445="","",MAX(0,D2445+F2445-I2445))</f>
        <v/>
      </c>
      <c r="L2445" s="23">
        <f>IF(D2445="","",IF(D2445&lt;=0,"",1+COUNTIFS($D$2406:$D$2505,"&gt;0",$E$2406:$E$2505,"&gt;"&amp;E2445)))</f>
        <v/>
      </c>
      <c r="M2445" s="23">
        <f>IF(D2445="","",IF(AND(K2445&gt;0,L2445=1),"Yes","No"))</f>
        <v/>
      </c>
      <c r="N2445" s="50">
        <f>IF(D2445="","",N2345+F2445)</f>
        <v/>
      </c>
      <c r="O2445" s="49">
        <f>IF(D2445="","",IF(AND(K2445=0,K2345&gt;0),C2445,""))</f>
        <v/>
      </c>
    </row>
    <row r="2446">
      <c r="A2446" s="47">
        <f>IF(B2446="","",DATE(YEAR('Debt Inputs'!$E$2),MONTH('Debt Inputs'!$E$2)+24,1))</f>
        <v/>
      </c>
      <c r="B2446" s="18">
        <f>IF('Debt Inputs'!A46="","",'Debt Inputs'!A46)</f>
        <v/>
      </c>
      <c r="C2446" s="19">
        <f>IF(B2446="","",IFERROR(VLOOKUP(B2446,'Debt Inputs'!$A$6:$M$105,2,FALSE),""))</f>
        <v/>
      </c>
      <c r="D2446" s="48">
        <f>IF(B2446="","",K2346)</f>
        <v/>
      </c>
      <c r="E2446" s="21">
        <f>IF(B2446="","",IFERROR(VLOOKUP(B2446,'Debt Inputs'!$A$6:$M$105,5,FALSE),0))</f>
        <v/>
      </c>
      <c r="F2446" s="48">
        <f>IF(D2446="","",IFERROR(D2446*E2446/12,0))</f>
        <v/>
      </c>
      <c r="G2446" s="48">
        <f>IF(D2446="","",MIN(IFERROR(VLOOKUP(B2446,'Debt Inputs'!$A$6:$M$105,7,FALSE),0),D2446+F2446))</f>
        <v/>
      </c>
      <c r="H2446" s="48">
        <f>IF(D2446="","",IF(L2446=1,MAX(0,'Debt Inputs'!$B$2-SUM($G$2406:$G$2505)),0))</f>
        <v/>
      </c>
      <c r="I2446" s="48">
        <f>IF(D2446="","",MIN(D2446+F2446,G2446+H2446))</f>
        <v/>
      </c>
      <c r="J2446" s="48">
        <f>IF(D2446="","",MIN(D2446,MAX(0,I2446-F2446)))</f>
        <v/>
      </c>
      <c r="K2446" s="48">
        <f>IF(D2446="","",MAX(0,D2446+F2446-I2446))</f>
        <v/>
      </c>
      <c r="L2446" s="18">
        <f>IF(D2446="","",IF(D2446&lt;=0,"",1+COUNTIFS($D$2406:$D$2505,"&gt;0",$E$2406:$E$2505,"&gt;"&amp;E2446)))</f>
        <v/>
      </c>
      <c r="M2446" s="18">
        <f>IF(D2446="","",IF(AND(K2446&gt;0,L2446=1),"Yes","No"))</f>
        <v/>
      </c>
      <c r="N2446" s="48">
        <f>IF(D2446="","",N2346+F2446)</f>
        <v/>
      </c>
      <c r="O2446" s="47">
        <f>IF(D2446="","",IF(AND(K2446=0,K2346&gt;0),C2446,""))</f>
        <v/>
      </c>
    </row>
    <row r="2447">
      <c r="A2447" s="49">
        <f>IF(B2447="","",DATE(YEAR('Debt Inputs'!$E$2),MONTH('Debt Inputs'!$E$2)+24,1))</f>
        <v/>
      </c>
      <c r="B2447" s="23">
        <f>IF('Debt Inputs'!A47="","",'Debt Inputs'!A47)</f>
        <v/>
      </c>
      <c r="C2447" s="24">
        <f>IF(B2447="","",IFERROR(VLOOKUP(B2447,'Debt Inputs'!$A$6:$M$105,2,FALSE),""))</f>
        <v/>
      </c>
      <c r="D2447" s="50">
        <f>IF(B2447="","",K2347)</f>
        <v/>
      </c>
      <c r="E2447" s="26">
        <f>IF(B2447="","",IFERROR(VLOOKUP(B2447,'Debt Inputs'!$A$6:$M$105,5,FALSE),0))</f>
        <v/>
      </c>
      <c r="F2447" s="50">
        <f>IF(D2447="","",IFERROR(D2447*E2447/12,0))</f>
        <v/>
      </c>
      <c r="G2447" s="50">
        <f>IF(D2447="","",MIN(IFERROR(VLOOKUP(B2447,'Debt Inputs'!$A$6:$M$105,7,FALSE),0),D2447+F2447))</f>
        <v/>
      </c>
      <c r="H2447" s="50">
        <f>IF(D2447="","",IF(L2447=1,MAX(0,'Debt Inputs'!$B$2-SUM($G$2406:$G$2505)),0))</f>
        <v/>
      </c>
      <c r="I2447" s="50">
        <f>IF(D2447="","",MIN(D2447+F2447,G2447+H2447))</f>
        <v/>
      </c>
      <c r="J2447" s="50">
        <f>IF(D2447="","",MIN(D2447,MAX(0,I2447-F2447)))</f>
        <v/>
      </c>
      <c r="K2447" s="50">
        <f>IF(D2447="","",MAX(0,D2447+F2447-I2447))</f>
        <v/>
      </c>
      <c r="L2447" s="23">
        <f>IF(D2447="","",IF(D2447&lt;=0,"",1+COUNTIFS($D$2406:$D$2505,"&gt;0",$E$2406:$E$2505,"&gt;"&amp;E2447)))</f>
        <v/>
      </c>
      <c r="M2447" s="23">
        <f>IF(D2447="","",IF(AND(K2447&gt;0,L2447=1),"Yes","No"))</f>
        <v/>
      </c>
      <c r="N2447" s="50">
        <f>IF(D2447="","",N2347+F2447)</f>
        <v/>
      </c>
      <c r="O2447" s="49">
        <f>IF(D2447="","",IF(AND(K2447=0,K2347&gt;0),C2447,""))</f>
        <v/>
      </c>
    </row>
    <row r="2448">
      <c r="A2448" s="47">
        <f>IF(B2448="","",DATE(YEAR('Debt Inputs'!$E$2),MONTH('Debt Inputs'!$E$2)+24,1))</f>
        <v/>
      </c>
      <c r="B2448" s="18">
        <f>IF('Debt Inputs'!A48="","",'Debt Inputs'!A48)</f>
        <v/>
      </c>
      <c r="C2448" s="19">
        <f>IF(B2448="","",IFERROR(VLOOKUP(B2448,'Debt Inputs'!$A$6:$M$105,2,FALSE),""))</f>
        <v/>
      </c>
      <c r="D2448" s="48">
        <f>IF(B2448="","",K2348)</f>
        <v/>
      </c>
      <c r="E2448" s="21">
        <f>IF(B2448="","",IFERROR(VLOOKUP(B2448,'Debt Inputs'!$A$6:$M$105,5,FALSE),0))</f>
        <v/>
      </c>
      <c r="F2448" s="48">
        <f>IF(D2448="","",IFERROR(D2448*E2448/12,0))</f>
        <v/>
      </c>
      <c r="G2448" s="48">
        <f>IF(D2448="","",MIN(IFERROR(VLOOKUP(B2448,'Debt Inputs'!$A$6:$M$105,7,FALSE),0),D2448+F2448))</f>
        <v/>
      </c>
      <c r="H2448" s="48">
        <f>IF(D2448="","",IF(L2448=1,MAX(0,'Debt Inputs'!$B$2-SUM($G$2406:$G$2505)),0))</f>
        <v/>
      </c>
      <c r="I2448" s="48">
        <f>IF(D2448="","",MIN(D2448+F2448,G2448+H2448))</f>
        <v/>
      </c>
      <c r="J2448" s="48">
        <f>IF(D2448="","",MIN(D2448,MAX(0,I2448-F2448)))</f>
        <v/>
      </c>
      <c r="K2448" s="48">
        <f>IF(D2448="","",MAX(0,D2448+F2448-I2448))</f>
        <v/>
      </c>
      <c r="L2448" s="18">
        <f>IF(D2448="","",IF(D2448&lt;=0,"",1+COUNTIFS($D$2406:$D$2505,"&gt;0",$E$2406:$E$2505,"&gt;"&amp;E2448)))</f>
        <v/>
      </c>
      <c r="M2448" s="18">
        <f>IF(D2448="","",IF(AND(K2448&gt;0,L2448=1),"Yes","No"))</f>
        <v/>
      </c>
      <c r="N2448" s="48">
        <f>IF(D2448="","",N2348+F2448)</f>
        <v/>
      </c>
      <c r="O2448" s="47">
        <f>IF(D2448="","",IF(AND(K2448=0,K2348&gt;0),C2448,""))</f>
        <v/>
      </c>
    </row>
    <row r="2449">
      <c r="A2449" s="49">
        <f>IF(B2449="","",DATE(YEAR('Debt Inputs'!$E$2),MONTH('Debt Inputs'!$E$2)+24,1))</f>
        <v/>
      </c>
      <c r="B2449" s="23">
        <f>IF('Debt Inputs'!A49="","",'Debt Inputs'!A49)</f>
        <v/>
      </c>
      <c r="C2449" s="24">
        <f>IF(B2449="","",IFERROR(VLOOKUP(B2449,'Debt Inputs'!$A$6:$M$105,2,FALSE),""))</f>
        <v/>
      </c>
      <c r="D2449" s="50">
        <f>IF(B2449="","",K2349)</f>
        <v/>
      </c>
      <c r="E2449" s="26">
        <f>IF(B2449="","",IFERROR(VLOOKUP(B2449,'Debt Inputs'!$A$6:$M$105,5,FALSE),0))</f>
        <v/>
      </c>
      <c r="F2449" s="50">
        <f>IF(D2449="","",IFERROR(D2449*E2449/12,0))</f>
        <v/>
      </c>
      <c r="G2449" s="50">
        <f>IF(D2449="","",MIN(IFERROR(VLOOKUP(B2449,'Debt Inputs'!$A$6:$M$105,7,FALSE),0),D2449+F2449))</f>
        <v/>
      </c>
      <c r="H2449" s="50">
        <f>IF(D2449="","",IF(L2449=1,MAX(0,'Debt Inputs'!$B$2-SUM($G$2406:$G$2505)),0))</f>
        <v/>
      </c>
      <c r="I2449" s="50">
        <f>IF(D2449="","",MIN(D2449+F2449,G2449+H2449))</f>
        <v/>
      </c>
      <c r="J2449" s="50">
        <f>IF(D2449="","",MIN(D2449,MAX(0,I2449-F2449)))</f>
        <v/>
      </c>
      <c r="K2449" s="50">
        <f>IF(D2449="","",MAX(0,D2449+F2449-I2449))</f>
        <v/>
      </c>
      <c r="L2449" s="23">
        <f>IF(D2449="","",IF(D2449&lt;=0,"",1+COUNTIFS($D$2406:$D$2505,"&gt;0",$E$2406:$E$2505,"&gt;"&amp;E2449)))</f>
        <v/>
      </c>
      <c r="M2449" s="23">
        <f>IF(D2449="","",IF(AND(K2449&gt;0,L2449=1),"Yes","No"))</f>
        <v/>
      </c>
      <c r="N2449" s="50">
        <f>IF(D2449="","",N2349+F2449)</f>
        <v/>
      </c>
      <c r="O2449" s="49">
        <f>IF(D2449="","",IF(AND(K2449=0,K2349&gt;0),C2449,""))</f>
        <v/>
      </c>
    </row>
    <row r="2450">
      <c r="A2450" s="47">
        <f>IF(B2450="","",DATE(YEAR('Debt Inputs'!$E$2),MONTH('Debt Inputs'!$E$2)+24,1))</f>
        <v/>
      </c>
      <c r="B2450" s="18">
        <f>IF('Debt Inputs'!A50="","",'Debt Inputs'!A50)</f>
        <v/>
      </c>
      <c r="C2450" s="19">
        <f>IF(B2450="","",IFERROR(VLOOKUP(B2450,'Debt Inputs'!$A$6:$M$105,2,FALSE),""))</f>
        <v/>
      </c>
      <c r="D2450" s="48">
        <f>IF(B2450="","",K2350)</f>
        <v/>
      </c>
      <c r="E2450" s="21">
        <f>IF(B2450="","",IFERROR(VLOOKUP(B2450,'Debt Inputs'!$A$6:$M$105,5,FALSE),0))</f>
        <v/>
      </c>
      <c r="F2450" s="48">
        <f>IF(D2450="","",IFERROR(D2450*E2450/12,0))</f>
        <v/>
      </c>
      <c r="G2450" s="48">
        <f>IF(D2450="","",MIN(IFERROR(VLOOKUP(B2450,'Debt Inputs'!$A$6:$M$105,7,FALSE),0),D2450+F2450))</f>
        <v/>
      </c>
      <c r="H2450" s="48">
        <f>IF(D2450="","",IF(L2450=1,MAX(0,'Debt Inputs'!$B$2-SUM($G$2406:$G$2505)),0))</f>
        <v/>
      </c>
      <c r="I2450" s="48">
        <f>IF(D2450="","",MIN(D2450+F2450,G2450+H2450))</f>
        <v/>
      </c>
      <c r="J2450" s="48">
        <f>IF(D2450="","",MIN(D2450,MAX(0,I2450-F2450)))</f>
        <v/>
      </c>
      <c r="K2450" s="48">
        <f>IF(D2450="","",MAX(0,D2450+F2450-I2450))</f>
        <v/>
      </c>
      <c r="L2450" s="18">
        <f>IF(D2450="","",IF(D2450&lt;=0,"",1+COUNTIFS($D$2406:$D$2505,"&gt;0",$E$2406:$E$2505,"&gt;"&amp;E2450)))</f>
        <v/>
      </c>
      <c r="M2450" s="18">
        <f>IF(D2450="","",IF(AND(K2450&gt;0,L2450=1),"Yes","No"))</f>
        <v/>
      </c>
      <c r="N2450" s="48">
        <f>IF(D2450="","",N2350+F2450)</f>
        <v/>
      </c>
      <c r="O2450" s="47">
        <f>IF(D2450="","",IF(AND(K2450=0,K2350&gt;0),C2450,""))</f>
        <v/>
      </c>
    </row>
    <row r="2451">
      <c r="A2451" s="49">
        <f>IF(B2451="","",DATE(YEAR('Debt Inputs'!$E$2),MONTH('Debt Inputs'!$E$2)+24,1))</f>
        <v/>
      </c>
      <c r="B2451" s="23">
        <f>IF('Debt Inputs'!A51="","",'Debt Inputs'!A51)</f>
        <v/>
      </c>
      <c r="C2451" s="24">
        <f>IF(B2451="","",IFERROR(VLOOKUP(B2451,'Debt Inputs'!$A$6:$M$105,2,FALSE),""))</f>
        <v/>
      </c>
      <c r="D2451" s="50">
        <f>IF(B2451="","",K2351)</f>
        <v/>
      </c>
      <c r="E2451" s="26">
        <f>IF(B2451="","",IFERROR(VLOOKUP(B2451,'Debt Inputs'!$A$6:$M$105,5,FALSE),0))</f>
        <v/>
      </c>
      <c r="F2451" s="50">
        <f>IF(D2451="","",IFERROR(D2451*E2451/12,0))</f>
        <v/>
      </c>
      <c r="G2451" s="50">
        <f>IF(D2451="","",MIN(IFERROR(VLOOKUP(B2451,'Debt Inputs'!$A$6:$M$105,7,FALSE),0),D2451+F2451))</f>
        <v/>
      </c>
      <c r="H2451" s="50">
        <f>IF(D2451="","",IF(L2451=1,MAX(0,'Debt Inputs'!$B$2-SUM($G$2406:$G$2505)),0))</f>
        <v/>
      </c>
      <c r="I2451" s="50">
        <f>IF(D2451="","",MIN(D2451+F2451,G2451+H2451))</f>
        <v/>
      </c>
      <c r="J2451" s="50">
        <f>IF(D2451="","",MIN(D2451,MAX(0,I2451-F2451)))</f>
        <v/>
      </c>
      <c r="K2451" s="50">
        <f>IF(D2451="","",MAX(0,D2451+F2451-I2451))</f>
        <v/>
      </c>
      <c r="L2451" s="23">
        <f>IF(D2451="","",IF(D2451&lt;=0,"",1+COUNTIFS($D$2406:$D$2505,"&gt;0",$E$2406:$E$2505,"&gt;"&amp;E2451)))</f>
        <v/>
      </c>
      <c r="M2451" s="23">
        <f>IF(D2451="","",IF(AND(K2451&gt;0,L2451=1),"Yes","No"))</f>
        <v/>
      </c>
      <c r="N2451" s="50">
        <f>IF(D2451="","",N2351+F2451)</f>
        <v/>
      </c>
      <c r="O2451" s="49">
        <f>IF(D2451="","",IF(AND(K2451=0,K2351&gt;0),C2451,""))</f>
        <v/>
      </c>
    </row>
    <row r="2452">
      <c r="A2452" s="47">
        <f>IF(B2452="","",DATE(YEAR('Debt Inputs'!$E$2),MONTH('Debt Inputs'!$E$2)+24,1))</f>
        <v/>
      </c>
      <c r="B2452" s="18">
        <f>IF('Debt Inputs'!A52="","",'Debt Inputs'!A52)</f>
        <v/>
      </c>
      <c r="C2452" s="19">
        <f>IF(B2452="","",IFERROR(VLOOKUP(B2452,'Debt Inputs'!$A$6:$M$105,2,FALSE),""))</f>
        <v/>
      </c>
      <c r="D2452" s="48">
        <f>IF(B2452="","",K2352)</f>
        <v/>
      </c>
      <c r="E2452" s="21">
        <f>IF(B2452="","",IFERROR(VLOOKUP(B2452,'Debt Inputs'!$A$6:$M$105,5,FALSE),0))</f>
        <v/>
      </c>
      <c r="F2452" s="48">
        <f>IF(D2452="","",IFERROR(D2452*E2452/12,0))</f>
        <v/>
      </c>
      <c r="G2452" s="48">
        <f>IF(D2452="","",MIN(IFERROR(VLOOKUP(B2452,'Debt Inputs'!$A$6:$M$105,7,FALSE),0),D2452+F2452))</f>
        <v/>
      </c>
      <c r="H2452" s="48">
        <f>IF(D2452="","",IF(L2452=1,MAX(0,'Debt Inputs'!$B$2-SUM($G$2406:$G$2505)),0))</f>
        <v/>
      </c>
      <c r="I2452" s="48">
        <f>IF(D2452="","",MIN(D2452+F2452,G2452+H2452))</f>
        <v/>
      </c>
      <c r="J2452" s="48">
        <f>IF(D2452="","",MIN(D2452,MAX(0,I2452-F2452)))</f>
        <v/>
      </c>
      <c r="K2452" s="48">
        <f>IF(D2452="","",MAX(0,D2452+F2452-I2452))</f>
        <v/>
      </c>
      <c r="L2452" s="18">
        <f>IF(D2452="","",IF(D2452&lt;=0,"",1+COUNTIFS($D$2406:$D$2505,"&gt;0",$E$2406:$E$2505,"&gt;"&amp;E2452)))</f>
        <v/>
      </c>
      <c r="M2452" s="18">
        <f>IF(D2452="","",IF(AND(K2452&gt;0,L2452=1),"Yes","No"))</f>
        <v/>
      </c>
      <c r="N2452" s="48">
        <f>IF(D2452="","",N2352+F2452)</f>
        <v/>
      </c>
      <c r="O2452" s="47">
        <f>IF(D2452="","",IF(AND(K2452=0,K2352&gt;0),C2452,""))</f>
        <v/>
      </c>
    </row>
    <row r="2453">
      <c r="A2453" s="49">
        <f>IF(B2453="","",DATE(YEAR('Debt Inputs'!$E$2),MONTH('Debt Inputs'!$E$2)+24,1))</f>
        <v/>
      </c>
      <c r="B2453" s="23">
        <f>IF('Debt Inputs'!A53="","",'Debt Inputs'!A53)</f>
        <v/>
      </c>
      <c r="C2453" s="24">
        <f>IF(B2453="","",IFERROR(VLOOKUP(B2453,'Debt Inputs'!$A$6:$M$105,2,FALSE),""))</f>
        <v/>
      </c>
      <c r="D2453" s="50">
        <f>IF(B2453="","",K2353)</f>
        <v/>
      </c>
      <c r="E2453" s="26">
        <f>IF(B2453="","",IFERROR(VLOOKUP(B2453,'Debt Inputs'!$A$6:$M$105,5,FALSE),0))</f>
        <v/>
      </c>
      <c r="F2453" s="50">
        <f>IF(D2453="","",IFERROR(D2453*E2453/12,0))</f>
        <v/>
      </c>
      <c r="G2453" s="50">
        <f>IF(D2453="","",MIN(IFERROR(VLOOKUP(B2453,'Debt Inputs'!$A$6:$M$105,7,FALSE),0),D2453+F2453))</f>
        <v/>
      </c>
      <c r="H2453" s="50">
        <f>IF(D2453="","",IF(L2453=1,MAX(0,'Debt Inputs'!$B$2-SUM($G$2406:$G$2505)),0))</f>
        <v/>
      </c>
      <c r="I2453" s="50">
        <f>IF(D2453="","",MIN(D2453+F2453,G2453+H2453))</f>
        <v/>
      </c>
      <c r="J2453" s="50">
        <f>IF(D2453="","",MIN(D2453,MAX(0,I2453-F2453)))</f>
        <v/>
      </c>
      <c r="K2453" s="50">
        <f>IF(D2453="","",MAX(0,D2453+F2453-I2453))</f>
        <v/>
      </c>
      <c r="L2453" s="23">
        <f>IF(D2453="","",IF(D2453&lt;=0,"",1+COUNTIFS($D$2406:$D$2505,"&gt;0",$E$2406:$E$2505,"&gt;"&amp;E2453)))</f>
        <v/>
      </c>
      <c r="M2453" s="23">
        <f>IF(D2453="","",IF(AND(K2453&gt;0,L2453=1),"Yes","No"))</f>
        <v/>
      </c>
      <c r="N2453" s="50">
        <f>IF(D2453="","",N2353+F2453)</f>
        <v/>
      </c>
      <c r="O2453" s="49">
        <f>IF(D2453="","",IF(AND(K2453=0,K2353&gt;0),C2453,""))</f>
        <v/>
      </c>
    </row>
    <row r="2454">
      <c r="A2454" s="47">
        <f>IF(B2454="","",DATE(YEAR('Debt Inputs'!$E$2),MONTH('Debt Inputs'!$E$2)+24,1))</f>
        <v/>
      </c>
      <c r="B2454" s="18">
        <f>IF('Debt Inputs'!A54="","",'Debt Inputs'!A54)</f>
        <v/>
      </c>
      <c r="C2454" s="19">
        <f>IF(B2454="","",IFERROR(VLOOKUP(B2454,'Debt Inputs'!$A$6:$M$105,2,FALSE),""))</f>
        <v/>
      </c>
      <c r="D2454" s="48">
        <f>IF(B2454="","",K2354)</f>
        <v/>
      </c>
      <c r="E2454" s="21">
        <f>IF(B2454="","",IFERROR(VLOOKUP(B2454,'Debt Inputs'!$A$6:$M$105,5,FALSE),0))</f>
        <v/>
      </c>
      <c r="F2454" s="48">
        <f>IF(D2454="","",IFERROR(D2454*E2454/12,0))</f>
        <v/>
      </c>
      <c r="G2454" s="48">
        <f>IF(D2454="","",MIN(IFERROR(VLOOKUP(B2454,'Debt Inputs'!$A$6:$M$105,7,FALSE),0),D2454+F2454))</f>
        <v/>
      </c>
      <c r="H2454" s="48">
        <f>IF(D2454="","",IF(L2454=1,MAX(0,'Debt Inputs'!$B$2-SUM($G$2406:$G$2505)),0))</f>
        <v/>
      </c>
      <c r="I2454" s="48">
        <f>IF(D2454="","",MIN(D2454+F2454,G2454+H2454))</f>
        <v/>
      </c>
      <c r="J2454" s="48">
        <f>IF(D2454="","",MIN(D2454,MAX(0,I2454-F2454)))</f>
        <v/>
      </c>
      <c r="K2454" s="48">
        <f>IF(D2454="","",MAX(0,D2454+F2454-I2454))</f>
        <v/>
      </c>
      <c r="L2454" s="18">
        <f>IF(D2454="","",IF(D2454&lt;=0,"",1+COUNTIFS($D$2406:$D$2505,"&gt;0",$E$2406:$E$2505,"&gt;"&amp;E2454)))</f>
        <v/>
      </c>
      <c r="M2454" s="18">
        <f>IF(D2454="","",IF(AND(K2454&gt;0,L2454=1),"Yes","No"))</f>
        <v/>
      </c>
      <c r="N2454" s="48">
        <f>IF(D2454="","",N2354+F2454)</f>
        <v/>
      </c>
      <c r="O2454" s="47">
        <f>IF(D2454="","",IF(AND(K2454=0,K2354&gt;0),C2454,""))</f>
        <v/>
      </c>
    </row>
    <row r="2455">
      <c r="A2455" s="49">
        <f>IF(B2455="","",DATE(YEAR('Debt Inputs'!$E$2),MONTH('Debt Inputs'!$E$2)+24,1))</f>
        <v/>
      </c>
      <c r="B2455" s="23">
        <f>IF('Debt Inputs'!A55="","",'Debt Inputs'!A55)</f>
        <v/>
      </c>
      <c r="C2455" s="24">
        <f>IF(B2455="","",IFERROR(VLOOKUP(B2455,'Debt Inputs'!$A$6:$M$105,2,FALSE),""))</f>
        <v/>
      </c>
      <c r="D2455" s="50">
        <f>IF(B2455="","",K2355)</f>
        <v/>
      </c>
      <c r="E2455" s="26">
        <f>IF(B2455="","",IFERROR(VLOOKUP(B2455,'Debt Inputs'!$A$6:$M$105,5,FALSE),0))</f>
        <v/>
      </c>
      <c r="F2455" s="50">
        <f>IF(D2455="","",IFERROR(D2455*E2455/12,0))</f>
        <v/>
      </c>
      <c r="G2455" s="50">
        <f>IF(D2455="","",MIN(IFERROR(VLOOKUP(B2455,'Debt Inputs'!$A$6:$M$105,7,FALSE),0),D2455+F2455))</f>
        <v/>
      </c>
      <c r="H2455" s="50">
        <f>IF(D2455="","",IF(L2455=1,MAX(0,'Debt Inputs'!$B$2-SUM($G$2406:$G$2505)),0))</f>
        <v/>
      </c>
      <c r="I2455" s="50">
        <f>IF(D2455="","",MIN(D2455+F2455,G2455+H2455))</f>
        <v/>
      </c>
      <c r="J2455" s="50">
        <f>IF(D2455="","",MIN(D2455,MAX(0,I2455-F2455)))</f>
        <v/>
      </c>
      <c r="K2455" s="50">
        <f>IF(D2455="","",MAX(0,D2455+F2455-I2455))</f>
        <v/>
      </c>
      <c r="L2455" s="23">
        <f>IF(D2455="","",IF(D2455&lt;=0,"",1+COUNTIFS($D$2406:$D$2505,"&gt;0",$E$2406:$E$2505,"&gt;"&amp;E2455)))</f>
        <v/>
      </c>
      <c r="M2455" s="23">
        <f>IF(D2455="","",IF(AND(K2455&gt;0,L2455=1),"Yes","No"))</f>
        <v/>
      </c>
      <c r="N2455" s="50">
        <f>IF(D2455="","",N2355+F2455)</f>
        <v/>
      </c>
      <c r="O2455" s="49">
        <f>IF(D2455="","",IF(AND(K2455=0,K2355&gt;0),C2455,""))</f>
        <v/>
      </c>
    </row>
    <row r="2456">
      <c r="A2456" s="47">
        <f>IF(B2456="","",DATE(YEAR('Debt Inputs'!$E$2),MONTH('Debt Inputs'!$E$2)+24,1))</f>
        <v/>
      </c>
      <c r="B2456" s="18">
        <f>IF('Debt Inputs'!A56="","",'Debt Inputs'!A56)</f>
        <v/>
      </c>
      <c r="C2456" s="19">
        <f>IF(B2456="","",IFERROR(VLOOKUP(B2456,'Debt Inputs'!$A$6:$M$105,2,FALSE),""))</f>
        <v/>
      </c>
      <c r="D2456" s="48">
        <f>IF(B2456="","",K2356)</f>
        <v/>
      </c>
      <c r="E2456" s="21">
        <f>IF(B2456="","",IFERROR(VLOOKUP(B2456,'Debt Inputs'!$A$6:$M$105,5,FALSE),0))</f>
        <v/>
      </c>
      <c r="F2456" s="48">
        <f>IF(D2456="","",IFERROR(D2456*E2456/12,0))</f>
        <v/>
      </c>
      <c r="G2456" s="48">
        <f>IF(D2456="","",MIN(IFERROR(VLOOKUP(B2456,'Debt Inputs'!$A$6:$M$105,7,FALSE),0),D2456+F2456))</f>
        <v/>
      </c>
      <c r="H2456" s="48">
        <f>IF(D2456="","",IF(L2456=1,MAX(0,'Debt Inputs'!$B$2-SUM($G$2406:$G$2505)),0))</f>
        <v/>
      </c>
      <c r="I2456" s="48">
        <f>IF(D2456="","",MIN(D2456+F2456,G2456+H2456))</f>
        <v/>
      </c>
      <c r="J2456" s="48">
        <f>IF(D2456="","",MIN(D2456,MAX(0,I2456-F2456)))</f>
        <v/>
      </c>
      <c r="K2456" s="48">
        <f>IF(D2456="","",MAX(0,D2456+F2456-I2456))</f>
        <v/>
      </c>
      <c r="L2456" s="18">
        <f>IF(D2456="","",IF(D2456&lt;=0,"",1+COUNTIFS($D$2406:$D$2505,"&gt;0",$E$2406:$E$2505,"&gt;"&amp;E2456)))</f>
        <v/>
      </c>
      <c r="M2456" s="18">
        <f>IF(D2456="","",IF(AND(K2456&gt;0,L2456=1),"Yes","No"))</f>
        <v/>
      </c>
      <c r="N2456" s="48">
        <f>IF(D2456="","",N2356+F2456)</f>
        <v/>
      </c>
      <c r="O2456" s="47">
        <f>IF(D2456="","",IF(AND(K2456=0,K2356&gt;0),C2456,""))</f>
        <v/>
      </c>
    </row>
    <row r="2457">
      <c r="A2457" s="49">
        <f>IF(B2457="","",DATE(YEAR('Debt Inputs'!$E$2),MONTH('Debt Inputs'!$E$2)+24,1))</f>
        <v/>
      </c>
      <c r="B2457" s="23">
        <f>IF('Debt Inputs'!A57="","",'Debt Inputs'!A57)</f>
        <v/>
      </c>
      <c r="C2457" s="24">
        <f>IF(B2457="","",IFERROR(VLOOKUP(B2457,'Debt Inputs'!$A$6:$M$105,2,FALSE),""))</f>
        <v/>
      </c>
      <c r="D2457" s="50">
        <f>IF(B2457="","",K2357)</f>
        <v/>
      </c>
      <c r="E2457" s="26">
        <f>IF(B2457="","",IFERROR(VLOOKUP(B2457,'Debt Inputs'!$A$6:$M$105,5,FALSE),0))</f>
        <v/>
      </c>
      <c r="F2457" s="50">
        <f>IF(D2457="","",IFERROR(D2457*E2457/12,0))</f>
        <v/>
      </c>
      <c r="G2457" s="50">
        <f>IF(D2457="","",MIN(IFERROR(VLOOKUP(B2457,'Debt Inputs'!$A$6:$M$105,7,FALSE),0),D2457+F2457))</f>
        <v/>
      </c>
      <c r="H2457" s="50">
        <f>IF(D2457="","",IF(L2457=1,MAX(0,'Debt Inputs'!$B$2-SUM($G$2406:$G$2505)),0))</f>
        <v/>
      </c>
      <c r="I2457" s="50">
        <f>IF(D2457="","",MIN(D2457+F2457,G2457+H2457))</f>
        <v/>
      </c>
      <c r="J2457" s="50">
        <f>IF(D2457="","",MIN(D2457,MAX(0,I2457-F2457)))</f>
        <v/>
      </c>
      <c r="K2457" s="50">
        <f>IF(D2457="","",MAX(0,D2457+F2457-I2457))</f>
        <v/>
      </c>
      <c r="L2457" s="23">
        <f>IF(D2457="","",IF(D2457&lt;=0,"",1+COUNTIFS($D$2406:$D$2505,"&gt;0",$E$2406:$E$2505,"&gt;"&amp;E2457)))</f>
        <v/>
      </c>
      <c r="M2457" s="23">
        <f>IF(D2457="","",IF(AND(K2457&gt;0,L2457=1),"Yes","No"))</f>
        <v/>
      </c>
      <c r="N2457" s="50">
        <f>IF(D2457="","",N2357+F2457)</f>
        <v/>
      </c>
      <c r="O2457" s="49">
        <f>IF(D2457="","",IF(AND(K2457=0,K2357&gt;0),C2457,""))</f>
        <v/>
      </c>
    </row>
    <row r="2458">
      <c r="A2458" s="47">
        <f>IF(B2458="","",DATE(YEAR('Debt Inputs'!$E$2),MONTH('Debt Inputs'!$E$2)+24,1))</f>
        <v/>
      </c>
      <c r="B2458" s="18">
        <f>IF('Debt Inputs'!A58="","",'Debt Inputs'!A58)</f>
        <v/>
      </c>
      <c r="C2458" s="19">
        <f>IF(B2458="","",IFERROR(VLOOKUP(B2458,'Debt Inputs'!$A$6:$M$105,2,FALSE),""))</f>
        <v/>
      </c>
      <c r="D2458" s="48">
        <f>IF(B2458="","",K2358)</f>
        <v/>
      </c>
      <c r="E2458" s="21">
        <f>IF(B2458="","",IFERROR(VLOOKUP(B2458,'Debt Inputs'!$A$6:$M$105,5,FALSE),0))</f>
        <v/>
      </c>
      <c r="F2458" s="48">
        <f>IF(D2458="","",IFERROR(D2458*E2458/12,0))</f>
        <v/>
      </c>
      <c r="G2458" s="48">
        <f>IF(D2458="","",MIN(IFERROR(VLOOKUP(B2458,'Debt Inputs'!$A$6:$M$105,7,FALSE),0),D2458+F2458))</f>
        <v/>
      </c>
      <c r="H2458" s="48">
        <f>IF(D2458="","",IF(L2458=1,MAX(0,'Debt Inputs'!$B$2-SUM($G$2406:$G$2505)),0))</f>
        <v/>
      </c>
      <c r="I2458" s="48">
        <f>IF(D2458="","",MIN(D2458+F2458,G2458+H2458))</f>
        <v/>
      </c>
      <c r="J2458" s="48">
        <f>IF(D2458="","",MIN(D2458,MAX(0,I2458-F2458)))</f>
        <v/>
      </c>
      <c r="K2458" s="48">
        <f>IF(D2458="","",MAX(0,D2458+F2458-I2458))</f>
        <v/>
      </c>
      <c r="L2458" s="18">
        <f>IF(D2458="","",IF(D2458&lt;=0,"",1+COUNTIFS($D$2406:$D$2505,"&gt;0",$E$2406:$E$2505,"&gt;"&amp;E2458)))</f>
        <v/>
      </c>
      <c r="M2458" s="18">
        <f>IF(D2458="","",IF(AND(K2458&gt;0,L2458=1),"Yes","No"))</f>
        <v/>
      </c>
      <c r="N2458" s="48">
        <f>IF(D2458="","",N2358+F2458)</f>
        <v/>
      </c>
      <c r="O2458" s="47">
        <f>IF(D2458="","",IF(AND(K2458=0,K2358&gt;0),C2458,""))</f>
        <v/>
      </c>
    </row>
    <row r="2459">
      <c r="A2459" s="49">
        <f>IF(B2459="","",DATE(YEAR('Debt Inputs'!$E$2),MONTH('Debt Inputs'!$E$2)+24,1))</f>
        <v/>
      </c>
      <c r="B2459" s="23">
        <f>IF('Debt Inputs'!A59="","",'Debt Inputs'!A59)</f>
        <v/>
      </c>
      <c r="C2459" s="24">
        <f>IF(B2459="","",IFERROR(VLOOKUP(B2459,'Debt Inputs'!$A$6:$M$105,2,FALSE),""))</f>
        <v/>
      </c>
      <c r="D2459" s="50">
        <f>IF(B2459="","",K2359)</f>
        <v/>
      </c>
      <c r="E2459" s="26">
        <f>IF(B2459="","",IFERROR(VLOOKUP(B2459,'Debt Inputs'!$A$6:$M$105,5,FALSE),0))</f>
        <v/>
      </c>
      <c r="F2459" s="50">
        <f>IF(D2459="","",IFERROR(D2459*E2459/12,0))</f>
        <v/>
      </c>
      <c r="G2459" s="50">
        <f>IF(D2459="","",MIN(IFERROR(VLOOKUP(B2459,'Debt Inputs'!$A$6:$M$105,7,FALSE),0),D2459+F2459))</f>
        <v/>
      </c>
      <c r="H2459" s="50">
        <f>IF(D2459="","",IF(L2459=1,MAX(0,'Debt Inputs'!$B$2-SUM($G$2406:$G$2505)),0))</f>
        <v/>
      </c>
      <c r="I2459" s="50">
        <f>IF(D2459="","",MIN(D2459+F2459,G2459+H2459))</f>
        <v/>
      </c>
      <c r="J2459" s="50">
        <f>IF(D2459="","",MIN(D2459,MAX(0,I2459-F2459)))</f>
        <v/>
      </c>
      <c r="K2459" s="50">
        <f>IF(D2459="","",MAX(0,D2459+F2459-I2459))</f>
        <v/>
      </c>
      <c r="L2459" s="23">
        <f>IF(D2459="","",IF(D2459&lt;=0,"",1+COUNTIFS($D$2406:$D$2505,"&gt;0",$E$2406:$E$2505,"&gt;"&amp;E2459)))</f>
        <v/>
      </c>
      <c r="M2459" s="23">
        <f>IF(D2459="","",IF(AND(K2459&gt;0,L2459=1),"Yes","No"))</f>
        <v/>
      </c>
      <c r="N2459" s="50">
        <f>IF(D2459="","",N2359+F2459)</f>
        <v/>
      </c>
      <c r="O2459" s="49">
        <f>IF(D2459="","",IF(AND(K2459=0,K2359&gt;0),C2459,""))</f>
        <v/>
      </c>
    </row>
    <row r="2460">
      <c r="A2460" s="47">
        <f>IF(B2460="","",DATE(YEAR('Debt Inputs'!$E$2),MONTH('Debt Inputs'!$E$2)+24,1))</f>
        <v/>
      </c>
      <c r="B2460" s="18">
        <f>IF('Debt Inputs'!A60="","",'Debt Inputs'!A60)</f>
        <v/>
      </c>
      <c r="C2460" s="19">
        <f>IF(B2460="","",IFERROR(VLOOKUP(B2460,'Debt Inputs'!$A$6:$M$105,2,FALSE),""))</f>
        <v/>
      </c>
      <c r="D2460" s="48">
        <f>IF(B2460="","",K2360)</f>
        <v/>
      </c>
      <c r="E2460" s="21">
        <f>IF(B2460="","",IFERROR(VLOOKUP(B2460,'Debt Inputs'!$A$6:$M$105,5,FALSE),0))</f>
        <v/>
      </c>
      <c r="F2460" s="48">
        <f>IF(D2460="","",IFERROR(D2460*E2460/12,0))</f>
        <v/>
      </c>
      <c r="G2460" s="48">
        <f>IF(D2460="","",MIN(IFERROR(VLOOKUP(B2460,'Debt Inputs'!$A$6:$M$105,7,FALSE),0),D2460+F2460))</f>
        <v/>
      </c>
      <c r="H2460" s="48">
        <f>IF(D2460="","",IF(L2460=1,MAX(0,'Debt Inputs'!$B$2-SUM($G$2406:$G$2505)),0))</f>
        <v/>
      </c>
      <c r="I2460" s="48">
        <f>IF(D2460="","",MIN(D2460+F2460,G2460+H2460))</f>
        <v/>
      </c>
      <c r="J2460" s="48">
        <f>IF(D2460="","",MIN(D2460,MAX(0,I2460-F2460)))</f>
        <v/>
      </c>
      <c r="K2460" s="48">
        <f>IF(D2460="","",MAX(0,D2460+F2460-I2460))</f>
        <v/>
      </c>
      <c r="L2460" s="18">
        <f>IF(D2460="","",IF(D2460&lt;=0,"",1+COUNTIFS($D$2406:$D$2505,"&gt;0",$E$2406:$E$2505,"&gt;"&amp;E2460)))</f>
        <v/>
      </c>
      <c r="M2460" s="18">
        <f>IF(D2460="","",IF(AND(K2460&gt;0,L2460=1),"Yes","No"))</f>
        <v/>
      </c>
      <c r="N2460" s="48">
        <f>IF(D2460="","",N2360+F2460)</f>
        <v/>
      </c>
      <c r="O2460" s="47">
        <f>IF(D2460="","",IF(AND(K2460=0,K2360&gt;0),C2460,""))</f>
        <v/>
      </c>
    </row>
    <row r="2461">
      <c r="A2461" s="49">
        <f>IF(B2461="","",DATE(YEAR('Debt Inputs'!$E$2),MONTH('Debt Inputs'!$E$2)+24,1))</f>
        <v/>
      </c>
      <c r="B2461" s="23">
        <f>IF('Debt Inputs'!A61="","",'Debt Inputs'!A61)</f>
        <v/>
      </c>
      <c r="C2461" s="24">
        <f>IF(B2461="","",IFERROR(VLOOKUP(B2461,'Debt Inputs'!$A$6:$M$105,2,FALSE),""))</f>
        <v/>
      </c>
      <c r="D2461" s="50">
        <f>IF(B2461="","",K2361)</f>
        <v/>
      </c>
      <c r="E2461" s="26">
        <f>IF(B2461="","",IFERROR(VLOOKUP(B2461,'Debt Inputs'!$A$6:$M$105,5,FALSE),0))</f>
        <v/>
      </c>
      <c r="F2461" s="50">
        <f>IF(D2461="","",IFERROR(D2461*E2461/12,0))</f>
        <v/>
      </c>
      <c r="G2461" s="50">
        <f>IF(D2461="","",MIN(IFERROR(VLOOKUP(B2461,'Debt Inputs'!$A$6:$M$105,7,FALSE),0),D2461+F2461))</f>
        <v/>
      </c>
      <c r="H2461" s="50">
        <f>IF(D2461="","",IF(L2461=1,MAX(0,'Debt Inputs'!$B$2-SUM($G$2406:$G$2505)),0))</f>
        <v/>
      </c>
      <c r="I2461" s="50">
        <f>IF(D2461="","",MIN(D2461+F2461,G2461+H2461))</f>
        <v/>
      </c>
      <c r="J2461" s="50">
        <f>IF(D2461="","",MIN(D2461,MAX(0,I2461-F2461)))</f>
        <v/>
      </c>
      <c r="K2461" s="50">
        <f>IF(D2461="","",MAX(0,D2461+F2461-I2461))</f>
        <v/>
      </c>
      <c r="L2461" s="23">
        <f>IF(D2461="","",IF(D2461&lt;=0,"",1+COUNTIFS($D$2406:$D$2505,"&gt;0",$E$2406:$E$2505,"&gt;"&amp;E2461)))</f>
        <v/>
      </c>
      <c r="M2461" s="23">
        <f>IF(D2461="","",IF(AND(K2461&gt;0,L2461=1),"Yes","No"))</f>
        <v/>
      </c>
      <c r="N2461" s="50">
        <f>IF(D2461="","",N2361+F2461)</f>
        <v/>
      </c>
      <c r="O2461" s="49">
        <f>IF(D2461="","",IF(AND(K2461=0,K2361&gt;0),C2461,""))</f>
        <v/>
      </c>
    </row>
    <row r="2462">
      <c r="A2462" s="47">
        <f>IF(B2462="","",DATE(YEAR('Debt Inputs'!$E$2),MONTH('Debt Inputs'!$E$2)+24,1))</f>
        <v/>
      </c>
      <c r="B2462" s="18">
        <f>IF('Debt Inputs'!A62="","",'Debt Inputs'!A62)</f>
        <v/>
      </c>
      <c r="C2462" s="19">
        <f>IF(B2462="","",IFERROR(VLOOKUP(B2462,'Debt Inputs'!$A$6:$M$105,2,FALSE),""))</f>
        <v/>
      </c>
      <c r="D2462" s="48">
        <f>IF(B2462="","",K2362)</f>
        <v/>
      </c>
      <c r="E2462" s="21">
        <f>IF(B2462="","",IFERROR(VLOOKUP(B2462,'Debt Inputs'!$A$6:$M$105,5,FALSE),0))</f>
        <v/>
      </c>
      <c r="F2462" s="48">
        <f>IF(D2462="","",IFERROR(D2462*E2462/12,0))</f>
        <v/>
      </c>
      <c r="G2462" s="48">
        <f>IF(D2462="","",MIN(IFERROR(VLOOKUP(B2462,'Debt Inputs'!$A$6:$M$105,7,FALSE),0),D2462+F2462))</f>
        <v/>
      </c>
      <c r="H2462" s="48">
        <f>IF(D2462="","",IF(L2462=1,MAX(0,'Debt Inputs'!$B$2-SUM($G$2406:$G$2505)),0))</f>
        <v/>
      </c>
      <c r="I2462" s="48">
        <f>IF(D2462="","",MIN(D2462+F2462,G2462+H2462))</f>
        <v/>
      </c>
      <c r="J2462" s="48">
        <f>IF(D2462="","",MIN(D2462,MAX(0,I2462-F2462)))</f>
        <v/>
      </c>
      <c r="K2462" s="48">
        <f>IF(D2462="","",MAX(0,D2462+F2462-I2462))</f>
        <v/>
      </c>
      <c r="L2462" s="18">
        <f>IF(D2462="","",IF(D2462&lt;=0,"",1+COUNTIFS($D$2406:$D$2505,"&gt;0",$E$2406:$E$2505,"&gt;"&amp;E2462)))</f>
        <v/>
      </c>
      <c r="M2462" s="18">
        <f>IF(D2462="","",IF(AND(K2462&gt;0,L2462=1),"Yes","No"))</f>
        <v/>
      </c>
      <c r="N2462" s="48">
        <f>IF(D2462="","",N2362+F2462)</f>
        <v/>
      </c>
      <c r="O2462" s="47">
        <f>IF(D2462="","",IF(AND(K2462=0,K2362&gt;0),C2462,""))</f>
        <v/>
      </c>
    </row>
    <row r="2463">
      <c r="A2463" s="49">
        <f>IF(B2463="","",DATE(YEAR('Debt Inputs'!$E$2),MONTH('Debt Inputs'!$E$2)+24,1))</f>
        <v/>
      </c>
      <c r="B2463" s="23">
        <f>IF('Debt Inputs'!A63="","",'Debt Inputs'!A63)</f>
        <v/>
      </c>
      <c r="C2463" s="24">
        <f>IF(B2463="","",IFERROR(VLOOKUP(B2463,'Debt Inputs'!$A$6:$M$105,2,FALSE),""))</f>
        <v/>
      </c>
      <c r="D2463" s="50">
        <f>IF(B2463="","",K2363)</f>
        <v/>
      </c>
      <c r="E2463" s="26">
        <f>IF(B2463="","",IFERROR(VLOOKUP(B2463,'Debt Inputs'!$A$6:$M$105,5,FALSE),0))</f>
        <v/>
      </c>
      <c r="F2463" s="50">
        <f>IF(D2463="","",IFERROR(D2463*E2463/12,0))</f>
        <v/>
      </c>
      <c r="G2463" s="50">
        <f>IF(D2463="","",MIN(IFERROR(VLOOKUP(B2463,'Debt Inputs'!$A$6:$M$105,7,FALSE),0),D2463+F2463))</f>
        <v/>
      </c>
      <c r="H2463" s="50">
        <f>IF(D2463="","",IF(L2463=1,MAX(0,'Debt Inputs'!$B$2-SUM($G$2406:$G$2505)),0))</f>
        <v/>
      </c>
      <c r="I2463" s="50">
        <f>IF(D2463="","",MIN(D2463+F2463,G2463+H2463))</f>
        <v/>
      </c>
      <c r="J2463" s="50">
        <f>IF(D2463="","",MIN(D2463,MAX(0,I2463-F2463)))</f>
        <v/>
      </c>
      <c r="K2463" s="50">
        <f>IF(D2463="","",MAX(0,D2463+F2463-I2463))</f>
        <v/>
      </c>
      <c r="L2463" s="23">
        <f>IF(D2463="","",IF(D2463&lt;=0,"",1+COUNTIFS($D$2406:$D$2505,"&gt;0",$E$2406:$E$2505,"&gt;"&amp;E2463)))</f>
        <v/>
      </c>
      <c r="M2463" s="23">
        <f>IF(D2463="","",IF(AND(K2463&gt;0,L2463=1),"Yes","No"))</f>
        <v/>
      </c>
      <c r="N2463" s="50">
        <f>IF(D2463="","",N2363+F2463)</f>
        <v/>
      </c>
      <c r="O2463" s="49">
        <f>IF(D2463="","",IF(AND(K2463=0,K2363&gt;0),C2463,""))</f>
        <v/>
      </c>
    </row>
    <row r="2464">
      <c r="A2464" s="47">
        <f>IF(B2464="","",DATE(YEAR('Debt Inputs'!$E$2),MONTH('Debt Inputs'!$E$2)+24,1))</f>
        <v/>
      </c>
      <c r="B2464" s="18">
        <f>IF('Debt Inputs'!A64="","",'Debt Inputs'!A64)</f>
        <v/>
      </c>
      <c r="C2464" s="19">
        <f>IF(B2464="","",IFERROR(VLOOKUP(B2464,'Debt Inputs'!$A$6:$M$105,2,FALSE),""))</f>
        <v/>
      </c>
      <c r="D2464" s="48">
        <f>IF(B2464="","",K2364)</f>
        <v/>
      </c>
      <c r="E2464" s="21">
        <f>IF(B2464="","",IFERROR(VLOOKUP(B2464,'Debt Inputs'!$A$6:$M$105,5,FALSE),0))</f>
        <v/>
      </c>
      <c r="F2464" s="48">
        <f>IF(D2464="","",IFERROR(D2464*E2464/12,0))</f>
        <v/>
      </c>
      <c r="G2464" s="48">
        <f>IF(D2464="","",MIN(IFERROR(VLOOKUP(B2464,'Debt Inputs'!$A$6:$M$105,7,FALSE),0),D2464+F2464))</f>
        <v/>
      </c>
      <c r="H2464" s="48">
        <f>IF(D2464="","",IF(L2464=1,MAX(0,'Debt Inputs'!$B$2-SUM($G$2406:$G$2505)),0))</f>
        <v/>
      </c>
      <c r="I2464" s="48">
        <f>IF(D2464="","",MIN(D2464+F2464,G2464+H2464))</f>
        <v/>
      </c>
      <c r="J2464" s="48">
        <f>IF(D2464="","",MIN(D2464,MAX(0,I2464-F2464)))</f>
        <v/>
      </c>
      <c r="K2464" s="48">
        <f>IF(D2464="","",MAX(0,D2464+F2464-I2464))</f>
        <v/>
      </c>
      <c r="L2464" s="18">
        <f>IF(D2464="","",IF(D2464&lt;=0,"",1+COUNTIFS($D$2406:$D$2505,"&gt;0",$E$2406:$E$2505,"&gt;"&amp;E2464)))</f>
        <v/>
      </c>
      <c r="M2464" s="18">
        <f>IF(D2464="","",IF(AND(K2464&gt;0,L2464=1),"Yes","No"))</f>
        <v/>
      </c>
      <c r="N2464" s="48">
        <f>IF(D2464="","",N2364+F2464)</f>
        <v/>
      </c>
      <c r="O2464" s="47">
        <f>IF(D2464="","",IF(AND(K2464=0,K2364&gt;0),C2464,""))</f>
        <v/>
      </c>
    </row>
    <row r="2465">
      <c r="A2465" s="49">
        <f>IF(B2465="","",DATE(YEAR('Debt Inputs'!$E$2),MONTH('Debt Inputs'!$E$2)+24,1))</f>
        <v/>
      </c>
      <c r="B2465" s="23">
        <f>IF('Debt Inputs'!A65="","",'Debt Inputs'!A65)</f>
        <v/>
      </c>
      <c r="C2465" s="24">
        <f>IF(B2465="","",IFERROR(VLOOKUP(B2465,'Debt Inputs'!$A$6:$M$105,2,FALSE),""))</f>
        <v/>
      </c>
      <c r="D2465" s="50">
        <f>IF(B2465="","",K2365)</f>
        <v/>
      </c>
      <c r="E2465" s="26">
        <f>IF(B2465="","",IFERROR(VLOOKUP(B2465,'Debt Inputs'!$A$6:$M$105,5,FALSE),0))</f>
        <v/>
      </c>
      <c r="F2465" s="50">
        <f>IF(D2465="","",IFERROR(D2465*E2465/12,0))</f>
        <v/>
      </c>
      <c r="G2465" s="50">
        <f>IF(D2465="","",MIN(IFERROR(VLOOKUP(B2465,'Debt Inputs'!$A$6:$M$105,7,FALSE),0),D2465+F2465))</f>
        <v/>
      </c>
      <c r="H2465" s="50">
        <f>IF(D2465="","",IF(L2465=1,MAX(0,'Debt Inputs'!$B$2-SUM($G$2406:$G$2505)),0))</f>
        <v/>
      </c>
      <c r="I2465" s="50">
        <f>IF(D2465="","",MIN(D2465+F2465,G2465+H2465))</f>
        <v/>
      </c>
      <c r="J2465" s="50">
        <f>IF(D2465="","",MIN(D2465,MAX(0,I2465-F2465)))</f>
        <v/>
      </c>
      <c r="K2465" s="50">
        <f>IF(D2465="","",MAX(0,D2465+F2465-I2465))</f>
        <v/>
      </c>
      <c r="L2465" s="23">
        <f>IF(D2465="","",IF(D2465&lt;=0,"",1+COUNTIFS($D$2406:$D$2505,"&gt;0",$E$2406:$E$2505,"&gt;"&amp;E2465)))</f>
        <v/>
      </c>
      <c r="M2465" s="23">
        <f>IF(D2465="","",IF(AND(K2465&gt;0,L2465=1),"Yes","No"))</f>
        <v/>
      </c>
      <c r="N2465" s="50">
        <f>IF(D2465="","",N2365+F2465)</f>
        <v/>
      </c>
      <c r="O2465" s="49">
        <f>IF(D2465="","",IF(AND(K2465=0,K2365&gt;0),C2465,""))</f>
        <v/>
      </c>
    </row>
    <row r="2466">
      <c r="A2466" s="47">
        <f>IF(B2466="","",DATE(YEAR('Debt Inputs'!$E$2),MONTH('Debt Inputs'!$E$2)+24,1))</f>
        <v/>
      </c>
      <c r="B2466" s="18">
        <f>IF('Debt Inputs'!A66="","",'Debt Inputs'!A66)</f>
        <v/>
      </c>
      <c r="C2466" s="19">
        <f>IF(B2466="","",IFERROR(VLOOKUP(B2466,'Debt Inputs'!$A$6:$M$105,2,FALSE),""))</f>
        <v/>
      </c>
      <c r="D2466" s="48">
        <f>IF(B2466="","",K2366)</f>
        <v/>
      </c>
      <c r="E2466" s="21">
        <f>IF(B2466="","",IFERROR(VLOOKUP(B2466,'Debt Inputs'!$A$6:$M$105,5,FALSE),0))</f>
        <v/>
      </c>
      <c r="F2466" s="48">
        <f>IF(D2466="","",IFERROR(D2466*E2466/12,0))</f>
        <v/>
      </c>
      <c r="G2466" s="48">
        <f>IF(D2466="","",MIN(IFERROR(VLOOKUP(B2466,'Debt Inputs'!$A$6:$M$105,7,FALSE),0),D2466+F2466))</f>
        <v/>
      </c>
      <c r="H2466" s="48">
        <f>IF(D2466="","",IF(L2466=1,MAX(0,'Debt Inputs'!$B$2-SUM($G$2406:$G$2505)),0))</f>
        <v/>
      </c>
      <c r="I2466" s="48">
        <f>IF(D2466="","",MIN(D2466+F2466,G2466+H2466))</f>
        <v/>
      </c>
      <c r="J2466" s="48">
        <f>IF(D2466="","",MIN(D2466,MAX(0,I2466-F2466)))</f>
        <v/>
      </c>
      <c r="K2466" s="48">
        <f>IF(D2466="","",MAX(0,D2466+F2466-I2466))</f>
        <v/>
      </c>
      <c r="L2466" s="18">
        <f>IF(D2466="","",IF(D2466&lt;=0,"",1+COUNTIFS($D$2406:$D$2505,"&gt;0",$E$2406:$E$2505,"&gt;"&amp;E2466)))</f>
        <v/>
      </c>
      <c r="M2466" s="18">
        <f>IF(D2466="","",IF(AND(K2466&gt;0,L2466=1),"Yes","No"))</f>
        <v/>
      </c>
      <c r="N2466" s="48">
        <f>IF(D2466="","",N2366+F2466)</f>
        <v/>
      </c>
      <c r="O2466" s="47">
        <f>IF(D2466="","",IF(AND(K2466=0,K2366&gt;0),C2466,""))</f>
        <v/>
      </c>
    </row>
    <row r="2467">
      <c r="A2467" s="49">
        <f>IF(B2467="","",DATE(YEAR('Debt Inputs'!$E$2),MONTH('Debt Inputs'!$E$2)+24,1))</f>
        <v/>
      </c>
      <c r="B2467" s="23">
        <f>IF('Debt Inputs'!A67="","",'Debt Inputs'!A67)</f>
        <v/>
      </c>
      <c r="C2467" s="24">
        <f>IF(B2467="","",IFERROR(VLOOKUP(B2467,'Debt Inputs'!$A$6:$M$105,2,FALSE),""))</f>
        <v/>
      </c>
      <c r="D2467" s="50">
        <f>IF(B2467="","",K2367)</f>
        <v/>
      </c>
      <c r="E2467" s="26">
        <f>IF(B2467="","",IFERROR(VLOOKUP(B2467,'Debt Inputs'!$A$6:$M$105,5,FALSE),0))</f>
        <v/>
      </c>
      <c r="F2467" s="50">
        <f>IF(D2467="","",IFERROR(D2467*E2467/12,0))</f>
        <v/>
      </c>
      <c r="G2467" s="50">
        <f>IF(D2467="","",MIN(IFERROR(VLOOKUP(B2467,'Debt Inputs'!$A$6:$M$105,7,FALSE),0),D2467+F2467))</f>
        <v/>
      </c>
      <c r="H2467" s="50">
        <f>IF(D2467="","",IF(L2467=1,MAX(0,'Debt Inputs'!$B$2-SUM($G$2406:$G$2505)),0))</f>
        <v/>
      </c>
      <c r="I2467" s="50">
        <f>IF(D2467="","",MIN(D2467+F2467,G2467+H2467))</f>
        <v/>
      </c>
      <c r="J2467" s="50">
        <f>IF(D2467="","",MIN(D2467,MAX(0,I2467-F2467)))</f>
        <v/>
      </c>
      <c r="K2467" s="50">
        <f>IF(D2467="","",MAX(0,D2467+F2467-I2467))</f>
        <v/>
      </c>
      <c r="L2467" s="23">
        <f>IF(D2467="","",IF(D2467&lt;=0,"",1+COUNTIFS($D$2406:$D$2505,"&gt;0",$E$2406:$E$2505,"&gt;"&amp;E2467)))</f>
        <v/>
      </c>
      <c r="M2467" s="23">
        <f>IF(D2467="","",IF(AND(K2467&gt;0,L2467=1),"Yes","No"))</f>
        <v/>
      </c>
      <c r="N2467" s="50">
        <f>IF(D2467="","",N2367+F2467)</f>
        <v/>
      </c>
      <c r="O2467" s="49">
        <f>IF(D2467="","",IF(AND(K2467=0,K2367&gt;0),C2467,""))</f>
        <v/>
      </c>
    </row>
    <row r="2468">
      <c r="A2468" s="47">
        <f>IF(B2468="","",DATE(YEAR('Debt Inputs'!$E$2),MONTH('Debt Inputs'!$E$2)+24,1))</f>
        <v/>
      </c>
      <c r="B2468" s="18">
        <f>IF('Debt Inputs'!A68="","",'Debt Inputs'!A68)</f>
        <v/>
      </c>
      <c r="C2468" s="19">
        <f>IF(B2468="","",IFERROR(VLOOKUP(B2468,'Debt Inputs'!$A$6:$M$105,2,FALSE),""))</f>
        <v/>
      </c>
      <c r="D2468" s="48">
        <f>IF(B2468="","",K2368)</f>
        <v/>
      </c>
      <c r="E2468" s="21">
        <f>IF(B2468="","",IFERROR(VLOOKUP(B2468,'Debt Inputs'!$A$6:$M$105,5,FALSE),0))</f>
        <v/>
      </c>
      <c r="F2468" s="48">
        <f>IF(D2468="","",IFERROR(D2468*E2468/12,0))</f>
        <v/>
      </c>
      <c r="G2468" s="48">
        <f>IF(D2468="","",MIN(IFERROR(VLOOKUP(B2468,'Debt Inputs'!$A$6:$M$105,7,FALSE),0),D2468+F2468))</f>
        <v/>
      </c>
      <c r="H2468" s="48">
        <f>IF(D2468="","",IF(L2468=1,MAX(0,'Debt Inputs'!$B$2-SUM($G$2406:$G$2505)),0))</f>
        <v/>
      </c>
      <c r="I2468" s="48">
        <f>IF(D2468="","",MIN(D2468+F2468,G2468+H2468))</f>
        <v/>
      </c>
      <c r="J2468" s="48">
        <f>IF(D2468="","",MIN(D2468,MAX(0,I2468-F2468)))</f>
        <v/>
      </c>
      <c r="K2468" s="48">
        <f>IF(D2468="","",MAX(0,D2468+F2468-I2468))</f>
        <v/>
      </c>
      <c r="L2468" s="18">
        <f>IF(D2468="","",IF(D2468&lt;=0,"",1+COUNTIFS($D$2406:$D$2505,"&gt;0",$E$2406:$E$2505,"&gt;"&amp;E2468)))</f>
        <v/>
      </c>
      <c r="M2468" s="18">
        <f>IF(D2468="","",IF(AND(K2468&gt;0,L2468=1),"Yes","No"))</f>
        <v/>
      </c>
      <c r="N2468" s="48">
        <f>IF(D2468="","",N2368+F2468)</f>
        <v/>
      </c>
      <c r="O2468" s="47">
        <f>IF(D2468="","",IF(AND(K2468=0,K2368&gt;0),C2468,""))</f>
        <v/>
      </c>
    </row>
    <row r="2469">
      <c r="A2469" s="49">
        <f>IF(B2469="","",DATE(YEAR('Debt Inputs'!$E$2),MONTH('Debt Inputs'!$E$2)+24,1))</f>
        <v/>
      </c>
      <c r="B2469" s="23">
        <f>IF('Debt Inputs'!A69="","",'Debt Inputs'!A69)</f>
        <v/>
      </c>
      <c r="C2469" s="24">
        <f>IF(B2469="","",IFERROR(VLOOKUP(B2469,'Debt Inputs'!$A$6:$M$105,2,FALSE),""))</f>
        <v/>
      </c>
      <c r="D2469" s="50">
        <f>IF(B2469="","",K2369)</f>
        <v/>
      </c>
      <c r="E2469" s="26">
        <f>IF(B2469="","",IFERROR(VLOOKUP(B2469,'Debt Inputs'!$A$6:$M$105,5,FALSE),0))</f>
        <v/>
      </c>
      <c r="F2469" s="50">
        <f>IF(D2469="","",IFERROR(D2469*E2469/12,0))</f>
        <v/>
      </c>
      <c r="G2469" s="50">
        <f>IF(D2469="","",MIN(IFERROR(VLOOKUP(B2469,'Debt Inputs'!$A$6:$M$105,7,FALSE),0),D2469+F2469))</f>
        <v/>
      </c>
      <c r="H2469" s="50">
        <f>IF(D2469="","",IF(L2469=1,MAX(0,'Debt Inputs'!$B$2-SUM($G$2406:$G$2505)),0))</f>
        <v/>
      </c>
      <c r="I2469" s="50">
        <f>IF(D2469="","",MIN(D2469+F2469,G2469+H2469))</f>
        <v/>
      </c>
      <c r="J2469" s="50">
        <f>IF(D2469="","",MIN(D2469,MAX(0,I2469-F2469)))</f>
        <v/>
      </c>
      <c r="K2469" s="50">
        <f>IF(D2469="","",MAX(0,D2469+F2469-I2469))</f>
        <v/>
      </c>
      <c r="L2469" s="23">
        <f>IF(D2469="","",IF(D2469&lt;=0,"",1+COUNTIFS($D$2406:$D$2505,"&gt;0",$E$2406:$E$2505,"&gt;"&amp;E2469)))</f>
        <v/>
      </c>
      <c r="M2469" s="23">
        <f>IF(D2469="","",IF(AND(K2469&gt;0,L2469=1),"Yes","No"))</f>
        <v/>
      </c>
      <c r="N2469" s="50">
        <f>IF(D2469="","",N2369+F2469)</f>
        <v/>
      </c>
      <c r="O2469" s="49">
        <f>IF(D2469="","",IF(AND(K2469=0,K2369&gt;0),C2469,""))</f>
        <v/>
      </c>
    </row>
    <row r="2470">
      <c r="A2470" s="47">
        <f>IF(B2470="","",DATE(YEAR('Debt Inputs'!$E$2),MONTH('Debt Inputs'!$E$2)+24,1))</f>
        <v/>
      </c>
      <c r="B2470" s="18">
        <f>IF('Debt Inputs'!A70="","",'Debt Inputs'!A70)</f>
        <v/>
      </c>
      <c r="C2470" s="19">
        <f>IF(B2470="","",IFERROR(VLOOKUP(B2470,'Debt Inputs'!$A$6:$M$105,2,FALSE),""))</f>
        <v/>
      </c>
      <c r="D2470" s="48">
        <f>IF(B2470="","",K2370)</f>
        <v/>
      </c>
      <c r="E2470" s="21">
        <f>IF(B2470="","",IFERROR(VLOOKUP(B2470,'Debt Inputs'!$A$6:$M$105,5,FALSE),0))</f>
        <v/>
      </c>
      <c r="F2470" s="48">
        <f>IF(D2470="","",IFERROR(D2470*E2470/12,0))</f>
        <v/>
      </c>
      <c r="G2470" s="48">
        <f>IF(D2470="","",MIN(IFERROR(VLOOKUP(B2470,'Debt Inputs'!$A$6:$M$105,7,FALSE),0),D2470+F2470))</f>
        <v/>
      </c>
      <c r="H2470" s="48">
        <f>IF(D2470="","",IF(L2470=1,MAX(0,'Debt Inputs'!$B$2-SUM($G$2406:$G$2505)),0))</f>
        <v/>
      </c>
      <c r="I2470" s="48">
        <f>IF(D2470="","",MIN(D2470+F2470,G2470+H2470))</f>
        <v/>
      </c>
      <c r="J2470" s="48">
        <f>IF(D2470="","",MIN(D2470,MAX(0,I2470-F2470)))</f>
        <v/>
      </c>
      <c r="K2470" s="48">
        <f>IF(D2470="","",MAX(0,D2470+F2470-I2470))</f>
        <v/>
      </c>
      <c r="L2470" s="18">
        <f>IF(D2470="","",IF(D2470&lt;=0,"",1+COUNTIFS($D$2406:$D$2505,"&gt;0",$E$2406:$E$2505,"&gt;"&amp;E2470)))</f>
        <v/>
      </c>
      <c r="M2470" s="18">
        <f>IF(D2470="","",IF(AND(K2470&gt;0,L2470=1),"Yes","No"))</f>
        <v/>
      </c>
      <c r="N2470" s="48">
        <f>IF(D2470="","",N2370+F2470)</f>
        <v/>
      </c>
      <c r="O2470" s="47">
        <f>IF(D2470="","",IF(AND(K2470=0,K2370&gt;0),C2470,""))</f>
        <v/>
      </c>
    </row>
    <row r="2471">
      <c r="A2471" s="49">
        <f>IF(B2471="","",DATE(YEAR('Debt Inputs'!$E$2),MONTH('Debt Inputs'!$E$2)+24,1))</f>
        <v/>
      </c>
      <c r="B2471" s="23">
        <f>IF('Debt Inputs'!A71="","",'Debt Inputs'!A71)</f>
        <v/>
      </c>
      <c r="C2471" s="24">
        <f>IF(B2471="","",IFERROR(VLOOKUP(B2471,'Debt Inputs'!$A$6:$M$105,2,FALSE),""))</f>
        <v/>
      </c>
      <c r="D2471" s="50">
        <f>IF(B2471="","",K2371)</f>
        <v/>
      </c>
      <c r="E2471" s="26">
        <f>IF(B2471="","",IFERROR(VLOOKUP(B2471,'Debt Inputs'!$A$6:$M$105,5,FALSE),0))</f>
        <v/>
      </c>
      <c r="F2471" s="50">
        <f>IF(D2471="","",IFERROR(D2471*E2471/12,0))</f>
        <v/>
      </c>
      <c r="G2471" s="50">
        <f>IF(D2471="","",MIN(IFERROR(VLOOKUP(B2471,'Debt Inputs'!$A$6:$M$105,7,FALSE),0),D2471+F2471))</f>
        <v/>
      </c>
      <c r="H2471" s="50">
        <f>IF(D2471="","",IF(L2471=1,MAX(0,'Debt Inputs'!$B$2-SUM($G$2406:$G$2505)),0))</f>
        <v/>
      </c>
      <c r="I2471" s="50">
        <f>IF(D2471="","",MIN(D2471+F2471,G2471+H2471))</f>
        <v/>
      </c>
      <c r="J2471" s="50">
        <f>IF(D2471="","",MIN(D2471,MAX(0,I2471-F2471)))</f>
        <v/>
      </c>
      <c r="K2471" s="50">
        <f>IF(D2471="","",MAX(0,D2471+F2471-I2471))</f>
        <v/>
      </c>
      <c r="L2471" s="23">
        <f>IF(D2471="","",IF(D2471&lt;=0,"",1+COUNTIFS($D$2406:$D$2505,"&gt;0",$E$2406:$E$2505,"&gt;"&amp;E2471)))</f>
        <v/>
      </c>
      <c r="M2471" s="23">
        <f>IF(D2471="","",IF(AND(K2471&gt;0,L2471=1),"Yes","No"))</f>
        <v/>
      </c>
      <c r="N2471" s="50">
        <f>IF(D2471="","",N2371+F2471)</f>
        <v/>
      </c>
      <c r="O2471" s="49">
        <f>IF(D2471="","",IF(AND(K2471=0,K2371&gt;0),C2471,""))</f>
        <v/>
      </c>
    </row>
    <row r="2472">
      <c r="A2472" s="47">
        <f>IF(B2472="","",DATE(YEAR('Debt Inputs'!$E$2),MONTH('Debt Inputs'!$E$2)+24,1))</f>
        <v/>
      </c>
      <c r="B2472" s="18">
        <f>IF('Debt Inputs'!A72="","",'Debt Inputs'!A72)</f>
        <v/>
      </c>
      <c r="C2472" s="19">
        <f>IF(B2472="","",IFERROR(VLOOKUP(B2472,'Debt Inputs'!$A$6:$M$105,2,FALSE),""))</f>
        <v/>
      </c>
      <c r="D2472" s="48">
        <f>IF(B2472="","",K2372)</f>
        <v/>
      </c>
      <c r="E2472" s="21">
        <f>IF(B2472="","",IFERROR(VLOOKUP(B2472,'Debt Inputs'!$A$6:$M$105,5,FALSE),0))</f>
        <v/>
      </c>
      <c r="F2472" s="48">
        <f>IF(D2472="","",IFERROR(D2472*E2472/12,0))</f>
        <v/>
      </c>
      <c r="G2472" s="48">
        <f>IF(D2472="","",MIN(IFERROR(VLOOKUP(B2472,'Debt Inputs'!$A$6:$M$105,7,FALSE),0),D2472+F2472))</f>
        <v/>
      </c>
      <c r="H2472" s="48">
        <f>IF(D2472="","",IF(L2472=1,MAX(0,'Debt Inputs'!$B$2-SUM($G$2406:$G$2505)),0))</f>
        <v/>
      </c>
      <c r="I2472" s="48">
        <f>IF(D2472="","",MIN(D2472+F2472,G2472+H2472))</f>
        <v/>
      </c>
      <c r="J2472" s="48">
        <f>IF(D2472="","",MIN(D2472,MAX(0,I2472-F2472)))</f>
        <v/>
      </c>
      <c r="K2472" s="48">
        <f>IF(D2472="","",MAX(0,D2472+F2472-I2472))</f>
        <v/>
      </c>
      <c r="L2472" s="18">
        <f>IF(D2472="","",IF(D2472&lt;=0,"",1+COUNTIFS($D$2406:$D$2505,"&gt;0",$E$2406:$E$2505,"&gt;"&amp;E2472)))</f>
        <v/>
      </c>
      <c r="M2472" s="18">
        <f>IF(D2472="","",IF(AND(K2472&gt;0,L2472=1),"Yes","No"))</f>
        <v/>
      </c>
      <c r="N2472" s="48">
        <f>IF(D2472="","",N2372+F2472)</f>
        <v/>
      </c>
      <c r="O2472" s="47">
        <f>IF(D2472="","",IF(AND(K2472=0,K2372&gt;0),C2472,""))</f>
        <v/>
      </c>
    </row>
    <row r="2473">
      <c r="A2473" s="49">
        <f>IF(B2473="","",DATE(YEAR('Debt Inputs'!$E$2),MONTH('Debt Inputs'!$E$2)+24,1))</f>
        <v/>
      </c>
      <c r="B2473" s="23">
        <f>IF('Debt Inputs'!A73="","",'Debt Inputs'!A73)</f>
        <v/>
      </c>
      <c r="C2473" s="24">
        <f>IF(B2473="","",IFERROR(VLOOKUP(B2473,'Debt Inputs'!$A$6:$M$105,2,FALSE),""))</f>
        <v/>
      </c>
      <c r="D2473" s="50">
        <f>IF(B2473="","",K2373)</f>
        <v/>
      </c>
      <c r="E2473" s="26">
        <f>IF(B2473="","",IFERROR(VLOOKUP(B2473,'Debt Inputs'!$A$6:$M$105,5,FALSE),0))</f>
        <v/>
      </c>
      <c r="F2473" s="50">
        <f>IF(D2473="","",IFERROR(D2473*E2473/12,0))</f>
        <v/>
      </c>
      <c r="G2473" s="50">
        <f>IF(D2473="","",MIN(IFERROR(VLOOKUP(B2473,'Debt Inputs'!$A$6:$M$105,7,FALSE),0),D2473+F2473))</f>
        <v/>
      </c>
      <c r="H2473" s="50">
        <f>IF(D2473="","",IF(L2473=1,MAX(0,'Debt Inputs'!$B$2-SUM($G$2406:$G$2505)),0))</f>
        <v/>
      </c>
      <c r="I2473" s="50">
        <f>IF(D2473="","",MIN(D2473+F2473,G2473+H2473))</f>
        <v/>
      </c>
      <c r="J2473" s="50">
        <f>IF(D2473="","",MIN(D2473,MAX(0,I2473-F2473)))</f>
        <v/>
      </c>
      <c r="K2473" s="50">
        <f>IF(D2473="","",MAX(0,D2473+F2473-I2473))</f>
        <v/>
      </c>
      <c r="L2473" s="23">
        <f>IF(D2473="","",IF(D2473&lt;=0,"",1+COUNTIFS($D$2406:$D$2505,"&gt;0",$E$2406:$E$2505,"&gt;"&amp;E2473)))</f>
        <v/>
      </c>
      <c r="M2473" s="23">
        <f>IF(D2473="","",IF(AND(K2473&gt;0,L2473=1),"Yes","No"))</f>
        <v/>
      </c>
      <c r="N2473" s="50">
        <f>IF(D2473="","",N2373+F2473)</f>
        <v/>
      </c>
      <c r="O2473" s="49">
        <f>IF(D2473="","",IF(AND(K2473=0,K2373&gt;0),C2473,""))</f>
        <v/>
      </c>
    </row>
    <row r="2474">
      <c r="A2474" s="47">
        <f>IF(B2474="","",DATE(YEAR('Debt Inputs'!$E$2),MONTH('Debt Inputs'!$E$2)+24,1))</f>
        <v/>
      </c>
      <c r="B2474" s="18">
        <f>IF('Debt Inputs'!A74="","",'Debt Inputs'!A74)</f>
        <v/>
      </c>
      <c r="C2474" s="19">
        <f>IF(B2474="","",IFERROR(VLOOKUP(B2474,'Debt Inputs'!$A$6:$M$105,2,FALSE),""))</f>
        <v/>
      </c>
      <c r="D2474" s="48">
        <f>IF(B2474="","",K2374)</f>
        <v/>
      </c>
      <c r="E2474" s="21">
        <f>IF(B2474="","",IFERROR(VLOOKUP(B2474,'Debt Inputs'!$A$6:$M$105,5,FALSE),0))</f>
        <v/>
      </c>
      <c r="F2474" s="48">
        <f>IF(D2474="","",IFERROR(D2474*E2474/12,0))</f>
        <v/>
      </c>
      <c r="G2474" s="48">
        <f>IF(D2474="","",MIN(IFERROR(VLOOKUP(B2474,'Debt Inputs'!$A$6:$M$105,7,FALSE),0),D2474+F2474))</f>
        <v/>
      </c>
      <c r="H2474" s="48">
        <f>IF(D2474="","",IF(L2474=1,MAX(0,'Debt Inputs'!$B$2-SUM($G$2406:$G$2505)),0))</f>
        <v/>
      </c>
      <c r="I2474" s="48">
        <f>IF(D2474="","",MIN(D2474+F2474,G2474+H2474))</f>
        <v/>
      </c>
      <c r="J2474" s="48">
        <f>IF(D2474="","",MIN(D2474,MAX(0,I2474-F2474)))</f>
        <v/>
      </c>
      <c r="K2474" s="48">
        <f>IF(D2474="","",MAX(0,D2474+F2474-I2474))</f>
        <v/>
      </c>
      <c r="L2474" s="18">
        <f>IF(D2474="","",IF(D2474&lt;=0,"",1+COUNTIFS($D$2406:$D$2505,"&gt;0",$E$2406:$E$2505,"&gt;"&amp;E2474)))</f>
        <v/>
      </c>
      <c r="M2474" s="18">
        <f>IF(D2474="","",IF(AND(K2474&gt;0,L2474=1),"Yes","No"))</f>
        <v/>
      </c>
      <c r="N2474" s="48">
        <f>IF(D2474="","",N2374+F2474)</f>
        <v/>
      </c>
      <c r="O2474" s="47">
        <f>IF(D2474="","",IF(AND(K2474=0,K2374&gt;0),C2474,""))</f>
        <v/>
      </c>
    </row>
    <row r="2475">
      <c r="A2475" s="49">
        <f>IF(B2475="","",DATE(YEAR('Debt Inputs'!$E$2),MONTH('Debt Inputs'!$E$2)+24,1))</f>
        <v/>
      </c>
      <c r="B2475" s="23">
        <f>IF('Debt Inputs'!A75="","",'Debt Inputs'!A75)</f>
        <v/>
      </c>
      <c r="C2475" s="24">
        <f>IF(B2475="","",IFERROR(VLOOKUP(B2475,'Debt Inputs'!$A$6:$M$105,2,FALSE),""))</f>
        <v/>
      </c>
      <c r="D2475" s="50">
        <f>IF(B2475="","",K2375)</f>
        <v/>
      </c>
      <c r="E2475" s="26">
        <f>IF(B2475="","",IFERROR(VLOOKUP(B2475,'Debt Inputs'!$A$6:$M$105,5,FALSE),0))</f>
        <v/>
      </c>
      <c r="F2475" s="50">
        <f>IF(D2475="","",IFERROR(D2475*E2475/12,0))</f>
        <v/>
      </c>
      <c r="G2475" s="50">
        <f>IF(D2475="","",MIN(IFERROR(VLOOKUP(B2475,'Debt Inputs'!$A$6:$M$105,7,FALSE),0),D2475+F2475))</f>
        <v/>
      </c>
      <c r="H2475" s="50">
        <f>IF(D2475="","",IF(L2475=1,MAX(0,'Debt Inputs'!$B$2-SUM($G$2406:$G$2505)),0))</f>
        <v/>
      </c>
      <c r="I2475" s="50">
        <f>IF(D2475="","",MIN(D2475+F2475,G2475+H2475))</f>
        <v/>
      </c>
      <c r="J2475" s="50">
        <f>IF(D2475="","",MIN(D2475,MAX(0,I2475-F2475)))</f>
        <v/>
      </c>
      <c r="K2475" s="50">
        <f>IF(D2475="","",MAX(0,D2475+F2475-I2475))</f>
        <v/>
      </c>
      <c r="L2475" s="23">
        <f>IF(D2475="","",IF(D2475&lt;=0,"",1+COUNTIFS($D$2406:$D$2505,"&gt;0",$E$2406:$E$2505,"&gt;"&amp;E2475)))</f>
        <v/>
      </c>
      <c r="M2475" s="23">
        <f>IF(D2475="","",IF(AND(K2475&gt;0,L2475=1),"Yes","No"))</f>
        <v/>
      </c>
      <c r="N2475" s="50">
        <f>IF(D2475="","",N2375+F2475)</f>
        <v/>
      </c>
      <c r="O2475" s="49">
        <f>IF(D2475="","",IF(AND(K2475=0,K2375&gt;0),C2475,""))</f>
        <v/>
      </c>
    </row>
    <row r="2476">
      <c r="A2476" s="47">
        <f>IF(B2476="","",DATE(YEAR('Debt Inputs'!$E$2),MONTH('Debt Inputs'!$E$2)+24,1))</f>
        <v/>
      </c>
      <c r="B2476" s="18">
        <f>IF('Debt Inputs'!A76="","",'Debt Inputs'!A76)</f>
        <v/>
      </c>
      <c r="C2476" s="19">
        <f>IF(B2476="","",IFERROR(VLOOKUP(B2476,'Debt Inputs'!$A$6:$M$105,2,FALSE),""))</f>
        <v/>
      </c>
      <c r="D2476" s="48">
        <f>IF(B2476="","",K2376)</f>
        <v/>
      </c>
      <c r="E2476" s="21">
        <f>IF(B2476="","",IFERROR(VLOOKUP(B2476,'Debt Inputs'!$A$6:$M$105,5,FALSE),0))</f>
        <v/>
      </c>
      <c r="F2476" s="48">
        <f>IF(D2476="","",IFERROR(D2476*E2476/12,0))</f>
        <v/>
      </c>
      <c r="G2476" s="48">
        <f>IF(D2476="","",MIN(IFERROR(VLOOKUP(B2476,'Debt Inputs'!$A$6:$M$105,7,FALSE),0),D2476+F2476))</f>
        <v/>
      </c>
      <c r="H2476" s="48">
        <f>IF(D2476="","",IF(L2476=1,MAX(0,'Debt Inputs'!$B$2-SUM($G$2406:$G$2505)),0))</f>
        <v/>
      </c>
      <c r="I2476" s="48">
        <f>IF(D2476="","",MIN(D2476+F2476,G2476+H2476))</f>
        <v/>
      </c>
      <c r="J2476" s="48">
        <f>IF(D2476="","",MIN(D2476,MAX(0,I2476-F2476)))</f>
        <v/>
      </c>
      <c r="K2476" s="48">
        <f>IF(D2476="","",MAX(0,D2476+F2476-I2476))</f>
        <v/>
      </c>
      <c r="L2476" s="18">
        <f>IF(D2476="","",IF(D2476&lt;=0,"",1+COUNTIFS($D$2406:$D$2505,"&gt;0",$E$2406:$E$2505,"&gt;"&amp;E2476)))</f>
        <v/>
      </c>
      <c r="M2476" s="18">
        <f>IF(D2476="","",IF(AND(K2476&gt;0,L2476=1),"Yes","No"))</f>
        <v/>
      </c>
      <c r="N2476" s="48">
        <f>IF(D2476="","",N2376+F2476)</f>
        <v/>
      </c>
      <c r="O2476" s="47">
        <f>IF(D2476="","",IF(AND(K2476=0,K2376&gt;0),C2476,""))</f>
        <v/>
      </c>
    </row>
    <row r="2477">
      <c r="A2477" s="49">
        <f>IF(B2477="","",DATE(YEAR('Debt Inputs'!$E$2),MONTH('Debt Inputs'!$E$2)+24,1))</f>
        <v/>
      </c>
      <c r="B2477" s="23">
        <f>IF('Debt Inputs'!A77="","",'Debt Inputs'!A77)</f>
        <v/>
      </c>
      <c r="C2477" s="24">
        <f>IF(B2477="","",IFERROR(VLOOKUP(B2477,'Debt Inputs'!$A$6:$M$105,2,FALSE),""))</f>
        <v/>
      </c>
      <c r="D2477" s="50">
        <f>IF(B2477="","",K2377)</f>
        <v/>
      </c>
      <c r="E2477" s="26">
        <f>IF(B2477="","",IFERROR(VLOOKUP(B2477,'Debt Inputs'!$A$6:$M$105,5,FALSE),0))</f>
        <v/>
      </c>
      <c r="F2477" s="50">
        <f>IF(D2477="","",IFERROR(D2477*E2477/12,0))</f>
        <v/>
      </c>
      <c r="G2477" s="50">
        <f>IF(D2477="","",MIN(IFERROR(VLOOKUP(B2477,'Debt Inputs'!$A$6:$M$105,7,FALSE),0),D2477+F2477))</f>
        <v/>
      </c>
      <c r="H2477" s="50">
        <f>IF(D2477="","",IF(L2477=1,MAX(0,'Debt Inputs'!$B$2-SUM($G$2406:$G$2505)),0))</f>
        <v/>
      </c>
      <c r="I2477" s="50">
        <f>IF(D2477="","",MIN(D2477+F2477,G2477+H2477))</f>
        <v/>
      </c>
      <c r="J2477" s="50">
        <f>IF(D2477="","",MIN(D2477,MAX(0,I2477-F2477)))</f>
        <v/>
      </c>
      <c r="K2477" s="50">
        <f>IF(D2477="","",MAX(0,D2477+F2477-I2477))</f>
        <v/>
      </c>
      <c r="L2477" s="23">
        <f>IF(D2477="","",IF(D2477&lt;=0,"",1+COUNTIFS($D$2406:$D$2505,"&gt;0",$E$2406:$E$2505,"&gt;"&amp;E2477)))</f>
        <v/>
      </c>
      <c r="M2477" s="23">
        <f>IF(D2477="","",IF(AND(K2477&gt;0,L2477=1),"Yes","No"))</f>
        <v/>
      </c>
      <c r="N2477" s="50">
        <f>IF(D2477="","",N2377+F2477)</f>
        <v/>
      </c>
      <c r="O2477" s="49">
        <f>IF(D2477="","",IF(AND(K2477=0,K2377&gt;0),C2477,""))</f>
        <v/>
      </c>
    </row>
    <row r="2478">
      <c r="A2478" s="47">
        <f>IF(B2478="","",DATE(YEAR('Debt Inputs'!$E$2),MONTH('Debt Inputs'!$E$2)+24,1))</f>
        <v/>
      </c>
      <c r="B2478" s="18">
        <f>IF('Debt Inputs'!A78="","",'Debt Inputs'!A78)</f>
        <v/>
      </c>
      <c r="C2478" s="19">
        <f>IF(B2478="","",IFERROR(VLOOKUP(B2478,'Debt Inputs'!$A$6:$M$105,2,FALSE),""))</f>
        <v/>
      </c>
      <c r="D2478" s="48">
        <f>IF(B2478="","",K2378)</f>
        <v/>
      </c>
      <c r="E2478" s="21">
        <f>IF(B2478="","",IFERROR(VLOOKUP(B2478,'Debt Inputs'!$A$6:$M$105,5,FALSE),0))</f>
        <v/>
      </c>
      <c r="F2478" s="48">
        <f>IF(D2478="","",IFERROR(D2478*E2478/12,0))</f>
        <v/>
      </c>
      <c r="G2478" s="48">
        <f>IF(D2478="","",MIN(IFERROR(VLOOKUP(B2478,'Debt Inputs'!$A$6:$M$105,7,FALSE),0),D2478+F2478))</f>
        <v/>
      </c>
      <c r="H2478" s="48">
        <f>IF(D2478="","",IF(L2478=1,MAX(0,'Debt Inputs'!$B$2-SUM($G$2406:$G$2505)),0))</f>
        <v/>
      </c>
      <c r="I2478" s="48">
        <f>IF(D2478="","",MIN(D2478+F2478,G2478+H2478))</f>
        <v/>
      </c>
      <c r="J2478" s="48">
        <f>IF(D2478="","",MIN(D2478,MAX(0,I2478-F2478)))</f>
        <v/>
      </c>
      <c r="K2478" s="48">
        <f>IF(D2478="","",MAX(0,D2478+F2478-I2478))</f>
        <v/>
      </c>
      <c r="L2478" s="18">
        <f>IF(D2478="","",IF(D2478&lt;=0,"",1+COUNTIFS($D$2406:$D$2505,"&gt;0",$E$2406:$E$2505,"&gt;"&amp;E2478)))</f>
        <v/>
      </c>
      <c r="M2478" s="18">
        <f>IF(D2478="","",IF(AND(K2478&gt;0,L2478=1),"Yes","No"))</f>
        <v/>
      </c>
      <c r="N2478" s="48">
        <f>IF(D2478="","",N2378+F2478)</f>
        <v/>
      </c>
      <c r="O2478" s="47">
        <f>IF(D2478="","",IF(AND(K2478=0,K2378&gt;0),C2478,""))</f>
        <v/>
      </c>
    </row>
    <row r="2479">
      <c r="A2479" s="49">
        <f>IF(B2479="","",DATE(YEAR('Debt Inputs'!$E$2),MONTH('Debt Inputs'!$E$2)+24,1))</f>
        <v/>
      </c>
      <c r="B2479" s="23">
        <f>IF('Debt Inputs'!A79="","",'Debt Inputs'!A79)</f>
        <v/>
      </c>
      <c r="C2479" s="24">
        <f>IF(B2479="","",IFERROR(VLOOKUP(B2479,'Debt Inputs'!$A$6:$M$105,2,FALSE),""))</f>
        <v/>
      </c>
      <c r="D2479" s="50">
        <f>IF(B2479="","",K2379)</f>
        <v/>
      </c>
      <c r="E2479" s="26">
        <f>IF(B2479="","",IFERROR(VLOOKUP(B2479,'Debt Inputs'!$A$6:$M$105,5,FALSE),0))</f>
        <v/>
      </c>
      <c r="F2479" s="50">
        <f>IF(D2479="","",IFERROR(D2479*E2479/12,0))</f>
        <v/>
      </c>
      <c r="G2479" s="50">
        <f>IF(D2479="","",MIN(IFERROR(VLOOKUP(B2479,'Debt Inputs'!$A$6:$M$105,7,FALSE),0),D2479+F2479))</f>
        <v/>
      </c>
      <c r="H2479" s="50">
        <f>IF(D2479="","",IF(L2479=1,MAX(0,'Debt Inputs'!$B$2-SUM($G$2406:$G$2505)),0))</f>
        <v/>
      </c>
      <c r="I2479" s="50">
        <f>IF(D2479="","",MIN(D2479+F2479,G2479+H2479))</f>
        <v/>
      </c>
      <c r="J2479" s="50">
        <f>IF(D2479="","",MIN(D2479,MAX(0,I2479-F2479)))</f>
        <v/>
      </c>
      <c r="K2479" s="50">
        <f>IF(D2479="","",MAX(0,D2479+F2479-I2479))</f>
        <v/>
      </c>
      <c r="L2479" s="23">
        <f>IF(D2479="","",IF(D2479&lt;=0,"",1+COUNTIFS($D$2406:$D$2505,"&gt;0",$E$2406:$E$2505,"&gt;"&amp;E2479)))</f>
        <v/>
      </c>
      <c r="M2479" s="23">
        <f>IF(D2479="","",IF(AND(K2479&gt;0,L2479=1),"Yes","No"))</f>
        <v/>
      </c>
      <c r="N2479" s="50">
        <f>IF(D2479="","",N2379+F2479)</f>
        <v/>
      </c>
      <c r="O2479" s="49">
        <f>IF(D2479="","",IF(AND(K2479=0,K2379&gt;0),C2479,""))</f>
        <v/>
      </c>
    </row>
    <row r="2480">
      <c r="A2480" s="47">
        <f>IF(B2480="","",DATE(YEAR('Debt Inputs'!$E$2),MONTH('Debt Inputs'!$E$2)+24,1))</f>
        <v/>
      </c>
      <c r="B2480" s="18">
        <f>IF('Debt Inputs'!A80="","",'Debt Inputs'!A80)</f>
        <v/>
      </c>
      <c r="C2480" s="19">
        <f>IF(B2480="","",IFERROR(VLOOKUP(B2480,'Debt Inputs'!$A$6:$M$105,2,FALSE),""))</f>
        <v/>
      </c>
      <c r="D2480" s="48">
        <f>IF(B2480="","",K2380)</f>
        <v/>
      </c>
      <c r="E2480" s="21">
        <f>IF(B2480="","",IFERROR(VLOOKUP(B2480,'Debt Inputs'!$A$6:$M$105,5,FALSE),0))</f>
        <v/>
      </c>
      <c r="F2480" s="48">
        <f>IF(D2480="","",IFERROR(D2480*E2480/12,0))</f>
        <v/>
      </c>
      <c r="G2480" s="48">
        <f>IF(D2480="","",MIN(IFERROR(VLOOKUP(B2480,'Debt Inputs'!$A$6:$M$105,7,FALSE),0),D2480+F2480))</f>
        <v/>
      </c>
      <c r="H2480" s="48">
        <f>IF(D2480="","",IF(L2480=1,MAX(0,'Debt Inputs'!$B$2-SUM($G$2406:$G$2505)),0))</f>
        <v/>
      </c>
      <c r="I2480" s="48">
        <f>IF(D2480="","",MIN(D2480+F2480,G2480+H2480))</f>
        <v/>
      </c>
      <c r="J2480" s="48">
        <f>IF(D2480="","",MIN(D2480,MAX(0,I2480-F2480)))</f>
        <v/>
      </c>
      <c r="K2480" s="48">
        <f>IF(D2480="","",MAX(0,D2480+F2480-I2480))</f>
        <v/>
      </c>
      <c r="L2480" s="18">
        <f>IF(D2480="","",IF(D2480&lt;=0,"",1+COUNTIFS($D$2406:$D$2505,"&gt;0",$E$2406:$E$2505,"&gt;"&amp;E2480)))</f>
        <v/>
      </c>
      <c r="M2480" s="18">
        <f>IF(D2480="","",IF(AND(K2480&gt;0,L2480=1),"Yes","No"))</f>
        <v/>
      </c>
      <c r="N2480" s="48">
        <f>IF(D2480="","",N2380+F2480)</f>
        <v/>
      </c>
      <c r="O2480" s="47">
        <f>IF(D2480="","",IF(AND(K2480=0,K2380&gt;0),C2480,""))</f>
        <v/>
      </c>
    </row>
    <row r="2481">
      <c r="A2481" s="49">
        <f>IF(B2481="","",DATE(YEAR('Debt Inputs'!$E$2),MONTH('Debt Inputs'!$E$2)+24,1))</f>
        <v/>
      </c>
      <c r="B2481" s="23">
        <f>IF('Debt Inputs'!A81="","",'Debt Inputs'!A81)</f>
        <v/>
      </c>
      <c r="C2481" s="24">
        <f>IF(B2481="","",IFERROR(VLOOKUP(B2481,'Debt Inputs'!$A$6:$M$105,2,FALSE),""))</f>
        <v/>
      </c>
      <c r="D2481" s="50">
        <f>IF(B2481="","",K2381)</f>
        <v/>
      </c>
      <c r="E2481" s="26">
        <f>IF(B2481="","",IFERROR(VLOOKUP(B2481,'Debt Inputs'!$A$6:$M$105,5,FALSE),0))</f>
        <v/>
      </c>
      <c r="F2481" s="50">
        <f>IF(D2481="","",IFERROR(D2481*E2481/12,0))</f>
        <v/>
      </c>
      <c r="G2481" s="50">
        <f>IF(D2481="","",MIN(IFERROR(VLOOKUP(B2481,'Debt Inputs'!$A$6:$M$105,7,FALSE),0),D2481+F2481))</f>
        <v/>
      </c>
      <c r="H2481" s="50">
        <f>IF(D2481="","",IF(L2481=1,MAX(0,'Debt Inputs'!$B$2-SUM($G$2406:$G$2505)),0))</f>
        <v/>
      </c>
      <c r="I2481" s="50">
        <f>IF(D2481="","",MIN(D2481+F2481,G2481+H2481))</f>
        <v/>
      </c>
      <c r="J2481" s="50">
        <f>IF(D2481="","",MIN(D2481,MAX(0,I2481-F2481)))</f>
        <v/>
      </c>
      <c r="K2481" s="50">
        <f>IF(D2481="","",MAX(0,D2481+F2481-I2481))</f>
        <v/>
      </c>
      <c r="L2481" s="23">
        <f>IF(D2481="","",IF(D2481&lt;=0,"",1+COUNTIFS($D$2406:$D$2505,"&gt;0",$E$2406:$E$2505,"&gt;"&amp;E2481)))</f>
        <v/>
      </c>
      <c r="M2481" s="23">
        <f>IF(D2481="","",IF(AND(K2481&gt;0,L2481=1),"Yes","No"))</f>
        <v/>
      </c>
      <c r="N2481" s="50">
        <f>IF(D2481="","",N2381+F2481)</f>
        <v/>
      </c>
      <c r="O2481" s="49">
        <f>IF(D2481="","",IF(AND(K2481=0,K2381&gt;0),C2481,""))</f>
        <v/>
      </c>
    </row>
    <row r="2482">
      <c r="A2482" s="47">
        <f>IF(B2482="","",DATE(YEAR('Debt Inputs'!$E$2),MONTH('Debt Inputs'!$E$2)+24,1))</f>
        <v/>
      </c>
      <c r="B2482" s="18">
        <f>IF('Debt Inputs'!A82="","",'Debt Inputs'!A82)</f>
        <v/>
      </c>
      <c r="C2482" s="19">
        <f>IF(B2482="","",IFERROR(VLOOKUP(B2482,'Debt Inputs'!$A$6:$M$105,2,FALSE),""))</f>
        <v/>
      </c>
      <c r="D2482" s="48">
        <f>IF(B2482="","",K2382)</f>
        <v/>
      </c>
      <c r="E2482" s="21">
        <f>IF(B2482="","",IFERROR(VLOOKUP(B2482,'Debt Inputs'!$A$6:$M$105,5,FALSE),0))</f>
        <v/>
      </c>
      <c r="F2482" s="48">
        <f>IF(D2482="","",IFERROR(D2482*E2482/12,0))</f>
        <v/>
      </c>
      <c r="G2482" s="48">
        <f>IF(D2482="","",MIN(IFERROR(VLOOKUP(B2482,'Debt Inputs'!$A$6:$M$105,7,FALSE),0),D2482+F2482))</f>
        <v/>
      </c>
      <c r="H2482" s="48">
        <f>IF(D2482="","",IF(L2482=1,MAX(0,'Debt Inputs'!$B$2-SUM($G$2406:$G$2505)),0))</f>
        <v/>
      </c>
      <c r="I2482" s="48">
        <f>IF(D2482="","",MIN(D2482+F2482,G2482+H2482))</f>
        <v/>
      </c>
      <c r="J2482" s="48">
        <f>IF(D2482="","",MIN(D2482,MAX(0,I2482-F2482)))</f>
        <v/>
      </c>
      <c r="K2482" s="48">
        <f>IF(D2482="","",MAX(0,D2482+F2482-I2482))</f>
        <v/>
      </c>
      <c r="L2482" s="18">
        <f>IF(D2482="","",IF(D2482&lt;=0,"",1+COUNTIFS($D$2406:$D$2505,"&gt;0",$E$2406:$E$2505,"&gt;"&amp;E2482)))</f>
        <v/>
      </c>
      <c r="M2482" s="18">
        <f>IF(D2482="","",IF(AND(K2482&gt;0,L2482=1),"Yes","No"))</f>
        <v/>
      </c>
      <c r="N2482" s="48">
        <f>IF(D2482="","",N2382+F2482)</f>
        <v/>
      </c>
      <c r="O2482" s="47">
        <f>IF(D2482="","",IF(AND(K2482=0,K2382&gt;0),C2482,""))</f>
        <v/>
      </c>
    </row>
    <row r="2483">
      <c r="A2483" s="49">
        <f>IF(B2483="","",DATE(YEAR('Debt Inputs'!$E$2),MONTH('Debt Inputs'!$E$2)+24,1))</f>
        <v/>
      </c>
      <c r="B2483" s="23">
        <f>IF('Debt Inputs'!A83="","",'Debt Inputs'!A83)</f>
        <v/>
      </c>
      <c r="C2483" s="24">
        <f>IF(B2483="","",IFERROR(VLOOKUP(B2483,'Debt Inputs'!$A$6:$M$105,2,FALSE),""))</f>
        <v/>
      </c>
      <c r="D2483" s="50">
        <f>IF(B2483="","",K2383)</f>
        <v/>
      </c>
      <c r="E2483" s="26">
        <f>IF(B2483="","",IFERROR(VLOOKUP(B2483,'Debt Inputs'!$A$6:$M$105,5,FALSE),0))</f>
        <v/>
      </c>
      <c r="F2483" s="50">
        <f>IF(D2483="","",IFERROR(D2483*E2483/12,0))</f>
        <v/>
      </c>
      <c r="G2483" s="50">
        <f>IF(D2483="","",MIN(IFERROR(VLOOKUP(B2483,'Debt Inputs'!$A$6:$M$105,7,FALSE),0),D2483+F2483))</f>
        <v/>
      </c>
      <c r="H2483" s="50">
        <f>IF(D2483="","",IF(L2483=1,MAX(0,'Debt Inputs'!$B$2-SUM($G$2406:$G$2505)),0))</f>
        <v/>
      </c>
      <c r="I2483" s="50">
        <f>IF(D2483="","",MIN(D2483+F2483,G2483+H2483))</f>
        <v/>
      </c>
      <c r="J2483" s="50">
        <f>IF(D2483="","",MIN(D2483,MAX(0,I2483-F2483)))</f>
        <v/>
      </c>
      <c r="K2483" s="50">
        <f>IF(D2483="","",MAX(0,D2483+F2483-I2483))</f>
        <v/>
      </c>
      <c r="L2483" s="23">
        <f>IF(D2483="","",IF(D2483&lt;=0,"",1+COUNTIFS($D$2406:$D$2505,"&gt;0",$E$2406:$E$2505,"&gt;"&amp;E2483)))</f>
        <v/>
      </c>
      <c r="M2483" s="23">
        <f>IF(D2483="","",IF(AND(K2483&gt;0,L2483=1),"Yes","No"))</f>
        <v/>
      </c>
      <c r="N2483" s="50">
        <f>IF(D2483="","",N2383+F2483)</f>
        <v/>
      </c>
      <c r="O2483" s="49">
        <f>IF(D2483="","",IF(AND(K2483=0,K2383&gt;0),C2483,""))</f>
        <v/>
      </c>
    </row>
    <row r="2484">
      <c r="A2484" s="47">
        <f>IF(B2484="","",DATE(YEAR('Debt Inputs'!$E$2),MONTH('Debt Inputs'!$E$2)+24,1))</f>
        <v/>
      </c>
      <c r="B2484" s="18">
        <f>IF('Debt Inputs'!A84="","",'Debt Inputs'!A84)</f>
        <v/>
      </c>
      <c r="C2484" s="19">
        <f>IF(B2484="","",IFERROR(VLOOKUP(B2484,'Debt Inputs'!$A$6:$M$105,2,FALSE),""))</f>
        <v/>
      </c>
      <c r="D2484" s="48">
        <f>IF(B2484="","",K2384)</f>
        <v/>
      </c>
      <c r="E2484" s="21">
        <f>IF(B2484="","",IFERROR(VLOOKUP(B2484,'Debt Inputs'!$A$6:$M$105,5,FALSE),0))</f>
        <v/>
      </c>
      <c r="F2484" s="48">
        <f>IF(D2484="","",IFERROR(D2484*E2484/12,0))</f>
        <v/>
      </c>
      <c r="G2484" s="48">
        <f>IF(D2484="","",MIN(IFERROR(VLOOKUP(B2484,'Debt Inputs'!$A$6:$M$105,7,FALSE),0),D2484+F2484))</f>
        <v/>
      </c>
      <c r="H2484" s="48">
        <f>IF(D2484="","",IF(L2484=1,MAX(0,'Debt Inputs'!$B$2-SUM($G$2406:$G$2505)),0))</f>
        <v/>
      </c>
      <c r="I2484" s="48">
        <f>IF(D2484="","",MIN(D2484+F2484,G2484+H2484))</f>
        <v/>
      </c>
      <c r="J2484" s="48">
        <f>IF(D2484="","",MIN(D2484,MAX(0,I2484-F2484)))</f>
        <v/>
      </c>
      <c r="K2484" s="48">
        <f>IF(D2484="","",MAX(0,D2484+F2484-I2484))</f>
        <v/>
      </c>
      <c r="L2484" s="18">
        <f>IF(D2484="","",IF(D2484&lt;=0,"",1+COUNTIFS($D$2406:$D$2505,"&gt;0",$E$2406:$E$2505,"&gt;"&amp;E2484)))</f>
        <v/>
      </c>
      <c r="M2484" s="18">
        <f>IF(D2484="","",IF(AND(K2484&gt;0,L2484=1),"Yes","No"))</f>
        <v/>
      </c>
      <c r="N2484" s="48">
        <f>IF(D2484="","",N2384+F2484)</f>
        <v/>
      </c>
      <c r="O2484" s="47">
        <f>IF(D2484="","",IF(AND(K2484=0,K2384&gt;0),C2484,""))</f>
        <v/>
      </c>
    </row>
    <row r="2485">
      <c r="A2485" s="49">
        <f>IF(B2485="","",DATE(YEAR('Debt Inputs'!$E$2),MONTH('Debt Inputs'!$E$2)+24,1))</f>
        <v/>
      </c>
      <c r="B2485" s="23">
        <f>IF('Debt Inputs'!A85="","",'Debt Inputs'!A85)</f>
        <v/>
      </c>
      <c r="C2485" s="24">
        <f>IF(B2485="","",IFERROR(VLOOKUP(B2485,'Debt Inputs'!$A$6:$M$105,2,FALSE),""))</f>
        <v/>
      </c>
      <c r="D2485" s="50">
        <f>IF(B2485="","",K2385)</f>
        <v/>
      </c>
      <c r="E2485" s="26">
        <f>IF(B2485="","",IFERROR(VLOOKUP(B2485,'Debt Inputs'!$A$6:$M$105,5,FALSE),0))</f>
        <v/>
      </c>
      <c r="F2485" s="50">
        <f>IF(D2485="","",IFERROR(D2485*E2485/12,0))</f>
        <v/>
      </c>
      <c r="G2485" s="50">
        <f>IF(D2485="","",MIN(IFERROR(VLOOKUP(B2485,'Debt Inputs'!$A$6:$M$105,7,FALSE),0),D2485+F2485))</f>
        <v/>
      </c>
      <c r="H2485" s="50">
        <f>IF(D2485="","",IF(L2485=1,MAX(0,'Debt Inputs'!$B$2-SUM($G$2406:$G$2505)),0))</f>
        <v/>
      </c>
      <c r="I2485" s="50">
        <f>IF(D2485="","",MIN(D2485+F2485,G2485+H2485))</f>
        <v/>
      </c>
      <c r="J2485" s="50">
        <f>IF(D2485="","",MIN(D2485,MAX(0,I2485-F2485)))</f>
        <v/>
      </c>
      <c r="K2485" s="50">
        <f>IF(D2485="","",MAX(0,D2485+F2485-I2485))</f>
        <v/>
      </c>
      <c r="L2485" s="23">
        <f>IF(D2485="","",IF(D2485&lt;=0,"",1+COUNTIFS($D$2406:$D$2505,"&gt;0",$E$2406:$E$2505,"&gt;"&amp;E2485)))</f>
        <v/>
      </c>
      <c r="M2485" s="23">
        <f>IF(D2485="","",IF(AND(K2485&gt;0,L2485=1),"Yes","No"))</f>
        <v/>
      </c>
      <c r="N2485" s="50">
        <f>IF(D2485="","",N2385+F2485)</f>
        <v/>
      </c>
      <c r="O2485" s="49">
        <f>IF(D2485="","",IF(AND(K2485=0,K2385&gt;0),C2485,""))</f>
        <v/>
      </c>
    </row>
    <row r="2486">
      <c r="A2486" s="47">
        <f>IF(B2486="","",DATE(YEAR('Debt Inputs'!$E$2),MONTH('Debt Inputs'!$E$2)+24,1))</f>
        <v/>
      </c>
      <c r="B2486" s="18">
        <f>IF('Debt Inputs'!A86="","",'Debt Inputs'!A86)</f>
        <v/>
      </c>
      <c r="C2486" s="19">
        <f>IF(B2486="","",IFERROR(VLOOKUP(B2486,'Debt Inputs'!$A$6:$M$105,2,FALSE),""))</f>
        <v/>
      </c>
      <c r="D2486" s="48">
        <f>IF(B2486="","",K2386)</f>
        <v/>
      </c>
      <c r="E2486" s="21">
        <f>IF(B2486="","",IFERROR(VLOOKUP(B2486,'Debt Inputs'!$A$6:$M$105,5,FALSE),0))</f>
        <v/>
      </c>
      <c r="F2486" s="48">
        <f>IF(D2486="","",IFERROR(D2486*E2486/12,0))</f>
        <v/>
      </c>
      <c r="G2486" s="48">
        <f>IF(D2486="","",MIN(IFERROR(VLOOKUP(B2486,'Debt Inputs'!$A$6:$M$105,7,FALSE),0),D2486+F2486))</f>
        <v/>
      </c>
      <c r="H2486" s="48">
        <f>IF(D2486="","",IF(L2486=1,MAX(0,'Debt Inputs'!$B$2-SUM($G$2406:$G$2505)),0))</f>
        <v/>
      </c>
      <c r="I2486" s="48">
        <f>IF(D2486="","",MIN(D2486+F2486,G2486+H2486))</f>
        <v/>
      </c>
      <c r="J2486" s="48">
        <f>IF(D2486="","",MIN(D2486,MAX(0,I2486-F2486)))</f>
        <v/>
      </c>
      <c r="K2486" s="48">
        <f>IF(D2486="","",MAX(0,D2486+F2486-I2486))</f>
        <v/>
      </c>
      <c r="L2486" s="18">
        <f>IF(D2486="","",IF(D2486&lt;=0,"",1+COUNTIFS($D$2406:$D$2505,"&gt;0",$E$2406:$E$2505,"&gt;"&amp;E2486)))</f>
        <v/>
      </c>
      <c r="M2486" s="18">
        <f>IF(D2486="","",IF(AND(K2486&gt;0,L2486=1),"Yes","No"))</f>
        <v/>
      </c>
      <c r="N2486" s="48">
        <f>IF(D2486="","",N2386+F2486)</f>
        <v/>
      </c>
      <c r="O2486" s="47">
        <f>IF(D2486="","",IF(AND(K2486=0,K2386&gt;0),C2486,""))</f>
        <v/>
      </c>
    </row>
    <row r="2487">
      <c r="A2487" s="49">
        <f>IF(B2487="","",DATE(YEAR('Debt Inputs'!$E$2),MONTH('Debt Inputs'!$E$2)+24,1))</f>
        <v/>
      </c>
      <c r="B2487" s="23">
        <f>IF('Debt Inputs'!A87="","",'Debt Inputs'!A87)</f>
        <v/>
      </c>
      <c r="C2487" s="24">
        <f>IF(B2487="","",IFERROR(VLOOKUP(B2487,'Debt Inputs'!$A$6:$M$105,2,FALSE),""))</f>
        <v/>
      </c>
      <c r="D2487" s="50">
        <f>IF(B2487="","",K2387)</f>
        <v/>
      </c>
      <c r="E2487" s="26">
        <f>IF(B2487="","",IFERROR(VLOOKUP(B2487,'Debt Inputs'!$A$6:$M$105,5,FALSE),0))</f>
        <v/>
      </c>
      <c r="F2487" s="50">
        <f>IF(D2487="","",IFERROR(D2487*E2487/12,0))</f>
        <v/>
      </c>
      <c r="G2487" s="50">
        <f>IF(D2487="","",MIN(IFERROR(VLOOKUP(B2487,'Debt Inputs'!$A$6:$M$105,7,FALSE),0),D2487+F2487))</f>
        <v/>
      </c>
      <c r="H2487" s="50">
        <f>IF(D2487="","",IF(L2487=1,MAX(0,'Debt Inputs'!$B$2-SUM($G$2406:$G$2505)),0))</f>
        <v/>
      </c>
      <c r="I2487" s="50">
        <f>IF(D2487="","",MIN(D2487+F2487,G2487+H2487))</f>
        <v/>
      </c>
      <c r="J2487" s="50">
        <f>IF(D2487="","",MIN(D2487,MAX(0,I2487-F2487)))</f>
        <v/>
      </c>
      <c r="K2487" s="50">
        <f>IF(D2487="","",MAX(0,D2487+F2487-I2487))</f>
        <v/>
      </c>
      <c r="L2487" s="23">
        <f>IF(D2487="","",IF(D2487&lt;=0,"",1+COUNTIFS($D$2406:$D$2505,"&gt;0",$E$2406:$E$2505,"&gt;"&amp;E2487)))</f>
        <v/>
      </c>
      <c r="M2487" s="23">
        <f>IF(D2487="","",IF(AND(K2487&gt;0,L2487=1),"Yes","No"))</f>
        <v/>
      </c>
      <c r="N2487" s="50">
        <f>IF(D2487="","",N2387+F2487)</f>
        <v/>
      </c>
      <c r="O2487" s="49">
        <f>IF(D2487="","",IF(AND(K2487=0,K2387&gt;0),C2487,""))</f>
        <v/>
      </c>
    </row>
    <row r="2488">
      <c r="A2488" s="47">
        <f>IF(B2488="","",DATE(YEAR('Debt Inputs'!$E$2),MONTH('Debt Inputs'!$E$2)+24,1))</f>
        <v/>
      </c>
      <c r="B2488" s="18">
        <f>IF('Debt Inputs'!A88="","",'Debt Inputs'!A88)</f>
        <v/>
      </c>
      <c r="C2488" s="19">
        <f>IF(B2488="","",IFERROR(VLOOKUP(B2488,'Debt Inputs'!$A$6:$M$105,2,FALSE),""))</f>
        <v/>
      </c>
      <c r="D2488" s="48">
        <f>IF(B2488="","",K2388)</f>
        <v/>
      </c>
      <c r="E2488" s="21">
        <f>IF(B2488="","",IFERROR(VLOOKUP(B2488,'Debt Inputs'!$A$6:$M$105,5,FALSE),0))</f>
        <v/>
      </c>
      <c r="F2488" s="48">
        <f>IF(D2488="","",IFERROR(D2488*E2488/12,0))</f>
        <v/>
      </c>
      <c r="G2488" s="48">
        <f>IF(D2488="","",MIN(IFERROR(VLOOKUP(B2488,'Debt Inputs'!$A$6:$M$105,7,FALSE),0),D2488+F2488))</f>
        <v/>
      </c>
      <c r="H2488" s="48">
        <f>IF(D2488="","",IF(L2488=1,MAX(0,'Debt Inputs'!$B$2-SUM($G$2406:$G$2505)),0))</f>
        <v/>
      </c>
      <c r="I2488" s="48">
        <f>IF(D2488="","",MIN(D2488+F2488,G2488+H2488))</f>
        <v/>
      </c>
      <c r="J2488" s="48">
        <f>IF(D2488="","",MIN(D2488,MAX(0,I2488-F2488)))</f>
        <v/>
      </c>
      <c r="K2488" s="48">
        <f>IF(D2488="","",MAX(0,D2488+F2488-I2488))</f>
        <v/>
      </c>
      <c r="L2488" s="18">
        <f>IF(D2488="","",IF(D2488&lt;=0,"",1+COUNTIFS($D$2406:$D$2505,"&gt;0",$E$2406:$E$2505,"&gt;"&amp;E2488)))</f>
        <v/>
      </c>
      <c r="M2488" s="18">
        <f>IF(D2488="","",IF(AND(K2488&gt;0,L2488=1),"Yes","No"))</f>
        <v/>
      </c>
      <c r="N2488" s="48">
        <f>IF(D2488="","",N2388+F2488)</f>
        <v/>
      </c>
      <c r="O2488" s="47">
        <f>IF(D2488="","",IF(AND(K2488=0,K2388&gt;0),C2488,""))</f>
        <v/>
      </c>
    </row>
    <row r="2489">
      <c r="A2489" s="49">
        <f>IF(B2489="","",DATE(YEAR('Debt Inputs'!$E$2),MONTH('Debt Inputs'!$E$2)+24,1))</f>
        <v/>
      </c>
      <c r="B2489" s="23">
        <f>IF('Debt Inputs'!A89="","",'Debt Inputs'!A89)</f>
        <v/>
      </c>
      <c r="C2489" s="24">
        <f>IF(B2489="","",IFERROR(VLOOKUP(B2489,'Debt Inputs'!$A$6:$M$105,2,FALSE),""))</f>
        <v/>
      </c>
      <c r="D2489" s="50">
        <f>IF(B2489="","",K2389)</f>
        <v/>
      </c>
      <c r="E2489" s="26">
        <f>IF(B2489="","",IFERROR(VLOOKUP(B2489,'Debt Inputs'!$A$6:$M$105,5,FALSE),0))</f>
        <v/>
      </c>
      <c r="F2489" s="50">
        <f>IF(D2489="","",IFERROR(D2489*E2489/12,0))</f>
        <v/>
      </c>
      <c r="G2489" s="50">
        <f>IF(D2489="","",MIN(IFERROR(VLOOKUP(B2489,'Debt Inputs'!$A$6:$M$105,7,FALSE),0),D2489+F2489))</f>
        <v/>
      </c>
      <c r="H2489" s="50">
        <f>IF(D2489="","",IF(L2489=1,MAX(0,'Debt Inputs'!$B$2-SUM($G$2406:$G$2505)),0))</f>
        <v/>
      </c>
      <c r="I2489" s="50">
        <f>IF(D2489="","",MIN(D2489+F2489,G2489+H2489))</f>
        <v/>
      </c>
      <c r="J2489" s="50">
        <f>IF(D2489="","",MIN(D2489,MAX(0,I2489-F2489)))</f>
        <v/>
      </c>
      <c r="K2489" s="50">
        <f>IF(D2489="","",MAX(0,D2489+F2489-I2489))</f>
        <v/>
      </c>
      <c r="L2489" s="23">
        <f>IF(D2489="","",IF(D2489&lt;=0,"",1+COUNTIFS($D$2406:$D$2505,"&gt;0",$E$2406:$E$2505,"&gt;"&amp;E2489)))</f>
        <v/>
      </c>
      <c r="M2489" s="23">
        <f>IF(D2489="","",IF(AND(K2489&gt;0,L2489=1),"Yes","No"))</f>
        <v/>
      </c>
      <c r="N2489" s="50">
        <f>IF(D2489="","",N2389+F2489)</f>
        <v/>
      </c>
      <c r="O2489" s="49">
        <f>IF(D2489="","",IF(AND(K2489=0,K2389&gt;0),C2489,""))</f>
        <v/>
      </c>
    </row>
    <row r="2490">
      <c r="A2490" s="47">
        <f>IF(B2490="","",DATE(YEAR('Debt Inputs'!$E$2),MONTH('Debt Inputs'!$E$2)+24,1))</f>
        <v/>
      </c>
      <c r="B2490" s="18">
        <f>IF('Debt Inputs'!A90="","",'Debt Inputs'!A90)</f>
        <v/>
      </c>
      <c r="C2490" s="19">
        <f>IF(B2490="","",IFERROR(VLOOKUP(B2490,'Debt Inputs'!$A$6:$M$105,2,FALSE),""))</f>
        <v/>
      </c>
      <c r="D2490" s="48">
        <f>IF(B2490="","",K2390)</f>
        <v/>
      </c>
      <c r="E2490" s="21">
        <f>IF(B2490="","",IFERROR(VLOOKUP(B2490,'Debt Inputs'!$A$6:$M$105,5,FALSE),0))</f>
        <v/>
      </c>
      <c r="F2490" s="48">
        <f>IF(D2490="","",IFERROR(D2490*E2490/12,0))</f>
        <v/>
      </c>
      <c r="G2490" s="48">
        <f>IF(D2490="","",MIN(IFERROR(VLOOKUP(B2490,'Debt Inputs'!$A$6:$M$105,7,FALSE),0),D2490+F2490))</f>
        <v/>
      </c>
      <c r="H2490" s="48">
        <f>IF(D2490="","",IF(L2490=1,MAX(0,'Debt Inputs'!$B$2-SUM($G$2406:$G$2505)),0))</f>
        <v/>
      </c>
      <c r="I2490" s="48">
        <f>IF(D2490="","",MIN(D2490+F2490,G2490+H2490))</f>
        <v/>
      </c>
      <c r="J2490" s="48">
        <f>IF(D2490="","",MIN(D2490,MAX(0,I2490-F2490)))</f>
        <v/>
      </c>
      <c r="K2490" s="48">
        <f>IF(D2490="","",MAX(0,D2490+F2490-I2490))</f>
        <v/>
      </c>
      <c r="L2490" s="18">
        <f>IF(D2490="","",IF(D2490&lt;=0,"",1+COUNTIFS($D$2406:$D$2505,"&gt;0",$E$2406:$E$2505,"&gt;"&amp;E2490)))</f>
        <v/>
      </c>
      <c r="M2490" s="18">
        <f>IF(D2490="","",IF(AND(K2490&gt;0,L2490=1),"Yes","No"))</f>
        <v/>
      </c>
      <c r="N2490" s="48">
        <f>IF(D2490="","",N2390+F2490)</f>
        <v/>
      </c>
      <c r="O2490" s="47">
        <f>IF(D2490="","",IF(AND(K2490=0,K2390&gt;0),C2490,""))</f>
        <v/>
      </c>
    </row>
    <row r="2491">
      <c r="A2491" s="49">
        <f>IF(B2491="","",DATE(YEAR('Debt Inputs'!$E$2),MONTH('Debt Inputs'!$E$2)+24,1))</f>
        <v/>
      </c>
      <c r="B2491" s="23">
        <f>IF('Debt Inputs'!A91="","",'Debt Inputs'!A91)</f>
        <v/>
      </c>
      <c r="C2491" s="24">
        <f>IF(B2491="","",IFERROR(VLOOKUP(B2491,'Debt Inputs'!$A$6:$M$105,2,FALSE),""))</f>
        <v/>
      </c>
      <c r="D2491" s="50">
        <f>IF(B2491="","",K2391)</f>
        <v/>
      </c>
      <c r="E2491" s="26">
        <f>IF(B2491="","",IFERROR(VLOOKUP(B2491,'Debt Inputs'!$A$6:$M$105,5,FALSE),0))</f>
        <v/>
      </c>
      <c r="F2491" s="50">
        <f>IF(D2491="","",IFERROR(D2491*E2491/12,0))</f>
        <v/>
      </c>
      <c r="G2491" s="50">
        <f>IF(D2491="","",MIN(IFERROR(VLOOKUP(B2491,'Debt Inputs'!$A$6:$M$105,7,FALSE),0),D2491+F2491))</f>
        <v/>
      </c>
      <c r="H2491" s="50">
        <f>IF(D2491="","",IF(L2491=1,MAX(0,'Debt Inputs'!$B$2-SUM($G$2406:$G$2505)),0))</f>
        <v/>
      </c>
      <c r="I2491" s="50">
        <f>IF(D2491="","",MIN(D2491+F2491,G2491+H2491))</f>
        <v/>
      </c>
      <c r="J2491" s="50">
        <f>IF(D2491="","",MIN(D2491,MAX(0,I2491-F2491)))</f>
        <v/>
      </c>
      <c r="K2491" s="50">
        <f>IF(D2491="","",MAX(0,D2491+F2491-I2491))</f>
        <v/>
      </c>
      <c r="L2491" s="23">
        <f>IF(D2491="","",IF(D2491&lt;=0,"",1+COUNTIFS($D$2406:$D$2505,"&gt;0",$E$2406:$E$2505,"&gt;"&amp;E2491)))</f>
        <v/>
      </c>
      <c r="M2491" s="23">
        <f>IF(D2491="","",IF(AND(K2491&gt;0,L2491=1),"Yes","No"))</f>
        <v/>
      </c>
      <c r="N2491" s="50">
        <f>IF(D2491="","",N2391+F2491)</f>
        <v/>
      </c>
      <c r="O2491" s="49">
        <f>IF(D2491="","",IF(AND(K2491=0,K2391&gt;0),C2491,""))</f>
        <v/>
      </c>
    </row>
    <row r="2492">
      <c r="A2492" s="47">
        <f>IF(B2492="","",DATE(YEAR('Debt Inputs'!$E$2),MONTH('Debt Inputs'!$E$2)+24,1))</f>
        <v/>
      </c>
      <c r="B2492" s="18">
        <f>IF('Debt Inputs'!A92="","",'Debt Inputs'!A92)</f>
        <v/>
      </c>
      <c r="C2492" s="19">
        <f>IF(B2492="","",IFERROR(VLOOKUP(B2492,'Debt Inputs'!$A$6:$M$105,2,FALSE),""))</f>
        <v/>
      </c>
      <c r="D2492" s="48">
        <f>IF(B2492="","",K2392)</f>
        <v/>
      </c>
      <c r="E2492" s="21">
        <f>IF(B2492="","",IFERROR(VLOOKUP(B2492,'Debt Inputs'!$A$6:$M$105,5,FALSE),0))</f>
        <v/>
      </c>
      <c r="F2492" s="48">
        <f>IF(D2492="","",IFERROR(D2492*E2492/12,0))</f>
        <v/>
      </c>
      <c r="G2492" s="48">
        <f>IF(D2492="","",MIN(IFERROR(VLOOKUP(B2492,'Debt Inputs'!$A$6:$M$105,7,FALSE),0),D2492+F2492))</f>
        <v/>
      </c>
      <c r="H2492" s="48">
        <f>IF(D2492="","",IF(L2492=1,MAX(0,'Debt Inputs'!$B$2-SUM($G$2406:$G$2505)),0))</f>
        <v/>
      </c>
      <c r="I2492" s="48">
        <f>IF(D2492="","",MIN(D2492+F2492,G2492+H2492))</f>
        <v/>
      </c>
      <c r="J2492" s="48">
        <f>IF(D2492="","",MIN(D2492,MAX(0,I2492-F2492)))</f>
        <v/>
      </c>
      <c r="K2492" s="48">
        <f>IF(D2492="","",MAX(0,D2492+F2492-I2492))</f>
        <v/>
      </c>
      <c r="L2492" s="18">
        <f>IF(D2492="","",IF(D2492&lt;=0,"",1+COUNTIFS($D$2406:$D$2505,"&gt;0",$E$2406:$E$2505,"&gt;"&amp;E2492)))</f>
        <v/>
      </c>
      <c r="M2492" s="18">
        <f>IF(D2492="","",IF(AND(K2492&gt;0,L2492=1),"Yes","No"))</f>
        <v/>
      </c>
      <c r="N2492" s="48">
        <f>IF(D2492="","",N2392+F2492)</f>
        <v/>
      </c>
      <c r="O2492" s="47">
        <f>IF(D2492="","",IF(AND(K2492=0,K2392&gt;0),C2492,""))</f>
        <v/>
      </c>
    </row>
    <row r="2493">
      <c r="A2493" s="49">
        <f>IF(B2493="","",DATE(YEAR('Debt Inputs'!$E$2),MONTH('Debt Inputs'!$E$2)+24,1))</f>
        <v/>
      </c>
      <c r="B2493" s="23">
        <f>IF('Debt Inputs'!A93="","",'Debt Inputs'!A93)</f>
        <v/>
      </c>
      <c r="C2493" s="24">
        <f>IF(B2493="","",IFERROR(VLOOKUP(B2493,'Debt Inputs'!$A$6:$M$105,2,FALSE),""))</f>
        <v/>
      </c>
      <c r="D2493" s="50">
        <f>IF(B2493="","",K2393)</f>
        <v/>
      </c>
      <c r="E2493" s="26">
        <f>IF(B2493="","",IFERROR(VLOOKUP(B2493,'Debt Inputs'!$A$6:$M$105,5,FALSE),0))</f>
        <v/>
      </c>
      <c r="F2493" s="50">
        <f>IF(D2493="","",IFERROR(D2493*E2493/12,0))</f>
        <v/>
      </c>
      <c r="G2493" s="50">
        <f>IF(D2493="","",MIN(IFERROR(VLOOKUP(B2493,'Debt Inputs'!$A$6:$M$105,7,FALSE),0),D2493+F2493))</f>
        <v/>
      </c>
      <c r="H2493" s="50">
        <f>IF(D2493="","",IF(L2493=1,MAX(0,'Debt Inputs'!$B$2-SUM($G$2406:$G$2505)),0))</f>
        <v/>
      </c>
      <c r="I2493" s="50">
        <f>IF(D2493="","",MIN(D2493+F2493,G2493+H2493))</f>
        <v/>
      </c>
      <c r="J2493" s="50">
        <f>IF(D2493="","",MIN(D2493,MAX(0,I2493-F2493)))</f>
        <v/>
      </c>
      <c r="K2493" s="50">
        <f>IF(D2493="","",MAX(0,D2493+F2493-I2493))</f>
        <v/>
      </c>
      <c r="L2493" s="23">
        <f>IF(D2493="","",IF(D2493&lt;=0,"",1+COUNTIFS($D$2406:$D$2505,"&gt;0",$E$2406:$E$2505,"&gt;"&amp;E2493)))</f>
        <v/>
      </c>
      <c r="M2493" s="23">
        <f>IF(D2493="","",IF(AND(K2493&gt;0,L2493=1),"Yes","No"))</f>
        <v/>
      </c>
      <c r="N2493" s="50">
        <f>IF(D2493="","",N2393+F2493)</f>
        <v/>
      </c>
      <c r="O2493" s="49">
        <f>IF(D2493="","",IF(AND(K2493=0,K2393&gt;0),C2493,""))</f>
        <v/>
      </c>
    </row>
    <row r="2494">
      <c r="A2494" s="47">
        <f>IF(B2494="","",DATE(YEAR('Debt Inputs'!$E$2),MONTH('Debt Inputs'!$E$2)+24,1))</f>
        <v/>
      </c>
      <c r="B2494" s="18">
        <f>IF('Debt Inputs'!A94="","",'Debt Inputs'!A94)</f>
        <v/>
      </c>
      <c r="C2494" s="19">
        <f>IF(B2494="","",IFERROR(VLOOKUP(B2494,'Debt Inputs'!$A$6:$M$105,2,FALSE),""))</f>
        <v/>
      </c>
      <c r="D2494" s="48">
        <f>IF(B2494="","",K2394)</f>
        <v/>
      </c>
      <c r="E2494" s="21">
        <f>IF(B2494="","",IFERROR(VLOOKUP(B2494,'Debt Inputs'!$A$6:$M$105,5,FALSE),0))</f>
        <v/>
      </c>
      <c r="F2494" s="48">
        <f>IF(D2494="","",IFERROR(D2494*E2494/12,0))</f>
        <v/>
      </c>
      <c r="G2494" s="48">
        <f>IF(D2494="","",MIN(IFERROR(VLOOKUP(B2494,'Debt Inputs'!$A$6:$M$105,7,FALSE),0),D2494+F2494))</f>
        <v/>
      </c>
      <c r="H2494" s="48">
        <f>IF(D2494="","",IF(L2494=1,MAX(0,'Debt Inputs'!$B$2-SUM($G$2406:$G$2505)),0))</f>
        <v/>
      </c>
      <c r="I2494" s="48">
        <f>IF(D2494="","",MIN(D2494+F2494,G2494+H2494))</f>
        <v/>
      </c>
      <c r="J2494" s="48">
        <f>IF(D2494="","",MIN(D2494,MAX(0,I2494-F2494)))</f>
        <v/>
      </c>
      <c r="K2494" s="48">
        <f>IF(D2494="","",MAX(0,D2494+F2494-I2494))</f>
        <v/>
      </c>
      <c r="L2494" s="18">
        <f>IF(D2494="","",IF(D2494&lt;=0,"",1+COUNTIFS($D$2406:$D$2505,"&gt;0",$E$2406:$E$2505,"&gt;"&amp;E2494)))</f>
        <v/>
      </c>
      <c r="M2494" s="18">
        <f>IF(D2494="","",IF(AND(K2494&gt;0,L2494=1),"Yes","No"))</f>
        <v/>
      </c>
      <c r="N2494" s="48">
        <f>IF(D2494="","",N2394+F2494)</f>
        <v/>
      </c>
      <c r="O2494" s="47">
        <f>IF(D2494="","",IF(AND(K2494=0,K2394&gt;0),C2494,""))</f>
        <v/>
      </c>
    </row>
    <row r="2495">
      <c r="A2495" s="49">
        <f>IF(B2495="","",DATE(YEAR('Debt Inputs'!$E$2),MONTH('Debt Inputs'!$E$2)+24,1))</f>
        <v/>
      </c>
      <c r="B2495" s="23">
        <f>IF('Debt Inputs'!A95="","",'Debt Inputs'!A95)</f>
        <v/>
      </c>
      <c r="C2495" s="24">
        <f>IF(B2495="","",IFERROR(VLOOKUP(B2495,'Debt Inputs'!$A$6:$M$105,2,FALSE),""))</f>
        <v/>
      </c>
      <c r="D2495" s="50">
        <f>IF(B2495="","",K2395)</f>
        <v/>
      </c>
      <c r="E2495" s="26">
        <f>IF(B2495="","",IFERROR(VLOOKUP(B2495,'Debt Inputs'!$A$6:$M$105,5,FALSE),0))</f>
        <v/>
      </c>
      <c r="F2495" s="50">
        <f>IF(D2495="","",IFERROR(D2495*E2495/12,0))</f>
        <v/>
      </c>
      <c r="G2495" s="50">
        <f>IF(D2495="","",MIN(IFERROR(VLOOKUP(B2495,'Debt Inputs'!$A$6:$M$105,7,FALSE),0),D2495+F2495))</f>
        <v/>
      </c>
      <c r="H2495" s="50">
        <f>IF(D2495="","",IF(L2495=1,MAX(0,'Debt Inputs'!$B$2-SUM($G$2406:$G$2505)),0))</f>
        <v/>
      </c>
      <c r="I2495" s="50">
        <f>IF(D2495="","",MIN(D2495+F2495,G2495+H2495))</f>
        <v/>
      </c>
      <c r="J2495" s="50">
        <f>IF(D2495="","",MIN(D2495,MAX(0,I2495-F2495)))</f>
        <v/>
      </c>
      <c r="K2495" s="50">
        <f>IF(D2495="","",MAX(0,D2495+F2495-I2495))</f>
        <v/>
      </c>
      <c r="L2495" s="23">
        <f>IF(D2495="","",IF(D2495&lt;=0,"",1+COUNTIFS($D$2406:$D$2505,"&gt;0",$E$2406:$E$2505,"&gt;"&amp;E2495)))</f>
        <v/>
      </c>
      <c r="M2495" s="23">
        <f>IF(D2495="","",IF(AND(K2495&gt;0,L2495=1),"Yes","No"))</f>
        <v/>
      </c>
      <c r="N2495" s="50">
        <f>IF(D2495="","",N2395+F2495)</f>
        <v/>
      </c>
      <c r="O2495" s="49">
        <f>IF(D2495="","",IF(AND(K2495=0,K2395&gt;0),C2495,""))</f>
        <v/>
      </c>
    </row>
    <row r="2496">
      <c r="A2496" s="47">
        <f>IF(B2496="","",DATE(YEAR('Debt Inputs'!$E$2),MONTH('Debt Inputs'!$E$2)+24,1))</f>
        <v/>
      </c>
      <c r="B2496" s="18">
        <f>IF('Debt Inputs'!A96="","",'Debt Inputs'!A96)</f>
        <v/>
      </c>
      <c r="C2496" s="19">
        <f>IF(B2496="","",IFERROR(VLOOKUP(B2496,'Debt Inputs'!$A$6:$M$105,2,FALSE),""))</f>
        <v/>
      </c>
      <c r="D2496" s="48">
        <f>IF(B2496="","",K2396)</f>
        <v/>
      </c>
      <c r="E2496" s="21">
        <f>IF(B2496="","",IFERROR(VLOOKUP(B2496,'Debt Inputs'!$A$6:$M$105,5,FALSE),0))</f>
        <v/>
      </c>
      <c r="F2496" s="48">
        <f>IF(D2496="","",IFERROR(D2496*E2496/12,0))</f>
        <v/>
      </c>
      <c r="G2496" s="48">
        <f>IF(D2496="","",MIN(IFERROR(VLOOKUP(B2496,'Debt Inputs'!$A$6:$M$105,7,FALSE),0),D2496+F2496))</f>
        <v/>
      </c>
      <c r="H2496" s="48">
        <f>IF(D2496="","",IF(L2496=1,MAX(0,'Debt Inputs'!$B$2-SUM($G$2406:$G$2505)),0))</f>
        <v/>
      </c>
      <c r="I2496" s="48">
        <f>IF(D2496="","",MIN(D2496+F2496,G2496+H2496))</f>
        <v/>
      </c>
      <c r="J2496" s="48">
        <f>IF(D2496="","",MIN(D2496,MAX(0,I2496-F2496)))</f>
        <v/>
      </c>
      <c r="K2496" s="48">
        <f>IF(D2496="","",MAX(0,D2496+F2496-I2496))</f>
        <v/>
      </c>
      <c r="L2496" s="18">
        <f>IF(D2496="","",IF(D2496&lt;=0,"",1+COUNTIFS($D$2406:$D$2505,"&gt;0",$E$2406:$E$2505,"&gt;"&amp;E2496)))</f>
        <v/>
      </c>
      <c r="M2496" s="18">
        <f>IF(D2496="","",IF(AND(K2496&gt;0,L2496=1),"Yes","No"))</f>
        <v/>
      </c>
      <c r="N2496" s="48">
        <f>IF(D2496="","",N2396+F2496)</f>
        <v/>
      </c>
      <c r="O2496" s="47">
        <f>IF(D2496="","",IF(AND(K2496=0,K2396&gt;0),C2496,""))</f>
        <v/>
      </c>
    </row>
    <row r="2497">
      <c r="A2497" s="49">
        <f>IF(B2497="","",DATE(YEAR('Debt Inputs'!$E$2),MONTH('Debt Inputs'!$E$2)+24,1))</f>
        <v/>
      </c>
      <c r="B2497" s="23">
        <f>IF('Debt Inputs'!A97="","",'Debt Inputs'!A97)</f>
        <v/>
      </c>
      <c r="C2497" s="24">
        <f>IF(B2497="","",IFERROR(VLOOKUP(B2497,'Debt Inputs'!$A$6:$M$105,2,FALSE),""))</f>
        <v/>
      </c>
      <c r="D2497" s="50">
        <f>IF(B2497="","",K2397)</f>
        <v/>
      </c>
      <c r="E2497" s="26">
        <f>IF(B2497="","",IFERROR(VLOOKUP(B2497,'Debt Inputs'!$A$6:$M$105,5,FALSE),0))</f>
        <v/>
      </c>
      <c r="F2497" s="50">
        <f>IF(D2497="","",IFERROR(D2497*E2497/12,0))</f>
        <v/>
      </c>
      <c r="G2497" s="50">
        <f>IF(D2497="","",MIN(IFERROR(VLOOKUP(B2497,'Debt Inputs'!$A$6:$M$105,7,FALSE),0),D2497+F2497))</f>
        <v/>
      </c>
      <c r="H2497" s="50">
        <f>IF(D2497="","",IF(L2497=1,MAX(0,'Debt Inputs'!$B$2-SUM($G$2406:$G$2505)),0))</f>
        <v/>
      </c>
      <c r="I2497" s="50">
        <f>IF(D2497="","",MIN(D2497+F2497,G2497+H2497))</f>
        <v/>
      </c>
      <c r="J2497" s="50">
        <f>IF(D2497="","",MIN(D2497,MAX(0,I2497-F2497)))</f>
        <v/>
      </c>
      <c r="K2497" s="50">
        <f>IF(D2497="","",MAX(0,D2497+F2497-I2497))</f>
        <v/>
      </c>
      <c r="L2497" s="23">
        <f>IF(D2497="","",IF(D2497&lt;=0,"",1+COUNTIFS($D$2406:$D$2505,"&gt;0",$E$2406:$E$2505,"&gt;"&amp;E2497)))</f>
        <v/>
      </c>
      <c r="M2497" s="23">
        <f>IF(D2497="","",IF(AND(K2497&gt;0,L2497=1),"Yes","No"))</f>
        <v/>
      </c>
      <c r="N2497" s="50">
        <f>IF(D2497="","",N2397+F2497)</f>
        <v/>
      </c>
      <c r="O2497" s="49">
        <f>IF(D2497="","",IF(AND(K2497=0,K2397&gt;0),C2497,""))</f>
        <v/>
      </c>
    </row>
    <row r="2498">
      <c r="A2498" s="47">
        <f>IF(B2498="","",DATE(YEAR('Debt Inputs'!$E$2),MONTH('Debt Inputs'!$E$2)+24,1))</f>
        <v/>
      </c>
      <c r="B2498" s="18">
        <f>IF('Debt Inputs'!A98="","",'Debt Inputs'!A98)</f>
        <v/>
      </c>
      <c r="C2498" s="19">
        <f>IF(B2498="","",IFERROR(VLOOKUP(B2498,'Debt Inputs'!$A$6:$M$105,2,FALSE),""))</f>
        <v/>
      </c>
      <c r="D2498" s="48">
        <f>IF(B2498="","",K2398)</f>
        <v/>
      </c>
      <c r="E2498" s="21">
        <f>IF(B2498="","",IFERROR(VLOOKUP(B2498,'Debt Inputs'!$A$6:$M$105,5,FALSE),0))</f>
        <v/>
      </c>
      <c r="F2498" s="48">
        <f>IF(D2498="","",IFERROR(D2498*E2498/12,0))</f>
        <v/>
      </c>
      <c r="G2498" s="48">
        <f>IF(D2498="","",MIN(IFERROR(VLOOKUP(B2498,'Debt Inputs'!$A$6:$M$105,7,FALSE),0),D2498+F2498))</f>
        <v/>
      </c>
      <c r="H2498" s="48">
        <f>IF(D2498="","",IF(L2498=1,MAX(0,'Debt Inputs'!$B$2-SUM($G$2406:$G$2505)),0))</f>
        <v/>
      </c>
      <c r="I2498" s="48">
        <f>IF(D2498="","",MIN(D2498+F2498,G2498+H2498))</f>
        <v/>
      </c>
      <c r="J2498" s="48">
        <f>IF(D2498="","",MIN(D2498,MAX(0,I2498-F2498)))</f>
        <v/>
      </c>
      <c r="K2498" s="48">
        <f>IF(D2498="","",MAX(0,D2498+F2498-I2498))</f>
        <v/>
      </c>
      <c r="L2498" s="18">
        <f>IF(D2498="","",IF(D2498&lt;=0,"",1+COUNTIFS($D$2406:$D$2505,"&gt;0",$E$2406:$E$2505,"&gt;"&amp;E2498)))</f>
        <v/>
      </c>
      <c r="M2498" s="18">
        <f>IF(D2498="","",IF(AND(K2498&gt;0,L2498=1),"Yes","No"))</f>
        <v/>
      </c>
      <c r="N2498" s="48">
        <f>IF(D2498="","",N2398+F2498)</f>
        <v/>
      </c>
      <c r="O2498" s="47">
        <f>IF(D2498="","",IF(AND(K2498=0,K2398&gt;0),C2498,""))</f>
        <v/>
      </c>
    </row>
    <row r="2499">
      <c r="A2499" s="49">
        <f>IF(B2499="","",DATE(YEAR('Debt Inputs'!$E$2),MONTH('Debt Inputs'!$E$2)+24,1))</f>
        <v/>
      </c>
      <c r="B2499" s="23">
        <f>IF('Debt Inputs'!A99="","",'Debt Inputs'!A99)</f>
        <v/>
      </c>
      <c r="C2499" s="24">
        <f>IF(B2499="","",IFERROR(VLOOKUP(B2499,'Debt Inputs'!$A$6:$M$105,2,FALSE),""))</f>
        <v/>
      </c>
      <c r="D2499" s="50">
        <f>IF(B2499="","",K2399)</f>
        <v/>
      </c>
      <c r="E2499" s="26">
        <f>IF(B2499="","",IFERROR(VLOOKUP(B2499,'Debt Inputs'!$A$6:$M$105,5,FALSE),0))</f>
        <v/>
      </c>
      <c r="F2499" s="50">
        <f>IF(D2499="","",IFERROR(D2499*E2499/12,0))</f>
        <v/>
      </c>
      <c r="G2499" s="50">
        <f>IF(D2499="","",MIN(IFERROR(VLOOKUP(B2499,'Debt Inputs'!$A$6:$M$105,7,FALSE),0),D2499+F2499))</f>
        <v/>
      </c>
      <c r="H2499" s="50">
        <f>IF(D2499="","",IF(L2499=1,MAX(0,'Debt Inputs'!$B$2-SUM($G$2406:$G$2505)),0))</f>
        <v/>
      </c>
      <c r="I2499" s="50">
        <f>IF(D2499="","",MIN(D2499+F2499,G2499+H2499))</f>
        <v/>
      </c>
      <c r="J2499" s="50">
        <f>IF(D2499="","",MIN(D2499,MAX(0,I2499-F2499)))</f>
        <v/>
      </c>
      <c r="K2499" s="50">
        <f>IF(D2499="","",MAX(0,D2499+F2499-I2499))</f>
        <v/>
      </c>
      <c r="L2499" s="23">
        <f>IF(D2499="","",IF(D2499&lt;=0,"",1+COUNTIFS($D$2406:$D$2505,"&gt;0",$E$2406:$E$2505,"&gt;"&amp;E2499)))</f>
        <v/>
      </c>
      <c r="M2499" s="23">
        <f>IF(D2499="","",IF(AND(K2499&gt;0,L2499=1),"Yes","No"))</f>
        <v/>
      </c>
      <c r="N2499" s="50">
        <f>IF(D2499="","",N2399+F2499)</f>
        <v/>
      </c>
      <c r="O2499" s="49">
        <f>IF(D2499="","",IF(AND(K2499=0,K2399&gt;0),C2499,""))</f>
        <v/>
      </c>
    </row>
    <row r="2500">
      <c r="A2500" s="47">
        <f>IF(B2500="","",DATE(YEAR('Debt Inputs'!$E$2),MONTH('Debt Inputs'!$E$2)+24,1))</f>
        <v/>
      </c>
      <c r="B2500" s="18">
        <f>IF('Debt Inputs'!A100="","",'Debt Inputs'!A100)</f>
        <v/>
      </c>
      <c r="C2500" s="19">
        <f>IF(B2500="","",IFERROR(VLOOKUP(B2500,'Debt Inputs'!$A$6:$M$105,2,FALSE),""))</f>
        <v/>
      </c>
      <c r="D2500" s="48">
        <f>IF(B2500="","",K2400)</f>
        <v/>
      </c>
      <c r="E2500" s="21">
        <f>IF(B2500="","",IFERROR(VLOOKUP(B2500,'Debt Inputs'!$A$6:$M$105,5,FALSE),0))</f>
        <v/>
      </c>
      <c r="F2500" s="48">
        <f>IF(D2500="","",IFERROR(D2500*E2500/12,0))</f>
        <v/>
      </c>
      <c r="G2500" s="48">
        <f>IF(D2500="","",MIN(IFERROR(VLOOKUP(B2500,'Debt Inputs'!$A$6:$M$105,7,FALSE),0),D2500+F2500))</f>
        <v/>
      </c>
      <c r="H2500" s="48">
        <f>IF(D2500="","",IF(L2500=1,MAX(0,'Debt Inputs'!$B$2-SUM($G$2406:$G$2505)),0))</f>
        <v/>
      </c>
      <c r="I2500" s="48">
        <f>IF(D2500="","",MIN(D2500+F2500,G2500+H2500))</f>
        <v/>
      </c>
      <c r="J2500" s="48">
        <f>IF(D2500="","",MIN(D2500,MAX(0,I2500-F2500)))</f>
        <v/>
      </c>
      <c r="K2500" s="48">
        <f>IF(D2500="","",MAX(0,D2500+F2500-I2500))</f>
        <v/>
      </c>
      <c r="L2500" s="18">
        <f>IF(D2500="","",IF(D2500&lt;=0,"",1+COUNTIFS($D$2406:$D$2505,"&gt;0",$E$2406:$E$2505,"&gt;"&amp;E2500)))</f>
        <v/>
      </c>
      <c r="M2500" s="18">
        <f>IF(D2500="","",IF(AND(K2500&gt;0,L2500=1),"Yes","No"))</f>
        <v/>
      </c>
      <c r="N2500" s="48">
        <f>IF(D2500="","",N2400+F2500)</f>
        <v/>
      </c>
      <c r="O2500" s="47">
        <f>IF(D2500="","",IF(AND(K2500=0,K2400&gt;0),C2500,""))</f>
        <v/>
      </c>
    </row>
    <row r="2501">
      <c r="A2501" s="49">
        <f>IF(B2501="","",DATE(YEAR('Debt Inputs'!$E$2),MONTH('Debt Inputs'!$E$2)+24,1))</f>
        <v/>
      </c>
      <c r="B2501" s="23">
        <f>IF('Debt Inputs'!A101="","",'Debt Inputs'!A101)</f>
        <v/>
      </c>
      <c r="C2501" s="24">
        <f>IF(B2501="","",IFERROR(VLOOKUP(B2501,'Debt Inputs'!$A$6:$M$105,2,FALSE),""))</f>
        <v/>
      </c>
      <c r="D2501" s="50">
        <f>IF(B2501="","",K2401)</f>
        <v/>
      </c>
      <c r="E2501" s="26">
        <f>IF(B2501="","",IFERROR(VLOOKUP(B2501,'Debt Inputs'!$A$6:$M$105,5,FALSE),0))</f>
        <v/>
      </c>
      <c r="F2501" s="50">
        <f>IF(D2501="","",IFERROR(D2501*E2501/12,0))</f>
        <v/>
      </c>
      <c r="G2501" s="50">
        <f>IF(D2501="","",MIN(IFERROR(VLOOKUP(B2501,'Debt Inputs'!$A$6:$M$105,7,FALSE),0),D2501+F2501))</f>
        <v/>
      </c>
      <c r="H2501" s="50">
        <f>IF(D2501="","",IF(L2501=1,MAX(0,'Debt Inputs'!$B$2-SUM($G$2406:$G$2505)),0))</f>
        <v/>
      </c>
      <c r="I2501" s="50">
        <f>IF(D2501="","",MIN(D2501+F2501,G2501+H2501))</f>
        <v/>
      </c>
      <c r="J2501" s="50">
        <f>IF(D2501="","",MIN(D2501,MAX(0,I2501-F2501)))</f>
        <v/>
      </c>
      <c r="K2501" s="50">
        <f>IF(D2501="","",MAX(0,D2501+F2501-I2501))</f>
        <v/>
      </c>
      <c r="L2501" s="23">
        <f>IF(D2501="","",IF(D2501&lt;=0,"",1+COUNTIFS($D$2406:$D$2505,"&gt;0",$E$2406:$E$2505,"&gt;"&amp;E2501)))</f>
        <v/>
      </c>
      <c r="M2501" s="23">
        <f>IF(D2501="","",IF(AND(K2501&gt;0,L2501=1),"Yes","No"))</f>
        <v/>
      </c>
      <c r="N2501" s="50">
        <f>IF(D2501="","",N2401+F2501)</f>
        <v/>
      </c>
      <c r="O2501" s="49">
        <f>IF(D2501="","",IF(AND(K2501=0,K2401&gt;0),C2501,""))</f>
        <v/>
      </c>
    </row>
    <row r="2502">
      <c r="A2502" s="47">
        <f>IF(B2502="","",DATE(YEAR('Debt Inputs'!$E$2),MONTH('Debt Inputs'!$E$2)+24,1))</f>
        <v/>
      </c>
      <c r="B2502" s="18">
        <f>IF('Debt Inputs'!A102="","",'Debt Inputs'!A102)</f>
        <v/>
      </c>
      <c r="C2502" s="19">
        <f>IF(B2502="","",IFERROR(VLOOKUP(B2502,'Debt Inputs'!$A$6:$M$105,2,FALSE),""))</f>
        <v/>
      </c>
      <c r="D2502" s="48">
        <f>IF(B2502="","",K2402)</f>
        <v/>
      </c>
      <c r="E2502" s="21">
        <f>IF(B2502="","",IFERROR(VLOOKUP(B2502,'Debt Inputs'!$A$6:$M$105,5,FALSE),0))</f>
        <v/>
      </c>
      <c r="F2502" s="48">
        <f>IF(D2502="","",IFERROR(D2502*E2502/12,0))</f>
        <v/>
      </c>
      <c r="G2502" s="48">
        <f>IF(D2502="","",MIN(IFERROR(VLOOKUP(B2502,'Debt Inputs'!$A$6:$M$105,7,FALSE),0),D2502+F2502))</f>
        <v/>
      </c>
      <c r="H2502" s="48">
        <f>IF(D2502="","",IF(L2502=1,MAX(0,'Debt Inputs'!$B$2-SUM($G$2406:$G$2505)),0))</f>
        <v/>
      </c>
      <c r="I2502" s="48">
        <f>IF(D2502="","",MIN(D2502+F2502,G2502+H2502))</f>
        <v/>
      </c>
      <c r="J2502" s="48">
        <f>IF(D2502="","",MIN(D2502,MAX(0,I2502-F2502)))</f>
        <v/>
      </c>
      <c r="K2502" s="48">
        <f>IF(D2502="","",MAX(0,D2502+F2502-I2502))</f>
        <v/>
      </c>
      <c r="L2502" s="18">
        <f>IF(D2502="","",IF(D2502&lt;=0,"",1+COUNTIFS($D$2406:$D$2505,"&gt;0",$E$2406:$E$2505,"&gt;"&amp;E2502)))</f>
        <v/>
      </c>
      <c r="M2502" s="18">
        <f>IF(D2502="","",IF(AND(K2502&gt;0,L2502=1),"Yes","No"))</f>
        <v/>
      </c>
      <c r="N2502" s="48">
        <f>IF(D2502="","",N2402+F2502)</f>
        <v/>
      </c>
      <c r="O2502" s="47">
        <f>IF(D2502="","",IF(AND(K2502=0,K2402&gt;0),C2502,""))</f>
        <v/>
      </c>
    </row>
    <row r="2503">
      <c r="A2503" s="49">
        <f>IF(B2503="","",DATE(YEAR('Debt Inputs'!$E$2),MONTH('Debt Inputs'!$E$2)+24,1))</f>
        <v/>
      </c>
      <c r="B2503" s="23">
        <f>IF('Debt Inputs'!A103="","",'Debt Inputs'!A103)</f>
        <v/>
      </c>
      <c r="C2503" s="24">
        <f>IF(B2503="","",IFERROR(VLOOKUP(B2503,'Debt Inputs'!$A$6:$M$105,2,FALSE),""))</f>
        <v/>
      </c>
      <c r="D2503" s="50">
        <f>IF(B2503="","",K2403)</f>
        <v/>
      </c>
      <c r="E2503" s="26">
        <f>IF(B2503="","",IFERROR(VLOOKUP(B2503,'Debt Inputs'!$A$6:$M$105,5,FALSE),0))</f>
        <v/>
      </c>
      <c r="F2503" s="50">
        <f>IF(D2503="","",IFERROR(D2503*E2503/12,0))</f>
        <v/>
      </c>
      <c r="G2503" s="50">
        <f>IF(D2503="","",MIN(IFERROR(VLOOKUP(B2503,'Debt Inputs'!$A$6:$M$105,7,FALSE),0),D2503+F2503))</f>
        <v/>
      </c>
      <c r="H2503" s="50">
        <f>IF(D2503="","",IF(L2503=1,MAX(0,'Debt Inputs'!$B$2-SUM($G$2406:$G$2505)),0))</f>
        <v/>
      </c>
      <c r="I2503" s="50">
        <f>IF(D2503="","",MIN(D2503+F2503,G2503+H2503))</f>
        <v/>
      </c>
      <c r="J2503" s="50">
        <f>IF(D2503="","",MIN(D2503,MAX(0,I2503-F2503)))</f>
        <v/>
      </c>
      <c r="K2503" s="50">
        <f>IF(D2503="","",MAX(0,D2503+F2503-I2503))</f>
        <v/>
      </c>
      <c r="L2503" s="23">
        <f>IF(D2503="","",IF(D2503&lt;=0,"",1+COUNTIFS($D$2406:$D$2505,"&gt;0",$E$2406:$E$2505,"&gt;"&amp;E2503)))</f>
        <v/>
      </c>
      <c r="M2503" s="23">
        <f>IF(D2503="","",IF(AND(K2503&gt;0,L2503=1),"Yes","No"))</f>
        <v/>
      </c>
      <c r="N2503" s="50">
        <f>IF(D2503="","",N2403+F2503)</f>
        <v/>
      </c>
      <c r="O2503" s="49">
        <f>IF(D2503="","",IF(AND(K2503=0,K2403&gt;0),C2503,""))</f>
        <v/>
      </c>
    </row>
    <row r="2504">
      <c r="A2504" s="47">
        <f>IF(B2504="","",DATE(YEAR('Debt Inputs'!$E$2),MONTH('Debt Inputs'!$E$2)+24,1))</f>
        <v/>
      </c>
      <c r="B2504" s="18">
        <f>IF('Debt Inputs'!A104="","",'Debt Inputs'!A104)</f>
        <v/>
      </c>
      <c r="C2504" s="19">
        <f>IF(B2504="","",IFERROR(VLOOKUP(B2504,'Debt Inputs'!$A$6:$M$105,2,FALSE),""))</f>
        <v/>
      </c>
      <c r="D2504" s="48">
        <f>IF(B2504="","",K2404)</f>
        <v/>
      </c>
      <c r="E2504" s="21">
        <f>IF(B2504="","",IFERROR(VLOOKUP(B2504,'Debt Inputs'!$A$6:$M$105,5,FALSE),0))</f>
        <v/>
      </c>
      <c r="F2504" s="48">
        <f>IF(D2504="","",IFERROR(D2504*E2504/12,0))</f>
        <v/>
      </c>
      <c r="G2504" s="48">
        <f>IF(D2504="","",MIN(IFERROR(VLOOKUP(B2504,'Debt Inputs'!$A$6:$M$105,7,FALSE),0),D2504+F2504))</f>
        <v/>
      </c>
      <c r="H2504" s="48">
        <f>IF(D2504="","",IF(L2504=1,MAX(0,'Debt Inputs'!$B$2-SUM($G$2406:$G$2505)),0))</f>
        <v/>
      </c>
      <c r="I2504" s="48">
        <f>IF(D2504="","",MIN(D2504+F2504,G2504+H2504))</f>
        <v/>
      </c>
      <c r="J2504" s="48">
        <f>IF(D2504="","",MIN(D2504,MAX(0,I2504-F2504)))</f>
        <v/>
      </c>
      <c r="K2504" s="48">
        <f>IF(D2504="","",MAX(0,D2504+F2504-I2504))</f>
        <v/>
      </c>
      <c r="L2504" s="18">
        <f>IF(D2504="","",IF(D2504&lt;=0,"",1+COUNTIFS($D$2406:$D$2505,"&gt;0",$E$2406:$E$2505,"&gt;"&amp;E2504)))</f>
        <v/>
      </c>
      <c r="M2504" s="18">
        <f>IF(D2504="","",IF(AND(K2504&gt;0,L2504=1),"Yes","No"))</f>
        <v/>
      </c>
      <c r="N2504" s="48">
        <f>IF(D2504="","",N2404+F2504)</f>
        <v/>
      </c>
      <c r="O2504" s="47">
        <f>IF(D2504="","",IF(AND(K2504=0,K2404&gt;0),C2504,""))</f>
        <v/>
      </c>
    </row>
    <row r="2505">
      <c r="A2505" s="49">
        <f>IF(B2505="","",DATE(YEAR('Debt Inputs'!$E$2),MONTH('Debt Inputs'!$E$2)+24,1))</f>
        <v/>
      </c>
      <c r="B2505" s="23">
        <f>IF('Debt Inputs'!A105="","",'Debt Inputs'!A105)</f>
        <v/>
      </c>
      <c r="C2505" s="24">
        <f>IF(B2505="","",IFERROR(VLOOKUP(B2505,'Debt Inputs'!$A$6:$M$105,2,FALSE),""))</f>
        <v/>
      </c>
      <c r="D2505" s="50">
        <f>IF(B2505="","",K2405)</f>
        <v/>
      </c>
      <c r="E2505" s="26">
        <f>IF(B2505="","",IFERROR(VLOOKUP(B2505,'Debt Inputs'!$A$6:$M$105,5,FALSE),0))</f>
        <v/>
      </c>
      <c r="F2505" s="50">
        <f>IF(D2505="","",IFERROR(D2505*E2505/12,0))</f>
        <v/>
      </c>
      <c r="G2505" s="50">
        <f>IF(D2505="","",MIN(IFERROR(VLOOKUP(B2505,'Debt Inputs'!$A$6:$M$105,7,FALSE),0),D2505+F2505))</f>
        <v/>
      </c>
      <c r="H2505" s="50">
        <f>IF(D2505="","",IF(L2505=1,MAX(0,'Debt Inputs'!$B$2-SUM($G$2406:$G$2505)),0))</f>
        <v/>
      </c>
      <c r="I2505" s="50">
        <f>IF(D2505="","",MIN(D2505+F2505,G2505+H2505))</f>
        <v/>
      </c>
      <c r="J2505" s="50">
        <f>IF(D2505="","",MIN(D2505,MAX(0,I2505-F2505)))</f>
        <v/>
      </c>
      <c r="K2505" s="50">
        <f>IF(D2505="","",MAX(0,D2505+F2505-I2505))</f>
        <v/>
      </c>
      <c r="L2505" s="23">
        <f>IF(D2505="","",IF(D2505&lt;=0,"",1+COUNTIFS($D$2406:$D$2505,"&gt;0",$E$2406:$E$2505,"&gt;"&amp;E2505)))</f>
        <v/>
      </c>
      <c r="M2505" s="23">
        <f>IF(D2505="","",IF(AND(K2505&gt;0,L2505=1),"Yes","No"))</f>
        <v/>
      </c>
      <c r="N2505" s="50">
        <f>IF(D2505="","",N2405+F2505)</f>
        <v/>
      </c>
      <c r="O2505" s="49">
        <f>IF(D2505="","",IF(AND(K2505=0,K2405&gt;0),C2505,""))</f>
        <v/>
      </c>
    </row>
    <row r="2506">
      <c r="A2506" s="47">
        <f>IF(B2506="","",DATE(YEAR('Debt Inputs'!$E$2),MONTH('Debt Inputs'!$E$2)+25,1))</f>
        <v/>
      </c>
      <c r="B2506" s="18">
        <f>IF('Debt Inputs'!A6="","",'Debt Inputs'!A6)</f>
        <v/>
      </c>
      <c r="C2506" s="19">
        <f>IF(B2506="","",IFERROR(VLOOKUP(B2506,'Debt Inputs'!$A$6:$M$105,2,FALSE),""))</f>
        <v/>
      </c>
      <c r="D2506" s="48">
        <f>IF(B2506="","",K2406)</f>
        <v/>
      </c>
      <c r="E2506" s="21">
        <f>IF(B2506="","",IFERROR(VLOOKUP(B2506,'Debt Inputs'!$A$6:$M$105,5,FALSE),0))</f>
        <v/>
      </c>
      <c r="F2506" s="48">
        <f>IF(D2506="","",IFERROR(D2506*E2506/12,0))</f>
        <v/>
      </c>
      <c r="G2506" s="48">
        <f>IF(D2506="","",MIN(IFERROR(VLOOKUP(B2506,'Debt Inputs'!$A$6:$M$105,7,FALSE),0),D2506+F2506))</f>
        <v/>
      </c>
      <c r="H2506" s="48">
        <f>IF(D2506="","",IF(L2506=1,MAX(0,'Debt Inputs'!$B$2-SUM($G$2506:$G$2605)),0))</f>
        <v/>
      </c>
      <c r="I2506" s="48">
        <f>IF(D2506="","",MIN(D2506+F2506,G2506+H2506))</f>
        <v/>
      </c>
      <c r="J2506" s="48">
        <f>IF(D2506="","",MIN(D2506,MAX(0,I2506-F2506)))</f>
        <v/>
      </c>
      <c r="K2506" s="48">
        <f>IF(D2506="","",MAX(0,D2506+F2506-I2506))</f>
        <v/>
      </c>
      <c r="L2506" s="18">
        <f>IF(D2506="","",IF(D2506&lt;=0,"",1+COUNTIFS($D$2506:$D$2605,"&gt;0",$E$2506:$E$2605,"&gt;"&amp;E2506)))</f>
        <v/>
      </c>
      <c r="M2506" s="18">
        <f>IF(D2506="","",IF(AND(K2506&gt;0,L2506=1),"Yes","No"))</f>
        <v/>
      </c>
      <c r="N2506" s="48">
        <f>IF(D2506="","",N2406+F2506)</f>
        <v/>
      </c>
      <c r="O2506" s="47">
        <f>IF(D2506="","",IF(AND(K2506=0,K2406&gt;0),C2506,""))</f>
        <v/>
      </c>
    </row>
    <row r="2507">
      <c r="A2507" s="49">
        <f>IF(B2507="","",DATE(YEAR('Debt Inputs'!$E$2),MONTH('Debt Inputs'!$E$2)+25,1))</f>
        <v/>
      </c>
      <c r="B2507" s="23">
        <f>IF('Debt Inputs'!A7="","",'Debt Inputs'!A7)</f>
        <v/>
      </c>
      <c r="C2507" s="24">
        <f>IF(B2507="","",IFERROR(VLOOKUP(B2507,'Debt Inputs'!$A$6:$M$105,2,FALSE),""))</f>
        <v/>
      </c>
      <c r="D2507" s="50">
        <f>IF(B2507="","",K2407)</f>
        <v/>
      </c>
      <c r="E2507" s="26">
        <f>IF(B2507="","",IFERROR(VLOOKUP(B2507,'Debt Inputs'!$A$6:$M$105,5,FALSE),0))</f>
        <v/>
      </c>
      <c r="F2507" s="50">
        <f>IF(D2507="","",IFERROR(D2507*E2507/12,0))</f>
        <v/>
      </c>
      <c r="G2507" s="50">
        <f>IF(D2507="","",MIN(IFERROR(VLOOKUP(B2507,'Debt Inputs'!$A$6:$M$105,7,FALSE),0),D2507+F2507))</f>
        <v/>
      </c>
      <c r="H2507" s="50">
        <f>IF(D2507="","",IF(L2507=1,MAX(0,'Debt Inputs'!$B$2-SUM($G$2506:$G$2605)),0))</f>
        <v/>
      </c>
      <c r="I2507" s="50">
        <f>IF(D2507="","",MIN(D2507+F2507,G2507+H2507))</f>
        <v/>
      </c>
      <c r="J2507" s="50">
        <f>IF(D2507="","",MIN(D2507,MAX(0,I2507-F2507)))</f>
        <v/>
      </c>
      <c r="K2507" s="50">
        <f>IF(D2507="","",MAX(0,D2507+F2507-I2507))</f>
        <v/>
      </c>
      <c r="L2507" s="23">
        <f>IF(D2507="","",IF(D2507&lt;=0,"",1+COUNTIFS($D$2506:$D$2605,"&gt;0",$E$2506:$E$2605,"&gt;"&amp;E2507)))</f>
        <v/>
      </c>
      <c r="M2507" s="23">
        <f>IF(D2507="","",IF(AND(K2507&gt;0,L2507=1),"Yes","No"))</f>
        <v/>
      </c>
      <c r="N2507" s="50">
        <f>IF(D2507="","",N2407+F2507)</f>
        <v/>
      </c>
      <c r="O2507" s="49">
        <f>IF(D2507="","",IF(AND(K2507=0,K2407&gt;0),C2507,""))</f>
        <v/>
      </c>
    </row>
    <row r="2508">
      <c r="A2508" s="47">
        <f>IF(B2508="","",DATE(YEAR('Debt Inputs'!$E$2),MONTH('Debt Inputs'!$E$2)+25,1))</f>
        <v/>
      </c>
      <c r="B2508" s="18">
        <f>IF('Debt Inputs'!A8="","",'Debt Inputs'!A8)</f>
        <v/>
      </c>
      <c r="C2508" s="19">
        <f>IF(B2508="","",IFERROR(VLOOKUP(B2508,'Debt Inputs'!$A$6:$M$105,2,FALSE),""))</f>
        <v/>
      </c>
      <c r="D2508" s="48">
        <f>IF(B2508="","",K2408)</f>
        <v/>
      </c>
      <c r="E2508" s="21">
        <f>IF(B2508="","",IFERROR(VLOOKUP(B2508,'Debt Inputs'!$A$6:$M$105,5,FALSE),0))</f>
        <v/>
      </c>
      <c r="F2508" s="48">
        <f>IF(D2508="","",IFERROR(D2508*E2508/12,0))</f>
        <v/>
      </c>
      <c r="G2508" s="48">
        <f>IF(D2508="","",MIN(IFERROR(VLOOKUP(B2508,'Debt Inputs'!$A$6:$M$105,7,FALSE),0),D2508+F2508))</f>
        <v/>
      </c>
      <c r="H2508" s="48">
        <f>IF(D2508="","",IF(L2508=1,MAX(0,'Debt Inputs'!$B$2-SUM($G$2506:$G$2605)),0))</f>
        <v/>
      </c>
      <c r="I2508" s="48">
        <f>IF(D2508="","",MIN(D2508+F2508,G2508+H2508))</f>
        <v/>
      </c>
      <c r="J2508" s="48">
        <f>IF(D2508="","",MIN(D2508,MAX(0,I2508-F2508)))</f>
        <v/>
      </c>
      <c r="K2508" s="48">
        <f>IF(D2508="","",MAX(0,D2508+F2508-I2508))</f>
        <v/>
      </c>
      <c r="L2508" s="18">
        <f>IF(D2508="","",IF(D2508&lt;=0,"",1+COUNTIFS($D$2506:$D$2605,"&gt;0",$E$2506:$E$2605,"&gt;"&amp;E2508)))</f>
        <v/>
      </c>
      <c r="M2508" s="18">
        <f>IF(D2508="","",IF(AND(K2508&gt;0,L2508=1),"Yes","No"))</f>
        <v/>
      </c>
      <c r="N2508" s="48">
        <f>IF(D2508="","",N2408+F2508)</f>
        <v/>
      </c>
      <c r="O2508" s="47">
        <f>IF(D2508="","",IF(AND(K2508=0,K2408&gt;0),C2508,""))</f>
        <v/>
      </c>
    </row>
    <row r="2509">
      <c r="A2509" s="49">
        <f>IF(B2509="","",DATE(YEAR('Debt Inputs'!$E$2),MONTH('Debt Inputs'!$E$2)+25,1))</f>
        <v/>
      </c>
      <c r="B2509" s="23">
        <f>IF('Debt Inputs'!A9="","",'Debt Inputs'!A9)</f>
        <v/>
      </c>
      <c r="C2509" s="24">
        <f>IF(B2509="","",IFERROR(VLOOKUP(B2509,'Debt Inputs'!$A$6:$M$105,2,FALSE),""))</f>
        <v/>
      </c>
      <c r="D2509" s="50">
        <f>IF(B2509="","",K2409)</f>
        <v/>
      </c>
      <c r="E2509" s="26">
        <f>IF(B2509="","",IFERROR(VLOOKUP(B2509,'Debt Inputs'!$A$6:$M$105,5,FALSE),0))</f>
        <v/>
      </c>
      <c r="F2509" s="50">
        <f>IF(D2509="","",IFERROR(D2509*E2509/12,0))</f>
        <v/>
      </c>
      <c r="G2509" s="50">
        <f>IF(D2509="","",MIN(IFERROR(VLOOKUP(B2509,'Debt Inputs'!$A$6:$M$105,7,FALSE),0),D2509+F2509))</f>
        <v/>
      </c>
      <c r="H2509" s="50">
        <f>IF(D2509="","",IF(L2509=1,MAX(0,'Debt Inputs'!$B$2-SUM($G$2506:$G$2605)),0))</f>
        <v/>
      </c>
      <c r="I2509" s="50">
        <f>IF(D2509="","",MIN(D2509+F2509,G2509+H2509))</f>
        <v/>
      </c>
      <c r="J2509" s="50">
        <f>IF(D2509="","",MIN(D2509,MAX(0,I2509-F2509)))</f>
        <v/>
      </c>
      <c r="K2509" s="50">
        <f>IF(D2509="","",MAX(0,D2509+F2509-I2509))</f>
        <v/>
      </c>
      <c r="L2509" s="23">
        <f>IF(D2509="","",IF(D2509&lt;=0,"",1+COUNTIFS($D$2506:$D$2605,"&gt;0",$E$2506:$E$2605,"&gt;"&amp;E2509)))</f>
        <v/>
      </c>
      <c r="M2509" s="23">
        <f>IF(D2509="","",IF(AND(K2509&gt;0,L2509=1),"Yes","No"))</f>
        <v/>
      </c>
      <c r="N2509" s="50">
        <f>IF(D2509="","",N2409+F2509)</f>
        <v/>
      </c>
      <c r="O2509" s="49">
        <f>IF(D2509="","",IF(AND(K2509=0,K2409&gt;0),C2509,""))</f>
        <v/>
      </c>
    </row>
    <row r="2510">
      <c r="A2510" s="47">
        <f>IF(B2510="","",DATE(YEAR('Debt Inputs'!$E$2),MONTH('Debt Inputs'!$E$2)+25,1))</f>
        <v/>
      </c>
      <c r="B2510" s="18">
        <f>IF('Debt Inputs'!A10="","",'Debt Inputs'!A10)</f>
        <v/>
      </c>
      <c r="C2510" s="19">
        <f>IF(B2510="","",IFERROR(VLOOKUP(B2510,'Debt Inputs'!$A$6:$M$105,2,FALSE),""))</f>
        <v/>
      </c>
      <c r="D2510" s="48">
        <f>IF(B2510="","",K2410)</f>
        <v/>
      </c>
      <c r="E2510" s="21">
        <f>IF(B2510="","",IFERROR(VLOOKUP(B2510,'Debt Inputs'!$A$6:$M$105,5,FALSE),0))</f>
        <v/>
      </c>
      <c r="F2510" s="48">
        <f>IF(D2510="","",IFERROR(D2510*E2510/12,0))</f>
        <v/>
      </c>
      <c r="G2510" s="48">
        <f>IF(D2510="","",MIN(IFERROR(VLOOKUP(B2510,'Debt Inputs'!$A$6:$M$105,7,FALSE),0),D2510+F2510))</f>
        <v/>
      </c>
      <c r="H2510" s="48">
        <f>IF(D2510="","",IF(L2510=1,MAX(0,'Debt Inputs'!$B$2-SUM($G$2506:$G$2605)),0))</f>
        <v/>
      </c>
      <c r="I2510" s="48">
        <f>IF(D2510="","",MIN(D2510+F2510,G2510+H2510))</f>
        <v/>
      </c>
      <c r="J2510" s="48">
        <f>IF(D2510="","",MIN(D2510,MAX(0,I2510-F2510)))</f>
        <v/>
      </c>
      <c r="K2510" s="48">
        <f>IF(D2510="","",MAX(0,D2510+F2510-I2510))</f>
        <v/>
      </c>
      <c r="L2510" s="18">
        <f>IF(D2510="","",IF(D2510&lt;=0,"",1+COUNTIFS($D$2506:$D$2605,"&gt;0",$E$2506:$E$2605,"&gt;"&amp;E2510)))</f>
        <v/>
      </c>
      <c r="M2510" s="18">
        <f>IF(D2510="","",IF(AND(K2510&gt;0,L2510=1),"Yes","No"))</f>
        <v/>
      </c>
      <c r="N2510" s="48">
        <f>IF(D2510="","",N2410+F2510)</f>
        <v/>
      </c>
      <c r="O2510" s="47">
        <f>IF(D2510="","",IF(AND(K2510=0,K2410&gt;0),C2510,""))</f>
        <v/>
      </c>
    </row>
    <row r="2511">
      <c r="A2511" s="49">
        <f>IF(B2511="","",DATE(YEAR('Debt Inputs'!$E$2),MONTH('Debt Inputs'!$E$2)+25,1))</f>
        <v/>
      </c>
      <c r="B2511" s="23">
        <f>IF('Debt Inputs'!A11="","",'Debt Inputs'!A11)</f>
        <v/>
      </c>
      <c r="C2511" s="24">
        <f>IF(B2511="","",IFERROR(VLOOKUP(B2511,'Debt Inputs'!$A$6:$M$105,2,FALSE),""))</f>
        <v/>
      </c>
      <c r="D2511" s="50">
        <f>IF(B2511="","",K2411)</f>
        <v/>
      </c>
      <c r="E2511" s="26">
        <f>IF(B2511="","",IFERROR(VLOOKUP(B2511,'Debt Inputs'!$A$6:$M$105,5,FALSE),0))</f>
        <v/>
      </c>
      <c r="F2511" s="50">
        <f>IF(D2511="","",IFERROR(D2511*E2511/12,0))</f>
        <v/>
      </c>
      <c r="G2511" s="50">
        <f>IF(D2511="","",MIN(IFERROR(VLOOKUP(B2511,'Debt Inputs'!$A$6:$M$105,7,FALSE),0),D2511+F2511))</f>
        <v/>
      </c>
      <c r="H2511" s="50">
        <f>IF(D2511="","",IF(L2511=1,MAX(0,'Debt Inputs'!$B$2-SUM($G$2506:$G$2605)),0))</f>
        <v/>
      </c>
      <c r="I2511" s="50">
        <f>IF(D2511="","",MIN(D2511+F2511,G2511+H2511))</f>
        <v/>
      </c>
      <c r="J2511" s="50">
        <f>IF(D2511="","",MIN(D2511,MAX(0,I2511-F2511)))</f>
        <v/>
      </c>
      <c r="K2511" s="50">
        <f>IF(D2511="","",MAX(0,D2511+F2511-I2511))</f>
        <v/>
      </c>
      <c r="L2511" s="23">
        <f>IF(D2511="","",IF(D2511&lt;=0,"",1+COUNTIFS($D$2506:$D$2605,"&gt;0",$E$2506:$E$2605,"&gt;"&amp;E2511)))</f>
        <v/>
      </c>
      <c r="M2511" s="23">
        <f>IF(D2511="","",IF(AND(K2511&gt;0,L2511=1),"Yes","No"))</f>
        <v/>
      </c>
      <c r="N2511" s="50">
        <f>IF(D2511="","",N2411+F2511)</f>
        <v/>
      </c>
      <c r="O2511" s="49">
        <f>IF(D2511="","",IF(AND(K2511=0,K2411&gt;0),C2511,""))</f>
        <v/>
      </c>
    </row>
    <row r="2512">
      <c r="A2512" s="47">
        <f>IF(B2512="","",DATE(YEAR('Debt Inputs'!$E$2),MONTH('Debt Inputs'!$E$2)+25,1))</f>
        <v/>
      </c>
      <c r="B2512" s="18">
        <f>IF('Debt Inputs'!A12="","",'Debt Inputs'!A12)</f>
        <v/>
      </c>
      <c r="C2512" s="19">
        <f>IF(B2512="","",IFERROR(VLOOKUP(B2512,'Debt Inputs'!$A$6:$M$105,2,FALSE),""))</f>
        <v/>
      </c>
      <c r="D2512" s="48">
        <f>IF(B2512="","",K2412)</f>
        <v/>
      </c>
      <c r="E2512" s="21">
        <f>IF(B2512="","",IFERROR(VLOOKUP(B2512,'Debt Inputs'!$A$6:$M$105,5,FALSE),0))</f>
        <v/>
      </c>
      <c r="F2512" s="48">
        <f>IF(D2512="","",IFERROR(D2512*E2512/12,0))</f>
        <v/>
      </c>
      <c r="G2512" s="48">
        <f>IF(D2512="","",MIN(IFERROR(VLOOKUP(B2512,'Debt Inputs'!$A$6:$M$105,7,FALSE),0),D2512+F2512))</f>
        <v/>
      </c>
      <c r="H2512" s="48">
        <f>IF(D2512="","",IF(L2512=1,MAX(0,'Debt Inputs'!$B$2-SUM($G$2506:$G$2605)),0))</f>
        <v/>
      </c>
      <c r="I2512" s="48">
        <f>IF(D2512="","",MIN(D2512+F2512,G2512+H2512))</f>
        <v/>
      </c>
      <c r="J2512" s="48">
        <f>IF(D2512="","",MIN(D2512,MAX(0,I2512-F2512)))</f>
        <v/>
      </c>
      <c r="K2512" s="48">
        <f>IF(D2512="","",MAX(0,D2512+F2512-I2512))</f>
        <v/>
      </c>
      <c r="L2512" s="18">
        <f>IF(D2512="","",IF(D2512&lt;=0,"",1+COUNTIFS($D$2506:$D$2605,"&gt;0",$E$2506:$E$2605,"&gt;"&amp;E2512)))</f>
        <v/>
      </c>
      <c r="M2512" s="18">
        <f>IF(D2512="","",IF(AND(K2512&gt;0,L2512=1),"Yes","No"))</f>
        <v/>
      </c>
      <c r="N2512" s="48">
        <f>IF(D2512="","",N2412+F2512)</f>
        <v/>
      </c>
      <c r="O2512" s="47">
        <f>IF(D2512="","",IF(AND(K2512=0,K2412&gt;0),C2512,""))</f>
        <v/>
      </c>
    </row>
    <row r="2513">
      <c r="A2513" s="49">
        <f>IF(B2513="","",DATE(YEAR('Debt Inputs'!$E$2),MONTH('Debt Inputs'!$E$2)+25,1))</f>
        <v/>
      </c>
      <c r="B2513" s="23">
        <f>IF('Debt Inputs'!A13="","",'Debt Inputs'!A13)</f>
        <v/>
      </c>
      <c r="C2513" s="24">
        <f>IF(B2513="","",IFERROR(VLOOKUP(B2513,'Debt Inputs'!$A$6:$M$105,2,FALSE),""))</f>
        <v/>
      </c>
      <c r="D2513" s="50">
        <f>IF(B2513="","",K2413)</f>
        <v/>
      </c>
      <c r="E2513" s="26">
        <f>IF(B2513="","",IFERROR(VLOOKUP(B2513,'Debt Inputs'!$A$6:$M$105,5,FALSE),0))</f>
        <v/>
      </c>
      <c r="F2513" s="50">
        <f>IF(D2513="","",IFERROR(D2513*E2513/12,0))</f>
        <v/>
      </c>
      <c r="G2513" s="50">
        <f>IF(D2513="","",MIN(IFERROR(VLOOKUP(B2513,'Debt Inputs'!$A$6:$M$105,7,FALSE),0),D2513+F2513))</f>
        <v/>
      </c>
      <c r="H2513" s="50">
        <f>IF(D2513="","",IF(L2513=1,MAX(0,'Debt Inputs'!$B$2-SUM($G$2506:$G$2605)),0))</f>
        <v/>
      </c>
      <c r="I2513" s="50">
        <f>IF(D2513="","",MIN(D2513+F2513,G2513+H2513))</f>
        <v/>
      </c>
      <c r="J2513" s="50">
        <f>IF(D2513="","",MIN(D2513,MAX(0,I2513-F2513)))</f>
        <v/>
      </c>
      <c r="K2513" s="50">
        <f>IF(D2513="","",MAX(0,D2513+F2513-I2513))</f>
        <v/>
      </c>
      <c r="L2513" s="23">
        <f>IF(D2513="","",IF(D2513&lt;=0,"",1+COUNTIFS($D$2506:$D$2605,"&gt;0",$E$2506:$E$2605,"&gt;"&amp;E2513)))</f>
        <v/>
      </c>
      <c r="M2513" s="23">
        <f>IF(D2513="","",IF(AND(K2513&gt;0,L2513=1),"Yes","No"))</f>
        <v/>
      </c>
      <c r="N2513" s="50">
        <f>IF(D2513="","",N2413+F2513)</f>
        <v/>
      </c>
      <c r="O2513" s="49">
        <f>IF(D2513="","",IF(AND(K2513=0,K2413&gt;0),C2513,""))</f>
        <v/>
      </c>
    </row>
    <row r="2514">
      <c r="A2514" s="47">
        <f>IF(B2514="","",DATE(YEAR('Debt Inputs'!$E$2),MONTH('Debt Inputs'!$E$2)+25,1))</f>
        <v/>
      </c>
      <c r="B2514" s="18">
        <f>IF('Debt Inputs'!A14="","",'Debt Inputs'!A14)</f>
        <v/>
      </c>
      <c r="C2514" s="19">
        <f>IF(B2514="","",IFERROR(VLOOKUP(B2514,'Debt Inputs'!$A$6:$M$105,2,FALSE),""))</f>
        <v/>
      </c>
      <c r="D2514" s="48">
        <f>IF(B2514="","",K2414)</f>
        <v/>
      </c>
      <c r="E2514" s="21">
        <f>IF(B2514="","",IFERROR(VLOOKUP(B2514,'Debt Inputs'!$A$6:$M$105,5,FALSE),0))</f>
        <v/>
      </c>
      <c r="F2514" s="48">
        <f>IF(D2514="","",IFERROR(D2514*E2514/12,0))</f>
        <v/>
      </c>
      <c r="G2514" s="48">
        <f>IF(D2514="","",MIN(IFERROR(VLOOKUP(B2514,'Debt Inputs'!$A$6:$M$105,7,FALSE),0),D2514+F2514))</f>
        <v/>
      </c>
      <c r="H2514" s="48">
        <f>IF(D2514="","",IF(L2514=1,MAX(0,'Debt Inputs'!$B$2-SUM($G$2506:$G$2605)),0))</f>
        <v/>
      </c>
      <c r="I2514" s="48">
        <f>IF(D2514="","",MIN(D2514+F2514,G2514+H2514))</f>
        <v/>
      </c>
      <c r="J2514" s="48">
        <f>IF(D2514="","",MIN(D2514,MAX(0,I2514-F2514)))</f>
        <v/>
      </c>
      <c r="K2514" s="48">
        <f>IF(D2514="","",MAX(0,D2514+F2514-I2514))</f>
        <v/>
      </c>
      <c r="L2514" s="18">
        <f>IF(D2514="","",IF(D2514&lt;=0,"",1+COUNTIFS($D$2506:$D$2605,"&gt;0",$E$2506:$E$2605,"&gt;"&amp;E2514)))</f>
        <v/>
      </c>
      <c r="M2514" s="18">
        <f>IF(D2514="","",IF(AND(K2514&gt;0,L2514=1),"Yes","No"))</f>
        <v/>
      </c>
      <c r="N2514" s="48">
        <f>IF(D2514="","",N2414+F2514)</f>
        <v/>
      </c>
      <c r="O2514" s="47">
        <f>IF(D2514="","",IF(AND(K2514=0,K2414&gt;0),C2514,""))</f>
        <v/>
      </c>
    </row>
    <row r="2515">
      <c r="A2515" s="49">
        <f>IF(B2515="","",DATE(YEAR('Debt Inputs'!$E$2),MONTH('Debt Inputs'!$E$2)+25,1))</f>
        <v/>
      </c>
      <c r="B2515" s="23">
        <f>IF('Debt Inputs'!A15="","",'Debt Inputs'!A15)</f>
        <v/>
      </c>
      <c r="C2515" s="24">
        <f>IF(B2515="","",IFERROR(VLOOKUP(B2515,'Debt Inputs'!$A$6:$M$105,2,FALSE),""))</f>
        <v/>
      </c>
      <c r="D2515" s="50">
        <f>IF(B2515="","",K2415)</f>
        <v/>
      </c>
      <c r="E2515" s="26">
        <f>IF(B2515="","",IFERROR(VLOOKUP(B2515,'Debt Inputs'!$A$6:$M$105,5,FALSE),0))</f>
        <v/>
      </c>
      <c r="F2515" s="50">
        <f>IF(D2515="","",IFERROR(D2515*E2515/12,0))</f>
        <v/>
      </c>
      <c r="G2515" s="50">
        <f>IF(D2515="","",MIN(IFERROR(VLOOKUP(B2515,'Debt Inputs'!$A$6:$M$105,7,FALSE),0),D2515+F2515))</f>
        <v/>
      </c>
      <c r="H2515" s="50">
        <f>IF(D2515="","",IF(L2515=1,MAX(0,'Debt Inputs'!$B$2-SUM($G$2506:$G$2605)),0))</f>
        <v/>
      </c>
      <c r="I2515" s="50">
        <f>IF(D2515="","",MIN(D2515+F2515,G2515+H2515))</f>
        <v/>
      </c>
      <c r="J2515" s="50">
        <f>IF(D2515="","",MIN(D2515,MAX(0,I2515-F2515)))</f>
        <v/>
      </c>
      <c r="K2515" s="50">
        <f>IF(D2515="","",MAX(0,D2515+F2515-I2515))</f>
        <v/>
      </c>
      <c r="L2515" s="23">
        <f>IF(D2515="","",IF(D2515&lt;=0,"",1+COUNTIFS($D$2506:$D$2605,"&gt;0",$E$2506:$E$2605,"&gt;"&amp;E2515)))</f>
        <v/>
      </c>
      <c r="M2515" s="23">
        <f>IF(D2515="","",IF(AND(K2515&gt;0,L2515=1),"Yes","No"))</f>
        <v/>
      </c>
      <c r="N2515" s="50">
        <f>IF(D2515="","",N2415+F2515)</f>
        <v/>
      </c>
      <c r="O2515" s="49">
        <f>IF(D2515="","",IF(AND(K2515=0,K2415&gt;0),C2515,""))</f>
        <v/>
      </c>
    </row>
    <row r="2516">
      <c r="A2516" s="47">
        <f>IF(B2516="","",DATE(YEAR('Debt Inputs'!$E$2),MONTH('Debt Inputs'!$E$2)+25,1))</f>
        <v/>
      </c>
      <c r="B2516" s="18">
        <f>IF('Debt Inputs'!A16="","",'Debt Inputs'!A16)</f>
        <v/>
      </c>
      <c r="C2516" s="19">
        <f>IF(B2516="","",IFERROR(VLOOKUP(B2516,'Debt Inputs'!$A$6:$M$105,2,FALSE),""))</f>
        <v/>
      </c>
      <c r="D2516" s="48">
        <f>IF(B2516="","",K2416)</f>
        <v/>
      </c>
      <c r="E2516" s="21">
        <f>IF(B2516="","",IFERROR(VLOOKUP(B2516,'Debt Inputs'!$A$6:$M$105,5,FALSE),0))</f>
        <v/>
      </c>
      <c r="F2516" s="48">
        <f>IF(D2516="","",IFERROR(D2516*E2516/12,0))</f>
        <v/>
      </c>
      <c r="G2516" s="48">
        <f>IF(D2516="","",MIN(IFERROR(VLOOKUP(B2516,'Debt Inputs'!$A$6:$M$105,7,FALSE),0),D2516+F2516))</f>
        <v/>
      </c>
      <c r="H2516" s="48">
        <f>IF(D2516="","",IF(L2516=1,MAX(0,'Debt Inputs'!$B$2-SUM($G$2506:$G$2605)),0))</f>
        <v/>
      </c>
      <c r="I2516" s="48">
        <f>IF(D2516="","",MIN(D2516+F2516,G2516+H2516))</f>
        <v/>
      </c>
      <c r="J2516" s="48">
        <f>IF(D2516="","",MIN(D2516,MAX(0,I2516-F2516)))</f>
        <v/>
      </c>
      <c r="K2516" s="48">
        <f>IF(D2516="","",MAX(0,D2516+F2516-I2516))</f>
        <v/>
      </c>
      <c r="L2516" s="18">
        <f>IF(D2516="","",IF(D2516&lt;=0,"",1+COUNTIFS($D$2506:$D$2605,"&gt;0",$E$2506:$E$2605,"&gt;"&amp;E2516)))</f>
        <v/>
      </c>
      <c r="M2516" s="18">
        <f>IF(D2516="","",IF(AND(K2516&gt;0,L2516=1),"Yes","No"))</f>
        <v/>
      </c>
      <c r="N2516" s="48">
        <f>IF(D2516="","",N2416+F2516)</f>
        <v/>
      </c>
      <c r="O2516" s="47">
        <f>IF(D2516="","",IF(AND(K2516=0,K2416&gt;0),C2516,""))</f>
        <v/>
      </c>
    </row>
    <row r="2517">
      <c r="A2517" s="49">
        <f>IF(B2517="","",DATE(YEAR('Debt Inputs'!$E$2),MONTH('Debt Inputs'!$E$2)+25,1))</f>
        <v/>
      </c>
      <c r="B2517" s="23">
        <f>IF('Debt Inputs'!A17="","",'Debt Inputs'!A17)</f>
        <v/>
      </c>
      <c r="C2517" s="24">
        <f>IF(B2517="","",IFERROR(VLOOKUP(B2517,'Debt Inputs'!$A$6:$M$105,2,FALSE),""))</f>
        <v/>
      </c>
      <c r="D2517" s="50">
        <f>IF(B2517="","",K2417)</f>
        <v/>
      </c>
      <c r="E2517" s="26">
        <f>IF(B2517="","",IFERROR(VLOOKUP(B2517,'Debt Inputs'!$A$6:$M$105,5,FALSE),0))</f>
        <v/>
      </c>
      <c r="F2517" s="50">
        <f>IF(D2517="","",IFERROR(D2517*E2517/12,0))</f>
        <v/>
      </c>
      <c r="G2517" s="50">
        <f>IF(D2517="","",MIN(IFERROR(VLOOKUP(B2517,'Debt Inputs'!$A$6:$M$105,7,FALSE),0),D2517+F2517))</f>
        <v/>
      </c>
      <c r="H2517" s="50">
        <f>IF(D2517="","",IF(L2517=1,MAX(0,'Debt Inputs'!$B$2-SUM($G$2506:$G$2605)),0))</f>
        <v/>
      </c>
      <c r="I2517" s="50">
        <f>IF(D2517="","",MIN(D2517+F2517,G2517+H2517))</f>
        <v/>
      </c>
      <c r="J2517" s="50">
        <f>IF(D2517="","",MIN(D2517,MAX(0,I2517-F2517)))</f>
        <v/>
      </c>
      <c r="K2517" s="50">
        <f>IF(D2517="","",MAX(0,D2517+F2517-I2517))</f>
        <v/>
      </c>
      <c r="L2517" s="23">
        <f>IF(D2517="","",IF(D2517&lt;=0,"",1+COUNTIFS($D$2506:$D$2605,"&gt;0",$E$2506:$E$2605,"&gt;"&amp;E2517)))</f>
        <v/>
      </c>
      <c r="M2517" s="23">
        <f>IF(D2517="","",IF(AND(K2517&gt;0,L2517=1),"Yes","No"))</f>
        <v/>
      </c>
      <c r="N2517" s="50">
        <f>IF(D2517="","",N2417+F2517)</f>
        <v/>
      </c>
      <c r="O2517" s="49">
        <f>IF(D2517="","",IF(AND(K2517=0,K2417&gt;0),C2517,""))</f>
        <v/>
      </c>
    </row>
    <row r="2518">
      <c r="A2518" s="47">
        <f>IF(B2518="","",DATE(YEAR('Debt Inputs'!$E$2),MONTH('Debt Inputs'!$E$2)+25,1))</f>
        <v/>
      </c>
      <c r="B2518" s="18">
        <f>IF('Debt Inputs'!A18="","",'Debt Inputs'!A18)</f>
        <v/>
      </c>
      <c r="C2518" s="19">
        <f>IF(B2518="","",IFERROR(VLOOKUP(B2518,'Debt Inputs'!$A$6:$M$105,2,FALSE),""))</f>
        <v/>
      </c>
      <c r="D2518" s="48">
        <f>IF(B2518="","",K2418)</f>
        <v/>
      </c>
      <c r="E2518" s="21">
        <f>IF(B2518="","",IFERROR(VLOOKUP(B2518,'Debt Inputs'!$A$6:$M$105,5,FALSE),0))</f>
        <v/>
      </c>
      <c r="F2518" s="48">
        <f>IF(D2518="","",IFERROR(D2518*E2518/12,0))</f>
        <v/>
      </c>
      <c r="G2518" s="48">
        <f>IF(D2518="","",MIN(IFERROR(VLOOKUP(B2518,'Debt Inputs'!$A$6:$M$105,7,FALSE),0),D2518+F2518))</f>
        <v/>
      </c>
      <c r="H2518" s="48">
        <f>IF(D2518="","",IF(L2518=1,MAX(0,'Debt Inputs'!$B$2-SUM($G$2506:$G$2605)),0))</f>
        <v/>
      </c>
      <c r="I2518" s="48">
        <f>IF(D2518="","",MIN(D2518+F2518,G2518+H2518))</f>
        <v/>
      </c>
      <c r="J2518" s="48">
        <f>IF(D2518="","",MIN(D2518,MAX(0,I2518-F2518)))</f>
        <v/>
      </c>
      <c r="K2518" s="48">
        <f>IF(D2518="","",MAX(0,D2518+F2518-I2518))</f>
        <v/>
      </c>
      <c r="L2518" s="18">
        <f>IF(D2518="","",IF(D2518&lt;=0,"",1+COUNTIFS($D$2506:$D$2605,"&gt;0",$E$2506:$E$2605,"&gt;"&amp;E2518)))</f>
        <v/>
      </c>
      <c r="M2518" s="18">
        <f>IF(D2518="","",IF(AND(K2518&gt;0,L2518=1),"Yes","No"))</f>
        <v/>
      </c>
      <c r="N2518" s="48">
        <f>IF(D2518="","",N2418+F2518)</f>
        <v/>
      </c>
      <c r="O2518" s="47">
        <f>IF(D2518="","",IF(AND(K2518=0,K2418&gt;0),C2518,""))</f>
        <v/>
      </c>
    </row>
    <row r="2519">
      <c r="A2519" s="49">
        <f>IF(B2519="","",DATE(YEAR('Debt Inputs'!$E$2),MONTH('Debt Inputs'!$E$2)+25,1))</f>
        <v/>
      </c>
      <c r="B2519" s="23">
        <f>IF('Debt Inputs'!A19="","",'Debt Inputs'!A19)</f>
        <v/>
      </c>
      <c r="C2519" s="24">
        <f>IF(B2519="","",IFERROR(VLOOKUP(B2519,'Debt Inputs'!$A$6:$M$105,2,FALSE),""))</f>
        <v/>
      </c>
      <c r="D2519" s="50">
        <f>IF(B2519="","",K2419)</f>
        <v/>
      </c>
      <c r="E2519" s="26">
        <f>IF(B2519="","",IFERROR(VLOOKUP(B2519,'Debt Inputs'!$A$6:$M$105,5,FALSE),0))</f>
        <v/>
      </c>
      <c r="F2519" s="50">
        <f>IF(D2519="","",IFERROR(D2519*E2519/12,0))</f>
        <v/>
      </c>
      <c r="G2519" s="50">
        <f>IF(D2519="","",MIN(IFERROR(VLOOKUP(B2519,'Debt Inputs'!$A$6:$M$105,7,FALSE),0),D2519+F2519))</f>
        <v/>
      </c>
      <c r="H2519" s="50">
        <f>IF(D2519="","",IF(L2519=1,MAX(0,'Debt Inputs'!$B$2-SUM($G$2506:$G$2605)),0))</f>
        <v/>
      </c>
      <c r="I2519" s="50">
        <f>IF(D2519="","",MIN(D2519+F2519,G2519+H2519))</f>
        <v/>
      </c>
      <c r="J2519" s="50">
        <f>IF(D2519="","",MIN(D2519,MAX(0,I2519-F2519)))</f>
        <v/>
      </c>
      <c r="K2519" s="50">
        <f>IF(D2519="","",MAX(0,D2519+F2519-I2519))</f>
        <v/>
      </c>
      <c r="L2519" s="23">
        <f>IF(D2519="","",IF(D2519&lt;=0,"",1+COUNTIFS($D$2506:$D$2605,"&gt;0",$E$2506:$E$2605,"&gt;"&amp;E2519)))</f>
        <v/>
      </c>
      <c r="M2519" s="23">
        <f>IF(D2519="","",IF(AND(K2519&gt;0,L2519=1),"Yes","No"))</f>
        <v/>
      </c>
      <c r="N2519" s="50">
        <f>IF(D2519="","",N2419+F2519)</f>
        <v/>
      </c>
      <c r="O2519" s="49">
        <f>IF(D2519="","",IF(AND(K2519=0,K2419&gt;0),C2519,""))</f>
        <v/>
      </c>
    </row>
    <row r="2520">
      <c r="A2520" s="47">
        <f>IF(B2520="","",DATE(YEAR('Debt Inputs'!$E$2),MONTH('Debt Inputs'!$E$2)+25,1))</f>
        <v/>
      </c>
      <c r="B2520" s="18">
        <f>IF('Debt Inputs'!A20="","",'Debt Inputs'!A20)</f>
        <v/>
      </c>
      <c r="C2520" s="19">
        <f>IF(B2520="","",IFERROR(VLOOKUP(B2520,'Debt Inputs'!$A$6:$M$105,2,FALSE),""))</f>
        <v/>
      </c>
      <c r="D2520" s="48">
        <f>IF(B2520="","",K2420)</f>
        <v/>
      </c>
      <c r="E2520" s="21">
        <f>IF(B2520="","",IFERROR(VLOOKUP(B2520,'Debt Inputs'!$A$6:$M$105,5,FALSE),0))</f>
        <v/>
      </c>
      <c r="F2520" s="48">
        <f>IF(D2520="","",IFERROR(D2520*E2520/12,0))</f>
        <v/>
      </c>
      <c r="G2520" s="48">
        <f>IF(D2520="","",MIN(IFERROR(VLOOKUP(B2520,'Debt Inputs'!$A$6:$M$105,7,FALSE),0),D2520+F2520))</f>
        <v/>
      </c>
      <c r="H2520" s="48">
        <f>IF(D2520="","",IF(L2520=1,MAX(0,'Debt Inputs'!$B$2-SUM($G$2506:$G$2605)),0))</f>
        <v/>
      </c>
      <c r="I2520" s="48">
        <f>IF(D2520="","",MIN(D2520+F2520,G2520+H2520))</f>
        <v/>
      </c>
      <c r="J2520" s="48">
        <f>IF(D2520="","",MIN(D2520,MAX(0,I2520-F2520)))</f>
        <v/>
      </c>
      <c r="K2520" s="48">
        <f>IF(D2520="","",MAX(0,D2520+F2520-I2520))</f>
        <v/>
      </c>
      <c r="L2520" s="18">
        <f>IF(D2520="","",IF(D2520&lt;=0,"",1+COUNTIFS($D$2506:$D$2605,"&gt;0",$E$2506:$E$2605,"&gt;"&amp;E2520)))</f>
        <v/>
      </c>
      <c r="M2520" s="18">
        <f>IF(D2520="","",IF(AND(K2520&gt;0,L2520=1),"Yes","No"))</f>
        <v/>
      </c>
      <c r="N2520" s="48">
        <f>IF(D2520="","",N2420+F2520)</f>
        <v/>
      </c>
      <c r="O2520" s="47">
        <f>IF(D2520="","",IF(AND(K2520=0,K2420&gt;0),C2520,""))</f>
        <v/>
      </c>
    </row>
    <row r="2521">
      <c r="A2521" s="49">
        <f>IF(B2521="","",DATE(YEAR('Debt Inputs'!$E$2),MONTH('Debt Inputs'!$E$2)+25,1))</f>
        <v/>
      </c>
      <c r="B2521" s="23">
        <f>IF('Debt Inputs'!A21="","",'Debt Inputs'!A21)</f>
        <v/>
      </c>
      <c r="C2521" s="24">
        <f>IF(B2521="","",IFERROR(VLOOKUP(B2521,'Debt Inputs'!$A$6:$M$105,2,FALSE),""))</f>
        <v/>
      </c>
      <c r="D2521" s="50">
        <f>IF(B2521="","",K2421)</f>
        <v/>
      </c>
      <c r="E2521" s="26">
        <f>IF(B2521="","",IFERROR(VLOOKUP(B2521,'Debt Inputs'!$A$6:$M$105,5,FALSE),0))</f>
        <v/>
      </c>
      <c r="F2521" s="50">
        <f>IF(D2521="","",IFERROR(D2521*E2521/12,0))</f>
        <v/>
      </c>
      <c r="G2521" s="50">
        <f>IF(D2521="","",MIN(IFERROR(VLOOKUP(B2521,'Debt Inputs'!$A$6:$M$105,7,FALSE),0),D2521+F2521))</f>
        <v/>
      </c>
      <c r="H2521" s="50">
        <f>IF(D2521="","",IF(L2521=1,MAX(0,'Debt Inputs'!$B$2-SUM($G$2506:$G$2605)),0))</f>
        <v/>
      </c>
      <c r="I2521" s="50">
        <f>IF(D2521="","",MIN(D2521+F2521,G2521+H2521))</f>
        <v/>
      </c>
      <c r="J2521" s="50">
        <f>IF(D2521="","",MIN(D2521,MAX(0,I2521-F2521)))</f>
        <v/>
      </c>
      <c r="K2521" s="50">
        <f>IF(D2521="","",MAX(0,D2521+F2521-I2521))</f>
        <v/>
      </c>
      <c r="L2521" s="23">
        <f>IF(D2521="","",IF(D2521&lt;=0,"",1+COUNTIFS($D$2506:$D$2605,"&gt;0",$E$2506:$E$2605,"&gt;"&amp;E2521)))</f>
        <v/>
      </c>
      <c r="M2521" s="23">
        <f>IF(D2521="","",IF(AND(K2521&gt;0,L2521=1),"Yes","No"))</f>
        <v/>
      </c>
      <c r="N2521" s="50">
        <f>IF(D2521="","",N2421+F2521)</f>
        <v/>
      </c>
      <c r="O2521" s="49">
        <f>IF(D2521="","",IF(AND(K2521=0,K2421&gt;0),C2521,""))</f>
        <v/>
      </c>
    </row>
    <row r="2522">
      <c r="A2522" s="47">
        <f>IF(B2522="","",DATE(YEAR('Debt Inputs'!$E$2),MONTH('Debt Inputs'!$E$2)+25,1))</f>
        <v/>
      </c>
      <c r="B2522" s="18">
        <f>IF('Debt Inputs'!A22="","",'Debt Inputs'!A22)</f>
        <v/>
      </c>
      <c r="C2522" s="19">
        <f>IF(B2522="","",IFERROR(VLOOKUP(B2522,'Debt Inputs'!$A$6:$M$105,2,FALSE),""))</f>
        <v/>
      </c>
      <c r="D2522" s="48">
        <f>IF(B2522="","",K2422)</f>
        <v/>
      </c>
      <c r="E2522" s="21">
        <f>IF(B2522="","",IFERROR(VLOOKUP(B2522,'Debt Inputs'!$A$6:$M$105,5,FALSE),0))</f>
        <v/>
      </c>
      <c r="F2522" s="48">
        <f>IF(D2522="","",IFERROR(D2522*E2522/12,0))</f>
        <v/>
      </c>
      <c r="G2522" s="48">
        <f>IF(D2522="","",MIN(IFERROR(VLOOKUP(B2522,'Debt Inputs'!$A$6:$M$105,7,FALSE),0),D2522+F2522))</f>
        <v/>
      </c>
      <c r="H2522" s="48">
        <f>IF(D2522="","",IF(L2522=1,MAX(0,'Debt Inputs'!$B$2-SUM($G$2506:$G$2605)),0))</f>
        <v/>
      </c>
      <c r="I2522" s="48">
        <f>IF(D2522="","",MIN(D2522+F2522,G2522+H2522))</f>
        <v/>
      </c>
      <c r="J2522" s="48">
        <f>IF(D2522="","",MIN(D2522,MAX(0,I2522-F2522)))</f>
        <v/>
      </c>
      <c r="K2522" s="48">
        <f>IF(D2522="","",MAX(0,D2522+F2522-I2522))</f>
        <v/>
      </c>
      <c r="L2522" s="18">
        <f>IF(D2522="","",IF(D2522&lt;=0,"",1+COUNTIFS($D$2506:$D$2605,"&gt;0",$E$2506:$E$2605,"&gt;"&amp;E2522)))</f>
        <v/>
      </c>
      <c r="M2522" s="18">
        <f>IF(D2522="","",IF(AND(K2522&gt;0,L2522=1),"Yes","No"))</f>
        <v/>
      </c>
      <c r="N2522" s="48">
        <f>IF(D2522="","",N2422+F2522)</f>
        <v/>
      </c>
      <c r="O2522" s="47">
        <f>IF(D2522="","",IF(AND(K2522=0,K2422&gt;0),C2522,""))</f>
        <v/>
      </c>
    </row>
    <row r="2523">
      <c r="A2523" s="49">
        <f>IF(B2523="","",DATE(YEAR('Debt Inputs'!$E$2),MONTH('Debt Inputs'!$E$2)+25,1))</f>
        <v/>
      </c>
      <c r="B2523" s="23">
        <f>IF('Debt Inputs'!A23="","",'Debt Inputs'!A23)</f>
        <v/>
      </c>
      <c r="C2523" s="24">
        <f>IF(B2523="","",IFERROR(VLOOKUP(B2523,'Debt Inputs'!$A$6:$M$105,2,FALSE),""))</f>
        <v/>
      </c>
      <c r="D2523" s="50">
        <f>IF(B2523="","",K2423)</f>
        <v/>
      </c>
      <c r="E2523" s="26">
        <f>IF(B2523="","",IFERROR(VLOOKUP(B2523,'Debt Inputs'!$A$6:$M$105,5,FALSE),0))</f>
        <v/>
      </c>
      <c r="F2523" s="50">
        <f>IF(D2523="","",IFERROR(D2523*E2523/12,0))</f>
        <v/>
      </c>
      <c r="G2523" s="50">
        <f>IF(D2523="","",MIN(IFERROR(VLOOKUP(B2523,'Debt Inputs'!$A$6:$M$105,7,FALSE),0),D2523+F2523))</f>
        <v/>
      </c>
      <c r="H2523" s="50">
        <f>IF(D2523="","",IF(L2523=1,MAX(0,'Debt Inputs'!$B$2-SUM($G$2506:$G$2605)),0))</f>
        <v/>
      </c>
      <c r="I2523" s="50">
        <f>IF(D2523="","",MIN(D2523+F2523,G2523+H2523))</f>
        <v/>
      </c>
      <c r="J2523" s="50">
        <f>IF(D2523="","",MIN(D2523,MAX(0,I2523-F2523)))</f>
        <v/>
      </c>
      <c r="K2523" s="50">
        <f>IF(D2523="","",MAX(0,D2523+F2523-I2523))</f>
        <v/>
      </c>
      <c r="L2523" s="23">
        <f>IF(D2523="","",IF(D2523&lt;=0,"",1+COUNTIFS($D$2506:$D$2605,"&gt;0",$E$2506:$E$2605,"&gt;"&amp;E2523)))</f>
        <v/>
      </c>
      <c r="M2523" s="23">
        <f>IF(D2523="","",IF(AND(K2523&gt;0,L2523=1),"Yes","No"))</f>
        <v/>
      </c>
      <c r="N2523" s="50">
        <f>IF(D2523="","",N2423+F2523)</f>
        <v/>
      </c>
      <c r="O2523" s="49">
        <f>IF(D2523="","",IF(AND(K2523=0,K2423&gt;0),C2523,""))</f>
        <v/>
      </c>
    </row>
    <row r="2524">
      <c r="A2524" s="47">
        <f>IF(B2524="","",DATE(YEAR('Debt Inputs'!$E$2),MONTH('Debt Inputs'!$E$2)+25,1))</f>
        <v/>
      </c>
      <c r="B2524" s="18">
        <f>IF('Debt Inputs'!A24="","",'Debt Inputs'!A24)</f>
        <v/>
      </c>
      <c r="C2524" s="19">
        <f>IF(B2524="","",IFERROR(VLOOKUP(B2524,'Debt Inputs'!$A$6:$M$105,2,FALSE),""))</f>
        <v/>
      </c>
      <c r="D2524" s="48">
        <f>IF(B2524="","",K2424)</f>
        <v/>
      </c>
      <c r="E2524" s="21">
        <f>IF(B2524="","",IFERROR(VLOOKUP(B2524,'Debt Inputs'!$A$6:$M$105,5,FALSE),0))</f>
        <v/>
      </c>
      <c r="F2524" s="48">
        <f>IF(D2524="","",IFERROR(D2524*E2524/12,0))</f>
        <v/>
      </c>
      <c r="G2524" s="48">
        <f>IF(D2524="","",MIN(IFERROR(VLOOKUP(B2524,'Debt Inputs'!$A$6:$M$105,7,FALSE),0),D2524+F2524))</f>
        <v/>
      </c>
      <c r="H2524" s="48">
        <f>IF(D2524="","",IF(L2524=1,MAX(0,'Debt Inputs'!$B$2-SUM($G$2506:$G$2605)),0))</f>
        <v/>
      </c>
      <c r="I2524" s="48">
        <f>IF(D2524="","",MIN(D2524+F2524,G2524+H2524))</f>
        <v/>
      </c>
      <c r="J2524" s="48">
        <f>IF(D2524="","",MIN(D2524,MAX(0,I2524-F2524)))</f>
        <v/>
      </c>
      <c r="K2524" s="48">
        <f>IF(D2524="","",MAX(0,D2524+F2524-I2524))</f>
        <v/>
      </c>
      <c r="L2524" s="18">
        <f>IF(D2524="","",IF(D2524&lt;=0,"",1+COUNTIFS($D$2506:$D$2605,"&gt;0",$E$2506:$E$2605,"&gt;"&amp;E2524)))</f>
        <v/>
      </c>
      <c r="M2524" s="18">
        <f>IF(D2524="","",IF(AND(K2524&gt;0,L2524=1),"Yes","No"))</f>
        <v/>
      </c>
      <c r="N2524" s="48">
        <f>IF(D2524="","",N2424+F2524)</f>
        <v/>
      </c>
      <c r="O2524" s="47">
        <f>IF(D2524="","",IF(AND(K2524=0,K2424&gt;0),C2524,""))</f>
        <v/>
      </c>
    </row>
    <row r="2525">
      <c r="A2525" s="49">
        <f>IF(B2525="","",DATE(YEAR('Debt Inputs'!$E$2),MONTH('Debt Inputs'!$E$2)+25,1))</f>
        <v/>
      </c>
      <c r="B2525" s="23">
        <f>IF('Debt Inputs'!A25="","",'Debt Inputs'!A25)</f>
        <v/>
      </c>
      <c r="C2525" s="24">
        <f>IF(B2525="","",IFERROR(VLOOKUP(B2525,'Debt Inputs'!$A$6:$M$105,2,FALSE),""))</f>
        <v/>
      </c>
      <c r="D2525" s="50">
        <f>IF(B2525="","",K2425)</f>
        <v/>
      </c>
      <c r="E2525" s="26">
        <f>IF(B2525="","",IFERROR(VLOOKUP(B2525,'Debt Inputs'!$A$6:$M$105,5,FALSE),0))</f>
        <v/>
      </c>
      <c r="F2525" s="50">
        <f>IF(D2525="","",IFERROR(D2525*E2525/12,0))</f>
        <v/>
      </c>
      <c r="G2525" s="50">
        <f>IF(D2525="","",MIN(IFERROR(VLOOKUP(B2525,'Debt Inputs'!$A$6:$M$105,7,FALSE),0),D2525+F2525))</f>
        <v/>
      </c>
      <c r="H2525" s="50">
        <f>IF(D2525="","",IF(L2525=1,MAX(0,'Debt Inputs'!$B$2-SUM($G$2506:$G$2605)),0))</f>
        <v/>
      </c>
      <c r="I2525" s="50">
        <f>IF(D2525="","",MIN(D2525+F2525,G2525+H2525))</f>
        <v/>
      </c>
      <c r="J2525" s="50">
        <f>IF(D2525="","",MIN(D2525,MAX(0,I2525-F2525)))</f>
        <v/>
      </c>
      <c r="K2525" s="50">
        <f>IF(D2525="","",MAX(0,D2525+F2525-I2525))</f>
        <v/>
      </c>
      <c r="L2525" s="23">
        <f>IF(D2525="","",IF(D2525&lt;=0,"",1+COUNTIFS($D$2506:$D$2605,"&gt;0",$E$2506:$E$2605,"&gt;"&amp;E2525)))</f>
        <v/>
      </c>
      <c r="M2525" s="23">
        <f>IF(D2525="","",IF(AND(K2525&gt;0,L2525=1),"Yes","No"))</f>
        <v/>
      </c>
      <c r="N2525" s="50">
        <f>IF(D2525="","",N2425+F2525)</f>
        <v/>
      </c>
      <c r="O2525" s="49">
        <f>IF(D2525="","",IF(AND(K2525=0,K2425&gt;0),C2525,""))</f>
        <v/>
      </c>
    </row>
    <row r="2526">
      <c r="A2526" s="47">
        <f>IF(B2526="","",DATE(YEAR('Debt Inputs'!$E$2),MONTH('Debt Inputs'!$E$2)+25,1))</f>
        <v/>
      </c>
      <c r="B2526" s="18">
        <f>IF('Debt Inputs'!A26="","",'Debt Inputs'!A26)</f>
        <v/>
      </c>
      <c r="C2526" s="19">
        <f>IF(B2526="","",IFERROR(VLOOKUP(B2526,'Debt Inputs'!$A$6:$M$105,2,FALSE),""))</f>
        <v/>
      </c>
      <c r="D2526" s="48">
        <f>IF(B2526="","",K2426)</f>
        <v/>
      </c>
      <c r="E2526" s="21">
        <f>IF(B2526="","",IFERROR(VLOOKUP(B2526,'Debt Inputs'!$A$6:$M$105,5,FALSE),0))</f>
        <v/>
      </c>
      <c r="F2526" s="48">
        <f>IF(D2526="","",IFERROR(D2526*E2526/12,0))</f>
        <v/>
      </c>
      <c r="G2526" s="48">
        <f>IF(D2526="","",MIN(IFERROR(VLOOKUP(B2526,'Debt Inputs'!$A$6:$M$105,7,FALSE),0),D2526+F2526))</f>
        <v/>
      </c>
      <c r="H2526" s="48">
        <f>IF(D2526="","",IF(L2526=1,MAX(0,'Debt Inputs'!$B$2-SUM($G$2506:$G$2605)),0))</f>
        <v/>
      </c>
      <c r="I2526" s="48">
        <f>IF(D2526="","",MIN(D2526+F2526,G2526+H2526))</f>
        <v/>
      </c>
      <c r="J2526" s="48">
        <f>IF(D2526="","",MIN(D2526,MAX(0,I2526-F2526)))</f>
        <v/>
      </c>
      <c r="K2526" s="48">
        <f>IF(D2526="","",MAX(0,D2526+F2526-I2526))</f>
        <v/>
      </c>
      <c r="L2526" s="18">
        <f>IF(D2526="","",IF(D2526&lt;=0,"",1+COUNTIFS($D$2506:$D$2605,"&gt;0",$E$2506:$E$2605,"&gt;"&amp;E2526)))</f>
        <v/>
      </c>
      <c r="M2526" s="18">
        <f>IF(D2526="","",IF(AND(K2526&gt;0,L2526=1),"Yes","No"))</f>
        <v/>
      </c>
      <c r="N2526" s="48">
        <f>IF(D2526="","",N2426+F2526)</f>
        <v/>
      </c>
      <c r="O2526" s="47">
        <f>IF(D2526="","",IF(AND(K2526=0,K2426&gt;0),C2526,""))</f>
        <v/>
      </c>
    </row>
    <row r="2527">
      <c r="A2527" s="49">
        <f>IF(B2527="","",DATE(YEAR('Debt Inputs'!$E$2),MONTH('Debt Inputs'!$E$2)+25,1))</f>
        <v/>
      </c>
      <c r="B2527" s="23">
        <f>IF('Debt Inputs'!A27="","",'Debt Inputs'!A27)</f>
        <v/>
      </c>
      <c r="C2527" s="24">
        <f>IF(B2527="","",IFERROR(VLOOKUP(B2527,'Debt Inputs'!$A$6:$M$105,2,FALSE),""))</f>
        <v/>
      </c>
      <c r="D2527" s="50">
        <f>IF(B2527="","",K2427)</f>
        <v/>
      </c>
      <c r="E2527" s="26">
        <f>IF(B2527="","",IFERROR(VLOOKUP(B2527,'Debt Inputs'!$A$6:$M$105,5,FALSE),0))</f>
        <v/>
      </c>
      <c r="F2527" s="50">
        <f>IF(D2527="","",IFERROR(D2527*E2527/12,0))</f>
        <v/>
      </c>
      <c r="G2527" s="50">
        <f>IF(D2527="","",MIN(IFERROR(VLOOKUP(B2527,'Debt Inputs'!$A$6:$M$105,7,FALSE),0),D2527+F2527))</f>
        <v/>
      </c>
      <c r="H2527" s="50">
        <f>IF(D2527="","",IF(L2527=1,MAX(0,'Debt Inputs'!$B$2-SUM($G$2506:$G$2605)),0))</f>
        <v/>
      </c>
      <c r="I2527" s="50">
        <f>IF(D2527="","",MIN(D2527+F2527,G2527+H2527))</f>
        <v/>
      </c>
      <c r="J2527" s="50">
        <f>IF(D2527="","",MIN(D2527,MAX(0,I2527-F2527)))</f>
        <v/>
      </c>
      <c r="K2527" s="50">
        <f>IF(D2527="","",MAX(0,D2527+F2527-I2527))</f>
        <v/>
      </c>
      <c r="L2527" s="23">
        <f>IF(D2527="","",IF(D2527&lt;=0,"",1+COUNTIFS($D$2506:$D$2605,"&gt;0",$E$2506:$E$2605,"&gt;"&amp;E2527)))</f>
        <v/>
      </c>
      <c r="M2527" s="23">
        <f>IF(D2527="","",IF(AND(K2527&gt;0,L2527=1),"Yes","No"))</f>
        <v/>
      </c>
      <c r="N2527" s="50">
        <f>IF(D2527="","",N2427+F2527)</f>
        <v/>
      </c>
      <c r="O2527" s="49">
        <f>IF(D2527="","",IF(AND(K2527=0,K2427&gt;0),C2527,""))</f>
        <v/>
      </c>
    </row>
    <row r="2528">
      <c r="A2528" s="47">
        <f>IF(B2528="","",DATE(YEAR('Debt Inputs'!$E$2),MONTH('Debt Inputs'!$E$2)+25,1))</f>
        <v/>
      </c>
      <c r="B2528" s="18">
        <f>IF('Debt Inputs'!A28="","",'Debt Inputs'!A28)</f>
        <v/>
      </c>
      <c r="C2528" s="19">
        <f>IF(B2528="","",IFERROR(VLOOKUP(B2528,'Debt Inputs'!$A$6:$M$105,2,FALSE),""))</f>
        <v/>
      </c>
      <c r="D2528" s="48">
        <f>IF(B2528="","",K2428)</f>
        <v/>
      </c>
      <c r="E2528" s="21">
        <f>IF(B2528="","",IFERROR(VLOOKUP(B2528,'Debt Inputs'!$A$6:$M$105,5,FALSE),0))</f>
        <v/>
      </c>
      <c r="F2528" s="48">
        <f>IF(D2528="","",IFERROR(D2528*E2528/12,0))</f>
        <v/>
      </c>
      <c r="G2528" s="48">
        <f>IF(D2528="","",MIN(IFERROR(VLOOKUP(B2528,'Debt Inputs'!$A$6:$M$105,7,FALSE),0),D2528+F2528))</f>
        <v/>
      </c>
      <c r="H2528" s="48">
        <f>IF(D2528="","",IF(L2528=1,MAX(0,'Debt Inputs'!$B$2-SUM($G$2506:$G$2605)),0))</f>
        <v/>
      </c>
      <c r="I2528" s="48">
        <f>IF(D2528="","",MIN(D2528+F2528,G2528+H2528))</f>
        <v/>
      </c>
      <c r="J2528" s="48">
        <f>IF(D2528="","",MIN(D2528,MAX(0,I2528-F2528)))</f>
        <v/>
      </c>
      <c r="K2528" s="48">
        <f>IF(D2528="","",MAX(0,D2528+F2528-I2528))</f>
        <v/>
      </c>
      <c r="L2528" s="18">
        <f>IF(D2528="","",IF(D2528&lt;=0,"",1+COUNTIFS($D$2506:$D$2605,"&gt;0",$E$2506:$E$2605,"&gt;"&amp;E2528)))</f>
        <v/>
      </c>
      <c r="M2528" s="18">
        <f>IF(D2528="","",IF(AND(K2528&gt;0,L2528=1),"Yes","No"))</f>
        <v/>
      </c>
      <c r="N2528" s="48">
        <f>IF(D2528="","",N2428+F2528)</f>
        <v/>
      </c>
      <c r="O2528" s="47">
        <f>IF(D2528="","",IF(AND(K2528=0,K2428&gt;0),C2528,""))</f>
        <v/>
      </c>
    </row>
    <row r="2529">
      <c r="A2529" s="49">
        <f>IF(B2529="","",DATE(YEAR('Debt Inputs'!$E$2),MONTH('Debt Inputs'!$E$2)+25,1))</f>
        <v/>
      </c>
      <c r="B2529" s="23">
        <f>IF('Debt Inputs'!A29="","",'Debt Inputs'!A29)</f>
        <v/>
      </c>
      <c r="C2529" s="24">
        <f>IF(B2529="","",IFERROR(VLOOKUP(B2529,'Debt Inputs'!$A$6:$M$105,2,FALSE),""))</f>
        <v/>
      </c>
      <c r="D2529" s="50">
        <f>IF(B2529="","",K2429)</f>
        <v/>
      </c>
      <c r="E2529" s="26">
        <f>IF(B2529="","",IFERROR(VLOOKUP(B2529,'Debt Inputs'!$A$6:$M$105,5,FALSE),0))</f>
        <v/>
      </c>
      <c r="F2529" s="50">
        <f>IF(D2529="","",IFERROR(D2529*E2529/12,0))</f>
        <v/>
      </c>
      <c r="G2529" s="50">
        <f>IF(D2529="","",MIN(IFERROR(VLOOKUP(B2529,'Debt Inputs'!$A$6:$M$105,7,FALSE),0),D2529+F2529))</f>
        <v/>
      </c>
      <c r="H2529" s="50">
        <f>IF(D2529="","",IF(L2529=1,MAX(0,'Debt Inputs'!$B$2-SUM($G$2506:$G$2605)),0))</f>
        <v/>
      </c>
      <c r="I2529" s="50">
        <f>IF(D2529="","",MIN(D2529+F2529,G2529+H2529))</f>
        <v/>
      </c>
      <c r="J2529" s="50">
        <f>IF(D2529="","",MIN(D2529,MAX(0,I2529-F2529)))</f>
        <v/>
      </c>
      <c r="K2529" s="50">
        <f>IF(D2529="","",MAX(0,D2529+F2529-I2529))</f>
        <v/>
      </c>
      <c r="L2529" s="23">
        <f>IF(D2529="","",IF(D2529&lt;=0,"",1+COUNTIFS($D$2506:$D$2605,"&gt;0",$E$2506:$E$2605,"&gt;"&amp;E2529)))</f>
        <v/>
      </c>
      <c r="M2529" s="23">
        <f>IF(D2529="","",IF(AND(K2529&gt;0,L2529=1),"Yes","No"))</f>
        <v/>
      </c>
      <c r="N2529" s="50">
        <f>IF(D2529="","",N2429+F2529)</f>
        <v/>
      </c>
      <c r="O2529" s="49">
        <f>IF(D2529="","",IF(AND(K2529=0,K2429&gt;0),C2529,""))</f>
        <v/>
      </c>
    </row>
    <row r="2530">
      <c r="A2530" s="47">
        <f>IF(B2530="","",DATE(YEAR('Debt Inputs'!$E$2),MONTH('Debt Inputs'!$E$2)+25,1))</f>
        <v/>
      </c>
      <c r="B2530" s="18">
        <f>IF('Debt Inputs'!A30="","",'Debt Inputs'!A30)</f>
        <v/>
      </c>
      <c r="C2530" s="19">
        <f>IF(B2530="","",IFERROR(VLOOKUP(B2530,'Debt Inputs'!$A$6:$M$105,2,FALSE),""))</f>
        <v/>
      </c>
      <c r="D2530" s="48">
        <f>IF(B2530="","",K2430)</f>
        <v/>
      </c>
      <c r="E2530" s="21">
        <f>IF(B2530="","",IFERROR(VLOOKUP(B2530,'Debt Inputs'!$A$6:$M$105,5,FALSE),0))</f>
        <v/>
      </c>
      <c r="F2530" s="48">
        <f>IF(D2530="","",IFERROR(D2530*E2530/12,0))</f>
        <v/>
      </c>
      <c r="G2530" s="48">
        <f>IF(D2530="","",MIN(IFERROR(VLOOKUP(B2530,'Debt Inputs'!$A$6:$M$105,7,FALSE),0),D2530+F2530))</f>
        <v/>
      </c>
      <c r="H2530" s="48">
        <f>IF(D2530="","",IF(L2530=1,MAX(0,'Debt Inputs'!$B$2-SUM($G$2506:$G$2605)),0))</f>
        <v/>
      </c>
      <c r="I2530" s="48">
        <f>IF(D2530="","",MIN(D2530+F2530,G2530+H2530))</f>
        <v/>
      </c>
      <c r="J2530" s="48">
        <f>IF(D2530="","",MIN(D2530,MAX(0,I2530-F2530)))</f>
        <v/>
      </c>
      <c r="K2530" s="48">
        <f>IF(D2530="","",MAX(0,D2530+F2530-I2530))</f>
        <v/>
      </c>
      <c r="L2530" s="18">
        <f>IF(D2530="","",IF(D2530&lt;=0,"",1+COUNTIFS($D$2506:$D$2605,"&gt;0",$E$2506:$E$2605,"&gt;"&amp;E2530)))</f>
        <v/>
      </c>
      <c r="M2530" s="18">
        <f>IF(D2530="","",IF(AND(K2530&gt;0,L2530=1),"Yes","No"))</f>
        <v/>
      </c>
      <c r="N2530" s="48">
        <f>IF(D2530="","",N2430+F2530)</f>
        <v/>
      </c>
      <c r="O2530" s="47">
        <f>IF(D2530="","",IF(AND(K2530=0,K2430&gt;0),C2530,""))</f>
        <v/>
      </c>
    </row>
    <row r="2531">
      <c r="A2531" s="49">
        <f>IF(B2531="","",DATE(YEAR('Debt Inputs'!$E$2),MONTH('Debt Inputs'!$E$2)+25,1))</f>
        <v/>
      </c>
      <c r="B2531" s="23">
        <f>IF('Debt Inputs'!A31="","",'Debt Inputs'!A31)</f>
        <v/>
      </c>
      <c r="C2531" s="24">
        <f>IF(B2531="","",IFERROR(VLOOKUP(B2531,'Debt Inputs'!$A$6:$M$105,2,FALSE),""))</f>
        <v/>
      </c>
      <c r="D2531" s="50">
        <f>IF(B2531="","",K2431)</f>
        <v/>
      </c>
      <c r="E2531" s="26">
        <f>IF(B2531="","",IFERROR(VLOOKUP(B2531,'Debt Inputs'!$A$6:$M$105,5,FALSE),0))</f>
        <v/>
      </c>
      <c r="F2531" s="50">
        <f>IF(D2531="","",IFERROR(D2531*E2531/12,0))</f>
        <v/>
      </c>
      <c r="G2531" s="50">
        <f>IF(D2531="","",MIN(IFERROR(VLOOKUP(B2531,'Debt Inputs'!$A$6:$M$105,7,FALSE),0),D2531+F2531))</f>
        <v/>
      </c>
      <c r="H2531" s="50">
        <f>IF(D2531="","",IF(L2531=1,MAX(0,'Debt Inputs'!$B$2-SUM($G$2506:$G$2605)),0))</f>
        <v/>
      </c>
      <c r="I2531" s="50">
        <f>IF(D2531="","",MIN(D2531+F2531,G2531+H2531))</f>
        <v/>
      </c>
      <c r="J2531" s="50">
        <f>IF(D2531="","",MIN(D2531,MAX(0,I2531-F2531)))</f>
        <v/>
      </c>
      <c r="K2531" s="50">
        <f>IF(D2531="","",MAX(0,D2531+F2531-I2531))</f>
        <v/>
      </c>
      <c r="L2531" s="23">
        <f>IF(D2531="","",IF(D2531&lt;=0,"",1+COUNTIFS($D$2506:$D$2605,"&gt;0",$E$2506:$E$2605,"&gt;"&amp;E2531)))</f>
        <v/>
      </c>
      <c r="M2531" s="23">
        <f>IF(D2531="","",IF(AND(K2531&gt;0,L2531=1),"Yes","No"))</f>
        <v/>
      </c>
      <c r="N2531" s="50">
        <f>IF(D2531="","",N2431+F2531)</f>
        <v/>
      </c>
      <c r="O2531" s="49">
        <f>IF(D2531="","",IF(AND(K2531=0,K2431&gt;0),C2531,""))</f>
        <v/>
      </c>
    </row>
    <row r="2532">
      <c r="A2532" s="47">
        <f>IF(B2532="","",DATE(YEAR('Debt Inputs'!$E$2),MONTH('Debt Inputs'!$E$2)+25,1))</f>
        <v/>
      </c>
      <c r="B2532" s="18">
        <f>IF('Debt Inputs'!A32="","",'Debt Inputs'!A32)</f>
        <v/>
      </c>
      <c r="C2532" s="19">
        <f>IF(B2532="","",IFERROR(VLOOKUP(B2532,'Debt Inputs'!$A$6:$M$105,2,FALSE),""))</f>
        <v/>
      </c>
      <c r="D2532" s="48">
        <f>IF(B2532="","",K2432)</f>
        <v/>
      </c>
      <c r="E2532" s="21">
        <f>IF(B2532="","",IFERROR(VLOOKUP(B2532,'Debt Inputs'!$A$6:$M$105,5,FALSE),0))</f>
        <v/>
      </c>
      <c r="F2532" s="48">
        <f>IF(D2532="","",IFERROR(D2532*E2532/12,0))</f>
        <v/>
      </c>
      <c r="G2532" s="48">
        <f>IF(D2532="","",MIN(IFERROR(VLOOKUP(B2532,'Debt Inputs'!$A$6:$M$105,7,FALSE),0),D2532+F2532))</f>
        <v/>
      </c>
      <c r="H2532" s="48">
        <f>IF(D2532="","",IF(L2532=1,MAX(0,'Debt Inputs'!$B$2-SUM($G$2506:$G$2605)),0))</f>
        <v/>
      </c>
      <c r="I2532" s="48">
        <f>IF(D2532="","",MIN(D2532+F2532,G2532+H2532))</f>
        <v/>
      </c>
      <c r="J2532" s="48">
        <f>IF(D2532="","",MIN(D2532,MAX(0,I2532-F2532)))</f>
        <v/>
      </c>
      <c r="K2532" s="48">
        <f>IF(D2532="","",MAX(0,D2532+F2532-I2532))</f>
        <v/>
      </c>
      <c r="L2532" s="18">
        <f>IF(D2532="","",IF(D2532&lt;=0,"",1+COUNTIFS($D$2506:$D$2605,"&gt;0",$E$2506:$E$2605,"&gt;"&amp;E2532)))</f>
        <v/>
      </c>
      <c r="M2532" s="18">
        <f>IF(D2532="","",IF(AND(K2532&gt;0,L2532=1),"Yes","No"))</f>
        <v/>
      </c>
      <c r="N2532" s="48">
        <f>IF(D2532="","",N2432+F2532)</f>
        <v/>
      </c>
      <c r="O2532" s="47">
        <f>IF(D2532="","",IF(AND(K2532=0,K2432&gt;0),C2532,""))</f>
        <v/>
      </c>
    </row>
    <row r="2533">
      <c r="A2533" s="49">
        <f>IF(B2533="","",DATE(YEAR('Debt Inputs'!$E$2),MONTH('Debt Inputs'!$E$2)+25,1))</f>
        <v/>
      </c>
      <c r="B2533" s="23">
        <f>IF('Debt Inputs'!A33="","",'Debt Inputs'!A33)</f>
        <v/>
      </c>
      <c r="C2533" s="24">
        <f>IF(B2533="","",IFERROR(VLOOKUP(B2533,'Debt Inputs'!$A$6:$M$105,2,FALSE),""))</f>
        <v/>
      </c>
      <c r="D2533" s="50">
        <f>IF(B2533="","",K2433)</f>
        <v/>
      </c>
      <c r="E2533" s="26">
        <f>IF(B2533="","",IFERROR(VLOOKUP(B2533,'Debt Inputs'!$A$6:$M$105,5,FALSE),0))</f>
        <v/>
      </c>
      <c r="F2533" s="50">
        <f>IF(D2533="","",IFERROR(D2533*E2533/12,0))</f>
        <v/>
      </c>
      <c r="G2533" s="50">
        <f>IF(D2533="","",MIN(IFERROR(VLOOKUP(B2533,'Debt Inputs'!$A$6:$M$105,7,FALSE),0),D2533+F2533))</f>
        <v/>
      </c>
      <c r="H2533" s="50">
        <f>IF(D2533="","",IF(L2533=1,MAX(0,'Debt Inputs'!$B$2-SUM($G$2506:$G$2605)),0))</f>
        <v/>
      </c>
      <c r="I2533" s="50">
        <f>IF(D2533="","",MIN(D2533+F2533,G2533+H2533))</f>
        <v/>
      </c>
      <c r="J2533" s="50">
        <f>IF(D2533="","",MIN(D2533,MAX(0,I2533-F2533)))</f>
        <v/>
      </c>
      <c r="K2533" s="50">
        <f>IF(D2533="","",MAX(0,D2533+F2533-I2533))</f>
        <v/>
      </c>
      <c r="L2533" s="23">
        <f>IF(D2533="","",IF(D2533&lt;=0,"",1+COUNTIFS($D$2506:$D$2605,"&gt;0",$E$2506:$E$2605,"&gt;"&amp;E2533)))</f>
        <v/>
      </c>
      <c r="M2533" s="23">
        <f>IF(D2533="","",IF(AND(K2533&gt;0,L2533=1),"Yes","No"))</f>
        <v/>
      </c>
      <c r="N2533" s="50">
        <f>IF(D2533="","",N2433+F2533)</f>
        <v/>
      </c>
      <c r="O2533" s="49">
        <f>IF(D2533="","",IF(AND(K2533=0,K2433&gt;0),C2533,""))</f>
        <v/>
      </c>
    </row>
    <row r="2534">
      <c r="A2534" s="47">
        <f>IF(B2534="","",DATE(YEAR('Debt Inputs'!$E$2),MONTH('Debt Inputs'!$E$2)+25,1))</f>
        <v/>
      </c>
      <c r="B2534" s="18">
        <f>IF('Debt Inputs'!A34="","",'Debt Inputs'!A34)</f>
        <v/>
      </c>
      <c r="C2534" s="19">
        <f>IF(B2534="","",IFERROR(VLOOKUP(B2534,'Debt Inputs'!$A$6:$M$105,2,FALSE),""))</f>
        <v/>
      </c>
      <c r="D2534" s="48">
        <f>IF(B2534="","",K2434)</f>
        <v/>
      </c>
      <c r="E2534" s="21">
        <f>IF(B2534="","",IFERROR(VLOOKUP(B2534,'Debt Inputs'!$A$6:$M$105,5,FALSE),0))</f>
        <v/>
      </c>
      <c r="F2534" s="48">
        <f>IF(D2534="","",IFERROR(D2534*E2534/12,0))</f>
        <v/>
      </c>
      <c r="G2534" s="48">
        <f>IF(D2534="","",MIN(IFERROR(VLOOKUP(B2534,'Debt Inputs'!$A$6:$M$105,7,FALSE),0),D2534+F2534))</f>
        <v/>
      </c>
      <c r="H2534" s="48">
        <f>IF(D2534="","",IF(L2534=1,MAX(0,'Debt Inputs'!$B$2-SUM($G$2506:$G$2605)),0))</f>
        <v/>
      </c>
      <c r="I2534" s="48">
        <f>IF(D2534="","",MIN(D2534+F2534,G2534+H2534))</f>
        <v/>
      </c>
      <c r="J2534" s="48">
        <f>IF(D2534="","",MIN(D2534,MAX(0,I2534-F2534)))</f>
        <v/>
      </c>
      <c r="K2534" s="48">
        <f>IF(D2534="","",MAX(0,D2534+F2534-I2534))</f>
        <v/>
      </c>
      <c r="L2534" s="18">
        <f>IF(D2534="","",IF(D2534&lt;=0,"",1+COUNTIFS($D$2506:$D$2605,"&gt;0",$E$2506:$E$2605,"&gt;"&amp;E2534)))</f>
        <v/>
      </c>
      <c r="M2534" s="18">
        <f>IF(D2534="","",IF(AND(K2534&gt;0,L2534=1),"Yes","No"))</f>
        <v/>
      </c>
      <c r="N2534" s="48">
        <f>IF(D2534="","",N2434+F2534)</f>
        <v/>
      </c>
      <c r="O2534" s="47">
        <f>IF(D2534="","",IF(AND(K2534=0,K2434&gt;0),C2534,""))</f>
        <v/>
      </c>
    </row>
    <row r="2535">
      <c r="A2535" s="49">
        <f>IF(B2535="","",DATE(YEAR('Debt Inputs'!$E$2),MONTH('Debt Inputs'!$E$2)+25,1))</f>
        <v/>
      </c>
      <c r="B2535" s="23">
        <f>IF('Debt Inputs'!A35="","",'Debt Inputs'!A35)</f>
        <v/>
      </c>
      <c r="C2535" s="24">
        <f>IF(B2535="","",IFERROR(VLOOKUP(B2535,'Debt Inputs'!$A$6:$M$105,2,FALSE),""))</f>
        <v/>
      </c>
      <c r="D2535" s="50">
        <f>IF(B2535="","",K2435)</f>
        <v/>
      </c>
      <c r="E2535" s="26">
        <f>IF(B2535="","",IFERROR(VLOOKUP(B2535,'Debt Inputs'!$A$6:$M$105,5,FALSE),0))</f>
        <v/>
      </c>
      <c r="F2535" s="50">
        <f>IF(D2535="","",IFERROR(D2535*E2535/12,0))</f>
        <v/>
      </c>
      <c r="G2535" s="50">
        <f>IF(D2535="","",MIN(IFERROR(VLOOKUP(B2535,'Debt Inputs'!$A$6:$M$105,7,FALSE),0),D2535+F2535))</f>
        <v/>
      </c>
      <c r="H2535" s="50">
        <f>IF(D2535="","",IF(L2535=1,MAX(0,'Debt Inputs'!$B$2-SUM($G$2506:$G$2605)),0))</f>
        <v/>
      </c>
      <c r="I2535" s="50">
        <f>IF(D2535="","",MIN(D2535+F2535,G2535+H2535))</f>
        <v/>
      </c>
      <c r="J2535" s="50">
        <f>IF(D2535="","",MIN(D2535,MAX(0,I2535-F2535)))</f>
        <v/>
      </c>
      <c r="K2535" s="50">
        <f>IF(D2535="","",MAX(0,D2535+F2535-I2535))</f>
        <v/>
      </c>
      <c r="L2535" s="23">
        <f>IF(D2535="","",IF(D2535&lt;=0,"",1+COUNTIFS($D$2506:$D$2605,"&gt;0",$E$2506:$E$2605,"&gt;"&amp;E2535)))</f>
        <v/>
      </c>
      <c r="M2535" s="23">
        <f>IF(D2535="","",IF(AND(K2535&gt;0,L2535=1),"Yes","No"))</f>
        <v/>
      </c>
      <c r="N2535" s="50">
        <f>IF(D2535="","",N2435+F2535)</f>
        <v/>
      </c>
      <c r="O2535" s="49">
        <f>IF(D2535="","",IF(AND(K2535=0,K2435&gt;0),C2535,""))</f>
        <v/>
      </c>
    </row>
    <row r="2536">
      <c r="A2536" s="47">
        <f>IF(B2536="","",DATE(YEAR('Debt Inputs'!$E$2),MONTH('Debt Inputs'!$E$2)+25,1))</f>
        <v/>
      </c>
      <c r="B2536" s="18">
        <f>IF('Debt Inputs'!A36="","",'Debt Inputs'!A36)</f>
        <v/>
      </c>
      <c r="C2536" s="19">
        <f>IF(B2536="","",IFERROR(VLOOKUP(B2536,'Debt Inputs'!$A$6:$M$105,2,FALSE),""))</f>
        <v/>
      </c>
      <c r="D2536" s="48">
        <f>IF(B2536="","",K2436)</f>
        <v/>
      </c>
      <c r="E2536" s="21">
        <f>IF(B2536="","",IFERROR(VLOOKUP(B2536,'Debt Inputs'!$A$6:$M$105,5,FALSE),0))</f>
        <v/>
      </c>
      <c r="F2536" s="48">
        <f>IF(D2536="","",IFERROR(D2536*E2536/12,0))</f>
        <v/>
      </c>
      <c r="G2536" s="48">
        <f>IF(D2536="","",MIN(IFERROR(VLOOKUP(B2536,'Debt Inputs'!$A$6:$M$105,7,FALSE),0),D2536+F2536))</f>
        <v/>
      </c>
      <c r="H2536" s="48">
        <f>IF(D2536="","",IF(L2536=1,MAX(0,'Debt Inputs'!$B$2-SUM($G$2506:$G$2605)),0))</f>
        <v/>
      </c>
      <c r="I2536" s="48">
        <f>IF(D2536="","",MIN(D2536+F2536,G2536+H2536))</f>
        <v/>
      </c>
      <c r="J2536" s="48">
        <f>IF(D2536="","",MIN(D2536,MAX(0,I2536-F2536)))</f>
        <v/>
      </c>
      <c r="K2536" s="48">
        <f>IF(D2536="","",MAX(0,D2536+F2536-I2536))</f>
        <v/>
      </c>
      <c r="L2536" s="18">
        <f>IF(D2536="","",IF(D2536&lt;=0,"",1+COUNTIFS($D$2506:$D$2605,"&gt;0",$E$2506:$E$2605,"&gt;"&amp;E2536)))</f>
        <v/>
      </c>
      <c r="M2536" s="18">
        <f>IF(D2536="","",IF(AND(K2536&gt;0,L2536=1),"Yes","No"))</f>
        <v/>
      </c>
      <c r="N2536" s="48">
        <f>IF(D2536="","",N2436+F2536)</f>
        <v/>
      </c>
      <c r="O2536" s="47">
        <f>IF(D2536="","",IF(AND(K2536=0,K2436&gt;0),C2536,""))</f>
        <v/>
      </c>
    </row>
    <row r="2537">
      <c r="A2537" s="49">
        <f>IF(B2537="","",DATE(YEAR('Debt Inputs'!$E$2),MONTH('Debt Inputs'!$E$2)+25,1))</f>
        <v/>
      </c>
      <c r="B2537" s="23">
        <f>IF('Debt Inputs'!A37="","",'Debt Inputs'!A37)</f>
        <v/>
      </c>
      <c r="C2537" s="24">
        <f>IF(B2537="","",IFERROR(VLOOKUP(B2537,'Debt Inputs'!$A$6:$M$105,2,FALSE),""))</f>
        <v/>
      </c>
      <c r="D2537" s="50">
        <f>IF(B2537="","",K2437)</f>
        <v/>
      </c>
      <c r="E2537" s="26">
        <f>IF(B2537="","",IFERROR(VLOOKUP(B2537,'Debt Inputs'!$A$6:$M$105,5,FALSE),0))</f>
        <v/>
      </c>
      <c r="F2537" s="50">
        <f>IF(D2537="","",IFERROR(D2537*E2537/12,0))</f>
        <v/>
      </c>
      <c r="G2537" s="50">
        <f>IF(D2537="","",MIN(IFERROR(VLOOKUP(B2537,'Debt Inputs'!$A$6:$M$105,7,FALSE),0),D2537+F2537))</f>
        <v/>
      </c>
      <c r="H2537" s="50">
        <f>IF(D2537="","",IF(L2537=1,MAX(0,'Debt Inputs'!$B$2-SUM($G$2506:$G$2605)),0))</f>
        <v/>
      </c>
      <c r="I2537" s="50">
        <f>IF(D2537="","",MIN(D2537+F2537,G2537+H2537))</f>
        <v/>
      </c>
      <c r="J2537" s="50">
        <f>IF(D2537="","",MIN(D2537,MAX(0,I2537-F2537)))</f>
        <v/>
      </c>
      <c r="K2537" s="50">
        <f>IF(D2537="","",MAX(0,D2537+F2537-I2537))</f>
        <v/>
      </c>
      <c r="L2537" s="23">
        <f>IF(D2537="","",IF(D2537&lt;=0,"",1+COUNTIFS($D$2506:$D$2605,"&gt;0",$E$2506:$E$2605,"&gt;"&amp;E2537)))</f>
        <v/>
      </c>
      <c r="M2537" s="23">
        <f>IF(D2537="","",IF(AND(K2537&gt;0,L2537=1),"Yes","No"))</f>
        <v/>
      </c>
      <c r="N2537" s="50">
        <f>IF(D2537="","",N2437+F2537)</f>
        <v/>
      </c>
      <c r="O2537" s="49">
        <f>IF(D2537="","",IF(AND(K2537=0,K2437&gt;0),C2537,""))</f>
        <v/>
      </c>
    </row>
    <row r="2538">
      <c r="A2538" s="47">
        <f>IF(B2538="","",DATE(YEAR('Debt Inputs'!$E$2),MONTH('Debt Inputs'!$E$2)+25,1))</f>
        <v/>
      </c>
      <c r="B2538" s="18">
        <f>IF('Debt Inputs'!A38="","",'Debt Inputs'!A38)</f>
        <v/>
      </c>
      <c r="C2538" s="19">
        <f>IF(B2538="","",IFERROR(VLOOKUP(B2538,'Debt Inputs'!$A$6:$M$105,2,FALSE),""))</f>
        <v/>
      </c>
      <c r="D2538" s="48">
        <f>IF(B2538="","",K2438)</f>
        <v/>
      </c>
      <c r="E2538" s="21">
        <f>IF(B2538="","",IFERROR(VLOOKUP(B2538,'Debt Inputs'!$A$6:$M$105,5,FALSE),0))</f>
        <v/>
      </c>
      <c r="F2538" s="48">
        <f>IF(D2538="","",IFERROR(D2538*E2538/12,0))</f>
        <v/>
      </c>
      <c r="G2538" s="48">
        <f>IF(D2538="","",MIN(IFERROR(VLOOKUP(B2538,'Debt Inputs'!$A$6:$M$105,7,FALSE),0),D2538+F2538))</f>
        <v/>
      </c>
      <c r="H2538" s="48">
        <f>IF(D2538="","",IF(L2538=1,MAX(0,'Debt Inputs'!$B$2-SUM($G$2506:$G$2605)),0))</f>
        <v/>
      </c>
      <c r="I2538" s="48">
        <f>IF(D2538="","",MIN(D2538+F2538,G2538+H2538))</f>
        <v/>
      </c>
      <c r="J2538" s="48">
        <f>IF(D2538="","",MIN(D2538,MAX(0,I2538-F2538)))</f>
        <v/>
      </c>
      <c r="K2538" s="48">
        <f>IF(D2538="","",MAX(0,D2538+F2538-I2538))</f>
        <v/>
      </c>
      <c r="L2538" s="18">
        <f>IF(D2538="","",IF(D2538&lt;=0,"",1+COUNTIFS($D$2506:$D$2605,"&gt;0",$E$2506:$E$2605,"&gt;"&amp;E2538)))</f>
        <v/>
      </c>
      <c r="M2538" s="18">
        <f>IF(D2538="","",IF(AND(K2538&gt;0,L2538=1),"Yes","No"))</f>
        <v/>
      </c>
      <c r="N2538" s="48">
        <f>IF(D2538="","",N2438+F2538)</f>
        <v/>
      </c>
      <c r="O2538" s="47">
        <f>IF(D2538="","",IF(AND(K2538=0,K2438&gt;0),C2538,""))</f>
        <v/>
      </c>
    </row>
    <row r="2539">
      <c r="A2539" s="49">
        <f>IF(B2539="","",DATE(YEAR('Debt Inputs'!$E$2),MONTH('Debt Inputs'!$E$2)+25,1))</f>
        <v/>
      </c>
      <c r="B2539" s="23">
        <f>IF('Debt Inputs'!A39="","",'Debt Inputs'!A39)</f>
        <v/>
      </c>
      <c r="C2539" s="24">
        <f>IF(B2539="","",IFERROR(VLOOKUP(B2539,'Debt Inputs'!$A$6:$M$105,2,FALSE),""))</f>
        <v/>
      </c>
      <c r="D2539" s="50">
        <f>IF(B2539="","",K2439)</f>
        <v/>
      </c>
      <c r="E2539" s="26">
        <f>IF(B2539="","",IFERROR(VLOOKUP(B2539,'Debt Inputs'!$A$6:$M$105,5,FALSE),0))</f>
        <v/>
      </c>
      <c r="F2539" s="50">
        <f>IF(D2539="","",IFERROR(D2539*E2539/12,0))</f>
        <v/>
      </c>
      <c r="G2539" s="50">
        <f>IF(D2539="","",MIN(IFERROR(VLOOKUP(B2539,'Debt Inputs'!$A$6:$M$105,7,FALSE),0),D2539+F2539))</f>
        <v/>
      </c>
      <c r="H2539" s="50">
        <f>IF(D2539="","",IF(L2539=1,MAX(0,'Debt Inputs'!$B$2-SUM($G$2506:$G$2605)),0))</f>
        <v/>
      </c>
      <c r="I2539" s="50">
        <f>IF(D2539="","",MIN(D2539+F2539,G2539+H2539))</f>
        <v/>
      </c>
      <c r="J2539" s="50">
        <f>IF(D2539="","",MIN(D2539,MAX(0,I2539-F2539)))</f>
        <v/>
      </c>
      <c r="K2539" s="50">
        <f>IF(D2539="","",MAX(0,D2539+F2539-I2539))</f>
        <v/>
      </c>
      <c r="L2539" s="23">
        <f>IF(D2539="","",IF(D2539&lt;=0,"",1+COUNTIFS($D$2506:$D$2605,"&gt;0",$E$2506:$E$2605,"&gt;"&amp;E2539)))</f>
        <v/>
      </c>
      <c r="M2539" s="23">
        <f>IF(D2539="","",IF(AND(K2539&gt;0,L2539=1),"Yes","No"))</f>
        <v/>
      </c>
      <c r="N2539" s="50">
        <f>IF(D2539="","",N2439+F2539)</f>
        <v/>
      </c>
      <c r="O2539" s="49">
        <f>IF(D2539="","",IF(AND(K2539=0,K2439&gt;0),C2539,""))</f>
        <v/>
      </c>
    </row>
    <row r="2540">
      <c r="A2540" s="47">
        <f>IF(B2540="","",DATE(YEAR('Debt Inputs'!$E$2),MONTH('Debt Inputs'!$E$2)+25,1))</f>
        <v/>
      </c>
      <c r="B2540" s="18">
        <f>IF('Debt Inputs'!A40="","",'Debt Inputs'!A40)</f>
        <v/>
      </c>
      <c r="C2540" s="19">
        <f>IF(B2540="","",IFERROR(VLOOKUP(B2540,'Debt Inputs'!$A$6:$M$105,2,FALSE),""))</f>
        <v/>
      </c>
      <c r="D2540" s="48">
        <f>IF(B2540="","",K2440)</f>
        <v/>
      </c>
      <c r="E2540" s="21">
        <f>IF(B2540="","",IFERROR(VLOOKUP(B2540,'Debt Inputs'!$A$6:$M$105,5,FALSE),0))</f>
        <v/>
      </c>
      <c r="F2540" s="48">
        <f>IF(D2540="","",IFERROR(D2540*E2540/12,0))</f>
        <v/>
      </c>
      <c r="G2540" s="48">
        <f>IF(D2540="","",MIN(IFERROR(VLOOKUP(B2540,'Debt Inputs'!$A$6:$M$105,7,FALSE),0),D2540+F2540))</f>
        <v/>
      </c>
      <c r="H2540" s="48">
        <f>IF(D2540="","",IF(L2540=1,MAX(0,'Debt Inputs'!$B$2-SUM($G$2506:$G$2605)),0))</f>
        <v/>
      </c>
      <c r="I2540" s="48">
        <f>IF(D2540="","",MIN(D2540+F2540,G2540+H2540))</f>
        <v/>
      </c>
      <c r="J2540" s="48">
        <f>IF(D2540="","",MIN(D2540,MAX(0,I2540-F2540)))</f>
        <v/>
      </c>
      <c r="K2540" s="48">
        <f>IF(D2540="","",MAX(0,D2540+F2540-I2540))</f>
        <v/>
      </c>
      <c r="L2540" s="18">
        <f>IF(D2540="","",IF(D2540&lt;=0,"",1+COUNTIFS($D$2506:$D$2605,"&gt;0",$E$2506:$E$2605,"&gt;"&amp;E2540)))</f>
        <v/>
      </c>
      <c r="M2540" s="18">
        <f>IF(D2540="","",IF(AND(K2540&gt;0,L2540=1),"Yes","No"))</f>
        <v/>
      </c>
      <c r="N2540" s="48">
        <f>IF(D2540="","",N2440+F2540)</f>
        <v/>
      </c>
      <c r="O2540" s="47">
        <f>IF(D2540="","",IF(AND(K2540=0,K2440&gt;0),C2540,""))</f>
        <v/>
      </c>
    </row>
    <row r="2541">
      <c r="A2541" s="49">
        <f>IF(B2541="","",DATE(YEAR('Debt Inputs'!$E$2),MONTH('Debt Inputs'!$E$2)+25,1))</f>
        <v/>
      </c>
      <c r="B2541" s="23">
        <f>IF('Debt Inputs'!A41="","",'Debt Inputs'!A41)</f>
        <v/>
      </c>
      <c r="C2541" s="24">
        <f>IF(B2541="","",IFERROR(VLOOKUP(B2541,'Debt Inputs'!$A$6:$M$105,2,FALSE),""))</f>
        <v/>
      </c>
      <c r="D2541" s="50">
        <f>IF(B2541="","",K2441)</f>
        <v/>
      </c>
      <c r="E2541" s="26">
        <f>IF(B2541="","",IFERROR(VLOOKUP(B2541,'Debt Inputs'!$A$6:$M$105,5,FALSE),0))</f>
        <v/>
      </c>
      <c r="F2541" s="50">
        <f>IF(D2541="","",IFERROR(D2541*E2541/12,0))</f>
        <v/>
      </c>
      <c r="G2541" s="50">
        <f>IF(D2541="","",MIN(IFERROR(VLOOKUP(B2541,'Debt Inputs'!$A$6:$M$105,7,FALSE),0),D2541+F2541))</f>
        <v/>
      </c>
      <c r="H2541" s="50">
        <f>IF(D2541="","",IF(L2541=1,MAX(0,'Debt Inputs'!$B$2-SUM($G$2506:$G$2605)),0))</f>
        <v/>
      </c>
      <c r="I2541" s="50">
        <f>IF(D2541="","",MIN(D2541+F2541,G2541+H2541))</f>
        <v/>
      </c>
      <c r="J2541" s="50">
        <f>IF(D2541="","",MIN(D2541,MAX(0,I2541-F2541)))</f>
        <v/>
      </c>
      <c r="K2541" s="50">
        <f>IF(D2541="","",MAX(0,D2541+F2541-I2541))</f>
        <v/>
      </c>
      <c r="L2541" s="23">
        <f>IF(D2541="","",IF(D2541&lt;=0,"",1+COUNTIFS($D$2506:$D$2605,"&gt;0",$E$2506:$E$2605,"&gt;"&amp;E2541)))</f>
        <v/>
      </c>
      <c r="M2541" s="23">
        <f>IF(D2541="","",IF(AND(K2541&gt;0,L2541=1),"Yes","No"))</f>
        <v/>
      </c>
      <c r="N2541" s="50">
        <f>IF(D2541="","",N2441+F2541)</f>
        <v/>
      </c>
      <c r="O2541" s="49">
        <f>IF(D2541="","",IF(AND(K2541=0,K2441&gt;0),C2541,""))</f>
        <v/>
      </c>
    </row>
    <row r="2542">
      <c r="A2542" s="47">
        <f>IF(B2542="","",DATE(YEAR('Debt Inputs'!$E$2),MONTH('Debt Inputs'!$E$2)+25,1))</f>
        <v/>
      </c>
      <c r="B2542" s="18">
        <f>IF('Debt Inputs'!A42="","",'Debt Inputs'!A42)</f>
        <v/>
      </c>
      <c r="C2542" s="19">
        <f>IF(B2542="","",IFERROR(VLOOKUP(B2542,'Debt Inputs'!$A$6:$M$105,2,FALSE),""))</f>
        <v/>
      </c>
      <c r="D2542" s="48">
        <f>IF(B2542="","",K2442)</f>
        <v/>
      </c>
      <c r="E2542" s="21">
        <f>IF(B2542="","",IFERROR(VLOOKUP(B2542,'Debt Inputs'!$A$6:$M$105,5,FALSE),0))</f>
        <v/>
      </c>
      <c r="F2542" s="48">
        <f>IF(D2542="","",IFERROR(D2542*E2542/12,0))</f>
        <v/>
      </c>
      <c r="G2542" s="48">
        <f>IF(D2542="","",MIN(IFERROR(VLOOKUP(B2542,'Debt Inputs'!$A$6:$M$105,7,FALSE),0),D2542+F2542))</f>
        <v/>
      </c>
      <c r="H2542" s="48">
        <f>IF(D2542="","",IF(L2542=1,MAX(0,'Debt Inputs'!$B$2-SUM($G$2506:$G$2605)),0))</f>
        <v/>
      </c>
      <c r="I2542" s="48">
        <f>IF(D2542="","",MIN(D2542+F2542,G2542+H2542))</f>
        <v/>
      </c>
      <c r="J2542" s="48">
        <f>IF(D2542="","",MIN(D2542,MAX(0,I2542-F2542)))</f>
        <v/>
      </c>
      <c r="K2542" s="48">
        <f>IF(D2542="","",MAX(0,D2542+F2542-I2542))</f>
        <v/>
      </c>
      <c r="L2542" s="18">
        <f>IF(D2542="","",IF(D2542&lt;=0,"",1+COUNTIFS($D$2506:$D$2605,"&gt;0",$E$2506:$E$2605,"&gt;"&amp;E2542)))</f>
        <v/>
      </c>
      <c r="M2542" s="18">
        <f>IF(D2542="","",IF(AND(K2542&gt;0,L2542=1),"Yes","No"))</f>
        <v/>
      </c>
      <c r="N2542" s="48">
        <f>IF(D2542="","",N2442+F2542)</f>
        <v/>
      </c>
      <c r="O2542" s="47">
        <f>IF(D2542="","",IF(AND(K2542=0,K2442&gt;0),C2542,""))</f>
        <v/>
      </c>
    </row>
    <row r="2543">
      <c r="A2543" s="49">
        <f>IF(B2543="","",DATE(YEAR('Debt Inputs'!$E$2),MONTH('Debt Inputs'!$E$2)+25,1))</f>
        <v/>
      </c>
      <c r="B2543" s="23">
        <f>IF('Debt Inputs'!A43="","",'Debt Inputs'!A43)</f>
        <v/>
      </c>
      <c r="C2543" s="24">
        <f>IF(B2543="","",IFERROR(VLOOKUP(B2543,'Debt Inputs'!$A$6:$M$105,2,FALSE),""))</f>
        <v/>
      </c>
      <c r="D2543" s="50">
        <f>IF(B2543="","",K2443)</f>
        <v/>
      </c>
      <c r="E2543" s="26">
        <f>IF(B2543="","",IFERROR(VLOOKUP(B2543,'Debt Inputs'!$A$6:$M$105,5,FALSE),0))</f>
        <v/>
      </c>
      <c r="F2543" s="50">
        <f>IF(D2543="","",IFERROR(D2543*E2543/12,0))</f>
        <v/>
      </c>
      <c r="G2543" s="50">
        <f>IF(D2543="","",MIN(IFERROR(VLOOKUP(B2543,'Debt Inputs'!$A$6:$M$105,7,FALSE),0),D2543+F2543))</f>
        <v/>
      </c>
      <c r="H2543" s="50">
        <f>IF(D2543="","",IF(L2543=1,MAX(0,'Debt Inputs'!$B$2-SUM($G$2506:$G$2605)),0))</f>
        <v/>
      </c>
      <c r="I2543" s="50">
        <f>IF(D2543="","",MIN(D2543+F2543,G2543+H2543))</f>
        <v/>
      </c>
      <c r="J2543" s="50">
        <f>IF(D2543="","",MIN(D2543,MAX(0,I2543-F2543)))</f>
        <v/>
      </c>
      <c r="K2543" s="50">
        <f>IF(D2543="","",MAX(0,D2543+F2543-I2543))</f>
        <v/>
      </c>
      <c r="L2543" s="23">
        <f>IF(D2543="","",IF(D2543&lt;=0,"",1+COUNTIFS($D$2506:$D$2605,"&gt;0",$E$2506:$E$2605,"&gt;"&amp;E2543)))</f>
        <v/>
      </c>
      <c r="M2543" s="23">
        <f>IF(D2543="","",IF(AND(K2543&gt;0,L2543=1),"Yes","No"))</f>
        <v/>
      </c>
      <c r="N2543" s="50">
        <f>IF(D2543="","",N2443+F2543)</f>
        <v/>
      </c>
      <c r="O2543" s="49">
        <f>IF(D2543="","",IF(AND(K2543=0,K2443&gt;0),C2543,""))</f>
        <v/>
      </c>
    </row>
    <row r="2544">
      <c r="A2544" s="47">
        <f>IF(B2544="","",DATE(YEAR('Debt Inputs'!$E$2),MONTH('Debt Inputs'!$E$2)+25,1))</f>
        <v/>
      </c>
      <c r="B2544" s="18">
        <f>IF('Debt Inputs'!A44="","",'Debt Inputs'!A44)</f>
        <v/>
      </c>
      <c r="C2544" s="19">
        <f>IF(B2544="","",IFERROR(VLOOKUP(B2544,'Debt Inputs'!$A$6:$M$105,2,FALSE),""))</f>
        <v/>
      </c>
      <c r="D2544" s="48">
        <f>IF(B2544="","",K2444)</f>
        <v/>
      </c>
      <c r="E2544" s="21">
        <f>IF(B2544="","",IFERROR(VLOOKUP(B2544,'Debt Inputs'!$A$6:$M$105,5,FALSE),0))</f>
        <v/>
      </c>
      <c r="F2544" s="48">
        <f>IF(D2544="","",IFERROR(D2544*E2544/12,0))</f>
        <v/>
      </c>
      <c r="G2544" s="48">
        <f>IF(D2544="","",MIN(IFERROR(VLOOKUP(B2544,'Debt Inputs'!$A$6:$M$105,7,FALSE),0),D2544+F2544))</f>
        <v/>
      </c>
      <c r="H2544" s="48">
        <f>IF(D2544="","",IF(L2544=1,MAX(0,'Debt Inputs'!$B$2-SUM($G$2506:$G$2605)),0))</f>
        <v/>
      </c>
      <c r="I2544" s="48">
        <f>IF(D2544="","",MIN(D2544+F2544,G2544+H2544))</f>
        <v/>
      </c>
      <c r="J2544" s="48">
        <f>IF(D2544="","",MIN(D2544,MAX(0,I2544-F2544)))</f>
        <v/>
      </c>
      <c r="K2544" s="48">
        <f>IF(D2544="","",MAX(0,D2544+F2544-I2544))</f>
        <v/>
      </c>
      <c r="L2544" s="18">
        <f>IF(D2544="","",IF(D2544&lt;=0,"",1+COUNTIFS($D$2506:$D$2605,"&gt;0",$E$2506:$E$2605,"&gt;"&amp;E2544)))</f>
        <v/>
      </c>
      <c r="M2544" s="18">
        <f>IF(D2544="","",IF(AND(K2544&gt;0,L2544=1),"Yes","No"))</f>
        <v/>
      </c>
      <c r="N2544" s="48">
        <f>IF(D2544="","",N2444+F2544)</f>
        <v/>
      </c>
      <c r="O2544" s="47">
        <f>IF(D2544="","",IF(AND(K2544=0,K2444&gt;0),C2544,""))</f>
        <v/>
      </c>
    </row>
    <row r="2545">
      <c r="A2545" s="49">
        <f>IF(B2545="","",DATE(YEAR('Debt Inputs'!$E$2),MONTH('Debt Inputs'!$E$2)+25,1))</f>
        <v/>
      </c>
      <c r="B2545" s="23">
        <f>IF('Debt Inputs'!A45="","",'Debt Inputs'!A45)</f>
        <v/>
      </c>
      <c r="C2545" s="24">
        <f>IF(B2545="","",IFERROR(VLOOKUP(B2545,'Debt Inputs'!$A$6:$M$105,2,FALSE),""))</f>
        <v/>
      </c>
      <c r="D2545" s="50">
        <f>IF(B2545="","",K2445)</f>
        <v/>
      </c>
      <c r="E2545" s="26">
        <f>IF(B2545="","",IFERROR(VLOOKUP(B2545,'Debt Inputs'!$A$6:$M$105,5,FALSE),0))</f>
        <v/>
      </c>
      <c r="F2545" s="50">
        <f>IF(D2545="","",IFERROR(D2545*E2545/12,0))</f>
        <v/>
      </c>
      <c r="G2545" s="50">
        <f>IF(D2545="","",MIN(IFERROR(VLOOKUP(B2545,'Debt Inputs'!$A$6:$M$105,7,FALSE),0),D2545+F2545))</f>
        <v/>
      </c>
      <c r="H2545" s="50">
        <f>IF(D2545="","",IF(L2545=1,MAX(0,'Debt Inputs'!$B$2-SUM($G$2506:$G$2605)),0))</f>
        <v/>
      </c>
      <c r="I2545" s="50">
        <f>IF(D2545="","",MIN(D2545+F2545,G2545+H2545))</f>
        <v/>
      </c>
      <c r="J2545" s="50">
        <f>IF(D2545="","",MIN(D2545,MAX(0,I2545-F2545)))</f>
        <v/>
      </c>
      <c r="K2545" s="50">
        <f>IF(D2545="","",MAX(0,D2545+F2545-I2545))</f>
        <v/>
      </c>
      <c r="L2545" s="23">
        <f>IF(D2545="","",IF(D2545&lt;=0,"",1+COUNTIFS($D$2506:$D$2605,"&gt;0",$E$2506:$E$2605,"&gt;"&amp;E2545)))</f>
        <v/>
      </c>
      <c r="M2545" s="23">
        <f>IF(D2545="","",IF(AND(K2545&gt;0,L2545=1),"Yes","No"))</f>
        <v/>
      </c>
      <c r="N2545" s="50">
        <f>IF(D2545="","",N2445+F2545)</f>
        <v/>
      </c>
      <c r="O2545" s="49">
        <f>IF(D2545="","",IF(AND(K2545=0,K2445&gt;0),C2545,""))</f>
        <v/>
      </c>
    </row>
    <row r="2546">
      <c r="A2546" s="47">
        <f>IF(B2546="","",DATE(YEAR('Debt Inputs'!$E$2),MONTH('Debt Inputs'!$E$2)+25,1))</f>
        <v/>
      </c>
      <c r="B2546" s="18">
        <f>IF('Debt Inputs'!A46="","",'Debt Inputs'!A46)</f>
        <v/>
      </c>
      <c r="C2546" s="19">
        <f>IF(B2546="","",IFERROR(VLOOKUP(B2546,'Debt Inputs'!$A$6:$M$105,2,FALSE),""))</f>
        <v/>
      </c>
      <c r="D2546" s="48">
        <f>IF(B2546="","",K2446)</f>
        <v/>
      </c>
      <c r="E2546" s="21">
        <f>IF(B2546="","",IFERROR(VLOOKUP(B2546,'Debt Inputs'!$A$6:$M$105,5,FALSE),0))</f>
        <v/>
      </c>
      <c r="F2546" s="48">
        <f>IF(D2546="","",IFERROR(D2546*E2546/12,0))</f>
        <v/>
      </c>
      <c r="G2546" s="48">
        <f>IF(D2546="","",MIN(IFERROR(VLOOKUP(B2546,'Debt Inputs'!$A$6:$M$105,7,FALSE),0),D2546+F2546))</f>
        <v/>
      </c>
      <c r="H2546" s="48">
        <f>IF(D2546="","",IF(L2546=1,MAX(0,'Debt Inputs'!$B$2-SUM($G$2506:$G$2605)),0))</f>
        <v/>
      </c>
      <c r="I2546" s="48">
        <f>IF(D2546="","",MIN(D2546+F2546,G2546+H2546))</f>
        <v/>
      </c>
      <c r="J2546" s="48">
        <f>IF(D2546="","",MIN(D2546,MAX(0,I2546-F2546)))</f>
        <v/>
      </c>
      <c r="K2546" s="48">
        <f>IF(D2546="","",MAX(0,D2546+F2546-I2546))</f>
        <v/>
      </c>
      <c r="L2546" s="18">
        <f>IF(D2546="","",IF(D2546&lt;=0,"",1+COUNTIFS($D$2506:$D$2605,"&gt;0",$E$2506:$E$2605,"&gt;"&amp;E2546)))</f>
        <v/>
      </c>
      <c r="M2546" s="18">
        <f>IF(D2546="","",IF(AND(K2546&gt;0,L2546=1),"Yes","No"))</f>
        <v/>
      </c>
      <c r="N2546" s="48">
        <f>IF(D2546="","",N2446+F2546)</f>
        <v/>
      </c>
      <c r="O2546" s="47">
        <f>IF(D2546="","",IF(AND(K2546=0,K2446&gt;0),C2546,""))</f>
        <v/>
      </c>
    </row>
    <row r="2547">
      <c r="A2547" s="49">
        <f>IF(B2547="","",DATE(YEAR('Debt Inputs'!$E$2),MONTH('Debt Inputs'!$E$2)+25,1))</f>
        <v/>
      </c>
      <c r="B2547" s="23">
        <f>IF('Debt Inputs'!A47="","",'Debt Inputs'!A47)</f>
        <v/>
      </c>
      <c r="C2547" s="24">
        <f>IF(B2547="","",IFERROR(VLOOKUP(B2547,'Debt Inputs'!$A$6:$M$105,2,FALSE),""))</f>
        <v/>
      </c>
      <c r="D2547" s="50">
        <f>IF(B2547="","",K2447)</f>
        <v/>
      </c>
      <c r="E2547" s="26">
        <f>IF(B2547="","",IFERROR(VLOOKUP(B2547,'Debt Inputs'!$A$6:$M$105,5,FALSE),0))</f>
        <v/>
      </c>
      <c r="F2547" s="50">
        <f>IF(D2547="","",IFERROR(D2547*E2547/12,0))</f>
        <v/>
      </c>
      <c r="G2547" s="50">
        <f>IF(D2547="","",MIN(IFERROR(VLOOKUP(B2547,'Debt Inputs'!$A$6:$M$105,7,FALSE),0),D2547+F2547))</f>
        <v/>
      </c>
      <c r="H2547" s="50">
        <f>IF(D2547="","",IF(L2547=1,MAX(0,'Debt Inputs'!$B$2-SUM($G$2506:$G$2605)),0))</f>
        <v/>
      </c>
      <c r="I2547" s="50">
        <f>IF(D2547="","",MIN(D2547+F2547,G2547+H2547))</f>
        <v/>
      </c>
      <c r="J2547" s="50">
        <f>IF(D2547="","",MIN(D2547,MAX(0,I2547-F2547)))</f>
        <v/>
      </c>
      <c r="K2547" s="50">
        <f>IF(D2547="","",MAX(0,D2547+F2547-I2547))</f>
        <v/>
      </c>
      <c r="L2547" s="23">
        <f>IF(D2547="","",IF(D2547&lt;=0,"",1+COUNTIFS($D$2506:$D$2605,"&gt;0",$E$2506:$E$2605,"&gt;"&amp;E2547)))</f>
        <v/>
      </c>
      <c r="M2547" s="23">
        <f>IF(D2547="","",IF(AND(K2547&gt;0,L2547=1),"Yes","No"))</f>
        <v/>
      </c>
      <c r="N2547" s="50">
        <f>IF(D2547="","",N2447+F2547)</f>
        <v/>
      </c>
      <c r="O2547" s="49">
        <f>IF(D2547="","",IF(AND(K2547=0,K2447&gt;0),C2547,""))</f>
        <v/>
      </c>
    </row>
    <row r="2548">
      <c r="A2548" s="47">
        <f>IF(B2548="","",DATE(YEAR('Debt Inputs'!$E$2),MONTH('Debt Inputs'!$E$2)+25,1))</f>
        <v/>
      </c>
      <c r="B2548" s="18">
        <f>IF('Debt Inputs'!A48="","",'Debt Inputs'!A48)</f>
        <v/>
      </c>
      <c r="C2548" s="19">
        <f>IF(B2548="","",IFERROR(VLOOKUP(B2548,'Debt Inputs'!$A$6:$M$105,2,FALSE),""))</f>
        <v/>
      </c>
      <c r="D2548" s="48">
        <f>IF(B2548="","",K2448)</f>
        <v/>
      </c>
      <c r="E2548" s="21">
        <f>IF(B2548="","",IFERROR(VLOOKUP(B2548,'Debt Inputs'!$A$6:$M$105,5,FALSE),0))</f>
        <v/>
      </c>
      <c r="F2548" s="48">
        <f>IF(D2548="","",IFERROR(D2548*E2548/12,0))</f>
        <v/>
      </c>
      <c r="G2548" s="48">
        <f>IF(D2548="","",MIN(IFERROR(VLOOKUP(B2548,'Debt Inputs'!$A$6:$M$105,7,FALSE),0),D2548+F2548))</f>
        <v/>
      </c>
      <c r="H2548" s="48">
        <f>IF(D2548="","",IF(L2548=1,MAX(0,'Debt Inputs'!$B$2-SUM($G$2506:$G$2605)),0))</f>
        <v/>
      </c>
      <c r="I2548" s="48">
        <f>IF(D2548="","",MIN(D2548+F2548,G2548+H2548))</f>
        <v/>
      </c>
      <c r="J2548" s="48">
        <f>IF(D2548="","",MIN(D2548,MAX(0,I2548-F2548)))</f>
        <v/>
      </c>
      <c r="K2548" s="48">
        <f>IF(D2548="","",MAX(0,D2548+F2548-I2548))</f>
        <v/>
      </c>
      <c r="L2548" s="18">
        <f>IF(D2548="","",IF(D2548&lt;=0,"",1+COUNTIFS($D$2506:$D$2605,"&gt;0",$E$2506:$E$2605,"&gt;"&amp;E2548)))</f>
        <v/>
      </c>
      <c r="M2548" s="18">
        <f>IF(D2548="","",IF(AND(K2548&gt;0,L2548=1),"Yes","No"))</f>
        <v/>
      </c>
      <c r="N2548" s="48">
        <f>IF(D2548="","",N2448+F2548)</f>
        <v/>
      </c>
      <c r="O2548" s="47">
        <f>IF(D2548="","",IF(AND(K2548=0,K2448&gt;0),C2548,""))</f>
        <v/>
      </c>
    </row>
    <row r="2549">
      <c r="A2549" s="49">
        <f>IF(B2549="","",DATE(YEAR('Debt Inputs'!$E$2),MONTH('Debt Inputs'!$E$2)+25,1))</f>
        <v/>
      </c>
      <c r="B2549" s="23">
        <f>IF('Debt Inputs'!A49="","",'Debt Inputs'!A49)</f>
        <v/>
      </c>
      <c r="C2549" s="24">
        <f>IF(B2549="","",IFERROR(VLOOKUP(B2549,'Debt Inputs'!$A$6:$M$105,2,FALSE),""))</f>
        <v/>
      </c>
      <c r="D2549" s="50">
        <f>IF(B2549="","",K2449)</f>
        <v/>
      </c>
      <c r="E2549" s="26">
        <f>IF(B2549="","",IFERROR(VLOOKUP(B2549,'Debt Inputs'!$A$6:$M$105,5,FALSE),0))</f>
        <v/>
      </c>
      <c r="F2549" s="50">
        <f>IF(D2549="","",IFERROR(D2549*E2549/12,0))</f>
        <v/>
      </c>
      <c r="G2549" s="50">
        <f>IF(D2549="","",MIN(IFERROR(VLOOKUP(B2549,'Debt Inputs'!$A$6:$M$105,7,FALSE),0),D2549+F2549))</f>
        <v/>
      </c>
      <c r="H2549" s="50">
        <f>IF(D2549="","",IF(L2549=1,MAX(0,'Debt Inputs'!$B$2-SUM($G$2506:$G$2605)),0))</f>
        <v/>
      </c>
      <c r="I2549" s="50">
        <f>IF(D2549="","",MIN(D2549+F2549,G2549+H2549))</f>
        <v/>
      </c>
      <c r="J2549" s="50">
        <f>IF(D2549="","",MIN(D2549,MAX(0,I2549-F2549)))</f>
        <v/>
      </c>
      <c r="K2549" s="50">
        <f>IF(D2549="","",MAX(0,D2549+F2549-I2549))</f>
        <v/>
      </c>
      <c r="L2549" s="23">
        <f>IF(D2549="","",IF(D2549&lt;=0,"",1+COUNTIFS($D$2506:$D$2605,"&gt;0",$E$2506:$E$2605,"&gt;"&amp;E2549)))</f>
        <v/>
      </c>
      <c r="M2549" s="23">
        <f>IF(D2549="","",IF(AND(K2549&gt;0,L2549=1),"Yes","No"))</f>
        <v/>
      </c>
      <c r="N2549" s="50">
        <f>IF(D2549="","",N2449+F2549)</f>
        <v/>
      </c>
      <c r="O2549" s="49">
        <f>IF(D2549="","",IF(AND(K2549=0,K2449&gt;0),C2549,""))</f>
        <v/>
      </c>
    </row>
    <row r="2550">
      <c r="A2550" s="47">
        <f>IF(B2550="","",DATE(YEAR('Debt Inputs'!$E$2),MONTH('Debt Inputs'!$E$2)+25,1))</f>
        <v/>
      </c>
      <c r="B2550" s="18">
        <f>IF('Debt Inputs'!A50="","",'Debt Inputs'!A50)</f>
        <v/>
      </c>
      <c r="C2550" s="19">
        <f>IF(B2550="","",IFERROR(VLOOKUP(B2550,'Debt Inputs'!$A$6:$M$105,2,FALSE),""))</f>
        <v/>
      </c>
      <c r="D2550" s="48">
        <f>IF(B2550="","",K2450)</f>
        <v/>
      </c>
      <c r="E2550" s="21">
        <f>IF(B2550="","",IFERROR(VLOOKUP(B2550,'Debt Inputs'!$A$6:$M$105,5,FALSE),0))</f>
        <v/>
      </c>
      <c r="F2550" s="48">
        <f>IF(D2550="","",IFERROR(D2550*E2550/12,0))</f>
        <v/>
      </c>
      <c r="G2550" s="48">
        <f>IF(D2550="","",MIN(IFERROR(VLOOKUP(B2550,'Debt Inputs'!$A$6:$M$105,7,FALSE),0),D2550+F2550))</f>
        <v/>
      </c>
      <c r="H2550" s="48">
        <f>IF(D2550="","",IF(L2550=1,MAX(0,'Debt Inputs'!$B$2-SUM($G$2506:$G$2605)),0))</f>
        <v/>
      </c>
      <c r="I2550" s="48">
        <f>IF(D2550="","",MIN(D2550+F2550,G2550+H2550))</f>
        <v/>
      </c>
      <c r="J2550" s="48">
        <f>IF(D2550="","",MIN(D2550,MAX(0,I2550-F2550)))</f>
        <v/>
      </c>
      <c r="K2550" s="48">
        <f>IF(D2550="","",MAX(0,D2550+F2550-I2550))</f>
        <v/>
      </c>
      <c r="L2550" s="18">
        <f>IF(D2550="","",IF(D2550&lt;=0,"",1+COUNTIFS($D$2506:$D$2605,"&gt;0",$E$2506:$E$2605,"&gt;"&amp;E2550)))</f>
        <v/>
      </c>
      <c r="M2550" s="18">
        <f>IF(D2550="","",IF(AND(K2550&gt;0,L2550=1),"Yes","No"))</f>
        <v/>
      </c>
      <c r="N2550" s="48">
        <f>IF(D2550="","",N2450+F2550)</f>
        <v/>
      </c>
      <c r="O2550" s="47">
        <f>IF(D2550="","",IF(AND(K2550=0,K2450&gt;0),C2550,""))</f>
        <v/>
      </c>
    </row>
    <row r="2551">
      <c r="A2551" s="49">
        <f>IF(B2551="","",DATE(YEAR('Debt Inputs'!$E$2),MONTH('Debt Inputs'!$E$2)+25,1))</f>
        <v/>
      </c>
      <c r="B2551" s="23">
        <f>IF('Debt Inputs'!A51="","",'Debt Inputs'!A51)</f>
        <v/>
      </c>
      <c r="C2551" s="24">
        <f>IF(B2551="","",IFERROR(VLOOKUP(B2551,'Debt Inputs'!$A$6:$M$105,2,FALSE),""))</f>
        <v/>
      </c>
      <c r="D2551" s="50">
        <f>IF(B2551="","",K2451)</f>
        <v/>
      </c>
      <c r="E2551" s="26">
        <f>IF(B2551="","",IFERROR(VLOOKUP(B2551,'Debt Inputs'!$A$6:$M$105,5,FALSE),0))</f>
        <v/>
      </c>
      <c r="F2551" s="50">
        <f>IF(D2551="","",IFERROR(D2551*E2551/12,0))</f>
        <v/>
      </c>
      <c r="G2551" s="50">
        <f>IF(D2551="","",MIN(IFERROR(VLOOKUP(B2551,'Debt Inputs'!$A$6:$M$105,7,FALSE),0),D2551+F2551))</f>
        <v/>
      </c>
      <c r="H2551" s="50">
        <f>IF(D2551="","",IF(L2551=1,MAX(0,'Debt Inputs'!$B$2-SUM($G$2506:$G$2605)),0))</f>
        <v/>
      </c>
      <c r="I2551" s="50">
        <f>IF(D2551="","",MIN(D2551+F2551,G2551+H2551))</f>
        <v/>
      </c>
      <c r="J2551" s="50">
        <f>IF(D2551="","",MIN(D2551,MAX(0,I2551-F2551)))</f>
        <v/>
      </c>
      <c r="K2551" s="50">
        <f>IF(D2551="","",MAX(0,D2551+F2551-I2551))</f>
        <v/>
      </c>
      <c r="L2551" s="23">
        <f>IF(D2551="","",IF(D2551&lt;=0,"",1+COUNTIFS($D$2506:$D$2605,"&gt;0",$E$2506:$E$2605,"&gt;"&amp;E2551)))</f>
        <v/>
      </c>
      <c r="M2551" s="23">
        <f>IF(D2551="","",IF(AND(K2551&gt;0,L2551=1),"Yes","No"))</f>
        <v/>
      </c>
      <c r="N2551" s="50">
        <f>IF(D2551="","",N2451+F2551)</f>
        <v/>
      </c>
      <c r="O2551" s="49">
        <f>IF(D2551="","",IF(AND(K2551=0,K2451&gt;0),C2551,""))</f>
        <v/>
      </c>
    </row>
    <row r="2552">
      <c r="A2552" s="47">
        <f>IF(B2552="","",DATE(YEAR('Debt Inputs'!$E$2),MONTH('Debt Inputs'!$E$2)+25,1))</f>
        <v/>
      </c>
      <c r="B2552" s="18">
        <f>IF('Debt Inputs'!A52="","",'Debt Inputs'!A52)</f>
        <v/>
      </c>
      <c r="C2552" s="19">
        <f>IF(B2552="","",IFERROR(VLOOKUP(B2552,'Debt Inputs'!$A$6:$M$105,2,FALSE),""))</f>
        <v/>
      </c>
      <c r="D2552" s="48">
        <f>IF(B2552="","",K2452)</f>
        <v/>
      </c>
      <c r="E2552" s="21">
        <f>IF(B2552="","",IFERROR(VLOOKUP(B2552,'Debt Inputs'!$A$6:$M$105,5,FALSE),0))</f>
        <v/>
      </c>
      <c r="F2552" s="48">
        <f>IF(D2552="","",IFERROR(D2552*E2552/12,0))</f>
        <v/>
      </c>
      <c r="G2552" s="48">
        <f>IF(D2552="","",MIN(IFERROR(VLOOKUP(B2552,'Debt Inputs'!$A$6:$M$105,7,FALSE),0),D2552+F2552))</f>
        <v/>
      </c>
      <c r="H2552" s="48">
        <f>IF(D2552="","",IF(L2552=1,MAX(0,'Debt Inputs'!$B$2-SUM($G$2506:$G$2605)),0))</f>
        <v/>
      </c>
      <c r="I2552" s="48">
        <f>IF(D2552="","",MIN(D2552+F2552,G2552+H2552))</f>
        <v/>
      </c>
      <c r="J2552" s="48">
        <f>IF(D2552="","",MIN(D2552,MAX(0,I2552-F2552)))</f>
        <v/>
      </c>
      <c r="K2552" s="48">
        <f>IF(D2552="","",MAX(0,D2552+F2552-I2552))</f>
        <v/>
      </c>
      <c r="L2552" s="18">
        <f>IF(D2552="","",IF(D2552&lt;=0,"",1+COUNTIFS($D$2506:$D$2605,"&gt;0",$E$2506:$E$2605,"&gt;"&amp;E2552)))</f>
        <v/>
      </c>
      <c r="M2552" s="18">
        <f>IF(D2552="","",IF(AND(K2552&gt;0,L2552=1),"Yes","No"))</f>
        <v/>
      </c>
      <c r="N2552" s="48">
        <f>IF(D2552="","",N2452+F2552)</f>
        <v/>
      </c>
      <c r="O2552" s="47">
        <f>IF(D2552="","",IF(AND(K2552=0,K2452&gt;0),C2552,""))</f>
        <v/>
      </c>
    </row>
    <row r="2553">
      <c r="A2553" s="49">
        <f>IF(B2553="","",DATE(YEAR('Debt Inputs'!$E$2),MONTH('Debt Inputs'!$E$2)+25,1))</f>
        <v/>
      </c>
      <c r="B2553" s="23">
        <f>IF('Debt Inputs'!A53="","",'Debt Inputs'!A53)</f>
        <v/>
      </c>
      <c r="C2553" s="24">
        <f>IF(B2553="","",IFERROR(VLOOKUP(B2553,'Debt Inputs'!$A$6:$M$105,2,FALSE),""))</f>
        <v/>
      </c>
      <c r="D2553" s="50">
        <f>IF(B2553="","",K2453)</f>
        <v/>
      </c>
      <c r="E2553" s="26">
        <f>IF(B2553="","",IFERROR(VLOOKUP(B2553,'Debt Inputs'!$A$6:$M$105,5,FALSE),0))</f>
        <v/>
      </c>
      <c r="F2553" s="50">
        <f>IF(D2553="","",IFERROR(D2553*E2553/12,0))</f>
        <v/>
      </c>
      <c r="G2553" s="50">
        <f>IF(D2553="","",MIN(IFERROR(VLOOKUP(B2553,'Debt Inputs'!$A$6:$M$105,7,FALSE),0),D2553+F2553))</f>
        <v/>
      </c>
      <c r="H2553" s="50">
        <f>IF(D2553="","",IF(L2553=1,MAX(0,'Debt Inputs'!$B$2-SUM($G$2506:$G$2605)),0))</f>
        <v/>
      </c>
      <c r="I2553" s="50">
        <f>IF(D2553="","",MIN(D2553+F2553,G2553+H2553))</f>
        <v/>
      </c>
      <c r="J2553" s="50">
        <f>IF(D2553="","",MIN(D2553,MAX(0,I2553-F2553)))</f>
        <v/>
      </c>
      <c r="K2553" s="50">
        <f>IF(D2553="","",MAX(0,D2553+F2553-I2553))</f>
        <v/>
      </c>
      <c r="L2553" s="23">
        <f>IF(D2553="","",IF(D2553&lt;=0,"",1+COUNTIFS($D$2506:$D$2605,"&gt;0",$E$2506:$E$2605,"&gt;"&amp;E2553)))</f>
        <v/>
      </c>
      <c r="M2553" s="23">
        <f>IF(D2553="","",IF(AND(K2553&gt;0,L2553=1),"Yes","No"))</f>
        <v/>
      </c>
      <c r="N2553" s="50">
        <f>IF(D2553="","",N2453+F2553)</f>
        <v/>
      </c>
      <c r="O2553" s="49">
        <f>IF(D2553="","",IF(AND(K2553=0,K2453&gt;0),C2553,""))</f>
        <v/>
      </c>
    </row>
    <row r="2554">
      <c r="A2554" s="47">
        <f>IF(B2554="","",DATE(YEAR('Debt Inputs'!$E$2),MONTH('Debt Inputs'!$E$2)+25,1))</f>
        <v/>
      </c>
      <c r="B2554" s="18">
        <f>IF('Debt Inputs'!A54="","",'Debt Inputs'!A54)</f>
        <v/>
      </c>
      <c r="C2554" s="19">
        <f>IF(B2554="","",IFERROR(VLOOKUP(B2554,'Debt Inputs'!$A$6:$M$105,2,FALSE),""))</f>
        <v/>
      </c>
      <c r="D2554" s="48">
        <f>IF(B2554="","",K2454)</f>
        <v/>
      </c>
      <c r="E2554" s="21">
        <f>IF(B2554="","",IFERROR(VLOOKUP(B2554,'Debt Inputs'!$A$6:$M$105,5,FALSE),0))</f>
        <v/>
      </c>
      <c r="F2554" s="48">
        <f>IF(D2554="","",IFERROR(D2554*E2554/12,0))</f>
        <v/>
      </c>
      <c r="G2554" s="48">
        <f>IF(D2554="","",MIN(IFERROR(VLOOKUP(B2554,'Debt Inputs'!$A$6:$M$105,7,FALSE),0),D2554+F2554))</f>
        <v/>
      </c>
      <c r="H2554" s="48">
        <f>IF(D2554="","",IF(L2554=1,MAX(0,'Debt Inputs'!$B$2-SUM($G$2506:$G$2605)),0))</f>
        <v/>
      </c>
      <c r="I2554" s="48">
        <f>IF(D2554="","",MIN(D2554+F2554,G2554+H2554))</f>
        <v/>
      </c>
      <c r="J2554" s="48">
        <f>IF(D2554="","",MIN(D2554,MAX(0,I2554-F2554)))</f>
        <v/>
      </c>
      <c r="K2554" s="48">
        <f>IF(D2554="","",MAX(0,D2554+F2554-I2554))</f>
        <v/>
      </c>
      <c r="L2554" s="18">
        <f>IF(D2554="","",IF(D2554&lt;=0,"",1+COUNTIFS($D$2506:$D$2605,"&gt;0",$E$2506:$E$2605,"&gt;"&amp;E2554)))</f>
        <v/>
      </c>
      <c r="M2554" s="18">
        <f>IF(D2554="","",IF(AND(K2554&gt;0,L2554=1),"Yes","No"))</f>
        <v/>
      </c>
      <c r="N2554" s="48">
        <f>IF(D2554="","",N2454+F2554)</f>
        <v/>
      </c>
      <c r="O2554" s="47">
        <f>IF(D2554="","",IF(AND(K2554=0,K2454&gt;0),C2554,""))</f>
        <v/>
      </c>
    </row>
    <row r="2555">
      <c r="A2555" s="49">
        <f>IF(B2555="","",DATE(YEAR('Debt Inputs'!$E$2),MONTH('Debt Inputs'!$E$2)+25,1))</f>
        <v/>
      </c>
      <c r="B2555" s="23">
        <f>IF('Debt Inputs'!A55="","",'Debt Inputs'!A55)</f>
        <v/>
      </c>
      <c r="C2555" s="24">
        <f>IF(B2555="","",IFERROR(VLOOKUP(B2555,'Debt Inputs'!$A$6:$M$105,2,FALSE),""))</f>
        <v/>
      </c>
      <c r="D2555" s="50">
        <f>IF(B2555="","",K2455)</f>
        <v/>
      </c>
      <c r="E2555" s="26">
        <f>IF(B2555="","",IFERROR(VLOOKUP(B2555,'Debt Inputs'!$A$6:$M$105,5,FALSE),0))</f>
        <v/>
      </c>
      <c r="F2555" s="50">
        <f>IF(D2555="","",IFERROR(D2555*E2555/12,0))</f>
        <v/>
      </c>
      <c r="G2555" s="50">
        <f>IF(D2555="","",MIN(IFERROR(VLOOKUP(B2555,'Debt Inputs'!$A$6:$M$105,7,FALSE),0),D2555+F2555))</f>
        <v/>
      </c>
      <c r="H2555" s="50">
        <f>IF(D2555="","",IF(L2555=1,MAX(0,'Debt Inputs'!$B$2-SUM($G$2506:$G$2605)),0))</f>
        <v/>
      </c>
      <c r="I2555" s="50">
        <f>IF(D2555="","",MIN(D2555+F2555,G2555+H2555))</f>
        <v/>
      </c>
      <c r="J2555" s="50">
        <f>IF(D2555="","",MIN(D2555,MAX(0,I2555-F2555)))</f>
        <v/>
      </c>
      <c r="K2555" s="50">
        <f>IF(D2555="","",MAX(0,D2555+F2555-I2555))</f>
        <v/>
      </c>
      <c r="L2555" s="23">
        <f>IF(D2555="","",IF(D2555&lt;=0,"",1+COUNTIFS($D$2506:$D$2605,"&gt;0",$E$2506:$E$2605,"&gt;"&amp;E2555)))</f>
        <v/>
      </c>
      <c r="M2555" s="23">
        <f>IF(D2555="","",IF(AND(K2555&gt;0,L2555=1),"Yes","No"))</f>
        <v/>
      </c>
      <c r="N2555" s="50">
        <f>IF(D2555="","",N2455+F2555)</f>
        <v/>
      </c>
      <c r="O2555" s="49">
        <f>IF(D2555="","",IF(AND(K2555=0,K2455&gt;0),C2555,""))</f>
        <v/>
      </c>
    </row>
    <row r="2556">
      <c r="A2556" s="47">
        <f>IF(B2556="","",DATE(YEAR('Debt Inputs'!$E$2),MONTH('Debt Inputs'!$E$2)+25,1))</f>
        <v/>
      </c>
      <c r="B2556" s="18">
        <f>IF('Debt Inputs'!A56="","",'Debt Inputs'!A56)</f>
        <v/>
      </c>
      <c r="C2556" s="19">
        <f>IF(B2556="","",IFERROR(VLOOKUP(B2556,'Debt Inputs'!$A$6:$M$105,2,FALSE),""))</f>
        <v/>
      </c>
      <c r="D2556" s="48">
        <f>IF(B2556="","",K2456)</f>
        <v/>
      </c>
      <c r="E2556" s="21">
        <f>IF(B2556="","",IFERROR(VLOOKUP(B2556,'Debt Inputs'!$A$6:$M$105,5,FALSE),0))</f>
        <v/>
      </c>
      <c r="F2556" s="48">
        <f>IF(D2556="","",IFERROR(D2556*E2556/12,0))</f>
        <v/>
      </c>
      <c r="G2556" s="48">
        <f>IF(D2556="","",MIN(IFERROR(VLOOKUP(B2556,'Debt Inputs'!$A$6:$M$105,7,FALSE),0),D2556+F2556))</f>
        <v/>
      </c>
      <c r="H2556" s="48">
        <f>IF(D2556="","",IF(L2556=1,MAX(0,'Debt Inputs'!$B$2-SUM($G$2506:$G$2605)),0))</f>
        <v/>
      </c>
      <c r="I2556" s="48">
        <f>IF(D2556="","",MIN(D2556+F2556,G2556+H2556))</f>
        <v/>
      </c>
      <c r="J2556" s="48">
        <f>IF(D2556="","",MIN(D2556,MAX(0,I2556-F2556)))</f>
        <v/>
      </c>
      <c r="K2556" s="48">
        <f>IF(D2556="","",MAX(0,D2556+F2556-I2556))</f>
        <v/>
      </c>
      <c r="L2556" s="18">
        <f>IF(D2556="","",IF(D2556&lt;=0,"",1+COUNTIFS($D$2506:$D$2605,"&gt;0",$E$2506:$E$2605,"&gt;"&amp;E2556)))</f>
        <v/>
      </c>
      <c r="M2556" s="18">
        <f>IF(D2556="","",IF(AND(K2556&gt;0,L2556=1),"Yes","No"))</f>
        <v/>
      </c>
      <c r="N2556" s="48">
        <f>IF(D2556="","",N2456+F2556)</f>
        <v/>
      </c>
      <c r="O2556" s="47">
        <f>IF(D2556="","",IF(AND(K2556=0,K2456&gt;0),C2556,""))</f>
        <v/>
      </c>
    </row>
    <row r="2557">
      <c r="A2557" s="49">
        <f>IF(B2557="","",DATE(YEAR('Debt Inputs'!$E$2),MONTH('Debt Inputs'!$E$2)+25,1))</f>
        <v/>
      </c>
      <c r="B2557" s="23">
        <f>IF('Debt Inputs'!A57="","",'Debt Inputs'!A57)</f>
        <v/>
      </c>
      <c r="C2557" s="24">
        <f>IF(B2557="","",IFERROR(VLOOKUP(B2557,'Debt Inputs'!$A$6:$M$105,2,FALSE),""))</f>
        <v/>
      </c>
      <c r="D2557" s="50">
        <f>IF(B2557="","",K2457)</f>
        <v/>
      </c>
      <c r="E2557" s="26">
        <f>IF(B2557="","",IFERROR(VLOOKUP(B2557,'Debt Inputs'!$A$6:$M$105,5,FALSE),0))</f>
        <v/>
      </c>
      <c r="F2557" s="50">
        <f>IF(D2557="","",IFERROR(D2557*E2557/12,0))</f>
        <v/>
      </c>
      <c r="G2557" s="50">
        <f>IF(D2557="","",MIN(IFERROR(VLOOKUP(B2557,'Debt Inputs'!$A$6:$M$105,7,FALSE),0),D2557+F2557))</f>
        <v/>
      </c>
      <c r="H2557" s="50">
        <f>IF(D2557="","",IF(L2557=1,MAX(0,'Debt Inputs'!$B$2-SUM($G$2506:$G$2605)),0))</f>
        <v/>
      </c>
      <c r="I2557" s="50">
        <f>IF(D2557="","",MIN(D2557+F2557,G2557+H2557))</f>
        <v/>
      </c>
      <c r="J2557" s="50">
        <f>IF(D2557="","",MIN(D2557,MAX(0,I2557-F2557)))</f>
        <v/>
      </c>
      <c r="K2557" s="50">
        <f>IF(D2557="","",MAX(0,D2557+F2557-I2557))</f>
        <v/>
      </c>
      <c r="L2557" s="23">
        <f>IF(D2557="","",IF(D2557&lt;=0,"",1+COUNTIFS($D$2506:$D$2605,"&gt;0",$E$2506:$E$2605,"&gt;"&amp;E2557)))</f>
        <v/>
      </c>
      <c r="M2557" s="23">
        <f>IF(D2557="","",IF(AND(K2557&gt;0,L2557=1),"Yes","No"))</f>
        <v/>
      </c>
      <c r="N2557" s="50">
        <f>IF(D2557="","",N2457+F2557)</f>
        <v/>
      </c>
      <c r="O2557" s="49">
        <f>IF(D2557="","",IF(AND(K2557=0,K2457&gt;0),C2557,""))</f>
        <v/>
      </c>
    </row>
    <row r="2558">
      <c r="A2558" s="47">
        <f>IF(B2558="","",DATE(YEAR('Debt Inputs'!$E$2),MONTH('Debt Inputs'!$E$2)+25,1))</f>
        <v/>
      </c>
      <c r="B2558" s="18">
        <f>IF('Debt Inputs'!A58="","",'Debt Inputs'!A58)</f>
        <v/>
      </c>
      <c r="C2558" s="19">
        <f>IF(B2558="","",IFERROR(VLOOKUP(B2558,'Debt Inputs'!$A$6:$M$105,2,FALSE),""))</f>
        <v/>
      </c>
      <c r="D2558" s="48">
        <f>IF(B2558="","",K2458)</f>
        <v/>
      </c>
      <c r="E2558" s="21">
        <f>IF(B2558="","",IFERROR(VLOOKUP(B2558,'Debt Inputs'!$A$6:$M$105,5,FALSE),0))</f>
        <v/>
      </c>
      <c r="F2558" s="48">
        <f>IF(D2558="","",IFERROR(D2558*E2558/12,0))</f>
        <v/>
      </c>
      <c r="G2558" s="48">
        <f>IF(D2558="","",MIN(IFERROR(VLOOKUP(B2558,'Debt Inputs'!$A$6:$M$105,7,FALSE),0),D2558+F2558))</f>
        <v/>
      </c>
      <c r="H2558" s="48">
        <f>IF(D2558="","",IF(L2558=1,MAX(0,'Debt Inputs'!$B$2-SUM($G$2506:$G$2605)),0))</f>
        <v/>
      </c>
      <c r="I2558" s="48">
        <f>IF(D2558="","",MIN(D2558+F2558,G2558+H2558))</f>
        <v/>
      </c>
      <c r="J2558" s="48">
        <f>IF(D2558="","",MIN(D2558,MAX(0,I2558-F2558)))</f>
        <v/>
      </c>
      <c r="K2558" s="48">
        <f>IF(D2558="","",MAX(0,D2558+F2558-I2558))</f>
        <v/>
      </c>
      <c r="L2558" s="18">
        <f>IF(D2558="","",IF(D2558&lt;=0,"",1+COUNTIFS($D$2506:$D$2605,"&gt;0",$E$2506:$E$2605,"&gt;"&amp;E2558)))</f>
        <v/>
      </c>
      <c r="M2558" s="18">
        <f>IF(D2558="","",IF(AND(K2558&gt;0,L2558=1),"Yes","No"))</f>
        <v/>
      </c>
      <c r="N2558" s="48">
        <f>IF(D2558="","",N2458+F2558)</f>
        <v/>
      </c>
      <c r="O2558" s="47">
        <f>IF(D2558="","",IF(AND(K2558=0,K2458&gt;0),C2558,""))</f>
        <v/>
      </c>
    </row>
    <row r="2559">
      <c r="A2559" s="49">
        <f>IF(B2559="","",DATE(YEAR('Debt Inputs'!$E$2),MONTH('Debt Inputs'!$E$2)+25,1))</f>
        <v/>
      </c>
      <c r="B2559" s="23">
        <f>IF('Debt Inputs'!A59="","",'Debt Inputs'!A59)</f>
        <v/>
      </c>
      <c r="C2559" s="24">
        <f>IF(B2559="","",IFERROR(VLOOKUP(B2559,'Debt Inputs'!$A$6:$M$105,2,FALSE),""))</f>
        <v/>
      </c>
      <c r="D2559" s="50">
        <f>IF(B2559="","",K2459)</f>
        <v/>
      </c>
      <c r="E2559" s="26">
        <f>IF(B2559="","",IFERROR(VLOOKUP(B2559,'Debt Inputs'!$A$6:$M$105,5,FALSE),0))</f>
        <v/>
      </c>
      <c r="F2559" s="50">
        <f>IF(D2559="","",IFERROR(D2559*E2559/12,0))</f>
        <v/>
      </c>
      <c r="G2559" s="50">
        <f>IF(D2559="","",MIN(IFERROR(VLOOKUP(B2559,'Debt Inputs'!$A$6:$M$105,7,FALSE),0),D2559+F2559))</f>
        <v/>
      </c>
      <c r="H2559" s="50">
        <f>IF(D2559="","",IF(L2559=1,MAX(0,'Debt Inputs'!$B$2-SUM($G$2506:$G$2605)),0))</f>
        <v/>
      </c>
      <c r="I2559" s="50">
        <f>IF(D2559="","",MIN(D2559+F2559,G2559+H2559))</f>
        <v/>
      </c>
      <c r="J2559" s="50">
        <f>IF(D2559="","",MIN(D2559,MAX(0,I2559-F2559)))</f>
        <v/>
      </c>
      <c r="K2559" s="50">
        <f>IF(D2559="","",MAX(0,D2559+F2559-I2559))</f>
        <v/>
      </c>
      <c r="L2559" s="23">
        <f>IF(D2559="","",IF(D2559&lt;=0,"",1+COUNTIFS($D$2506:$D$2605,"&gt;0",$E$2506:$E$2605,"&gt;"&amp;E2559)))</f>
        <v/>
      </c>
      <c r="M2559" s="23">
        <f>IF(D2559="","",IF(AND(K2559&gt;0,L2559=1),"Yes","No"))</f>
        <v/>
      </c>
      <c r="N2559" s="50">
        <f>IF(D2559="","",N2459+F2559)</f>
        <v/>
      </c>
      <c r="O2559" s="49">
        <f>IF(D2559="","",IF(AND(K2559=0,K2459&gt;0),C2559,""))</f>
        <v/>
      </c>
    </row>
    <row r="2560">
      <c r="A2560" s="47">
        <f>IF(B2560="","",DATE(YEAR('Debt Inputs'!$E$2),MONTH('Debt Inputs'!$E$2)+25,1))</f>
        <v/>
      </c>
      <c r="B2560" s="18">
        <f>IF('Debt Inputs'!A60="","",'Debt Inputs'!A60)</f>
        <v/>
      </c>
      <c r="C2560" s="19">
        <f>IF(B2560="","",IFERROR(VLOOKUP(B2560,'Debt Inputs'!$A$6:$M$105,2,FALSE),""))</f>
        <v/>
      </c>
      <c r="D2560" s="48">
        <f>IF(B2560="","",K2460)</f>
        <v/>
      </c>
      <c r="E2560" s="21">
        <f>IF(B2560="","",IFERROR(VLOOKUP(B2560,'Debt Inputs'!$A$6:$M$105,5,FALSE),0))</f>
        <v/>
      </c>
      <c r="F2560" s="48">
        <f>IF(D2560="","",IFERROR(D2560*E2560/12,0))</f>
        <v/>
      </c>
      <c r="G2560" s="48">
        <f>IF(D2560="","",MIN(IFERROR(VLOOKUP(B2560,'Debt Inputs'!$A$6:$M$105,7,FALSE),0),D2560+F2560))</f>
        <v/>
      </c>
      <c r="H2560" s="48">
        <f>IF(D2560="","",IF(L2560=1,MAX(0,'Debt Inputs'!$B$2-SUM($G$2506:$G$2605)),0))</f>
        <v/>
      </c>
      <c r="I2560" s="48">
        <f>IF(D2560="","",MIN(D2560+F2560,G2560+H2560))</f>
        <v/>
      </c>
      <c r="J2560" s="48">
        <f>IF(D2560="","",MIN(D2560,MAX(0,I2560-F2560)))</f>
        <v/>
      </c>
      <c r="K2560" s="48">
        <f>IF(D2560="","",MAX(0,D2560+F2560-I2560))</f>
        <v/>
      </c>
      <c r="L2560" s="18">
        <f>IF(D2560="","",IF(D2560&lt;=0,"",1+COUNTIFS($D$2506:$D$2605,"&gt;0",$E$2506:$E$2605,"&gt;"&amp;E2560)))</f>
        <v/>
      </c>
      <c r="M2560" s="18">
        <f>IF(D2560="","",IF(AND(K2560&gt;0,L2560=1),"Yes","No"))</f>
        <v/>
      </c>
      <c r="N2560" s="48">
        <f>IF(D2560="","",N2460+F2560)</f>
        <v/>
      </c>
      <c r="O2560" s="47">
        <f>IF(D2560="","",IF(AND(K2560=0,K2460&gt;0),C2560,""))</f>
        <v/>
      </c>
    </row>
    <row r="2561">
      <c r="A2561" s="49">
        <f>IF(B2561="","",DATE(YEAR('Debt Inputs'!$E$2),MONTH('Debt Inputs'!$E$2)+25,1))</f>
        <v/>
      </c>
      <c r="B2561" s="23">
        <f>IF('Debt Inputs'!A61="","",'Debt Inputs'!A61)</f>
        <v/>
      </c>
      <c r="C2561" s="24">
        <f>IF(B2561="","",IFERROR(VLOOKUP(B2561,'Debt Inputs'!$A$6:$M$105,2,FALSE),""))</f>
        <v/>
      </c>
      <c r="D2561" s="50">
        <f>IF(B2561="","",K2461)</f>
        <v/>
      </c>
      <c r="E2561" s="26">
        <f>IF(B2561="","",IFERROR(VLOOKUP(B2561,'Debt Inputs'!$A$6:$M$105,5,FALSE),0))</f>
        <v/>
      </c>
      <c r="F2561" s="50">
        <f>IF(D2561="","",IFERROR(D2561*E2561/12,0))</f>
        <v/>
      </c>
      <c r="G2561" s="50">
        <f>IF(D2561="","",MIN(IFERROR(VLOOKUP(B2561,'Debt Inputs'!$A$6:$M$105,7,FALSE),0),D2561+F2561))</f>
        <v/>
      </c>
      <c r="H2561" s="50">
        <f>IF(D2561="","",IF(L2561=1,MAX(0,'Debt Inputs'!$B$2-SUM($G$2506:$G$2605)),0))</f>
        <v/>
      </c>
      <c r="I2561" s="50">
        <f>IF(D2561="","",MIN(D2561+F2561,G2561+H2561))</f>
        <v/>
      </c>
      <c r="J2561" s="50">
        <f>IF(D2561="","",MIN(D2561,MAX(0,I2561-F2561)))</f>
        <v/>
      </c>
      <c r="K2561" s="50">
        <f>IF(D2561="","",MAX(0,D2561+F2561-I2561))</f>
        <v/>
      </c>
      <c r="L2561" s="23">
        <f>IF(D2561="","",IF(D2561&lt;=0,"",1+COUNTIFS($D$2506:$D$2605,"&gt;0",$E$2506:$E$2605,"&gt;"&amp;E2561)))</f>
        <v/>
      </c>
      <c r="M2561" s="23">
        <f>IF(D2561="","",IF(AND(K2561&gt;0,L2561=1),"Yes","No"))</f>
        <v/>
      </c>
      <c r="N2561" s="50">
        <f>IF(D2561="","",N2461+F2561)</f>
        <v/>
      </c>
      <c r="O2561" s="49">
        <f>IF(D2561="","",IF(AND(K2561=0,K2461&gt;0),C2561,""))</f>
        <v/>
      </c>
    </row>
    <row r="2562">
      <c r="A2562" s="47">
        <f>IF(B2562="","",DATE(YEAR('Debt Inputs'!$E$2),MONTH('Debt Inputs'!$E$2)+25,1))</f>
        <v/>
      </c>
      <c r="B2562" s="18">
        <f>IF('Debt Inputs'!A62="","",'Debt Inputs'!A62)</f>
        <v/>
      </c>
      <c r="C2562" s="19">
        <f>IF(B2562="","",IFERROR(VLOOKUP(B2562,'Debt Inputs'!$A$6:$M$105,2,FALSE),""))</f>
        <v/>
      </c>
      <c r="D2562" s="48">
        <f>IF(B2562="","",K2462)</f>
        <v/>
      </c>
      <c r="E2562" s="21">
        <f>IF(B2562="","",IFERROR(VLOOKUP(B2562,'Debt Inputs'!$A$6:$M$105,5,FALSE),0))</f>
        <v/>
      </c>
      <c r="F2562" s="48">
        <f>IF(D2562="","",IFERROR(D2562*E2562/12,0))</f>
        <v/>
      </c>
      <c r="G2562" s="48">
        <f>IF(D2562="","",MIN(IFERROR(VLOOKUP(B2562,'Debt Inputs'!$A$6:$M$105,7,FALSE),0),D2562+F2562))</f>
        <v/>
      </c>
      <c r="H2562" s="48">
        <f>IF(D2562="","",IF(L2562=1,MAX(0,'Debt Inputs'!$B$2-SUM($G$2506:$G$2605)),0))</f>
        <v/>
      </c>
      <c r="I2562" s="48">
        <f>IF(D2562="","",MIN(D2562+F2562,G2562+H2562))</f>
        <v/>
      </c>
      <c r="J2562" s="48">
        <f>IF(D2562="","",MIN(D2562,MAX(0,I2562-F2562)))</f>
        <v/>
      </c>
      <c r="K2562" s="48">
        <f>IF(D2562="","",MAX(0,D2562+F2562-I2562))</f>
        <v/>
      </c>
      <c r="L2562" s="18">
        <f>IF(D2562="","",IF(D2562&lt;=0,"",1+COUNTIFS($D$2506:$D$2605,"&gt;0",$E$2506:$E$2605,"&gt;"&amp;E2562)))</f>
        <v/>
      </c>
      <c r="M2562" s="18">
        <f>IF(D2562="","",IF(AND(K2562&gt;0,L2562=1),"Yes","No"))</f>
        <v/>
      </c>
      <c r="N2562" s="48">
        <f>IF(D2562="","",N2462+F2562)</f>
        <v/>
      </c>
      <c r="O2562" s="47">
        <f>IF(D2562="","",IF(AND(K2562=0,K2462&gt;0),C2562,""))</f>
        <v/>
      </c>
    </row>
    <row r="2563">
      <c r="A2563" s="49">
        <f>IF(B2563="","",DATE(YEAR('Debt Inputs'!$E$2),MONTH('Debt Inputs'!$E$2)+25,1))</f>
        <v/>
      </c>
      <c r="B2563" s="23">
        <f>IF('Debt Inputs'!A63="","",'Debt Inputs'!A63)</f>
        <v/>
      </c>
      <c r="C2563" s="24">
        <f>IF(B2563="","",IFERROR(VLOOKUP(B2563,'Debt Inputs'!$A$6:$M$105,2,FALSE),""))</f>
        <v/>
      </c>
      <c r="D2563" s="50">
        <f>IF(B2563="","",K2463)</f>
        <v/>
      </c>
      <c r="E2563" s="26">
        <f>IF(B2563="","",IFERROR(VLOOKUP(B2563,'Debt Inputs'!$A$6:$M$105,5,FALSE),0))</f>
        <v/>
      </c>
      <c r="F2563" s="50">
        <f>IF(D2563="","",IFERROR(D2563*E2563/12,0))</f>
        <v/>
      </c>
      <c r="G2563" s="50">
        <f>IF(D2563="","",MIN(IFERROR(VLOOKUP(B2563,'Debt Inputs'!$A$6:$M$105,7,FALSE),0),D2563+F2563))</f>
        <v/>
      </c>
      <c r="H2563" s="50">
        <f>IF(D2563="","",IF(L2563=1,MAX(0,'Debt Inputs'!$B$2-SUM($G$2506:$G$2605)),0))</f>
        <v/>
      </c>
      <c r="I2563" s="50">
        <f>IF(D2563="","",MIN(D2563+F2563,G2563+H2563))</f>
        <v/>
      </c>
      <c r="J2563" s="50">
        <f>IF(D2563="","",MIN(D2563,MAX(0,I2563-F2563)))</f>
        <v/>
      </c>
      <c r="K2563" s="50">
        <f>IF(D2563="","",MAX(0,D2563+F2563-I2563))</f>
        <v/>
      </c>
      <c r="L2563" s="23">
        <f>IF(D2563="","",IF(D2563&lt;=0,"",1+COUNTIFS($D$2506:$D$2605,"&gt;0",$E$2506:$E$2605,"&gt;"&amp;E2563)))</f>
        <v/>
      </c>
      <c r="M2563" s="23">
        <f>IF(D2563="","",IF(AND(K2563&gt;0,L2563=1),"Yes","No"))</f>
        <v/>
      </c>
      <c r="N2563" s="50">
        <f>IF(D2563="","",N2463+F2563)</f>
        <v/>
      </c>
      <c r="O2563" s="49">
        <f>IF(D2563="","",IF(AND(K2563=0,K2463&gt;0),C2563,""))</f>
        <v/>
      </c>
    </row>
    <row r="2564">
      <c r="A2564" s="47">
        <f>IF(B2564="","",DATE(YEAR('Debt Inputs'!$E$2),MONTH('Debt Inputs'!$E$2)+25,1))</f>
        <v/>
      </c>
      <c r="B2564" s="18">
        <f>IF('Debt Inputs'!A64="","",'Debt Inputs'!A64)</f>
        <v/>
      </c>
      <c r="C2564" s="19">
        <f>IF(B2564="","",IFERROR(VLOOKUP(B2564,'Debt Inputs'!$A$6:$M$105,2,FALSE),""))</f>
        <v/>
      </c>
      <c r="D2564" s="48">
        <f>IF(B2564="","",K2464)</f>
        <v/>
      </c>
      <c r="E2564" s="21">
        <f>IF(B2564="","",IFERROR(VLOOKUP(B2564,'Debt Inputs'!$A$6:$M$105,5,FALSE),0))</f>
        <v/>
      </c>
      <c r="F2564" s="48">
        <f>IF(D2564="","",IFERROR(D2564*E2564/12,0))</f>
        <v/>
      </c>
      <c r="G2564" s="48">
        <f>IF(D2564="","",MIN(IFERROR(VLOOKUP(B2564,'Debt Inputs'!$A$6:$M$105,7,FALSE),0),D2564+F2564))</f>
        <v/>
      </c>
      <c r="H2564" s="48">
        <f>IF(D2564="","",IF(L2564=1,MAX(0,'Debt Inputs'!$B$2-SUM($G$2506:$G$2605)),0))</f>
        <v/>
      </c>
      <c r="I2564" s="48">
        <f>IF(D2564="","",MIN(D2564+F2564,G2564+H2564))</f>
        <v/>
      </c>
      <c r="J2564" s="48">
        <f>IF(D2564="","",MIN(D2564,MAX(0,I2564-F2564)))</f>
        <v/>
      </c>
      <c r="K2564" s="48">
        <f>IF(D2564="","",MAX(0,D2564+F2564-I2564))</f>
        <v/>
      </c>
      <c r="L2564" s="18">
        <f>IF(D2564="","",IF(D2564&lt;=0,"",1+COUNTIFS($D$2506:$D$2605,"&gt;0",$E$2506:$E$2605,"&gt;"&amp;E2564)))</f>
        <v/>
      </c>
      <c r="M2564" s="18">
        <f>IF(D2564="","",IF(AND(K2564&gt;0,L2564=1),"Yes","No"))</f>
        <v/>
      </c>
      <c r="N2564" s="48">
        <f>IF(D2564="","",N2464+F2564)</f>
        <v/>
      </c>
      <c r="O2564" s="47">
        <f>IF(D2564="","",IF(AND(K2564=0,K2464&gt;0),C2564,""))</f>
        <v/>
      </c>
    </row>
    <row r="2565">
      <c r="A2565" s="49">
        <f>IF(B2565="","",DATE(YEAR('Debt Inputs'!$E$2),MONTH('Debt Inputs'!$E$2)+25,1))</f>
        <v/>
      </c>
      <c r="B2565" s="23">
        <f>IF('Debt Inputs'!A65="","",'Debt Inputs'!A65)</f>
        <v/>
      </c>
      <c r="C2565" s="24">
        <f>IF(B2565="","",IFERROR(VLOOKUP(B2565,'Debt Inputs'!$A$6:$M$105,2,FALSE),""))</f>
        <v/>
      </c>
      <c r="D2565" s="50">
        <f>IF(B2565="","",K2465)</f>
        <v/>
      </c>
      <c r="E2565" s="26">
        <f>IF(B2565="","",IFERROR(VLOOKUP(B2565,'Debt Inputs'!$A$6:$M$105,5,FALSE),0))</f>
        <v/>
      </c>
      <c r="F2565" s="50">
        <f>IF(D2565="","",IFERROR(D2565*E2565/12,0))</f>
        <v/>
      </c>
      <c r="G2565" s="50">
        <f>IF(D2565="","",MIN(IFERROR(VLOOKUP(B2565,'Debt Inputs'!$A$6:$M$105,7,FALSE),0),D2565+F2565))</f>
        <v/>
      </c>
      <c r="H2565" s="50">
        <f>IF(D2565="","",IF(L2565=1,MAX(0,'Debt Inputs'!$B$2-SUM($G$2506:$G$2605)),0))</f>
        <v/>
      </c>
      <c r="I2565" s="50">
        <f>IF(D2565="","",MIN(D2565+F2565,G2565+H2565))</f>
        <v/>
      </c>
      <c r="J2565" s="50">
        <f>IF(D2565="","",MIN(D2565,MAX(0,I2565-F2565)))</f>
        <v/>
      </c>
      <c r="K2565" s="50">
        <f>IF(D2565="","",MAX(0,D2565+F2565-I2565))</f>
        <v/>
      </c>
      <c r="L2565" s="23">
        <f>IF(D2565="","",IF(D2565&lt;=0,"",1+COUNTIFS($D$2506:$D$2605,"&gt;0",$E$2506:$E$2605,"&gt;"&amp;E2565)))</f>
        <v/>
      </c>
      <c r="M2565" s="23">
        <f>IF(D2565="","",IF(AND(K2565&gt;0,L2565=1),"Yes","No"))</f>
        <v/>
      </c>
      <c r="N2565" s="50">
        <f>IF(D2565="","",N2465+F2565)</f>
        <v/>
      </c>
      <c r="O2565" s="49">
        <f>IF(D2565="","",IF(AND(K2565=0,K2465&gt;0),C2565,""))</f>
        <v/>
      </c>
    </row>
    <row r="2566">
      <c r="A2566" s="47">
        <f>IF(B2566="","",DATE(YEAR('Debt Inputs'!$E$2),MONTH('Debt Inputs'!$E$2)+25,1))</f>
        <v/>
      </c>
      <c r="B2566" s="18">
        <f>IF('Debt Inputs'!A66="","",'Debt Inputs'!A66)</f>
        <v/>
      </c>
      <c r="C2566" s="19">
        <f>IF(B2566="","",IFERROR(VLOOKUP(B2566,'Debt Inputs'!$A$6:$M$105,2,FALSE),""))</f>
        <v/>
      </c>
      <c r="D2566" s="48">
        <f>IF(B2566="","",K2466)</f>
        <v/>
      </c>
      <c r="E2566" s="21">
        <f>IF(B2566="","",IFERROR(VLOOKUP(B2566,'Debt Inputs'!$A$6:$M$105,5,FALSE),0))</f>
        <v/>
      </c>
      <c r="F2566" s="48">
        <f>IF(D2566="","",IFERROR(D2566*E2566/12,0))</f>
        <v/>
      </c>
      <c r="G2566" s="48">
        <f>IF(D2566="","",MIN(IFERROR(VLOOKUP(B2566,'Debt Inputs'!$A$6:$M$105,7,FALSE),0),D2566+F2566))</f>
        <v/>
      </c>
      <c r="H2566" s="48">
        <f>IF(D2566="","",IF(L2566=1,MAX(0,'Debt Inputs'!$B$2-SUM($G$2506:$G$2605)),0))</f>
        <v/>
      </c>
      <c r="I2566" s="48">
        <f>IF(D2566="","",MIN(D2566+F2566,G2566+H2566))</f>
        <v/>
      </c>
      <c r="J2566" s="48">
        <f>IF(D2566="","",MIN(D2566,MAX(0,I2566-F2566)))</f>
        <v/>
      </c>
      <c r="K2566" s="48">
        <f>IF(D2566="","",MAX(0,D2566+F2566-I2566))</f>
        <v/>
      </c>
      <c r="L2566" s="18">
        <f>IF(D2566="","",IF(D2566&lt;=0,"",1+COUNTIFS($D$2506:$D$2605,"&gt;0",$E$2506:$E$2605,"&gt;"&amp;E2566)))</f>
        <v/>
      </c>
      <c r="M2566" s="18">
        <f>IF(D2566="","",IF(AND(K2566&gt;0,L2566=1),"Yes","No"))</f>
        <v/>
      </c>
      <c r="N2566" s="48">
        <f>IF(D2566="","",N2466+F2566)</f>
        <v/>
      </c>
      <c r="O2566" s="47">
        <f>IF(D2566="","",IF(AND(K2566=0,K2466&gt;0),C2566,""))</f>
        <v/>
      </c>
    </row>
    <row r="2567">
      <c r="A2567" s="49">
        <f>IF(B2567="","",DATE(YEAR('Debt Inputs'!$E$2),MONTH('Debt Inputs'!$E$2)+25,1))</f>
        <v/>
      </c>
      <c r="B2567" s="23">
        <f>IF('Debt Inputs'!A67="","",'Debt Inputs'!A67)</f>
        <v/>
      </c>
      <c r="C2567" s="24">
        <f>IF(B2567="","",IFERROR(VLOOKUP(B2567,'Debt Inputs'!$A$6:$M$105,2,FALSE),""))</f>
        <v/>
      </c>
      <c r="D2567" s="50">
        <f>IF(B2567="","",K2467)</f>
        <v/>
      </c>
      <c r="E2567" s="26">
        <f>IF(B2567="","",IFERROR(VLOOKUP(B2567,'Debt Inputs'!$A$6:$M$105,5,FALSE),0))</f>
        <v/>
      </c>
      <c r="F2567" s="50">
        <f>IF(D2567="","",IFERROR(D2567*E2567/12,0))</f>
        <v/>
      </c>
      <c r="G2567" s="50">
        <f>IF(D2567="","",MIN(IFERROR(VLOOKUP(B2567,'Debt Inputs'!$A$6:$M$105,7,FALSE),0),D2567+F2567))</f>
        <v/>
      </c>
      <c r="H2567" s="50">
        <f>IF(D2567="","",IF(L2567=1,MAX(0,'Debt Inputs'!$B$2-SUM($G$2506:$G$2605)),0))</f>
        <v/>
      </c>
      <c r="I2567" s="50">
        <f>IF(D2567="","",MIN(D2567+F2567,G2567+H2567))</f>
        <v/>
      </c>
      <c r="J2567" s="50">
        <f>IF(D2567="","",MIN(D2567,MAX(0,I2567-F2567)))</f>
        <v/>
      </c>
      <c r="K2567" s="50">
        <f>IF(D2567="","",MAX(0,D2567+F2567-I2567))</f>
        <v/>
      </c>
      <c r="L2567" s="23">
        <f>IF(D2567="","",IF(D2567&lt;=0,"",1+COUNTIFS($D$2506:$D$2605,"&gt;0",$E$2506:$E$2605,"&gt;"&amp;E2567)))</f>
        <v/>
      </c>
      <c r="M2567" s="23">
        <f>IF(D2567="","",IF(AND(K2567&gt;0,L2567=1),"Yes","No"))</f>
        <v/>
      </c>
      <c r="N2567" s="50">
        <f>IF(D2567="","",N2467+F2567)</f>
        <v/>
      </c>
      <c r="O2567" s="49">
        <f>IF(D2567="","",IF(AND(K2567=0,K2467&gt;0),C2567,""))</f>
        <v/>
      </c>
    </row>
    <row r="2568">
      <c r="A2568" s="47">
        <f>IF(B2568="","",DATE(YEAR('Debt Inputs'!$E$2),MONTH('Debt Inputs'!$E$2)+25,1))</f>
        <v/>
      </c>
      <c r="B2568" s="18">
        <f>IF('Debt Inputs'!A68="","",'Debt Inputs'!A68)</f>
        <v/>
      </c>
      <c r="C2568" s="19">
        <f>IF(B2568="","",IFERROR(VLOOKUP(B2568,'Debt Inputs'!$A$6:$M$105,2,FALSE),""))</f>
        <v/>
      </c>
      <c r="D2568" s="48">
        <f>IF(B2568="","",K2468)</f>
        <v/>
      </c>
      <c r="E2568" s="21">
        <f>IF(B2568="","",IFERROR(VLOOKUP(B2568,'Debt Inputs'!$A$6:$M$105,5,FALSE),0))</f>
        <v/>
      </c>
      <c r="F2568" s="48">
        <f>IF(D2568="","",IFERROR(D2568*E2568/12,0))</f>
        <v/>
      </c>
      <c r="G2568" s="48">
        <f>IF(D2568="","",MIN(IFERROR(VLOOKUP(B2568,'Debt Inputs'!$A$6:$M$105,7,FALSE),0),D2568+F2568))</f>
        <v/>
      </c>
      <c r="H2568" s="48">
        <f>IF(D2568="","",IF(L2568=1,MAX(0,'Debt Inputs'!$B$2-SUM($G$2506:$G$2605)),0))</f>
        <v/>
      </c>
      <c r="I2568" s="48">
        <f>IF(D2568="","",MIN(D2568+F2568,G2568+H2568))</f>
        <v/>
      </c>
      <c r="J2568" s="48">
        <f>IF(D2568="","",MIN(D2568,MAX(0,I2568-F2568)))</f>
        <v/>
      </c>
      <c r="K2568" s="48">
        <f>IF(D2568="","",MAX(0,D2568+F2568-I2568))</f>
        <v/>
      </c>
      <c r="L2568" s="18">
        <f>IF(D2568="","",IF(D2568&lt;=0,"",1+COUNTIFS($D$2506:$D$2605,"&gt;0",$E$2506:$E$2605,"&gt;"&amp;E2568)))</f>
        <v/>
      </c>
      <c r="M2568" s="18">
        <f>IF(D2568="","",IF(AND(K2568&gt;0,L2568=1),"Yes","No"))</f>
        <v/>
      </c>
      <c r="N2568" s="48">
        <f>IF(D2568="","",N2468+F2568)</f>
        <v/>
      </c>
      <c r="O2568" s="47">
        <f>IF(D2568="","",IF(AND(K2568=0,K2468&gt;0),C2568,""))</f>
        <v/>
      </c>
    </row>
    <row r="2569">
      <c r="A2569" s="49">
        <f>IF(B2569="","",DATE(YEAR('Debt Inputs'!$E$2),MONTH('Debt Inputs'!$E$2)+25,1))</f>
        <v/>
      </c>
      <c r="B2569" s="23">
        <f>IF('Debt Inputs'!A69="","",'Debt Inputs'!A69)</f>
        <v/>
      </c>
      <c r="C2569" s="24">
        <f>IF(B2569="","",IFERROR(VLOOKUP(B2569,'Debt Inputs'!$A$6:$M$105,2,FALSE),""))</f>
        <v/>
      </c>
      <c r="D2569" s="50">
        <f>IF(B2569="","",K2469)</f>
        <v/>
      </c>
      <c r="E2569" s="26">
        <f>IF(B2569="","",IFERROR(VLOOKUP(B2569,'Debt Inputs'!$A$6:$M$105,5,FALSE),0))</f>
        <v/>
      </c>
      <c r="F2569" s="50">
        <f>IF(D2569="","",IFERROR(D2569*E2569/12,0))</f>
        <v/>
      </c>
      <c r="G2569" s="50">
        <f>IF(D2569="","",MIN(IFERROR(VLOOKUP(B2569,'Debt Inputs'!$A$6:$M$105,7,FALSE),0),D2569+F2569))</f>
        <v/>
      </c>
      <c r="H2569" s="50">
        <f>IF(D2569="","",IF(L2569=1,MAX(0,'Debt Inputs'!$B$2-SUM($G$2506:$G$2605)),0))</f>
        <v/>
      </c>
      <c r="I2569" s="50">
        <f>IF(D2569="","",MIN(D2569+F2569,G2569+H2569))</f>
        <v/>
      </c>
      <c r="J2569" s="50">
        <f>IF(D2569="","",MIN(D2569,MAX(0,I2569-F2569)))</f>
        <v/>
      </c>
      <c r="K2569" s="50">
        <f>IF(D2569="","",MAX(0,D2569+F2569-I2569))</f>
        <v/>
      </c>
      <c r="L2569" s="23">
        <f>IF(D2569="","",IF(D2569&lt;=0,"",1+COUNTIFS($D$2506:$D$2605,"&gt;0",$E$2506:$E$2605,"&gt;"&amp;E2569)))</f>
        <v/>
      </c>
      <c r="M2569" s="23">
        <f>IF(D2569="","",IF(AND(K2569&gt;0,L2569=1),"Yes","No"))</f>
        <v/>
      </c>
      <c r="N2569" s="50">
        <f>IF(D2569="","",N2469+F2569)</f>
        <v/>
      </c>
      <c r="O2569" s="49">
        <f>IF(D2569="","",IF(AND(K2569=0,K2469&gt;0),C2569,""))</f>
        <v/>
      </c>
    </row>
    <row r="2570">
      <c r="A2570" s="47">
        <f>IF(B2570="","",DATE(YEAR('Debt Inputs'!$E$2),MONTH('Debt Inputs'!$E$2)+25,1))</f>
        <v/>
      </c>
      <c r="B2570" s="18">
        <f>IF('Debt Inputs'!A70="","",'Debt Inputs'!A70)</f>
        <v/>
      </c>
      <c r="C2570" s="19">
        <f>IF(B2570="","",IFERROR(VLOOKUP(B2570,'Debt Inputs'!$A$6:$M$105,2,FALSE),""))</f>
        <v/>
      </c>
      <c r="D2570" s="48">
        <f>IF(B2570="","",K2470)</f>
        <v/>
      </c>
      <c r="E2570" s="21">
        <f>IF(B2570="","",IFERROR(VLOOKUP(B2570,'Debt Inputs'!$A$6:$M$105,5,FALSE),0))</f>
        <v/>
      </c>
      <c r="F2570" s="48">
        <f>IF(D2570="","",IFERROR(D2570*E2570/12,0))</f>
        <v/>
      </c>
      <c r="G2570" s="48">
        <f>IF(D2570="","",MIN(IFERROR(VLOOKUP(B2570,'Debt Inputs'!$A$6:$M$105,7,FALSE),0),D2570+F2570))</f>
        <v/>
      </c>
      <c r="H2570" s="48">
        <f>IF(D2570="","",IF(L2570=1,MAX(0,'Debt Inputs'!$B$2-SUM($G$2506:$G$2605)),0))</f>
        <v/>
      </c>
      <c r="I2570" s="48">
        <f>IF(D2570="","",MIN(D2570+F2570,G2570+H2570))</f>
        <v/>
      </c>
      <c r="J2570" s="48">
        <f>IF(D2570="","",MIN(D2570,MAX(0,I2570-F2570)))</f>
        <v/>
      </c>
      <c r="K2570" s="48">
        <f>IF(D2570="","",MAX(0,D2570+F2570-I2570))</f>
        <v/>
      </c>
      <c r="L2570" s="18">
        <f>IF(D2570="","",IF(D2570&lt;=0,"",1+COUNTIFS($D$2506:$D$2605,"&gt;0",$E$2506:$E$2605,"&gt;"&amp;E2570)))</f>
        <v/>
      </c>
      <c r="M2570" s="18">
        <f>IF(D2570="","",IF(AND(K2570&gt;0,L2570=1),"Yes","No"))</f>
        <v/>
      </c>
      <c r="N2570" s="48">
        <f>IF(D2570="","",N2470+F2570)</f>
        <v/>
      </c>
      <c r="O2570" s="47">
        <f>IF(D2570="","",IF(AND(K2570=0,K2470&gt;0),C2570,""))</f>
        <v/>
      </c>
    </row>
    <row r="2571">
      <c r="A2571" s="49">
        <f>IF(B2571="","",DATE(YEAR('Debt Inputs'!$E$2),MONTH('Debt Inputs'!$E$2)+25,1))</f>
        <v/>
      </c>
      <c r="B2571" s="23">
        <f>IF('Debt Inputs'!A71="","",'Debt Inputs'!A71)</f>
        <v/>
      </c>
      <c r="C2571" s="24">
        <f>IF(B2571="","",IFERROR(VLOOKUP(B2571,'Debt Inputs'!$A$6:$M$105,2,FALSE),""))</f>
        <v/>
      </c>
      <c r="D2571" s="50">
        <f>IF(B2571="","",K2471)</f>
        <v/>
      </c>
      <c r="E2571" s="26">
        <f>IF(B2571="","",IFERROR(VLOOKUP(B2571,'Debt Inputs'!$A$6:$M$105,5,FALSE),0))</f>
        <v/>
      </c>
      <c r="F2571" s="50">
        <f>IF(D2571="","",IFERROR(D2571*E2571/12,0))</f>
        <v/>
      </c>
      <c r="G2571" s="50">
        <f>IF(D2571="","",MIN(IFERROR(VLOOKUP(B2571,'Debt Inputs'!$A$6:$M$105,7,FALSE),0),D2571+F2571))</f>
        <v/>
      </c>
      <c r="H2571" s="50">
        <f>IF(D2571="","",IF(L2571=1,MAX(0,'Debt Inputs'!$B$2-SUM($G$2506:$G$2605)),0))</f>
        <v/>
      </c>
      <c r="I2571" s="50">
        <f>IF(D2571="","",MIN(D2571+F2571,G2571+H2571))</f>
        <v/>
      </c>
      <c r="J2571" s="50">
        <f>IF(D2571="","",MIN(D2571,MAX(0,I2571-F2571)))</f>
        <v/>
      </c>
      <c r="K2571" s="50">
        <f>IF(D2571="","",MAX(0,D2571+F2571-I2571))</f>
        <v/>
      </c>
      <c r="L2571" s="23">
        <f>IF(D2571="","",IF(D2571&lt;=0,"",1+COUNTIFS($D$2506:$D$2605,"&gt;0",$E$2506:$E$2605,"&gt;"&amp;E2571)))</f>
        <v/>
      </c>
      <c r="M2571" s="23">
        <f>IF(D2571="","",IF(AND(K2571&gt;0,L2571=1),"Yes","No"))</f>
        <v/>
      </c>
      <c r="N2571" s="50">
        <f>IF(D2571="","",N2471+F2571)</f>
        <v/>
      </c>
      <c r="O2571" s="49">
        <f>IF(D2571="","",IF(AND(K2571=0,K2471&gt;0),C2571,""))</f>
        <v/>
      </c>
    </row>
    <row r="2572">
      <c r="A2572" s="47">
        <f>IF(B2572="","",DATE(YEAR('Debt Inputs'!$E$2),MONTH('Debt Inputs'!$E$2)+25,1))</f>
        <v/>
      </c>
      <c r="B2572" s="18">
        <f>IF('Debt Inputs'!A72="","",'Debt Inputs'!A72)</f>
        <v/>
      </c>
      <c r="C2572" s="19">
        <f>IF(B2572="","",IFERROR(VLOOKUP(B2572,'Debt Inputs'!$A$6:$M$105,2,FALSE),""))</f>
        <v/>
      </c>
      <c r="D2572" s="48">
        <f>IF(B2572="","",K2472)</f>
        <v/>
      </c>
      <c r="E2572" s="21">
        <f>IF(B2572="","",IFERROR(VLOOKUP(B2572,'Debt Inputs'!$A$6:$M$105,5,FALSE),0))</f>
        <v/>
      </c>
      <c r="F2572" s="48">
        <f>IF(D2572="","",IFERROR(D2572*E2572/12,0))</f>
        <v/>
      </c>
      <c r="G2572" s="48">
        <f>IF(D2572="","",MIN(IFERROR(VLOOKUP(B2572,'Debt Inputs'!$A$6:$M$105,7,FALSE),0),D2572+F2572))</f>
        <v/>
      </c>
      <c r="H2572" s="48">
        <f>IF(D2572="","",IF(L2572=1,MAX(0,'Debt Inputs'!$B$2-SUM($G$2506:$G$2605)),0))</f>
        <v/>
      </c>
      <c r="I2572" s="48">
        <f>IF(D2572="","",MIN(D2572+F2572,G2572+H2572))</f>
        <v/>
      </c>
      <c r="J2572" s="48">
        <f>IF(D2572="","",MIN(D2572,MAX(0,I2572-F2572)))</f>
        <v/>
      </c>
      <c r="K2572" s="48">
        <f>IF(D2572="","",MAX(0,D2572+F2572-I2572))</f>
        <v/>
      </c>
      <c r="L2572" s="18">
        <f>IF(D2572="","",IF(D2572&lt;=0,"",1+COUNTIFS($D$2506:$D$2605,"&gt;0",$E$2506:$E$2605,"&gt;"&amp;E2572)))</f>
        <v/>
      </c>
      <c r="M2572" s="18">
        <f>IF(D2572="","",IF(AND(K2572&gt;0,L2572=1),"Yes","No"))</f>
        <v/>
      </c>
      <c r="N2572" s="48">
        <f>IF(D2572="","",N2472+F2572)</f>
        <v/>
      </c>
      <c r="O2572" s="47">
        <f>IF(D2572="","",IF(AND(K2572=0,K2472&gt;0),C2572,""))</f>
        <v/>
      </c>
    </row>
    <row r="2573">
      <c r="A2573" s="49">
        <f>IF(B2573="","",DATE(YEAR('Debt Inputs'!$E$2),MONTH('Debt Inputs'!$E$2)+25,1))</f>
        <v/>
      </c>
      <c r="B2573" s="23">
        <f>IF('Debt Inputs'!A73="","",'Debt Inputs'!A73)</f>
        <v/>
      </c>
      <c r="C2573" s="24">
        <f>IF(B2573="","",IFERROR(VLOOKUP(B2573,'Debt Inputs'!$A$6:$M$105,2,FALSE),""))</f>
        <v/>
      </c>
      <c r="D2573" s="50">
        <f>IF(B2573="","",K2473)</f>
        <v/>
      </c>
      <c r="E2573" s="26">
        <f>IF(B2573="","",IFERROR(VLOOKUP(B2573,'Debt Inputs'!$A$6:$M$105,5,FALSE),0))</f>
        <v/>
      </c>
      <c r="F2573" s="50">
        <f>IF(D2573="","",IFERROR(D2573*E2573/12,0))</f>
        <v/>
      </c>
      <c r="G2573" s="50">
        <f>IF(D2573="","",MIN(IFERROR(VLOOKUP(B2573,'Debt Inputs'!$A$6:$M$105,7,FALSE),0),D2573+F2573))</f>
        <v/>
      </c>
      <c r="H2573" s="50">
        <f>IF(D2573="","",IF(L2573=1,MAX(0,'Debt Inputs'!$B$2-SUM($G$2506:$G$2605)),0))</f>
        <v/>
      </c>
      <c r="I2573" s="50">
        <f>IF(D2573="","",MIN(D2573+F2573,G2573+H2573))</f>
        <v/>
      </c>
      <c r="J2573" s="50">
        <f>IF(D2573="","",MIN(D2573,MAX(0,I2573-F2573)))</f>
        <v/>
      </c>
      <c r="K2573" s="50">
        <f>IF(D2573="","",MAX(0,D2573+F2573-I2573))</f>
        <v/>
      </c>
      <c r="L2573" s="23">
        <f>IF(D2573="","",IF(D2573&lt;=0,"",1+COUNTIFS($D$2506:$D$2605,"&gt;0",$E$2506:$E$2605,"&gt;"&amp;E2573)))</f>
        <v/>
      </c>
      <c r="M2573" s="23">
        <f>IF(D2573="","",IF(AND(K2573&gt;0,L2573=1),"Yes","No"))</f>
        <v/>
      </c>
      <c r="N2573" s="50">
        <f>IF(D2573="","",N2473+F2573)</f>
        <v/>
      </c>
      <c r="O2573" s="49">
        <f>IF(D2573="","",IF(AND(K2573=0,K2473&gt;0),C2573,""))</f>
        <v/>
      </c>
    </row>
    <row r="2574">
      <c r="A2574" s="47">
        <f>IF(B2574="","",DATE(YEAR('Debt Inputs'!$E$2),MONTH('Debt Inputs'!$E$2)+25,1))</f>
        <v/>
      </c>
      <c r="B2574" s="18">
        <f>IF('Debt Inputs'!A74="","",'Debt Inputs'!A74)</f>
        <v/>
      </c>
      <c r="C2574" s="19">
        <f>IF(B2574="","",IFERROR(VLOOKUP(B2574,'Debt Inputs'!$A$6:$M$105,2,FALSE),""))</f>
        <v/>
      </c>
      <c r="D2574" s="48">
        <f>IF(B2574="","",K2474)</f>
        <v/>
      </c>
      <c r="E2574" s="21">
        <f>IF(B2574="","",IFERROR(VLOOKUP(B2574,'Debt Inputs'!$A$6:$M$105,5,FALSE),0))</f>
        <v/>
      </c>
      <c r="F2574" s="48">
        <f>IF(D2574="","",IFERROR(D2574*E2574/12,0))</f>
        <v/>
      </c>
      <c r="G2574" s="48">
        <f>IF(D2574="","",MIN(IFERROR(VLOOKUP(B2574,'Debt Inputs'!$A$6:$M$105,7,FALSE),0),D2574+F2574))</f>
        <v/>
      </c>
      <c r="H2574" s="48">
        <f>IF(D2574="","",IF(L2574=1,MAX(0,'Debt Inputs'!$B$2-SUM($G$2506:$G$2605)),0))</f>
        <v/>
      </c>
      <c r="I2574" s="48">
        <f>IF(D2574="","",MIN(D2574+F2574,G2574+H2574))</f>
        <v/>
      </c>
      <c r="J2574" s="48">
        <f>IF(D2574="","",MIN(D2574,MAX(0,I2574-F2574)))</f>
        <v/>
      </c>
      <c r="K2574" s="48">
        <f>IF(D2574="","",MAX(0,D2574+F2574-I2574))</f>
        <v/>
      </c>
      <c r="L2574" s="18">
        <f>IF(D2574="","",IF(D2574&lt;=0,"",1+COUNTIFS($D$2506:$D$2605,"&gt;0",$E$2506:$E$2605,"&gt;"&amp;E2574)))</f>
        <v/>
      </c>
      <c r="M2574" s="18">
        <f>IF(D2574="","",IF(AND(K2574&gt;0,L2574=1),"Yes","No"))</f>
        <v/>
      </c>
      <c r="N2574" s="48">
        <f>IF(D2574="","",N2474+F2574)</f>
        <v/>
      </c>
      <c r="O2574" s="47">
        <f>IF(D2574="","",IF(AND(K2574=0,K2474&gt;0),C2574,""))</f>
        <v/>
      </c>
    </row>
    <row r="2575">
      <c r="A2575" s="49">
        <f>IF(B2575="","",DATE(YEAR('Debt Inputs'!$E$2),MONTH('Debt Inputs'!$E$2)+25,1))</f>
        <v/>
      </c>
      <c r="B2575" s="23">
        <f>IF('Debt Inputs'!A75="","",'Debt Inputs'!A75)</f>
        <v/>
      </c>
      <c r="C2575" s="24">
        <f>IF(B2575="","",IFERROR(VLOOKUP(B2575,'Debt Inputs'!$A$6:$M$105,2,FALSE),""))</f>
        <v/>
      </c>
      <c r="D2575" s="50">
        <f>IF(B2575="","",K2475)</f>
        <v/>
      </c>
      <c r="E2575" s="26">
        <f>IF(B2575="","",IFERROR(VLOOKUP(B2575,'Debt Inputs'!$A$6:$M$105,5,FALSE),0))</f>
        <v/>
      </c>
      <c r="F2575" s="50">
        <f>IF(D2575="","",IFERROR(D2575*E2575/12,0))</f>
        <v/>
      </c>
      <c r="G2575" s="50">
        <f>IF(D2575="","",MIN(IFERROR(VLOOKUP(B2575,'Debt Inputs'!$A$6:$M$105,7,FALSE),0),D2575+F2575))</f>
        <v/>
      </c>
      <c r="H2575" s="50">
        <f>IF(D2575="","",IF(L2575=1,MAX(0,'Debt Inputs'!$B$2-SUM($G$2506:$G$2605)),0))</f>
        <v/>
      </c>
      <c r="I2575" s="50">
        <f>IF(D2575="","",MIN(D2575+F2575,G2575+H2575))</f>
        <v/>
      </c>
      <c r="J2575" s="50">
        <f>IF(D2575="","",MIN(D2575,MAX(0,I2575-F2575)))</f>
        <v/>
      </c>
      <c r="K2575" s="50">
        <f>IF(D2575="","",MAX(0,D2575+F2575-I2575))</f>
        <v/>
      </c>
      <c r="L2575" s="23">
        <f>IF(D2575="","",IF(D2575&lt;=0,"",1+COUNTIFS($D$2506:$D$2605,"&gt;0",$E$2506:$E$2605,"&gt;"&amp;E2575)))</f>
        <v/>
      </c>
      <c r="M2575" s="23">
        <f>IF(D2575="","",IF(AND(K2575&gt;0,L2575=1),"Yes","No"))</f>
        <v/>
      </c>
      <c r="N2575" s="50">
        <f>IF(D2575="","",N2475+F2575)</f>
        <v/>
      </c>
      <c r="O2575" s="49">
        <f>IF(D2575="","",IF(AND(K2575=0,K2475&gt;0),C2575,""))</f>
        <v/>
      </c>
    </row>
    <row r="2576">
      <c r="A2576" s="47">
        <f>IF(B2576="","",DATE(YEAR('Debt Inputs'!$E$2),MONTH('Debt Inputs'!$E$2)+25,1))</f>
        <v/>
      </c>
      <c r="B2576" s="18">
        <f>IF('Debt Inputs'!A76="","",'Debt Inputs'!A76)</f>
        <v/>
      </c>
      <c r="C2576" s="19">
        <f>IF(B2576="","",IFERROR(VLOOKUP(B2576,'Debt Inputs'!$A$6:$M$105,2,FALSE),""))</f>
        <v/>
      </c>
      <c r="D2576" s="48">
        <f>IF(B2576="","",K2476)</f>
        <v/>
      </c>
      <c r="E2576" s="21">
        <f>IF(B2576="","",IFERROR(VLOOKUP(B2576,'Debt Inputs'!$A$6:$M$105,5,FALSE),0))</f>
        <v/>
      </c>
      <c r="F2576" s="48">
        <f>IF(D2576="","",IFERROR(D2576*E2576/12,0))</f>
        <v/>
      </c>
      <c r="G2576" s="48">
        <f>IF(D2576="","",MIN(IFERROR(VLOOKUP(B2576,'Debt Inputs'!$A$6:$M$105,7,FALSE),0),D2576+F2576))</f>
        <v/>
      </c>
      <c r="H2576" s="48">
        <f>IF(D2576="","",IF(L2576=1,MAX(0,'Debt Inputs'!$B$2-SUM($G$2506:$G$2605)),0))</f>
        <v/>
      </c>
      <c r="I2576" s="48">
        <f>IF(D2576="","",MIN(D2576+F2576,G2576+H2576))</f>
        <v/>
      </c>
      <c r="J2576" s="48">
        <f>IF(D2576="","",MIN(D2576,MAX(0,I2576-F2576)))</f>
        <v/>
      </c>
      <c r="K2576" s="48">
        <f>IF(D2576="","",MAX(0,D2576+F2576-I2576))</f>
        <v/>
      </c>
      <c r="L2576" s="18">
        <f>IF(D2576="","",IF(D2576&lt;=0,"",1+COUNTIFS($D$2506:$D$2605,"&gt;0",$E$2506:$E$2605,"&gt;"&amp;E2576)))</f>
        <v/>
      </c>
      <c r="M2576" s="18">
        <f>IF(D2576="","",IF(AND(K2576&gt;0,L2576=1),"Yes","No"))</f>
        <v/>
      </c>
      <c r="N2576" s="48">
        <f>IF(D2576="","",N2476+F2576)</f>
        <v/>
      </c>
      <c r="O2576" s="47">
        <f>IF(D2576="","",IF(AND(K2576=0,K2476&gt;0),C2576,""))</f>
        <v/>
      </c>
    </row>
    <row r="2577">
      <c r="A2577" s="49">
        <f>IF(B2577="","",DATE(YEAR('Debt Inputs'!$E$2),MONTH('Debt Inputs'!$E$2)+25,1))</f>
        <v/>
      </c>
      <c r="B2577" s="23">
        <f>IF('Debt Inputs'!A77="","",'Debt Inputs'!A77)</f>
        <v/>
      </c>
      <c r="C2577" s="24">
        <f>IF(B2577="","",IFERROR(VLOOKUP(B2577,'Debt Inputs'!$A$6:$M$105,2,FALSE),""))</f>
        <v/>
      </c>
      <c r="D2577" s="50">
        <f>IF(B2577="","",K2477)</f>
        <v/>
      </c>
      <c r="E2577" s="26">
        <f>IF(B2577="","",IFERROR(VLOOKUP(B2577,'Debt Inputs'!$A$6:$M$105,5,FALSE),0))</f>
        <v/>
      </c>
      <c r="F2577" s="50">
        <f>IF(D2577="","",IFERROR(D2577*E2577/12,0))</f>
        <v/>
      </c>
      <c r="G2577" s="50">
        <f>IF(D2577="","",MIN(IFERROR(VLOOKUP(B2577,'Debt Inputs'!$A$6:$M$105,7,FALSE),0),D2577+F2577))</f>
        <v/>
      </c>
      <c r="H2577" s="50">
        <f>IF(D2577="","",IF(L2577=1,MAX(0,'Debt Inputs'!$B$2-SUM($G$2506:$G$2605)),0))</f>
        <v/>
      </c>
      <c r="I2577" s="50">
        <f>IF(D2577="","",MIN(D2577+F2577,G2577+H2577))</f>
        <v/>
      </c>
      <c r="J2577" s="50">
        <f>IF(D2577="","",MIN(D2577,MAX(0,I2577-F2577)))</f>
        <v/>
      </c>
      <c r="K2577" s="50">
        <f>IF(D2577="","",MAX(0,D2577+F2577-I2577))</f>
        <v/>
      </c>
      <c r="L2577" s="23">
        <f>IF(D2577="","",IF(D2577&lt;=0,"",1+COUNTIFS($D$2506:$D$2605,"&gt;0",$E$2506:$E$2605,"&gt;"&amp;E2577)))</f>
        <v/>
      </c>
      <c r="M2577" s="23">
        <f>IF(D2577="","",IF(AND(K2577&gt;0,L2577=1),"Yes","No"))</f>
        <v/>
      </c>
      <c r="N2577" s="50">
        <f>IF(D2577="","",N2477+F2577)</f>
        <v/>
      </c>
      <c r="O2577" s="49">
        <f>IF(D2577="","",IF(AND(K2577=0,K2477&gt;0),C2577,""))</f>
        <v/>
      </c>
    </row>
    <row r="2578">
      <c r="A2578" s="47">
        <f>IF(B2578="","",DATE(YEAR('Debt Inputs'!$E$2),MONTH('Debt Inputs'!$E$2)+25,1))</f>
        <v/>
      </c>
      <c r="B2578" s="18">
        <f>IF('Debt Inputs'!A78="","",'Debt Inputs'!A78)</f>
        <v/>
      </c>
      <c r="C2578" s="19">
        <f>IF(B2578="","",IFERROR(VLOOKUP(B2578,'Debt Inputs'!$A$6:$M$105,2,FALSE),""))</f>
        <v/>
      </c>
      <c r="D2578" s="48">
        <f>IF(B2578="","",K2478)</f>
        <v/>
      </c>
      <c r="E2578" s="21">
        <f>IF(B2578="","",IFERROR(VLOOKUP(B2578,'Debt Inputs'!$A$6:$M$105,5,FALSE),0))</f>
        <v/>
      </c>
      <c r="F2578" s="48">
        <f>IF(D2578="","",IFERROR(D2578*E2578/12,0))</f>
        <v/>
      </c>
      <c r="G2578" s="48">
        <f>IF(D2578="","",MIN(IFERROR(VLOOKUP(B2578,'Debt Inputs'!$A$6:$M$105,7,FALSE),0),D2578+F2578))</f>
        <v/>
      </c>
      <c r="H2578" s="48">
        <f>IF(D2578="","",IF(L2578=1,MAX(0,'Debt Inputs'!$B$2-SUM($G$2506:$G$2605)),0))</f>
        <v/>
      </c>
      <c r="I2578" s="48">
        <f>IF(D2578="","",MIN(D2578+F2578,G2578+H2578))</f>
        <v/>
      </c>
      <c r="J2578" s="48">
        <f>IF(D2578="","",MIN(D2578,MAX(0,I2578-F2578)))</f>
        <v/>
      </c>
      <c r="K2578" s="48">
        <f>IF(D2578="","",MAX(0,D2578+F2578-I2578))</f>
        <v/>
      </c>
      <c r="L2578" s="18">
        <f>IF(D2578="","",IF(D2578&lt;=0,"",1+COUNTIFS($D$2506:$D$2605,"&gt;0",$E$2506:$E$2605,"&gt;"&amp;E2578)))</f>
        <v/>
      </c>
      <c r="M2578" s="18">
        <f>IF(D2578="","",IF(AND(K2578&gt;0,L2578=1),"Yes","No"))</f>
        <v/>
      </c>
      <c r="N2578" s="48">
        <f>IF(D2578="","",N2478+F2578)</f>
        <v/>
      </c>
      <c r="O2578" s="47">
        <f>IF(D2578="","",IF(AND(K2578=0,K2478&gt;0),C2578,""))</f>
        <v/>
      </c>
    </row>
    <row r="2579">
      <c r="A2579" s="49">
        <f>IF(B2579="","",DATE(YEAR('Debt Inputs'!$E$2),MONTH('Debt Inputs'!$E$2)+25,1))</f>
        <v/>
      </c>
      <c r="B2579" s="23">
        <f>IF('Debt Inputs'!A79="","",'Debt Inputs'!A79)</f>
        <v/>
      </c>
      <c r="C2579" s="24">
        <f>IF(B2579="","",IFERROR(VLOOKUP(B2579,'Debt Inputs'!$A$6:$M$105,2,FALSE),""))</f>
        <v/>
      </c>
      <c r="D2579" s="50">
        <f>IF(B2579="","",K2479)</f>
        <v/>
      </c>
      <c r="E2579" s="26">
        <f>IF(B2579="","",IFERROR(VLOOKUP(B2579,'Debt Inputs'!$A$6:$M$105,5,FALSE),0))</f>
        <v/>
      </c>
      <c r="F2579" s="50">
        <f>IF(D2579="","",IFERROR(D2579*E2579/12,0))</f>
        <v/>
      </c>
      <c r="G2579" s="50">
        <f>IF(D2579="","",MIN(IFERROR(VLOOKUP(B2579,'Debt Inputs'!$A$6:$M$105,7,FALSE),0),D2579+F2579))</f>
        <v/>
      </c>
      <c r="H2579" s="50">
        <f>IF(D2579="","",IF(L2579=1,MAX(0,'Debt Inputs'!$B$2-SUM($G$2506:$G$2605)),0))</f>
        <v/>
      </c>
      <c r="I2579" s="50">
        <f>IF(D2579="","",MIN(D2579+F2579,G2579+H2579))</f>
        <v/>
      </c>
      <c r="J2579" s="50">
        <f>IF(D2579="","",MIN(D2579,MAX(0,I2579-F2579)))</f>
        <v/>
      </c>
      <c r="K2579" s="50">
        <f>IF(D2579="","",MAX(0,D2579+F2579-I2579))</f>
        <v/>
      </c>
      <c r="L2579" s="23">
        <f>IF(D2579="","",IF(D2579&lt;=0,"",1+COUNTIFS($D$2506:$D$2605,"&gt;0",$E$2506:$E$2605,"&gt;"&amp;E2579)))</f>
        <v/>
      </c>
      <c r="M2579" s="23">
        <f>IF(D2579="","",IF(AND(K2579&gt;0,L2579=1),"Yes","No"))</f>
        <v/>
      </c>
      <c r="N2579" s="50">
        <f>IF(D2579="","",N2479+F2579)</f>
        <v/>
      </c>
      <c r="O2579" s="49">
        <f>IF(D2579="","",IF(AND(K2579=0,K2479&gt;0),C2579,""))</f>
        <v/>
      </c>
    </row>
    <row r="2580">
      <c r="A2580" s="47">
        <f>IF(B2580="","",DATE(YEAR('Debt Inputs'!$E$2),MONTH('Debt Inputs'!$E$2)+25,1))</f>
        <v/>
      </c>
      <c r="B2580" s="18">
        <f>IF('Debt Inputs'!A80="","",'Debt Inputs'!A80)</f>
        <v/>
      </c>
      <c r="C2580" s="19">
        <f>IF(B2580="","",IFERROR(VLOOKUP(B2580,'Debt Inputs'!$A$6:$M$105,2,FALSE),""))</f>
        <v/>
      </c>
      <c r="D2580" s="48">
        <f>IF(B2580="","",K2480)</f>
        <v/>
      </c>
      <c r="E2580" s="21">
        <f>IF(B2580="","",IFERROR(VLOOKUP(B2580,'Debt Inputs'!$A$6:$M$105,5,FALSE),0))</f>
        <v/>
      </c>
      <c r="F2580" s="48">
        <f>IF(D2580="","",IFERROR(D2580*E2580/12,0))</f>
        <v/>
      </c>
      <c r="G2580" s="48">
        <f>IF(D2580="","",MIN(IFERROR(VLOOKUP(B2580,'Debt Inputs'!$A$6:$M$105,7,FALSE),0),D2580+F2580))</f>
        <v/>
      </c>
      <c r="H2580" s="48">
        <f>IF(D2580="","",IF(L2580=1,MAX(0,'Debt Inputs'!$B$2-SUM($G$2506:$G$2605)),0))</f>
        <v/>
      </c>
      <c r="I2580" s="48">
        <f>IF(D2580="","",MIN(D2580+F2580,G2580+H2580))</f>
        <v/>
      </c>
      <c r="J2580" s="48">
        <f>IF(D2580="","",MIN(D2580,MAX(0,I2580-F2580)))</f>
        <v/>
      </c>
      <c r="K2580" s="48">
        <f>IF(D2580="","",MAX(0,D2580+F2580-I2580))</f>
        <v/>
      </c>
      <c r="L2580" s="18">
        <f>IF(D2580="","",IF(D2580&lt;=0,"",1+COUNTIFS($D$2506:$D$2605,"&gt;0",$E$2506:$E$2605,"&gt;"&amp;E2580)))</f>
        <v/>
      </c>
      <c r="M2580" s="18">
        <f>IF(D2580="","",IF(AND(K2580&gt;0,L2580=1),"Yes","No"))</f>
        <v/>
      </c>
      <c r="N2580" s="48">
        <f>IF(D2580="","",N2480+F2580)</f>
        <v/>
      </c>
      <c r="O2580" s="47">
        <f>IF(D2580="","",IF(AND(K2580=0,K2480&gt;0),C2580,""))</f>
        <v/>
      </c>
    </row>
    <row r="2581">
      <c r="A2581" s="49">
        <f>IF(B2581="","",DATE(YEAR('Debt Inputs'!$E$2),MONTH('Debt Inputs'!$E$2)+25,1))</f>
        <v/>
      </c>
      <c r="B2581" s="23">
        <f>IF('Debt Inputs'!A81="","",'Debt Inputs'!A81)</f>
        <v/>
      </c>
      <c r="C2581" s="24">
        <f>IF(B2581="","",IFERROR(VLOOKUP(B2581,'Debt Inputs'!$A$6:$M$105,2,FALSE),""))</f>
        <v/>
      </c>
      <c r="D2581" s="50">
        <f>IF(B2581="","",K2481)</f>
        <v/>
      </c>
      <c r="E2581" s="26">
        <f>IF(B2581="","",IFERROR(VLOOKUP(B2581,'Debt Inputs'!$A$6:$M$105,5,FALSE),0))</f>
        <v/>
      </c>
      <c r="F2581" s="50">
        <f>IF(D2581="","",IFERROR(D2581*E2581/12,0))</f>
        <v/>
      </c>
      <c r="G2581" s="50">
        <f>IF(D2581="","",MIN(IFERROR(VLOOKUP(B2581,'Debt Inputs'!$A$6:$M$105,7,FALSE),0),D2581+F2581))</f>
        <v/>
      </c>
      <c r="H2581" s="50">
        <f>IF(D2581="","",IF(L2581=1,MAX(0,'Debt Inputs'!$B$2-SUM($G$2506:$G$2605)),0))</f>
        <v/>
      </c>
      <c r="I2581" s="50">
        <f>IF(D2581="","",MIN(D2581+F2581,G2581+H2581))</f>
        <v/>
      </c>
      <c r="J2581" s="50">
        <f>IF(D2581="","",MIN(D2581,MAX(0,I2581-F2581)))</f>
        <v/>
      </c>
      <c r="K2581" s="50">
        <f>IF(D2581="","",MAX(0,D2581+F2581-I2581))</f>
        <v/>
      </c>
      <c r="L2581" s="23">
        <f>IF(D2581="","",IF(D2581&lt;=0,"",1+COUNTIFS($D$2506:$D$2605,"&gt;0",$E$2506:$E$2605,"&gt;"&amp;E2581)))</f>
        <v/>
      </c>
      <c r="M2581" s="23">
        <f>IF(D2581="","",IF(AND(K2581&gt;0,L2581=1),"Yes","No"))</f>
        <v/>
      </c>
      <c r="N2581" s="50">
        <f>IF(D2581="","",N2481+F2581)</f>
        <v/>
      </c>
      <c r="O2581" s="49">
        <f>IF(D2581="","",IF(AND(K2581=0,K2481&gt;0),C2581,""))</f>
        <v/>
      </c>
    </row>
    <row r="2582">
      <c r="A2582" s="47">
        <f>IF(B2582="","",DATE(YEAR('Debt Inputs'!$E$2),MONTH('Debt Inputs'!$E$2)+25,1))</f>
        <v/>
      </c>
      <c r="B2582" s="18">
        <f>IF('Debt Inputs'!A82="","",'Debt Inputs'!A82)</f>
        <v/>
      </c>
      <c r="C2582" s="19">
        <f>IF(B2582="","",IFERROR(VLOOKUP(B2582,'Debt Inputs'!$A$6:$M$105,2,FALSE),""))</f>
        <v/>
      </c>
      <c r="D2582" s="48">
        <f>IF(B2582="","",K2482)</f>
        <v/>
      </c>
      <c r="E2582" s="21">
        <f>IF(B2582="","",IFERROR(VLOOKUP(B2582,'Debt Inputs'!$A$6:$M$105,5,FALSE),0))</f>
        <v/>
      </c>
      <c r="F2582" s="48">
        <f>IF(D2582="","",IFERROR(D2582*E2582/12,0))</f>
        <v/>
      </c>
      <c r="G2582" s="48">
        <f>IF(D2582="","",MIN(IFERROR(VLOOKUP(B2582,'Debt Inputs'!$A$6:$M$105,7,FALSE),0),D2582+F2582))</f>
        <v/>
      </c>
      <c r="H2582" s="48">
        <f>IF(D2582="","",IF(L2582=1,MAX(0,'Debt Inputs'!$B$2-SUM($G$2506:$G$2605)),0))</f>
        <v/>
      </c>
      <c r="I2582" s="48">
        <f>IF(D2582="","",MIN(D2582+F2582,G2582+H2582))</f>
        <v/>
      </c>
      <c r="J2582" s="48">
        <f>IF(D2582="","",MIN(D2582,MAX(0,I2582-F2582)))</f>
        <v/>
      </c>
      <c r="K2582" s="48">
        <f>IF(D2582="","",MAX(0,D2582+F2582-I2582))</f>
        <v/>
      </c>
      <c r="L2582" s="18">
        <f>IF(D2582="","",IF(D2582&lt;=0,"",1+COUNTIFS($D$2506:$D$2605,"&gt;0",$E$2506:$E$2605,"&gt;"&amp;E2582)))</f>
        <v/>
      </c>
      <c r="M2582" s="18">
        <f>IF(D2582="","",IF(AND(K2582&gt;0,L2582=1),"Yes","No"))</f>
        <v/>
      </c>
      <c r="N2582" s="48">
        <f>IF(D2582="","",N2482+F2582)</f>
        <v/>
      </c>
      <c r="O2582" s="47">
        <f>IF(D2582="","",IF(AND(K2582=0,K2482&gt;0),C2582,""))</f>
        <v/>
      </c>
    </row>
    <row r="2583">
      <c r="A2583" s="49">
        <f>IF(B2583="","",DATE(YEAR('Debt Inputs'!$E$2),MONTH('Debt Inputs'!$E$2)+25,1))</f>
        <v/>
      </c>
      <c r="B2583" s="23">
        <f>IF('Debt Inputs'!A83="","",'Debt Inputs'!A83)</f>
        <v/>
      </c>
      <c r="C2583" s="24">
        <f>IF(B2583="","",IFERROR(VLOOKUP(B2583,'Debt Inputs'!$A$6:$M$105,2,FALSE),""))</f>
        <v/>
      </c>
      <c r="D2583" s="50">
        <f>IF(B2583="","",K2483)</f>
        <v/>
      </c>
      <c r="E2583" s="26">
        <f>IF(B2583="","",IFERROR(VLOOKUP(B2583,'Debt Inputs'!$A$6:$M$105,5,FALSE),0))</f>
        <v/>
      </c>
      <c r="F2583" s="50">
        <f>IF(D2583="","",IFERROR(D2583*E2583/12,0))</f>
        <v/>
      </c>
      <c r="G2583" s="50">
        <f>IF(D2583="","",MIN(IFERROR(VLOOKUP(B2583,'Debt Inputs'!$A$6:$M$105,7,FALSE),0),D2583+F2583))</f>
        <v/>
      </c>
      <c r="H2583" s="50">
        <f>IF(D2583="","",IF(L2583=1,MAX(0,'Debt Inputs'!$B$2-SUM($G$2506:$G$2605)),0))</f>
        <v/>
      </c>
      <c r="I2583" s="50">
        <f>IF(D2583="","",MIN(D2583+F2583,G2583+H2583))</f>
        <v/>
      </c>
      <c r="J2583" s="50">
        <f>IF(D2583="","",MIN(D2583,MAX(0,I2583-F2583)))</f>
        <v/>
      </c>
      <c r="K2583" s="50">
        <f>IF(D2583="","",MAX(0,D2583+F2583-I2583))</f>
        <v/>
      </c>
      <c r="L2583" s="23">
        <f>IF(D2583="","",IF(D2583&lt;=0,"",1+COUNTIFS($D$2506:$D$2605,"&gt;0",$E$2506:$E$2605,"&gt;"&amp;E2583)))</f>
        <v/>
      </c>
      <c r="M2583" s="23">
        <f>IF(D2583="","",IF(AND(K2583&gt;0,L2583=1),"Yes","No"))</f>
        <v/>
      </c>
      <c r="N2583" s="50">
        <f>IF(D2583="","",N2483+F2583)</f>
        <v/>
      </c>
      <c r="O2583" s="49">
        <f>IF(D2583="","",IF(AND(K2583=0,K2483&gt;0),C2583,""))</f>
        <v/>
      </c>
    </row>
    <row r="2584">
      <c r="A2584" s="47">
        <f>IF(B2584="","",DATE(YEAR('Debt Inputs'!$E$2),MONTH('Debt Inputs'!$E$2)+25,1))</f>
        <v/>
      </c>
      <c r="B2584" s="18">
        <f>IF('Debt Inputs'!A84="","",'Debt Inputs'!A84)</f>
        <v/>
      </c>
      <c r="C2584" s="19">
        <f>IF(B2584="","",IFERROR(VLOOKUP(B2584,'Debt Inputs'!$A$6:$M$105,2,FALSE),""))</f>
        <v/>
      </c>
      <c r="D2584" s="48">
        <f>IF(B2584="","",K2484)</f>
        <v/>
      </c>
      <c r="E2584" s="21">
        <f>IF(B2584="","",IFERROR(VLOOKUP(B2584,'Debt Inputs'!$A$6:$M$105,5,FALSE),0))</f>
        <v/>
      </c>
      <c r="F2584" s="48">
        <f>IF(D2584="","",IFERROR(D2584*E2584/12,0))</f>
        <v/>
      </c>
      <c r="G2584" s="48">
        <f>IF(D2584="","",MIN(IFERROR(VLOOKUP(B2584,'Debt Inputs'!$A$6:$M$105,7,FALSE),0),D2584+F2584))</f>
        <v/>
      </c>
      <c r="H2584" s="48">
        <f>IF(D2584="","",IF(L2584=1,MAX(0,'Debt Inputs'!$B$2-SUM($G$2506:$G$2605)),0))</f>
        <v/>
      </c>
      <c r="I2584" s="48">
        <f>IF(D2584="","",MIN(D2584+F2584,G2584+H2584))</f>
        <v/>
      </c>
      <c r="J2584" s="48">
        <f>IF(D2584="","",MIN(D2584,MAX(0,I2584-F2584)))</f>
        <v/>
      </c>
      <c r="K2584" s="48">
        <f>IF(D2584="","",MAX(0,D2584+F2584-I2584))</f>
        <v/>
      </c>
      <c r="L2584" s="18">
        <f>IF(D2584="","",IF(D2584&lt;=0,"",1+COUNTIFS($D$2506:$D$2605,"&gt;0",$E$2506:$E$2605,"&gt;"&amp;E2584)))</f>
        <v/>
      </c>
      <c r="M2584" s="18">
        <f>IF(D2584="","",IF(AND(K2584&gt;0,L2584=1),"Yes","No"))</f>
        <v/>
      </c>
      <c r="N2584" s="48">
        <f>IF(D2584="","",N2484+F2584)</f>
        <v/>
      </c>
      <c r="O2584" s="47">
        <f>IF(D2584="","",IF(AND(K2584=0,K2484&gt;0),C2584,""))</f>
        <v/>
      </c>
    </row>
    <row r="2585">
      <c r="A2585" s="49">
        <f>IF(B2585="","",DATE(YEAR('Debt Inputs'!$E$2),MONTH('Debt Inputs'!$E$2)+25,1))</f>
        <v/>
      </c>
      <c r="B2585" s="23">
        <f>IF('Debt Inputs'!A85="","",'Debt Inputs'!A85)</f>
        <v/>
      </c>
      <c r="C2585" s="24">
        <f>IF(B2585="","",IFERROR(VLOOKUP(B2585,'Debt Inputs'!$A$6:$M$105,2,FALSE),""))</f>
        <v/>
      </c>
      <c r="D2585" s="50">
        <f>IF(B2585="","",K2485)</f>
        <v/>
      </c>
      <c r="E2585" s="26">
        <f>IF(B2585="","",IFERROR(VLOOKUP(B2585,'Debt Inputs'!$A$6:$M$105,5,FALSE),0))</f>
        <v/>
      </c>
      <c r="F2585" s="50">
        <f>IF(D2585="","",IFERROR(D2585*E2585/12,0))</f>
        <v/>
      </c>
      <c r="G2585" s="50">
        <f>IF(D2585="","",MIN(IFERROR(VLOOKUP(B2585,'Debt Inputs'!$A$6:$M$105,7,FALSE),0),D2585+F2585))</f>
        <v/>
      </c>
      <c r="H2585" s="50">
        <f>IF(D2585="","",IF(L2585=1,MAX(0,'Debt Inputs'!$B$2-SUM($G$2506:$G$2605)),0))</f>
        <v/>
      </c>
      <c r="I2585" s="50">
        <f>IF(D2585="","",MIN(D2585+F2585,G2585+H2585))</f>
        <v/>
      </c>
      <c r="J2585" s="50">
        <f>IF(D2585="","",MIN(D2585,MAX(0,I2585-F2585)))</f>
        <v/>
      </c>
      <c r="K2585" s="50">
        <f>IF(D2585="","",MAX(0,D2585+F2585-I2585))</f>
        <v/>
      </c>
      <c r="L2585" s="23">
        <f>IF(D2585="","",IF(D2585&lt;=0,"",1+COUNTIFS($D$2506:$D$2605,"&gt;0",$E$2506:$E$2605,"&gt;"&amp;E2585)))</f>
        <v/>
      </c>
      <c r="M2585" s="23">
        <f>IF(D2585="","",IF(AND(K2585&gt;0,L2585=1),"Yes","No"))</f>
        <v/>
      </c>
      <c r="N2585" s="50">
        <f>IF(D2585="","",N2485+F2585)</f>
        <v/>
      </c>
      <c r="O2585" s="49">
        <f>IF(D2585="","",IF(AND(K2585=0,K2485&gt;0),C2585,""))</f>
        <v/>
      </c>
    </row>
    <row r="2586">
      <c r="A2586" s="47">
        <f>IF(B2586="","",DATE(YEAR('Debt Inputs'!$E$2),MONTH('Debt Inputs'!$E$2)+25,1))</f>
        <v/>
      </c>
      <c r="B2586" s="18">
        <f>IF('Debt Inputs'!A86="","",'Debt Inputs'!A86)</f>
        <v/>
      </c>
      <c r="C2586" s="19">
        <f>IF(B2586="","",IFERROR(VLOOKUP(B2586,'Debt Inputs'!$A$6:$M$105,2,FALSE),""))</f>
        <v/>
      </c>
      <c r="D2586" s="48">
        <f>IF(B2586="","",K2486)</f>
        <v/>
      </c>
      <c r="E2586" s="21">
        <f>IF(B2586="","",IFERROR(VLOOKUP(B2586,'Debt Inputs'!$A$6:$M$105,5,FALSE),0))</f>
        <v/>
      </c>
      <c r="F2586" s="48">
        <f>IF(D2586="","",IFERROR(D2586*E2586/12,0))</f>
        <v/>
      </c>
      <c r="G2586" s="48">
        <f>IF(D2586="","",MIN(IFERROR(VLOOKUP(B2586,'Debt Inputs'!$A$6:$M$105,7,FALSE),0),D2586+F2586))</f>
        <v/>
      </c>
      <c r="H2586" s="48">
        <f>IF(D2586="","",IF(L2586=1,MAX(0,'Debt Inputs'!$B$2-SUM($G$2506:$G$2605)),0))</f>
        <v/>
      </c>
      <c r="I2586" s="48">
        <f>IF(D2586="","",MIN(D2586+F2586,G2586+H2586))</f>
        <v/>
      </c>
      <c r="J2586" s="48">
        <f>IF(D2586="","",MIN(D2586,MAX(0,I2586-F2586)))</f>
        <v/>
      </c>
      <c r="K2586" s="48">
        <f>IF(D2586="","",MAX(0,D2586+F2586-I2586))</f>
        <v/>
      </c>
      <c r="L2586" s="18">
        <f>IF(D2586="","",IF(D2586&lt;=0,"",1+COUNTIFS($D$2506:$D$2605,"&gt;0",$E$2506:$E$2605,"&gt;"&amp;E2586)))</f>
        <v/>
      </c>
      <c r="M2586" s="18">
        <f>IF(D2586="","",IF(AND(K2586&gt;0,L2586=1),"Yes","No"))</f>
        <v/>
      </c>
      <c r="N2586" s="48">
        <f>IF(D2586="","",N2486+F2586)</f>
        <v/>
      </c>
      <c r="O2586" s="47">
        <f>IF(D2586="","",IF(AND(K2586=0,K2486&gt;0),C2586,""))</f>
        <v/>
      </c>
    </row>
    <row r="2587">
      <c r="A2587" s="49">
        <f>IF(B2587="","",DATE(YEAR('Debt Inputs'!$E$2),MONTH('Debt Inputs'!$E$2)+25,1))</f>
        <v/>
      </c>
      <c r="B2587" s="23">
        <f>IF('Debt Inputs'!A87="","",'Debt Inputs'!A87)</f>
        <v/>
      </c>
      <c r="C2587" s="24">
        <f>IF(B2587="","",IFERROR(VLOOKUP(B2587,'Debt Inputs'!$A$6:$M$105,2,FALSE),""))</f>
        <v/>
      </c>
      <c r="D2587" s="50">
        <f>IF(B2587="","",K2487)</f>
        <v/>
      </c>
      <c r="E2587" s="26">
        <f>IF(B2587="","",IFERROR(VLOOKUP(B2587,'Debt Inputs'!$A$6:$M$105,5,FALSE),0))</f>
        <v/>
      </c>
      <c r="F2587" s="50">
        <f>IF(D2587="","",IFERROR(D2587*E2587/12,0))</f>
        <v/>
      </c>
      <c r="G2587" s="50">
        <f>IF(D2587="","",MIN(IFERROR(VLOOKUP(B2587,'Debt Inputs'!$A$6:$M$105,7,FALSE),0),D2587+F2587))</f>
        <v/>
      </c>
      <c r="H2587" s="50">
        <f>IF(D2587="","",IF(L2587=1,MAX(0,'Debt Inputs'!$B$2-SUM($G$2506:$G$2605)),0))</f>
        <v/>
      </c>
      <c r="I2587" s="50">
        <f>IF(D2587="","",MIN(D2587+F2587,G2587+H2587))</f>
        <v/>
      </c>
      <c r="J2587" s="50">
        <f>IF(D2587="","",MIN(D2587,MAX(0,I2587-F2587)))</f>
        <v/>
      </c>
      <c r="K2587" s="50">
        <f>IF(D2587="","",MAX(0,D2587+F2587-I2587))</f>
        <v/>
      </c>
      <c r="L2587" s="23">
        <f>IF(D2587="","",IF(D2587&lt;=0,"",1+COUNTIFS($D$2506:$D$2605,"&gt;0",$E$2506:$E$2605,"&gt;"&amp;E2587)))</f>
        <v/>
      </c>
      <c r="M2587" s="23">
        <f>IF(D2587="","",IF(AND(K2587&gt;0,L2587=1),"Yes","No"))</f>
        <v/>
      </c>
      <c r="N2587" s="50">
        <f>IF(D2587="","",N2487+F2587)</f>
        <v/>
      </c>
      <c r="O2587" s="49">
        <f>IF(D2587="","",IF(AND(K2587=0,K2487&gt;0),C2587,""))</f>
        <v/>
      </c>
    </row>
    <row r="2588">
      <c r="A2588" s="47">
        <f>IF(B2588="","",DATE(YEAR('Debt Inputs'!$E$2),MONTH('Debt Inputs'!$E$2)+25,1))</f>
        <v/>
      </c>
      <c r="B2588" s="18">
        <f>IF('Debt Inputs'!A88="","",'Debt Inputs'!A88)</f>
        <v/>
      </c>
      <c r="C2588" s="19">
        <f>IF(B2588="","",IFERROR(VLOOKUP(B2588,'Debt Inputs'!$A$6:$M$105,2,FALSE),""))</f>
        <v/>
      </c>
      <c r="D2588" s="48">
        <f>IF(B2588="","",K2488)</f>
        <v/>
      </c>
      <c r="E2588" s="21">
        <f>IF(B2588="","",IFERROR(VLOOKUP(B2588,'Debt Inputs'!$A$6:$M$105,5,FALSE),0))</f>
        <v/>
      </c>
      <c r="F2588" s="48">
        <f>IF(D2588="","",IFERROR(D2588*E2588/12,0))</f>
        <v/>
      </c>
      <c r="G2588" s="48">
        <f>IF(D2588="","",MIN(IFERROR(VLOOKUP(B2588,'Debt Inputs'!$A$6:$M$105,7,FALSE),0),D2588+F2588))</f>
        <v/>
      </c>
      <c r="H2588" s="48">
        <f>IF(D2588="","",IF(L2588=1,MAX(0,'Debt Inputs'!$B$2-SUM($G$2506:$G$2605)),0))</f>
        <v/>
      </c>
      <c r="I2588" s="48">
        <f>IF(D2588="","",MIN(D2588+F2588,G2588+H2588))</f>
        <v/>
      </c>
      <c r="J2588" s="48">
        <f>IF(D2588="","",MIN(D2588,MAX(0,I2588-F2588)))</f>
        <v/>
      </c>
      <c r="K2588" s="48">
        <f>IF(D2588="","",MAX(0,D2588+F2588-I2588))</f>
        <v/>
      </c>
      <c r="L2588" s="18">
        <f>IF(D2588="","",IF(D2588&lt;=0,"",1+COUNTIFS($D$2506:$D$2605,"&gt;0",$E$2506:$E$2605,"&gt;"&amp;E2588)))</f>
        <v/>
      </c>
      <c r="M2588" s="18">
        <f>IF(D2588="","",IF(AND(K2588&gt;0,L2588=1),"Yes","No"))</f>
        <v/>
      </c>
      <c r="N2588" s="48">
        <f>IF(D2588="","",N2488+F2588)</f>
        <v/>
      </c>
      <c r="O2588" s="47">
        <f>IF(D2588="","",IF(AND(K2588=0,K2488&gt;0),C2588,""))</f>
        <v/>
      </c>
    </row>
    <row r="2589">
      <c r="A2589" s="49">
        <f>IF(B2589="","",DATE(YEAR('Debt Inputs'!$E$2),MONTH('Debt Inputs'!$E$2)+25,1))</f>
        <v/>
      </c>
      <c r="B2589" s="23">
        <f>IF('Debt Inputs'!A89="","",'Debt Inputs'!A89)</f>
        <v/>
      </c>
      <c r="C2589" s="24">
        <f>IF(B2589="","",IFERROR(VLOOKUP(B2589,'Debt Inputs'!$A$6:$M$105,2,FALSE),""))</f>
        <v/>
      </c>
      <c r="D2589" s="50">
        <f>IF(B2589="","",K2489)</f>
        <v/>
      </c>
      <c r="E2589" s="26">
        <f>IF(B2589="","",IFERROR(VLOOKUP(B2589,'Debt Inputs'!$A$6:$M$105,5,FALSE),0))</f>
        <v/>
      </c>
      <c r="F2589" s="50">
        <f>IF(D2589="","",IFERROR(D2589*E2589/12,0))</f>
        <v/>
      </c>
      <c r="G2589" s="50">
        <f>IF(D2589="","",MIN(IFERROR(VLOOKUP(B2589,'Debt Inputs'!$A$6:$M$105,7,FALSE),0),D2589+F2589))</f>
        <v/>
      </c>
      <c r="H2589" s="50">
        <f>IF(D2589="","",IF(L2589=1,MAX(0,'Debt Inputs'!$B$2-SUM($G$2506:$G$2605)),0))</f>
        <v/>
      </c>
      <c r="I2589" s="50">
        <f>IF(D2589="","",MIN(D2589+F2589,G2589+H2589))</f>
        <v/>
      </c>
      <c r="J2589" s="50">
        <f>IF(D2589="","",MIN(D2589,MAX(0,I2589-F2589)))</f>
        <v/>
      </c>
      <c r="K2589" s="50">
        <f>IF(D2589="","",MAX(0,D2589+F2589-I2589))</f>
        <v/>
      </c>
      <c r="L2589" s="23">
        <f>IF(D2589="","",IF(D2589&lt;=0,"",1+COUNTIFS($D$2506:$D$2605,"&gt;0",$E$2506:$E$2605,"&gt;"&amp;E2589)))</f>
        <v/>
      </c>
      <c r="M2589" s="23">
        <f>IF(D2589="","",IF(AND(K2589&gt;0,L2589=1),"Yes","No"))</f>
        <v/>
      </c>
      <c r="N2589" s="50">
        <f>IF(D2589="","",N2489+F2589)</f>
        <v/>
      </c>
      <c r="O2589" s="49">
        <f>IF(D2589="","",IF(AND(K2589=0,K2489&gt;0),C2589,""))</f>
        <v/>
      </c>
    </row>
    <row r="2590">
      <c r="A2590" s="47">
        <f>IF(B2590="","",DATE(YEAR('Debt Inputs'!$E$2),MONTH('Debt Inputs'!$E$2)+25,1))</f>
        <v/>
      </c>
      <c r="B2590" s="18">
        <f>IF('Debt Inputs'!A90="","",'Debt Inputs'!A90)</f>
        <v/>
      </c>
      <c r="C2590" s="19">
        <f>IF(B2590="","",IFERROR(VLOOKUP(B2590,'Debt Inputs'!$A$6:$M$105,2,FALSE),""))</f>
        <v/>
      </c>
      <c r="D2590" s="48">
        <f>IF(B2590="","",K2490)</f>
        <v/>
      </c>
      <c r="E2590" s="21">
        <f>IF(B2590="","",IFERROR(VLOOKUP(B2590,'Debt Inputs'!$A$6:$M$105,5,FALSE),0))</f>
        <v/>
      </c>
      <c r="F2590" s="48">
        <f>IF(D2590="","",IFERROR(D2590*E2590/12,0))</f>
        <v/>
      </c>
      <c r="G2590" s="48">
        <f>IF(D2590="","",MIN(IFERROR(VLOOKUP(B2590,'Debt Inputs'!$A$6:$M$105,7,FALSE),0),D2590+F2590))</f>
        <v/>
      </c>
      <c r="H2590" s="48">
        <f>IF(D2590="","",IF(L2590=1,MAX(0,'Debt Inputs'!$B$2-SUM($G$2506:$G$2605)),0))</f>
        <v/>
      </c>
      <c r="I2590" s="48">
        <f>IF(D2590="","",MIN(D2590+F2590,G2590+H2590))</f>
        <v/>
      </c>
      <c r="J2590" s="48">
        <f>IF(D2590="","",MIN(D2590,MAX(0,I2590-F2590)))</f>
        <v/>
      </c>
      <c r="K2590" s="48">
        <f>IF(D2590="","",MAX(0,D2590+F2590-I2590))</f>
        <v/>
      </c>
      <c r="L2590" s="18">
        <f>IF(D2590="","",IF(D2590&lt;=0,"",1+COUNTIFS($D$2506:$D$2605,"&gt;0",$E$2506:$E$2605,"&gt;"&amp;E2590)))</f>
        <v/>
      </c>
      <c r="M2590" s="18">
        <f>IF(D2590="","",IF(AND(K2590&gt;0,L2590=1),"Yes","No"))</f>
        <v/>
      </c>
      <c r="N2590" s="48">
        <f>IF(D2590="","",N2490+F2590)</f>
        <v/>
      </c>
      <c r="O2590" s="47">
        <f>IF(D2590="","",IF(AND(K2590=0,K2490&gt;0),C2590,""))</f>
        <v/>
      </c>
    </row>
    <row r="2591">
      <c r="A2591" s="49">
        <f>IF(B2591="","",DATE(YEAR('Debt Inputs'!$E$2),MONTH('Debt Inputs'!$E$2)+25,1))</f>
        <v/>
      </c>
      <c r="B2591" s="23">
        <f>IF('Debt Inputs'!A91="","",'Debt Inputs'!A91)</f>
        <v/>
      </c>
      <c r="C2591" s="24">
        <f>IF(B2591="","",IFERROR(VLOOKUP(B2591,'Debt Inputs'!$A$6:$M$105,2,FALSE),""))</f>
        <v/>
      </c>
      <c r="D2591" s="50">
        <f>IF(B2591="","",K2491)</f>
        <v/>
      </c>
      <c r="E2591" s="26">
        <f>IF(B2591="","",IFERROR(VLOOKUP(B2591,'Debt Inputs'!$A$6:$M$105,5,FALSE),0))</f>
        <v/>
      </c>
      <c r="F2591" s="50">
        <f>IF(D2591="","",IFERROR(D2591*E2591/12,0))</f>
        <v/>
      </c>
      <c r="G2591" s="50">
        <f>IF(D2591="","",MIN(IFERROR(VLOOKUP(B2591,'Debt Inputs'!$A$6:$M$105,7,FALSE),0),D2591+F2591))</f>
        <v/>
      </c>
      <c r="H2591" s="50">
        <f>IF(D2591="","",IF(L2591=1,MAX(0,'Debt Inputs'!$B$2-SUM($G$2506:$G$2605)),0))</f>
        <v/>
      </c>
      <c r="I2591" s="50">
        <f>IF(D2591="","",MIN(D2591+F2591,G2591+H2591))</f>
        <v/>
      </c>
      <c r="J2591" s="50">
        <f>IF(D2591="","",MIN(D2591,MAX(0,I2591-F2591)))</f>
        <v/>
      </c>
      <c r="K2591" s="50">
        <f>IF(D2591="","",MAX(0,D2591+F2591-I2591))</f>
        <v/>
      </c>
      <c r="L2591" s="23">
        <f>IF(D2591="","",IF(D2591&lt;=0,"",1+COUNTIFS($D$2506:$D$2605,"&gt;0",$E$2506:$E$2605,"&gt;"&amp;E2591)))</f>
        <v/>
      </c>
      <c r="M2591" s="23">
        <f>IF(D2591="","",IF(AND(K2591&gt;0,L2591=1),"Yes","No"))</f>
        <v/>
      </c>
      <c r="N2591" s="50">
        <f>IF(D2591="","",N2491+F2591)</f>
        <v/>
      </c>
      <c r="O2591" s="49">
        <f>IF(D2591="","",IF(AND(K2591=0,K2491&gt;0),C2591,""))</f>
        <v/>
      </c>
    </row>
    <row r="2592">
      <c r="A2592" s="47">
        <f>IF(B2592="","",DATE(YEAR('Debt Inputs'!$E$2),MONTH('Debt Inputs'!$E$2)+25,1))</f>
        <v/>
      </c>
      <c r="B2592" s="18">
        <f>IF('Debt Inputs'!A92="","",'Debt Inputs'!A92)</f>
        <v/>
      </c>
      <c r="C2592" s="19">
        <f>IF(B2592="","",IFERROR(VLOOKUP(B2592,'Debt Inputs'!$A$6:$M$105,2,FALSE),""))</f>
        <v/>
      </c>
      <c r="D2592" s="48">
        <f>IF(B2592="","",K2492)</f>
        <v/>
      </c>
      <c r="E2592" s="21">
        <f>IF(B2592="","",IFERROR(VLOOKUP(B2592,'Debt Inputs'!$A$6:$M$105,5,FALSE),0))</f>
        <v/>
      </c>
      <c r="F2592" s="48">
        <f>IF(D2592="","",IFERROR(D2592*E2592/12,0))</f>
        <v/>
      </c>
      <c r="G2592" s="48">
        <f>IF(D2592="","",MIN(IFERROR(VLOOKUP(B2592,'Debt Inputs'!$A$6:$M$105,7,FALSE),0),D2592+F2592))</f>
        <v/>
      </c>
      <c r="H2592" s="48">
        <f>IF(D2592="","",IF(L2592=1,MAX(0,'Debt Inputs'!$B$2-SUM($G$2506:$G$2605)),0))</f>
        <v/>
      </c>
      <c r="I2592" s="48">
        <f>IF(D2592="","",MIN(D2592+F2592,G2592+H2592))</f>
        <v/>
      </c>
      <c r="J2592" s="48">
        <f>IF(D2592="","",MIN(D2592,MAX(0,I2592-F2592)))</f>
        <v/>
      </c>
      <c r="K2592" s="48">
        <f>IF(D2592="","",MAX(0,D2592+F2592-I2592))</f>
        <v/>
      </c>
      <c r="L2592" s="18">
        <f>IF(D2592="","",IF(D2592&lt;=0,"",1+COUNTIFS($D$2506:$D$2605,"&gt;0",$E$2506:$E$2605,"&gt;"&amp;E2592)))</f>
        <v/>
      </c>
      <c r="M2592" s="18">
        <f>IF(D2592="","",IF(AND(K2592&gt;0,L2592=1),"Yes","No"))</f>
        <v/>
      </c>
      <c r="N2592" s="48">
        <f>IF(D2592="","",N2492+F2592)</f>
        <v/>
      </c>
      <c r="O2592" s="47">
        <f>IF(D2592="","",IF(AND(K2592=0,K2492&gt;0),C2592,""))</f>
        <v/>
      </c>
    </row>
    <row r="2593">
      <c r="A2593" s="49">
        <f>IF(B2593="","",DATE(YEAR('Debt Inputs'!$E$2),MONTH('Debt Inputs'!$E$2)+25,1))</f>
        <v/>
      </c>
      <c r="B2593" s="23">
        <f>IF('Debt Inputs'!A93="","",'Debt Inputs'!A93)</f>
        <v/>
      </c>
      <c r="C2593" s="24">
        <f>IF(B2593="","",IFERROR(VLOOKUP(B2593,'Debt Inputs'!$A$6:$M$105,2,FALSE),""))</f>
        <v/>
      </c>
      <c r="D2593" s="50">
        <f>IF(B2593="","",K2493)</f>
        <v/>
      </c>
      <c r="E2593" s="26">
        <f>IF(B2593="","",IFERROR(VLOOKUP(B2593,'Debt Inputs'!$A$6:$M$105,5,FALSE),0))</f>
        <v/>
      </c>
      <c r="F2593" s="50">
        <f>IF(D2593="","",IFERROR(D2593*E2593/12,0))</f>
        <v/>
      </c>
      <c r="G2593" s="50">
        <f>IF(D2593="","",MIN(IFERROR(VLOOKUP(B2593,'Debt Inputs'!$A$6:$M$105,7,FALSE),0),D2593+F2593))</f>
        <v/>
      </c>
      <c r="H2593" s="50">
        <f>IF(D2593="","",IF(L2593=1,MAX(0,'Debt Inputs'!$B$2-SUM($G$2506:$G$2605)),0))</f>
        <v/>
      </c>
      <c r="I2593" s="50">
        <f>IF(D2593="","",MIN(D2593+F2593,G2593+H2593))</f>
        <v/>
      </c>
      <c r="J2593" s="50">
        <f>IF(D2593="","",MIN(D2593,MAX(0,I2593-F2593)))</f>
        <v/>
      </c>
      <c r="K2593" s="50">
        <f>IF(D2593="","",MAX(0,D2593+F2593-I2593))</f>
        <v/>
      </c>
      <c r="L2593" s="23">
        <f>IF(D2593="","",IF(D2593&lt;=0,"",1+COUNTIFS($D$2506:$D$2605,"&gt;0",$E$2506:$E$2605,"&gt;"&amp;E2593)))</f>
        <v/>
      </c>
      <c r="M2593" s="23">
        <f>IF(D2593="","",IF(AND(K2593&gt;0,L2593=1),"Yes","No"))</f>
        <v/>
      </c>
      <c r="N2593" s="50">
        <f>IF(D2593="","",N2493+F2593)</f>
        <v/>
      </c>
      <c r="O2593" s="49">
        <f>IF(D2593="","",IF(AND(K2593=0,K2493&gt;0),C2593,""))</f>
        <v/>
      </c>
    </row>
    <row r="2594">
      <c r="A2594" s="47">
        <f>IF(B2594="","",DATE(YEAR('Debt Inputs'!$E$2),MONTH('Debt Inputs'!$E$2)+25,1))</f>
        <v/>
      </c>
      <c r="B2594" s="18">
        <f>IF('Debt Inputs'!A94="","",'Debt Inputs'!A94)</f>
        <v/>
      </c>
      <c r="C2594" s="19">
        <f>IF(B2594="","",IFERROR(VLOOKUP(B2594,'Debt Inputs'!$A$6:$M$105,2,FALSE),""))</f>
        <v/>
      </c>
      <c r="D2594" s="48">
        <f>IF(B2594="","",K2494)</f>
        <v/>
      </c>
      <c r="E2594" s="21">
        <f>IF(B2594="","",IFERROR(VLOOKUP(B2594,'Debt Inputs'!$A$6:$M$105,5,FALSE),0))</f>
        <v/>
      </c>
      <c r="F2594" s="48">
        <f>IF(D2594="","",IFERROR(D2594*E2594/12,0))</f>
        <v/>
      </c>
      <c r="G2594" s="48">
        <f>IF(D2594="","",MIN(IFERROR(VLOOKUP(B2594,'Debt Inputs'!$A$6:$M$105,7,FALSE),0),D2594+F2594))</f>
        <v/>
      </c>
      <c r="H2594" s="48">
        <f>IF(D2594="","",IF(L2594=1,MAX(0,'Debt Inputs'!$B$2-SUM($G$2506:$G$2605)),0))</f>
        <v/>
      </c>
      <c r="I2594" s="48">
        <f>IF(D2594="","",MIN(D2594+F2594,G2594+H2594))</f>
        <v/>
      </c>
      <c r="J2594" s="48">
        <f>IF(D2594="","",MIN(D2594,MAX(0,I2594-F2594)))</f>
        <v/>
      </c>
      <c r="K2594" s="48">
        <f>IF(D2594="","",MAX(0,D2594+F2594-I2594))</f>
        <v/>
      </c>
      <c r="L2594" s="18">
        <f>IF(D2594="","",IF(D2594&lt;=0,"",1+COUNTIFS($D$2506:$D$2605,"&gt;0",$E$2506:$E$2605,"&gt;"&amp;E2594)))</f>
        <v/>
      </c>
      <c r="M2594" s="18">
        <f>IF(D2594="","",IF(AND(K2594&gt;0,L2594=1),"Yes","No"))</f>
        <v/>
      </c>
      <c r="N2594" s="48">
        <f>IF(D2594="","",N2494+F2594)</f>
        <v/>
      </c>
      <c r="O2594" s="47">
        <f>IF(D2594="","",IF(AND(K2594=0,K2494&gt;0),C2594,""))</f>
        <v/>
      </c>
    </row>
    <row r="2595">
      <c r="A2595" s="49">
        <f>IF(B2595="","",DATE(YEAR('Debt Inputs'!$E$2),MONTH('Debt Inputs'!$E$2)+25,1))</f>
        <v/>
      </c>
      <c r="B2595" s="23">
        <f>IF('Debt Inputs'!A95="","",'Debt Inputs'!A95)</f>
        <v/>
      </c>
      <c r="C2595" s="24">
        <f>IF(B2595="","",IFERROR(VLOOKUP(B2595,'Debt Inputs'!$A$6:$M$105,2,FALSE),""))</f>
        <v/>
      </c>
      <c r="D2595" s="50">
        <f>IF(B2595="","",K2495)</f>
        <v/>
      </c>
      <c r="E2595" s="26">
        <f>IF(B2595="","",IFERROR(VLOOKUP(B2595,'Debt Inputs'!$A$6:$M$105,5,FALSE),0))</f>
        <v/>
      </c>
      <c r="F2595" s="50">
        <f>IF(D2595="","",IFERROR(D2595*E2595/12,0))</f>
        <v/>
      </c>
      <c r="G2595" s="50">
        <f>IF(D2595="","",MIN(IFERROR(VLOOKUP(B2595,'Debt Inputs'!$A$6:$M$105,7,FALSE),0),D2595+F2595))</f>
        <v/>
      </c>
      <c r="H2595" s="50">
        <f>IF(D2595="","",IF(L2595=1,MAX(0,'Debt Inputs'!$B$2-SUM($G$2506:$G$2605)),0))</f>
        <v/>
      </c>
      <c r="I2595" s="50">
        <f>IF(D2595="","",MIN(D2595+F2595,G2595+H2595))</f>
        <v/>
      </c>
      <c r="J2595" s="50">
        <f>IF(D2595="","",MIN(D2595,MAX(0,I2595-F2595)))</f>
        <v/>
      </c>
      <c r="K2595" s="50">
        <f>IF(D2595="","",MAX(0,D2595+F2595-I2595))</f>
        <v/>
      </c>
      <c r="L2595" s="23">
        <f>IF(D2595="","",IF(D2595&lt;=0,"",1+COUNTIFS($D$2506:$D$2605,"&gt;0",$E$2506:$E$2605,"&gt;"&amp;E2595)))</f>
        <v/>
      </c>
      <c r="M2595" s="23">
        <f>IF(D2595="","",IF(AND(K2595&gt;0,L2595=1),"Yes","No"))</f>
        <v/>
      </c>
      <c r="N2595" s="50">
        <f>IF(D2595="","",N2495+F2595)</f>
        <v/>
      </c>
      <c r="O2595" s="49">
        <f>IF(D2595="","",IF(AND(K2595=0,K2495&gt;0),C2595,""))</f>
        <v/>
      </c>
    </row>
    <row r="2596">
      <c r="A2596" s="47">
        <f>IF(B2596="","",DATE(YEAR('Debt Inputs'!$E$2),MONTH('Debt Inputs'!$E$2)+25,1))</f>
        <v/>
      </c>
      <c r="B2596" s="18">
        <f>IF('Debt Inputs'!A96="","",'Debt Inputs'!A96)</f>
        <v/>
      </c>
      <c r="C2596" s="19">
        <f>IF(B2596="","",IFERROR(VLOOKUP(B2596,'Debt Inputs'!$A$6:$M$105,2,FALSE),""))</f>
        <v/>
      </c>
      <c r="D2596" s="48">
        <f>IF(B2596="","",K2496)</f>
        <v/>
      </c>
      <c r="E2596" s="21">
        <f>IF(B2596="","",IFERROR(VLOOKUP(B2596,'Debt Inputs'!$A$6:$M$105,5,FALSE),0))</f>
        <v/>
      </c>
      <c r="F2596" s="48">
        <f>IF(D2596="","",IFERROR(D2596*E2596/12,0))</f>
        <v/>
      </c>
      <c r="G2596" s="48">
        <f>IF(D2596="","",MIN(IFERROR(VLOOKUP(B2596,'Debt Inputs'!$A$6:$M$105,7,FALSE),0),D2596+F2596))</f>
        <v/>
      </c>
      <c r="H2596" s="48">
        <f>IF(D2596="","",IF(L2596=1,MAX(0,'Debt Inputs'!$B$2-SUM($G$2506:$G$2605)),0))</f>
        <v/>
      </c>
      <c r="I2596" s="48">
        <f>IF(D2596="","",MIN(D2596+F2596,G2596+H2596))</f>
        <v/>
      </c>
      <c r="J2596" s="48">
        <f>IF(D2596="","",MIN(D2596,MAX(0,I2596-F2596)))</f>
        <v/>
      </c>
      <c r="K2596" s="48">
        <f>IF(D2596="","",MAX(0,D2596+F2596-I2596))</f>
        <v/>
      </c>
      <c r="L2596" s="18">
        <f>IF(D2596="","",IF(D2596&lt;=0,"",1+COUNTIFS($D$2506:$D$2605,"&gt;0",$E$2506:$E$2605,"&gt;"&amp;E2596)))</f>
        <v/>
      </c>
      <c r="M2596" s="18">
        <f>IF(D2596="","",IF(AND(K2596&gt;0,L2596=1),"Yes","No"))</f>
        <v/>
      </c>
      <c r="N2596" s="48">
        <f>IF(D2596="","",N2496+F2596)</f>
        <v/>
      </c>
      <c r="O2596" s="47">
        <f>IF(D2596="","",IF(AND(K2596=0,K2496&gt;0),C2596,""))</f>
        <v/>
      </c>
    </row>
    <row r="2597">
      <c r="A2597" s="49">
        <f>IF(B2597="","",DATE(YEAR('Debt Inputs'!$E$2),MONTH('Debt Inputs'!$E$2)+25,1))</f>
        <v/>
      </c>
      <c r="B2597" s="23">
        <f>IF('Debt Inputs'!A97="","",'Debt Inputs'!A97)</f>
        <v/>
      </c>
      <c r="C2597" s="24">
        <f>IF(B2597="","",IFERROR(VLOOKUP(B2597,'Debt Inputs'!$A$6:$M$105,2,FALSE),""))</f>
        <v/>
      </c>
      <c r="D2597" s="50">
        <f>IF(B2597="","",K2497)</f>
        <v/>
      </c>
      <c r="E2597" s="26">
        <f>IF(B2597="","",IFERROR(VLOOKUP(B2597,'Debt Inputs'!$A$6:$M$105,5,FALSE),0))</f>
        <v/>
      </c>
      <c r="F2597" s="50">
        <f>IF(D2597="","",IFERROR(D2597*E2597/12,0))</f>
        <v/>
      </c>
      <c r="G2597" s="50">
        <f>IF(D2597="","",MIN(IFERROR(VLOOKUP(B2597,'Debt Inputs'!$A$6:$M$105,7,FALSE),0),D2597+F2597))</f>
        <v/>
      </c>
      <c r="H2597" s="50">
        <f>IF(D2597="","",IF(L2597=1,MAX(0,'Debt Inputs'!$B$2-SUM($G$2506:$G$2605)),0))</f>
        <v/>
      </c>
      <c r="I2597" s="50">
        <f>IF(D2597="","",MIN(D2597+F2597,G2597+H2597))</f>
        <v/>
      </c>
      <c r="J2597" s="50">
        <f>IF(D2597="","",MIN(D2597,MAX(0,I2597-F2597)))</f>
        <v/>
      </c>
      <c r="K2597" s="50">
        <f>IF(D2597="","",MAX(0,D2597+F2597-I2597))</f>
        <v/>
      </c>
      <c r="L2597" s="23">
        <f>IF(D2597="","",IF(D2597&lt;=0,"",1+COUNTIFS($D$2506:$D$2605,"&gt;0",$E$2506:$E$2605,"&gt;"&amp;E2597)))</f>
        <v/>
      </c>
      <c r="M2597" s="23">
        <f>IF(D2597="","",IF(AND(K2597&gt;0,L2597=1),"Yes","No"))</f>
        <v/>
      </c>
      <c r="N2597" s="50">
        <f>IF(D2597="","",N2497+F2597)</f>
        <v/>
      </c>
      <c r="O2597" s="49">
        <f>IF(D2597="","",IF(AND(K2597=0,K2497&gt;0),C2597,""))</f>
        <v/>
      </c>
    </row>
    <row r="2598">
      <c r="A2598" s="47">
        <f>IF(B2598="","",DATE(YEAR('Debt Inputs'!$E$2),MONTH('Debt Inputs'!$E$2)+25,1))</f>
        <v/>
      </c>
      <c r="B2598" s="18">
        <f>IF('Debt Inputs'!A98="","",'Debt Inputs'!A98)</f>
        <v/>
      </c>
      <c r="C2598" s="19">
        <f>IF(B2598="","",IFERROR(VLOOKUP(B2598,'Debt Inputs'!$A$6:$M$105,2,FALSE),""))</f>
        <v/>
      </c>
      <c r="D2598" s="48">
        <f>IF(B2598="","",K2498)</f>
        <v/>
      </c>
      <c r="E2598" s="21">
        <f>IF(B2598="","",IFERROR(VLOOKUP(B2598,'Debt Inputs'!$A$6:$M$105,5,FALSE),0))</f>
        <v/>
      </c>
      <c r="F2598" s="48">
        <f>IF(D2598="","",IFERROR(D2598*E2598/12,0))</f>
        <v/>
      </c>
      <c r="G2598" s="48">
        <f>IF(D2598="","",MIN(IFERROR(VLOOKUP(B2598,'Debt Inputs'!$A$6:$M$105,7,FALSE),0),D2598+F2598))</f>
        <v/>
      </c>
      <c r="H2598" s="48">
        <f>IF(D2598="","",IF(L2598=1,MAX(0,'Debt Inputs'!$B$2-SUM($G$2506:$G$2605)),0))</f>
        <v/>
      </c>
      <c r="I2598" s="48">
        <f>IF(D2598="","",MIN(D2598+F2598,G2598+H2598))</f>
        <v/>
      </c>
      <c r="J2598" s="48">
        <f>IF(D2598="","",MIN(D2598,MAX(0,I2598-F2598)))</f>
        <v/>
      </c>
      <c r="K2598" s="48">
        <f>IF(D2598="","",MAX(0,D2598+F2598-I2598))</f>
        <v/>
      </c>
      <c r="L2598" s="18">
        <f>IF(D2598="","",IF(D2598&lt;=0,"",1+COUNTIFS($D$2506:$D$2605,"&gt;0",$E$2506:$E$2605,"&gt;"&amp;E2598)))</f>
        <v/>
      </c>
      <c r="M2598" s="18">
        <f>IF(D2598="","",IF(AND(K2598&gt;0,L2598=1),"Yes","No"))</f>
        <v/>
      </c>
      <c r="N2598" s="48">
        <f>IF(D2598="","",N2498+F2598)</f>
        <v/>
      </c>
      <c r="O2598" s="47">
        <f>IF(D2598="","",IF(AND(K2598=0,K2498&gt;0),C2598,""))</f>
        <v/>
      </c>
    </row>
    <row r="2599">
      <c r="A2599" s="49">
        <f>IF(B2599="","",DATE(YEAR('Debt Inputs'!$E$2),MONTH('Debt Inputs'!$E$2)+25,1))</f>
        <v/>
      </c>
      <c r="B2599" s="23">
        <f>IF('Debt Inputs'!A99="","",'Debt Inputs'!A99)</f>
        <v/>
      </c>
      <c r="C2599" s="24">
        <f>IF(B2599="","",IFERROR(VLOOKUP(B2599,'Debt Inputs'!$A$6:$M$105,2,FALSE),""))</f>
        <v/>
      </c>
      <c r="D2599" s="50">
        <f>IF(B2599="","",K2499)</f>
        <v/>
      </c>
      <c r="E2599" s="26">
        <f>IF(B2599="","",IFERROR(VLOOKUP(B2599,'Debt Inputs'!$A$6:$M$105,5,FALSE),0))</f>
        <v/>
      </c>
      <c r="F2599" s="50">
        <f>IF(D2599="","",IFERROR(D2599*E2599/12,0))</f>
        <v/>
      </c>
      <c r="G2599" s="50">
        <f>IF(D2599="","",MIN(IFERROR(VLOOKUP(B2599,'Debt Inputs'!$A$6:$M$105,7,FALSE),0),D2599+F2599))</f>
        <v/>
      </c>
      <c r="H2599" s="50">
        <f>IF(D2599="","",IF(L2599=1,MAX(0,'Debt Inputs'!$B$2-SUM($G$2506:$G$2605)),0))</f>
        <v/>
      </c>
      <c r="I2599" s="50">
        <f>IF(D2599="","",MIN(D2599+F2599,G2599+H2599))</f>
        <v/>
      </c>
      <c r="J2599" s="50">
        <f>IF(D2599="","",MIN(D2599,MAX(0,I2599-F2599)))</f>
        <v/>
      </c>
      <c r="K2599" s="50">
        <f>IF(D2599="","",MAX(0,D2599+F2599-I2599))</f>
        <v/>
      </c>
      <c r="L2599" s="23">
        <f>IF(D2599="","",IF(D2599&lt;=0,"",1+COUNTIFS($D$2506:$D$2605,"&gt;0",$E$2506:$E$2605,"&gt;"&amp;E2599)))</f>
        <v/>
      </c>
      <c r="M2599" s="23">
        <f>IF(D2599="","",IF(AND(K2599&gt;0,L2599=1),"Yes","No"))</f>
        <v/>
      </c>
      <c r="N2599" s="50">
        <f>IF(D2599="","",N2499+F2599)</f>
        <v/>
      </c>
      <c r="O2599" s="49">
        <f>IF(D2599="","",IF(AND(K2599=0,K2499&gt;0),C2599,""))</f>
        <v/>
      </c>
    </row>
    <row r="2600">
      <c r="A2600" s="47">
        <f>IF(B2600="","",DATE(YEAR('Debt Inputs'!$E$2),MONTH('Debt Inputs'!$E$2)+25,1))</f>
        <v/>
      </c>
      <c r="B2600" s="18">
        <f>IF('Debt Inputs'!A100="","",'Debt Inputs'!A100)</f>
        <v/>
      </c>
      <c r="C2600" s="19">
        <f>IF(B2600="","",IFERROR(VLOOKUP(B2600,'Debt Inputs'!$A$6:$M$105,2,FALSE),""))</f>
        <v/>
      </c>
      <c r="D2600" s="48">
        <f>IF(B2600="","",K2500)</f>
        <v/>
      </c>
      <c r="E2600" s="21">
        <f>IF(B2600="","",IFERROR(VLOOKUP(B2600,'Debt Inputs'!$A$6:$M$105,5,FALSE),0))</f>
        <v/>
      </c>
      <c r="F2600" s="48">
        <f>IF(D2600="","",IFERROR(D2600*E2600/12,0))</f>
        <v/>
      </c>
      <c r="G2600" s="48">
        <f>IF(D2600="","",MIN(IFERROR(VLOOKUP(B2600,'Debt Inputs'!$A$6:$M$105,7,FALSE),0),D2600+F2600))</f>
        <v/>
      </c>
      <c r="H2600" s="48">
        <f>IF(D2600="","",IF(L2600=1,MAX(0,'Debt Inputs'!$B$2-SUM($G$2506:$G$2605)),0))</f>
        <v/>
      </c>
      <c r="I2600" s="48">
        <f>IF(D2600="","",MIN(D2600+F2600,G2600+H2600))</f>
        <v/>
      </c>
      <c r="J2600" s="48">
        <f>IF(D2600="","",MIN(D2600,MAX(0,I2600-F2600)))</f>
        <v/>
      </c>
      <c r="K2600" s="48">
        <f>IF(D2600="","",MAX(0,D2600+F2600-I2600))</f>
        <v/>
      </c>
      <c r="L2600" s="18">
        <f>IF(D2600="","",IF(D2600&lt;=0,"",1+COUNTIFS($D$2506:$D$2605,"&gt;0",$E$2506:$E$2605,"&gt;"&amp;E2600)))</f>
        <v/>
      </c>
      <c r="M2600" s="18">
        <f>IF(D2600="","",IF(AND(K2600&gt;0,L2600=1),"Yes","No"))</f>
        <v/>
      </c>
      <c r="N2600" s="48">
        <f>IF(D2600="","",N2500+F2600)</f>
        <v/>
      </c>
      <c r="O2600" s="47">
        <f>IF(D2600="","",IF(AND(K2600=0,K2500&gt;0),C2600,""))</f>
        <v/>
      </c>
    </row>
    <row r="2601">
      <c r="A2601" s="49">
        <f>IF(B2601="","",DATE(YEAR('Debt Inputs'!$E$2),MONTH('Debt Inputs'!$E$2)+25,1))</f>
        <v/>
      </c>
      <c r="B2601" s="23">
        <f>IF('Debt Inputs'!A101="","",'Debt Inputs'!A101)</f>
        <v/>
      </c>
      <c r="C2601" s="24">
        <f>IF(B2601="","",IFERROR(VLOOKUP(B2601,'Debt Inputs'!$A$6:$M$105,2,FALSE),""))</f>
        <v/>
      </c>
      <c r="D2601" s="50">
        <f>IF(B2601="","",K2501)</f>
        <v/>
      </c>
      <c r="E2601" s="26">
        <f>IF(B2601="","",IFERROR(VLOOKUP(B2601,'Debt Inputs'!$A$6:$M$105,5,FALSE),0))</f>
        <v/>
      </c>
      <c r="F2601" s="50">
        <f>IF(D2601="","",IFERROR(D2601*E2601/12,0))</f>
        <v/>
      </c>
      <c r="G2601" s="50">
        <f>IF(D2601="","",MIN(IFERROR(VLOOKUP(B2601,'Debt Inputs'!$A$6:$M$105,7,FALSE),0),D2601+F2601))</f>
        <v/>
      </c>
      <c r="H2601" s="50">
        <f>IF(D2601="","",IF(L2601=1,MAX(0,'Debt Inputs'!$B$2-SUM($G$2506:$G$2605)),0))</f>
        <v/>
      </c>
      <c r="I2601" s="50">
        <f>IF(D2601="","",MIN(D2601+F2601,G2601+H2601))</f>
        <v/>
      </c>
      <c r="J2601" s="50">
        <f>IF(D2601="","",MIN(D2601,MAX(0,I2601-F2601)))</f>
        <v/>
      </c>
      <c r="K2601" s="50">
        <f>IF(D2601="","",MAX(0,D2601+F2601-I2601))</f>
        <v/>
      </c>
      <c r="L2601" s="23">
        <f>IF(D2601="","",IF(D2601&lt;=0,"",1+COUNTIFS($D$2506:$D$2605,"&gt;0",$E$2506:$E$2605,"&gt;"&amp;E2601)))</f>
        <v/>
      </c>
      <c r="M2601" s="23">
        <f>IF(D2601="","",IF(AND(K2601&gt;0,L2601=1),"Yes","No"))</f>
        <v/>
      </c>
      <c r="N2601" s="50">
        <f>IF(D2601="","",N2501+F2601)</f>
        <v/>
      </c>
      <c r="O2601" s="49">
        <f>IF(D2601="","",IF(AND(K2601=0,K2501&gt;0),C2601,""))</f>
        <v/>
      </c>
    </row>
    <row r="2602">
      <c r="A2602" s="47">
        <f>IF(B2602="","",DATE(YEAR('Debt Inputs'!$E$2),MONTH('Debt Inputs'!$E$2)+25,1))</f>
        <v/>
      </c>
      <c r="B2602" s="18">
        <f>IF('Debt Inputs'!A102="","",'Debt Inputs'!A102)</f>
        <v/>
      </c>
      <c r="C2602" s="19">
        <f>IF(B2602="","",IFERROR(VLOOKUP(B2602,'Debt Inputs'!$A$6:$M$105,2,FALSE),""))</f>
        <v/>
      </c>
      <c r="D2602" s="48">
        <f>IF(B2602="","",K2502)</f>
        <v/>
      </c>
      <c r="E2602" s="21">
        <f>IF(B2602="","",IFERROR(VLOOKUP(B2602,'Debt Inputs'!$A$6:$M$105,5,FALSE),0))</f>
        <v/>
      </c>
      <c r="F2602" s="48">
        <f>IF(D2602="","",IFERROR(D2602*E2602/12,0))</f>
        <v/>
      </c>
      <c r="G2602" s="48">
        <f>IF(D2602="","",MIN(IFERROR(VLOOKUP(B2602,'Debt Inputs'!$A$6:$M$105,7,FALSE),0),D2602+F2602))</f>
        <v/>
      </c>
      <c r="H2602" s="48">
        <f>IF(D2602="","",IF(L2602=1,MAX(0,'Debt Inputs'!$B$2-SUM($G$2506:$G$2605)),0))</f>
        <v/>
      </c>
      <c r="I2602" s="48">
        <f>IF(D2602="","",MIN(D2602+F2602,G2602+H2602))</f>
        <v/>
      </c>
      <c r="J2602" s="48">
        <f>IF(D2602="","",MIN(D2602,MAX(0,I2602-F2602)))</f>
        <v/>
      </c>
      <c r="K2602" s="48">
        <f>IF(D2602="","",MAX(0,D2602+F2602-I2602))</f>
        <v/>
      </c>
      <c r="L2602" s="18">
        <f>IF(D2602="","",IF(D2602&lt;=0,"",1+COUNTIFS($D$2506:$D$2605,"&gt;0",$E$2506:$E$2605,"&gt;"&amp;E2602)))</f>
        <v/>
      </c>
      <c r="M2602" s="18">
        <f>IF(D2602="","",IF(AND(K2602&gt;0,L2602=1),"Yes","No"))</f>
        <v/>
      </c>
      <c r="N2602" s="48">
        <f>IF(D2602="","",N2502+F2602)</f>
        <v/>
      </c>
      <c r="O2602" s="47">
        <f>IF(D2602="","",IF(AND(K2602=0,K2502&gt;0),C2602,""))</f>
        <v/>
      </c>
    </row>
    <row r="2603">
      <c r="A2603" s="49">
        <f>IF(B2603="","",DATE(YEAR('Debt Inputs'!$E$2),MONTH('Debt Inputs'!$E$2)+25,1))</f>
        <v/>
      </c>
      <c r="B2603" s="23">
        <f>IF('Debt Inputs'!A103="","",'Debt Inputs'!A103)</f>
        <v/>
      </c>
      <c r="C2603" s="24">
        <f>IF(B2603="","",IFERROR(VLOOKUP(B2603,'Debt Inputs'!$A$6:$M$105,2,FALSE),""))</f>
        <v/>
      </c>
      <c r="D2603" s="50">
        <f>IF(B2603="","",K2503)</f>
        <v/>
      </c>
      <c r="E2603" s="26">
        <f>IF(B2603="","",IFERROR(VLOOKUP(B2603,'Debt Inputs'!$A$6:$M$105,5,FALSE),0))</f>
        <v/>
      </c>
      <c r="F2603" s="50">
        <f>IF(D2603="","",IFERROR(D2603*E2603/12,0))</f>
        <v/>
      </c>
      <c r="G2603" s="50">
        <f>IF(D2603="","",MIN(IFERROR(VLOOKUP(B2603,'Debt Inputs'!$A$6:$M$105,7,FALSE),0),D2603+F2603))</f>
        <v/>
      </c>
      <c r="H2603" s="50">
        <f>IF(D2603="","",IF(L2603=1,MAX(0,'Debt Inputs'!$B$2-SUM($G$2506:$G$2605)),0))</f>
        <v/>
      </c>
      <c r="I2603" s="50">
        <f>IF(D2603="","",MIN(D2603+F2603,G2603+H2603))</f>
        <v/>
      </c>
      <c r="J2603" s="50">
        <f>IF(D2603="","",MIN(D2603,MAX(0,I2603-F2603)))</f>
        <v/>
      </c>
      <c r="K2603" s="50">
        <f>IF(D2603="","",MAX(0,D2603+F2603-I2603))</f>
        <v/>
      </c>
      <c r="L2603" s="23">
        <f>IF(D2603="","",IF(D2603&lt;=0,"",1+COUNTIFS($D$2506:$D$2605,"&gt;0",$E$2506:$E$2605,"&gt;"&amp;E2603)))</f>
        <v/>
      </c>
      <c r="M2603" s="23">
        <f>IF(D2603="","",IF(AND(K2603&gt;0,L2603=1),"Yes","No"))</f>
        <v/>
      </c>
      <c r="N2603" s="50">
        <f>IF(D2603="","",N2503+F2603)</f>
        <v/>
      </c>
      <c r="O2603" s="49">
        <f>IF(D2603="","",IF(AND(K2603=0,K2503&gt;0),C2603,""))</f>
        <v/>
      </c>
    </row>
    <row r="2604">
      <c r="A2604" s="47">
        <f>IF(B2604="","",DATE(YEAR('Debt Inputs'!$E$2),MONTH('Debt Inputs'!$E$2)+25,1))</f>
        <v/>
      </c>
      <c r="B2604" s="18">
        <f>IF('Debt Inputs'!A104="","",'Debt Inputs'!A104)</f>
        <v/>
      </c>
      <c r="C2604" s="19">
        <f>IF(B2604="","",IFERROR(VLOOKUP(B2604,'Debt Inputs'!$A$6:$M$105,2,FALSE),""))</f>
        <v/>
      </c>
      <c r="D2604" s="48">
        <f>IF(B2604="","",K2504)</f>
        <v/>
      </c>
      <c r="E2604" s="21">
        <f>IF(B2604="","",IFERROR(VLOOKUP(B2604,'Debt Inputs'!$A$6:$M$105,5,FALSE),0))</f>
        <v/>
      </c>
      <c r="F2604" s="48">
        <f>IF(D2604="","",IFERROR(D2604*E2604/12,0))</f>
        <v/>
      </c>
      <c r="G2604" s="48">
        <f>IF(D2604="","",MIN(IFERROR(VLOOKUP(B2604,'Debt Inputs'!$A$6:$M$105,7,FALSE),0),D2604+F2604))</f>
        <v/>
      </c>
      <c r="H2604" s="48">
        <f>IF(D2604="","",IF(L2604=1,MAX(0,'Debt Inputs'!$B$2-SUM($G$2506:$G$2605)),0))</f>
        <v/>
      </c>
      <c r="I2604" s="48">
        <f>IF(D2604="","",MIN(D2604+F2604,G2604+H2604))</f>
        <v/>
      </c>
      <c r="J2604" s="48">
        <f>IF(D2604="","",MIN(D2604,MAX(0,I2604-F2604)))</f>
        <v/>
      </c>
      <c r="K2604" s="48">
        <f>IF(D2604="","",MAX(0,D2604+F2604-I2604))</f>
        <v/>
      </c>
      <c r="L2604" s="18">
        <f>IF(D2604="","",IF(D2604&lt;=0,"",1+COUNTIFS($D$2506:$D$2605,"&gt;0",$E$2506:$E$2605,"&gt;"&amp;E2604)))</f>
        <v/>
      </c>
      <c r="M2604" s="18">
        <f>IF(D2604="","",IF(AND(K2604&gt;0,L2604=1),"Yes","No"))</f>
        <v/>
      </c>
      <c r="N2604" s="48">
        <f>IF(D2604="","",N2504+F2604)</f>
        <v/>
      </c>
      <c r="O2604" s="47">
        <f>IF(D2604="","",IF(AND(K2604=0,K2504&gt;0),C2604,""))</f>
        <v/>
      </c>
    </row>
    <row r="2605">
      <c r="A2605" s="49">
        <f>IF(B2605="","",DATE(YEAR('Debt Inputs'!$E$2),MONTH('Debt Inputs'!$E$2)+25,1))</f>
        <v/>
      </c>
      <c r="B2605" s="23">
        <f>IF('Debt Inputs'!A105="","",'Debt Inputs'!A105)</f>
        <v/>
      </c>
      <c r="C2605" s="24">
        <f>IF(B2605="","",IFERROR(VLOOKUP(B2605,'Debt Inputs'!$A$6:$M$105,2,FALSE),""))</f>
        <v/>
      </c>
      <c r="D2605" s="50">
        <f>IF(B2605="","",K2505)</f>
        <v/>
      </c>
      <c r="E2605" s="26">
        <f>IF(B2605="","",IFERROR(VLOOKUP(B2605,'Debt Inputs'!$A$6:$M$105,5,FALSE),0))</f>
        <v/>
      </c>
      <c r="F2605" s="50">
        <f>IF(D2605="","",IFERROR(D2605*E2605/12,0))</f>
        <v/>
      </c>
      <c r="G2605" s="50">
        <f>IF(D2605="","",MIN(IFERROR(VLOOKUP(B2605,'Debt Inputs'!$A$6:$M$105,7,FALSE),0),D2605+F2605))</f>
        <v/>
      </c>
      <c r="H2605" s="50">
        <f>IF(D2605="","",IF(L2605=1,MAX(0,'Debt Inputs'!$B$2-SUM($G$2506:$G$2605)),0))</f>
        <v/>
      </c>
      <c r="I2605" s="50">
        <f>IF(D2605="","",MIN(D2605+F2605,G2605+H2605))</f>
        <v/>
      </c>
      <c r="J2605" s="50">
        <f>IF(D2605="","",MIN(D2605,MAX(0,I2605-F2605)))</f>
        <v/>
      </c>
      <c r="K2605" s="50">
        <f>IF(D2605="","",MAX(0,D2605+F2605-I2605))</f>
        <v/>
      </c>
      <c r="L2605" s="23">
        <f>IF(D2605="","",IF(D2605&lt;=0,"",1+COUNTIFS($D$2506:$D$2605,"&gt;0",$E$2506:$E$2605,"&gt;"&amp;E2605)))</f>
        <v/>
      </c>
      <c r="M2605" s="23">
        <f>IF(D2605="","",IF(AND(K2605&gt;0,L2605=1),"Yes","No"))</f>
        <v/>
      </c>
      <c r="N2605" s="50">
        <f>IF(D2605="","",N2505+F2605)</f>
        <v/>
      </c>
      <c r="O2605" s="49">
        <f>IF(D2605="","",IF(AND(K2605=0,K2505&gt;0),C2605,""))</f>
        <v/>
      </c>
    </row>
    <row r="2606">
      <c r="A2606" s="47">
        <f>IF(B2606="","",DATE(YEAR('Debt Inputs'!$E$2),MONTH('Debt Inputs'!$E$2)+26,1))</f>
        <v/>
      </c>
      <c r="B2606" s="18">
        <f>IF('Debt Inputs'!A6="","",'Debt Inputs'!A6)</f>
        <v/>
      </c>
      <c r="C2606" s="19">
        <f>IF(B2606="","",IFERROR(VLOOKUP(B2606,'Debt Inputs'!$A$6:$M$105,2,FALSE),""))</f>
        <v/>
      </c>
      <c r="D2606" s="48">
        <f>IF(B2606="","",K2506)</f>
        <v/>
      </c>
      <c r="E2606" s="21">
        <f>IF(B2606="","",IFERROR(VLOOKUP(B2606,'Debt Inputs'!$A$6:$M$105,5,FALSE),0))</f>
        <v/>
      </c>
      <c r="F2606" s="48">
        <f>IF(D2606="","",IFERROR(D2606*E2606/12,0))</f>
        <v/>
      </c>
      <c r="G2606" s="48">
        <f>IF(D2606="","",MIN(IFERROR(VLOOKUP(B2606,'Debt Inputs'!$A$6:$M$105,7,FALSE),0),D2606+F2606))</f>
        <v/>
      </c>
      <c r="H2606" s="48">
        <f>IF(D2606="","",IF(L2606=1,MAX(0,'Debt Inputs'!$B$2-SUM($G$2606:$G$2705)),0))</f>
        <v/>
      </c>
      <c r="I2606" s="48">
        <f>IF(D2606="","",MIN(D2606+F2606,G2606+H2606))</f>
        <v/>
      </c>
      <c r="J2606" s="48">
        <f>IF(D2606="","",MIN(D2606,MAX(0,I2606-F2606)))</f>
        <v/>
      </c>
      <c r="K2606" s="48">
        <f>IF(D2606="","",MAX(0,D2606+F2606-I2606))</f>
        <v/>
      </c>
      <c r="L2606" s="18">
        <f>IF(D2606="","",IF(D2606&lt;=0,"",1+COUNTIFS($D$2606:$D$2705,"&gt;0",$E$2606:$E$2705,"&gt;"&amp;E2606)))</f>
        <v/>
      </c>
      <c r="M2606" s="18">
        <f>IF(D2606="","",IF(AND(K2606&gt;0,L2606=1),"Yes","No"))</f>
        <v/>
      </c>
      <c r="N2606" s="48">
        <f>IF(D2606="","",N2506+F2606)</f>
        <v/>
      </c>
      <c r="O2606" s="47">
        <f>IF(D2606="","",IF(AND(K2606=0,K2506&gt;0),C2606,""))</f>
        <v/>
      </c>
    </row>
    <row r="2607">
      <c r="A2607" s="49">
        <f>IF(B2607="","",DATE(YEAR('Debt Inputs'!$E$2),MONTH('Debt Inputs'!$E$2)+26,1))</f>
        <v/>
      </c>
      <c r="B2607" s="23">
        <f>IF('Debt Inputs'!A7="","",'Debt Inputs'!A7)</f>
        <v/>
      </c>
      <c r="C2607" s="24">
        <f>IF(B2607="","",IFERROR(VLOOKUP(B2607,'Debt Inputs'!$A$6:$M$105,2,FALSE),""))</f>
        <v/>
      </c>
      <c r="D2607" s="50">
        <f>IF(B2607="","",K2507)</f>
        <v/>
      </c>
      <c r="E2607" s="26">
        <f>IF(B2607="","",IFERROR(VLOOKUP(B2607,'Debt Inputs'!$A$6:$M$105,5,FALSE),0))</f>
        <v/>
      </c>
      <c r="F2607" s="50">
        <f>IF(D2607="","",IFERROR(D2607*E2607/12,0))</f>
        <v/>
      </c>
      <c r="G2607" s="50">
        <f>IF(D2607="","",MIN(IFERROR(VLOOKUP(B2607,'Debt Inputs'!$A$6:$M$105,7,FALSE),0),D2607+F2607))</f>
        <v/>
      </c>
      <c r="H2607" s="50">
        <f>IF(D2607="","",IF(L2607=1,MAX(0,'Debt Inputs'!$B$2-SUM($G$2606:$G$2705)),0))</f>
        <v/>
      </c>
      <c r="I2607" s="50">
        <f>IF(D2607="","",MIN(D2607+F2607,G2607+H2607))</f>
        <v/>
      </c>
      <c r="J2607" s="50">
        <f>IF(D2607="","",MIN(D2607,MAX(0,I2607-F2607)))</f>
        <v/>
      </c>
      <c r="K2607" s="50">
        <f>IF(D2607="","",MAX(0,D2607+F2607-I2607))</f>
        <v/>
      </c>
      <c r="L2607" s="23">
        <f>IF(D2607="","",IF(D2607&lt;=0,"",1+COUNTIFS($D$2606:$D$2705,"&gt;0",$E$2606:$E$2705,"&gt;"&amp;E2607)))</f>
        <v/>
      </c>
      <c r="M2607" s="23">
        <f>IF(D2607="","",IF(AND(K2607&gt;0,L2607=1),"Yes","No"))</f>
        <v/>
      </c>
      <c r="N2607" s="50">
        <f>IF(D2607="","",N2507+F2607)</f>
        <v/>
      </c>
      <c r="O2607" s="49">
        <f>IF(D2607="","",IF(AND(K2607=0,K2507&gt;0),C2607,""))</f>
        <v/>
      </c>
    </row>
    <row r="2608">
      <c r="A2608" s="47">
        <f>IF(B2608="","",DATE(YEAR('Debt Inputs'!$E$2),MONTH('Debt Inputs'!$E$2)+26,1))</f>
        <v/>
      </c>
      <c r="B2608" s="18">
        <f>IF('Debt Inputs'!A8="","",'Debt Inputs'!A8)</f>
        <v/>
      </c>
      <c r="C2608" s="19">
        <f>IF(B2608="","",IFERROR(VLOOKUP(B2608,'Debt Inputs'!$A$6:$M$105,2,FALSE),""))</f>
        <v/>
      </c>
      <c r="D2608" s="48">
        <f>IF(B2608="","",K2508)</f>
        <v/>
      </c>
      <c r="E2608" s="21">
        <f>IF(B2608="","",IFERROR(VLOOKUP(B2608,'Debt Inputs'!$A$6:$M$105,5,FALSE),0))</f>
        <v/>
      </c>
      <c r="F2608" s="48">
        <f>IF(D2608="","",IFERROR(D2608*E2608/12,0))</f>
        <v/>
      </c>
      <c r="G2608" s="48">
        <f>IF(D2608="","",MIN(IFERROR(VLOOKUP(B2608,'Debt Inputs'!$A$6:$M$105,7,FALSE),0),D2608+F2608))</f>
        <v/>
      </c>
      <c r="H2608" s="48">
        <f>IF(D2608="","",IF(L2608=1,MAX(0,'Debt Inputs'!$B$2-SUM($G$2606:$G$2705)),0))</f>
        <v/>
      </c>
      <c r="I2608" s="48">
        <f>IF(D2608="","",MIN(D2608+F2608,G2608+H2608))</f>
        <v/>
      </c>
      <c r="J2608" s="48">
        <f>IF(D2608="","",MIN(D2608,MAX(0,I2608-F2608)))</f>
        <v/>
      </c>
      <c r="K2608" s="48">
        <f>IF(D2608="","",MAX(0,D2608+F2608-I2608))</f>
        <v/>
      </c>
      <c r="L2608" s="18">
        <f>IF(D2608="","",IF(D2608&lt;=0,"",1+COUNTIFS($D$2606:$D$2705,"&gt;0",$E$2606:$E$2705,"&gt;"&amp;E2608)))</f>
        <v/>
      </c>
      <c r="M2608" s="18">
        <f>IF(D2608="","",IF(AND(K2608&gt;0,L2608=1),"Yes","No"))</f>
        <v/>
      </c>
      <c r="N2608" s="48">
        <f>IF(D2608="","",N2508+F2608)</f>
        <v/>
      </c>
      <c r="O2608" s="47">
        <f>IF(D2608="","",IF(AND(K2608=0,K2508&gt;0),C2608,""))</f>
        <v/>
      </c>
    </row>
    <row r="2609">
      <c r="A2609" s="49">
        <f>IF(B2609="","",DATE(YEAR('Debt Inputs'!$E$2),MONTH('Debt Inputs'!$E$2)+26,1))</f>
        <v/>
      </c>
      <c r="B2609" s="23">
        <f>IF('Debt Inputs'!A9="","",'Debt Inputs'!A9)</f>
        <v/>
      </c>
      <c r="C2609" s="24">
        <f>IF(B2609="","",IFERROR(VLOOKUP(B2609,'Debt Inputs'!$A$6:$M$105,2,FALSE),""))</f>
        <v/>
      </c>
      <c r="D2609" s="50">
        <f>IF(B2609="","",K2509)</f>
        <v/>
      </c>
      <c r="E2609" s="26">
        <f>IF(B2609="","",IFERROR(VLOOKUP(B2609,'Debt Inputs'!$A$6:$M$105,5,FALSE),0))</f>
        <v/>
      </c>
      <c r="F2609" s="50">
        <f>IF(D2609="","",IFERROR(D2609*E2609/12,0))</f>
        <v/>
      </c>
      <c r="G2609" s="50">
        <f>IF(D2609="","",MIN(IFERROR(VLOOKUP(B2609,'Debt Inputs'!$A$6:$M$105,7,FALSE),0),D2609+F2609))</f>
        <v/>
      </c>
      <c r="H2609" s="50">
        <f>IF(D2609="","",IF(L2609=1,MAX(0,'Debt Inputs'!$B$2-SUM($G$2606:$G$2705)),0))</f>
        <v/>
      </c>
      <c r="I2609" s="50">
        <f>IF(D2609="","",MIN(D2609+F2609,G2609+H2609))</f>
        <v/>
      </c>
      <c r="J2609" s="50">
        <f>IF(D2609="","",MIN(D2609,MAX(0,I2609-F2609)))</f>
        <v/>
      </c>
      <c r="K2609" s="50">
        <f>IF(D2609="","",MAX(0,D2609+F2609-I2609))</f>
        <v/>
      </c>
      <c r="L2609" s="23">
        <f>IF(D2609="","",IF(D2609&lt;=0,"",1+COUNTIFS($D$2606:$D$2705,"&gt;0",$E$2606:$E$2705,"&gt;"&amp;E2609)))</f>
        <v/>
      </c>
      <c r="M2609" s="23">
        <f>IF(D2609="","",IF(AND(K2609&gt;0,L2609=1),"Yes","No"))</f>
        <v/>
      </c>
      <c r="N2609" s="50">
        <f>IF(D2609="","",N2509+F2609)</f>
        <v/>
      </c>
      <c r="O2609" s="49">
        <f>IF(D2609="","",IF(AND(K2609=0,K2509&gt;0),C2609,""))</f>
        <v/>
      </c>
    </row>
    <row r="2610">
      <c r="A2610" s="47">
        <f>IF(B2610="","",DATE(YEAR('Debt Inputs'!$E$2),MONTH('Debt Inputs'!$E$2)+26,1))</f>
        <v/>
      </c>
      <c r="B2610" s="18">
        <f>IF('Debt Inputs'!A10="","",'Debt Inputs'!A10)</f>
        <v/>
      </c>
      <c r="C2610" s="19">
        <f>IF(B2610="","",IFERROR(VLOOKUP(B2610,'Debt Inputs'!$A$6:$M$105,2,FALSE),""))</f>
        <v/>
      </c>
      <c r="D2610" s="48">
        <f>IF(B2610="","",K2510)</f>
        <v/>
      </c>
      <c r="E2610" s="21">
        <f>IF(B2610="","",IFERROR(VLOOKUP(B2610,'Debt Inputs'!$A$6:$M$105,5,FALSE),0))</f>
        <v/>
      </c>
      <c r="F2610" s="48">
        <f>IF(D2610="","",IFERROR(D2610*E2610/12,0))</f>
        <v/>
      </c>
      <c r="G2610" s="48">
        <f>IF(D2610="","",MIN(IFERROR(VLOOKUP(B2610,'Debt Inputs'!$A$6:$M$105,7,FALSE),0),D2610+F2610))</f>
        <v/>
      </c>
      <c r="H2610" s="48">
        <f>IF(D2610="","",IF(L2610=1,MAX(0,'Debt Inputs'!$B$2-SUM($G$2606:$G$2705)),0))</f>
        <v/>
      </c>
      <c r="I2610" s="48">
        <f>IF(D2610="","",MIN(D2610+F2610,G2610+H2610))</f>
        <v/>
      </c>
      <c r="J2610" s="48">
        <f>IF(D2610="","",MIN(D2610,MAX(0,I2610-F2610)))</f>
        <v/>
      </c>
      <c r="K2610" s="48">
        <f>IF(D2610="","",MAX(0,D2610+F2610-I2610))</f>
        <v/>
      </c>
      <c r="L2610" s="18">
        <f>IF(D2610="","",IF(D2610&lt;=0,"",1+COUNTIFS($D$2606:$D$2705,"&gt;0",$E$2606:$E$2705,"&gt;"&amp;E2610)))</f>
        <v/>
      </c>
      <c r="M2610" s="18">
        <f>IF(D2610="","",IF(AND(K2610&gt;0,L2610=1),"Yes","No"))</f>
        <v/>
      </c>
      <c r="N2610" s="48">
        <f>IF(D2610="","",N2510+F2610)</f>
        <v/>
      </c>
      <c r="O2610" s="47">
        <f>IF(D2610="","",IF(AND(K2610=0,K2510&gt;0),C2610,""))</f>
        <v/>
      </c>
    </row>
    <row r="2611">
      <c r="A2611" s="49">
        <f>IF(B2611="","",DATE(YEAR('Debt Inputs'!$E$2),MONTH('Debt Inputs'!$E$2)+26,1))</f>
        <v/>
      </c>
      <c r="B2611" s="23">
        <f>IF('Debt Inputs'!A11="","",'Debt Inputs'!A11)</f>
        <v/>
      </c>
      <c r="C2611" s="24">
        <f>IF(B2611="","",IFERROR(VLOOKUP(B2611,'Debt Inputs'!$A$6:$M$105,2,FALSE),""))</f>
        <v/>
      </c>
      <c r="D2611" s="50">
        <f>IF(B2611="","",K2511)</f>
        <v/>
      </c>
      <c r="E2611" s="26">
        <f>IF(B2611="","",IFERROR(VLOOKUP(B2611,'Debt Inputs'!$A$6:$M$105,5,FALSE),0))</f>
        <v/>
      </c>
      <c r="F2611" s="50">
        <f>IF(D2611="","",IFERROR(D2611*E2611/12,0))</f>
        <v/>
      </c>
      <c r="G2611" s="50">
        <f>IF(D2611="","",MIN(IFERROR(VLOOKUP(B2611,'Debt Inputs'!$A$6:$M$105,7,FALSE),0),D2611+F2611))</f>
        <v/>
      </c>
      <c r="H2611" s="50">
        <f>IF(D2611="","",IF(L2611=1,MAX(0,'Debt Inputs'!$B$2-SUM($G$2606:$G$2705)),0))</f>
        <v/>
      </c>
      <c r="I2611" s="50">
        <f>IF(D2611="","",MIN(D2611+F2611,G2611+H2611))</f>
        <v/>
      </c>
      <c r="J2611" s="50">
        <f>IF(D2611="","",MIN(D2611,MAX(0,I2611-F2611)))</f>
        <v/>
      </c>
      <c r="K2611" s="50">
        <f>IF(D2611="","",MAX(0,D2611+F2611-I2611))</f>
        <v/>
      </c>
      <c r="L2611" s="23">
        <f>IF(D2611="","",IF(D2611&lt;=0,"",1+COUNTIFS($D$2606:$D$2705,"&gt;0",$E$2606:$E$2705,"&gt;"&amp;E2611)))</f>
        <v/>
      </c>
      <c r="M2611" s="23">
        <f>IF(D2611="","",IF(AND(K2611&gt;0,L2611=1),"Yes","No"))</f>
        <v/>
      </c>
      <c r="N2611" s="50">
        <f>IF(D2611="","",N2511+F2611)</f>
        <v/>
      </c>
      <c r="O2611" s="49">
        <f>IF(D2611="","",IF(AND(K2611=0,K2511&gt;0),C2611,""))</f>
        <v/>
      </c>
    </row>
    <row r="2612">
      <c r="A2612" s="47">
        <f>IF(B2612="","",DATE(YEAR('Debt Inputs'!$E$2),MONTH('Debt Inputs'!$E$2)+26,1))</f>
        <v/>
      </c>
      <c r="B2612" s="18">
        <f>IF('Debt Inputs'!A12="","",'Debt Inputs'!A12)</f>
        <v/>
      </c>
      <c r="C2612" s="19">
        <f>IF(B2612="","",IFERROR(VLOOKUP(B2612,'Debt Inputs'!$A$6:$M$105,2,FALSE),""))</f>
        <v/>
      </c>
      <c r="D2612" s="48">
        <f>IF(B2612="","",K2512)</f>
        <v/>
      </c>
      <c r="E2612" s="21">
        <f>IF(B2612="","",IFERROR(VLOOKUP(B2612,'Debt Inputs'!$A$6:$M$105,5,FALSE),0))</f>
        <v/>
      </c>
      <c r="F2612" s="48">
        <f>IF(D2612="","",IFERROR(D2612*E2612/12,0))</f>
        <v/>
      </c>
      <c r="G2612" s="48">
        <f>IF(D2612="","",MIN(IFERROR(VLOOKUP(B2612,'Debt Inputs'!$A$6:$M$105,7,FALSE),0),D2612+F2612))</f>
        <v/>
      </c>
      <c r="H2612" s="48">
        <f>IF(D2612="","",IF(L2612=1,MAX(0,'Debt Inputs'!$B$2-SUM($G$2606:$G$2705)),0))</f>
        <v/>
      </c>
      <c r="I2612" s="48">
        <f>IF(D2612="","",MIN(D2612+F2612,G2612+H2612))</f>
        <v/>
      </c>
      <c r="J2612" s="48">
        <f>IF(D2612="","",MIN(D2612,MAX(0,I2612-F2612)))</f>
        <v/>
      </c>
      <c r="K2612" s="48">
        <f>IF(D2612="","",MAX(0,D2612+F2612-I2612))</f>
        <v/>
      </c>
      <c r="L2612" s="18">
        <f>IF(D2612="","",IF(D2612&lt;=0,"",1+COUNTIFS($D$2606:$D$2705,"&gt;0",$E$2606:$E$2705,"&gt;"&amp;E2612)))</f>
        <v/>
      </c>
      <c r="M2612" s="18">
        <f>IF(D2612="","",IF(AND(K2612&gt;0,L2612=1),"Yes","No"))</f>
        <v/>
      </c>
      <c r="N2612" s="48">
        <f>IF(D2612="","",N2512+F2612)</f>
        <v/>
      </c>
      <c r="O2612" s="47">
        <f>IF(D2612="","",IF(AND(K2612=0,K2512&gt;0),C2612,""))</f>
        <v/>
      </c>
    </row>
    <row r="2613">
      <c r="A2613" s="49">
        <f>IF(B2613="","",DATE(YEAR('Debt Inputs'!$E$2),MONTH('Debt Inputs'!$E$2)+26,1))</f>
        <v/>
      </c>
      <c r="B2613" s="23">
        <f>IF('Debt Inputs'!A13="","",'Debt Inputs'!A13)</f>
        <v/>
      </c>
      <c r="C2613" s="24">
        <f>IF(B2613="","",IFERROR(VLOOKUP(B2613,'Debt Inputs'!$A$6:$M$105,2,FALSE),""))</f>
        <v/>
      </c>
      <c r="D2613" s="50">
        <f>IF(B2613="","",K2513)</f>
        <v/>
      </c>
      <c r="E2613" s="26">
        <f>IF(B2613="","",IFERROR(VLOOKUP(B2613,'Debt Inputs'!$A$6:$M$105,5,FALSE),0))</f>
        <v/>
      </c>
      <c r="F2613" s="50">
        <f>IF(D2613="","",IFERROR(D2613*E2613/12,0))</f>
        <v/>
      </c>
      <c r="G2613" s="50">
        <f>IF(D2613="","",MIN(IFERROR(VLOOKUP(B2613,'Debt Inputs'!$A$6:$M$105,7,FALSE),0),D2613+F2613))</f>
        <v/>
      </c>
      <c r="H2613" s="50">
        <f>IF(D2613="","",IF(L2613=1,MAX(0,'Debt Inputs'!$B$2-SUM($G$2606:$G$2705)),0))</f>
        <v/>
      </c>
      <c r="I2613" s="50">
        <f>IF(D2613="","",MIN(D2613+F2613,G2613+H2613))</f>
        <v/>
      </c>
      <c r="J2613" s="50">
        <f>IF(D2613="","",MIN(D2613,MAX(0,I2613-F2613)))</f>
        <v/>
      </c>
      <c r="K2613" s="50">
        <f>IF(D2613="","",MAX(0,D2613+F2613-I2613))</f>
        <v/>
      </c>
      <c r="L2613" s="23">
        <f>IF(D2613="","",IF(D2613&lt;=0,"",1+COUNTIFS($D$2606:$D$2705,"&gt;0",$E$2606:$E$2705,"&gt;"&amp;E2613)))</f>
        <v/>
      </c>
      <c r="M2613" s="23">
        <f>IF(D2613="","",IF(AND(K2613&gt;0,L2613=1),"Yes","No"))</f>
        <v/>
      </c>
      <c r="N2613" s="50">
        <f>IF(D2613="","",N2513+F2613)</f>
        <v/>
      </c>
      <c r="O2613" s="49">
        <f>IF(D2613="","",IF(AND(K2613=0,K2513&gt;0),C2613,""))</f>
        <v/>
      </c>
    </row>
    <row r="2614">
      <c r="A2614" s="47">
        <f>IF(B2614="","",DATE(YEAR('Debt Inputs'!$E$2),MONTH('Debt Inputs'!$E$2)+26,1))</f>
        <v/>
      </c>
      <c r="B2614" s="18">
        <f>IF('Debt Inputs'!A14="","",'Debt Inputs'!A14)</f>
        <v/>
      </c>
      <c r="C2614" s="19">
        <f>IF(B2614="","",IFERROR(VLOOKUP(B2614,'Debt Inputs'!$A$6:$M$105,2,FALSE),""))</f>
        <v/>
      </c>
      <c r="D2614" s="48">
        <f>IF(B2614="","",K2514)</f>
        <v/>
      </c>
      <c r="E2614" s="21">
        <f>IF(B2614="","",IFERROR(VLOOKUP(B2614,'Debt Inputs'!$A$6:$M$105,5,FALSE),0))</f>
        <v/>
      </c>
      <c r="F2614" s="48">
        <f>IF(D2614="","",IFERROR(D2614*E2614/12,0))</f>
        <v/>
      </c>
      <c r="G2614" s="48">
        <f>IF(D2614="","",MIN(IFERROR(VLOOKUP(B2614,'Debt Inputs'!$A$6:$M$105,7,FALSE),0),D2614+F2614))</f>
        <v/>
      </c>
      <c r="H2614" s="48">
        <f>IF(D2614="","",IF(L2614=1,MAX(0,'Debt Inputs'!$B$2-SUM($G$2606:$G$2705)),0))</f>
        <v/>
      </c>
      <c r="I2614" s="48">
        <f>IF(D2614="","",MIN(D2614+F2614,G2614+H2614))</f>
        <v/>
      </c>
      <c r="J2614" s="48">
        <f>IF(D2614="","",MIN(D2614,MAX(0,I2614-F2614)))</f>
        <v/>
      </c>
      <c r="K2614" s="48">
        <f>IF(D2614="","",MAX(0,D2614+F2614-I2614))</f>
        <v/>
      </c>
      <c r="L2614" s="18">
        <f>IF(D2614="","",IF(D2614&lt;=0,"",1+COUNTIFS($D$2606:$D$2705,"&gt;0",$E$2606:$E$2705,"&gt;"&amp;E2614)))</f>
        <v/>
      </c>
      <c r="M2614" s="18">
        <f>IF(D2614="","",IF(AND(K2614&gt;0,L2614=1),"Yes","No"))</f>
        <v/>
      </c>
      <c r="N2614" s="48">
        <f>IF(D2614="","",N2514+F2614)</f>
        <v/>
      </c>
      <c r="O2614" s="47">
        <f>IF(D2614="","",IF(AND(K2614=0,K2514&gt;0),C2614,""))</f>
        <v/>
      </c>
    </row>
    <row r="2615">
      <c r="A2615" s="49">
        <f>IF(B2615="","",DATE(YEAR('Debt Inputs'!$E$2),MONTH('Debt Inputs'!$E$2)+26,1))</f>
        <v/>
      </c>
      <c r="B2615" s="23">
        <f>IF('Debt Inputs'!A15="","",'Debt Inputs'!A15)</f>
        <v/>
      </c>
      <c r="C2615" s="24">
        <f>IF(B2615="","",IFERROR(VLOOKUP(B2615,'Debt Inputs'!$A$6:$M$105,2,FALSE),""))</f>
        <v/>
      </c>
      <c r="D2615" s="50">
        <f>IF(B2615="","",K2515)</f>
        <v/>
      </c>
      <c r="E2615" s="26">
        <f>IF(B2615="","",IFERROR(VLOOKUP(B2615,'Debt Inputs'!$A$6:$M$105,5,FALSE),0))</f>
        <v/>
      </c>
      <c r="F2615" s="50">
        <f>IF(D2615="","",IFERROR(D2615*E2615/12,0))</f>
        <v/>
      </c>
      <c r="G2615" s="50">
        <f>IF(D2615="","",MIN(IFERROR(VLOOKUP(B2615,'Debt Inputs'!$A$6:$M$105,7,FALSE),0),D2615+F2615))</f>
        <v/>
      </c>
      <c r="H2615" s="50">
        <f>IF(D2615="","",IF(L2615=1,MAX(0,'Debt Inputs'!$B$2-SUM($G$2606:$G$2705)),0))</f>
        <v/>
      </c>
      <c r="I2615" s="50">
        <f>IF(D2615="","",MIN(D2615+F2615,G2615+H2615))</f>
        <v/>
      </c>
      <c r="J2615" s="50">
        <f>IF(D2615="","",MIN(D2615,MAX(0,I2615-F2615)))</f>
        <v/>
      </c>
      <c r="K2615" s="50">
        <f>IF(D2615="","",MAX(0,D2615+F2615-I2615))</f>
        <v/>
      </c>
      <c r="L2615" s="23">
        <f>IF(D2615="","",IF(D2615&lt;=0,"",1+COUNTIFS($D$2606:$D$2705,"&gt;0",$E$2606:$E$2705,"&gt;"&amp;E2615)))</f>
        <v/>
      </c>
      <c r="M2615" s="23">
        <f>IF(D2615="","",IF(AND(K2615&gt;0,L2615=1),"Yes","No"))</f>
        <v/>
      </c>
      <c r="N2615" s="50">
        <f>IF(D2615="","",N2515+F2615)</f>
        <v/>
      </c>
      <c r="O2615" s="49">
        <f>IF(D2615="","",IF(AND(K2615=0,K2515&gt;0),C2615,""))</f>
        <v/>
      </c>
    </row>
    <row r="2616">
      <c r="A2616" s="47">
        <f>IF(B2616="","",DATE(YEAR('Debt Inputs'!$E$2),MONTH('Debt Inputs'!$E$2)+26,1))</f>
        <v/>
      </c>
      <c r="B2616" s="18">
        <f>IF('Debt Inputs'!A16="","",'Debt Inputs'!A16)</f>
        <v/>
      </c>
      <c r="C2616" s="19">
        <f>IF(B2616="","",IFERROR(VLOOKUP(B2616,'Debt Inputs'!$A$6:$M$105,2,FALSE),""))</f>
        <v/>
      </c>
      <c r="D2616" s="48">
        <f>IF(B2616="","",K2516)</f>
        <v/>
      </c>
      <c r="E2616" s="21">
        <f>IF(B2616="","",IFERROR(VLOOKUP(B2616,'Debt Inputs'!$A$6:$M$105,5,FALSE),0))</f>
        <v/>
      </c>
      <c r="F2616" s="48">
        <f>IF(D2616="","",IFERROR(D2616*E2616/12,0))</f>
        <v/>
      </c>
      <c r="G2616" s="48">
        <f>IF(D2616="","",MIN(IFERROR(VLOOKUP(B2616,'Debt Inputs'!$A$6:$M$105,7,FALSE),0),D2616+F2616))</f>
        <v/>
      </c>
      <c r="H2616" s="48">
        <f>IF(D2616="","",IF(L2616=1,MAX(0,'Debt Inputs'!$B$2-SUM($G$2606:$G$2705)),0))</f>
        <v/>
      </c>
      <c r="I2616" s="48">
        <f>IF(D2616="","",MIN(D2616+F2616,G2616+H2616))</f>
        <v/>
      </c>
      <c r="J2616" s="48">
        <f>IF(D2616="","",MIN(D2616,MAX(0,I2616-F2616)))</f>
        <v/>
      </c>
      <c r="K2616" s="48">
        <f>IF(D2616="","",MAX(0,D2616+F2616-I2616))</f>
        <v/>
      </c>
      <c r="L2616" s="18">
        <f>IF(D2616="","",IF(D2616&lt;=0,"",1+COUNTIFS($D$2606:$D$2705,"&gt;0",$E$2606:$E$2705,"&gt;"&amp;E2616)))</f>
        <v/>
      </c>
      <c r="M2616" s="18">
        <f>IF(D2616="","",IF(AND(K2616&gt;0,L2616=1),"Yes","No"))</f>
        <v/>
      </c>
      <c r="N2616" s="48">
        <f>IF(D2616="","",N2516+F2616)</f>
        <v/>
      </c>
      <c r="O2616" s="47">
        <f>IF(D2616="","",IF(AND(K2616=0,K2516&gt;0),C2616,""))</f>
        <v/>
      </c>
    </row>
    <row r="2617">
      <c r="A2617" s="49">
        <f>IF(B2617="","",DATE(YEAR('Debt Inputs'!$E$2),MONTH('Debt Inputs'!$E$2)+26,1))</f>
        <v/>
      </c>
      <c r="B2617" s="23">
        <f>IF('Debt Inputs'!A17="","",'Debt Inputs'!A17)</f>
        <v/>
      </c>
      <c r="C2617" s="24">
        <f>IF(B2617="","",IFERROR(VLOOKUP(B2617,'Debt Inputs'!$A$6:$M$105,2,FALSE),""))</f>
        <v/>
      </c>
      <c r="D2617" s="50">
        <f>IF(B2617="","",K2517)</f>
        <v/>
      </c>
      <c r="E2617" s="26">
        <f>IF(B2617="","",IFERROR(VLOOKUP(B2617,'Debt Inputs'!$A$6:$M$105,5,FALSE),0))</f>
        <v/>
      </c>
      <c r="F2617" s="50">
        <f>IF(D2617="","",IFERROR(D2617*E2617/12,0))</f>
        <v/>
      </c>
      <c r="G2617" s="50">
        <f>IF(D2617="","",MIN(IFERROR(VLOOKUP(B2617,'Debt Inputs'!$A$6:$M$105,7,FALSE),0),D2617+F2617))</f>
        <v/>
      </c>
      <c r="H2617" s="50">
        <f>IF(D2617="","",IF(L2617=1,MAX(0,'Debt Inputs'!$B$2-SUM($G$2606:$G$2705)),0))</f>
        <v/>
      </c>
      <c r="I2617" s="50">
        <f>IF(D2617="","",MIN(D2617+F2617,G2617+H2617))</f>
        <v/>
      </c>
      <c r="J2617" s="50">
        <f>IF(D2617="","",MIN(D2617,MAX(0,I2617-F2617)))</f>
        <v/>
      </c>
      <c r="K2617" s="50">
        <f>IF(D2617="","",MAX(0,D2617+F2617-I2617))</f>
        <v/>
      </c>
      <c r="L2617" s="23">
        <f>IF(D2617="","",IF(D2617&lt;=0,"",1+COUNTIFS($D$2606:$D$2705,"&gt;0",$E$2606:$E$2705,"&gt;"&amp;E2617)))</f>
        <v/>
      </c>
      <c r="M2617" s="23">
        <f>IF(D2617="","",IF(AND(K2617&gt;0,L2617=1),"Yes","No"))</f>
        <v/>
      </c>
      <c r="N2617" s="50">
        <f>IF(D2617="","",N2517+F2617)</f>
        <v/>
      </c>
      <c r="O2617" s="49">
        <f>IF(D2617="","",IF(AND(K2617=0,K2517&gt;0),C2617,""))</f>
        <v/>
      </c>
    </row>
    <row r="2618">
      <c r="A2618" s="47">
        <f>IF(B2618="","",DATE(YEAR('Debt Inputs'!$E$2),MONTH('Debt Inputs'!$E$2)+26,1))</f>
        <v/>
      </c>
      <c r="B2618" s="18">
        <f>IF('Debt Inputs'!A18="","",'Debt Inputs'!A18)</f>
        <v/>
      </c>
      <c r="C2618" s="19">
        <f>IF(B2618="","",IFERROR(VLOOKUP(B2618,'Debt Inputs'!$A$6:$M$105,2,FALSE),""))</f>
        <v/>
      </c>
      <c r="D2618" s="48">
        <f>IF(B2618="","",K2518)</f>
        <v/>
      </c>
      <c r="E2618" s="21">
        <f>IF(B2618="","",IFERROR(VLOOKUP(B2618,'Debt Inputs'!$A$6:$M$105,5,FALSE),0))</f>
        <v/>
      </c>
      <c r="F2618" s="48">
        <f>IF(D2618="","",IFERROR(D2618*E2618/12,0))</f>
        <v/>
      </c>
      <c r="G2618" s="48">
        <f>IF(D2618="","",MIN(IFERROR(VLOOKUP(B2618,'Debt Inputs'!$A$6:$M$105,7,FALSE),0),D2618+F2618))</f>
        <v/>
      </c>
      <c r="H2618" s="48">
        <f>IF(D2618="","",IF(L2618=1,MAX(0,'Debt Inputs'!$B$2-SUM($G$2606:$G$2705)),0))</f>
        <v/>
      </c>
      <c r="I2618" s="48">
        <f>IF(D2618="","",MIN(D2618+F2618,G2618+H2618))</f>
        <v/>
      </c>
      <c r="J2618" s="48">
        <f>IF(D2618="","",MIN(D2618,MAX(0,I2618-F2618)))</f>
        <v/>
      </c>
      <c r="K2618" s="48">
        <f>IF(D2618="","",MAX(0,D2618+F2618-I2618))</f>
        <v/>
      </c>
      <c r="L2618" s="18">
        <f>IF(D2618="","",IF(D2618&lt;=0,"",1+COUNTIFS($D$2606:$D$2705,"&gt;0",$E$2606:$E$2705,"&gt;"&amp;E2618)))</f>
        <v/>
      </c>
      <c r="M2618" s="18">
        <f>IF(D2618="","",IF(AND(K2618&gt;0,L2618=1),"Yes","No"))</f>
        <v/>
      </c>
      <c r="N2618" s="48">
        <f>IF(D2618="","",N2518+F2618)</f>
        <v/>
      </c>
      <c r="O2618" s="47">
        <f>IF(D2618="","",IF(AND(K2618=0,K2518&gt;0),C2618,""))</f>
        <v/>
      </c>
    </row>
    <row r="2619">
      <c r="A2619" s="49">
        <f>IF(B2619="","",DATE(YEAR('Debt Inputs'!$E$2),MONTH('Debt Inputs'!$E$2)+26,1))</f>
        <v/>
      </c>
      <c r="B2619" s="23">
        <f>IF('Debt Inputs'!A19="","",'Debt Inputs'!A19)</f>
        <v/>
      </c>
      <c r="C2619" s="24">
        <f>IF(B2619="","",IFERROR(VLOOKUP(B2619,'Debt Inputs'!$A$6:$M$105,2,FALSE),""))</f>
        <v/>
      </c>
      <c r="D2619" s="50">
        <f>IF(B2619="","",K2519)</f>
        <v/>
      </c>
      <c r="E2619" s="26">
        <f>IF(B2619="","",IFERROR(VLOOKUP(B2619,'Debt Inputs'!$A$6:$M$105,5,FALSE),0))</f>
        <v/>
      </c>
      <c r="F2619" s="50">
        <f>IF(D2619="","",IFERROR(D2619*E2619/12,0))</f>
        <v/>
      </c>
      <c r="G2619" s="50">
        <f>IF(D2619="","",MIN(IFERROR(VLOOKUP(B2619,'Debt Inputs'!$A$6:$M$105,7,FALSE),0),D2619+F2619))</f>
        <v/>
      </c>
      <c r="H2619" s="50">
        <f>IF(D2619="","",IF(L2619=1,MAX(0,'Debt Inputs'!$B$2-SUM($G$2606:$G$2705)),0))</f>
        <v/>
      </c>
      <c r="I2619" s="50">
        <f>IF(D2619="","",MIN(D2619+F2619,G2619+H2619))</f>
        <v/>
      </c>
      <c r="J2619" s="50">
        <f>IF(D2619="","",MIN(D2619,MAX(0,I2619-F2619)))</f>
        <v/>
      </c>
      <c r="K2619" s="50">
        <f>IF(D2619="","",MAX(0,D2619+F2619-I2619))</f>
        <v/>
      </c>
      <c r="L2619" s="23">
        <f>IF(D2619="","",IF(D2619&lt;=0,"",1+COUNTIFS($D$2606:$D$2705,"&gt;0",$E$2606:$E$2705,"&gt;"&amp;E2619)))</f>
        <v/>
      </c>
      <c r="M2619" s="23">
        <f>IF(D2619="","",IF(AND(K2619&gt;0,L2619=1),"Yes","No"))</f>
        <v/>
      </c>
      <c r="N2619" s="50">
        <f>IF(D2619="","",N2519+F2619)</f>
        <v/>
      </c>
      <c r="O2619" s="49">
        <f>IF(D2619="","",IF(AND(K2619=0,K2519&gt;0),C2619,""))</f>
        <v/>
      </c>
    </row>
    <row r="2620">
      <c r="A2620" s="47">
        <f>IF(B2620="","",DATE(YEAR('Debt Inputs'!$E$2),MONTH('Debt Inputs'!$E$2)+26,1))</f>
        <v/>
      </c>
      <c r="B2620" s="18">
        <f>IF('Debt Inputs'!A20="","",'Debt Inputs'!A20)</f>
        <v/>
      </c>
      <c r="C2620" s="19">
        <f>IF(B2620="","",IFERROR(VLOOKUP(B2620,'Debt Inputs'!$A$6:$M$105,2,FALSE),""))</f>
        <v/>
      </c>
      <c r="D2620" s="48">
        <f>IF(B2620="","",K2520)</f>
        <v/>
      </c>
      <c r="E2620" s="21">
        <f>IF(B2620="","",IFERROR(VLOOKUP(B2620,'Debt Inputs'!$A$6:$M$105,5,FALSE),0))</f>
        <v/>
      </c>
      <c r="F2620" s="48">
        <f>IF(D2620="","",IFERROR(D2620*E2620/12,0))</f>
        <v/>
      </c>
      <c r="G2620" s="48">
        <f>IF(D2620="","",MIN(IFERROR(VLOOKUP(B2620,'Debt Inputs'!$A$6:$M$105,7,FALSE),0),D2620+F2620))</f>
        <v/>
      </c>
      <c r="H2620" s="48">
        <f>IF(D2620="","",IF(L2620=1,MAX(0,'Debt Inputs'!$B$2-SUM($G$2606:$G$2705)),0))</f>
        <v/>
      </c>
      <c r="I2620" s="48">
        <f>IF(D2620="","",MIN(D2620+F2620,G2620+H2620))</f>
        <v/>
      </c>
      <c r="J2620" s="48">
        <f>IF(D2620="","",MIN(D2620,MAX(0,I2620-F2620)))</f>
        <v/>
      </c>
      <c r="K2620" s="48">
        <f>IF(D2620="","",MAX(0,D2620+F2620-I2620))</f>
        <v/>
      </c>
      <c r="L2620" s="18">
        <f>IF(D2620="","",IF(D2620&lt;=0,"",1+COUNTIFS($D$2606:$D$2705,"&gt;0",$E$2606:$E$2705,"&gt;"&amp;E2620)))</f>
        <v/>
      </c>
      <c r="M2620" s="18">
        <f>IF(D2620="","",IF(AND(K2620&gt;0,L2620=1),"Yes","No"))</f>
        <v/>
      </c>
      <c r="N2620" s="48">
        <f>IF(D2620="","",N2520+F2620)</f>
        <v/>
      </c>
      <c r="O2620" s="47">
        <f>IF(D2620="","",IF(AND(K2620=0,K2520&gt;0),C2620,""))</f>
        <v/>
      </c>
    </row>
    <row r="2621">
      <c r="A2621" s="49">
        <f>IF(B2621="","",DATE(YEAR('Debt Inputs'!$E$2),MONTH('Debt Inputs'!$E$2)+26,1))</f>
        <v/>
      </c>
      <c r="B2621" s="23">
        <f>IF('Debt Inputs'!A21="","",'Debt Inputs'!A21)</f>
        <v/>
      </c>
      <c r="C2621" s="24">
        <f>IF(B2621="","",IFERROR(VLOOKUP(B2621,'Debt Inputs'!$A$6:$M$105,2,FALSE),""))</f>
        <v/>
      </c>
      <c r="D2621" s="50">
        <f>IF(B2621="","",K2521)</f>
        <v/>
      </c>
      <c r="E2621" s="26">
        <f>IF(B2621="","",IFERROR(VLOOKUP(B2621,'Debt Inputs'!$A$6:$M$105,5,FALSE),0))</f>
        <v/>
      </c>
      <c r="F2621" s="50">
        <f>IF(D2621="","",IFERROR(D2621*E2621/12,0))</f>
        <v/>
      </c>
      <c r="G2621" s="50">
        <f>IF(D2621="","",MIN(IFERROR(VLOOKUP(B2621,'Debt Inputs'!$A$6:$M$105,7,FALSE),0),D2621+F2621))</f>
        <v/>
      </c>
      <c r="H2621" s="50">
        <f>IF(D2621="","",IF(L2621=1,MAX(0,'Debt Inputs'!$B$2-SUM($G$2606:$G$2705)),0))</f>
        <v/>
      </c>
      <c r="I2621" s="50">
        <f>IF(D2621="","",MIN(D2621+F2621,G2621+H2621))</f>
        <v/>
      </c>
      <c r="J2621" s="50">
        <f>IF(D2621="","",MIN(D2621,MAX(0,I2621-F2621)))</f>
        <v/>
      </c>
      <c r="K2621" s="50">
        <f>IF(D2621="","",MAX(0,D2621+F2621-I2621))</f>
        <v/>
      </c>
      <c r="L2621" s="23">
        <f>IF(D2621="","",IF(D2621&lt;=0,"",1+COUNTIFS($D$2606:$D$2705,"&gt;0",$E$2606:$E$2705,"&gt;"&amp;E2621)))</f>
        <v/>
      </c>
      <c r="M2621" s="23">
        <f>IF(D2621="","",IF(AND(K2621&gt;0,L2621=1),"Yes","No"))</f>
        <v/>
      </c>
      <c r="N2621" s="50">
        <f>IF(D2621="","",N2521+F2621)</f>
        <v/>
      </c>
      <c r="O2621" s="49">
        <f>IF(D2621="","",IF(AND(K2621=0,K2521&gt;0),C2621,""))</f>
        <v/>
      </c>
    </row>
    <row r="2622">
      <c r="A2622" s="47">
        <f>IF(B2622="","",DATE(YEAR('Debt Inputs'!$E$2),MONTH('Debt Inputs'!$E$2)+26,1))</f>
        <v/>
      </c>
      <c r="B2622" s="18">
        <f>IF('Debt Inputs'!A22="","",'Debt Inputs'!A22)</f>
        <v/>
      </c>
      <c r="C2622" s="19">
        <f>IF(B2622="","",IFERROR(VLOOKUP(B2622,'Debt Inputs'!$A$6:$M$105,2,FALSE),""))</f>
        <v/>
      </c>
      <c r="D2622" s="48">
        <f>IF(B2622="","",K2522)</f>
        <v/>
      </c>
      <c r="E2622" s="21">
        <f>IF(B2622="","",IFERROR(VLOOKUP(B2622,'Debt Inputs'!$A$6:$M$105,5,FALSE),0))</f>
        <v/>
      </c>
      <c r="F2622" s="48">
        <f>IF(D2622="","",IFERROR(D2622*E2622/12,0))</f>
        <v/>
      </c>
      <c r="G2622" s="48">
        <f>IF(D2622="","",MIN(IFERROR(VLOOKUP(B2622,'Debt Inputs'!$A$6:$M$105,7,FALSE),0),D2622+F2622))</f>
        <v/>
      </c>
      <c r="H2622" s="48">
        <f>IF(D2622="","",IF(L2622=1,MAX(0,'Debt Inputs'!$B$2-SUM($G$2606:$G$2705)),0))</f>
        <v/>
      </c>
      <c r="I2622" s="48">
        <f>IF(D2622="","",MIN(D2622+F2622,G2622+H2622))</f>
        <v/>
      </c>
      <c r="J2622" s="48">
        <f>IF(D2622="","",MIN(D2622,MAX(0,I2622-F2622)))</f>
        <v/>
      </c>
      <c r="K2622" s="48">
        <f>IF(D2622="","",MAX(0,D2622+F2622-I2622))</f>
        <v/>
      </c>
      <c r="L2622" s="18">
        <f>IF(D2622="","",IF(D2622&lt;=0,"",1+COUNTIFS($D$2606:$D$2705,"&gt;0",$E$2606:$E$2705,"&gt;"&amp;E2622)))</f>
        <v/>
      </c>
      <c r="M2622" s="18">
        <f>IF(D2622="","",IF(AND(K2622&gt;0,L2622=1),"Yes","No"))</f>
        <v/>
      </c>
      <c r="N2622" s="48">
        <f>IF(D2622="","",N2522+F2622)</f>
        <v/>
      </c>
      <c r="O2622" s="47">
        <f>IF(D2622="","",IF(AND(K2622=0,K2522&gt;0),C2622,""))</f>
        <v/>
      </c>
    </row>
    <row r="2623">
      <c r="A2623" s="49">
        <f>IF(B2623="","",DATE(YEAR('Debt Inputs'!$E$2),MONTH('Debt Inputs'!$E$2)+26,1))</f>
        <v/>
      </c>
      <c r="B2623" s="23">
        <f>IF('Debt Inputs'!A23="","",'Debt Inputs'!A23)</f>
        <v/>
      </c>
      <c r="C2623" s="24">
        <f>IF(B2623="","",IFERROR(VLOOKUP(B2623,'Debt Inputs'!$A$6:$M$105,2,FALSE),""))</f>
        <v/>
      </c>
      <c r="D2623" s="50">
        <f>IF(B2623="","",K2523)</f>
        <v/>
      </c>
      <c r="E2623" s="26">
        <f>IF(B2623="","",IFERROR(VLOOKUP(B2623,'Debt Inputs'!$A$6:$M$105,5,FALSE),0))</f>
        <v/>
      </c>
      <c r="F2623" s="50">
        <f>IF(D2623="","",IFERROR(D2623*E2623/12,0))</f>
        <v/>
      </c>
      <c r="G2623" s="50">
        <f>IF(D2623="","",MIN(IFERROR(VLOOKUP(B2623,'Debt Inputs'!$A$6:$M$105,7,FALSE),0),D2623+F2623))</f>
        <v/>
      </c>
      <c r="H2623" s="50">
        <f>IF(D2623="","",IF(L2623=1,MAX(0,'Debt Inputs'!$B$2-SUM($G$2606:$G$2705)),0))</f>
        <v/>
      </c>
      <c r="I2623" s="50">
        <f>IF(D2623="","",MIN(D2623+F2623,G2623+H2623))</f>
        <v/>
      </c>
      <c r="J2623" s="50">
        <f>IF(D2623="","",MIN(D2623,MAX(0,I2623-F2623)))</f>
        <v/>
      </c>
      <c r="K2623" s="50">
        <f>IF(D2623="","",MAX(0,D2623+F2623-I2623))</f>
        <v/>
      </c>
      <c r="L2623" s="23">
        <f>IF(D2623="","",IF(D2623&lt;=0,"",1+COUNTIFS($D$2606:$D$2705,"&gt;0",$E$2606:$E$2705,"&gt;"&amp;E2623)))</f>
        <v/>
      </c>
      <c r="M2623" s="23">
        <f>IF(D2623="","",IF(AND(K2623&gt;0,L2623=1),"Yes","No"))</f>
        <v/>
      </c>
      <c r="N2623" s="50">
        <f>IF(D2623="","",N2523+F2623)</f>
        <v/>
      </c>
      <c r="O2623" s="49">
        <f>IF(D2623="","",IF(AND(K2623=0,K2523&gt;0),C2623,""))</f>
        <v/>
      </c>
    </row>
    <row r="2624">
      <c r="A2624" s="47">
        <f>IF(B2624="","",DATE(YEAR('Debt Inputs'!$E$2),MONTH('Debt Inputs'!$E$2)+26,1))</f>
        <v/>
      </c>
      <c r="B2624" s="18">
        <f>IF('Debt Inputs'!A24="","",'Debt Inputs'!A24)</f>
        <v/>
      </c>
      <c r="C2624" s="19">
        <f>IF(B2624="","",IFERROR(VLOOKUP(B2624,'Debt Inputs'!$A$6:$M$105,2,FALSE),""))</f>
        <v/>
      </c>
      <c r="D2624" s="48">
        <f>IF(B2624="","",K2524)</f>
        <v/>
      </c>
      <c r="E2624" s="21">
        <f>IF(B2624="","",IFERROR(VLOOKUP(B2624,'Debt Inputs'!$A$6:$M$105,5,FALSE),0))</f>
        <v/>
      </c>
      <c r="F2624" s="48">
        <f>IF(D2624="","",IFERROR(D2624*E2624/12,0))</f>
        <v/>
      </c>
      <c r="G2624" s="48">
        <f>IF(D2624="","",MIN(IFERROR(VLOOKUP(B2624,'Debt Inputs'!$A$6:$M$105,7,FALSE),0),D2624+F2624))</f>
        <v/>
      </c>
      <c r="H2624" s="48">
        <f>IF(D2624="","",IF(L2624=1,MAX(0,'Debt Inputs'!$B$2-SUM($G$2606:$G$2705)),0))</f>
        <v/>
      </c>
      <c r="I2624" s="48">
        <f>IF(D2624="","",MIN(D2624+F2624,G2624+H2624))</f>
        <v/>
      </c>
      <c r="J2624" s="48">
        <f>IF(D2624="","",MIN(D2624,MAX(0,I2624-F2624)))</f>
        <v/>
      </c>
      <c r="K2624" s="48">
        <f>IF(D2624="","",MAX(0,D2624+F2624-I2624))</f>
        <v/>
      </c>
      <c r="L2624" s="18">
        <f>IF(D2624="","",IF(D2624&lt;=0,"",1+COUNTIFS($D$2606:$D$2705,"&gt;0",$E$2606:$E$2705,"&gt;"&amp;E2624)))</f>
        <v/>
      </c>
      <c r="M2624" s="18">
        <f>IF(D2624="","",IF(AND(K2624&gt;0,L2624=1),"Yes","No"))</f>
        <v/>
      </c>
      <c r="N2624" s="48">
        <f>IF(D2624="","",N2524+F2624)</f>
        <v/>
      </c>
      <c r="O2624" s="47">
        <f>IF(D2624="","",IF(AND(K2624=0,K2524&gt;0),C2624,""))</f>
        <v/>
      </c>
    </row>
    <row r="2625">
      <c r="A2625" s="49">
        <f>IF(B2625="","",DATE(YEAR('Debt Inputs'!$E$2),MONTH('Debt Inputs'!$E$2)+26,1))</f>
        <v/>
      </c>
      <c r="B2625" s="23">
        <f>IF('Debt Inputs'!A25="","",'Debt Inputs'!A25)</f>
        <v/>
      </c>
      <c r="C2625" s="24">
        <f>IF(B2625="","",IFERROR(VLOOKUP(B2625,'Debt Inputs'!$A$6:$M$105,2,FALSE),""))</f>
        <v/>
      </c>
      <c r="D2625" s="50">
        <f>IF(B2625="","",K2525)</f>
        <v/>
      </c>
      <c r="E2625" s="26">
        <f>IF(B2625="","",IFERROR(VLOOKUP(B2625,'Debt Inputs'!$A$6:$M$105,5,FALSE),0))</f>
        <v/>
      </c>
      <c r="F2625" s="50">
        <f>IF(D2625="","",IFERROR(D2625*E2625/12,0))</f>
        <v/>
      </c>
      <c r="G2625" s="50">
        <f>IF(D2625="","",MIN(IFERROR(VLOOKUP(B2625,'Debt Inputs'!$A$6:$M$105,7,FALSE),0),D2625+F2625))</f>
        <v/>
      </c>
      <c r="H2625" s="50">
        <f>IF(D2625="","",IF(L2625=1,MAX(0,'Debt Inputs'!$B$2-SUM($G$2606:$G$2705)),0))</f>
        <v/>
      </c>
      <c r="I2625" s="50">
        <f>IF(D2625="","",MIN(D2625+F2625,G2625+H2625))</f>
        <v/>
      </c>
      <c r="J2625" s="50">
        <f>IF(D2625="","",MIN(D2625,MAX(0,I2625-F2625)))</f>
        <v/>
      </c>
      <c r="K2625" s="50">
        <f>IF(D2625="","",MAX(0,D2625+F2625-I2625))</f>
        <v/>
      </c>
      <c r="L2625" s="23">
        <f>IF(D2625="","",IF(D2625&lt;=0,"",1+COUNTIFS($D$2606:$D$2705,"&gt;0",$E$2606:$E$2705,"&gt;"&amp;E2625)))</f>
        <v/>
      </c>
      <c r="M2625" s="23">
        <f>IF(D2625="","",IF(AND(K2625&gt;0,L2625=1),"Yes","No"))</f>
        <v/>
      </c>
      <c r="N2625" s="50">
        <f>IF(D2625="","",N2525+F2625)</f>
        <v/>
      </c>
      <c r="O2625" s="49">
        <f>IF(D2625="","",IF(AND(K2625=0,K2525&gt;0),C2625,""))</f>
        <v/>
      </c>
    </row>
    <row r="2626">
      <c r="A2626" s="47">
        <f>IF(B2626="","",DATE(YEAR('Debt Inputs'!$E$2),MONTH('Debt Inputs'!$E$2)+26,1))</f>
        <v/>
      </c>
      <c r="B2626" s="18">
        <f>IF('Debt Inputs'!A26="","",'Debt Inputs'!A26)</f>
        <v/>
      </c>
      <c r="C2626" s="19">
        <f>IF(B2626="","",IFERROR(VLOOKUP(B2626,'Debt Inputs'!$A$6:$M$105,2,FALSE),""))</f>
        <v/>
      </c>
      <c r="D2626" s="48">
        <f>IF(B2626="","",K2526)</f>
        <v/>
      </c>
      <c r="E2626" s="21">
        <f>IF(B2626="","",IFERROR(VLOOKUP(B2626,'Debt Inputs'!$A$6:$M$105,5,FALSE),0))</f>
        <v/>
      </c>
      <c r="F2626" s="48">
        <f>IF(D2626="","",IFERROR(D2626*E2626/12,0))</f>
        <v/>
      </c>
      <c r="G2626" s="48">
        <f>IF(D2626="","",MIN(IFERROR(VLOOKUP(B2626,'Debt Inputs'!$A$6:$M$105,7,FALSE),0),D2626+F2626))</f>
        <v/>
      </c>
      <c r="H2626" s="48">
        <f>IF(D2626="","",IF(L2626=1,MAX(0,'Debt Inputs'!$B$2-SUM($G$2606:$G$2705)),0))</f>
        <v/>
      </c>
      <c r="I2626" s="48">
        <f>IF(D2626="","",MIN(D2626+F2626,G2626+H2626))</f>
        <v/>
      </c>
      <c r="J2626" s="48">
        <f>IF(D2626="","",MIN(D2626,MAX(0,I2626-F2626)))</f>
        <v/>
      </c>
      <c r="K2626" s="48">
        <f>IF(D2626="","",MAX(0,D2626+F2626-I2626))</f>
        <v/>
      </c>
      <c r="L2626" s="18">
        <f>IF(D2626="","",IF(D2626&lt;=0,"",1+COUNTIFS($D$2606:$D$2705,"&gt;0",$E$2606:$E$2705,"&gt;"&amp;E2626)))</f>
        <v/>
      </c>
      <c r="M2626" s="18">
        <f>IF(D2626="","",IF(AND(K2626&gt;0,L2626=1),"Yes","No"))</f>
        <v/>
      </c>
      <c r="N2626" s="48">
        <f>IF(D2626="","",N2526+F2626)</f>
        <v/>
      </c>
      <c r="O2626" s="47">
        <f>IF(D2626="","",IF(AND(K2626=0,K2526&gt;0),C2626,""))</f>
        <v/>
      </c>
    </row>
    <row r="2627">
      <c r="A2627" s="49">
        <f>IF(B2627="","",DATE(YEAR('Debt Inputs'!$E$2),MONTH('Debt Inputs'!$E$2)+26,1))</f>
        <v/>
      </c>
      <c r="B2627" s="23">
        <f>IF('Debt Inputs'!A27="","",'Debt Inputs'!A27)</f>
        <v/>
      </c>
      <c r="C2627" s="24">
        <f>IF(B2627="","",IFERROR(VLOOKUP(B2627,'Debt Inputs'!$A$6:$M$105,2,FALSE),""))</f>
        <v/>
      </c>
      <c r="D2627" s="50">
        <f>IF(B2627="","",K2527)</f>
        <v/>
      </c>
      <c r="E2627" s="26">
        <f>IF(B2627="","",IFERROR(VLOOKUP(B2627,'Debt Inputs'!$A$6:$M$105,5,FALSE),0))</f>
        <v/>
      </c>
      <c r="F2627" s="50">
        <f>IF(D2627="","",IFERROR(D2627*E2627/12,0))</f>
        <v/>
      </c>
      <c r="G2627" s="50">
        <f>IF(D2627="","",MIN(IFERROR(VLOOKUP(B2627,'Debt Inputs'!$A$6:$M$105,7,FALSE),0),D2627+F2627))</f>
        <v/>
      </c>
      <c r="H2627" s="50">
        <f>IF(D2627="","",IF(L2627=1,MAX(0,'Debt Inputs'!$B$2-SUM($G$2606:$G$2705)),0))</f>
        <v/>
      </c>
      <c r="I2627" s="50">
        <f>IF(D2627="","",MIN(D2627+F2627,G2627+H2627))</f>
        <v/>
      </c>
      <c r="J2627" s="50">
        <f>IF(D2627="","",MIN(D2627,MAX(0,I2627-F2627)))</f>
        <v/>
      </c>
      <c r="K2627" s="50">
        <f>IF(D2627="","",MAX(0,D2627+F2627-I2627))</f>
        <v/>
      </c>
      <c r="L2627" s="23">
        <f>IF(D2627="","",IF(D2627&lt;=0,"",1+COUNTIFS($D$2606:$D$2705,"&gt;0",$E$2606:$E$2705,"&gt;"&amp;E2627)))</f>
        <v/>
      </c>
      <c r="M2627" s="23">
        <f>IF(D2627="","",IF(AND(K2627&gt;0,L2627=1),"Yes","No"))</f>
        <v/>
      </c>
      <c r="N2627" s="50">
        <f>IF(D2627="","",N2527+F2627)</f>
        <v/>
      </c>
      <c r="O2627" s="49">
        <f>IF(D2627="","",IF(AND(K2627=0,K2527&gt;0),C2627,""))</f>
        <v/>
      </c>
    </row>
    <row r="2628">
      <c r="A2628" s="47">
        <f>IF(B2628="","",DATE(YEAR('Debt Inputs'!$E$2),MONTH('Debt Inputs'!$E$2)+26,1))</f>
        <v/>
      </c>
      <c r="B2628" s="18">
        <f>IF('Debt Inputs'!A28="","",'Debt Inputs'!A28)</f>
        <v/>
      </c>
      <c r="C2628" s="19">
        <f>IF(B2628="","",IFERROR(VLOOKUP(B2628,'Debt Inputs'!$A$6:$M$105,2,FALSE),""))</f>
        <v/>
      </c>
      <c r="D2628" s="48">
        <f>IF(B2628="","",K2528)</f>
        <v/>
      </c>
      <c r="E2628" s="21">
        <f>IF(B2628="","",IFERROR(VLOOKUP(B2628,'Debt Inputs'!$A$6:$M$105,5,FALSE),0))</f>
        <v/>
      </c>
      <c r="F2628" s="48">
        <f>IF(D2628="","",IFERROR(D2628*E2628/12,0))</f>
        <v/>
      </c>
      <c r="G2628" s="48">
        <f>IF(D2628="","",MIN(IFERROR(VLOOKUP(B2628,'Debt Inputs'!$A$6:$M$105,7,FALSE),0),D2628+F2628))</f>
        <v/>
      </c>
      <c r="H2628" s="48">
        <f>IF(D2628="","",IF(L2628=1,MAX(0,'Debt Inputs'!$B$2-SUM($G$2606:$G$2705)),0))</f>
        <v/>
      </c>
      <c r="I2628" s="48">
        <f>IF(D2628="","",MIN(D2628+F2628,G2628+H2628))</f>
        <v/>
      </c>
      <c r="J2628" s="48">
        <f>IF(D2628="","",MIN(D2628,MAX(0,I2628-F2628)))</f>
        <v/>
      </c>
      <c r="K2628" s="48">
        <f>IF(D2628="","",MAX(0,D2628+F2628-I2628))</f>
        <v/>
      </c>
      <c r="L2628" s="18">
        <f>IF(D2628="","",IF(D2628&lt;=0,"",1+COUNTIFS($D$2606:$D$2705,"&gt;0",$E$2606:$E$2705,"&gt;"&amp;E2628)))</f>
        <v/>
      </c>
      <c r="M2628" s="18">
        <f>IF(D2628="","",IF(AND(K2628&gt;0,L2628=1),"Yes","No"))</f>
        <v/>
      </c>
      <c r="N2628" s="48">
        <f>IF(D2628="","",N2528+F2628)</f>
        <v/>
      </c>
      <c r="O2628" s="47">
        <f>IF(D2628="","",IF(AND(K2628=0,K2528&gt;0),C2628,""))</f>
        <v/>
      </c>
    </row>
    <row r="2629">
      <c r="A2629" s="49">
        <f>IF(B2629="","",DATE(YEAR('Debt Inputs'!$E$2),MONTH('Debt Inputs'!$E$2)+26,1))</f>
        <v/>
      </c>
      <c r="B2629" s="23">
        <f>IF('Debt Inputs'!A29="","",'Debt Inputs'!A29)</f>
        <v/>
      </c>
      <c r="C2629" s="24">
        <f>IF(B2629="","",IFERROR(VLOOKUP(B2629,'Debt Inputs'!$A$6:$M$105,2,FALSE),""))</f>
        <v/>
      </c>
      <c r="D2629" s="50">
        <f>IF(B2629="","",K2529)</f>
        <v/>
      </c>
      <c r="E2629" s="26">
        <f>IF(B2629="","",IFERROR(VLOOKUP(B2629,'Debt Inputs'!$A$6:$M$105,5,FALSE),0))</f>
        <v/>
      </c>
      <c r="F2629" s="50">
        <f>IF(D2629="","",IFERROR(D2629*E2629/12,0))</f>
        <v/>
      </c>
      <c r="G2629" s="50">
        <f>IF(D2629="","",MIN(IFERROR(VLOOKUP(B2629,'Debt Inputs'!$A$6:$M$105,7,FALSE),0),D2629+F2629))</f>
        <v/>
      </c>
      <c r="H2629" s="50">
        <f>IF(D2629="","",IF(L2629=1,MAX(0,'Debt Inputs'!$B$2-SUM($G$2606:$G$2705)),0))</f>
        <v/>
      </c>
      <c r="I2629" s="50">
        <f>IF(D2629="","",MIN(D2629+F2629,G2629+H2629))</f>
        <v/>
      </c>
      <c r="J2629" s="50">
        <f>IF(D2629="","",MIN(D2629,MAX(0,I2629-F2629)))</f>
        <v/>
      </c>
      <c r="K2629" s="50">
        <f>IF(D2629="","",MAX(0,D2629+F2629-I2629))</f>
        <v/>
      </c>
      <c r="L2629" s="23">
        <f>IF(D2629="","",IF(D2629&lt;=0,"",1+COUNTIFS($D$2606:$D$2705,"&gt;0",$E$2606:$E$2705,"&gt;"&amp;E2629)))</f>
        <v/>
      </c>
      <c r="M2629" s="23">
        <f>IF(D2629="","",IF(AND(K2629&gt;0,L2629=1),"Yes","No"))</f>
        <v/>
      </c>
      <c r="N2629" s="50">
        <f>IF(D2629="","",N2529+F2629)</f>
        <v/>
      </c>
      <c r="O2629" s="49">
        <f>IF(D2629="","",IF(AND(K2629=0,K2529&gt;0),C2629,""))</f>
        <v/>
      </c>
    </row>
    <row r="2630">
      <c r="A2630" s="47">
        <f>IF(B2630="","",DATE(YEAR('Debt Inputs'!$E$2),MONTH('Debt Inputs'!$E$2)+26,1))</f>
        <v/>
      </c>
      <c r="B2630" s="18">
        <f>IF('Debt Inputs'!A30="","",'Debt Inputs'!A30)</f>
        <v/>
      </c>
      <c r="C2630" s="19">
        <f>IF(B2630="","",IFERROR(VLOOKUP(B2630,'Debt Inputs'!$A$6:$M$105,2,FALSE),""))</f>
        <v/>
      </c>
      <c r="D2630" s="48">
        <f>IF(B2630="","",K2530)</f>
        <v/>
      </c>
      <c r="E2630" s="21">
        <f>IF(B2630="","",IFERROR(VLOOKUP(B2630,'Debt Inputs'!$A$6:$M$105,5,FALSE),0))</f>
        <v/>
      </c>
      <c r="F2630" s="48">
        <f>IF(D2630="","",IFERROR(D2630*E2630/12,0))</f>
        <v/>
      </c>
      <c r="G2630" s="48">
        <f>IF(D2630="","",MIN(IFERROR(VLOOKUP(B2630,'Debt Inputs'!$A$6:$M$105,7,FALSE),0),D2630+F2630))</f>
        <v/>
      </c>
      <c r="H2630" s="48">
        <f>IF(D2630="","",IF(L2630=1,MAX(0,'Debt Inputs'!$B$2-SUM($G$2606:$G$2705)),0))</f>
        <v/>
      </c>
      <c r="I2630" s="48">
        <f>IF(D2630="","",MIN(D2630+F2630,G2630+H2630))</f>
        <v/>
      </c>
      <c r="J2630" s="48">
        <f>IF(D2630="","",MIN(D2630,MAX(0,I2630-F2630)))</f>
        <v/>
      </c>
      <c r="K2630" s="48">
        <f>IF(D2630="","",MAX(0,D2630+F2630-I2630))</f>
        <v/>
      </c>
      <c r="L2630" s="18">
        <f>IF(D2630="","",IF(D2630&lt;=0,"",1+COUNTIFS($D$2606:$D$2705,"&gt;0",$E$2606:$E$2705,"&gt;"&amp;E2630)))</f>
        <v/>
      </c>
      <c r="M2630" s="18">
        <f>IF(D2630="","",IF(AND(K2630&gt;0,L2630=1),"Yes","No"))</f>
        <v/>
      </c>
      <c r="N2630" s="48">
        <f>IF(D2630="","",N2530+F2630)</f>
        <v/>
      </c>
      <c r="O2630" s="47">
        <f>IF(D2630="","",IF(AND(K2630=0,K2530&gt;0),C2630,""))</f>
        <v/>
      </c>
    </row>
    <row r="2631">
      <c r="A2631" s="49">
        <f>IF(B2631="","",DATE(YEAR('Debt Inputs'!$E$2),MONTH('Debt Inputs'!$E$2)+26,1))</f>
        <v/>
      </c>
      <c r="B2631" s="23">
        <f>IF('Debt Inputs'!A31="","",'Debt Inputs'!A31)</f>
        <v/>
      </c>
      <c r="C2631" s="24">
        <f>IF(B2631="","",IFERROR(VLOOKUP(B2631,'Debt Inputs'!$A$6:$M$105,2,FALSE),""))</f>
        <v/>
      </c>
      <c r="D2631" s="50">
        <f>IF(B2631="","",K2531)</f>
        <v/>
      </c>
      <c r="E2631" s="26">
        <f>IF(B2631="","",IFERROR(VLOOKUP(B2631,'Debt Inputs'!$A$6:$M$105,5,FALSE),0))</f>
        <v/>
      </c>
      <c r="F2631" s="50">
        <f>IF(D2631="","",IFERROR(D2631*E2631/12,0))</f>
        <v/>
      </c>
      <c r="G2631" s="50">
        <f>IF(D2631="","",MIN(IFERROR(VLOOKUP(B2631,'Debt Inputs'!$A$6:$M$105,7,FALSE),0),D2631+F2631))</f>
        <v/>
      </c>
      <c r="H2631" s="50">
        <f>IF(D2631="","",IF(L2631=1,MAX(0,'Debt Inputs'!$B$2-SUM($G$2606:$G$2705)),0))</f>
        <v/>
      </c>
      <c r="I2631" s="50">
        <f>IF(D2631="","",MIN(D2631+F2631,G2631+H2631))</f>
        <v/>
      </c>
      <c r="J2631" s="50">
        <f>IF(D2631="","",MIN(D2631,MAX(0,I2631-F2631)))</f>
        <v/>
      </c>
      <c r="K2631" s="50">
        <f>IF(D2631="","",MAX(0,D2631+F2631-I2631))</f>
        <v/>
      </c>
      <c r="L2631" s="23">
        <f>IF(D2631="","",IF(D2631&lt;=0,"",1+COUNTIFS($D$2606:$D$2705,"&gt;0",$E$2606:$E$2705,"&gt;"&amp;E2631)))</f>
        <v/>
      </c>
      <c r="M2631" s="23">
        <f>IF(D2631="","",IF(AND(K2631&gt;0,L2631=1),"Yes","No"))</f>
        <v/>
      </c>
      <c r="N2631" s="50">
        <f>IF(D2631="","",N2531+F2631)</f>
        <v/>
      </c>
      <c r="O2631" s="49">
        <f>IF(D2631="","",IF(AND(K2631=0,K2531&gt;0),C2631,""))</f>
        <v/>
      </c>
    </row>
    <row r="2632">
      <c r="A2632" s="47">
        <f>IF(B2632="","",DATE(YEAR('Debt Inputs'!$E$2),MONTH('Debt Inputs'!$E$2)+26,1))</f>
        <v/>
      </c>
      <c r="B2632" s="18">
        <f>IF('Debt Inputs'!A32="","",'Debt Inputs'!A32)</f>
        <v/>
      </c>
      <c r="C2632" s="19">
        <f>IF(B2632="","",IFERROR(VLOOKUP(B2632,'Debt Inputs'!$A$6:$M$105,2,FALSE),""))</f>
        <v/>
      </c>
      <c r="D2632" s="48">
        <f>IF(B2632="","",K2532)</f>
        <v/>
      </c>
      <c r="E2632" s="21">
        <f>IF(B2632="","",IFERROR(VLOOKUP(B2632,'Debt Inputs'!$A$6:$M$105,5,FALSE),0))</f>
        <v/>
      </c>
      <c r="F2632" s="48">
        <f>IF(D2632="","",IFERROR(D2632*E2632/12,0))</f>
        <v/>
      </c>
      <c r="G2632" s="48">
        <f>IF(D2632="","",MIN(IFERROR(VLOOKUP(B2632,'Debt Inputs'!$A$6:$M$105,7,FALSE),0),D2632+F2632))</f>
        <v/>
      </c>
      <c r="H2632" s="48">
        <f>IF(D2632="","",IF(L2632=1,MAX(0,'Debt Inputs'!$B$2-SUM($G$2606:$G$2705)),0))</f>
        <v/>
      </c>
      <c r="I2632" s="48">
        <f>IF(D2632="","",MIN(D2632+F2632,G2632+H2632))</f>
        <v/>
      </c>
      <c r="J2632" s="48">
        <f>IF(D2632="","",MIN(D2632,MAX(0,I2632-F2632)))</f>
        <v/>
      </c>
      <c r="K2632" s="48">
        <f>IF(D2632="","",MAX(0,D2632+F2632-I2632))</f>
        <v/>
      </c>
      <c r="L2632" s="18">
        <f>IF(D2632="","",IF(D2632&lt;=0,"",1+COUNTIFS($D$2606:$D$2705,"&gt;0",$E$2606:$E$2705,"&gt;"&amp;E2632)))</f>
        <v/>
      </c>
      <c r="M2632" s="18">
        <f>IF(D2632="","",IF(AND(K2632&gt;0,L2632=1),"Yes","No"))</f>
        <v/>
      </c>
      <c r="N2632" s="48">
        <f>IF(D2632="","",N2532+F2632)</f>
        <v/>
      </c>
      <c r="O2632" s="47">
        <f>IF(D2632="","",IF(AND(K2632=0,K2532&gt;0),C2632,""))</f>
        <v/>
      </c>
    </row>
    <row r="2633">
      <c r="A2633" s="49">
        <f>IF(B2633="","",DATE(YEAR('Debt Inputs'!$E$2),MONTH('Debt Inputs'!$E$2)+26,1))</f>
        <v/>
      </c>
      <c r="B2633" s="23">
        <f>IF('Debt Inputs'!A33="","",'Debt Inputs'!A33)</f>
        <v/>
      </c>
      <c r="C2633" s="24">
        <f>IF(B2633="","",IFERROR(VLOOKUP(B2633,'Debt Inputs'!$A$6:$M$105,2,FALSE),""))</f>
        <v/>
      </c>
      <c r="D2633" s="50">
        <f>IF(B2633="","",K2533)</f>
        <v/>
      </c>
      <c r="E2633" s="26">
        <f>IF(B2633="","",IFERROR(VLOOKUP(B2633,'Debt Inputs'!$A$6:$M$105,5,FALSE),0))</f>
        <v/>
      </c>
      <c r="F2633" s="50">
        <f>IF(D2633="","",IFERROR(D2633*E2633/12,0))</f>
        <v/>
      </c>
      <c r="G2633" s="50">
        <f>IF(D2633="","",MIN(IFERROR(VLOOKUP(B2633,'Debt Inputs'!$A$6:$M$105,7,FALSE),0),D2633+F2633))</f>
        <v/>
      </c>
      <c r="H2633" s="50">
        <f>IF(D2633="","",IF(L2633=1,MAX(0,'Debt Inputs'!$B$2-SUM($G$2606:$G$2705)),0))</f>
        <v/>
      </c>
      <c r="I2633" s="50">
        <f>IF(D2633="","",MIN(D2633+F2633,G2633+H2633))</f>
        <v/>
      </c>
      <c r="J2633" s="50">
        <f>IF(D2633="","",MIN(D2633,MAX(0,I2633-F2633)))</f>
        <v/>
      </c>
      <c r="K2633" s="50">
        <f>IF(D2633="","",MAX(0,D2633+F2633-I2633))</f>
        <v/>
      </c>
      <c r="L2633" s="23">
        <f>IF(D2633="","",IF(D2633&lt;=0,"",1+COUNTIFS($D$2606:$D$2705,"&gt;0",$E$2606:$E$2705,"&gt;"&amp;E2633)))</f>
        <v/>
      </c>
      <c r="M2633" s="23">
        <f>IF(D2633="","",IF(AND(K2633&gt;0,L2633=1),"Yes","No"))</f>
        <v/>
      </c>
      <c r="N2633" s="50">
        <f>IF(D2633="","",N2533+F2633)</f>
        <v/>
      </c>
      <c r="O2633" s="49">
        <f>IF(D2633="","",IF(AND(K2633=0,K2533&gt;0),C2633,""))</f>
        <v/>
      </c>
    </row>
    <row r="2634">
      <c r="A2634" s="47">
        <f>IF(B2634="","",DATE(YEAR('Debt Inputs'!$E$2),MONTH('Debt Inputs'!$E$2)+26,1))</f>
        <v/>
      </c>
      <c r="B2634" s="18">
        <f>IF('Debt Inputs'!A34="","",'Debt Inputs'!A34)</f>
        <v/>
      </c>
      <c r="C2634" s="19">
        <f>IF(B2634="","",IFERROR(VLOOKUP(B2634,'Debt Inputs'!$A$6:$M$105,2,FALSE),""))</f>
        <v/>
      </c>
      <c r="D2634" s="48">
        <f>IF(B2634="","",K2534)</f>
        <v/>
      </c>
      <c r="E2634" s="21">
        <f>IF(B2634="","",IFERROR(VLOOKUP(B2634,'Debt Inputs'!$A$6:$M$105,5,FALSE),0))</f>
        <v/>
      </c>
      <c r="F2634" s="48">
        <f>IF(D2634="","",IFERROR(D2634*E2634/12,0))</f>
        <v/>
      </c>
      <c r="G2634" s="48">
        <f>IF(D2634="","",MIN(IFERROR(VLOOKUP(B2634,'Debt Inputs'!$A$6:$M$105,7,FALSE),0),D2634+F2634))</f>
        <v/>
      </c>
      <c r="H2634" s="48">
        <f>IF(D2634="","",IF(L2634=1,MAX(0,'Debt Inputs'!$B$2-SUM($G$2606:$G$2705)),0))</f>
        <v/>
      </c>
      <c r="I2634" s="48">
        <f>IF(D2634="","",MIN(D2634+F2634,G2634+H2634))</f>
        <v/>
      </c>
      <c r="J2634" s="48">
        <f>IF(D2634="","",MIN(D2634,MAX(0,I2634-F2634)))</f>
        <v/>
      </c>
      <c r="K2634" s="48">
        <f>IF(D2634="","",MAX(0,D2634+F2634-I2634))</f>
        <v/>
      </c>
      <c r="L2634" s="18">
        <f>IF(D2634="","",IF(D2634&lt;=0,"",1+COUNTIFS($D$2606:$D$2705,"&gt;0",$E$2606:$E$2705,"&gt;"&amp;E2634)))</f>
        <v/>
      </c>
      <c r="M2634" s="18">
        <f>IF(D2634="","",IF(AND(K2634&gt;0,L2634=1),"Yes","No"))</f>
        <v/>
      </c>
      <c r="N2634" s="48">
        <f>IF(D2634="","",N2534+F2634)</f>
        <v/>
      </c>
      <c r="O2634" s="47">
        <f>IF(D2634="","",IF(AND(K2634=0,K2534&gt;0),C2634,""))</f>
        <v/>
      </c>
    </row>
    <row r="2635">
      <c r="A2635" s="49">
        <f>IF(B2635="","",DATE(YEAR('Debt Inputs'!$E$2),MONTH('Debt Inputs'!$E$2)+26,1))</f>
        <v/>
      </c>
      <c r="B2635" s="23">
        <f>IF('Debt Inputs'!A35="","",'Debt Inputs'!A35)</f>
        <v/>
      </c>
      <c r="C2635" s="24">
        <f>IF(B2635="","",IFERROR(VLOOKUP(B2635,'Debt Inputs'!$A$6:$M$105,2,FALSE),""))</f>
        <v/>
      </c>
      <c r="D2635" s="50">
        <f>IF(B2635="","",K2535)</f>
        <v/>
      </c>
      <c r="E2635" s="26">
        <f>IF(B2635="","",IFERROR(VLOOKUP(B2635,'Debt Inputs'!$A$6:$M$105,5,FALSE),0))</f>
        <v/>
      </c>
      <c r="F2635" s="50">
        <f>IF(D2635="","",IFERROR(D2635*E2635/12,0))</f>
        <v/>
      </c>
      <c r="G2635" s="50">
        <f>IF(D2635="","",MIN(IFERROR(VLOOKUP(B2635,'Debt Inputs'!$A$6:$M$105,7,FALSE),0),D2635+F2635))</f>
        <v/>
      </c>
      <c r="H2635" s="50">
        <f>IF(D2635="","",IF(L2635=1,MAX(0,'Debt Inputs'!$B$2-SUM($G$2606:$G$2705)),0))</f>
        <v/>
      </c>
      <c r="I2635" s="50">
        <f>IF(D2635="","",MIN(D2635+F2635,G2635+H2635))</f>
        <v/>
      </c>
      <c r="J2635" s="50">
        <f>IF(D2635="","",MIN(D2635,MAX(0,I2635-F2635)))</f>
        <v/>
      </c>
      <c r="K2635" s="50">
        <f>IF(D2635="","",MAX(0,D2635+F2635-I2635))</f>
        <v/>
      </c>
      <c r="L2635" s="23">
        <f>IF(D2635="","",IF(D2635&lt;=0,"",1+COUNTIFS($D$2606:$D$2705,"&gt;0",$E$2606:$E$2705,"&gt;"&amp;E2635)))</f>
        <v/>
      </c>
      <c r="M2635" s="23">
        <f>IF(D2635="","",IF(AND(K2635&gt;0,L2635=1),"Yes","No"))</f>
        <v/>
      </c>
      <c r="N2635" s="50">
        <f>IF(D2635="","",N2535+F2635)</f>
        <v/>
      </c>
      <c r="O2635" s="49">
        <f>IF(D2635="","",IF(AND(K2635=0,K2535&gt;0),C2635,""))</f>
        <v/>
      </c>
    </row>
    <row r="2636">
      <c r="A2636" s="47">
        <f>IF(B2636="","",DATE(YEAR('Debt Inputs'!$E$2),MONTH('Debt Inputs'!$E$2)+26,1))</f>
        <v/>
      </c>
      <c r="B2636" s="18">
        <f>IF('Debt Inputs'!A36="","",'Debt Inputs'!A36)</f>
        <v/>
      </c>
      <c r="C2636" s="19">
        <f>IF(B2636="","",IFERROR(VLOOKUP(B2636,'Debt Inputs'!$A$6:$M$105,2,FALSE),""))</f>
        <v/>
      </c>
      <c r="D2636" s="48">
        <f>IF(B2636="","",K2536)</f>
        <v/>
      </c>
      <c r="E2636" s="21">
        <f>IF(B2636="","",IFERROR(VLOOKUP(B2636,'Debt Inputs'!$A$6:$M$105,5,FALSE),0))</f>
        <v/>
      </c>
      <c r="F2636" s="48">
        <f>IF(D2636="","",IFERROR(D2636*E2636/12,0))</f>
        <v/>
      </c>
      <c r="G2636" s="48">
        <f>IF(D2636="","",MIN(IFERROR(VLOOKUP(B2636,'Debt Inputs'!$A$6:$M$105,7,FALSE),0),D2636+F2636))</f>
        <v/>
      </c>
      <c r="H2636" s="48">
        <f>IF(D2636="","",IF(L2636=1,MAX(0,'Debt Inputs'!$B$2-SUM($G$2606:$G$2705)),0))</f>
        <v/>
      </c>
      <c r="I2636" s="48">
        <f>IF(D2636="","",MIN(D2636+F2636,G2636+H2636))</f>
        <v/>
      </c>
      <c r="J2636" s="48">
        <f>IF(D2636="","",MIN(D2636,MAX(0,I2636-F2636)))</f>
        <v/>
      </c>
      <c r="K2636" s="48">
        <f>IF(D2636="","",MAX(0,D2636+F2636-I2636))</f>
        <v/>
      </c>
      <c r="L2636" s="18">
        <f>IF(D2636="","",IF(D2636&lt;=0,"",1+COUNTIFS($D$2606:$D$2705,"&gt;0",$E$2606:$E$2705,"&gt;"&amp;E2636)))</f>
        <v/>
      </c>
      <c r="M2636" s="18">
        <f>IF(D2636="","",IF(AND(K2636&gt;0,L2636=1),"Yes","No"))</f>
        <v/>
      </c>
      <c r="N2636" s="48">
        <f>IF(D2636="","",N2536+F2636)</f>
        <v/>
      </c>
      <c r="O2636" s="47">
        <f>IF(D2636="","",IF(AND(K2636=0,K2536&gt;0),C2636,""))</f>
        <v/>
      </c>
    </row>
    <row r="2637">
      <c r="A2637" s="49">
        <f>IF(B2637="","",DATE(YEAR('Debt Inputs'!$E$2),MONTH('Debt Inputs'!$E$2)+26,1))</f>
        <v/>
      </c>
      <c r="B2637" s="23">
        <f>IF('Debt Inputs'!A37="","",'Debt Inputs'!A37)</f>
        <v/>
      </c>
      <c r="C2637" s="24">
        <f>IF(B2637="","",IFERROR(VLOOKUP(B2637,'Debt Inputs'!$A$6:$M$105,2,FALSE),""))</f>
        <v/>
      </c>
      <c r="D2637" s="50">
        <f>IF(B2637="","",K2537)</f>
        <v/>
      </c>
      <c r="E2637" s="26">
        <f>IF(B2637="","",IFERROR(VLOOKUP(B2637,'Debt Inputs'!$A$6:$M$105,5,FALSE),0))</f>
        <v/>
      </c>
      <c r="F2637" s="50">
        <f>IF(D2637="","",IFERROR(D2637*E2637/12,0))</f>
        <v/>
      </c>
      <c r="G2637" s="50">
        <f>IF(D2637="","",MIN(IFERROR(VLOOKUP(B2637,'Debt Inputs'!$A$6:$M$105,7,FALSE),0),D2637+F2637))</f>
        <v/>
      </c>
      <c r="H2637" s="50">
        <f>IF(D2637="","",IF(L2637=1,MAX(0,'Debt Inputs'!$B$2-SUM($G$2606:$G$2705)),0))</f>
        <v/>
      </c>
      <c r="I2637" s="50">
        <f>IF(D2637="","",MIN(D2637+F2637,G2637+H2637))</f>
        <v/>
      </c>
      <c r="J2637" s="50">
        <f>IF(D2637="","",MIN(D2637,MAX(0,I2637-F2637)))</f>
        <v/>
      </c>
      <c r="K2637" s="50">
        <f>IF(D2637="","",MAX(0,D2637+F2637-I2637))</f>
        <v/>
      </c>
      <c r="L2637" s="23">
        <f>IF(D2637="","",IF(D2637&lt;=0,"",1+COUNTIFS($D$2606:$D$2705,"&gt;0",$E$2606:$E$2705,"&gt;"&amp;E2637)))</f>
        <v/>
      </c>
      <c r="M2637" s="23">
        <f>IF(D2637="","",IF(AND(K2637&gt;0,L2637=1),"Yes","No"))</f>
        <v/>
      </c>
      <c r="N2637" s="50">
        <f>IF(D2637="","",N2537+F2637)</f>
        <v/>
      </c>
      <c r="O2637" s="49">
        <f>IF(D2637="","",IF(AND(K2637=0,K2537&gt;0),C2637,""))</f>
        <v/>
      </c>
    </row>
    <row r="2638">
      <c r="A2638" s="47">
        <f>IF(B2638="","",DATE(YEAR('Debt Inputs'!$E$2),MONTH('Debt Inputs'!$E$2)+26,1))</f>
        <v/>
      </c>
      <c r="B2638" s="18">
        <f>IF('Debt Inputs'!A38="","",'Debt Inputs'!A38)</f>
        <v/>
      </c>
      <c r="C2638" s="19">
        <f>IF(B2638="","",IFERROR(VLOOKUP(B2638,'Debt Inputs'!$A$6:$M$105,2,FALSE),""))</f>
        <v/>
      </c>
      <c r="D2638" s="48">
        <f>IF(B2638="","",K2538)</f>
        <v/>
      </c>
      <c r="E2638" s="21">
        <f>IF(B2638="","",IFERROR(VLOOKUP(B2638,'Debt Inputs'!$A$6:$M$105,5,FALSE),0))</f>
        <v/>
      </c>
      <c r="F2638" s="48">
        <f>IF(D2638="","",IFERROR(D2638*E2638/12,0))</f>
        <v/>
      </c>
      <c r="G2638" s="48">
        <f>IF(D2638="","",MIN(IFERROR(VLOOKUP(B2638,'Debt Inputs'!$A$6:$M$105,7,FALSE),0),D2638+F2638))</f>
        <v/>
      </c>
      <c r="H2638" s="48">
        <f>IF(D2638="","",IF(L2638=1,MAX(0,'Debt Inputs'!$B$2-SUM($G$2606:$G$2705)),0))</f>
        <v/>
      </c>
      <c r="I2638" s="48">
        <f>IF(D2638="","",MIN(D2638+F2638,G2638+H2638))</f>
        <v/>
      </c>
      <c r="J2638" s="48">
        <f>IF(D2638="","",MIN(D2638,MAX(0,I2638-F2638)))</f>
        <v/>
      </c>
      <c r="K2638" s="48">
        <f>IF(D2638="","",MAX(0,D2638+F2638-I2638))</f>
        <v/>
      </c>
      <c r="L2638" s="18">
        <f>IF(D2638="","",IF(D2638&lt;=0,"",1+COUNTIFS($D$2606:$D$2705,"&gt;0",$E$2606:$E$2705,"&gt;"&amp;E2638)))</f>
        <v/>
      </c>
      <c r="M2638" s="18">
        <f>IF(D2638="","",IF(AND(K2638&gt;0,L2638=1),"Yes","No"))</f>
        <v/>
      </c>
      <c r="N2638" s="48">
        <f>IF(D2638="","",N2538+F2638)</f>
        <v/>
      </c>
      <c r="O2638" s="47">
        <f>IF(D2638="","",IF(AND(K2638=0,K2538&gt;0),C2638,""))</f>
        <v/>
      </c>
    </row>
    <row r="2639">
      <c r="A2639" s="49">
        <f>IF(B2639="","",DATE(YEAR('Debt Inputs'!$E$2),MONTH('Debt Inputs'!$E$2)+26,1))</f>
        <v/>
      </c>
      <c r="B2639" s="23">
        <f>IF('Debt Inputs'!A39="","",'Debt Inputs'!A39)</f>
        <v/>
      </c>
      <c r="C2639" s="24">
        <f>IF(B2639="","",IFERROR(VLOOKUP(B2639,'Debt Inputs'!$A$6:$M$105,2,FALSE),""))</f>
        <v/>
      </c>
      <c r="D2639" s="50">
        <f>IF(B2639="","",K2539)</f>
        <v/>
      </c>
      <c r="E2639" s="26">
        <f>IF(B2639="","",IFERROR(VLOOKUP(B2639,'Debt Inputs'!$A$6:$M$105,5,FALSE),0))</f>
        <v/>
      </c>
      <c r="F2639" s="50">
        <f>IF(D2639="","",IFERROR(D2639*E2639/12,0))</f>
        <v/>
      </c>
      <c r="G2639" s="50">
        <f>IF(D2639="","",MIN(IFERROR(VLOOKUP(B2639,'Debt Inputs'!$A$6:$M$105,7,FALSE),0),D2639+F2639))</f>
        <v/>
      </c>
      <c r="H2639" s="50">
        <f>IF(D2639="","",IF(L2639=1,MAX(0,'Debt Inputs'!$B$2-SUM($G$2606:$G$2705)),0))</f>
        <v/>
      </c>
      <c r="I2639" s="50">
        <f>IF(D2639="","",MIN(D2639+F2639,G2639+H2639))</f>
        <v/>
      </c>
      <c r="J2639" s="50">
        <f>IF(D2639="","",MIN(D2639,MAX(0,I2639-F2639)))</f>
        <v/>
      </c>
      <c r="K2639" s="50">
        <f>IF(D2639="","",MAX(0,D2639+F2639-I2639))</f>
        <v/>
      </c>
      <c r="L2639" s="23">
        <f>IF(D2639="","",IF(D2639&lt;=0,"",1+COUNTIFS($D$2606:$D$2705,"&gt;0",$E$2606:$E$2705,"&gt;"&amp;E2639)))</f>
        <v/>
      </c>
      <c r="M2639" s="23">
        <f>IF(D2639="","",IF(AND(K2639&gt;0,L2639=1),"Yes","No"))</f>
        <v/>
      </c>
      <c r="N2639" s="50">
        <f>IF(D2639="","",N2539+F2639)</f>
        <v/>
      </c>
      <c r="O2639" s="49">
        <f>IF(D2639="","",IF(AND(K2639=0,K2539&gt;0),C2639,""))</f>
        <v/>
      </c>
    </row>
    <row r="2640">
      <c r="A2640" s="47">
        <f>IF(B2640="","",DATE(YEAR('Debt Inputs'!$E$2),MONTH('Debt Inputs'!$E$2)+26,1))</f>
        <v/>
      </c>
      <c r="B2640" s="18">
        <f>IF('Debt Inputs'!A40="","",'Debt Inputs'!A40)</f>
        <v/>
      </c>
      <c r="C2640" s="19">
        <f>IF(B2640="","",IFERROR(VLOOKUP(B2640,'Debt Inputs'!$A$6:$M$105,2,FALSE),""))</f>
        <v/>
      </c>
      <c r="D2640" s="48">
        <f>IF(B2640="","",K2540)</f>
        <v/>
      </c>
      <c r="E2640" s="21">
        <f>IF(B2640="","",IFERROR(VLOOKUP(B2640,'Debt Inputs'!$A$6:$M$105,5,FALSE),0))</f>
        <v/>
      </c>
      <c r="F2640" s="48">
        <f>IF(D2640="","",IFERROR(D2640*E2640/12,0))</f>
        <v/>
      </c>
      <c r="G2640" s="48">
        <f>IF(D2640="","",MIN(IFERROR(VLOOKUP(B2640,'Debt Inputs'!$A$6:$M$105,7,FALSE),0),D2640+F2640))</f>
        <v/>
      </c>
      <c r="H2640" s="48">
        <f>IF(D2640="","",IF(L2640=1,MAX(0,'Debt Inputs'!$B$2-SUM($G$2606:$G$2705)),0))</f>
        <v/>
      </c>
      <c r="I2640" s="48">
        <f>IF(D2640="","",MIN(D2640+F2640,G2640+H2640))</f>
        <v/>
      </c>
      <c r="J2640" s="48">
        <f>IF(D2640="","",MIN(D2640,MAX(0,I2640-F2640)))</f>
        <v/>
      </c>
      <c r="K2640" s="48">
        <f>IF(D2640="","",MAX(0,D2640+F2640-I2640))</f>
        <v/>
      </c>
      <c r="L2640" s="18">
        <f>IF(D2640="","",IF(D2640&lt;=0,"",1+COUNTIFS($D$2606:$D$2705,"&gt;0",$E$2606:$E$2705,"&gt;"&amp;E2640)))</f>
        <v/>
      </c>
      <c r="M2640" s="18">
        <f>IF(D2640="","",IF(AND(K2640&gt;0,L2640=1),"Yes","No"))</f>
        <v/>
      </c>
      <c r="N2640" s="48">
        <f>IF(D2640="","",N2540+F2640)</f>
        <v/>
      </c>
      <c r="O2640" s="47">
        <f>IF(D2640="","",IF(AND(K2640=0,K2540&gt;0),C2640,""))</f>
        <v/>
      </c>
    </row>
    <row r="2641">
      <c r="A2641" s="49">
        <f>IF(B2641="","",DATE(YEAR('Debt Inputs'!$E$2),MONTH('Debt Inputs'!$E$2)+26,1))</f>
        <v/>
      </c>
      <c r="B2641" s="23">
        <f>IF('Debt Inputs'!A41="","",'Debt Inputs'!A41)</f>
        <v/>
      </c>
      <c r="C2641" s="24">
        <f>IF(B2641="","",IFERROR(VLOOKUP(B2641,'Debt Inputs'!$A$6:$M$105,2,FALSE),""))</f>
        <v/>
      </c>
      <c r="D2641" s="50">
        <f>IF(B2641="","",K2541)</f>
        <v/>
      </c>
      <c r="E2641" s="26">
        <f>IF(B2641="","",IFERROR(VLOOKUP(B2641,'Debt Inputs'!$A$6:$M$105,5,FALSE),0))</f>
        <v/>
      </c>
      <c r="F2641" s="50">
        <f>IF(D2641="","",IFERROR(D2641*E2641/12,0))</f>
        <v/>
      </c>
      <c r="G2641" s="50">
        <f>IF(D2641="","",MIN(IFERROR(VLOOKUP(B2641,'Debt Inputs'!$A$6:$M$105,7,FALSE),0),D2641+F2641))</f>
        <v/>
      </c>
      <c r="H2641" s="50">
        <f>IF(D2641="","",IF(L2641=1,MAX(0,'Debt Inputs'!$B$2-SUM($G$2606:$G$2705)),0))</f>
        <v/>
      </c>
      <c r="I2641" s="50">
        <f>IF(D2641="","",MIN(D2641+F2641,G2641+H2641))</f>
        <v/>
      </c>
      <c r="J2641" s="50">
        <f>IF(D2641="","",MIN(D2641,MAX(0,I2641-F2641)))</f>
        <v/>
      </c>
      <c r="K2641" s="50">
        <f>IF(D2641="","",MAX(0,D2641+F2641-I2641))</f>
        <v/>
      </c>
      <c r="L2641" s="23">
        <f>IF(D2641="","",IF(D2641&lt;=0,"",1+COUNTIFS($D$2606:$D$2705,"&gt;0",$E$2606:$E$2705,"&gt;"&amp;E2641)))</f>
        <v/>
      </c>
      <c r="M2641" s="23">
        <f>IF(D2641="","",IF(AND(K2641&gt;0,L2641=1),"Yes","No"))</f>
        <v/>
      </c>
      <c r="N2641" s="50">
        <f>IF(D2641="","",N2541+F2641)</f>
        <v/>
      </c>
      <c r="O2641" s="49">
        <f>IF(D2641="","",IF(AND(K2641=0,K2541&gt;0),C2641,""))</f>
        <v/>
      </c>
    </row>
    <row r="2642">
      <c r="A2642" s="47">
        <f>IF(B2642="","",DATE(YEAR('Debt Inputs'!$E$2),MONTH('Debt Inputs'!$E$2)+26,1))</f>
        <v/>
      </c>
      <c r="B2642" s="18">
        <f>IF('Debt Inputs'!A42="","",'Debt Inputs'!A42)</f>
        <v/>
      </c>
      <c r="C2642" s="19">
        <f>IF(B2642="","",IFERROR(VLOOKUP(B2642,'Debt Inputs'!$A$6:$M$105,2,FALSE),""))</f>
        <v/>
      </c>
      <c r="D2642" s="48">
        <f>IF(B2642="","",K2542)</f>
        <v/>
      </c>
      <c r="E2642" s="21">
        <f>IF(B2642="","",IFERROR(VLOOKUP(B2642,'Debt Inputs'!$A$6:$M$105,5,FALSE),0))</f>
        <v/>
      </c>
      <c r="F2642" s="48">
        <f>IF(D2642="","",IFERROR(D2642*E2642/12,0))</f>
        <v/>
      </c>
      <c r="G2642" s="48">
        <f>IF(D2642="","",MIN(IFERROR(VLOOKUP(B2642,'Debt Inputs'!$A$6:$M$105,7,FALSE),0),D2642+F2642))</f>
        <v/>
      </c>
      <c r="H2642" s="48">
        <f>IF(D2642="","",IF(L2642=1,MAX(0,'Debt Inputs'!$B$2-SUM($G$2606:$G$2705)),0))</f>
        <v/>
      </c>
      <c r="I2642" s="48">
        <f>IF(D2642="","",MIN(D2642+F2642,G2642+H2642))</f>
        <v/>
      </c>
      <c r="J2642" s="48">
        <f>IF(D2642="","",MIN(D2642,MAX(0,I2642-F2642)))</f>
        <v/>
      </c>
      <c r="K2642" s="48">
        <f>IF(D2642="","",MAX(0,D2642+F2642-I2642))</f>
        <v/>
      </c>
      <c r="L2642" s="18">
        <f>IF(D2642="","",IF(D2642&lt;=0,"",1+COUNTIFS($D$2606:$D$2705,"&gt;0",$E$2606:$E$2705,"&gt;"&amp;E2642)))</f>
        <v/>
      </c>
      <c r="M2642" s="18">
        <f>IF(D2642="","",IF(AND(K2642&gt;0,L2642=1),"Yes","No"))</f>
        <v/>
      </c>
      <c r="N2642" s="48">
        <f>IF(D2642="","",N2542+F2642)</f>
        <v/>
      </c>
      <c r="O2642" s="47">
        <f>IF(D2642="","",IF(AND(K2642=0,K2542&gt;0),C2642,""))</f>
        <v/>
      </c>
    </row>
    <row r="2643">
      <c r="A2643" s="49">
        <f>IF(B2643="","",DATE(YEAR('Debt Inputs'!$E$2),MONTH('Debt Inputs'!$E$2)+26,1))</f>
        <v/>
      </c>
      <c r="B2643" s="23">
        <f>IF('Debt Inputs'!A43="","",'Debt Inputs'!A43)</f>
        <v/>
      </c>
      <c r="C2643" s="24">
        <f>IF(B2643="","",IFERROR(VLOOKUP(B2643,'Debt Inputs'!$A$6:$M$105,2,FALSE),""))</f>
        <v/>
      </c>
      <c r="D2643" s="50">
        <f>IF(B2643="","",K2543)</f>
        <v/>
      </c>
      <c r="E2643" s="26">
        <f>IF(B2643="","",IFERROR(VLOOKUP(B2643,'Debt Inputs'!$A$6:$M$105,5,FALSE),0))</f>
        <v/>
      </c>
      <c r="F2643" s="50">
        <f>IF(D2643="","",IFERROR(D2643*E2643/12,0))</f>
        <v/>
      </c>
      <c r="G2643" s="50">
        <f>IF(D2643="","",MIN(IFERROR(VLOOKUP(B2643,'Debt Inputs'!$A$6:$M$105,7,FALSE),0),D2643+F2643))</f>
        <v/>
      </c>
      <c r="H2643" s="50">
        <f>IF(D2643="","",IF(L2643=1,MAX(0,'Debt Inputs'!$B$2-SUM($G$2606:$G$2705)),0))</f>
        <v/>
      </c>
      <c r="I2643" s="50">
        <f>IF(D2643="","",MIN(D2643+F2643,G2643+H2643))</f>
        <v/>
      </c>
      <c r="J2643" s="50">
        <f>IF(D2643="","",MIN(D2643,MAX(0,I2643-F2643)))</f>
        <v/>
      </c>
      <c r="K2643" s="50">
        <f>IF(D2643="","",MAX(0,D2643+F2643-I2643))</f>
        <v/>
      </c>
      <c r="L2643" s="23">
        <f>IF(D2643="","",IF(D2643&lt;=0,"",1+COUNTIFS($D$2606:$D$2705,"&gt;0",$E$2606:$E$2705,"&gt;"&amp;E2643)))</f>
        <v/>
      </c>
      <c r="M2643" s="23">
        <f>IF(D2643="","",IF(AND(K2643&gt;0,L2643=1),"Yes","No"))</f>
        <v/>
      </c>
      <c r="N2643" s="50">
        <f>IF(D2643="","",N2543+F2643)</f>
        <v/>
      </c>
      <c r="O2643" s="49">
        <f>IF(D2643="","",IF(AND(K2643=0,K2543&gt;0),C2643,""))</f>
        <v/>
      </c>
    </row>
    <row r="2644">
      <c r="A2644" s="47">
        <f>IF(B2644="","",DATE(YEAR('Debt Inputs'!$E$2),MONTH('Debt Inputs'!$E$2)+26,1))</f>
        <v/>
      </c>
      <c r="B2644" s="18">
        <f>IF('Debt Inputs'!A44="","",'Debt Inputs'!A44)</f>
        <v/>
      </c>
      <c r="C2644" s="19">
        <f>IF(B2644="","",IFERROR(VLOOKUP(B2644,'Debt Inputs'!$A$6:$M$105,2,FALSE),""))</f>
        <v/>
      </c>
      <c r="D2644" s="48">
        <f>IF(B2644="","",K2544)</f>
        <v/>
      </c>
      <c r="E2644" s="21">
        <f>IF(B2644="","",IFERROR(VLOOKUP(B2644,'Debt Inputs'!$A$6:$M$105,5,FALSE),0))</f>
        <v/>
      </c>
      <c r="F2644" s="48">
        <f>IF(D2644="","",IFERROR(D2644*E2644/12,0))</f>
        <v/>
      </c>
      <c r="G2644" s="48">
        <f>IF(D2644="","",MIN(IFERROR(VLOOKUP(B2644,'Debt Inputs'!$A$6:$M$105,7,FALSE),0),D2644+F2644))</f>
        <v/>
      </c>
      <c r="H2644" s="48">
        <f>IF(D2644="","",IF(L2644=1,MAX(0,'Debt Inputs'!$B$2-SUM($G$2606:$G$2705)),0))</f>
        <v/>
      </c>
      <c r="I2644" s="48">
        <f>IF(D2644="","",MIN(D2644+F2644,G2644+H2644))</f>
        <v/>
      </c>
      <c r="J2644" s="48">
        <f>IF(D2644="","",MIN(D2644,MAX(0,I2644-F2644)))</f>
        <v/>
      </c>
      <c r="K2644" s="48">
        <f>IF(D2644="","",MAX(0,D2644+F2644-I2644))</f>
        <v/>
      </c>
      <c r="L2644" s="18">
        <f>IF(D2644="","",IF(D2644&lt;=0,"",1+COUNTIFS($D$2606:$D$2705,"&gt;0",$E$2606:$E$2705,"&gt;"&amp;E2644)))</f>
        <v/>
      </c>
      <c r="M2644" s="18">
        <f>IF(D2644="","",IF(AND(K2644&gt;0,L2644=1),"Yes","No"))</f>
        <v/>
      </c>
      <c r="N2644" s="48">
        <f>IF(D2644="","",N2544+F2644)</f>
        <v/>
      </c>
      <c r="O2644" s="47">
        <f>IF(D2644="","",IF(AND(K2644=0,K2544&gt;0),C2644,""))</f>
        <v/>
      </c>
    </row>
    <row r="2645">
      <c r="A2645" s="49">
        <f>IF(B2645="","",DATE(YEAR('Debt Inputs'!$E$2),MONTH('Debt Inputs'!$E$2)+26,1))</f>
        <v/>
      </c>
      <c r="B2645" s="23">
        <f>IF('Debt Inputs'!A45="","",'Debt Inputs'!A45)</f>
        <v/>
      </c>
      <c r="C2645" s="24">
        <f>IF(B2645="","",IFERROR(VLOOKUP(B2645,'Debt Inputs'!$A$6:$M$105,2,FALSE),""))</f>
        <v/>
      </c>
      <c r="D2645" s="50">
        <f>IF(B2645="","",K2545)</f>
        <v/>
      </c>
      <c r="E2645" s="26">
        <f>IF(B2645="","",IFERROR(VLOOKUP(B2645,'Debt Inputs'!$A$6:$M$105,5,FALSE),0))</f>
        <v/>
      </c>
      <c r="F2645" s="50">
        <f>IF(D2645="","",IFERROR(D2645*E2645/12,0))</f>
        <v/>
      </c>
      <c r="G2645" s="50">
        <f>IF(D2645="","",MIN(IFERROR(VLOOKUP(B2645,'Debt Inputs'!$A$6:$M$105,7,FALSE),0),D2645+F2645))</f>
        <v/>
      </c>
      <c r="H2645" s="50">
        <f>IF(D2645="","",IF(L2645=1,MAX(0,'Debt Inputs'!$B$2-SUM($G$2606:$G$2705)),0))</f>
        <v/>
      </c>
      <c r="I2645" s="50">
        <f>IF(D2645="","",MIN(D2645+F2645,G2645+H2645))</f>
        <v/>
      </c>
      <c r="J2645" s="50">
        <f>IF(D2645="","",MIN(D2645,MAX(0,I2645-F2645)))</f>
        <v/>
      </c>
      <c r="K2645" s="50">
        <f>IF(D2645="","",MAX(0,D2645+F2645-I2645))</f>
        <v/>
      </c>
      <c r="L2645" s="23">
        <f>IF(D2645="","",IF(D2645&lt;=0,"",1+COUNTIFS($D$2606:$D$2705,"&gt;0",$E$2606:$E$2705,"&gt;"&amp;E2645)))</f>
        <v/>
      </c>
      <c r="M2645" s="23">
        <f>IF(D2645="","",IF(AND(K2645&gt;0,L2645=1),"Yes","No"))</f>
        <v/>
      </c>
      <c r="N2645" s="50">
        <f>IF(D2645="","",N2545+F2645)</f>
        <v/>
      </c>
      <c r="O2645" s="49">
        <f>IF(D2645="","",IF(AND(K2645=0,K2545&gt;0),C2645,""))</f>
        <v/>
      </c>
    </row>
    <row r="2646">
      <c r="A2646" s="47">
        <f>IF(B2646="","",DATE(YEAR('Debt Inputs'!$E$2),MONTH('Debt Inputs'!$E$2)+26,1))</f>
        <v/>
      </c>
      <c r="B2646" s="18">
        <f>IF('Debt Inputs'!A46="","",'Debt Inputs'!A46)</f>
        <v/>
      </c>
      <c r="C2646" s="19">
        <f>IF(B2646="","",IFERROR(VLOOKUP(B2646,'Debt Inputs'!$A$6:$M$105,2,FALSE),""))</f>
        <v/>
      </c>
      <c r="D2646" s="48">
        <f>IF(B2646="","",K2546)</f>
        <v/>
      </c>
      <c r="E2646" s="21">
        <f>IF(B2646="","",IFERROR(VLOOKUP(B2646,'Debt Inputs'!$A$6:$M$105,5,FALSE),0))</f>
        <v/>
      </c>
      <c r="F2646" s="48">
        <f>IF(D2646="","",IFERROR(D2646*E2646/12,0))</f>
        <v/>
      </c>
      <c r="G2646" s="48">
        <f>IF(D2646="","",MIN(IFERROR(VLOOKUP(B2646,'Debt Inputs'!$A$6:$M$105,7,FALSE),0),D2646+F2646))</f>
        <v/>
      </c>
      <c r="H2646" s="48">
        <f>IF(D2646="","",IF(L2646=1,MAX(0,'Debt Inputs'!$B$2-SUM($G$2606:$G$2705)),0))</f>
        <v/>
      </c>
      <c r="I2646" s="48">
        <f>IF(D2646="","",MIN(D2646+F2646,G2646+H2646))</f>
        <v/>
      </c>
      <c r="J2646" s="48">
        <f>IF(D2646="","",MIN(D2646,MAX(0,I2646-F2646)))</f>
        <v/>
      </c>
      <c r="K2646" s="48">
        <f>IF(D2646="","",MAX(0,D2646+F2646-I2646))</f>
        <v/>
      </c>
      <c r="L2646" s="18">
        <f>IF(D2646="","",IF(D2646&lt;=0,"",1+COUNTIFS($D$2606:$D$2705,"&gt;0",$E$2606:$E$2705,"&gt;"&amp;E2646)))</f>
        <v/>
      </c>
      <c r="M2646" s="18">
        <f>IF(D2646="","",IF(AND(K2646&gt;0,L2646=1),"Yes","No"))</f>
        <v/>
      </c>
      <c r="N2646" s="48">
        <f>IF(D2646="","",N2546+F2646)</f>
        <v/>
      </c>
      <c r="O2646" s="47">
        <f>IF(D2646="","",IF(AND(K2646=0,K2546&gt;0),C2646,""))</f>
        <v/>
      </c>
    </row>
    <row r="2647">
      <c r="A2647" s="49">
        <f>IF(B2647="","",DATE(YEAR('Debt Inputs'!$E$2),MONTH('Debt Inputs'!$E$2)+26,1))</f>
        <v/>
      </c>
      <c r="B2647" s="23">
        <f>IF('Debt Inputs'!A47="","",'Debt Inputs'!A47)</f>
        <v/>
      </c>
      <c r="C2647" s="24">
        <f>IF(B2647="","",IFERROR(VLOOKUP(B2647,'Debt Inputs'!$A$6:$M$105,2,FALSE),""))</f>
        <v/>
      </c>
      <c r="D2647" s="50">
        <f>IF(B2647="","",K2547)</f>
        <v/>
      </c>
      <c r="E2647" s="26">
        <f>IF(B2647="","",IFERROR(VLOOKUP(B2647,'Debt Inputs'!$A$6:$M$105,5,FALSE),0))</f>
        <v/>
      </c>
      <c r="F2647" s="50">
        <f>IF(D2647="","",IFERROR(D2647*E2647/12,0))</f>
        <v/>
      </c>
      <c r="G2647" s="50">
        <f>IF(D2647="","",MIN(IFERROR(VLOOKUP(B2647,'Debt Inputs'!$A$6:$M$105,7,FALSE),0),D2647+F2647))</f>
        <v/>
      </c>
      <c r="H2647" s="50">
        <f>IF(D2647="","",IF(L2647=1,MAX(0,'Debt Inputs'!$B$2-SUM($G$2606:$G$2705)),0))</f>
        <v/>
      </c>
      <c r="I2647" s="50">
        <f>IF(D2647="","",MIN(D2647+F2647,G2647+H2647))</f>
        <v/>
      </c>
      <c r="J2647" s="50">
        <f>IF(D2647="","",MIN(D2647,MAX(0,I2647-F2647)))</f>
        <v/>
      </c>
      <c r="K2647" s="50">
        <f>IF(D2647="","",MAX(0,D2647+F2647-I2647))</f>
        <v/>
      </c>
      <c r="L2647" s="23">
        <f>IF(D2647="","",IF(D2647&lt;=0,"",1+COUNTIFS($D$2606:$D$2705,"&gt;0",$E$2606:$E$2705,"&gt;"&amp;E2647)))</f>
        <v/>
      </c>
      <c r="M2647" s="23">
        <f>IF(D2647="","",IF(AND(K2647&gt;0,L2647=1),"Yes","No"))</f>
        <v/>
      </c>
      <c r="N2647" s="50">
        <f>IF(D2647="","",N2547+F2647)</f>
        <v/>
      </c>
      <c r="O2647" s="49">
        <f>IF(D2647="","",IF(AND(K2647=0,K2547&gt;0),C2647,""))</f>
        <v/>
      </c>
    </row>
    <row r="2648">
      <c r="A2648" s="47">
        <f>IF(B2648="","",DATE(YEAR('Debt Inputs'!$E$2),MONTH('Debt Inputs'!$E$2)+26,1))</f>
        <v/>
      </c>
      <c r="B2648" s="18">
        <f>IF('Debt Inputs'!A48="","",'Debt Inputs'!A48)</f>
        <v/>
      </c>
      <c r="C2648" s="19">
        <f>IF(B2648="","",IFERROR(VLOOKUP(B2648,'Debt Inputs'!$A$6:$M$105,2,FALSE),""))</f>
        <v/>
      </c>
      <c r="D2648" s="48">
        <f>IF(B2648="","",K2548)</f>
        <v/>
      </c>
      <c r="E2648" s="21">
        <f>IF(B2648="","",IFERROR(VLOOKUP(B2648,'Debt Inputs'!$A$6:$M$105,5,FALSE),0))</f>
        <v/>
      </c>
      <c r="F2648" s="48">
        <f>IF(D2648="","",IFERROR(D2648*E2648/12,0))</f>
        <v/>
      </c>
      <c r="G2648" s="48">
        <f>IF(D2648="","",MIN(IFERROR(VLOOKUP(B2648,'Debt Inputs'!$A$6:$M$105,7,FALSE),0),D2648+F2648))</f>
        <v/>
      </c>
      <c r="H2648" s="48">
        <f>IF(D2648="","",IF(L2648=1,MAX(0,'Debt Inputs'!$B$2-SUM($G$2606:$G$2705)),0))</f>
        <v/>
      </c>
      <c r="I2648" s="48">
        <f>IF(D2648="","",MIN(D2648+F2648,G2648+H2648))</f>
        <v/>
      </c>
      <c r="J2648" s="48">
        <f>IF(D2648="","",MIN(D2648,MAX(0,I2648-F2648)))</f>
        <v/>
      </c>
      <c r="K2648" s="48">
        <f>IF(D2648="","",MAX(0,D2648+F2648-I2648))</f>
        <v/>
      </c>
      <c r="L2648" s="18">
        <f>IF(D2648="","",IF(D2648&lt;=0,"",1+COUNTIFS($D$2606:$D$2705,"&gt;0",$E$2606:$E$2705,"&gt;"&amp;E2648)))</f>
        <v/>
      </c>
      <c r="M2648" s="18">
        <f>IF(D2648="","",IF(AND(K2648&gt;0,L2648=1),"Yes","No"))</f>
        <v/>
      </c>
      <c r="N2648" s="48">
        <f>IF(D2648="","",N2548+F2648)</f>
        <v/>
      </c>
      <c r="O2648" s="47">
        <f>IF(D2648="","",IF(AND(K2648=0,K2548&gt;0),C2648,""))</f>
        <v/>
      </c>
    </row>
    <row r="2649">
      <c r="A2649" s="49">
        <f>IF(B2649="","",DATE(YEAR('Debt Inputs'!$E$2),MONTH('Debt Inputs'!$E$2)+26,1))</f>
        <v/>
      </c>
      <c r="B2649" s="23">
        <f>IF('Debt Inputs'!A49="","",'Debt Inputs'!A49)</f>
        <v/>
      </c>
      <c r="C2649" s="24">
        <f>IF(B2649="","",IFERROR(VLOOKUP(B2649,'Debt Inputs'!$A$6:$M$105,2,FALSE),""))</f>
        <v/>
      </c>
      <c r="D2649" s="50">
        <f>IF(B2649="","",K2549)</f>
        <v/>
      </c>
      <c r="E2649" s="26">
        <f>IF(B2649="","",IFERROR(VLOOKUP(B2649,'Debt Inputs'!$A$6:$M$105,5,FALSE),0))</f>
        <v/>
      </c>
      <c r="F2649" s="50">
        <f>IF(D2649="","",IFERROR(D2649*E2649/12,0))</f>
        <v/>
      </c>
      <c r="G2649" s="50">
        <f>IF(D2649="","",MIN(IFERROR(VLOOKUP(B2649,'Debt Inputs'!$A$6:$M$105,7,FALSE),0),D2649+F2649))</f>
        <v/>
      </c>
      <c r="H2649" s="50">
        <f>IF(D2649="","",IF(L2649=1,MAX(0,'Debt Inputs'!$B$2-SUM($G$2606:$G$2705)),0))</f>
        <v/>
      </c>
      <c r="I2649" s="50">
        <f>IF(D2649="","",MIN(D2649+F2649,G2649+H2649))</f>
        <v/>
      </c>
      <c r="J2649" s="50">
        <f>IF(D2649="","",MIN(D2649,MAX(0,I2649-F2649)))</f>
        <v/>
      </c>
      <c r="K2649" s="50">
        <f>IF(D2649="","",MAX(0,D2649+F2649-I2649))</f>
        <v/>
      </c>
      <c r="L2649" s="23">
        <f>IF(D2649="","",IF(D2649&lt;=0,"",1+COUNTIFS($D$2606:$D$2705,"&gt;0",$E$2606:$E$2705,"&gt;"&amp;E2649)))</f>
        <v/>
      </c>
      <c r="M2649" s="23">
        <f>IF(D2649="","",IF(AND(K2649&gt;0,L2649=1),"Yes","No"))</f>
        <v/>
      </c>
      <c r="N2649" s="50">
        <f>IF(D2649="","",N2549+F2649)</f>
        <v/>
      </c>
      <c r="O2649" s="49">
        <f>IF(D2649="","",IF(AND(K2649=0,K2549&gt;0),C2649,""))</f>
        <v/>
      </c>
    </row>
    <row r="2650">
      <c r="A2650" s="47">
        <f>IF(B2650="","",DATE(YEAR('Debt Inputs'!$E$2),MONTH('Debt Inputs'!$E$2)+26,1))</f>
        <v/>
      </c>
      <c r="B2650" s="18">
        <f>IF('Debt Inputs'!A50="","",'Debt Inputs'!A50)</f>
        <v/>
      </c>
      <c r="C2650" s="19">
        <f>IF(B2650="","",IFERROR(VLOOKUP(B2650,'Debt Inputs'!$A$6:$M$105,2,FALSE),""))</f>
        <v/>
      </c>
      <c r="D2650" s="48">
        <f>IF(B2650="","",K2550)</f>
        <v/>
      </c>
      <c r="E2650" s="21">
        <f>IF(B2650="","",IFERROR(VLOOKUP(B2650,'Debt Inputs'!$A$6:$M$105,5,FALSE),0))</f>
        <v/>
      </c>
      <c r="F2650" s="48">
        <f>IF(D2650="","",IFERROR(D2650*E2650/12,0))</f>
        <v/>
      </c>
      <c r="G2650" s="48">
        <f>IF(D2650="","",MIN(IFERROR(VLOOKUP(B2650,'Debt Inputs'!$A$6:$M$105,7,FALSE),0),D2650+F2650))</f>
        <v/>
      </c>
      <c r="H2650" s="48">
        <f>IF(D2650="","",IF(L2650=1,MAX(0,'Debt Inputs'!$B$2-SUM($G$2606:$G$2705)),0))</f>
        <v/>
      </c>
      <c r="I2650" s="48">
        <f>IF(D2650="","",MIN(D2650+F2650,G2650+H2650))</f>
        <v/>
      </c>
      <c r="J2650" s="48">
        <f>IF(D2650="","",MIN(D2650,MAX(0,I2650-F2650)))</f>
        <v/>
      </c>
      <c r="K2650" s="48">
        <f>IF(D2650="","",MAX(0,D2650+F2650-I2650))</f>
        <v/>
      </c>
      <c r="L2650" s="18">
        <f>IF(D2650="","",IF(D2650&lt;=0,"",1+COUNTIFS($D$2606:$D$2705,"&gt;0",$E$2606:$E$2705,"&gt;"&amp;E2650)))</f>
        <v/>
      </c>
      <c r="M2650" s="18">
        <f>IF(D2650="","",IF(AND(K2650&gt;0,L2650=1),"Yes","No"))</f>
        <v/>
      </c>
      <c r="N2650" s="48">
        <f>IF(D2650="","",N2550+F2650)</f>
        <v/>
      </c>
      <c r="O2650" s="47">
        <f>IF(D2650="","",IF(AND(K2650=0,K2550&gt;0),C2650,""))</f>
        <v/>
      </c>
    </row>
    <row r="2651">
      <c r="A2651" s="49">
        <f>IF(B2651="","",DATE(YEAR('Debt Inputs'!$E$2),MONTH('Debt Inputs'!$E$2)+26,1))</f>
        <v/>
      </c>
      <c r="B2651" s="23">
        <f>IF('Debt Inputs'!A51="","",'Debt Inputs'!A51)</f>
        <v/>
      </c>
      <c r="C2651" s="24">
        <f>IF(B2651="","",IFERROR(VLOOKUP(B2651,'Debt Inputs'!$A$6:$M$105,2,FALSE),""))</f>
        <v/>
      </c>
      <c r="D2651" s="50">
        <f>IF(B2651="","",K2551)</f>
        <v/>
      </c>
      <c r="E2651" s="26">
        <f>IF(B2651="","",IFERROR(VLOOKUP(B2651,'Debt Inputs'!$A$6:$M$105,5,FALSE),0))</f>
        <v/>
      </c>
      <c r="F2651" s="50">
        <f>IF(D2651="","",IFERROR(D2651*E2651/12,0))</f>
        <v/>
      </c>
      <c r="G2651" s="50">
        <f>IF(D2651="","",MIN(IFERROR(VLOOKUP(B2651,'Debt Inputs'!$A$6:$M$105,7,FALSE),0),D2651+F2651))</f>
        <v/>
      </c>
      <c r="H2651" s="50">
        <f>IF(D2651="","",IF(L2651=1,MAX(0,'Debt Inputs'!$B$2-SUM($G$2606:$G$2705)),0))</f>
        <v/>
      </c>
      <c r="I2651" s="50">
        <f>IF(D2651="","",MIN(D2651+F2651,G2651+H2651))</f>
        <v/>
      </c>
      <c r="J2651" s="50">
        <f>IF(D2651="","",MIN(D2651,MAX(0,I2651-F2651)))</f>
        <v/>
      </c>
      <c r="K2651" s="50">
        <f>IF(D2651="","",MAX(0,D2651+F2651-I2651))</f>
        <v/>
      </c>
      <c r="L2651" s="23">
        <f>IF(D2651="","",IF(D2651&lt;=0,"",1+COUNTIFS($D$2606:$D$2705,"&gt;0",$E$2606:$E$2705,"&gt;"&amp;E2651)))</f>
        <v/>
      </c>
      <c r="M2651" s="23">
        <f>IF(D2651="","",IF(AND(K2651&gt;0,L2651=1),"Yes","No"))</f>
        <v/>
      </c>
      <c r="N2651" s="50">
        <f>IF(D2651="","",N2551+F2651)</f>
        <v/>
      </c>
      <c r="O2651" s="49">
        <f>IF(D2651="","",IF(AND(K2651=0,K2551&gt;0),C2651,""))</f>
        <v/>
      </c>
    </row>
    <row r="2652">
      <c r="A2652" s="47">
        <f>IF(B2652="","",DATE(YEAR('Debt Inputs'!$E$2),MONTH('Debt Inputs'!$E$2)+26,1))</f>
        <v/>
      </c>
      <c r="B2652" s="18">
        <f>IF('Debt Inputs'!A52="","",'Debt Inputs'!A52)</f>
        <v/>
      </c>
      <c r="C2652" s="19">
        <f>IF(B2652="","",IFERROR(VLOOKUP(B2652,'Debt Inputs'!$A$6:$M$105,2,FALSE),""))</f>
        <v/>
      </c>
      <c r="D2652" s="48">
        <f>IF(B2652="","",K2552)</f>
        <v/>
      </c>
      <c r="E2652" s="21">
        <f>IF(B2652="","",IFERROR(VLOOKUP(B2652,'Debt Inputs'!$A$6:$M$105,5,FALSE),0))</f>
        <v/>
      </c>
      <c r="F2652" s="48">
        <f>IF(D2652="","",IFERROR(D2652*E2652/12,0))</f>
        <v/>
      </c>
      <c r="G2652" s="48">
        <f>IF(D2652="","",MIN(IFERROR(VLOOKUP(B2652,'Debt Inputs'!$A$6:$M$105,7,FALSE),0),D2652+F2652))</f>
        <v/>
      </c>
      <c r="H2652" s="48">
        <f>IF(D2652="","",IF(L2652=1,MAX(0,'Debt Inputs'!$B$2-SUM($G$2606:$G$2705)),0))</f>
        <v/>
      </c>
      <c r="I2652" s="48">
        <f>IF(D2652="","",MIN(D2652+F2652,G2652+H2652))</f>
        <v/>
      </c>
      <c r="J2652" s="48">
        <f>IF(D2652="","",MIN(D2652,MAX(0,I2652-F2652)))</f>
        <v/>
      </c>
      <c r="K2652" s="48">
        <f>IF(D2652="","",MAX(0,D2652+F2652-I2652))</f>
        <v/>
      </c>
      <c r="L2652" s="18">
        <f>IF(D2652="","",IF(D2652&lt;=0,"",1+COUNTIFS($D$2606:$D$2705,"&gt;0",$E$2606:$E$2705,"&gt;"&amp;E2652)))</f>
        <v/>
      </c>
      <c r="M2652" s="18">
        <f>IF(D2652="","",IF(AND(K2652&gt;0,L2652=1),"Yes","No"))</f>
        <v/>
      </c>
      <c r="N2652" s="48">
        <f>IF(D2652="","",N2552+F2652)</f>
        <v/>
      </c>
      <c r="O2652" s="47">
        <f>IF(D2652="","",IF(AND(K2652=0,K2552&gt;0),C2652,""))</f>
        <v/>
      </c>
    </row>
    <row r="2653">
      <c r="A2653" s="49">
        <f>IF(B2653="","",DATE(YEAR('Debt Inputs'!$E$2),MONTH('Debt Inputs'!$E$2)+26,1))</f>
        <v/>
      </c>
      <c r="B2653" s="23">
        <f>IF('Debt Inputs'!A53="","",'Debt Inputs'!A53)</f>
        <v/>
      </c>
      <c r="C2653" s="24">
        <f>IF(B2653="","",IFERROR(VLOOKUP(B2653,'Debt Inputs'!$A$6:$M$105,2,FALSE),""))</f>
        <v/>
      </c>
      <c r="D2653" s="50">
        <f>IF(B2653="","",K2553)</f>
        <v/>
      </c>
      <c r="E2653" s="26">
        <f>IF(B2653="","",IFERROR(VLOOKUP(B2653,'Debt Inputs'!$A$6:$M$105,5,FALSE),0))</f>
        <v/>
      </c>
      <c r="F2653" s="50">
        <f>IF(D2653="","",IFERROR(D2653*E2653/12,0))</f>
        <v/>
      </c>
      <c r="G2653" s="50">
        <f>IF(D2653="","",MIN(IFERROR(VLOOKUP(B2653,'Debt Inputs'!$A$6:$M$105,7,FALSE),0),D2653+F2653))</f>
        <v/>
      </c>
      <c r="H2653" s="50">
        <f>IF(D2653="","",IF(L2653=1,MAX(0,'Debt Inputs'!$B$2-SUM($G$2606:$G$2705)),0))</f>
        <v/>
      </c>
      <c r="I2653" s="50">
        <f>IF(D2653="","",MIN(D2653+F2653,G2653+H2653))</f>
        <v/>
      </c>
      <c r="J2653" s="50">
        <f>IF(D2653="","",MIN(D2653,MAX(0,I2653-F2653)))</f>
        <v/>
      </c>
      <c r="K2653" s="50">
        <f>IF(D2653="","",MAX(0,D2653+F2653-I2653))</f>
        <v/>
      </c>
      <c r="L2653" s="23">
        <f>IF(D2653="","",IF(D2653&lt;=0,"",1+COUNTIFS($D$2606:$D$2705,"&gt;0",$E$2606:$E$2705,"&gt;"&amp;E2653)))</f>
        <v/>
      </c>
      <c r="M2653" s="23">
        <f>IF(D2653="","",IF(AND(K2653&gt;0,L2653=1),"Yes","No"))</f>
        <v/>
      </c>
      <c r="N2653" s="50">
        <f>IF(D2653="","",N2553+F2653)</f>
        <v/>
      </c>
      <c r="O2653" s="49">
        <f>IF(D2653="","",IF(AND(K2653=0,K2553&gt;0),C2653,""))</f>
        <v/>
      </c>
    </row>
    <row r="2654">
      <c r="A2654" s="47">
        <f>IF(B2654="","",DATE(YEAR('Debt Inputs'!$E$2),MONTH('Debt Inputs'!$E$2)+26,1))</f>
        <v/>
      </c>
      <c r="B2654" s="18">
        <f>IF('Debt Inputs'!A54="","",'Debt Inputs'!A54)</f>
        <v/>
      </c>
      <c r="C2654" s="19">
        <f>IF(B2654="","",IFERROR(VLOOKUP(B2654,'Debt Inputs'!$A$6:$M$105,2,FALSE),""))</f>
        <v/>
      </c>
      <c r="D2654" s="48">
        <f>IF(B2654="","",K2554)</f>
        <v/>
      </c>
      <c r="E2654" s="21">
        <f>IF(B2654="","",IFERROR(VLOOKUP(B2654,'Debt Inputs'!$A$6:$M$105,5,FALSE),0))</f>
        <v/>
      </c>
      <c r="F2654" s="48">
        <f>IF(D2654="","",IFERROR(D2654*E2654/12,0))</f>
        <v/>
      </c>
      <c r="G2654" s="48">
        <f>IF(D2654="","",MIN(IFERROR(VLOOKUP(B2654,'Debt Inputs'!$A$6:$M$105,7,FALSE),0),D2654+F2654))</f>
        <v/>
      </c>
      <c r="H2654" s="48">
        <f>IF(D2654="","",IF(L2654=1,MAX(0,'Debt Inputs'!$B$2-SUM($G$2606:$G$2705)),0))</f>
        <v/>
      </c>
      <c r="I2654" s="48">
        <f>IF(D2654="","",MIN(D2654+F2654,G2654+H2654))</f>
        <v/>
      </c>
      <c r="J2654" s="48">
        <f>IF(D2654="","",MIN(D2654,MAX(0,I2654-F2654)))</f>
        <v/>
      </c>
      <c r="K2654" s="48">
        <f>IF(D2654="","",MAX(0,D2654+F2654-I2654))</f>
        <v/>
      </c>
      <c r="L2654" s="18">
        <f>IF(D2654="","",IF(D2654&lt;=0,"",1+COUNTIFS($D$2606:$D$2705,"&gt;0",$E$2606:$E$2705,"&gt;"&amp;E2654)))</f>
        <v/>
      </c>
      <c r="M2654" s="18">
        <f>IF(D2654="","",IF(AND(K2654&gt;0,L2654=1),"Yes","No"))</f>
        <v/>
      </c>
      <c r="N2654" s="48">
        <f>IF(D2654="","",N2554+F2654)</f>
        <v/>
      </c>
      <c r="O2654" s="47">
        <f>IF(D2654="","",IF(AND(K2654=0,K2554&gt;0),C2654,""))</f>
        <v/>
      </c>
    </row>
    <row r="2655">
      <c r="A2655" s="49">
        <f>IF(B2655="","",DATE(YEAR('Debt Inputs'!$E$2),MONTH('Debt Inputs'!$E$2)+26,1))</f>
        <v/>
      </c>
      <c r="B2655" s="23">
        <f>IF('Debt Inputs'!A55="","",'Debt Inputs'!A55)</f>
        <v/>
      </c>
      <c r="C2655" s="24">
        <f>IF(B2655="","",IFERROR(VLOOKUP(B2655,'Debt Inputs'!$A$6:$M$105,2,FALSE),""))</f>
        <v/>
      </c>
      <c r="D2655" s="50">
        <f>IF(B2655="","",K2555)</f>
        <v/>
      </c>
      <c r="E2655" s="26">
        <f>IF(B2655="","",IFERROR(VLOOKUP(B2655,'Debt Inputs'!$A$6:$M$105,5,FALSE),0))</f>
        <v/>
      </c>
      <c r="F2655" s="50">
        <f>IF(D2655="","",IFERROR(D2655*E2655/12,0))</f>
        <v/>
      </c>
      <c r="G2655" s="50">
        <f>IF(D2655="","",MIN(IFERROR(VLOOKUP(B2655,'Debt Inputs'!$A$6:$M$105,7,FALSE),0),D2655+F2655))</f>
        <v/>
      </c>
      <c r="H2655" s="50">
        <f>IF(D2655="","",IF(L2655=1,MAX(0,'Debt Inputs'!$B$2-SUM($G$2606:$G$2705)),0))</f>
        <v/>
      </c>
      <c r="I2655" s="50">
        <f>IF(D2655="","",MIN(D2655+F2655,G2655+H2655))</f>
        <v/>
      </c>
      <c r="J2655" s="50">
        <f>IF(D2655="","",MIN(D2655,MAX(0,I2655-F2655)))</f>
        <v/>
      </c>
      <c r="K2655" s="50">
        <f>IF(D2655="","",MAX(0,D2655+F2655-I2655))</f>
        <v/>
      </c>
      <c r="L2655" s="23">
        <f>IF(D2655="","",IF(D2655&lt;=0,"",1+COUNTIFS($D$2606:$D$2705,"&gt;0",$E$2606:$E$2705,"&gt;"&amp;E2655)))</f>
        <v/>
      </c>
      <c r="M2655" s="23">
        <f>IF(D2655="","",IF(AND(K2655&gt;0,L2655=1),"Yes","No"))</f>
        <v/>
      </c>
      <c r="N2655" s="50">
        <f>IF(D2655="","",N2555+F2655)</f>
        <v/>
      </c>
      <c r="O2655" s="49">
        <f>IF(D2655="","",IF(AND(K2655=0,K2555&gt;0),C2655,""))</f>
        <v/>
      </c>
    </row>
    <row r="2656">
      <c r="A2656" s="47">
        <f>IF(B2656="","",DATE(YEAR('Debt Inputs'!$E$2),MONTH('Debt Inputs'!$E$2)+26,1))</f>
        <v/>
      </c>
      <c r="B2656" s="18">
        <f>IF('Debt Inputs'!A56="","",'Debt Inputs'!A56)</f>
        <v/>
      </c>
      <c r="C2656" s="19">
        <f>IF(B2656="","",IFERROR(VLOOKUP(B2656,'Debt Inputs'!$A$6:$M$105,2,FALSE),""))</f>
        <v/>
      </c>
      <c r="D2656" s="48">
        <f>IF(B2656="","",K2556)</f>
        <v/>
      </c>
      <c r="E2656" s="21">
        <f>IF(B2656="","",IFERROR(VLOOKUP(B2656,'Debt Inputs'!$A$6:$M$105,5,FALSE),0))</f>
        <v/>
      </c>
      <c r="F2656" s="48">
        <f>IF(D2656="","",IFERROR(D2656*E2656/12,0))</f>
        <v/>
      </c>
      <c r="G2656" s="48">
        <f>IF(D2656="","",MIN(IFERROR(VLOOKUP(B2656,'Debt Inputs'!$A$6:$M$105,7,FALSE),0),D2656+F2656))</f>
        <v/>
      </c>
      <c r="H2656" s="48">
        <f>IF(D2656="","",IF(L2656=1,MAX(0,'Debt Inputs'!$B$2-SUM($G$2606:$G$2705)),0))</f>
        <v/>
      </c>
      <c r="I2656" s="48">
        <f>IF(D2656="","",MIN(D2656+F2656,G2656+H2656))</f>
        <v/>
      </c>
      <c r="J2656" s="48">
        <f>IF(D2656="","",MIN(D2656,MAX(0,I2656-F2656)))</f>
        <v/>
      </c>
      <c r="K2656" s="48">
        <f>IF(D2656="","",MAX(0,D2656+F2656-I2656))</f>
        <v/>
      </c>
      <c r="L2656" s="18">
        <f>IF(D2656="","",IF(D2656&lt;=0,"",1+COUNTIFS($D$2606:$D$2705,"&gt;0",$E$2606:$E$2705,"&gt;"&amp;E2656)))</f>
        <v/>
      </c>
      <c r="M2656" s="18">
        <f>IF(D2656="","",IF(AND(K2656&gt;0,L2656=1),"Yes","No"))</f>
        <v/>
      </c>
      <c r="N2656" s="48">
        <f>IF(D2656="","",N2556+F2656)</f>
        <v/>
      </c>
      <c r="O2656" s="47">
        <f>IF(D2656="","",IF(AND(K2656=0,K2556&gt;0),C2656,""))</f>
        <v/>
      </c>
    </row>
    <row r="2657">
      <c r="A2657" s="49">
        <f>IF(B2657="","",DATE(YEAR('Debt Inputs'!$E$2),MONTH('Debt Inputs'!$E$2)+26,1))</f>
        <v/>
      </c>
      <c r="B2657" s="23">
        <f>IF('Debt Inputs'!A57="","",'Debt Inputs'!A57)</f>
        <v/>
      </c>
      <c r="C2657" s="24">
        <f>IF(B2657="","",IFERROR(VLOOKUP(B2657,'Debt Inputs'!$A$6:$M$105,2,FALSE),""))</f>
        <v/>
      </c>
      <c r="D2657" s="50">
        <f>IF(B2657="","",K2557)</f>
        <v/>
      </c>
      <c r="E2657" s="26">
        <f>IF(B2657="","",IFERROR(VLOOKUP(B2657,'Debt Inputs'!$A$6:$M$105,5,FALSE),0))</f>
        <v/>
      </c>
      <c r="F2657" s="50">
        <f>IF(D2657="","",IFERROR(D2657*E2657/12,0))</f>
        <v/>
      </c>
      <c r="G2657" s="50">
        <f>IF(D2657="","",MIN(IFERROR(VLOOKUP(B2657,'Debt Inputs'!$A$6:$M$105,7,FALSE),0),D2657+F2657))</f>
        <v/>
      </c>
      <c r="H2657" s="50">
        <f>IF(D2657="","",IF(L2657=1,MAX(0,'Debt Inputs'!$B$2-SUM($G$2606:$G$2705)),0))</f>
        <v/>
      </c>
      <c r="I2657" s="50">
        <f>IF(D2657="","",MIN(D2657+F2657,G2657+H2657))</f>
        <v/>
      </c>
      <c r="J2657" s="50">
        <f>IF(D2657="","",MIN(D2657,MAX(0,I2657-F2657)))</f>
        <v/>
      </c>
      <c r="K2657" s="50">
        <f>IF(D2657="","",MAX(0,D2657+F2657-I2657))</f>
        <v/>
      </c>
      <c r="L2657" s="23">
        <f>IF(D2657="","",IF(D2657&lt;=0,"",1+COUNTIFS($D$2606:$D$2705,"&gt;0",$E$2606:$E$2705,"&gt;"&amp;E2657)))</f>
        <v/>
      </c>
      <c r="M2657" s="23">
        <f>IF(D2657="","",IF(AND(K2657&gt;0,L2657=1),"Yes","No"))</f>
        <v/>
      </c>
      <c r="N2657" s="50">
        <f>IF(D2657="","",N2557+F2657)</f>
        <v/>
      </c>
      <c r="O2657" s="49">
        <f>IF(D2657="","",IF(AND(K2657=0,K2557&gt;0),C2657,""))</f>
        <v/>
      </c>
    </row>
    <row r="2658">
      <c r="A2658" s="47">
        <f>IF(B2658="","",DATE(YEAR('Debt Inputs'!$E$2),MONTH('Debt Inputs'!$E$2)+26,1))</f>
        <v/>
      </c>
      <c r="B2658" s="18">
        <f>IF('Debt Inputs'!A58="","",'Debt Inputs'!A58)</f>
        <v/>
      </c>
      <c r="C2658" s="19">
        <f>IF(B2658="","",IFERROR(VLOOKUP(B2658,'Debt Inputs'!$A$6:$M$105,2,FALSE),""))</f>
        <v/>
      </c>
      <c r="D2658" s="48">
        <f>IF(B2658="","",K2558)</f>
        <v/>
      </c>
      <c r="E2658" s="21">
        <f>IF(B2658="","",IFERROR(VLOOKUP(B2658,'Debt Inputs'!$A$6:$M$105,5,FALSE),0))</f>
        <v/>
      </c>
      <c r="F2658" s="48">
        <f>IF(D2658="","",IFERROR(D2658*E2658/12,0))</f>
        <v/>
      </c>
      <c r="G2658" s="48">
        <f>IF(D2658="","",MIN(IFERROR(VLOOKUP(B2658,'Debt Inputs'!$A$6:$M$105,7,FALSE),0),D2658+F2658))</f>
        <v/>
      </c>
      <c r="H2658" s="48">
        <f>IF(D2658="","",IF(L2658=1,MAX(0,'Debt Inputs'!$B$2-SUM($G$2606:$G$2705)),0))</f>
        <v/>
      </c>
      <c r="I2658" s="48">
        <f>IF(D2658="","",MIN(D2658+F2658,G2658+H2658))</f>
        <v/>
      </c>
      <c r="J2658" s="48">
        <f>IF(D2658="","",MIN(D2658,MAX(0,I2658-F2658)))</f>
        <v/>
      </c>
      <c r="K2658" s="48">
        <f>IF(D2658="","",MAX(0,D2658+F2658-I2658))</f>
        <v/>
      </c>
      <c r="L2658" s="18">
        <f>IF(D2658="","",IF(D2658&lt;=0,"",1+COUNTIFS($D$2606:$D$2705,"&gt;0",$E$2606:$E$2705,"&gt;"&amp;E2658)))</f>
        <v/>
      </c>
      <c r="M2658" s="18">
        <f>IF(D2658="","",IF(AND(K2658&gt;0,L2658=1),"Yes","No"))</f>
        <v/>
      </c>
      <c r="N2658" s="48">
        <f>IF(D2658="","",N2558+F2658)</f>
        <v/>
      </c>
      <c r="O2658" s="47">
        <f>IF(D2658="","",IF(AND(K2658=0,K2558&gt;0),C2658,""))</f>
        <v/>
      </c>
    </row>
    <row r="2659">
      <c r="A2659" s="49">
        <f>IF(B2659="","",DATE(YEAR('Debt Inputs'!$E$2),MONTH('Debt Inputs'!$E$2)+26,1))</f>
        <v/>
      </c>
      <c r="B2659" s="23">
        <f>IF('Debt Inputs'!A59="","",'Debt Inputs'!A59)</f>
        <v/>
      </c>
      <c r="C2659" s="24">
        <f>IF(B2659="","",IFERROR(VLOOKUP(B2659,'Debt Inputs'!$A$6:$M$105,2,FALSE),""))</f>
        <v/>
      </c>
      <c r="D2659" s="50">
        <f>IF(B2659="","",K2559)</f>
        <v/>
      </c>
      <c r="E2659" s="26">
        <f>IF(B2659="","",IFERROR(VLOOKUP(B2659,'Debt Inputs'!$A$6:$M$105,5,FALSE),0))</f>
        <v/>
      </c>
      <c r="F2659" s="50">
        <f>IF(D2659="","",IFERROR(D2659*E2659/12,0))</f>
        <v/>
      </c>
      <c r="G2659" s="50">
        <f>IF(D2659="","",MIN(IFERROR(VLOOKUP(B2659,'Debt Inputs'!$A$6:$M$105,7,FALSE),0),D2659+F2659))</f>
        <v/>
      </c>
      <c r="H2659" s="50">
        <f>IF(D2659="","",IF(L2659=1,MAX(0,'Debt Inputs'!$B$2-SUM($G$2606:$G$2705)),0))</f>
        <v/>
      </c>
      <c r="I2659" s="50">
        <f>IF(D2659="","",MIN(D2659+F2659,G2659+H2659))</f>
        <v/>
      </c>
      <c r="J2659" s="50">
        <f>IF(D2659="","",MIN(D2659,MAX(0,I2659-F2659)))</f>
        <v/>
      </c>
      <c r="K2659" s="50">
        <f>IF(D2659="","",MAX(0,D2659+F2659-I2659))</f>
        <v/>
      </c>
      <c r="L2659" s="23">
        <f>IF(D2659="","",IF(D2659&lt;=0,"",1+COUNTIFS($D$2606:$D$2705,"&gt;0",$E$2606:$E$2705,"&gt;"&amp;E2659)))</f>
        <v/>
      </c>
      <c r="M2659" s="23">
        <f>IF(D2659="","",IF(AND(K2659&gt;0,L2659=1),"Yes","No"))</f>
        <v/>
      </c>
      <c r="N2659" s="50">
        <f>IF(D2659="","",N2559+F2659)</f>
        <v/>
      </c>
      <c r="O2659" s="49">
        <f>IF(D2659="","",IF(AND(K2659=0,K2559&gt;0),C2659,""))</f>
        <v/>
      </c>
    </row>
    <row r="2660">
      <c r="A2660" s="47">
        <f>IF(B2660="","",DATE(YEAR('Debt Inputs'!$E$2),MONTH('Debt Inputs'!$E$2)+26,1))</f>
        <v/>
      </c>
      <c r="B2660" s="18">
        <f>IF('Debt Inputs'!A60="","",'Debt Inputs'!A60)</f>
        <v/>
      </c>
      <c r="C2660" s="19">
        <f>IF(B2660="","",IFERROR(VLOOKUP(B2660,'Debt Inputs'!$A$6:$M$105,2,FALSE),""))</f>
        <v/>
      </c>
      <c r="D2660" s="48">
        <f>IF(B2660="","",K2560)</f>
        <v/>
      </c>
      <c r="E2660" s="21">
        <f>IF(B2660="","",IFERROR(VLOOKUP(B2660,'Debt Inputs'!$A$6:$M$105,5,FALSE),0))</f>
        <v/>
      </c>
      <c r="F2660" s="48">
        <f>IF(D2660="","",IFERROR(D2660*E2660/12,0))</f>
        <v/>
      </c>
      <c r="G2660" s="48">
        <f>IF(D2660="","",MIN(IFERROR(VLOOKUP(B2660,'Debt Inputs'!$A$6:$M$105,7,FALSE),0),D2660+F2660))</f>
        <v/>
      </c>
      <c r="H2660" s="48">
        <f>IF(D2660="","",IF(L2660=1,MAX(0,'Debt Inputs'!$B$2-SUM($G$2606:$G$2705)),0))</f>
        <v/>
      </c>
      <c r="I2660" s="48">
        <f>IF(D2660="","",MIN(D2660+F2660,G2660+H2660))</f>
        <v/>
      </c>
      <c r="J2660" s="48">
        <f>IF(D2660="","",MIN(D2660,MAX(0,I2660-F2660)))</f>
        <v/>
      </c>
      <c r="K2660" s="48">
        <f>IF(D2660="","",MAX(0,D2660+F2660-I2660))</f>
        <v/>
      </c>
      <c r="L2660" s="18">
        <f>IF(D2660="","",IF(D2660&lt;=0,"",1+COUNTIFS($D$2606:$D$2705,"&gt;0",$E$2606:$E$2705,"&gt;"&amp;E2660)))</f>
        <v/>
      </c>
      <c r="M2660" s="18">
        <f>IF(D2660="","",IF(AND(K2660&gt;0,L2660=1),"Yes","No"))</f>
        <v/>
      </c>
      <c r="N2660" s="48">
        <f>IF(D2660="","",N2560+F2660)</f>
        <v/>
      </c>
      <c r="O2660" s="47">
        <f>IF(D2660="","",IF(AND(K2660=0,K2560&gt;0),C2660,""))</f>
        <v/>
      </c>
    </row>
    <row r="2661">
      <c r="A2661" s="49">
        <f>IF(B2661="","",DATE(YEAR('Debt Inputs'!$E$2),MONTH('Debt Inputs'!$E$2)+26,1))</f>
        <v/>
      </c>
      <c r="B2661" s="23">
        <f>IF('Debt Inputs'!A61="","",'Debt Inputs'!A61)</f>
        <v/>
      </c>
      <c r="C2661" s="24">
        <f>IF(B2661="","",IFERROR(VLOOKUP(B2661,'Debt Inputs'!$A$6:$M$105,2,FALSE),""))</f>
        <v/>
      </c>
      <c r="D2661" s="50">
        <f>IF(B2661="","",K2561)</f>
        <v/>
      </c>
      <c r="E2661" s="26">
        <f>IF(B2661="","",IFERROR(VLOOKUP(B2661,'Debt Inputs'!$A$6:$M$105,5,FALSE),0))</f>
        <v/>
      </c>
      <c r="F2661" s="50">
        <f>IF(D2661="","",IFERROR(D2661*E2661/12,0))</f>
        <v/>
      </c>
      <c r="G2661" s="50">
        <f>IF(D2661="","",MIN(IFERROR(VLOOKUP(B2661,'Debt Inputs'!$A$6:$M$105,7,FALSE),0),D2661+F2661))</f>
        <v/>
      </c>
      <c r="H2661" s="50">
        <f>IF(D2661="","",IF(L2661=1,MAX(0,'Debt Inputs'!$B$2-SUM($G$2606:$G$2705)),0))</f>
        <v/>
      </c>
      <c r="I2661" s="50">
        <f>IF(D2661="","",MIN(D2661+F2661,G2661+H2661))</f>
        <v/>
      </c>
      <c r="J2661" s="50">
        <f>IF(D2661="","",MIN(D2661,MAX(0,I2661-F2661)))</f>
        <v/>
      </c>
      <c r="K2661" s="50">
        <f>IF(D2661="","",MAX(0,D2661+F2661-I2661))</f>
        <v/>
      </c>
      <c r="L2661" s="23">
        <f>IF(D2661="","",IF(D2661&lt;=0,"",1+COUNTIFS($D$2606:$D$2705,"&gt;0",$E$2606:$E$2705,"&gt;"&amp;E2661)))</f>
        <v/>
      </c>
      <c r="M2661" s="23">
        <f>IF(D2661="","",IF(AND(K2661&gt;0,L2661=1),"Yes","No"))</f>
        <v/>
      </c>
      <c r="N2661" s="50">
        <f>IF(D2661="","",N2561+F2661)</f>
        <v/>
      </c>
      <c r="O2661" s="49">
        <f>IF(D2661="","",IF(AND(K2661=0,K2561&gt;0),C2661,""))</f>
        <v/>
      </c>
    </row>
    <row r="2662">
      <c r="A2662" s="47">
        <f>IF(B2662="","",DATE(YEAR('Debt Inputs'!$E$2),MONTH('Debt Inputs'!$E$2)+26,1))</f>
        <v/>
      </c>
      <c r="B2662" s="18">
        <f>IF('Debt Inputs'!A62="","",'Debt Inputs'!A62)</f>
        <v/>
      </c>
      <c r="C2662" s="19">
        <f>IF(B2662="","",IFERROR(VLOOKUP(B2662,'Debt Inputs'!$A$6:$M$105,2,FALSE),""))</f>
        <v/>
      </c>
      <c r="D2662" s="48">
        <f>IF(B2662="","",K2562)</f>
        <v/>
      </c>
      <c r="E2662" s="21">
        <f>IF(B2662="","",IFERROR(VLOOKUP(B2662,'Debt Inputs'!$A$6:$M$105,5,FALSE),0))</f>
        <v/>
      </c>
      <c r="F2662" s="48">
        <f>IF(D2662="","",IFERROR(D2662*E2662/12,0))</f>
        <v/>
      </c>
      <c r="G2662" s="48">
        <f>IF(D2662="","",MIN(IFERROR(VLOOKUP(B2662,'Debt Inputs'!$A$6:$M$105,7,FALSE),0),D2662+F2662))</f>
        <v/>
      </c>
      <c r="H2662" s="48">
        <f>IF(D2662="","",IF(L2662=1,MAX(0,'Debt Inputs'!$B$2-SUM($G$2606:$G$2705)),0))</f>
        <v/>
      </c>
      <c r="I2662" s="48">
        <f>IF(D2662="","",MIN(D2662+F2662,G2662+H2662))</f>
        <v/>
      </c>
      <c r="J2662" s="48">
        <f>IF(D2662="","",MIN(D2662,MAX(0,I2662-F2662)))</f>
        <v/>
      </c>
      <c r="K2662" s="48">
        <f>IF(D2662="","",MAX(0,D2662+F2662-I2662))</f>
        <v/>
      </c>
      <c r="L2662" s="18">
        <f>IF(D2662="","",IF(D2662&lt;=0,"",1+COUNTIFS($D$2606:$D$2705,"&gt;0",$E$2606:$E$2705,"&gt;"&amp;E2662)))</f>
        <v/>
      </c>
      <c r="M2662" s="18">
        <f>IF(D2662="","",IF(AND(K2662&gt;0,L2662=1),"Yes","No"))</f>
        <v/>
      </c>
      <c r="N2662" s="48">
        <f>IF(D2662="","",N2562+F2662)</f>
        <v/>
      </c>
      <c r="O2662" s="47">
        <f>IF(D2662="","",IF(AND(K2662=0,K2562&gt;0),C2662,""))</f>
        <v/>
      </c>
    </row>
    <row r="2663">
      <c r="A2663" s="49">
        <f>IF(B2663="","",DATE(YEAR('Debt Inputs'!$E$2),MONTH('Debt Inputs'!$E$2)+26,1))</f>
        <v/>
      </c>
      <c r="B2663" s="23">
        <f>IF('Debt Inputs'!A63="","",'Debt Inputs'!A63)</f>
        <v/>
      </c>
      <c r="C2663" s="24">
        <f>IF(B2663="","",IFERROR(VLOOKUP(B2663,'Debt Inputs'!$A$6:$M$105,2,FALSE),""))</f>
        <v/>
      </c>
      <c r="D2663" s="50">
        <f>IF(B2663="","",K2563)</f>
        <v/>
      </c>
      <c r="E2663" s="26">
        <f>IF(B2663="","",IFERROR(VLOOKUP(B2663,'Debt Inputs'!$A$6:$M$105,5,FALSE),0))</f>
        <v/>
      </c>
      <c r="F2663" s="50">
        <f>IF(D2663="","",IFERROR(D2663*E2663/12,0))</f>
        <v/>
      </c>
      <c r="G2663" s="50">
        <f>IF(D2663="","",MIN(IFERROR(VLOOKUP(B2663,'Debt Inputs'!$A$6:$M$105,7,FALSE),0),D2663+F2663))</f>
        <v/>
      </c>
      <c r="H2663" s="50">
        <f>IF(D2663="","",IF(L2663=1,MAX(0,'Debt Inputs'!$B$2-SUM($G$2606:$G$2705)),0))</f>
        <v/>
      </c>
      <c r="I2663" s="50">
        <f>IF(D2663="","",MIN(D2663+F2663,G2663+H2663))</f>
        <v/>
      </c>
      <c r="J2663" s="50">
        <f>IF(D2663="","",MIN(D2663,MAX(0,I2663-F2663)))</f>
        <v/>
      </c>
      <c r="K2663" s="50">
        <f>IF(D2663="","",MAX(0,D2663+F2663-I2663))</f>
        <v/>
      </c>
      <c r="L2663" s="23">
        <f>IF(D2663="","",IF(D2663&lt;=0,"",1+COUNTIFS($D$2606:$D$2705,"&gt;0",$E$2606:$E$2705,"&gt;"&amp;E2663)))</f>
        <v/>
      </c>
      <c r="M2663" s="23">
        <f>IF(D2663="","",IF(AND(K2663&gt;0,L2663=1),"Yes","No"))</f>
        <v/>
      </c>
      <c r="N2663" s="50">
        <f>IF(D2663="","",N2563+F2663)</f>
        <v/>
      </c>
      <c r="O2663" s="49">
        <f>IF(D2663="","",IF(AND(K2663=0,K2563&gt;0),C2663,""))</f>
        <v/>
      </c>
    </row>
    <row r="2664">
      <c r="A2664" s="47">
        <f>IF(B2664="","",DATE(YEAR('Debt Inputs'!$E$2),MONTH('Debt Inputs'!$E$2)+26,1))</f>
        <v/>
      </c>
      <c r="B2664" s="18">
        <f>IF('Debt Inputs'!A64="","",'Debt Inputs'!A64)</f>
        <v/>
      </c>
      <c r="C2664" s="19">
        <f>IF(B2664="","",IFERROR(VLOOKUP(B2664,'Debt Inputs'!$A$6:$M$105,2,FALSE),""))</f>
        <v/>
      </c>
      <c r="D2664" s="48">
        <f>IF(B2664="","",K2564)</f>
        <v/>
      </c>
      <c r="E2664" s="21">
        <f>IF(B2664="","",IFERROR(VLOOKUP(B2664,'Debt Inputs'!$A$6:$M$105,5,FALSE),0))</f>
        <v/>
      </c>
      <c r="F2664" s="48">
        <f>IF(D2664="","",IFERROR(D2664*E2664/12,0))</f>
        <v/>
      </c>
      <c r="G2664" s="48">
        <f>IF(D2664="","",MIN(IFERROR(VLOOKUP(B2664,'Debt Inputs'!$A$6:$M$105,7,FALSE),0),D2664+F2664))</f>
        <v/>
      </c>
      <c r="H2664" s="48">
        <f>IF(D2664="","",IF(L2664=1,MAX(0,'Debt Inputs'!$B$2-SUM($G$2606:$G$2705)),0))</f>
        <v/>
      </c>
      <c r="I2664" s="48">
        <f>IF(D2664="","",MIN(D2664+F2664,G2664+H2664))</f>
        <v/>
      </c>
      <c r="J2664" s="48">
        <f>IF(D2664="","",MIN(D2664,MAX(0,I2664-F2664)))</f>
        <v/>
      </c>
      <c r="K2664" s="48">
        <f>IF(D2664="","",MAX(0,D2664+F2664-I2664))</f>
        <v/>
      </c>
      <c r="L2664" s="18">
        <f>IF(D2664="","",IF(D2664&lt;=0,"",1+COUNTIFS($D$2606:$D$2705,"&gt;0",$E$2606:$E$2705,"&gt;"&amp;E2664)))</f>
        <v/>
      </c>
      <c r="M2664" s="18">
        <f>IF(D2664="","",IF(AND(K2664&gt;0,L2664=1),"Yes","No"))</f>
        <v/>
      </c>
      <c r="N2664" s="48">
        <f>IF(D2664="","",N2564+F2664)</f>
        <v/>
      </c>
      <c r="O2664" s="47">
        <f>IF(D2664="","",IF(AND(K2664=0,K2564&gt;0),C2664,""))</f>
        <v/>
      </c>
    </row>
    <row r="2665">
      <c r="A2665" s="49">
        <f>IF(B2665="","",DATE(YEAR('Debt Inputs'!$E$2),MONTH('Debt Inputs'!$E$2)+26,1))</f>
        <v/>
      </c>
      <c r="B2665" s="23">
        <f>IF('Debt Inputs'!A65="","",'Debt Inputs'!A65)</f>
        <v/>
      </c>
      <c r="C2665" s="24">
        <f>IF(B2665="","",IFERROR(VLOOKUP(B2665,'Debt Inputs'!$A$6:$M$105,2,FALSE),""))</f>
        <v/>
      </c>
      <c r="D2665" s="50">
        <f>IF(B2665="","",K2565)</f>
        <v/>
      </c>
      <c r="E2665" s="26">
        <f>IF(B2665="","",IFERROR(VLOOKUP(B2665,'Debt Inputs'!$A$6:$M$105,5,FALSE),0))</f>
        <v/>
      </c>
      <c r="F2665" s="50">
        <f>IF(D2665="","",IFERROR(D2665*E2665/12,0))</f>
        <v/>
      </c>
      <c r="G2665" s="50">
        <f>IF(D2665="","",MIN(IFERROR(VLOOKUP(B2665,'Debt Inputs'!$A$6:$M$105,7,FALSE),0),D2665+F2665))</f>
        <v/>
      </c>
      <c r="H2665" s="50">
        <f>IF(D2665="","",IF(L2665=1,MAX(0,'Debt Inputs'!$B$2-SUM($G$2606:$G$2705)),0))</f>
        <v/>
      </c>
      <c r="I2665" s="50">
        <f>IF(D2665="","",MIN(D2665+F2665,G2665+H2665))</f>
        <v/>
      </c>
      <c r="J2665" s="50">
        <f>IF(D2665="","",MIN(D2665,MAX(0,I2665-F2665)))</f>
        <v/>
      </c>
      <c r="K2665" s="50">
        <f>IF(D2665="","",MAX(0,D2665+F2665-I2665))</f>
        <v/>
      </c>
      <c r="L2665" s="23">
        <f>IF(D2665="","",IF(D2665&lt;=0,"",1+COUNTIFS($D$2606:$D$2705,"&gt;0",$E$2606:$E$2705,"&gt;"&amp;E2665)))</f>
        <v/>
      </c>
      <c r="M2665" s="23">
        <f>IF(D2665="","",IF(AND(K2665&gt;0,L2665=1),"Yes","No"))</f>
        <v/>
      </c>
      <c r="N2665" s="50">
        <f>IF(D2665="","",N2565+F2665)</f>
        <v/>
      </c>
      <c r="O2665" s="49">
        <f>IF(D2665="","",IF(AND(K2665=0,K2565&gt;0),C2665,""))</f>
        <v/>
      </c>
    </row>
    <row r="2666">
      <c r="A2666" s="47">
        <f>IF(B2666="","",DATE(YEAR('Debt Inputs'!$E$2),MONTH('Debt Inputs'!$E$2)+26,1))</f>
        <v/>
      </c>
      <c r="B2666" s="18">
        <f>IF('Debt Inputs'!A66="","",'Debt Inputs'!A66)</f>
        <v/>
      </c>
      <c r="C2666" s="19">
        <f>IF(B2666="","",IFERROR(VLOOKUP(B2666,'Debt Inputs'!$A$6:$M$105,2,FALSE),""))</f>
        <v/>
      </c>
      <c r="D2666" s="48">
        <f>IF(B2666="","",K2566)</f>
        <v/>
      </c>
      <c r="E2666" s="21">
        <f>IF(B2666="","",IFERROR(VLOOKUP(B2666,'Debt Inputs'!$A$6:$M$105,5,FALSE),0))</f>
        <v/>
      </c>
      <c r="F2666" s="48">
        <f>IF(D2666="","",IFERROR(D2666*E2666/12,0))</f>
        <v/>
      </c>
      <c r="G2666" s="48">
        <f>IF(D2666="","",MIN(IFERROR(VLOOKUP(B2666,'Debt Inputs'!$A$6:$M$105,7,FALSE),0),D2666+F2666))</f>
        <v/>
      </c>
      <c r="H2666" s="48">
        <f>IF(D2666="","",IF(L2666=1,MAX(0,'Debt Inputs'!$B$2-SUM($G$2606:$G$2705)),0))</f>
        <v/>
      </c>
      <c r="I2666" s="48">
        <f>IF(D2666="","",MIN(D2666+F2666,G2666+H2666))</f>
        <v/>
      </c>
      <c r="J2666" s="48">
        <f>IF(D2666="","",MIN(D2666,MAX(0,I2666-F2666)))</f>
        <v/>
      </c>
      <c r="K2666" s="48">
        <f>IF(D2666="","",MAX(0,D2666+F2666-I2666))</f>
        <v/>
      </c>
      <c r="L2666" s="18">
        <f>IF(D2666="","",IF(D2666&lt;=0,"",1+COUNTIFS($D$2606:$D$2705,"&gt;0",$E$2606:$E$2705,"&gt;"&amp;E2666)))</f>
        <v/>
      </c>
      <c r="M2666" s="18">
        <f>IF(D2666="","",IF(AND(K2666&gt;0,L2666=1),"Yes","No"))</f>
        <v/>
      </c>
      <c r="N2666" s="48">
        <f>IF(D2666="","",N2566+F2666)</f>
        <v/>
      </c>
      <c r="O2666" s="47">
        <f>IF(D2666="","",IF(AND(K2666=0,K2566&gt;0),C2666,""))</f>
        <v/>
      </c>
    </row>
    <row r="2667">
      <c r="A2667" s="49">
        <f>IF(B2667="","",DATE(YEAR('Debt Inputs'!$E$2),MONTH('Debt Inputs'!$E$2)+26,1))</f>
        <v/>
      </c>
      <c r="B2667" s="23">
        <f>IF('Debt Inputs'!A67="","",'Debt Inputs'!A67)</f>
        <v/>
      </c>
      <c r="C2667" s="24">
        <f>IF(B2667="","",IFERROR(VLOOKUP(B2667,'Debt Inputs'!$A$6:$M$105,2,FALSE),""))</f>
        <v/>
      </c>
      <c r="D2667" s="50">
        <f>IF(B2667="","",K2567)</f>
        <v/>
      </c>
      <c r="E2667" s="26">
        <f>IF(B2667="","",IFERROR(VLOOKUP(B2667,'Debt Inputs'!$A$6:$M$105,5,FALSE),0))</f>
        <v/>
      </c>
      <c r="F2667" s="50">
        <f>IF(D2667="","",IFERROR(D2667*E2667/12,0))</f>
        <v/>
      </c>
      <c r="G2667" s="50">
        <f>IF(D2667="","",MIN(IFERROR(VLOOKUP(B2667,'Debt Inputs'!$A$6:$M$105,7,FALSE),0),D2667+F2667))</f>
        <v/>
      </c>
      <c r="H2667" s="50">
        <f>IF(D2667="","",IF(L2667=1,MAX(0,'Debt Inputs'!$B$2-SUM($G$2606:$G$2705)),0))</f>
        <v/>
      </c>
      <c r="I2667" s="50">
        <f>IF(D2667="","",MIN(D2667+F2667,G2667+H2667))</f>
        <v/>
      </c>
      <c r="J2667" s="50">
        <f>IF(D2667="","",MIN(D2667,MAX(0,I2667-F2667)))</f>
        <v/>
      </c>
      <c r="K2667" s="50">
        <f>IF(D2667="","",MAX(0,D2667+F2667-I2667))</f>
        <v/>
      </c>
      <c r="L2667" s="23">
        <f>IF(D2667="","",IF(D2667&lt;=0,"",1+COUNTIFS($D$2606:$D$2705,"&gt;0",$E$2606:$E$2705,"&gt;"&amp;E2667)))</f>
        <v/>
      </c>
      <c r="M2667" s="23">
        <f>IF(D2667="","",IF(AND(K2667&gt;0,L2667=1),"Yes","No"))</f>
        <v/>
      </c>
      <c r="N2667" s="50">
        <f>IF(D2667="","",N2567+F2667)</f>
        <v/>
      </c>
      <c r="O2667" s="49">
        <f>IF(D2667="","",IF(AND(K2667=0,K2567&gt;0),C2667,""))</f>
        <v/>
      </c>
    </row>
    <row r="2668">
      <c r="A2668" s="47">
        <f>IF(B2668="","",DATE(YEAR('Debt Inputs'!$E$2),MONTH('Debt Inputs'!$E$2)+26,1))</f>
        <v/>
      </c>
      <c r="B2668" s="18">
        <f>IF('Debt Inputs'!A68="","",'Debt Inputs'!A68)</f>
        <v/>
      </c>
      <c r="C2668" s="19">
        <f>IF(B2668="","",IFERROR(VLOOKUP(B2668,'Debt Inputs'!$A$6:$M$105,2,FALSE),""))</f>
        <v/>
      </c>
      <c r="D2668" s="48">
        <f>IF(B2668="","",K2568)</f>
        <v/>
      </c>
      <c r="E2668" s="21">
        <f>IF(B2668="","",IFERROR(VLOOKUP(B2668,'Debt Inputs'!$A$6:$M$105,5,FALSE),0))</f>
        <v/>
      </c>
      <c r="F2668" s="48">
        <f>IF(D2668="","",IFERROR(D2668*E2668/12,0))</f>
        <v/>
      </c>
      <c r="G2668" s="48">
        <f>IF(D2668="","",MIN(IFERROR(VLOOKUP(B2668,'Debt Inputs'!$A$6:$M$105,7,FALSE),0),D2668+F2668))</f>
        <v/>
      </c>
      <c r="H2668" s="48">
        <f>IF(D2668="","",IF(L2668=1,MAX(0,'Debt Inputs'!$B$2-SUM($G$2606:$G$2705)),0))</f>
        <v/>
      </c>
      <c r="I2668" s="48">
        <f>IF(D2668="","",MIN(D2668+F2668,G2668+H2668))</f>
        <v/>
      </c>
      <c r="J2668" s="48">
        <f>IF(D2668="","",MIN(D2668,MAX(0,I2668-F2668)))</f>
        <v/>
      </c>
      <c r="K2668" s="48">
        <f>IF(D2668="","",MAX(0,D2668+F2668-I2668))</f>
        <v/>
      </c>
      <c r="L2668" s="18">
        <f>IF(D2668="","",IF(D2668&lt;=0,"",1+COUNTIFS($D$2606:$D$2705,"&gt;0",$E$2606:$E$2705,"&gt;"&amp;E2668)))</f>
        <v/>
      </c>
      <c r="M2668" s="18">
        <f>IF(D2668="","",IF(AND(K2668&gt;0,L2668=1),"Yes","No"))</f>
        <v/>
      </c>
      <c r="N2668" s="48">
        <f>IF(D2668="","",N2568+F2668)</f>
        <v/>
      </c>
      <c r="O2668" s="47">
        <f>IF(D2668="","",IF(AND(K2668=0,K2568&gt;0),C2668,""))</f>
        <v/>
      </c>
    </row>
    <row r="2669">
      <c r="A2669" s="49">
        <f>IF(B2669="","",DATE(YEAR('Debt Inputs'!$E$2),MONTH('Debt Inputs'!$E$2)+26,1))</f>
        <v/>
      </c>
      <c r="B2669" s="23">
        <f>IF('Debt Inputs'!A69="","",'Debt Inputs'!A69)</f>
        <v/>
      </c>
      <c r="C2669" s="24">
        <f>IF(B2669="","",IFERROR(VLOOKUP(B2669,'Debt Inputs'!$A$6:$M$105,2,FALSE),""))</f>
        <v/>
      </c>
      <c r="D2669" s="50">
        <f>IF(B2669="","",K2569)</f>
        <v/>
      </c>
      <c r="E2669" s="26">
        <f>IF(B2669="","",IFERROR(VLOOKUP(B2669,'Debt Inputs'!$A$6:$M$105,5,FALSE),0))</f>
        <v/>
      </c>
      <c r="F2669" s="50">
        <f>IF(D2669="","",IFERROR(D2669*E2669/12,0))</f>
        <v/>
      </c>
      <c r="G2669" s="50">
        <f>IF(D2669="","",MIN(IFERROR(VLOOKUP(B2669,'Debt Inputs'!$A$6:$M$105,7,FALSE),0),D2669+F2669))</f>
        <v/>
      </c>
      <c r="H2669" s="50">
        <f>IF(D2669="","",IF(L2669=1,MAX(0,'Debt Inputs'!$B$2-SUM($G$2606:$G$2705)),0))</f>
        <v/>
      </c>
      <c r="I2669" s="50">
        <f>IF(D2669="","",MIN(D2669+F2669,G2669+H2669))</f>
        <v/>
      </c>
      <c r="J2669" s="50">
        <f>IF(D2669="","",MIN(D2669,MAX(0,I2669-F2669)))</f>
        <v/>
      </c>
      <c r="K2669" s="50">
        <f>IF(D2669="","",MAX(0,D2669+F2669-I2669))</f>
        <v/>
      </c>
      <c r="L2669" s="23">
        <f>IF(D2669="","",IF(D2669&lt;=0,"",1+COUNTIFS($D$2606:$D$2705,"&gt;0",$E$2606:$E$2705,"&gt;"&amp;E2669)))</f>
        <v/>
      </c>
      <c r="M2669" s="23">
        <f>IF(D2669="","",IF(AND(K2669&gt;0,L2669=1),"Yes","No"))</f>
        <v/>
      </c>
      <c r="N2669" s="50">
        <f>IF(D2669="","",N2569+F2669)</f>
        <v/>
      </c>
      <c r="O2669" s="49">
        <f>IF(D2669="","",IF(AND(K2669=0,K2569&gt;0),C2669,""))</f>
        <v/>
      </c>
    </row>
    <row r="2670">
      <c r="A2670" s="47">
        <f>IF(B2670="","",DATE(YEAR('Debt Inputs'!$E$2),MONTH('Debt Inputs'!$E$2)+26,1))</f>
        <v/>
      </c>
      <c r="B2670" s="18">
        <f>IF('Debt Inputs'!A70="","",'Debt Inputs'!A70)</f>
        <v/>
      </c>
      <c r="C2670" s="19">
        <f>IF(B2670="","",IFERROR(VLOOKUP(B2670,'Debt Inputs'!$A$6:$M$105,2,FALSE),""))</f>
        <v/>
      </c>
      <c r="D2670" s="48">
        <f>IF(B2670="","",K2570)</f>
        <v/>
      </c>
      <c r="E2670" s="21">
        <f>IF(B2670="","",IFERROR(VLOOKUP(B2670,'Debt Inputs'!$A$6:$M$105,5,FALSE),0))</f>
        <v/>
      </c>
      <c r="F2670" s="48">
        <f>IF(D2670="","",IFERROR(D2670*E2670/12,0))</f>
        <v/>
      </c>
      <c r="G2670" s="48">
        <f>IF(D2670="","",MIN(IFERROR(VLOOKUP(B2670,'Debt Inputs'!$A$6:$M$105,7,FALSE),0),D2670+F2670))</f>
        <v/>
      </c>
      <c r="H2670" s="48">
        <f>IF(D2670="","",IF(L2670=1,MAX(0,'Debt Inputs'!$B$2-SUM($G$2606:$G$2705)),0))</f>
        <v/>
      </c>
      <c r="I2670" s="48">
        <f>IF(D2670="","",MIN(D2670+F2670,G2670+H2670))</f>
        <v/>
      </c>
      <c r="J2670" s="48">
        <f>IF(D2670="","",MIN(D2670,MAX(0,I2670-F2670)))</f>
        <v/>
      </c>
      <c r="K2670" s="48">
        <f>IF(D2670="","",MAX(0,D2670+F2670-I2670))</f>
        <v/>
      </c>
      <c r="L2670" s="18">
        <f>IF(D2670="","",IF(D2670&lt;=0,"",1+COUNTIFS($D$2606:$D$2705,"&gt;0",$E$2606:$E$2705,"&gt;"&amp;E2670)))</f>
        <v/>
      </c>
      <c r="M2670" s="18">
        <f>IF(D2670="","",IF(AND(K2670&gt;0,L2670=1),"Yes","No"))</f>
        <v/>
      </c>
      <c r="N2670" s="48">
        <f>IF(D2670="","",N2570+F2670)</f>
        <v/>
      </c>
      <c r="O2670" s="47">
        <f>IF(D2670="","",IF(AND(K2670=0,K2570&gt;0),C2670,""))</f>
        <v/>
      </c>
    </row>
    <row r="2671">
      <c r="A2671" s="49">
        <f>IF(B2671="","",DATE(YEAR('Debt Inputs'!$E$2),MONTH('Debt Inputs'!$E$2)+26,1))</f>
        <v/>
      </c>
      <c r="B2671" s="23">
        <f>IF('Debt Inputs'!A71="","",'Debt Inputs'!A71)</f>
        <v/>
      </c>
      <c r="C2671" s="24">
        <f>IF(B2671="","",IFERROR(VLOOKUP(B2671,'Debt Inputs'!$A$6:$M$105,2,FALSE),""))</f>
        <v/>
      </c>
      <c r="D2671" s="50">
        <f>IF(B2671="","",K2571)</f>
        <v/>
      </c>
      <c r="E2671" s="26">
        <f>IF(B2671="","",IFERROR(VLOOKUP(B2671,'Debt Inputs'!$A$6:$M$105,5,FALSE),0))</f>
        <v/>
      </c>
      <c r="F2671" s="50">
        <f>IF(D2671="","",IFERROR(D2671*E2671/12,0))</f>
        <v/>
      </c>
      <c r="G2671" s="50">
        <f>IF(D2671="","",MIN(IFERROR(VLOOKUP(B2671,'Debt Inputs'!$A$6:$M$105,7,FALSE),0),D2671+F2671))</f>
        <v/>
      </c>
      <c r="H2671" s="50">
        <f>IF(D2671="","",IF(L2671=1,MAX(0,'Debt Inputs'!$B$2-SUM($G$2606:$G$2705)),0))</f>
        <v/>
      </c>
      <c r="I2671" s="50">
        <f>IF(D2671="","",MIN(D2671+F2671,G2671+H2671))</f>
        <v/>
      </c>
      <c r="J2671" s="50">
        <f>IF(D2671="","",MIN(D2671,MAX(0,I2671-F2671)))</f>
        <v/>
      </c>
      <c r="K2671" s="50">
        <f>IF(D2671="","",MAX(0,D2671+F2671-I2671))</f>
        <v/>
      </c>
      <c r="L2671" s="23">
        <f>IF(D2671="","",IF(D2671&lt;=0,"",1+COUNTIFS($D$2606:$D$2705,"&gt;0",$E$2606:$E$2705,"&gt;"&amp;E2671)))</f>
        <v/>
      </c>
      <c r="M2671" s="23">
        <f>IF(D2671="","",IF(AND(K2671&gt;0,L2671=1),"Yes","No"))</f>
        <v/>
      </c>
      <c r="N2671" s="50">
        <f>IF(D2671="","",N2571+F2671)</f>
        <v/>
      </c>
      <c r="O2671" s="49">
        <f>IF(D2671="","",IF(AND(K2671=0,K2571&gt;0),C2671,""))</f>
        <v/>
      </c>
    </row>
    <row r="2672">
      <c r="A2672" s="47">
        <f>IF(B2672="","",DATE(YEAR('Debt Inputs'!$E$2),MONTH('Debt Inputs'!$E$2)+26,1))</f>
        <v/>
      </c>
      <c r="B2672" s="18">
        <f>IF('Debt Inputs'!A72="","",'Debt Inputs'!A72)</f>
        <v/>
      </c>
      <c r="C2672" s="19">
        <f>IF(B2672="","",IFERROR(VLOOKUP(B2672,'Debt Inputs'!$A$6:$M$105,2,FALSE),""))</f>
        <v/>
      </c>
      <c r="D2672" s="48">
        <f>IF(B2672="","",K2572)</f>
        <v/>
      </c>
      <c r="E2672" s="21">
        <f>IF(B2672="","",IFERROR(VLOOKUP(B2672,'Debt Inputs'!$A$6:$M$105,5,FALSE),0))</f>
        <v/>
      </c>
      <c r="F2672" s="48">
        <f>IF(D2672="","",IFERROR(D2672*E2672/12,0))</f>
        <v/>
      </c>
      <c r="G2672" s="48">
        <f>IF(D2672="","",MIN(IFERROR(VLOOKUP(B2672,'Debt Inputs'!$A$6:$M$105,7,FALSE),0),D2672+F2672))</f>
        <v/>
      </c>
      <c r="H2672" s="48">
        <f>IF(D2672="","",IF(L2672=1,MAX(0,'Debt Inputs'!$B$2-SUM($G$2606:$G$2705)),0))</f>
        <v/>
      </c>
      <c r="I2672" s="48">
        <f>IF(D2672="","",MIN(D2672+F2672,G2672+H2672))</f>
        <v/>
      </c>
      <c r="J2672" s="48">
        <f>IF(D2672="","",MIN(D2672,MAX(0,I2672-F2672)))</f>
        <v/>
      </c>
      <c r="K2672" s="48">
        <f>IF(D2672="","",MAX(0,D2672+F2672-I2672))</f>
        <v/>
      </c>
      <c r="L2672" s="18">
        <f>IF(D2672="","",IF(D2672&lt;=0,"",1+COUNTIFS($D$2606:$D$2705,"&gt;0",$E$2606:$E$2705,"&gt;"&amp;E2672)))</f>
        <v/>
      </c>
      <c r="M2672" s="18">
        <f>IF(D2672="","",IF(AND(K2672&gt;0,L2672=1),"Yes","No"))</f>
        <v/>
      </c>
      <c r="N2672" s="48">
        <f>IF(D2672="","",N2572+F2672)</f>
        <v/>
      </c>
      <c r="O2672" s="47">
        <f>IF(D2672="","",IF(AND(K2672=0,K2572&gt;0),C2672,""))</f>
        <v/>
      </c>
    </row>
    <row r="2673">
      <c r="A2673" s="49">
        <f>IF(B2673="","",DATE(YEAR('Debt Inputs'!$E$2),MONTH('Debt Inputs'!$E$2)+26,1))</f>
        <v/>
      </c>
      <c r="B2673" s="23">
        <f>IF('Debt Inputs'!A73="","",'Debt Inputs'!A73)</f>
        <v/>
      </c>
      <c r="C2673" s="24">
        <f>IF(B2673="","",IFERROR(VLOOKUP(B2673,'Debt Inputs'!$A$6:$M$105,2,FALSE),""))</f>
        <v/>
      </c>
      <c r="D2673" s="50">
        <f>IF(B2673="","",K2573)</f>
        <v/>
      </c>
      <c r="E2673" s="26">
        <f>IF(B2673="","",IFERROR(VLOOKUP(B2673,'Debt Inputs'!$A$6:$M$105,5,FALSE),0))</f>
        <v/>
      </c>
      <c r="F2673" s="50">
        <f>IF(D2673="","",IFERROR(D2673*E2673/12,0))</f>
        <v/>
      </c>
      <c r="G2673" s="50">
        <f>IF(D2673="","",MIN(IFERROR(VLOOKUP(B2673,'Debt Inputs'!$A$6:$M$105,7,FALSE),0),D2673+F2673))</f>
        <v/>
      </c>
      <c r="H2673" s="50">
        <f>IF(D2673="","",IF(L2673=1,MAX(0,'Debt Inputs'!$B$2-SUM($G$2606:$G$2705)),0))</f>
        <v/>
      </c>
      <c r="I2673" s="50">
        <f>IF(D2673="","",MIN(D2673+F2673,G2673+H2673))</f>
        <v/>
      </c>
      <c r="J2673" s="50">
        <f>IF(D2673="","",MIN(D2673,MAX(0,I2673-F2673)))</f>
        <v/>
      </c>
      <c r="K2673" s="50">
        <f>IF(D2673="","",MAX(0,D2673+F2673-I2673))</f>
        <v/>
      </c>
      <c r="L2673" s="23">
        <f>IF(D2673="","",IF(D2673&lt;=0,"",1+COUNTIFS($D$2606:$D$2705,"&gt;0",$E$2606:$E$2705,"&gt;"&amp;E2673)))</f>
        <v/>
      </c>
      <c r="M2673" s="23">
        <f>IF(D2673="","",IF(AND(K2673&gt;0,L2673=1),"Yes","No"))</f>
        <v/>
      </c>
      <c r="N2673" s="50">
        <f>IF(D2673="","",N2573+F2673)</f>
        <v/>
      </c>
      <c r="O2673" s="49">
        <f>IF(D2673="","",IF(AND(K2673=0,K2573&gt;0),C2673,""))</f>
        <v/>
      </c>
    </row>
    <row r="2674">
      <c r="A2674" s="47">
        <f>IF(B2674="","",DATE(YEAR('Debt Inputs'!$E$2),MONTH('Debt Inputs'!$E$2)+26,1))</f>
        <v/>
      </c>
      <c r="B2674" s="18">
        <f>IF('Debt Inputs'!A74="","",'Debt Inputs'!A74)</f>
        <v/>
      </c>
      <c r="C2674" s="19">
        <f>IF(B2674="","",IFERROR(VLOOKUP(B2674,'Debt Inputs'!$A$6:$M$105,2,FALSE),""))</f>
        <v/>
      </c>
      <c r="D2674" s="48">
        <f>IF(B2674="","",K2574)</f>
        <v/>
      </c>
      <c r="E2674" s="21">
        <f>IF(B2674="","",IFERROR(VLOOKUP(B2674,'Debt Inputs'!$A$6:$M$105,5,FALSE),0))</f>
        <v/>
      </c>
      <c r="F2674" s="48">
        <f>IF(D2674="","",IFERROR(D2674*E2674/12,0))</f>
        <v/>
      </c>
      <c r="G2674" s="48">
        <f>IF(D2674="","",MIN(IFERROR(VLOOKUP(B2674,'Debt Inputs'!$A$6:$M$105,7,FALSE),0),D2674+F2674))</f>
        <v/>
      </c>
      <c r="H2674" s="48">
        <f>IF(D2674="","",IF(L2674=1,MAX(0,'Debt Inputs'!$B$2-SUM($G$2606:$G$2705)),0))</f>
        <v/>
      </c>
      <c r="I2674" s="48">
        <f>IF(D2674="","",MIN(D2674+F2674,G2674+H2674))</f>
        <v/>
      </c>
      <c r="J2674" s="48">
        <f>IF(D2674="","",MIN(D2674,MAX(0,I2674-F2674)))</f>
        <v/>
      </c>
      <c r="K2674" s="48">
        <f>IF(D2674="","",MAX(0,D2674+F2674-I2674))</f>
        <v/>
      </c>
      <c r="L2674" s="18">
        <f>IF(D2674="","",IF(D2674&lt;=0,"",1+COUNTIFS($D$2606:$D$2705,"&gt;0",$E$2606:$E$2705,"&gt;"&amp;E2674)))</f>
        <v/>
      </c>
      <c r="M2674" s="18">
        <f>IF(D2674="","",IF(AND(K2674&gt;0,L2674=1),"Yes","No"))</f>
        <v/>
      </c>
      <c r="N2674" s="48">
        <f>IF(D2674="","",N2574+F2674)</f>
        <v/>
      </c>
      <c r="O2674" s="47">
        <f>IF(D2674="","",IF(AND(K2674=0,K2574&gt;0),C2674,""))</f>
        <v/>
      </c>
    </row>
    <row r="2675">
      <c r="A2675" s="49">
        <f>IF(B2675="","",DATE(YEAR('Debt Inputs'!$E$2),MONTH('Debt Inputs'!$E$2)+26,1))</f>
        <v/>
      </c>
      <c r="B2675" s="23">
        <f>IF('Debt Inputs'!A75="","",'Debt Inputs'!A75)</f>
        <v/>
      </c>
      <c r="C2675" s="24">
        <f>IF(B2675="","",IFERROR(VLOOKUP(B2675,'Debt Inputs'!$A$6:$M$105,2,FALSE),""))</f>
        <v/>
      </c>
      <c r="D2675" s="50">
        <f>IF(B2675="","",K2575)</f>
        <v/>
      </c>
      <c r="E2675" s="26">
        <f>IF(B2675="","",IFERROR(VLOOKUP(B2675,'Debt Inputs'!$A$6:$M$105,5,FALSE),0))</f>
        <v/>
      </c>
      <c r="F2675" s="50">
        <f>IF(D2675="","",IFERROR(D2675*E2675/12,0))</f>
        <v/>
      </c>
      <c r="G2675" s="50">
        <f>IF(D2675="","",MIN(IFERROR(VLOOKUP(B2675,'Debt Inputs'!$A$6:$M$105,7,FALSE),0),D2675+F2675))</f>
        <v/>
      </c>
      <c r="H2675" s="50">
        <f>IF(D2675="","",IF(L2675=1,MAX(0,'Debt Inputs'!$B$2-SUM($G$2606:$G$2705)),0))</f>
        <v/>
      </c>
      <c r="I2675" s="50">
        <f>IF(D2675="","",MIN(D2675+F2675,G2675+H2675))</f>
        <v/>
      </c>
      <c r="J2675" s="50">
        <f>IF(D2675="","",MIN(D2675,MAX(0,I2675-F2675)))</f>
        <v/>
      </c>
      <c r="K2675" s="50">
        <f>IF(D2675="","",MAX(0,D2675+F2675-I2675))</f>
        <v/>
      </c>
      <c r="L2675" s="23">
        <f>IF(D2675="","",IF(D2675&lt;=0,"",1+COUNTIFS($D$2606:$D$2705,"&gt;0",$E$2606:$E$2705,"&gt;"&amp;E2675)))</f>
        <v/>
      </c>
      <c r="M2675" s="23">
        <f>IF(D2675="","",IF(AND(K2675&gt;0,L2675=1),"Yes","No"))</f>
        <v/>
      </c>
      <c r="N2675" s="50">
        <f>IF(D2675="","",N2575+F2675)</f>
        <v/>
      </c>
      <c r="O2675" s="49">
        <f>IF(D2675="","",IF(AND(K2675=0,K2575&gt;0),C2675,""))</f>
        <v/>
      </c>
    </row>
    <row r="2676">
      <c r="A2676" s="47">
        <f>IF(B2676="","",DATE(YEAR('Debt Inputs'!$E$2),MONTH('Debt Inputs'!$E$2)+26,1))</f>
        <v/>
      </c>
      <c r="B2676" s="18">
        <f>IF('Debt Inputs'!A76="","",'Debt Inputs'!A76)</f>
        <v/>
      </c>
      <c r="C2676" s="19">
        <f>IF(B2676="","",IFERROR(VLOOKUP(B2676,'Debt Inputs'!$A$6:$M$105,2,FALSE),""))</f>
        <v/>
      </c>
      <c r="D2676" s="48">
        <f>IF(B2676="","",K2576)</f>
        <v/>
      </c>
      <c r="E2676" s="21">
        <f>IF(B2676="","",IFERROR(VLOOKUP(B2676,'Debt Inputs'!$A$6:$M$105,5,FALSE),0))</f>
        <v/>
      </c>
      <c r="F2676" s="48">
        <f>IF(D2676="","",IFERROR(D2676*E2676/12,0))</f>
        <v/>
      </c>
      <c r="G2676" s="48">
        <f>IF(D2676="","",MIN(IFERROR(VLOOKUP(B2676,'Debt Inputs'!$A$6:$M$105,7,FALSE),0),D2676+F2676))</f>
        <v/>
      </c>
      <c r="H2676" s="48">
        <f>IF(D2676="","",IF(L2676=1,MAX(0,'Debt Inputs'!$B$2-SUM($G$2606:$G$2705)),0))</f>
        <v/>
      </c>
      <c r="I2676" s="48">
        <f>IF(D2676="","",MIN(D2676+F2676,G2676+H2676))</f>
        <v/>
      </c>
      <c r="J2676" s="48">
        <f>IF(D2676="","",MIN(D2676,MAX(0,I2676-F2676)))</f>
        <v/>
      </c>
      <c r="K2676" s="48">
        <f>IF(D2676="","",MAX(0,D2676+F2676-I2676))</f>
        <v/>
      </c>
      <c r="L2676" s="18">
        <f>IF(D2676="","",IF(D2676&lt;=0,"",1+COUNTIFS($D$2606:$D$2705,"&gt;0",$E$2606:$E$2705,"&gt;"&amp;E2676)))</f>
        <v/>
      </c>
      <c r="M2676" s="18">
        <f>IF(D2676="","",IF(AND(K2676&gt;0,L2676=1),"Yes","No"))</f>
        <v/>
      </c>
      <c r="N2676" s="48">
        <f>IF(D2676="","",N2576+F2676)</f>
        <v/>
      </c>
      <c r="O2676" s="47">
        <f>IF(D2676="","",IF(AND(K2676=0,K2576&gt;0),C2676,""))</f>
        <v/>
      </c>
    </row>
    <row r="2677">
      <c r="A2677" s="49">
        <f>IF(B2677="","",DATE(YEAR('Debt Inputs'!$E$2),MONTH('Debt Inputs'!$E$2)+26,1))</f>
        <v/>
      </c>
      <c r="B2677" s="23">
        <f>IF('Debt Inputs'!A77="","",'Debt Inputs'!A77)</f>
        <v/>
      </c>
      <c r="C2677" s="24">
        <f>IF(B2677="","",IFERROR(VLOOKUP(B2677,'Debt Inputs'!$A$6:$M$105,2,FALSE),""))</f>
        <v/>
      </c>
      <c r="D2677" s="50">
        <f>IF(B2677="","",K2577)</f>
        <v/>
      </c>
      <c r="E2677" s="26">
        <f>IF(B2677="","",IFERROR(VLOOKUP(B2677,'Debt Inputs'!$A$6:$M$105,5,FALSE),0))</f>
        <v/>
      </c>
      <c r="F2677" s="50">
        <f>IF(D2677="","",IFERROR(D2677*E2677/12,0))</f>
        <v/>
      </c>
      <c r="G2677" s="50">
        <f>IF(D2677="","",MIN(IFERROR(VLOOKUP(B2677,'Debt Inputs'!$A$6:$M$105,7,FALSE),0),D2677+F2677))</f>
        <v/>
      </c>
      <c r="H2677" s="50">
        <f>IF(D2677="","",IF(L2677=1,MAX(0,'Debt Inputs'!$B$2-SUM($G$2606:$G$2705)),0))</f>
        <v/>
      </c>
      <c r="I2677" s="50">
        <f>IF(D2677="","",MIN(D2677+F2677,G2677+H2677))</f>
        <v/>
      </c>
      <c r="J2677" s="50">
        <f>IF(D2677="","",MIN(D2677,MAX(0,I2677-F2677)))</f>
        <v/>
      </c>
      <c r="K2677" s="50">
        <f>IF(D2677="","",MAX(0,D2677+F2677-I2677))</f>
        <v/>
      </c>
      <c r="L2677" s="23">
        <f>IF(D2677="","",IF(D2677&lt;=0,"",1+COUNTIFS($D$2606:$D$2705,"&gt;0",$E$2606:$E$2705,"&gt;"&amp;E2677)))</f>
        <v/>
      </c>
      <c r="M2677" s="23">
        <f>IF(D2677="","",IF(AND(K2677&gt;0,L2677=1),"Yes","No"))</f>
        <v/>
      </c>
      <c r="N2677" s="50">
        <f>IF(D2677="","",N2577+F2677)</f>
        <v/>
      </c>
      <c r="O2677" s="49">
        <f>IF(D2677="","",IF(AND(K2677=0,K2577&gt;0),C2677,""))</f>
        <v/>
      </c>
    </row>
    <row r="2678">
      <c r="A2678" s="47">
        <f>IF(B2678="","",DATE(YEAR('Debt Inputs'!$E$2),MONTH('Debt Inputs'!$E$2)+26,1))</f>
        <v/>
      </c>
      <c r="B2678" s="18">
        <f>IF('Debt Inputs'!A78="","",'Debt Inputs'!A78)</f>
        <v/>
      </c>
      <c r="C2678" s="19">
        <f>IF(B2678="","",IFERROR(VLOOKUP(B2678,'Debt Inputs'!$A$6:$M$105,2,FALSE),""))</f>
        <v/>
      </c>
      <c r="D2678" s="48">
        <f>IF(B2678="","",K2578)</f>
        <v/>
      </c>
      <c r="E2678" s="21">
        <f>IF(B2678="","",IFERROR(VLOOKUP(B2678,'Debt Inputs'!$A$6:$M$105,5,FALSE),0))</f>
        <v/>
      </c>
      <c r="F2678" s="48">
        <f>IF(D2678="","",IFERROR(D2678*E2678/12,0))</f>
        <v/>
      </c>
      <c r="G2678" s="48">
        <f>IF(D2678="","",MIN(IFERROR(VLOOKUP(B2678,'Debt Inputs'!$A$6:$M$105,7,FALSE),0),D2678+F2678))</f>
        <v/>
      </c>
      <c r="H2678" s="48">
        <f>IF(D2678="","",IF(L2678=1,MAX(0,'Debt Inputs'!$B$2-SUM($G$2606:$G$2705)),0))</f>
        <v/>
      </c>
      <c r="I2678" s="48">
        <f>IF(D2678="","",MIN(D2678+F2678,G2678+H2678))</f>
        <v/>
      </c>
      <c r="J2678" s="48">
        <f>IF(D2678="","",MIN(D2678,MAX(0,I2678-F2678)))</f>
        <v/>
      </c>
      <c r="K2678" s="48">
        <f>IF(D2678="","",MAX(0,D2678+F2678-I2678))</f>
        <v/>
      </c>
      <c r="L2678" s="18">
        <f>IF(D2678="","",IF(D2678&lt;=0,"",1+COUNTIFS($D$2606:$D$2705,"&gt;0",$E$2606:$E$2705,"&gt;"&amp;E2678)))</f>
        <v/>
      </c>
      <c r="M2678" s="18">
        <f>IF(D2678="","",IF(AND(K2678&gt;0,L2678=1),"Yes","No"))</f>
        <v/>
      </c>
      <c r="N2678" s="48">
        <f>IF(D2678="","",N2578+F2678)</f>
        <v/>
      </c>
      <c r="O2678" s="47">
        <f>IF(D2678="","",IF(AND(K2678=0,K2578&gt;0),C2678,""))</f>
        <v/>
      </c>
    </row>
    <row r="2679">
      <c r="A2679" s="49">
        <f>IF(B2679="","",DATE(YEAR('Debt Inputs'!$E$2),MONTH('Debt Inputs'!$E$2)+26,1))</f>
        <v/>
      </c>
      <c r="B2679" s="23">
        <f>IF('Debt Inputs'!A79="","",'Debt Inputs'!A79)</f>
        <v/>
      </c>
      <c r="C2679" s="24">
        <f>IF(B2679="","",IFERROR(VLOOKUP(B2679,'Debt Inputs'!$A$6:$M$105,2,FALSE),""))</f>
        <v/>
      </c>
      <c r="D2679" s="50">
        <f>IF(B2679="","",K2579)</f>
        <v/>
      </c>
      <c r="E2679" s="26">
        <f>IF(B2679="","",IFERROR(VLOOKUP(B2679,'Debt Inputs'!$A$6:$M$105,5,FALSE),0))</f>
        <v/>
      </c>
      <c r="F2679" s="50">
        <f>IF(D2679="","",IFERROR(D2679*E2679/12,0))</f>
        <v/>
      </c>
      <c r="G2679" s="50">
        <f>IF(D2679="","",MIN(IFERROR(VLOOKUP(B2679,'Debt Inputs'!$A$6:$M$105,7,FALSE),0),D2679+F2679))</f>
        <v/>
      </c>
      <c r="H2679" s="50">
        <f>IF(D2679="","",IF(L2679=1,MAX(0,'Debt Inputs'!$B$2-SUM($G$2606:$G$2705)),0))</f>
        <v/>
      </c>
      <c r="I2679" s="50">
        <f>IF(D2679="","",MIN(D2679+F2679,G2679+H2679))</f>
        <v/>
      </c>
      <c r="J2679" s="50">
        <f>IF(D2679="","",MIN(D2679,MAX(0,I2679-F2679)))</f>
        <v/>
      </c>
      <c r="K2679" s="50">
        <f>IF(D2679="","",MAX(0,D2679+F2679-I2679))</f>
        <v/>
      </c>
      <c r="L2679" s="23">
        <f>IF(D2679="","",IF(D2679&lt;=0,"",1+COUNTIFS($D$2606:$D$2705,"&gt;0",$E$2606:$E$2705,"&gt;"&amp;E2679)))</f>
        <v/>
      </c>
      <c r="M2679" s="23">
        <f>IF(D2679="","",IF(AND(K2679&gt;0,L2679=1),"Yes","No"))</f>
        <v/>
      </c>
      <c r="N2679" s="50">
        <f>IF(D2679="","",N2579+F2679)</f>
        <v/>
      </c>
      <c r="O2679" s="49">
        <f>IF(D2679="","",IF(AND(K2679=0,K2579&gt;0),C2679,""))</f>
        <v/>
      </c>
    </row>
    <row r="2680">
      <c r="A2680" s="47">
        <f>IF(B2680="","",DATE(YEAR('Debt Inputs'!$E$2),MONTH('Debt Inputs'!$E$2)+26,1))</f>
        <v/>
      </c>
      <c r="B2680" s="18">
        <f>IF('Debt Inputs'!A80="","",'Debt Inputs'!A80)</f>
        <v/>
      </c>
      <c r="C2680" s="19">
        <f>IF(B2680="","",IFERROR(VLOOKUP(B2680,'Debt Inputs'!$A$6:$M$105,2,FALSE),""))</f>
        <v/>
      </c>
      <c r="D2680" s="48">
        <f>IF(B2680="","",K2580)</f>
        <v/>
      </c>
      <c r="E2680" s="21">
        <f>IF(B2680="","",IFERROR(VLOOKUP(B2680,'Debt Inputs'!$A$6:$M$105,5,FALSE),0))</f>
        <v/>
      </c>
      <c r="F2680" s="48">
        <f>IF(D2680="","",IFERROR(D2680*E2680/12,0))</f>
        <v/>
      </c>
      <c r="G2680" s="48">
        <f>IF(D2680="","",MIN(IFERROR(VLOOKUP(B2680,'Debt Inputs'!$A$6:$M$105,7,FALSE),0),D2680+F2680))</f>
        <v/>
      </c>
      <c r="H2680" s="48">
        <f>IF(D2680="","",IF(L2680=1,MAX(0,'Debt Inputs'!$B$2-SUM($G$2606:$G$2705)),0))</f>
        <v/>
      </c>
      <c r="I2680" s="48">
        <f>IF(D2680="","",MIN(D2680+F2680,G2680+H2680))</f>
        <v/>
      </c>
      <c r="J2680" s="48">
        <f>IF(D2680="","",MIN(D2680,MAX(0,I2680-F2680)))</f>
        <v/>
      </c>
      <c r="K2680" s="48">
        <f>IF(D2680="","",MAX(0,D2680+F2680-I2680))</f>
        <v/>
      </c>
      <c r="L2680" s="18">
        <f>IF(D2680="","",IF(D2680&lt;=0,"",1+COUNTIFS($D$2606:$D$2705,"&gt;0",$E$2606:$E$2705,"&gt;"&amp;E2680)))</f>
        <v/>
      </c>
      <c r="M2680" s="18">
        <f>IF(D2680="","",IF(AND(K2680&gt;0,L2680=1),"Yes","No"))</f>
        <v/>
      </c>
      <c r="N2680" s="48">
        <f>IF(D2680="","",N2580+F2680)</f>
        <v/>
      </c>
      <c r="O2680" s="47">
        <f>IF(D2680="","",IF(AND(K2680=0,K2580&gt;0),C2680,""))</f>
        <v/>
      </c>
    </row>
    <row r="2681">
      <c r="A2681" s="49">
        <f>IF(B2681="","",DATE(YEAR('Debt Inputs'!$E$2),MONTH('Debt Inputs'!$E$2)+26,1))</f>
        <v/>
      </c>
      <c r="B2681" s="23">
        <f>IF('Debt Inputs'!A81="","",'Debt Inputs'!A81)</f>
        <v/>
      </c>
      <c r="C2681" s="24">
        <f>IF(B2681="","",IFERROR(VLOOKUP(B2681,'Debt Inputs'!$A$6:$M$105,2,FALSE),""))</f>
        <v/>
      </c>
      <c r="D2681" s="50">
        <f>IF(B2681="","",K2581)</f>
        <v/>
      </c>
      <c r="E2681" s="26">
        <f>IF(B2681="","",IFERROR(VLOOKUP(B2681,'Debt Inputs'!$A$6:$M$105,5,FALSE),0))</f>
        <v/>
      </c>
      <c r="F2681" s="50">
        <f>IF(D2681="","",IFERROR(D2681*E2681/12,0))</f>
        <v/>
      </c>
      <c r="G2681" s="50">
        <f>IF(D2681="","",MIN(IFERROR(VLOOKUP(B2681,'Debt Inputs'!$A$6:$M$105,7,FALSE),0),D2681+F2681))</f>
        <v/>
      </c>
      <c r="H2681" s="50">
        <f>IF(D2681="","",IF(L2681=1,MAX(0,'Debt Inputs'!$B$2-SUM($G$2606:$G$2705)),0))</f>
        <v/>
      </c>
      <c r="I2681" s="50">
        <f>IF(D2681="","",MIN(D2681+F2681,G2681+H2681))</f>
        <v/>
      </c>
      <c r="J2681" s="50">
        <f>IF(D2681="","",MIN(D2681,MAX(0,I2681-F2681)))</f>
        <v/>
      </c>
      <c r="K2681" s="50">
        <f>IF(D2681="","",MAX(0,D2681+F2681-I2681))</f>
        <v/>
      </c>
      <c r="L2681" s="23">
        <f>IF(D2681="","",IF(D2681&lt;=0,"",1+COUNTIFS($D$2606:$D$2705,"&gt;0",$E$2606:$E$2705,"&gt;"&amp;E2681)))</f>
        <v/>
      </c>
      <c r="M2681" s="23">
        <f>IF(D2681="","",IF(AND(K2681&gt;0,L2681=1),"Yes","No"))</f>
        <v/>
      </c>
      <c r="N2681" s="50">
        <f>IF(D2681="","",N2581+F2681)</f>
        <v/>
      </c>
      <c r="O2681" s="49">
        <f>IF(D2681="","",IF(AND(K2681=0,K2581&gt;0),C2681,""))</f>
        <v/>
      </c>
    </row>
    <row r="2682">
      <c r="A2682" s="47">
        <f>IF(B2682="","",DATE(YEAR('Debt Inputs'!$E$2),MONTH('Debt Inputs'!$E$2)+26,1))</f>
        <v/>
      </c>
      <c r="B2682" s="18">
        <f>IF('Debt Inputs'!A82="","",'Debt Inputs'!A82)</f>
        <v/>
      </c>
      <c r="C2682" s="19">
        <f>IF(B2682="","",IFERROR(VLOOKUP(B2682,'Debt Inputs'!$A$6:$M$105,2,FALSE),""))</f>
        <v/>
      </c>
      <c r="D2682" s="48">
        <f>IF(B2682="","",K2582)</f>
        <v/>
      </c>
      <c r="E2682" s="21">
        <f>IF(B2682="","",IFERROR(VLOOKUP(B2682,'Debt Inputs'!$A$6:$M$105,5,FALSE),0))</f>
        <v/>
      </c>
      <c r="F2682" s="48">
        <f>IF(D2682="","",IFERROR(D2682*E2682/12,0))</f>
        <v/>
      </c>
      <c r="G2682" s="48">
        <f>IF(D2682="","",MIN(IFERROR(VLOOKUP(B2682,'Debt Inputs'!$A$6:$M$105,7,FALSE),0),D2682+F2682))</f>
        <v/>
      </c>
      <c r="H2682" s="48">
        <f>IF(D2682="","",IF(L2682=1,MAX(0,'Debt Inputs'!$B$2-SUM($G$2606:$G$2705)),0))</f>
        <v/>
      </c>
      <c r="I2682" s="48">
        <f>IF(D2682="","",MIN(D2682+F2682,G2682+H2682))</f>
        <v/>
      </c>
      <c r="J2682" s="48">
        <f>IF(D2682="","",MIN(D2682,MAX(0,I2682-F2682)))</f>
        <v/>
      </c>
      <c r="K2682" s="48">
        <f>IF(D2682="","",MAX(0,D2682+F2682-I2682))</f>
        <v/>
      </c>
      <c r="L2682" s="18">
        <f>IF(D2682="","",IF(D2682&lt;=0,"",1+COUNTIFS($D$2606:$D$2705,"&gt;0",$E$2606:$E$2705,"&gt;"&amp;E2682)))</f>
        <v/>
      </c>
      <c r="M2682" s="18">
        <f>IF(D2682="","",IF(AND(K2682&gt;0,L2682=1),"Yes","No"))</f>
        <v/>
      </c>
      <c r="N2682" s="48">
        <f>IF(D2682="","",N2582+F2682)</f>
        <v/>
      </c>
      <c r="O2682" s="47">
        <f>IF(D2682="","",IF(AND(K2682=0,K2582&gt;0),C2682,""))</f>
        <v/>
      </c>
    </row>
    <row r="2683">
      <c r="A2683" s="49">
        <f>IF(B2683="","",DATE(YEAR('Debt Inputs'!$E$2),MONTH('Debt Inputs'!$E$2)+26,1))</f>
        <v/>
      </c>
      <c r="B2683" s="23">
        <f>IF('Debt Inputs'!A83="","",'Debt Inputs'!A83)</f>
        <v/>
      </c>
      <c r="C2683" s="24">
        <f>IF(B2683="","",IFERROR(VLOOKUP(B2683,'Debt Inputs'!$A$6:$M$105,2,FALSE),""))</f>
        <v/>
      </c>
      <c r="D2683" s="50">
        <f>IF(B2683="","",K2583)</f>
        <v/>
      </c>
      <c r="E2683" s="26">
        <f>IF(B2683="","",IFERROR(VLOOKUP(B2683,'Debt Inputs'!$A$6:$M$105,5,FALSE),0))</f>
        <v/>
      </c>
      <c r="F2683" s="50">
        <f>IF(D2683="","",IFERROR(D2683*E2683/12,0))</f>
        <v/>
      </c>
      <c r="G2683" s="50">
        <f>IF(D2683="","",MIN(IFERROR(VLOOKUP(B2683,'Debt Inputs'!$A$6:$M$105,7,FALSE),0),D2683+F2683))</f>
        <v/>
      </c>
      <c r="H2683" s="50">
        <f>IF(D2683="","",IF(L2683=1,MAX(0,'Debt Inputs'!$B$2-SUM($G$2606:$G$2705)),0))</f>
        <v/>
      </c>
      <c r="I2683" s="50">
        <f>IF(D2683="","",MIN(D2683+F2683,G2683+H2683))</f>
        <v/>
      </c>
      <c r="J2683" s="50">
        <f>IF(D2683="","",MIN(D2683,MAX(0,I2683-F2683)))</f>
        <v/>
      </c>
      <c r="K2683" s="50">
        <f>IF(D2683="","",MAX(0,D2683+F2683-I2683))</f>
        <v/>
      </c>
      <c r="L2683" s="23">
        <f>IF(D2683="","",IF(D2683&lt;=0,"",1+COUNTIFS($D$2606:$D$2705,"&gt;0",$E$2606:$E$2705,"&gt;"&amp;E2683)))</f>
        <v/>
      </c>
      <c r="M2683" s="23">
        <f>IF(D2683="","",IF(AND(K2683&gt;0,L2683=1),"Yes","No"))</f>
        <v/>
      </c>
      <c r="N2683" s="50">
        <f>IF(D2683="","",N2583+F2683)</f>
        <v/>
      </c>
      <c r="O2683" s="49">
        <f>IF(D2683="","",IF(AND(K2683=0,K2583&gt;0),C2683,""))</f>
        <v/>
      </c>
    </row>
    <row r="2684">
      <c r="A2684" s="47">
        <f>IF(B2684="","",DATE(YEAR('Debt Inputs'!$E$2),MONTH('Debt Inputs'!$E$2)+26,1))</f>
        <v/>
      </c>
      <c r="B2684" s="18">
        <f>IF('Debt Inputs'!A84="","",'Debt Inputs'!A84)</f>
        <v/>
      </c>
      <c r="C2684" s="19">
        <f>IF(B2684="","",IFERROR(VLOOKUP(B2684,'Debt Inputs'!$A$6:$M$105,2,FALSE),""))</f>
        <v/>
      </c>
      <c r="D2684" s="48">
        <f>IF(B2684="","",K2584)</f>
        <v/>
      </c>
      <c r="E2684" s="21">
        <f>IF(B2684="","",IFERROR(VLOOKUP(B2684,'Debt Inputs'!$A$6:$M$105,5,FALSE),0))</f>
        <v/>
      </c>
      <c r="F2684" s="48">
        <f>IF(D2684="","",IFERROR(D2684*E2684/12,0))</f>
        <v/>
      </c>
      <c r="G2684" s="48">
        <f>IF(D2684="","",MIN(IFERROR(VLOOKUP(B2684,'Debt Inputs'!$A$6:$M$105,7,FALSE),0),D2684+F2684))</f>
        <v/>
      </c>
      <c r="H2684" s="48">
        <f>IF(D2684="","",IF(L2684=1,MAX(0,'Debt Inputs'!$B$2-SUM($G$2606:$G$2705)),0))</f>
        <v/>
      </c>
      <c r="I2684" s="48">
        <f>IF(D2684="","",MIN(D2684+F2684,G2684+H2684))</f>
        <v/>
      </c>
      <c r="J2684" s="48">
        <f>IF(D2684="","",MIN(D2684,MAX(0,I2684-F2684)))</f>
        <v/>
      </c>
      <c r="K2684" s="48">
        <f>IF(D2684="","",MAX(0,D2684+F2684-I2684))</f>
        <v/>
      </c>
      <c r="L2684" s="18">
        <f>IF(D2684="","",IF(D2684&lt;=0,"",1+COUNTIFS($D$2606:$D$2705,"&gt;0",$E$2606:$E$2705,"&gt;"&amp;E2684)))</f>
        <v/>
      </c>
      <c r="M2684" s="18">
        <f>IF(D2684="","",IF(AND(K2684&gt;0,L2684=1),"Yes","No"))</f>
        <v/>
      </c>
      <c r="N2684" s="48">
        <f>IF(D2684="","",N2584+F2684)</f>
        <v/>
      </c>
      <c r="O2684" s="47">
        <f>IF(D2684="","",IF(AND(K2684=0,K2584&gt;0),C2684,""))</f>
        <v/>
      </c>
    </row>
    <row r="2685">
      <c r="A2685" s="49">
        <f>IF(B2685="","",DATE(YEAR('Debt Inputs'!$E$2),MONTH('Debt Inputs'!$E$2)+26,1))</f>
        <v/>
      </c>
      <c r="B2685" s="23">
        <f>IF('Debt Inputs'!A85="","",'Debt Inputs'!A85)</f>
        <v/>
      </c>
      <c r="C2685" s="24">
        <f>IF(B2685="","",IFERROR(VLOOKUP(B2685,'Debt Inputs'!$A$6:$M$105,2,FALSE),""))</f>
        <v/>
      </c>
      <c r="D2685" s="50">
        <f>IF(B2685="","",K2585)</f>
        <v/>
      </c>
      <c r="E2685" s="26">
        <f>IF(B2685="","",IFERROR(VLOOKUP(B2685,'Debt Inputs'!$A$6:$M$105,5,FALSE),0))</f>
        <v/>
      </c>
      <c r="F2685" s="50">
        <f>IF(D2685="","",IFERROR(D2685*E2685/12,0))</f>
        <v/>
      </c>
      <c r="G2685" s="50">
        <f>IF(D2685="","",MIN(IFERROR(VLOOKUP(B2685,'Debt Inputs'!$A$6:$M$105,7,FALSE),0),D2685+F2685))</f>
        <v/>
      </c>
      <c r="H2685" s="50">
        <f>IF(D2685="","",IF(L2685=1,MAX(0,'Debt Inputs'!$B$2-SUM($G$2606:$G$2705)),0))</f>
        <v/>
      </c>
      <c r="I2685" s="50">
        <f>IF(D2685="","",MIN(D2685+F2685,G2685+H2685))</f>
        <v/>
      </c>
      <c r="J2685" s="50">
        <f>IF(D2685="","",MIN(D2685,MAX(0,I2685-F2685)))</f>
        <v/>
      </c>
      <c r="K2685" s="50">
        <f>IF(D2685="","",MAX(0,D2685+F2685-I2685))</f>
        <v/>
      </c>
      <c r="L2685" s="23">
        <f>IF(D2685="","",IF(D2685&lt;=0,"",1+COUNTIFS($D$2606:$D$2705,"&gt;0",$E$2606:$E$2705,"&gt;"&amp;E2685)))</f>
        <v/>
      </c>
      <c r="M2685" s="23">
        <f>IF(D2685="","",IF(AND(K2685&gt;0,L2685=1),"Yes","No"))</f>
        <v/>
      </c>
      <c r="N2685" s="50">
        <f>IF(D2685="","",N2585+F2685)</f>
        <v/>
      </c>
      <c r="O2685" s="49">
        <f>IF(D2685="","",IF(AND(K2685=0,K2585&gt;0),C2685,""))</f>
        <v/>
      </c>
    </row>
    <row r="2686">
      <c r="A2686" s="47">
        <f>IF(B2686="","",DATE(YEAR('Debt Inputs'!$E$2),MONTH('Debt Inputs'!$E$2)+26,1))</f>
        <v/>
      </c>
      <c r="B2686" s="18">
        <f>IF('Debt Inputs'!A86="","",'Debt Inputs'!A86)</f>
        <v/>
      </c>
      <c r="C2686" s="19">
        <f>IF(B2686="","",IFERROR(VLOOKUP(B2686,'Debt Inputs'!$A$6:$M$105,2,FALSE),""))</f>
        <v/>
      </c>
      <c r="D2686" s="48">
        <f>IF(B2686="","",K2586)</f>
        <v/>
      </c>
      <c r="E2686" s="21">
        <f>IF(B2686="","",IFERROR(VLOOKUP(B2686,'Debt Inputs'!$A$6:$M$105,5,FALSE),0))</f>
        <v/>
      </c>
      <c r="F2686" s="48">
        <f>IF(D2686="","",IFERROR(D2686*E2686/12,0))</f>
        <v/>
      </c>
      <c r="G2686" s="48">
        <f>IF(D2686="","",MIN(IFERROR(VLOOKUP(B2686,'Debt Inputs'!$A$6:$M$105,7,FALSE),0),D2686+F2686))</f>
        <v/>
      </c>
      <c r="H2686" s="48">
        <f>IF(D2686="","",IF(L2686=1,MAX(0,'Debt Inputs'!$B$2-SUM($G$2606:$G$2705)),0))</f>
        <v/>
      </c>
      <c r="I2686" s="48">
        <f>IF(D2686="","",MIN(D2686+F2686,G2686+H2686))</f>
        <v/>
      </c>
      <c r="J2686" s="48">
        <f>IF(D2686="","",MIN(D2686,MAX(0,I2686-F2686)))</f>
        <v/>
      </c>
      <c r="K2686" s="48">
        <f>IF(D2686="","",MAX(0,D2686+F2686-I2686))</f>
        <v/>
      </c>
      <c r="L2686" s="18">
        <f>IF(D2686="","",IF(D2686&lt;=0,"",1+COUNTIFS($D$2606:$D$2705,"&gt;0",$E$2606:$E$2705,"&gt;"&amp;E2686)))</f>
        <v/>
      </c>
      <c r="M2686" s="18">
        <f>IF(D2686="","",IF(AND(K2686&gt;0,L2686=1),"Yes","No"))</f>
        <v/>
      </c>
      <c r="N2686" s="48">
        <f>IF(D2686="","",N2586+F2686)</f>
        <v/>
      </c>
      <c r="O2686" s="47">
        <f>IF(D2686="","",IF(AND(K2686=0,K2586&gt;0),C2686,""))</f>
        <v/>
      </c>
    </row>
    <row r="2687">
      <c r="A2687" s="49">
        <f>IF(B2687="","",DATE(YEAR('Debt Inputs'!$E$2),MONTH('Debt Inputs'!$E$2)+26,1))</f>
        <v/>
      </c>
      <c r="B2687" s="23">
        <f>IF('Debt Inputs'!A87="","",'Debt Inputs'!A87)</f>
        <v/>
      </c>
      <c r="C2687" s="24">
        <f>IF(B2687="","",IFERROR(VLOOKUP(B2687,'Debt Inputs'!$A$6:$M$105,2,FALSE),""))</f>
        <v/>
      </c>
      <c r="D2687" s="50">
        <f>IF(B2687="","",K2587)</f>
        <v/>
      </c>
      <c r="E2687" s="26">
        <f>IF(B2687="","",IFERROR(VLOOKUP(B2687,'Debt Inputs'!$A$6:$M$105,5,FALSE),0))</f>
        <v/>
      </c>
      <c r="F2687" s="50">
        <f>IF(D2687="","",IFERROR(D2687*E2687/12,0))</f>
        <v/>
      </c>
      <c r="G2687" s="50">
        <f>IF(D2687="","",MIN(IFERROR(VLOOKUP(B2687,'Debt Inputs'!$A$6:$M$105,7,FALSE),0),D2687+F2687))</f>
        <v/>
      </c>
      <c r="H2687" s="50">
        <f>IF(D2687="","",IF(L2687=1,MAX(0,'Debt Inputs'!$B$2-SUM($G$2606:$G$2705)),0))</f>
        <v/>
      </c>
      <c r="I2687" s="50">
        <f>IF(D2687="","",MIN(D2687+F2687,G2687+H2687))</f>
        <v/>
      </c>
      <c r="J2687" s="50">
        <f>IF(D2687="","",MIN(D2687,MAX(0,I2687-F2687)))</f>
        <v/>
      </c>
      <c r="K2687" s="50">
        <f>IF(D2687="","",MAX(0,D2687+F2687-I2687))</f>
        <v/>
      </c>
      <c r="L2687" s="23">
        <f>IF(D2687="","",IF(D2687&lt;=0,"",1+COUNTIFS($D$2606:$D$2705,"&gt;0",$E$2606:$E$2705,"&gt;"&amp;E2687)))</f>
        <v/>
      </c>
      <c r="M2687" s="23">
        <f>IF(D2687="","",IF(AND(K2687&gt;0,L2687=1),"Yes","No"))</f>
        <v/>
      </c>
      <c r="N2687" s="50">
        <f>IF(D2687="","",N2587+F2687)</f>
        <v/>
      </c>
      <c r="O2687" s="49">
        <f>IF(D2687="","",IF(AND(K2687=0,K2587&gt;0),C2687,""))</f>
        <v/>
      </c>
    </row>
    <row r="2688">
      <c r="A2688" s="47">
        <f>IF(B2688="","",DATE(YEAR('Debt Inputs'!$E$2),MONTH('Debt Inputs'!$E$2)+26,1))</f>
        <v/>
      </c>
      <c r="B2688" s="18">
        <f>IF('Debt Inputs'!A88="","",'Debt Inputs'!A88)</f>
        <v/>
      </c>
      <c r="C2688" s="19">
        <f>IF(B2688="","",IFERROR(VLOOKUP(B2688,'Debt Inputs'!$A$6:$M$105,2,FALSE),""))</f>
        <v/>
      </c>
      <c r="D2688" s="48">
        <f>IF(B2688="","",K2588)</f>
        <v/>
      </c>
      <c r="E2688" s="21">
        <f>IF(B2688="","",IFERROR(VLOOKUP(B2688,'Debt Inputs'!$A$6:$M$105,5,FALSE),0))</f>
        <v/>
      </c>
      <c r="F2688" s="48">
        <f>IF(D2688="","",IFERROR(D2688*E2688/12,0))</f>
        <v/>
      </c>
      <c r="G2688" s="48">
        <f>IF(D2688="","",MIN(IFERROR(VLOOKUP(B2688,'Debt Inputs'!$A$6:$M$105,7,FALSE),0),D2688+F2688))</f>
        <v/>
      </c>
      <c r="H2688" s="48">
        <f>IF(D2688="","",IF(L2688=1,MAX(0,'Debt Inputs'!$B$2-SUM($G$2606:$G$2705)),0))</f>
        <v/>
      </c>
      <c r="I2688" s="48">
        <f>IF(D2688="","",MIN(D2688+F2688,G2688+H2688))</f>
        <v/>
      </c>
      <c r="J2688" s="48">
        <f>IF(D2688="","",MIN(D2688,MAX(0,I2688-F2688)))</f>
        <v/>
      </c>
      <c r="K2688" s="48">
        <f>IF(D2688="","",MAX(0,D2688+F2688-I2688))</f>
        <v/>
      </c>
      <c r="L2688" s="18">
        <f>IF(D2688="","",IF(D2688&lt;=0,"",1+COUNTIFS($D$2606:$D$2705,"&gt;0",$E$2606:$E$2705,"&gt;"&amp;E2688)))</f>
        <v/>
      </c>
      <c r="M2688" s="18">
        <f>IF(D2688="","",IF(AND(K2688&gt;0,L2688=1),"Yes","No"))</f>
        <v/>
      </c>
      <c r="N2688" s="48">
        <f>IF(D2688="","",N2588+F2688)</f>
        <v/>
      </c>
      <c r="O2688" s="47">
        <f>IF(D2688="","",IF(AND(K2688=0,K2588&gt;0),C2688,""))</f>
        <v/>
      </c>
    </row>
    <row r="2689">
      <c r="A2689" s="49">
        <f>IF(B2689="","",DATE(YEAR('Debt Inputs'!$E$2),MONTH('Debt Inputs'!$E$2)+26,1))</f>
        <v/>
      </c>
      <c r="B2689" s="23">
        <f>IF('Debt Inputs'!A89="","",'Debt Inputs'!A89)</f>
        <v/>
      </c>
      <c r="C2689" s="24">
        <f>IF(B2689="","",IFERROR(VLOOKUP(B2689,'Debt Inputs'!$A$6:$M$105,2,FALSE),""))</f>
        <v/>
      </c>
      <c r="D2689" s="50">
        <f>IF(B2689="","",K2589)</f>
        <v/>
      </c>
      <c r="E2689" s="26">
        <f>IF(B2689="","",IFERROR(VLOOKUP(B2689,'Debt Inputs'!$A$6:$M$105,5,FALSE),0))</f>
        <v/>
      </c>
      <c r="F2689" s="50">
        <f>IF(D2689="","",IFERROR(D2689*E2689/12,0))</f>
        <v/>
      </c>
      <c r="G2689" s="50">
        <f>IF(D2689="","",MIN(IFERROR(VLOOKUP(B2689,'Debt Inputs'!$A$6:$M$105,7,FALSE),0),D2689+F2689))</f>
        <v/>
      </c>
      <c r="H2689" s="50">
        <f>IF(D2689="","",IF(L2689=1,MAX(0,'Debt Inputs'!$B$2-SUM($G$2606:$G$2705)),0))</f>
        <v/>
      </c>
      <c r="I2689" s="50">
        <f>IF(D2689="","",MIN(D2689+F2689,G2689+H2689))</f>
        <v/>
      </c>
      <c r="J2689" s="50">
        <f>IF(D2689="","",MIN(D2689,MAX(0,I2689-F2689)))</f>
        <v/>
      </c>
      <c r="K2689" s="50">
        <f>IF(D2689="","",MAX(0,D2689+F2689-I2689))</f>
        <v/>
      </c>
      <c r="L2689" s="23">
        <f>IF(D2689="","",IF(D2689&lt;=0,"",1+COUNTIFS($D$2606:$D$2705,"&gt;0",$E$2606:$E$2705,"&gt;"&amp;E2689)))</f>
        <v/>
      </c>
      <c r="M2689" s="23">
        <f>IF(D2689="","",IF(AND(K2689&gt;0,L2689=1),"Yes","No"))</f>
        <v/>
      </c>
      <c r="N2689" s="50">
        <f>IF(D2689="","",N2589+F2689)</f>
        <v/>
      </c>
      <c r="O2689" s="49">
        <f>IF(D2689="","",IF(AND(K2689=0,K2589&gt;0),C2689,""))</f>
        <v/>
      </c>
    </row>
    <row r="2690">
      <c r="A2690" s="47">
        <f>IF(B2690="","",DATE(YEAR('Debt Inputs'!$E$2),MONTH('Debt Inputs'!$E$2)+26,1))</f>
        <v/>
      </c>
      <c r="B2690" s="18">
        <f>IF('Debt Inputs'!A90="","",'Debt Inputs'!A90)</f>
        <v/>
      </c>
      <c r="C2690" s="19">
        <f>IF(B2690="","",IFERROR(VLOOKUP(B2690,'Debt Inputs'!$A$6:$M$105,2,FALSE),""))</f>
        <v/>
      </c>
      <c r="D2690" s="48">
        <f>IF(B2690="","",K2590)</f>
        <v/>
      </c>
      <c r="E2690" s="21">
        <f>IF(B2690="","",IFERROR(VLOOKUP(B2690,'Debt Inputs'!$A$6:$M$105,5,FALSE),0))</f>
        <v/>
      </c>
      <c r="F2690" s="48">
        <f>IF(D2690="","",IFERROR(D2690*E2690/12,0))</f>
        <v/>
      </c>
      <c r="G2690" s="48">
        <f>IF(D2690="","",MIN(IFERROR(VLOOKUP(B2690,'Debt Inputs'!$A$6:$M$105,7,FALSE),0),D2690+F2690))</f>
        <v/>
      </c>
      <c r="H2690" s="48">
        <f>IF(D2690="","",IF(L2690=1,MAX(0,'Debt Inputs'!$B$2-SUM($G$2606:$G$2705)),0))</f>
        <v/>
      </c>
      <c r="I2690" s="48">
        <f>IF(D2690="","",MIN(D2690+F2690,G2690+H2690))</f>
        <v/>
      </c>
      <c r="J2690" s="48">
        <f>IF(D2690="","",MIN(D2690,MAX(0,I2690-F2690)))</f>
        <v/>
      </c>
      <c r="K2690" s="48">
        <f>IF(D2690="","",MAX(0,D2690+F2690-I2690))</f>
        <v/>
      </c>
      <c r="L2690" s="18">
        <f>IF(D2690="","",IF(D2690&lt;=0,"",1+COUNTIFS($D$2606:$D$2705,"&gt;0",$E$2606:$E$2705,"&gt;"&amp;E2690)))</f>
        <v/>
      </c>
      <c r="M2690" s="18">
        <f>IF(D2690="","",IF(AND(K2690&gt;0,L2690=1),"Yes","No"))</f>
        <v/>
      </c>
      <c r="N2690" s="48">
        <f>IF(D2690="","",N2590+F2690)</f>
        <v/>
      </c>
      <c r="O2690" s="47">
        <f>IF(D2690="","",IF(AND(K2690=0,K2590&gt;0),C2690,""))</f>
        <v/>
      </c>
    </row>
    <row r="2691">
      <c r="A2691" s="49">
        <f>IF(B2691="","",DATE(YEAR('Debt Inputs'!$E$2),MONTH('Debt Inputs'!$E$2)+26,1))</f>
        <v/>
      </c>
      <c r="B2691" s="23">
        <f>IF('Debt Inputs'!A91="","",'Debt Inputs'!A91)</f>
        <v/>
      </c>
      <c r="C2691" s="24">
        <f>IF(B2691="","",IFERROR(VLOOKUP(B2691,'Debt Inputs'!$A$6:$M$105,2,FALSE),""))</f>
        <v/>
      </c>
      <c r="D2691" s="50">
        <f>IF(B2691="","",K2591)</f>
        <v/>
      </c>
      <c r="E2691" s="26">
        <f>IF(B2691="","",IFERROR(VLOOKUP(B2691,'Debt Inputs'!$A$6:$M$105,5,FALSE),0))</f>
        <v/>
      </c>
      <c r="F2691" s="50">
        <f>IF(D2691="","",IFERROR(D2691*E2691/12,0))</f>
        <v/>
      </c>
      <c r="G2691" s="50">
        <f>IF(D2691="","",MIN(IFERROR(VLOOKUP(B2691,'Debt Inputs'!$A$6:$M$105,7,FALSE),0),D2691+F2691))</f>
        <v/>
      </c>
      <c r="H2691" s="50">
        <f>IF(D2691="","",IF(L2691=1,MAX(0,'Debt Inputs'!$B$2-SUM($G$2606:$G$2705)),0))</f>
        <v/>
      </c>
      <c r="I2691" s="50">
        <f>IF(D2691="","",MIN(D2691+F2691,G2691+H2691))</f>
        <v/>
      </c>
      <c r="J2691" s="50">
        <f>IF(D2691="","",MIN(D2691,MAX(0,I2691-F2691)))</f>
        <v/>
      </c>
      <c r="K2691" s="50">
        <f>IF(D2691="","",MAX(0,D2691+F2691-I2691))</f>
        <v/>
      </c>
      <c r="L2691" s="23">
        <f>IF(D2691="","",IF(D2691&lt;=0,"",1+COUNTIFS($D$2606:$D$2705,"&gt;0",$E$2606:$E$2705,"&gt;"&amp;E2691)))</f>
        <v/>
      </c>
      <c r="M2691" s="23">
        <f>IF(D2691="","",IF(AND(K2691&gt;0,L2691=1),"Yes","No"))</f>
        <v/>
      </c>
      <c r="N2691" s="50">
        <f>IF(D2691="","",N2591+F2691)</f>
        <v/>
      </c>
      <c r="O2691" s="49">
        <f>IF(D2691="","",IF(AND(K2691=0,K2591&gt;0),C2691,""))</f>
        <v/>
      </c>
    </row>
    <row r="2692">
      <c r="A2692" s="47">
        <f>IF(B2692="","",DATE(YEAR('Debt Inputs'!$E$2),MONTH('Debt Inputs'!$E$2)+26,1))</f>
        <v/>
      </c>
      <c r="B2692" s="18">
        <f>IF('Debt Inputs'!A92="","",'Debt Inputs'!A92)</f>
        <v/>
      </c>
      <c r="C2692" s="19">
        <f>IF(B2692="","",IFERROR(VLOOKUP(B2692,'Debt Inputs'!$A$6:$M$105,2,FALSE),""))</f>
        <v/>
      </c>
      <c r="D2692" s="48">
        <f>IF(B2692="","",K2592)</f>
        <v/>
      </c>
      <c r="E2692" s="21">
        <f>IF(B2692="","",IFERROR(VLOOKUP(B2692,'Debt Inputs'!$A$6:$M$105,5,FALSE),0))</f>
        <v/>
      </c>
      <c r="F2692" s="48">
        <f>IF(D2692="","",IFERROR(D2692*E2692/12,0))</f>
        <v/>
      </c>
      <c r="G2692" s="48">
        <f>IF(D2692="","",MIN(IFERROR(VLOOKUP(B2692,'Debt Inputs'!$A$6:$M$105,7,FALSE),0),D2692+F2692))</f>
        <v/>
      </c>
      <c r="H2692" s="48">
        <f>IF(D2692="","",IF(L2692=1,MAX(0,'Debt Inputs'!$B$2-SUM($G$2606:$G$2705)),0))</f>
        <v/>
      </c>
      <c r="I2692" s="48">
        <f>IF(D2692="","",MIN(D2692+F2692,G2692+H2692))</f>
        <v/>
      </c>
      <c r="J2692" s="48">
        <f>IF(D2692="","",MIN(D2692,MAX(0,I2692-F2692)))</f>
        <v/>
      </c>
      <c r="K2692" s="48">
        <f>IF(D2692="","",MAX(0,D2692+F2692-I2692))</f>
        <v/>
      </c>
      <c r="L2692" s="18">
        <f>IF(D2692="","",IF(D2692&lt;=0,"",1+COUNTIFS($D$2606:$D$2705,"&gt;0",$E$2606:$E$2705,"&gt;"&amp;E2692)))</f>
        <v/>
      </c>
      <c r="M2692" s="18">
        <f>IF(D2692="","",IF(AND(K2692&gt;0,L2692=1),"Yes","No"))</f>
        <v/>
      </c>
      <c r="N2692" s="48">
        <f>IF(D2692="","",N2592+F2692)</f>
        <v/>
      </c>
      <c r="O2692" s="47">
        <f>IF(D2692="","",IF(AND(K2692=0,K2592&gt;0),C2692,""))</f>
        <v/>
      </c>
    </row>
    <row r="2693">
      <c r="A2693" s="49">
        <f>IF(B2693="","",DATE(YEAR('Debt Inputs'!$E$2),MONTH('Debt Inputs'!$E$2)+26,1))</f>
        <v/>
      </c>
      <c r="B2693" s="23">
        <f>IF('Debt Inputs'!A93="","",'Debt Inputs'!A93)</f>
        <v/>
      </c>
      <c r="C2693" s="24">
        <f>IF(B2693="","",IFERROR(VLOOKUP(B2693,'Debt Inputs'!$A$6:$M$105,2,FALSE),""))</f>
        <v/>
      </c>
      <c r="D2693" s="50">
        <f>IF(B2693="","",K2593)</f>
        <v/>
      </c>
      <c r="E2693" s="26">
        <f>IF(B2693="","",IFERROR(VLOOKUP(B2693,'Debt Inputs'!$A$6:$M$105,5,FALSE),0))</f>
        <v/>
      </c>
      <c r="F2693" s="50">
        <f>IF(D2693="","",IFERROR(D2693*E2693/12,0))</f>
        <v/>
      </c>
      <c r="G2693" s="50">
        <f>IF(D2693="","",MIN(IFERROR(VLOOKUP(B2693,'Debt Inputs'!$A$6:$M$105,7,FALSE),0),D2693+F2693))</f>
        <v/>
      </c>
      <c r="H2693" s="50">
        <f>IF(D2693="","",IF(L2693=1,MAX(0,'Debt Inputs'!$B$2-SUM($G$2606:$G$2705)),0))</f>
        <v/>
      </c>
      <c r="I2693" s="50">
        <f>IF(D2693="","",MIN(D2693+F2693,G2693+H2693))</f>
        <v/>
      </c>
      <c r="J2693" s="50">
        <f>IF(D2693="","",MIN(D2693,MAX(0,I2693-F2693)))</f>
        <v/>
      </c>
      <c r="K2693" s="50">
        <f>IF(D2693="","",MAX(0,D2693+F2693-I2693))</f>
        <v/>
      </c>
      <c r="L2693" s="23">
        <f>IF(D2693="","",IF(D2693&lt;=0,"",1+COUNTIFS($D$2606:$D$2705,"&gt;0",$E$2606:$E$2705,"&gt;"&amp;E2693)))</f>
        <v/>
      </c>
      <c r="M2693" s="23">
        <f>IF(D2693="","",IF(AND(K2693&gt;0,L2693=1),"Yes","No"))</f>
        <v/>
      </c>
      <c r="N2693" s="50">
        <f>IF(D2693="","",N2593+F2693)</f>
        <v/>
      </c>
      <c r="O2693" s="49">
        <f>IF(D2693="","",IF(AND(K2693=0,K2593&gt;0),C2693,""))</f>
        <v/>
      </c>
    </row>
    <row r="2694">
      <c r="A2694" s="47">
        <f>IF(B2694="","",DATE(YEAR('Debt Inputs'!$E$2),MONTH('Debt Inputs'!$E$2)+26,1))</f>
        <v/>
      </c>
      <c r="B2694" s="18">
        <f>IF('Debt Inputs'!A94="","",'Debt Inputs'!A94)</f>
        <v/>
      </c>
      <c r="C2694" s="19">
        <f>IF(B2694="","",IFERROR(VLOOKUP(B2694,'Debt Inputs'!$A$6:$M$105,2,FALSE),""))</f>
        <v/>
      </c>
      <c r="D2694" s="48">
        <f>IF(B2694="","",K2594)</f>
        <v/>
      </c>
      <c r="E2694" s="21">
        <f>IF(B2694="","",IFERROR(VLOOKUP(B2694,'Debt Inputs'!$A$6:$M$105,5,FALSE),0))</f>
        <v/>
      </c>
      <c r="F2694" s="48">
        <f>IF(D2694="","",IFERROR(D2694*E2694/12,0))</f>
        <v/>
      </c>
      <c r="G2694" s="48">
        <f>IF(D2694="","",MIN(IFERROR(VLOOKUP(B2694,'Debt Inputs'!$A$6:$M$105,7,FALSE),0),D2694+F2694))</f>
        <v/>
      </c>
      <c r="H2694" s="48">
        <f>IF(D2694="","",IF(L2694=1,MAX(0,'Debt Inputs'!$B$2-SUM($G$2606:$G$2705)),0))</f>
        <v/>
      </c>
      <c r="I2694" s="48">
        <f>IF(D2694="","",MIN(D2694+F2694,G2694+H2694))</f>
        <v/>
      </c>
      <c r="J2694" s="48">
        <f>IF(D2694="","",MIN(D2694,MAX(0,I2694-F2694)))</f>
        <v/>
      </c>
      <c r="K2694" s="48">
        <f>IF(D2694="","",MAX(0,D2694+F2694-I2694))</f>
        <v/>
      </c>
      <c r="L2694" s="18">
        <f>IF(D2694="","",IF(D2694&lt;=0,"",1+COUNTIFS($D$2606:$D$2705,"&gt;0",$E$2606:$E$2705,"&gt;"&amp;E2694)))</f>
        <v/>
      </c>
      <c r="M2694" s="18">
        <f>IF(D2694="","",IF(AND(K2694&gt;0,L2694=1),"Yes","No"))</f>
        <v/>
      </c>
      <c r="N2694" s="48">
        <f>IF(D2694="","",N2594+F2694)</f>
        <v/>
      </c>
      <c r="O2694" s="47">
        <f>IF(D2694="","",IF(AND(K2694=0,K2594&gt;0),C2694,""))</f>
        <v/>
      </c>
    </row>
    <row r="2695">
      <c r="A2695" s="49">
        <f>IF(B2695="","",DATE(YEAR('Debt Inputs'!$E$2),MONTH('Debt Inputs'!$E$2)+26,1))</f>
        <v/>
      </c>
      <c r="B2695" s="23">
        <f>IF('Debt Inputs'!A95="","",'Debt Inputs'!A95)</f>
        <v/>
      </c>
      <c r="C2695" s="24">
        <f>IF(B2695="","",IFERROR(VLOOKUP(B2695,'Debt Inputs'!$A$6:$M$105,2,FALSE),""))</f>
        <v/>
      </c>
      <c r="D2695" s="50">
        <f>IF(B2695="","",K2595)</f>
        <v/>
      </c>
      <c r="E2695" s="26">
        <f>IF(B2695="","",IFERROR(VLOOKUP(B2695,'Debt Inputs'!$A$6:$M$105,5,FALSE),0))</f>
        <v/>
      </c>
      <c r="F2695" s="50">
        <f>IF(D2695="","",IFERROR(D2695*E2695/12,0))</f>
        <v/>
      </c>
      <c r="G2695" s="50">
        <f>IF(D2695="","",MIN(IFERROR(VLOOKUP(B2695,'Debt Inputs'!$A$6:$M$105,7,FALSE),0),D2695+F2695))</f>
        <v/>
      </c>
      <c r="H2695" s="50">
        <f>IF(D2695="","",IF(L2695=1,MAX(0,'Debt Inputs'!$B$2-SUM($G$2606:$G$2705)),0))</f>
        <v/>
      </c>
      <c r="I2695" s="50">
        <f>IF(D2695="","",MIN(D2695+F2695,G2695+H2695))</f>
        <v/>
      </c>
      <c r="J2695" s="50">
        <f>IF(D2695="","",MIN(D2695,MAX(0,I2695-F2695)))</f>
        <v/>
      </c>
      <c r="K2695" s="50">
        <f>IF(D2695="","",MAX(0,D2695+F2695-I2695))</f>
        <v/>
      </c>
      <c r="L2695" s="23">
        <f>IF(D2695="","",IF(D2695&lt;=0,"",1+COUNTIFS($D$2606:$D$2705,"&gt;0",$E$2606:$E$2705,"&gt;"&amp;E2695)))</f>
        <v/>
      </c>
      <c r="M2695" s="23">
        <f>IF(D2695="","",IF(AND(K2695&gt;0,L2695=1),"Yes","No"))</f>
        <v/>
      </c>
      <c r="N2695" s="50">
        <f>IF(D2695="","",N2595+F2695)</f>
        <v/>
      </c>
      <c r="O2695" s="49">
        <f>IF(D2695="","",IF(AND(K2695=0,K2595&gt;0),C2695,""))</f>
        <v/>
      </c>
    </row>
    <row r="2696">
      <c r="A2696" s="47">
        <f>IF(B2696="","",DATE(YEAR('Debt Inputs'!$E$2),MONTH('Debt Inputs'!$E$2)+26,1))</f>
        <v/>
      </c>
      <c r="B2696" s="18">
        <f>IF('Debt Inputs'!A96="","",'Debt Inputs'!A96)</f>
        <v/>
      </c>
      <c r="C2696" s="19">
        <f>IF(B2696="","",IFERROR(VLOOKUP(B2696,'Debt Inputs'!$A$6:$M$105,2,FALSE),""))</f>
        <v/>
      </c>
      <c r="D2696" s="48">
        <f>IF(B2696="","",K2596)</f>
        <v/>
      </c>
      <c r="E2696" s="21">
        <f>IF(B2696="","",IFERROR(VLOOKUP(B2696,'Debt Inputs'!$A$6:$M$105,5,FALSE),0))</f>
        <v/>
      </c>
      <c r="F2696" s="48">
        <f>IF(D2696="","",IFERROR(D2696*E2696/12,0))</f>
        <v/>
      </c>
      <c r="G2696" s="48">
        <f>IF(D2696="","",MIN(IFERROR(VLOOKUP(B2696,'Debt Inputs'!$A$6:$M$105,7,FALSE),0),D2696+F2696))</f>
        <v/>
      </c>
      <c r="H2696" s="48">
        <f>IF(D2696="","",IF(L2696=1,MAX(0,'Debt Inputs'!$B$2-SUM($G$2606:$G$2705)),0))</f>
        <v/>
      </c>
      <c r="I2696" s="48">
        <f>IF(D2696="","",MIN(D2696+F2696,G2696+H2696))</f>
        <v/>
      </c>
      <c r="J2696" s="48">
        <f>IF(D2696="","",MIN(D2696,MAX(0,I2696-F2696)))</f>
        <v/>
      </c>
      <c r="K2696" s="48">
        <f>IF(D2696="","",MAX(0,D2696+F2696-I2696))</f>
        <v/>
      </c>
      <c r="L2696" s="18">
        <f>IF(D2696="","",IF(D2696&lt;=0,"",1+COUNTIFS($D$2606:$D$2705,"&gt;0",$E$2606:$E$2705,"&gt;"&amp;E2696)))</f>
        <v/>
      </c>
      <c r="M2696" s="18">
        <f>IF(D2696="","",IF(AND(K2696&gt;0,L2696=1),"Yes","No"))</f>
        <v/>
      </c>
      <c r="N2696" s="48">
        <f>IF(D2696="","",N2596+F2696)</f>
        <v/>
      </c>
      <c r="O2696" s="47">
        <f>IF(D2696="","",IF(AND(K2696=0,K2596&gt;0),C2696,""))</f>
        <v/>
      </c>
    </row>
    <row r="2697">
      <c r="A2697" s="49">
        <f>IF(B2697="","",DATE(YEAR('Debt Inputs'!$E$2),MONTH('Debt Inputs'!$E$2)+26,1))</f>
        <v/>
      </c>
      <c r="B2697" s="23">
        <f>IF('Debt Inputs'!A97="","",'Debt Inputs'!A97)</f>
        <v/>
      </c>
      <c r="C2697" s="24">
        <f>IF(B2697="","",IFERROR(VLOOKUP(B2697,'Debt Inputs'!$A$6:$M$105,2,FALSE),""))</f>
        <v/>
      </c>
      <c r="D2697" s="50">
        <f>IF(B2697="","",K2597)</f>
        <v/>
      </c>
      <c r="E2697" s="26">
        <f>IF(B2697="","",IFERROR(VLOOKUP(B2697,'Debt Inputs'!$A$6:$M$105,5,FALSE),0))</f>
        <v/>
      </c>
      <c r="F2697" s="50">
        <f>IF(D2697="","",IFERROR(D2697*E2697/12,0))</f>
        <v/>
      </c>
      <c r="G2697" s="50">
        <f>IF(D2697="","",MIN(IFERROR(VLOOKUP(B2697,'Debt Inputs'!$A$6:$M$105,7,FALSE),0),D2697+F2697))</f>
        <v/>
      </c>
      <c r="H2697" s="50">
        <f>IF(D2697="","",IF(L2697=1,MAX(0,'Debt Inputs'!$B$2-SUM($G$2606:$G$2705)),0))</f>
        <v/>
      </c>
      <c r="I2697" s="50">
        <f>IF(D2697="","",MIN(D2697+F2697,G2697+H2697))</f>
        <v/>
      </c>
      <c r="J2697" s="50">
        <f>IF(D2697="","",MIN(D2697,MAX(0,I2697-F2697)))</f>
        <v/>
      </c>
      <c r="K2697" s="50">
        <f>IF(D2697="","",MAX(0,D2697+F2697-I2697))</f>
        <v/>
      </c>
      <c r="L2697" s="23">
        <f>IF(D2697="","",IF(D2697&lt;=0,"",1+COUNTIFS($D$2606:$D$2705,"&gt;0",$E$2606:$E$2705,"&gt;"&amp;E2697)))</f>
        <v/>
      </c>
      <c r="M2697" s="23">
        <f>IF(D2697="","",IF(AND(K2697&gt;0,L2697=1),"Yes","No"))</f>
        <v/>
      </c>
      <c r="N2697" s="50">
        <f>IF(D2697="","",N2597+F2697)</f>
        <v/>
      </c>
      <c r="O2697" s="49">
        <f>IF(D2697="","",IF(AND(K2697=0,K2597&gt;0),C2697,""))</f>
        <v/>
      </c>
    </row>
    <row r="2698">
      <c r="A2698" s="47">
        <f>IF(B2698="","",DATE(YEAR('Debt Inputs'!$E$2),MONTH('Debt Inputs'!$E$2)+26,1))</f>
        <v/>
      </c>
      <c r="B2698" s="18">
        <f>IF('Debt Inputs'!A98="","",'Debt Inputs'!A98)</f>
        <v/>
      </c>
      <c r="C2698" s="19">
        <f>IF(B2698="","",IFERROR(VLOOKUP(B2698,'Debt Inputs'!$A$6:$M$105,2,FALSE),""))</f>
        <v/>
      </c>
      <c r="D2698" s="48">
        <f>IF(B2698="","",K2598)</f>
        <v/>
      </c>
      <c r="E2698" s="21">
        <f>IF(B2698="","",IFERROR(VLOOKUP(B2698,'Debt Inputs'!$A$6:$M$105,5,FALSE),0))</f>
        <v/>
      </c>
      <c r="F2698" s="48">
        <f>IF(D2698="","",IFERROR(D2698*E2698/12,0))</f>
        <v/>
      </c>
      <c r="G2698" s="48">
        <f>IF(D2698="","",MIN(IFERROR(VLOOKUP(B2698,'Debt Inputs'!$A$6:$M$105,7,FALSE),0),D2698+F2698))</f>
        <v/>
      </c>
      <c r="H2698" s="48">
        <f>IF(D2698="","",IF(L2698=1,MAX(0,'Debt Inputs'!$B$2-SUM($G$2606:$G$2705)),0))</f>
        <v/>
      </c>
      <c r="I2698" s="48">
        <f>IF(D2698="","",MIN(D2698+F2698,G2698+H2698))</f>
        <v/>
      </c>
      <c r="J2698" s="48">
        <f>IF(D2698="","",MIN(D2698,MAX(0,I2698-F2698)))</f>
        <v/>
      </c>
      <c r="K2698" s="48">
        <f>IF(D2698="","",MAX(0,D2698+F2698-I2698))</f>
        <v/>
      </c>
      <c r="L2698" s="18">
        <f>IF(D2698="","",IF(D2698&lt;=0,"",1+COUNTIFS($D$2606:$D$2705,"&gt;0",$E$2606:$E$2705,"&gt;"&amp;E2698)))</f>
        <v/>
      </c>
      <c r="M2698" s="18">
        <f>IF(D2698="","",IF(AND(K2698&gt;0,L2698=1),"Yes","No"))</f>
        <v/>
      </c>
      <c r="N2698" s="48">
        <f>IF(D2698="","",N2598+F2698)</f>
        <v/>
      </c>
      <c r="O2698" s="47">
        <f>IF(D2698="","",IF(AND(K2698=0,K2598&gt;0),C2698,""))</f>
        <v/>
      </c>
    </row>
    <row r="2699">
      <c r="A2699" s="49">
        <f>IF(B2699="","",DATE(YEAR('Debt Inputs'!$E$2),MONTH('Debt Inputs'!$E$2)+26,1))</f>
        <v/>
      </c>
      <c r="B2699" s="23">
        <f>IF('Debt Inputs'!A99="","",'Debt Inputs'!A99)</f>
        <v/>
      </c>
      <c r="C2699" s="24">
        <f>IF(B2699="","",IFERROR(VLOOKUP(B2699,'Debt Inputs'!$A$6:$M$105,2,FALSE),""))</f>
        <v/>
      </c>
      <c r="D2699" s="50">
        <f>IF(B2699="","",K2599)</f>
        <v/>
      </c>
      <c r="E2699" s="26">
        <f>IF(B2699="","",IFERROR(VLOOKUP(B2699,'Debt Inputs'!$A$6:$M$105,5,FALSE),0))</f>
        <v/>
      </c>
      <c r="F2699" s="50">
        <f>IF(D2699="","",IFERROR(D2699*E2699/12,0))</f>
        <v/>
      </c>
      <c r="G2699" s="50">
        <f>IF(D2699="","",MIN(IFERROR(VLOOKUP(B2699,'Debt Inputs'!$A$6:$M$105,7,FALSE),0),D2699+F2699))</f>
        <v/>
      </c>
      <c r="H2699" s="50">
        <f>IF(D2699="","",IF(L2699=1,MAX(0,'Debt Inputs'!$B$2-SUM($G$2606:$G$2705)),0))</f>
        <v/>
      </c>
      <c r="I2699" s="50">
        <f>IF(D2699="","",MIN(D2699+F2699,G2699+H2699))</f>
        <v/>
      </c>
      <c r="J2699" s="50">
        <f>IF(D2699="","",MIN(D2699,MAX(0,I2699-F2699)))</f>
        <v/>
      </c>
      <c r="K2699" s="50">
        <f>IF(D2699="","",MAX(0,D2699+F2699-I2699))</f>
        <v/>
      </c>
      <c r="L2699" s="23">
        <f>IF(D2699="","",IF(D2699&lt;=0,"",1+COUNTIFS($D$2606:$D$2705,"&gt;0",$E$2606:$E$2705,"&gt;"&amp;E2699)))</f>
        <v/>
      </c>
      <c r="M2699" s="23">
        <f>IF(D2699="","",IF(AND(K2699&gt;0,L2699=1),"Yes","No"))</f>
        <v/>
      </c>
      <c r="N2699" s="50">
        <f>IF(D2699="","",N2599+F2699)</f>
        <v/>
      </c>
      <c r="O2699" s="49">
        <f>IF(D2699="","",IF(AND(K2699=0,K2599&gt;0),C2699,""))</f>
        <v/>
      </c>
    </row>
    <row r="2700">
      <c r="A2700" s="47">
        <f>IF(B2700="","",DATE(YEAR('Debt Inputs'!$E$2),MONTH('Debt Inputs'!$E$2)+26,1))</f>
        <v/>
      </c>
      <c r="B2700" s="18">
        <f>IF('Debt Inputs'!A100="","",'Debt Inputs'!A100)</f>
        <v/>
      </c>
      <c r="C2700" s="19">
        <f>IF(B2700="","",IFERROR(VLOOKUP(B2700,'Debt Inputs'!$A$6:$M$105,2,FALSE),""))</f>
        <v/>
      </c>
      <c r="D2700" s="48">
        <f>IF(B2700="","",K2600)</f>
        <v/>
      </c>
      <c r="E2700" s="21">
        <f>IF(B2700="","",IFERROR(VLOOKUP(B2700,'Debt Inputs'!$A$6:$M$105,5,FALSE),0))</f>
        <v/>
      </c>
      <c r="F2700" s="48">
        <f>IF(D2700="","",IFERROR(D2700*E2700/12,0))</f>
        <v/>
      </c>
      <c r="G2700" s="48">
        <f>IF(D2700="","",MIN(IFERROR(VLOOKUP(B2700,'Debt Inputs'!$A$6:$M$105,7,FALSE),0),D2700+F2700))</f>
        <v/>
      </c>
      <c r="H2700" s="48">
        <f>IF(D2700="","",IF(L2700=1,MAX(0,'Debt Inputs'!$B$2-SUM($G$2606:$G$2705)),0))</f>
        <v/>
      </c>
      <c r="I2700" s="48">
        <f>IF(D2700="","",MIN(D2700+F2700,G2700+H2700))</f>
        <v/>
      </c>
      <c r="J2700" s="48">
        <f>IF(D2700="","",MIN(D2700,MAX(0,I2700-F2700)))</f>
        <v/>
      </c>
      <c r="K2700" s="48">
        <f>IF(D2700="","",MAX(0,D2700+F2700-I2700))</f>
        <v/>
      </c>
      <c r="L2700" s="18">
        <f>IF(D2700="","",IF(D2700&lt;=0,"",1+COUNTIFS($D$2606:$D$2705,"&gt;0",$E$2606:$E$2705,"&gt;"&amp;E2700)))</f>
        <v/>
      </c>
      <c r="M2700" s="18">
        <f>IF(D2700="","",IF(AND(K2700&gt;0,L2700=1),"Yes","No"))</f>
        <v/>
      </c>
      <c r="N2700" s="48">
        <f>IF(D2700="","",N2600+F2700)</f>
        <v/>
      </c>
      <c r="O2700" s="47">
        <f>IF(D2700="","",IF(AND(K2700=0,K2600&gt;0),C2700,""))</f>
        <v/>
      </c>
    </row>
    <row r="2701">
      <c r="A2701" s="49">
        <f>IF(B2701="","",DATE(YEAR('Debt Inputs'!$E$2),MONTH('Debt Inputs'!$E$2)+26,1))</f>
        <v/>
      </c>
      <c r="B2701" s="23">
        <f>IF('Debt Inputs'!A101="","",'Debt Inputs'!A101)</f>
        <v/>
      </c>
      <c r="C2701" s="24">
        <f>IF(B2701="","",IFERROR(VLOOKUP(B2701,'Debt Inputs'!$A$6:$M$105,2,FALSE),""))</f>
        <v/>
      </c>
      <c r="D2701" s="50">
        <f>IF(B2701="","",K2601)</f>
        <v/>
      </c>
      <c r="E2701" s="26">
        <f>IF(B2701="","",IFERROR(VLOOKUP(B2701,'Debt Inputs'!$A$6:$M$105,5,FALSE),0))</f>
        <v/>
      </c>
      <c r="F2701" s="50">
        <f>IF(D2701="","",IFERROR(D2701*E2701/12,0))</f>
        <v/>
      </c>
      <c r="G2701" s="50">
        <f>IF(D2701="","",MIN(IFERROR(VLOOKUP(B2701,'Debt Inputs'!$A$6:$M$105,7,FALSE),0),D2701+F2701))</f>
        <v/>
      </c>
      <c r="H2701" s="50">
        <f>IF(D2701="","",IF(L2701=1,MAX(0,'Debt Inputs'!$B$2-SUM($G$2606:$G$2705)),0))</f>
        <v/>
      </c>
      <c r="I2701" s="50">
        <f>IF(D2701="","",MIN(D2701+F2701,G2701+H2701))</f>
        <v/>
      </c>
      <c r="J2701" s="50">
        <f>IF(D2701="","",MIN(D2701,MAX(0,I2701-F2701)))</f>
        <v/>
      </c>
      <c r="K2701" s="50">
        <f>IF(D2701="","",MAX(0,D2701+F2701-I2701))</f>
        <v/>
      </c>
      <c r="L2701" s="23">
        <f>IF(D2701="","",IF(D2701&lt;=0,"",1+COUNTIFS($D$2606:$D$2705,"&gt;0",$E$2606:$E$2705,"&gt;"&amp;E2701)))</f>
        <v/>
      </c>
      <c r="M2701" s="23">
        <f>IF(D2701="","",IF(AND(K2701&gt;0,L2701=1),"Yes","No"))</f>
        <v/>
      </c>
      <c r="N2701" s="50">
        <f>IF(D2701="","",N2601+F2701)</f>
        <v/>
      </c>
      <c r="O2701" s="49">
        <f>IF(D2701="","",IF(AND(K2701=0,K2601&gt;0),C2701,""))</f>
        <v/>
      </c>
    </row>
    <row r="2702">
      <c r="A2702" s="47">
        <f>IF(B2702="","",DATE(YEAR('Debt Inputs'!$E$2),MONTH('Debt Inputs'!$E$2)+26,1))</f>
        <v/>
      </c>
      <c r="B2702" s="18">
        <f>IF('Debt Inputs'!A102="","",'Debt Inputs'!A102)</f>
        <v/>
      </c>
      <c r="C2702" s="19">
        <f>IF(B2702="","",IFERROR(VLOOKUP(B2702,'Debt Inputs'!$A$6:$M$105,2,FALSE),""))</f>
        <v/>
      </c>
      <c r="D2702" s="48">
        <f>IF(B2702="","",K2602)</f>
        <v/>
      </c>
      <c r="E2702" s="21">
        <f>IF(B2702="","",IFERROR(VLOOKUP(B2702,'Debt Inputs'!$A$6:$M$105,5,FALSE),0))</f>
        <v/>
      </c>
      <c r="F2702" s="48">
        <f>IF(D2702="","",IFERROR(D2702*E2702/12,0))</f>
        <v/>
      </c>
      <c r="G2702" s="48">
        <f>IF(D2702="","",MIN(IFERROR(VLOOKUP(B2702,'Debt Inputs'!$A$6:$M$105,7,FALSE),0),D2702+F2702))</f>
        <v/>
      </c>
      <c r="H2702" s="48">
        <f>IF(D2702="","",IF(L2702=1,MAX(0,'Debt Inputs'!$B$2-SUM($G$2606:$G$2705)),0))</f>
        <v/>
      </c>
      <c r="I2702" s="48">
        <f>IF(D2702="","",MIN(D2702+F2702,G2702+H2702))</f>
        <v/>
      </c>
      <c r="J2702" s="48">
        <f>IF(D2702="","",MIN(D2702,MAX(0,I2702-F2702)))</f>
        <v/>
      </c>
      <c r="K2702" s="48">
        <f>IF(D2702="","",MAX(0,D2702+F2702-I2702))</f>
        <v/>
      </c>
      <c r="L2702" s="18">
        <f>IF(D2702="","",IF(D2702&lt;=0,"",1+COUNTIFS($D$2606:$D$2705,"&gt;0",$E$2606:$E$2705,"&gt;"&amp;E2702)))</f>
        <v/>
      </c>
      <c r="M2702" s="18">
        <f>IF(D2702="","",IF(AND(K2702&gt;0,L2702=1),"Yes","No"))</f>
        <v/>
      </c>
      <c r="N2702" s="48">
        <f>IF(D2702="","",N2602+F2702)</f>
        <v/>
      </c>
      <c r="O2702" s="47">
        <f>IF(D2702="","",IF(AND(K2702=0,K2602&gt;0),C2702,""))</f>
        <v/>
      </c>
    </row>
    <row r="2703">
      <c r="A2703" s="49">
        <f>IF(B2703="","",DATE(YEAR('Debt Inputs'!$E$2),MONTH('Debt Inputs'!$E$2)+26,1))</f>
        <v/>
      </c>
      <c r="B2703" s="23">
        <f>IF('Debt Inputs'!A103="","",'Debt Inputs'!A103)</f>
        <v/>
      </c>
      <c r="C2703" s="24">
        <f>IF(B2703="","",IFERROR(VLOOKUP(B2703,'Debt Inputs'!$A$6:$M$105,2,FALSE),""))</f>
        <v/>
      </c>
      <c r="D2703" s="50">
        <f>IF(B2703="","",K2603)</f>
        <v/>
      </c>
      <c r="E2703" s="26">
        <f>IF(B2703="","",IFERROR(VLOOKUP(B2703,'Debt Inputs'!$A$6:$M$105,5,FALSE),0))</f>
        <v/>
      </c>
      <c r="F2703" s="50">
        <f>IF(D2703="","",IFERROR(D2703*E2703/12,0))</f>
        <v/>
      </c>
      <c r="G2703" s="50">
        <f>IF(D2703="","",MIN(IFERROR(VLOOKUP(B2703,'Debt Inputs'!$A$6:$M$105,7,FALSE),0),D2703+F2703))</f>
        <v/>
      </c>
      <c r="H2703" s="50">
        <f>IF(D2703="","",IF(L2703=1,MAX(0,'Debt Inputs'!$B$2-SUM($G$2606:$G$2705)),0))</f>
        <v/>
      </c>
      <c r="I2703" s="50">
        <f>IF(D2703="","",MIN(D2703+F2703,G2703+H2703))</f>
        <v/>
      </c>
      <c r="J2703" s="50">
        <f>IF(D2703="","",MIN(D2703,MAX(0,I2703-F2703)))</f>
        <v/>
      </c>
      <c r="K2703" s="50">
        <f>IF(D2703="","",MAX(0,D2703+F2703-I2703))</f>
        <v/>
      </c>
      <c r="L2703" s="23">
        <f>IF(D2703="","",IF(D2703&lt;=0,"",1+COUNTIFS($D$2606:$D$2705,"&gt;0",$E$2606:$E$2705,"&gt;"&amp;E2703)))</f>
        <v/>
      </c>
      <c r="M2703" s="23">
        <f>IF(D2703="","",IF(AND(K2703&gt;0,L2703=1),"Yes","No"))</f>
        <v/>
      </c>
      <c r="N2703" s="50">
        <f>IF(D2703="","",N2603+F2703)</f>
        <v/>
      </c>
      <c r="O2703" s="49">
        <f>IF(D2703="","",IF(AND(K2703=0,K2603&gt;0),C2703,""))</f>
        <v/>
      </c>
    </row>
    <row r="2704">
      <c r="A2704" s="47">
        <f>IF(B2704="","",DATE(YEAR('Debt Inputs'!$E$2),MONTH('Debt Inputs'!$E$2)+26,1))</f>
        <v/>
      </c>
      <c r="B2704" s="18">
        <f>IF('Debt Inputs'!A104="","",'Debt Inputs'!A104)</f>
        <v/>
      </c>
      <c r="C2704" s="19">
        <f>IF(B2704="","",IFERROR(VLOOKUP(B2704,'Debt Inputs'!$A$6:$M$105,2,FALSE),""))</f>
        <v/>
      </c>
      <c r="D2704" s="48">
        <f>IF(B2704="","",K2604)</f>
        <v/>
      </c>
      <c r="E2704" s="21">
        <f>IF(B2704="","",IFERROR(VLOOKUP(B2704,'Debt Inputs'!$A$6:$M$105,5,FALSE),0))</f>
        <v/>
      </c>
      <c r="F2704" s="48">
        <f>IF(D2704="","",IFERROR(D2704*E2704/12,0))</f>
        <v/>
      </c>
      <c r="G2704" s="48">
        <f>IF(D2704="","",MIN(IFERROR(VLOOKUP(B2704,'Debt Inputs'!$A$6:$M$105,7,FALSE),0),D2704+F2704))</f>
        <v/>
      </c>
      <c r="H2704" s="48">
        <f>IF(D2704="","",IF(L2704=1,MAX(0,'Debt Inputs'!$B$2-SUM($G$2606:$G$2705)),0))</f>
        <v/>
      </c>
      <c r="I2704" s="48">
        <f>IF(D2704="","",MIN(D2704+F2704,G2704+H2704))</f>
        <v/>
      </c>
      <c r="J2704" s="48">
        <f>IF(D2704="","",MIN(D2704,MAX(0,I2704-F2704)))</f>
        <v/>
      </c>
      <c r="K2704" s="48">
        <f>IF(D2704="","",MAX(0,D2704+F2704-I2704))</f>
        <v/>
      </c>
      <c r="L2704" s="18">
        <f>IF(D2704="","",IF(D2704&lt;=0,"",1+COUNTIFS($D$2606:$D$2705,"&gt;0",$E$2606:$E$2705,"&gt;"&amp;E2704)))</f>
        <v/>
      </c>
      <c r="M2704" s="18">
        <f>IF(D2704="","",IF(AND(K2704&gt;0,L2704=1),"Yes","No"))</f>
        <v/>
      </c>
      <c r="N2704" s="48">
        <f>IF(D2704="","",N2604+F2704)</f>
        <v/>
      </c>
      <c r="O2704" s="47">
        <f>IF(D2704="","",IF(AND(K2704=0,K2604&gt;0),C2704,""))</f>
        <v/>
      </c>
    </row>
    <row r="2705">
      <c r="A2705" s="49">
        <f>IF(B2705="","",DATE(YEAR('Debt Inputs'!$E$2),MONTH('Debt Inputs'!$E$2)+26,1))</f>
        <v/>
      </c>
      <c r="B2705" s="23">
        <f>IF('Debt Inputs'!A105="","",'Debt Inputs'!A105)</f>
        <v/>
      </c>
      <c r="C2705" s="24">
        <f>IF(B2705="","",IFERROR(VLOOKUP(B2705,'Debt Inputs'!$A$6:$M$105,2,FALSE),""))</f>
        <v/>
      </c>
      <c r="D2705" s="50">
        <f>IF(B2705="","",K2605)</f>
        <v/>
      </c>
      <c r="E2705" s="26">
        <f>IF(B2705="","",IFERROR(VLOOKUP(B2705,'Debt Inputs'!$A$6:$M$105,5,FALSE),0))</f>
        <v/>
      </c>
      <c r="F2705" s="50">
        <f>IF(D2705="","",IFERROR(D2705*E2705/12,0))</f>
        <v/>
      </c>
      <c r="G2705" s="50">
        <f>IF(D2705="","",MIN(IFERROR(VLOOKUP(B2705,'Debt Inputs'!$A$6:$M$105,7,FALSE),0),D2705+F2705))</f>
        <v/>
      </c>
      <c r="H2705" s="50">
        <f>IF(D2705="","",IF(L2705=1,MAX(0,'Debt Inputs'!$B$2-SUM($G$2606:$G$2705)),0))</f>
        <v/>
      </c>
      <c r="I2705" s="50">
        <f>IF(D2705="","",MIN(D2705+F2705,G2705+H2705))</f>
        <v/>
      </c>
      <c r="J2705" s="50">
        <f>IF(D2705="","",MIN(D2705,MAX(0,I2705-F2705)))</f>
        <v/>
      </c>
      <c r="K2705" s="50">
        <f>IF(D2705="","",MAX(0,D2705+F2705-I2705))</f>
        <v/>
      </c>
      <c r="L2705" s="23">
        <f>IF(D2705="","",IF(D2705&lt;=0,"",1+COUNTIFS($D$2606:$D$2705,"&gt;0",$E$2606:$E$2705,"&gt;"&amp;E2705)))</f>
        <v/>
      </c>
      <c r="M2705" s="23">
        <f>IF(D2705="","",IF(AND(K2705&gt;0,L2705=1),"Yes","No"))</f>
        <v/>
      </c>
      <c r="N2705" s="50">
        <f>IF(D2705="","",N2605+F2705)</f>
        <v/>
      </c>
      <c r="O2705" s="49">
        <f>IF(D2705="","",IF(AND(K2705=0,K2605&gt;0),C2705,""))</f>
        <v/>
      </c>
    </row>
    <row r="2706">
      <c r="A2706" s="47">
        <f>IF(B2706="","",DATE(YEAR('Debt Inputs'!$E$2),MONTH('Debt Inputs'!$E$2)+27,1))</f>
        <v/>
      </c>
      <c r="B2706" s="18">
        <f>IF('Debt Inputs'!A6="","",'Debt Inputs'!A6)</f>
        <v/>
      </c>
      <c r="C2706" s="19">
        <f>IF(B2706="","",IFERROR(VLOOKUP(B2706,'Debt Inputs'!$A$6:$M$105,2,FALSE),""))</f>
        <v/>
      </c>
      <c r="D2706" s="48">
        <f>IF(B2706="","",K2606)</f>
        <v/>
      </c>
      <c r="E2706" s="21">
        <f>IF(B2706="","",IFERROR(VLOOKUP(B2706,'Debt Inputs'!$A$6:$M$105,5,FALSE),0))</f>
        <v/>
      </c>
      <c r="F2706" s="48">
        <f>IF(D2706="","",IFERROR(D2706*E2706/12,0))</f>
        <v/>
      </c>
      <c r="G2706" s="48">
        <f>IF(D2706="","",MIN(IFERROR(VLOOKUP(B2706,'Debt Inputs'!$A$6:$M$105,7,FALSE),0),D2706+F2706))</f>
        <v/>
      </c>
      <c r="H2706" s="48">
        <f>IF(D2706="","",IF(L2706=1,MAX(0,'Debt Inputs'!$B$2-SUM($G$2706:$G$2805)),0))</f>
        <v/>
      </c>
      <c r="I2706" s="48">
        <f>IF(D2706="","",MIN(D2706+F2706,G2706+H2706))</f>
        <v/>
      </c>
      <c r="J2706" s="48">
        <f>IF(D2706="","",MIN(D2706,MAX(0,I2706-F2706)))</f>
        <v/>
      </c>
      <c r="K2706" s="48">
        <f>IF(D2706="","",MAX(0,D2706+F2706-I2706))</f>
        <v/>
      </c>
      <c r="L2706" s="18">
        <f>IF(D2706="","",IF(D2706&lt;=0,"",1+COUNTIFS($D$2706:$D$2805,"&gt;0",$E$2706:$E$2805,"&gt;"&amp;E2706)))</f>
        <v/>
      </c>
      <c r="M2706" s="18">
        <f>IF(D2706="","",IF(AND(K2706&gt;0,L2706=1),"Yes","No"))</f>
        <v/>
      </c>
      <c r="N2706" s="48">
        <f>IF(D2706="","",N2606+F2706)</f>
        <v/>
      </c>
      <c r="O2706" s="47">
        <f>IF(D2706="","",IF(AND(K2706=0,K2606&gt;0),C2706,""))</f>
        <v/>
      </c>
    </row>
    <row r="2707">
      <c r="A2707" s="49">
        <f>IF(B2707="","",DATE(YEAR('Debt Inputs'!$E$2),MONTH('Debt Inputs'!$E$2)+27,1))</f>
        <v/>
      </c>
      <c r="B2707" s="23">
        <f>IF('Debt Inputs'!A7="","",'Debt Inputs'!A7)</f>
        <v/>
      </c>
      <c r="C2707" s="24">
        <f>IF(B2707="","",IFERROR(VLOOKUP(B2707,'Debt Inputs'!$A$6:$M$105,2,FALSE),""))</f>
        <v/>
      </c>
      <c r="D2707" s="50">
        <f>IF(B2707="","",K2607)</f>
        <v/>
      </c>
      <c r="E2707" s="26">
        <f>IF(B2707="","",IFERROR(VLOOKUP(B2707,'Debt Inputs'!$A$6:$M$105,5,FALSE),0))</f>
        <v/>
      </c>
      <c r="F2707" s="50">
        <f>IF(D2707="","",IFERROR(D2707*E2707/12,0))</f>
        <v/>
      </c>
      <c r="G2707" s="50">
        <f>IF(D2707="","",MIN(IFERROR(VLOOKUP(B2707,'Debt Inputs'!$A$6:$M$105,7,FALSE),0),D2707+F2707))</f>
        <v/>
      </c>
      <c r="H2707" s="50">
        <f>IF(D2707="","",IF(L2707=1,MAX(0,'Debt Inputs'!$B$2-SUM($G$2706:$G$2805)),0))</f>
        <v/>
      </c>
      <c r="I2707" s="50">
        <f>IF(D2707="","",MIN(D2707+F2707,G2707+H2707))</f>
        <v/>
      </c>
      <c r="J2707" s="50">
        <f>IF(D2707="","",MIN(D2707,MAX(0,I2707-F2707)))</f>
        <v/>
      </c>
      <c r="K2707" s="50">
        <f>IF(D2707="","",MAX(0,D2707+F2707-I2707))</f>
        <v/>
      </c>
      <c r="L2707" s="23">
        <f>IF(D2707="","",IF(D2707&lt;=0,"",1+COUNTIFS($D$2706:$D$2805,"&gt;0",$E$2706:$E$2805,"&gt;"&amp;E2707)))</f>
        <v/>
      </c>
      <c r="M2707" s="23">
        <f>IF(D2707="","",IF(AND(K2707&gt;0,L2707=1),"Yes","No"))</f>
        <v/>
      </c>
      <c r="N2707" s="50">
        <f>IF(D2707="","",N2607+F2707)</f>
        <v/>
      </c>
      <c r="O2707" s="49">
        <f>IF(D2707="","",IF(AND(K2707=0,K2607&gt;0),C2707,""))</f>
        <v/>
      </c>
    </row>
    <row r="2708">
      <c r="A2708" s="47">
        <f>IF(B2708="","",DATE(YEAR('Debt Inputs'!$E$2),MONTH('Debt Inputs'!$E$2)+27,1))</f>
        <v/>
      </c>
      <c r="B2708" s="18">
        <f>IF('Debt Inputs'!A8="","",'Debt Inputs'!A8)</f>
        <v/>
      </c>
      <c r="C2708" s="19">
        <f>IF(B2708="","",IFERROR(VLOOKUP(B2708,'Debt Inputs'!$A$6:$M$105,2,FALSE),""))</f>
        <v/>
      </c>
      <c r="D2708" s="48">
        <f>IF(B2708="","",K2608)</f>
        <v/>
      </c>
      <c r="E2708" s="21">
        <f>IF(B2708="","",IFERROR(VLOOKUP(B2708,'Debt Inputs'!$A$6:$M$105,5,FALSE),0))</f>
        <v/>
      </c>
      <c r="F2708" s="48">
        <f>IF(D2708="","",IFERROR(D2708*E2708/12,0))</f>
        <v/>
      </c>
      <c r="G2708" s="48">
        <f>IF(D2708="","",MIN(IFERROR(VLOOKUP(B2708,'Debt Inputs'!$A$6:$M$105,7,FALSE),0),D2708+F2708))</f>
        <v/>
      </c>
      <c r="H2708" s="48">
        <f>IF(D2708="","",IF(L2708=1,MAX(0,'Debt Inputs'!$B$2-SUM($G$2706:$G$2805)),0))</f>
        <v/>
      </c>
      <c r="I2708" s="48">
        <f>IF(D2708="","",MIN(D2708+F2708,G2708+H2708))</f>
        <v/>
      </c>
      <c r="J2708" s="48">
        <f>IF(D2708="","",MIN(D2708,MAX(0,I2708-F2708)))</f>
        <v/>
      </c>
      <c r="K2708" s="48">
        <f>IF(D2708="","",MAX(0,D2708+F2708-I2708))</f>
        <v/>
      </c>
      <c r="L2708" s="18">
        <f>IF(D2708="","",IF(D2708&lt;=0,"",1+COUNTIFS($D$2706:$D$2805,"&gt;0",$E$2706:$E$2805,"&gt;"&amp;E2708)))</f>
        <v/>
      </c>
      <c r="M2708" s="18">
        <f>IF(D2708="","",IF(AND(K2708&gt;0,L2708=1),"Yes","No"))</f>
        <v/>
      </c>
      <c r="N2708" s="48">
        <f>IF(D2708="","",N2608+F2708)</f>
        <v/>
      </c>
      <c r="O2708" s="47">
        <f>IF(D2708="","",IF(AND(K2708=0,K2608&gt;0),C2708,""))</f>
        <v/>
      </c>
    </row>
    <row r="2709">
      <c r="A2709" s="49">
        <f>IF(B2709="","",DATE(YEAR('Debt Inputs'!$E$2),MONTH('Debt Inputs'!$E$2)+27,1))</f>
        <v/>
      </c>
      <c r="B2709" s="23">
        <f>IF('Debt Inputs'!A9="","",'Debt Inputs'!A9)</f>
        <v/>
      </c>
      <c r="C2709" s="24">
        <f>IF(B2709="","",IFERROR(VLOOKUP(B2709,'Debt Inputs'!$A$6:$M$105,2,FALSE),""))</f>
        <v/>
      </c>
      <c r="D2709" s="50">
        <f>IF(B2709="","",K2609)</f>
        <v/>
      </c>
      <c r="E2709" s="26">
        <f>IF(B2709="","",IFERROR(VLOOKUP(B2709,'Debt Inputs'!$A$6:$M$105,5,FALSE),0))</f>
        <v/>
      </c>
      <c r="F2709" s="50">
        <f>IF(D2709="","",IFERROR(D2709*E2709/12,0))</f>
        <v/>
      </c>
      <c r="G2709" s="50">
        <f>IF(D2709="","",MIN(IFERROR(VLOOKUP(B2709,'Debt Inputs'!$A$6:$M$105,7,FALSE),0),D2709+F2709))</f>
        <v/>
      </c>
      <c r="H2709" s="50">
        <f>IF(D2709="","",IF(L2709=1,MAX(0,'Debt Inputs'!$B$2-SUM($G$2706:$G$2805)),0))</f>
        <v/>
      </c>
      <c r="I2709" s="50">
        <f>IF(D2709="","",MIN(D2709+F2709,G2709+H2709))</f>
        <v/>
      </c>
      <c r="J2709" s="50">
        <f>IF(D2709="","",MIN(D2709,MAX(0,I2709-F2709)))</f>
        <v/>
      </c>
      <c r="K2709" s="50">
        <f>IF(D2709="","",MAX(0,D2709+F2709-I2709))</f>
        <v/>
      </c>
      <c r="L2709" s="23">
        <f>IF(D2709="","",IF(D2709&lt;=0,"",1+COUNTIFS($D$2706:$D$2805,"&gt;0",$E$2706:$E$2805,"&gt;"&amp;E2709)))</f>
        <v/>
      </c>
      <c r="M2709" s="23">
        <f>IF(D2709="","",IF(AND(K2709&gt;0,L2709=1),"Yes","No"))</f>
        <v/>
      </c>
      <c r="N2709" s="50">
        <f>IF(D2709="","",N2609+F2709)</f>
        <v/>
      </c>
      <c r="O2709" s="49">
        <f>IF(D2709="","",IF(AND(K2709=0,K2609&gt;0),C2709,""))</f>
        <v/>
      </c>
    </row>
    <row r="2710">
      <c r="A2710" s="47">
        <f>IF(B2710="","",DATE(YEAR('Debt Inputs'!$E$2),MONTH('Debt Inputs'!$E$2)+27,1))</f>
        <v/>
      </c>
      <c r="B2710" s="18">
        <f>IF('Debt Inputs'!A10="","",'Debt Inputs'!A10)</f>
        <v/>
      </c>
      <c r="C2710" s="19">
        <f>IF(B2710="","",IFERROR(VLOOKUP(B2710,'Debt Inputs'!$A$6:$M$105,2,FALSE),""))</f>
        <v/>
      </c>
      <c r="D2710" s="48">
        <f>IF(B2710="","",K2610)</f>
        <v/>
      </c>
      <c r="E2710" s="21">
        <f>IF(B2710="","",IFERROR(VLOOKUP(B2710,'Debt Inputs'!$A$6:$M$105,5,FALSE),0))</f>
        <v/>
      </c>
      <c r="F2710" s="48">
        <f>IF(D2710="","",IFERROR(D2710*E2710/12,0))</f>
        <v/>
      </c>
      <c r="G2710" s="48">
        <f>IF(D2710="","",MIN(IFERROR(VLOOKUP(B2710,'Debt Inputs'!$A$6:$M$105,7,FALSE),0),D2710+F2710))</f>
        <v/>
      </c>
      <c r="H2710" s="48">
        <f>IF(D2710="","",IF(L2710=1,MAX(0,'Debt Inputs'!$B$2-SUM($G$2706:$G$2805)),0))</f>
        <v/>
      </c>
      <c r="I2710" s="48">
        <f>IF(D2710="","",MIN(D2710+F2710,G2710+H2710))</f>
        <v/>
      </c>
      <c r="J2710" s="48">
        <f>IF(D2710="","",MIN(D2710,MAX(0,I2710-F2710)))</f>
        <v/>
      </c>
      <c r="K2710" s="48">
        <f>IF(D2710="","",MAX(0,D2710+F2710-I2710))</f>
        <v/>
      </c>
      <c r="L2710" s="18">
        <f>IF(D2710="","",IF(D2710&lt;=0,"",1+COUNTIFS($D$2706:$D$2805,"&gt;0",$E$2706:$E$2805,"&gt;"&amp;E2710)))</f>
        <v/>
      </c>
      <c r="M2710" s="18">
        <f>IF(D2710="","",IF(AND(K2710&gt;0,L2710=1),"Yes","No"))</f>
        <v/>
      </c>
      <c r="N2710" s="48">
        <f>IF(D2710="","",N2610+F2710)</f>
        <v/>
      </c>
      <c r="O2710" s="47">
        <f>IF(D2710="","",IF(AND(K2710=0,K2610&gt;0),C2710,""))</f>
        <v/>
      </c>
    </row>
    <row r="2711">
      <c r="A2711" s="49">
        <f>IF(B2711="","",DATE(YEAR('Debt Inputs'!$E$2),MONTH('Debt Inputs'!$E$2)+27,1))</f>
        <v/>
      </c>
      <c r="B2711" s="23">
        <f>IF('Debt Inputs'!A11="","",'Debt Inputs'!A11)</f>
        <v/>
      </c>
      <c r="C2711" s="24">
        <f>IF(B2711="","",IFERROR(VLOOKUP(B2711,'Debt Inputs'!$A$6:$M$105,2,FALSE),""))</f>
        <v/>
      </c>
      <c r="D2711" s="50">
        <f>IF(B2711="","",K2611)</f>
        <v/>
      </c>
      <c r="E2711" s="26">
        <f>IF(B2711="","",IFERROR(VLOOKUP(B2711,'Debt Inputs'!$A$6:$M$105,5,FALSE),0))</f>
        <v/>
      </c>
      <c r="F2711" s="50">
        <f>IF(D2711="","",IFERROR(D2711*E2711/12,0))</f>
        <v/>
      </c>
      <c r="G2711" s="50">
        <f>IF(D2711="","",MIN(IFERROR(VLOOKUP(B2711,'Debt Inputs'!$A$6:$M$105,7,FALSE),0),D2711+F2711))</f>
        <v/>
      </c>
      <c r="H2711" s="50">
        <f>IF(D2711="","",IF(L2711=1,MAX(0,'Debt Inputs'!$B$2-SUM($G$2706:$G$2805)),0))</f>
        <v/>
      </c>
      <c r="I2711" s="50">
        <f>IF(D2711="","",MIN(D2711+F2711,G2711+H2711))</f>
        <v/>
      </c>
      <c r="J2711" s="50">
        <f>IF(D2711="","",MIN(D2711,MAX(0,I2711-F2711)))</f>
        <v/>
      </c>
      <c r="K2711" s="50">
        <f>IF(D2711="","",MAX(0,D2711+F2711-I2711))</f>
        <v/>
      </c>
      <c r="L2711" s="23">
        <f>IF(D2711="","",IF(D2711&lt;=0,"",1+COUNTIFS($D$2706:$D$2805,"&gt;0",$E$2706:$E$2805,"&gt;"&amp;E2711)))</f>
        <v/>
      </c>
      <c r="M2711" s="23">
        <f>IF(D2711="","",IF(AND(K2711&gt;0,L2711=1),"Yes","No"))</f>
        <v/>
      </c>
      <c r="N2711" s="50">
        <f>IF(D2711="","",N2611+F2711)</f>
        <v/>
      </c>
      <c r="O2711" s="49">
        <f>IF(D2711="","",IF(AND(K2711=0,K2611&gt;0),C2711,""))</f>
        <v/>
      </c>
    </row>
    <row r="2712">
      <c r="A2712" s="47">
        <f>IF(B2712="","",DATE(YEAR('Debt Inputs'!$E$2),MONTH('Debt Inputs'!$E$2)+27,1))</f>
        <v/>
      </c>
      <c r="B2712" s="18">
        <f>IF('Debt Inputs'!A12="","",'Debt Inputs'!A12)</f>
        <v/>
      </c>
      <c r="C2712" s="19">
        <f>IF(B2712="","",IFERROR(VLOOKUP(B2712,'Debt Inputs'!$A$6:$M$105,2,FALSE),""))</f>
        <v/>
      </c>
      <c r="D2712" s="48">
        <f>IF(B2712="","",K2612)</f>
        <v/>
      </c>
      <c r="E2712" s="21">
        <f>IF(B2712="","",IFERROR(VLOOKUP(B2712,'Debt Inputs'!$A$6:$M$105,5,FALSE),0))</f>
        <v/>
      </c>
      <c r="F2712" s="48">
        <f>IF(D2712="","",IFERROR(D2712*E2712/12,0))</f>
        <v/>
      </c>
      <c r="G2712" s="48">
        <f>IF(D2712="","",MIN(IFERROR(VLOOKUP(B2712,'Debt Inputs'!$A$6:$M$105,7,FALSE),0),D2712+F2712))</f>
        <v/>
      </c>
      <c r="H2712" s="48">
        <f>IF(D2712="","",IF(L2712=1,MAX(0,'Debt Inputs'!$B$2-SUM($G$2706:$G$2805)),0))</f>
        <v/>
      </c>
      <c r="I2712" s="48">
        <f>IF(D2712="","",MIN(D2712+F2712,G2712+H2712))</f>
        <v/>
      </c>
      <c r="J2712" s="48">
        <f>IF(D2712="","",MIN(D2712,MAX(0,I2712-F2712)))</f>
        <v/>
      </c>
      <c r="K2712" s="48">
        <f>IF(D2712="","",MAX(0,D2712+F2712-I2712))</f>
        <v/>
      </c>
      <c r="L2712" s="18">
        <f>IF(D2712="","",IF(D2712&lt;=0,"",1+COUNTIFS($D$2706:$D$2805,"&gt;0",$E$2706:$E$2805,"&gt;"&amp;E2712)))</f>
        <v/>
      </c>
      <c r="M2712" s="18">
        <f>IF(D2712="","",IF(AND(K2712&gt;0,L2712=1),"Yes","No"))</f>
        <v/>
      </c>
      <c r="N2712" s="48">
        <f>IF(D2712="","",N2612+F2712)</f>
        <v/>
      </c>
      <c r="O2712" s="47">
        <f>IF(D2712="","",IF(AND(K2712=0,K2612&gt;0),C2712,""))</f>
        <v/>
      </c>
    </row>
    <row r="2713">
      <c r="A2713" s="49">
        <f>IF(B2713="","",DATE(YEAR('Debt Inputs'!$E$2),MONTH('Debt Inputs'!$E$2)+27,1))</f>
        <v/>
      </c>
      <c r="B2713" s="23">
        <f>IF('Debt Inputs'!A13="","",'Debt Inputs'!A13)</f>
        <v/>
      </c>
      <c r="C2713" s="24">
        <f>IF(B2713="","",IFERROR(VLOOKUP(B2713,'Debt Inputs'!$A$6:$M$105,2,FALSE),""))</f>
        <v/>
      </c>
      <c r="D2713" s="50">
        <f>IF(B2713="","",K2613)</f>
        <v/>
      </c>
      <c r="E2713" s="26">
        <f>IF(B2713="","",IFERROR(VLOOKUP(B2713,'Debt Inputs'!$A$6:$M$105,5,FALSE),0))</f>
        <v/>
      </c>
      <c r="F2713" s="50">
        <f>IF(D2713="","",IFERROR(D2713*E2713/12,0))</f>
        <v/>
      </c>
      <c r="G2713" s="50">
        <f>IF(D2713="","",MIN(IFERROR(VLOOKUP(B2713,'Debt Inputs'!$A$6:$M$105,7,FALSE),0),D2713+F2713))</f>
        <v/>
      </c>
      <c r="H2713" s="50">
        <f>IF(D2713="","",IF(L2713=1,MAX(0,'Debt Inputs'!$B$2-SUM($G$2706:$G$2805)),0))</f>
        <v/>
      </c>
      <c r="I2713" s="50">
        <f>IF(D2713="","",MIN(D2713+F2713,G2713+H2713))</f>
        <v/>
      </c>
      <c r="J2713" s="50">
        <f>IF(D2713="","",MIN(D2713,MAX(0,I2713-F2713)))</f>
        <v/>
      </c>
      <c r="K2713" s="50">
        <f>IF(D2713="","",MAX(0,D2713+F2713-I2713))</f>
        <v/>
      </c>
      <c r="L2713" s="23">
        <f>IF(D2713="","",IF(D2713&lt;=0,"",1+COUNTIFS($D$2706:$D$2805,"&gt;0",$E$2706:$E$2805,"&gt;"&amp;E2713)))</f>
        <v/>
      </c>
      <c r="M2713" s="23">
        <f>IF(D2713="","",IF(AND(K2713&gt;0,L2713=1),"Yes","No"))</f>
        <v/>
      </c>
      <c r="N2713" s="50">
        <f>IF(D2713="","",N2613+F2713)</f>
        <v/>
      </c>
      <c r="O2713" s="49">
        <f>IF(D2713="","",IF(AND(K2713=0,K2613&gt;0),C2713,""))</f>
        <v/>
      </c>
    </row>
    <row r="2714">
      <c r="A2714" s="47">
        <f>IF(B2714="","",DATE(YEAR('Debt Inputs'!$E$2),MONTH('Debt Inputs'!$E$2)+27,1))</f>
        <v/>
      </c>
      <c r="B2714" s="18">
        <f>IF('Debt Inputs'!A14="","",'Debt Inputs'!A14)</f>
        <v/>
      </c>
      <c r="C2714" s="19">
        <f>IF(B2714="","",IFERROR(VLOOKUP(B2714,'Debt Inputs'!$A$6:$M$105,2,FALSE),""))</f>
        <v/>
      </c>
      <c r="D2714" s="48">
        <f>IF(B2714="","",K2614)</f>
        <v/>
      </c>
      <c r="E2714" s="21">
        <f>IF(B2714="","",IFERROR(VLOOKUP(B2714,'Debt Inputs'!$A$6:$M$105,5,FALSE),0))</f>
        <v/>
      </c>
      <c r="F2714" s="48">
        <f>IF(D2714="","",IFERROR(D2714*E2714/12,0))</f>
        <v/>
      </c>
      <c r="G2714" s="48">
        <f>IF(D2714="","",MIN(IFERROR(VLOOKUP(B2714,'Debt Inputs'!$A$6:$M$105,7,FALSE),0),D2714+F2714))</f>
        <v/>
      </c>
      <c r="H2714" s="48">
        <f>IF(D2714="","",IF(L2714=1,MAX(0,'Debt Inputs'!$B$2-SUM($G$2706:$G$2805)),0))</f>
        <v/>
      </c>
      <c r="I2714" s="48">
        <f>IF(D2714="","",MIN(D2714+F2714,G2714+H2714))</f>
        <v/>
      </c>
      <c r="J2714" s="48">
        <f>IF(D2714="","",MIN(D2714,MAX(0,I2714-F2714)))</f>
        <v/>
      </c>
      <c r="K2714" s="48">
        <f>IF(D2714="","",MAX(0,D2714+F2714-I2714))</f>
        <v/>
      </c>
      <c r="L2714" s="18">
        <f>IF(D2714="","",IF(D2714&lt;=0,"",1+COUNTIFS($D$2706:$D$2805,"&gt;0",$E$2706:$E$2805,"&gt;"&amp;E2714)))</f>
        <v/>
      </c>
      <c r="M2714" s="18">
        <f>IF(D2714="","",IF(AND(K2714&gt;0,L2714=1),"Yes","No"))</f>
        <v/>
      </c>
      <c r="N2714" s="48">
        <f>IF(D2714="","",N2614+F2714)</f>
        <v/>
      </c>
      <c r="O2714" s="47">
        <f>IF(D2714="","",IF(AND(K2714=0,K2614&gt;0),C2714,""))</f>
        <v/>
      </c>
    </row>
    <row r="2715">
      <c r="A2715" s="49">
        <f>IF(B2715="","",DATE(YEAR('Debt Inputs'!$E$2),MONTH('Debt Inputs'!$E$2)+27,1))</f>
        <v/>
      </c>
      <c r="B2715" s="23">
        <f>IF('Debt Inputs'!A15="","",'Debt Inputs'!A15)</f>
        <v/>
      </c>
      <c r="C2715" s="24">
        <f>IF(B2715="","",IFERROR(VLOOKUP(B2715,'Debt Inputs'!$A$6:$M$105,2,FALSE),""))</f>
        <v/>
      </c>
      <c r="D2715" s="50">
        <f>IF(B2715="","",K2615)</f>
        <v/>
      </c>
      <c r="E2715" s="26">
        <f>IF(B2715="","",IFERROR(VLOOKUP(B2715,'Debt Inputs'!$A$6:$M$105,5,FALSE),0))</f>
        <v/>
      </c>
      <c r="F2715" s="50">
        <f>IF(D2715="","",IFERROR(D2715*E2715/12,0))</f>
        <v/>
      </c>
      <c r="G2715" s="50">
        <f>IF(D2715="","",MIN(IFERROR(VLOOKUP(B2715,'Debt Inputs'!$A$6:$M$105,7,FALSE),0),D2715+F2715))</f>
        <v/>
      </c>
      <c r="H2715" s="50">
        <f>IF(D2715="","",IF(L2715=1,MAX(0,'Debt Inputs'!$B$2-SUM($G$2706:$G$2805)),0))</f>
        <v/>
      </c>
      <c r="I2715" s="50">
        <f>IF(D2715="","",MIN(D2715+F2715,G2715+H2715))</f>
        <v/>
      </c>
      <c r="J2715" s="50">
        <f>IF(D2715="","",MIN(D2715,MAX(0,I2715-F2715)))</f>
        <v/>
      </c>
      <c r="K2715" s="50">
        <f>IF(D2715="","",MAX(0,D2715+F2715-I2715))</f>
        <v/>
      </c>
      <c r="L2715" s="23">
        <f>IF(D2715="","",IF(D2715&lt;=0,"",1+COUNTIFS($D$2706:$D$2805,"&gt;0",$E$2706:$E$2805,"&gt;"&amp;E2715)))</f>
        <v/>
      </c>
      <c r="M2715" s="23">
        <f>IF(D2715="","",IF(AND(K2715&gt;0,L2715=1),"Yes","No"))</f>
        <v/>
      </c>
      <c r="N2715" s="50">
        <f>IF(D2715="","",N2615+F2715)</f>
        <v/>
      </c>
      <c r="O2715" s="49">
        <f>IF(D2715="","",IF(AND(K2715=0,K2615&gt;0),C2715,""))</f>
        <v/>
      </c>
    </row>
    <row r="2716">
      <c r="A2716" s="47">
        <f>IF(B2716="","",DATE(YEAR('Debt Inputs'!$E$2),MONTH('Debt Inputs'!$E$2)+27,1))</f>
        <v/>
      </c>
      <c r="B2716" s="18">
        <f>IF('Debt Inputs'!A16="","",'Debt Inputs'!A16)</f>
        <v/>
      </c>
      <c r="C2716" s="19">
        <f>IF(B2716="","",IFERROR(VLOOKUP(B2716,'Debt Inputs'!$A$6:$M$105,2,FALSE),""))</f>
        <v/>
      </c>
      <c r="D2716" s="48">
        <f>IF(B2716="","",K2616)</f>
        <v/>
      </c>
      <c r="E2716" s="21">
        <f>IF(B2716="","",IFERROR(VLOOKUP(B2716,'Debt Inputs'!$A$6:$M$105,5,FALSE),0))</f>
        <v/>
      </c>
      <c r="F2716" s="48">
        <f>IF(D2716="","",IFERROR(D2716*E2716/12,0))</f>
        <v/>
      </c>
      <c r="G2716" s="48">
        <f>IF(D2716="","",MIN(IFERROR(VLOOKUP(B2716,'Debt Inputs'!$A$6:$M$105,7,FALSE),0),D2716+F2716))</f>
        <v/>
      </c>
      <c r="H2716" s="48">
        <f>IF(D2716="","",IF(L2716=1,MAX(0,'Debt Inputs'!$B$2-SUM($G$2706:$G$2805)),0))</f>
        <v/>
      </c>
      <c r="I2716" s="48">
        <f>IF(D2716="","",MIN(D2716+F2716,G2716+H2716))</f>
        <v/>
      </c>
      <c r="J2716" s="48">
        <f>IF(D2716="","",MIN(D2716,MAX(0,I2716-F2716)))</f>
        <v/>
      </c>
      <c r="K2716" s="48">
        <f>IF(D2716="","",MAX(0,D2716+F2716-I2716))</f>
        <v/>
      </c>
      <c r="L2716" s="18">
        <f>IF(D2716="","",IF(D2716&lt;=0,"",1+COUNTIFS($D$2706:$D$2805,"&gt;0",$E$2706:$E$2805,"&gt;"&amp;E2716)))</f>
        <v/>
      </c>
      <c r="M2716" s="18">
        <f>IF(D2716="","",IF(AND(K2716&gt;0,L2716=1),"Yes","No"))</f>
        <v/>
      </c>
      <c r="N2716" s="48">
        <f>IF(D2716="","",N2616+F2716)</f>
        <v/>
      </c>
      <c r="O2716" s="47">
        <f>IF(D2716="","",IF(AND(K2716=0,K2616&gt;0),C2716,""))</f>
        <v/>
      </c>
    </row>
    <row r="2717">
      <c r="A2717" s="49">
        <f>IF(B2717="","",DATE(YEAR('Debt Inputs'!$E$2),MONTH('Debt Inputs'!$E$2)+27,1))</f>
        <v/>
      </c>
      <c r="B2717" s="23">
        <f>IF('Debt Inputs'!A17="","",'Debt Inputs'!A17)</f>
        <v/>
      </c>
      <c r="C2717" s="24">
        <f>IF(B2717="","",IFERROR(VLOOKUP(B2717,'Debt Inputs'!$A$6:$M$105,2,FALSE),""))</f>
        <v/>
      </c>
      <c r="D2717" s="50">
        <f>IF(B2717="","",K2617)</f>
        <v/>
      </c>
      <c r="E2717" s="26">
        <f>IF(B2717="","",IFERROR(VLOOKUP(B2717,'Debt Inputs'!$A$6:$M$105,5,FALSE),0))</f>
        <v/>
      </c>
      <c r="F2717" s="50">
        <f>IF(D2717="","",IFERROR(D2717*E2717/12,0))</f>
        <v/>
      </c>
      <c r="G2717" s="50">
        <f>IF(D2717="","",MIN(IFERROR(VLOOKUP(B2717,'Debt Inputs'!$A$6:$M$105,7,FALSE),0),D2717+F2717))</f>
        <v/>
      </c>
      <c r="H2717" s="50">
        <f>IF(D2717="","",IF(L2717=1,MAX(0,'Debt Inputs'!$B$2-SUM($G$2706:$G$2805)),0))</f>
        <v/>
      </c>
      <c r="I2717" s="50">
        <f>IF(D2717="","",MIN(D2717+F2717,G2717+H2717))</f>
        <v/>
      </c>
      <c r="J2717" s="50">
        <f>IF(D2717="","",MIN(D2717,MAX(0,I2717-F2717)))</f>
        <v/>
      </c>
      <c r="K2717" s="50">
        <f>IF(D2717="","",MAX(0,D2717+F2717-I2717))</f>
        <v/>
      </c>
      <c r="L2717" s="23">
        <f>IF(D2717="","",IF(D2717&lt;=0,"",1+COUNTIFS($D$2706:$D$2805,"&gt;0",$E$2706:$E$2805,"&gt;"&amp;E2717)))</f>
        <v/>
      </c>
      <c r="M2717" s="23">
        <f>IF(D2717="","",IF(AND(K2717&gt;0,L2717=1),"Yes","No"))</f>
        <v/>
      </c>
      <c r="N2717" s="50">
        <f>IF(D2717="","",N2617+F2717)</f>
        <v/>
      </c>
      <c r="O2717" s="49">
        <f>IF(D2717="","",IF(AND(K2717=0,K2617&gt;0),C2717,""))</f>
        <v/>
      </c>
    </row>
    <row r="2718">
      <c r="A2718" s="47">
        <f>IF(B2718="","",DATE(YEAR('Debt Inputs'!$E$2),MONTH('Debt Inputs'!$E$2)+27,1))</f>
        <v/>
      </c>
      <c r="B2718" s="18">
        <f>IF('Debt Inputs'!A18="","",'Debt Inputs'!A18)</f>
        <v/>
      </c>
      <c r="C2718" s="19">
        <f>IF(B2718="","",IFERROR(VLOOKUP(B2718,'Debt Inputs'!$A$6:$M$105,2,FALSE),""))</f>
        <v/>
      </c>
      <c r="D2718" s="48">
        <f>IF(B2718="","",K2618)</f>
        <v/>
      </c>
      <c r="E2718" s="21">
        <f>IF(B2718="","",IFERROR(VLOOKUP(B2718,'Debt Inputs'!$A$6:$M$105,5,FALSE),0))</f>
        <v/>
      </c>
      <c r="F2718" s="48">
        <f>IF(D2718="","",IFERROR(D2718*E2718/12,0))</f>
        <v/>
      </c>
      <c r="G2718" s="48">
        <f>IF(D2718="","",MIN(IFERROR(VLOOKUP(B2718,'Debt Inputs'!$A$6:$M$105,7,FALSE),0),D2718+F2718))</f>
        <v/>
      </c>
      <c r="H2718" s="48">
        <f>IF(D2718="","",IF(L2718=1,MAX(0,'Debt Inputs'!$B$2-SUM($G$2706:$G$2805)),0))</f>
        <v/>
      </c>
      <c r="I2718" s="48">
        <f>IF(D2718="","",MIN(D2718+F2718,G2718+H2718))</f>
        <v/>
      </c>
      <c r="J2718" s="48">
        <f>IF(D2718="","",MIN(D2718,MAX(0,I2718-F2718)))</f>
        <v/>
      </c>
      <c r="K2718" s="48">
        <f>IF(D2718="","",MAX(0,D2718+F2718-I2718))</f>
        <v/>
      </c>
      <c r="L2718" s="18">
        <f>IF(D2718="","",IF(D2718&lt;=0,"",1+COUNTIFS($D$2706:$D$2805,"&gt;0",$E$2706:$E$2805,"&gt;"&amp;E2718)))</f>
        <v/>
      </c>
      <c r="M2718" s="18">
        <f>IF(D2718="","",IF(AND(K2718&gt;0,L2718=1),"Yes","No"))</f>
        <v/>
      </c>
      <c r="N2718" s="48">
        <f>IF(D2718="","",N2618+F2718)</f>
        <v/>
      </c>
      <c r="O2718" s="47">
        <f>IF(D2718="","",IF(AND(K2718=0,K2618&gt;0),C2718,""))</f>
        <v/>
      </c>
    </row>
    <row r="2719">
      <c r="A2719" s="49">
        <f>IF(B2719="","",DATE(YEAR('Debt Inputs'!$E$2),MONTH('Debt Inputs'!$E$2)+27,1))</f>
        <v/>
      </c>
      <c r="B2719" s="23">
        <f>IF('Debt Inputs'!A19="","",'Debt Inputs'!A19)</f>
        <v/>
      </c>
      <c r="C2719" s="24">
        <f>IF(B2719="","",IFERROR(VLOOKUP(B2719,'Debt Inputs'!$A$6:$M$105,2,FALSE),""))</f>
        <v/>
      </c>
      <c r="D2719" s="50">
        <f>IF(B2719="","",K2619)</f>
        <v/>
      </c>
      <c r="E2719" s="26">
        <f>IF(B2719="","",IFERROR(VLOOKUP(B2719,'Debt Inputs'!$A$6:$M$105,5,FALSE),0))</f>
        <v/>
      </c>
      <c r="F2719" s="50">
        <f>IF(D2719="","",IFERROR(D2719*E2719/12,0))</f>
        <v/>
      </c>
      <c r="G2719" s="50">
        <f>IF(D2719="","",MIN(IFERROR(VLOOKUP(B2719,'Debt Inputs'!$A$6:$M$105,7,FALSE),0),D2719+F2719))</f>
        <v/>
      </c>
      <c r="H2719" s="50">
        <f>IF(D2719="","",IF(L2719=1,MAX(0,'Debt Inputs'!$B$2-SUM($G$2706:$G$2805)),0))</f>
        <v/>
      </c>
      <c r="I2719" s="50">
        <f>IF(D2719="","",MIN(D2719+F2719,G2719+H2719))</f>
        <v/>
      </c>
      <c r="J2719" s="50">
        <f>IF(D2719="","",MIN(D2719,MAX(0,I2719-F2719)))</f>
        <v/>
      </c>
      <c r="K2719" s="50">
        <f>IF(D2719="","",MAX(0,D2719+F2719-I2719))</f>
        <v/>
      </c>
      <c r="L2719" s="23">
        <f>IF(D2719="","",IF(D2719&lt;=0,"",1+COUNTIFS($D$2706:$D$2805,"&gt;0",$E$2706:$E$2805,"&gt;"&amp;E2719)))</f>
        <v/>
      </c>
      <c r="M2719" s="23">
        <f>IF(D2719="","",IF(AND(K2719&gt;0,L2719=1),"Yes","No"))</f>
        <v/>
      </c>
      <c r="N2719" s="50">
        <f>IF(D2719="","",N2619+F2719)</f>
        <v/>
      </c>
      <c r="O2719" s="49">
        <f>IF(D2719="","",IF(AND(K2719=0,K2619&gt;0),C2719,""))</f>
        <v/>
      </c>
    </row>
    <row r="2720">
      <c r="A2720" s="47">
        <f>IF(B2720="","",DATE(YEAR('Debt Inputs'!$E$2),MONTH('Debt Inputs'!$E$2)+27,1))</f>
        <v/>
      </c>
      <c r="B2720" s="18">
        <f>IF('Debt Inputs'!A20="","",'Debt Inputs'!A20)</f>
        <v/>
      </c>
      <c r="C2720" s="19">
        <f>IF(B2720="","",IFERROR(VLOOKUP(B2720,'Debt Inputs'!$A$6:$M$105,2,FALSE),""))</f>
        <v/>
      </c>
      <c r="D2720" s="48">
        <f>IF(B2720="","",K2620)</f>
        <v/>
      </c>
      <c r="E2720" s="21">
        <f>IF(B2720="","",IFERROR(VLOOKUP(B2720,'Debt Inputs'!$A$6:$M$105,5,FALSE),0))</f>
        <v/>
      </c>
      <c r="F2720" s="48">
        <f>IF(D2720="","",IFERROR(D2720*E2720/12,0))</f>
        <v/>
      </c>
      <c r="G2720" s="48">
        <f>IF(D2720="","",MIN(IFERROR(VLOOKUP(B2720,'Debt Inputs'!$A$6:$M$105,7,FALSE),0),D2720+F2720))</f>
        <v/>
      </c>
      <c r="H2720" s="48">
        <f>IF(D2720="","",IF(L2720=1,MAX(0,'Debt Inputs'!$B$2-SUM($G$2706:$G$2805)),0))</f>
        <v/>
      </c>
      <c r="I2720" s="48">
        <f>IF(D2720="","",MIN(D2720+F2720,G2720+H2720))</f>
        <v/>
      </c>
      <c r="J2720" s="48">
        <f>IF(D2720="","",MIN(D2720,MAX(0,I2720-F2720)))</f>
        <v/>
      </c>
      <c r="K2720" s="48">
        <f>IF(D2720="","",MAX(0,D2720+F2720-I2720))</f>
        <v/>
      </c>
      <c r="L2720" s="18">
        <f>IF(D2720="","",IF(D2720&lt;=0,"",1+COUNTIFS($D$2706:$D$2805,"&gt;0",$E$2706:$E$2805,"&gt;"&amp;E2720)))</f>
        <v/>
      </c>
      <c r="M2720" s="18">
        <f>IF(D2720="","",IF(AND(K2720&gt;0,L2720=1),"Yes","No"))</f>
        <v/>
      </c>
      <c r="N2720" s="48">
        <f>IF(D2720="","",N2620+F2720)</f>
        <v/>
      </c>
      <c r="O2720" s="47">
        <f>IF(D2720="","",IF(AND(K2720=0,K2620&gt;0),C2720,""))</f>
        <v/>
      </c>
    </row>
    <row r="2721">
      <c r="A2721" s="49">
        <f>IF(B2721="","",DATE(YEAR('Debt Inputs'!$E$2),MONTH('Debt Inputs'!$E$2)+27,1))</f>
        <v/>
      </c>
      <c r="B2721" s="23">
        <f>IF('Debt Inputs'!A21="","",'Debt Inputs'!A21)</f>
        <v/>
      </c>
      <c r="C2721" s="24">
        <f>IF(B2721="","",IFERROR(VLOOKUP(B2721,'Debt Inputs'!$A$6:$M$105,2,FALSE),""))</f>
        <v/>
      </c>
      <c r="D2721" s="50">
        <f>IF(B2721="","",K2621)</f>
        <v/>
      </c>
      <c r="E2721" s="26">
        <f>IF(B2721="","",IFERROR(VLOOKUP(B2721,'Debt Inputs'!$A$6:$M$105,5,FALSE),0))</f>
        <v/>
      </c>
      <c r="F2721" s="50">
        <f>IF(D2721="","",IFERROR(D2721*E2721/12,0))</f>
        <v/>
      </c>
      <c r="G2721" s="50">
        <f>IF(D2721="","",MIN(IFERROR(VLOOKUP(B2721,'Debt Inputs'!$A$6:$M$105,7,FALSE),0),D2721+F2721))</f>
        <v/>
      </c>
      <c r="H2721" s="50">
        <f>IF(D2721="","",IF(L2721=1,MAX(0,'Debt Inputs'!$B$2-SUM($G$2706:$G$2805)),0))</f>
        <v/>
      </c>
      <c r="I2721" s="50">
        <f>IF(D2721="","",MIN(D2721+F2721,G2721+H2721))</f>
        <v/>
      </c>
      <c r="J2721" s="50">
        <f>IF(D2721="","",MIN(D2721,MAX(0,I2721-F2721)))</f>
        <v/>
      </c>
      <c r="K2721" s="50">
        <f>IF(D2721="","",MAX(0,D2721+F2721-I2721))</f>
        <v/>
      </c>
      <c r="L2721" s="23">
        <f>IF(D2721="","",IF(D2721&lt;=0,"",1+COUNTIFS($D$2706:$D$2805,"&gt;0",$E$2706:$E$2805,"&gt;"&amp;E2721)))</f>
        <v/>
      </c>
      <c r="M2721" s="23">
        <f>IF(D2721="","",IF(AND(K2721&gt;0,L2721=1),"Yes","No"))</f>
        <v/>
      </c>
      <c r="N2721" s="50">
        <f>IF(D2721="","",N2621+F2721)</f>
        <v/>
      </c>
      <c r="O2721" s="49">
        <f>IF(D2721="","",IF(AND(K2721=0,K2621&gt;0),C2721,""))</f>
        <v/>
      </c>
    </row>
    <row r="2722">
      <c r="A2722" s="47">
        <f>IF(B2722="","",DATE(YEAR('Debt Inputs'!$E$2),MONTH('Debt Inputs'!$E$2)+27,1))</f>
        <v/>
      </c>
      <c r="B2722" s="18">
        <f>IF('Debt Inputs'!A22="","",'Debt Inputs'!A22)</f>
        <v/>
      </c>
      <c r="C2722" s="19">
        <f>IF(B2722="","",IFERROR(VLOOKUP(B2722,'Debt Inputs'!$A$6:$M$105,2,FALSE),""))</f>
        <v/>
      </c>
      <c r="D2722" s="48">
        <f>IF(B2722="","",K2622)</f>
        <v/>
      </c>
      <c r="E2722" s="21">
        <f>IF(B2722="","",IFERROR(VLOOKUP(B2722,'Debt Inputs'!$A$6:$M$105,5,FALSE),0))</f>
        <v/>
      </c>
      <c r="F2722" s="48">
        <f>IF(D2722="","",IFERROR(D2722*E2722/12,0))</f>
        <v/>
      </c>
      <c r="G2722" s="48">
        <f>IF(D2722="","",MIN(IFERROR(VLOOKUP(B2722,'Debt Inputs'!$A$6:$M$105,7,FALSE),0),D2722+F2722))</f>
        <v/>
      </c>
      <c r="H2722" s="48">
        <f>IF(D2722="","",IF(L2722=1,MAX(0,'Debt Inputs'!$B$2-SUM($G$2706:$G$2805)),0))</f>
        <v/>
      </c>
      <c r="I2722" s="48">
        <f>IF(D2722="","",MIN(D2722+F2722,G2722+H2722))</f>
        <v/>
      </c>
      <c r="J2722" s="48">
        <f>IF(D2722="","",MIN(D2722,MAX(0,I2722-F2722)))</f>
        <v/>
      </c>
      <c r="K2722" s="48">
        <f>IF(D2722="","",MAX(0,D2722+F2722-I2722))</f>
        <v/>
      </c>
      <c r="L2722" s="18">
        <f>IF(D2722="","",IF(D2722&lt;=0,"",1+COUNTIFS($D$2706:$D$2805,"&gt;0",$E$2706:$E$2805,"&gt;"&amp;E2722)))</f>
        <v/>
      </c>
      <c r="M2722" s="18">
        <f>IF(D2722="","",IF(AND(K2722&gt;0,L2722=1),"Yes","No"))</f>
        <v/>
      </c>
      <c r="N2722" s="48">
        <f>IF(D2722="","",N2622+F2722)</f>
        <v/>
      </c>
      <c r="O2722" s="47">
        <f>IF(D2722="","",IF(AND(K2722=0,K2622&gt;0),C2722,""))</f>
        <v/>
      </c>
    </row>
    <row r="2723">
      <c r="A2723" s="49">
        <f>IF(B2723="","",DATE(YEAR('Debt Inputs'!$E$2),MONTH('Debt Inputs'!$E$2)+27,1))</f>
        <v/>
      </c>
      <c r="B2723" s="23">
        <f>IF('Debt Inputs'!A23="","",'Debt Inputs'!A23)</f>
        <v/>
      </c>
      <c r="C2723" s="24">
        <f>IF(B2723="","",IFERROR(VLOOKUP(B2723,'Debt Inputs'!$A$6:$M$105,2,FALSE),""))</f>
        <v/>
      </c>
      <c r="D2723" s="50">
        <f>IF(B2723="","",K2623)</f>
        <v/>
      </c>
      <c r="E2723" s="26">
        <f>IF(B2723="","",IFERROR(VLOOKUP(B2723,'Debt Inputs'!$A$6:$M$105,5,FALSE),0))</f>
        <v/>
      </c>
      <c r="F2723" s="50">
        <f>IF(D2723="","",IFERROR(D2723*E2723/12,0))</f>
        <v/>
      </c>
      <c r="G2723" s="50">
        <f>IF(D2723="","",MIN(IFERROR(VLOOKUP(B2723,'Debt Inputs'!$A$6:$M$105,7,FALSE),0),D2723+F2723))</f>
        <v/>
      </c>
      <c r="H2723" s="50">
        <f>IF(D2723="","",IF(L2723=1,MAX(0,'Debt Inputs'!$B$2-SUM($G$2706:$G$2805)),0))</f>
        <v/>
      </c>
      <c r="I2723" s="50">
        <f>IF(D2723="","",MIN(D2723+F2723,G2723+H2723))</f>
        <v/>
      </c>
      <c r="J2723" s="50">
        <f>IF(D2723="","",MIN(D2723,MAX(0,I2723-F2723)))</f>
        <v/>
      </c>
      <c r="K2723" s="50">
        <f>IF(D2723="","",MAX(0,D2723+F2723-I2723))</f>
        <v/>
      </c>
      <c r="L2723" s="23">
        <f>IF(D2723="","",IF(D2723&lt;=0,"",1+COUNTIFS($D$2706:$D$2805,"&gt;0",$E$2706:$E$2805,"&gt;"&amp;E2723)))</f>
        <v/>
      </c>
      <c r="M2723" s="23">
        <f>IF(D2723="","",IF(AND(K2723&gt;0,L2723=1),"Yes","No"))</f>
        <v/>
      </c>
      <c r="N2723" s="50">
        <f>IF(D2723="","",N2623+F2723)</f>
        <v/>
      </c>
      <c r="O2723" s="49">
        <f>IF(D2723="","",IF(AND(K2723=0,K2623&gt;0),C2723,""))</f>
        <v/>
      </c>
    </row>
    <row r="2724">
      <c r="A2724" s="47">
        <f>IF(B2724="","",DATE(YEAR('Debt Inputs'!$E$2),MONTH('Debt Inputs'!$E$2)+27,1))</f>
        <v/>
      </c>
      <c r="B2724" s="18">
        <f>IF('Debt Inputs'!A24="","",'Debt Inputs'!A24)</f>
        <v/>
      </c>
      <c r="C2724" s="19">
        <f>IF(B2724="","",IFERROR(VLOOKUP(B2724,'Debt Inputs'!$A$6:$M$105,2,FALSE),""))</f>
        <v/>
      </c>
      <c r="D2724" s="48">
        <f>IF(B2724="","",K2624)</f>
        <v/>
      </c>
      <c r="E2724" s="21">
        <f>IF(B2724="","",IFERROR(VLOOKUP(B2724,'Debt Inputs'!$A$6:$M$105,5,FALSE),0))</f>
        <v/>
      </c>
      <c r="F2724" s="48">
        <f>IF(D2724="","",IFERROR(D2724*E2724/12,0))</f>
        <v/>
      </c>
      <c r="G2724" s="48">
        <f>IF(D2724="","",MIN(IFERROR(VLOOKUP(B2724,'Debt Inputs'!$A$6:$M$105,7,FALSE),0),D2724+F2724))</f>
        <v/>
      </c>
      <c r="H2724" s="48">
        <f>IF(D2724="","",IF(L2724=1,MAX(0,'Debt Inputs'!$B$2-SUM($G$2706:$G$2805)),0))</f>
        <v/>
      </c>
      <c r="I2724" s="48">
        <f>IF(D2724="","",MIN(D2724+F2724,G2724+H2724))</f>
        <v/>
      </c>
      <c r="J2724" s="48">
        <f>IF(D2724="","",MIN(D2724,MAX(0,I2724-F2724)))</f>
        <v/>
      </c>
      <c r="K2724" s="48">
        <f>IF(D2724="","",MAX(0,D2724+F2724-I2724))</f>
        <v/>
      </c>
      <c r="L2724" s="18">
        <f>IF(D2724="","",IF(D2724&lt;=0,"",1+COUNTIFS($D$2706:$D$2805,"&gt;0",$E$2706:$E$2805,"&gt;"&amp;E2724)))</f>
        <v/>
      </c>
      <c r="M2724" s="18">
        <f>IF(D2724="","",IF(AND(K2724&gt;0,L2724=1),"Yes","No"))</f>
        <v/>
      </c>
      <c r="N2724" s="48">
        <f>IF(D2724="","",N2624+F2724)</f>
        <v/>
      </c>
      <c r="O2724" s="47">
        <f>IF(D2724="","",IF(AND(K2724=0,K2624&gt;0),C2724,""))</f>
        <v/>
      </c>
    </row>
    <row r="2725">
      <c r="A2725" s="49">
        <f>IF(B2725="","",DATE(YEAR('Debt Inputs'!$E$2),MONTH('Debt Inputs'!$E$2)+27,1))</f>
        <v/>
      </c>
      <c r="B2725" s="23">
        <f>IF('Debt Inputs'!A25="","",'Debt Inputs'!A25)</f>
        <v/>
      </c>
      <c r="C2725" s="24">
        <f>IF(B2725="","",IFERROR(VLOOKUP(B2725,'Debt Inputs'!$A$6:$M$105,2,FALSE),""))</f>
        <v/>
      </c>
      <c r="D2725" s="50">
        <f>IF(B2725="","",K2625)</f>
        <v/>
      </c>
      <c r="E2725" s="26">
        <f>IF(B2725="","",IFERROR(VLOOKUP(B2725,'Debt Inputs'!$A$6:$M$105,5,FALSE),0))</f>
        <v/>
      </c>
      <c r="F2725" s="50">
        <f>IF(D2725="","",IFERROR(D2725*E2725/12,0))</f>
        <v/>
      </c>
      <c r="G2725" s="50">
        <f>IF(D2725="","",MIN(IFERROR(VLOOKUP(B2725,'Debt Inputs'!$A$6:$M$105,7,FALSE),0),D2725+F2725))</f>
        <v/>
      </c>
      <c r="H2725" s="50">
        <f>IF(D2725="","",IF(L2725=1,MAX(0,'Debt Inputs'!$B$2-SUM($G$2706:$G$2805)),0))</f>
        <v/>
      </c>
      <c r="I2725" s="50">
        <f>IF(D2725="","",MIN(D2725+F2725,G2725+H2725))</f>
        <v/>
      </c>
      <c r="J2725" s="50">
        <f>IF(D2725="","",MIN(D2725,MAX(0,I2725-F2725)))</f>
        <v/>
      </c>
      <c r="K2725" s="50">
        <f>IF(D2725="","",MAX(0,D2725+F2725-I2725))</f>
        <v/>
      </c>
      <c r="L2725" s="23">
        <f>IF(D2725="","",IF(D2725&lt;=0,"",1+COUNTIFS($D$2706:$D$2805,"&gt;0",$E$2706:$E$2805,"&gt;"&amp;E2725)))</f>
        <v/>
      </c>
      <c r="M2725" s="23">
        <f>IF(D2725="","",IF(AND(K2725&gt;0,L2725=1),"Yes","No"))</f>
        <v/>
      </c>
      <c r="N2725" s="50">
        <f>IF(D2725="","",N2625+F2725)</f>
        <v/>
      </c>
      <c r="O2725" s="49">
        <f>IF(D2725="","",IF(AND(K2725=0,K2625&gt;0),C2725,""))</f>
        <v/>
      </c>
    </row>
    <row r="2726">
      <c r="A2726" s="47">
        <f>IF(B2726="","",DATE(YEAR('Debt Inputs'!$E$2),MONTH('Debt Inputs'!$E$2)+27,1))</f>
        <v/>
      </c>
      <c r="B2726" s="18">
        <f>IF('Debt Inputs'!A26="","",'Debt Inputs'!A26)</f>
        <v/>
      </c>
      <c r="C2726" s="19">
        <f>IF(B2726="","",IFERROR(VLOOKUP(B2726,'Debt Inputs'!$A$6:$M$105,2,FALSE),""))</f>
        <v/>
      </c>
      <c r="D2726" s="48">
        <f>IF(B2726="","",K2626)</f>
        <v/>
      </c>
      <c r="E2726" s="21">
        <f>IF(B2726="","",IFERROR(VLOOKUP(B2726,'Debt Inputs'!$A$6:$M$105,5,FALSE),0))</f>
        <v/>
      </c>
      <c r="F2726" s="48">
        <f>IF(D2726="","",IFERROR(D2726*E2726/12,0))</f>
        <v/>
      </c>
      <c r="G2726" s="48">
        <f>IF(D2726="","",MIN(IFERROR(VLOOKUP(B2726,'Debt Inputs'!$A$6:$M$105,7,FALSE),0),D2726+F2726))</f>
        <v/>
      </c>
      <c r="H2726" s="48">
        <f>IF(D2726="","",IF(L2726=1,MAX(0,'Debt Inputs'!$B$2-SUM($G$2706:$G$2805)),0))</f>
        <v/>
      </c>
      <c r="I2726" s="48">
        <f>IF(D2726="","",MIN(D2726+F2726,G2726+H2726))</f>
        <v/>
      </c>
      <c r="J2726" s="48">
        <f>IF(D2726="","",MIN(D2726,MAX(0,I2726-F2726)))</f>
        <v/>
      </c>
      <c r="K2726" s="48">
        <f>IF(D2726="","",MAX(0,D2726+F2726-I2726))</f>
        <v/>
      </c>
      <c r="L2726" s="18">
        <f>IF(D2726="","",IF(D2726&lt;=0,"",1+COUNTIFS($D$2706:$D$2805,"&gt;0",$E$2706:$E$2805,"&gt;"&amp;E2726)))</f>
        <v/>
      </c>
      <c r="M2726" s="18">
        <f>IF(D2726="","",IF(AND(K2726&gt;0,L2726=1),"Yes","No"))</f>
        <v/>
      </c>
      <c r="N2726" s="48">
        <f>IF(D2726="","",N2626+F2726)</f>
        <v/>
      </c>
      <c r="O2726" s="47">
        <f>IF(D2726="","",IF(AND(K2726=0,K2626&gt;0),C2726,""))</f>
        <v/>
      </c>
    </row>
    <row r="2727">
      <c r="A2727" s="49">
        <f>IF(B2727="","",DATE(YEAR('Debt Inputs'!$E$2),MONTH('Debt Inputs'!$E$2)+27,1))</f>
        <v/>
      </c>
      <c r="B2727" s="23">
        <f>IF('Debt Inputs'!A27="","",'Debt Inputs'!A27)</f>
        <v/>
      </c>
      <c r="C2727" s="24">
        <f>IF(B2727="","",IFERROR(VLOOKUP(B2727,'Debt Inputs'!$A$6:$M$105,2,FALSE),""))</f>
        <v/>
      </c>
      <c r="D2727" s="50">
        <f>IF(B2727="","",K2627)</f>
        <v/>
      </c>
      <c r="E2727" s="26">
        <f>IF(B2727="","",IFERROR(VLOOKUP(B2727,'Debt Inputs'!$A$6:$M$105,5,FALSE),0))</f>
        <v/>
      </c>
      <c r="F2727" s="50">
        <f>IF(D2727="","",IFERROR(D2727*E2727/12,0))</f>
        <v/>
      </c>
      <c r="G2727" s="50">
        <f>IF(D2727="","",MIN(IFERROR(VLOOKUP(B2727,'Debt Inputs'!$A$6:$M$105,7,FALSE),0),D2727+F2727))</f>
        <v/>
      </c>
      <c r="H2727" s="50">
        <f>IF(D2727="","",IF(L2727=1,MAX(0,'Debt Inputs'!$B$2-SUM($G$2706:$G$2805)),0))</f>
        <v/>
      </c>
      <c r="I2727" s="50">
        <f>IF(D2727="","",MIN(D2727+F2727,G2727+H2727))</f>
        <v/>
      </c>
      <c r="J2727" s="50">
        <f>IF(D2727="","",MIN(D2727,MAX(0,I2727-F2727)))</f>
        <v/>
      </c>
      <c r="K2727" s="50">
        <f>IF(D2727="","",MAX(0,D2727+F2727-I2727))</f>
        <v/>
      </c>
      <c r="L2727" s="23">
        <f>IF(D2727="","",IF(D2727&lt;=0,"",1+COUNTIFS($D$2706:$D$2805,"&gt;0",$E$2706:$E$2805,"&gt;"&amp;E2727)))</f>
        <v/>
      </c>
      <c r="M2727" s="23">
        <f>IF(D2727="","",IF(AND(K2727&gt;0,L2727=1),"Yes","No"))</f>
        <v/>
      </c>
      <c r="N2727" s="50">
        <f>IF(D2727="","",N2627+F2727)</f>
        <v/>
      </c>
      <c r="O2727" s="49">
        <f>IF(D2727="","",IF(AND(K2727=0,K2627&gt;0),C2727,""))</f>
        <v/>
      </c>
    </row>
    <row r="2728">
      <c r="A2728" s="47">
        <f>IF(B2728="","",DATE(YEAR('Debt Inputs'!$E$2),MONTH('Debt Inputs'!$E$2)+27,1))</f>
        <v/>
      </c>
      <c r="B2728" s="18">
        <f>IF('Debt Inputs'!A28="","",'Debt Inputs'!A28)</f>
        <v/>
      </c>
      <c r="C2728" s="19">
        <f>IF(B2728="","",IFERROR(VLOOKUP(B2728,'Debt Inputs'!$A$6:$M$105,2,FALSE),""))</f>
        <v/>
      </c>
      <c r="D2728" s="48">
        <f>IF(B2728="","",K2628)</f>
        <v/>
      </c>
      <c r="E2728" s="21">
        <f>IF(B2728="","",IFERROR(VLOOKUP(B2728,'Debt Inputs'!$A$6:$M$105,5,FALSE),0))</f>
        <v/>
      </c>
      <c r="F2728" s="48">
        <f>IF(D2728="","",IFERROR(D2728*E2728/12,0))</f>
        <v/>
      </c>
      <c r="G2728" s="48">
        <f>IF(D2728="","",MIN(IFERROR(VLOOKUP(B2728,'Debt Inputs'!$A$6:$M$105,7,FALSE),0),D2728+F2728))</f>
        <v/>
      </c>
      <c r="H2728" s="48">
        <f>IF(D2728="","",IF(L2728=1,MAX(0,'Debt Inputs'!$B$2-SUM($G$2706:$G$2805)),0))</f>
        <v/>
      </c>
      <c r="I2728" s="48">
        <f>IF(D2728="","",MIN(D2728+F2728,G2728+H2728))</f>
        <v/>
      </c>
      <c r="J2728" s="48">
        <f>IF(D2728="","",MIN(D2728,MAX(0,I2728-F2728)))</f>
        <v/>
      </c>
      <c r="K2728" s="48">
        <f>IF(D2728="","",MAX(0,D2728+F2728-I2728))</f>
        <v/>
      </c>
      <c r="L2728" s="18">
        <f>IF(D2728="","",IF(D2728&lt;=0,"",1+COUNTIFS($D$2706:$D$2805,"&gt;0",$E$2706:$E$2805,"&gt;"&amp;E2728)))</f>
        <v/>
      </c>
      <c r="M2728" s="18">
        <f>IF(D2728="","",IF(AND(K2728&gt;0,L2728=1),"Yes","No"))</f>
        <v/>
      </c>
      <c r="N2728" s="48">
        <f>IF(D2728="","",N2628+F2728)</f>
        <v/>
      </c>
      <c r="O2728" s="47">
        <f>IF(D2728="","",IF(AND(K2728=0,K2628&gt;0),C2728,""))</f>
        <v/>
      </c>
    </row>
    <row r="2729">
      <c r="A2729" s="49">
        <f>IF(B2729="","",DATE(YEAR('Debt Inputs'!$E$2),MONTH('Debt Inputs'!$E$2)+27,1))</f>
        <v/>
      </c>
      <c r="B2729" s="23">
        <f>IF('Debt Inputs'!A29="","",'Debt Inputs'!A29)</f>
        <v/>
      </c>
      <c r="C2729" s="24">
        <f>IF(B2729="","",IFERROR(VLOOKUP(B2729,'Debt Inputs'!$A$6:$M$105,2,FALSE),""))</f>
        <v/>
      </c>
      <c r="D2729" s="50">
        <f>IF(B2729="","",K2629)</f>
        <v/>
      </c>
      <c r="E2729" s="26">
        <f>IF(B2729="","",IFERROR(VLOOKUP(B2729,'Debt Inputs'!$A$6:$M$105,5,FALSE),0))</f>
        <v/>
      </c>
      <c r="F2729" s="50">
        <f>IF(D2729="","",IFERROR(D2729*E2729/12,0))</f>
        <v/>
      </c>
      <c r="G2729" s="50">
        <f>IF(D2729="","",MIN(IFERROR(VLOOKUP(B2729,'Debt Inputs'!$A$6:$M$105,7,FALSE),0),D2729+F2729))</f>
        <v/>
      </c>
      <c r="H2729" s="50">
        <f>IF(D2729="","",IF(L2729=1,MAX(0,'Debt Inputs'!$B$2-SUM($G$2706:$G$2805)),0))</f>
        <v/>
      </c>
      <c r="I2729" s="50">
        <f>IF(D2729="","",MIN(D2729+F2729,G2729+H2729))</f>
        <v/>
      </c>
      <c r="J2729" s="50">
        <f>IF(D2729="","",MIN(D2729,MAX(0,I2729-F2729)))</f>
        <v/>
      </c>
      <c r="K2729" s="50">
        <f>IF(D2729="","",MAX(0,D2729+F2729-I2729))</f>
        <v/>
      </c>
      <c r="L2729" s="23">
        <f>IF(D2729="","",IF(D2729&lt;=0,"",1+COUNTIFS($D$2706:$D$2805,"&gt;0",$E$2706:$E$2805,"&gt;"&amp;E2729)))</f>
        <v/>
      </c>
      <c r="M2729" s="23">
        <f>IF(D2729="","",IF(AND(K2729&gt;0,L2729=1),"Yes","No"))</f>
        <v/>
      </c>
      <c r="N2729" s="50">
        <f>IF(D2729="","",N2629+F2729)</f>
        <v/>
      </c>
      <c r="O2729" s="49">
        <f>IF(D2729="","",IF(AND(K2729=0,K2629&gt;0),C2729,""))</f>
        <v/>
      </c>
    </row>
    <row r="2730">
      <c r="A2730" s="47">
        <f>IF(B2730="","",DATE(YEAR('Debt Inputs'!$E$2),MONTH('Debt Inputs'!$E$2)+27,1))</f>
        <v/>
      </c>
      <c r="B2730" s="18">
        <f>IF('Debt Inputs'!A30="","",'Debt Inputs'!A30)</f>
        <v/>
      </c>
      <c r="C2730" s="19">
        <f>IF(B2730="","",IFERROR(VLOOKUP(B2730,'Debt Inputs'!$A$6:$M$105,2,FALSE),""))</f>
        <v/>
      </c>
      <c r="D2730" s="48">
        <f>IF(B2730="","",K2630)</f>
        <v/>
      </c>
      <c r="E2730" s="21">
        <f>IF(B2730="","",IFERROR(VLOOKUP(B2730,'Debt Inputs'!$A$6:$M$105,5,FALSE),0))</f>
        <v/>
      </c>
      <c r="F2730" s="48">
        <f>IF(D2730="","",IFERROR(D2730*E2730/12,0))</f>
        <v/>
      </c>
      <c r="G2730" s="48">
        <f>IF(D2730="","",MIN(IFERROR(VLOOKUP(B2730,'Debt Inputs'!$A$6:$M$105,7,FALSE),0),D2730+F2730))</f>
        <v/>
      </c>
      <c r="H2730" s="48">
        <f>IF(D2730="","",IF(L2730=1,MAX(0,'Debt Inputs'!$B$2-SUM($G$2706:$G$2805)),0))</f>
        <v/>
      </c>
      <c r="I2730" s="48">
        <f>IF(D2730="","",MIN(D2730+F2730,G2730+H2730))</f>
        <v/>
      </c>
      <c r="J2730" s="48">
        <f>IF(D2730="","",MIN(D2730,MAX(0,I2730-F2730)))</f>
        <v/>
      </c>
      <c r="K2730" s="48">
        <f>IF(D2730="","",MAX(0,D2730+F2730-I2730))</f>
        <v/>
      </c>
      <c r="L2730" s="18">
        <f>IF(D2730="","",IF(D2730&lt;=0,"",1+COUNTIFS($D$2706:$D$2805,"&gt;0",$E$2706:$E$2805,"&gt;"&amp;E2730)))</f>
        <v/>
      </c>
      <c r="M2730" s="18">
        <f>IF(D2730="","",IF(AND(K2730&gt;0,L2730=1),"Yes","No"))</f>
        <v/>
      </c>
      <c r="N2730" s="48">
        <f>IF(D2730="","",N2630+F2730)</f>
        <v/>
      </c>
      <c r="O2730" s="47">
        <f>IF(D2730="","",IF(AND(K2730=0,K2630&gt;0),C2730,""))</f>
        <v/>
      </c>
    </row>
    <row r="2731">
      <c r="A2731" s="49">
        <f>IF(B2731="","",DATE(YEAR('Debt Inputs'!$E$2),MONTH('Debt Inputs'!$E$2)+27,1))</f>
        <v/>
      </c>
      <c r="B2731" s="23">
        <f>IF('Debt Inputs'!A31="","",'Debt Inputs'!A31)</f>
        <v/>
      </c>
      <c r="C2731" s="24">
        <f>IF(B2731="","",IFERROR(VLOOKUP(B2731,'Debt Inputs'!$A$6:$M$105,2,FALSE),""))</f>
        <v/>
      </c>
      <c r="D2731" s="50">
        <f>IF(B2731="","",K2631)</f>
        <v/>
      </c>
      <c r="E2731" s="26">
        <f>IF(B2731="","",IFERROR(VLOOKUP(B2731,'Debt Inputs'!$A$6:$M$105,5,FALSE),0))</f>
        <v/>
      </c>
      <c r="F2731" s="50">
        <f>IF(D2731="","",IFERROR(D2731*E2731/12,0))</f>
        <v/>
      </c>
      <c r="G2731" s="50">
        <f>IF(D2731="","",MIN(IFERROR(VLOOKUP(B2731,'Debt Inputs'!$A$6:$M$105,7,FALSE),0),D2731+F2731))</f>
        <v/>
      </c>
      <c r="H2731" s="50">
        <f>IF(D2731="","",IF(L2731=1,MAX(0,'Debt Inputs'!$B$2-SUM($G$2706:$G$2805)),0))</f>
        <v/>
      </c>
      <c r="I2731" s="50">
        <f>IF(D2731="","",MIN(D2731+F2731,G2731+H2731))</f>
        <v/>
      </c>
      <c r="J2731" s="50">
        <f>IF(D2731="","",MIN(D2731,MAX(0,I2731-F2731)))</f>
        <v/>
      </c>
      <c r="K2731" s="50">
        <f>IF(D2731="","",MAX(0,D2731+F2731-I2731))</f>
        <v/>
      </c>
      <c r="L2731" s="23">
        <f>IF(D2731="","",IF(D2731&lt;=0,"",1+COUNTIFS($D$2706:$D$2805,"&gt;0",$E$2706:$E$2805,"&gt;"&amp;E2731)))</f>
        <v/>
      </c>
      <c r="M2731" s="23">
        <f>IF(D2731="","",IF(AND(K2731&gt;0,L2731=1),"Yes","No"))</f>
        <v/>
      </c>
      <c r="N2731" s="50">
        <f>IF(D2731="","",N2631+F2731)</f>
        <v/>
      </c>
      <c r="O2731" s="49">
        <f>IF(D2731="","",IF(AND(K2731=0,K2631&gt;0),C2731,""))</f>
        <v/>
      </c>
    </row>
    <row r="2732">
      <c r="A2732" s="47">
        <f>IF(B2732="","",DATE(YEAR('Debt Inputs'!$E$2),MONTH('Debt Inputs'!$E$2)+27,1))</f>
        <v/>
      </c>
      <c r="B2732" s="18">
        <f>IF('Debt Inputs'!A32="","",'Debt Inputs'!A32)</f>
        <v/>
      </c>
      <c r="C2732" s="19">
        <f>IF(B2732="","",IFERROR(VLOOKUP(B2732,'Debt Inputs'!$A$6:$M$105,2,FALSE),""))</f>
        <v/>
      </c>
      <c r="D2732" s="48">
        <f>IF(B2732="","",K2632)</f>
        <v/>
      </c>
      <c r="E2732" s="21">
        <f>IF(B2732="","",IFERROR(VLOOKUP(B2732,'Debt Inputs'!$A$6:$M$105,5,FALSE),0))</f>
        <v/>
      </c>
      <c r="F2732" s="48">
        <f>IF(D2732="","",IFERROR(D2732*E2732/12,0))</f>
        <v/>
      </c>
      <c r="G2732" s="48">
        <f>IF(D2732="","",MIN(IFERROR(VLOOKUP(B2732,'Debt Inputs'!$A$6:$M$105,7,FALSE),0),D2732+F2732))</f>
        <v/>
      </c>
      <c r="H2732" s="48">
        <f>IF(D2732="","",IF(L2732=1,MAX(0,'Debt Inputs'!$B$2-SUM($G$2706:$G$2805)),0))</f>
        <v/>
      </c>
      <c r="I2732" s="48">
        <f>IF(D2732="","",MIN(D2732+F2732,G2732+H2732))</f>
        <v/>
      </c>
      <c r="J2732" s="48">
        <f>IF(D2732="","",MIN(D2732,MAX(0,I2732-F2732)))</f>
        <v/>
      </c>
      <c r="K2732" s="48">
        <f>IF(D2732="","",MAX(0,D2732+F2732-I2732))</f>
        <v/>
      </c>
      <c r="L2732" s="18">
        <f>IF(D2732="","",IF(D2732&lt;=0,"",1+COUNTIFS($D$2706:$D$2805,"&gt;0",$E$2706:$E$2805,"&gt;"&amp;E2732)))</f>
        <v/>
      </c>
      <c r="M2732" s="18">
        <f>IF(D2732="","",IF(AND(K2732&gt;0,L2732=1),"Yes","No"))</f>
        <v/>
      </c>
      <c r="N2732" s="48">
        <f>IF(D2732="","",N2632+F2732)</f>
        <v/>
      </c>
      <c r="O2732" s="47">
        <f>IF(D2732="","",IF(AND(K2732=0,K2632&gt;0),C2732,""))</f>
        <v/>
      </c>
    </row>
    <row r="2733">
      <c r="A2733" s="49">
        <f>IF(B2733="","",DATE(YEAR('Debt Inputs'!$E$2),MONTH('Debt Inputs'!$E$2)+27,1))</f>
        <v/>
      </c>
      <c r="B2733" s="23">
        <f>IF('Debt Inputs'!A33="","",'Debt Inputs'!A33)</f>
        <v/>
      </c>
      <c r="C2733" s="24">
        <f>IF(B2733="","",IFERROR(VLOOKUP(B2733,'Debt Inputs'!$A$6:$M$105,2,FALSE),""))</f>
        <v/>
      </c>
      <c r="D2733" s="50">
        <f>IF(B2733="","",K2633)</f>
        <v/>
      </c>
      <c r="E2733" s="26">
        <f>IF(B2733="","",IFERROR(VLOOKUP(B2733,'Debt Inputs'!$A$6:$M$105,5,FALSE),0))</f>
        <v/>
      </c>
      <c r="F2733" s="50">
        <f>IF(D2733="","",IFERROR(D2733*E2733/12,0))</f>
        <v/>
      </c>
      <c r="G2733" s="50">
        <f>IF(D2733="","",MIN(IFERROR(VLOOKUP(B2733,'Debt Inputs'!$A$6:$M$105,7,FALSE),0),D2733+F2733))</f>
        <v/>
      </c>
      <c r="H2733" s="50">
        <f>IF(D2733="","",IF(L2733=1,MAX(0,'Debt Inputs'!$B$2-SUM($G$2706:$G$2805)),0))</f>
        <v/>
      </c>
      <c r="I2733" s="50">
        <f>IF(D2733="","",MIN(D2733+F2733,G2733+H2733))</f>
        <v/>
      </c>
      <c r="J2733" s="50">
        <f>IF(D2733="","",MIN(D2733,MAX(0,I2733-F2733)))</f>
        <v/>
      </c>
      <c r="K2733" s="50">
        <f>IF(D2733="","",MAX(0,D2733+F2733-I2733))</f>
        <v/>
      </c>
      <c r="L2733" s="23">
        <f>IF(D2733="","",IF(D2733&lt;=0,"",1+COUNTIFS($D$2706:$D$2805,"&gt;0",$E$2706:$E$2805,"&gt;"&amp;E2733)))</f>
        <v/>
      </c>
      <c r="M2733" s="23">
        <f>IF(D2733="","",IF(AND(K2733&gt;0,L2733=1),"Yes","No"))</f>
        <v/>
      </c>
      <c r="N2733" s="50">
        <f>IF(D2733="","",N2633+F2733)</f>
        <v/>
      </c>
      <c r="O2733" s="49">
        <f>IF(D2733="","",IF(AND(K2733=0,K2633&gt;0),C2733,""))</f>
        <v/>
      </c>
    </row>
    <row r="2734">
      <c r="A2734" s="47">
        <f>IF(B2734="","",DATE(YEAR('Debt Inputs'!$E$2),MONTH('Debt Inputs'!$E$2)+27,1))</f>
        <v/>
      </c>
      <c r="B2734" s="18">
        <f>IF('Debt Inputs'!A34="","",'Debt Inputs'!A34)</f>
        <v/>
      </c>
      <c r="C2734" s="19">
        <f>IF(B2734="","",IFERROR(VLOOKUP(B2734,'Debt Inputs'!$A$6:$M$105,2,FALSE),""))</f>
        <v/>
      </c>
      <c r="D2734" s="48">
        <f>IF(B2734="","",K2634)</f>
        <v/>
      </c>
      <c r="E2734" s="21">
        <f>IF(B2734="","",IFERROR(VLOOKUP(B2734,'Debt Inputs'!$A$6:$M$105,5,FALSE),0))</f>
        <v/>
      </c>
      <c r="F2734" s="48">
        <f>IF(D2734="","",IFERROR(D2734*E2734/12,0))</f>
        <v/>
      </c>
      <c r="G2734" s="48">
        <f>IF(D2734="","",MIN(IFERROR(VLOOKUP(B2734,'Debt Inputs'!$A$6:$M$105,7,FALSE),0),D2734+F2734))</f>
        <v/>
      </c>
      <c r="H2734" s="48">
        <f>IF(D2734="","",IF(L2734=1,MAX(0,'Debt Inputs'!$B$2-SUM($G$2706:$G$2805)),0))</f>
        <v/>
      </c>
      <c r="I2734" s="48">
        <f>IF(D2734="","",MIN(D2734+F2734,G2734+H2734))</f>
        <v/>
      </c>
      <c r="J2734" s="48">
        <f>IF(D2734="","",MIN(D2734,MAX(0,I2734-F2734)))</f>
        <v/>
      </c>
      <c r="K2734" s="48">
        <f>IF(D2734="","",MAX(0,D2734+F2734-I2734))</f>
        <v/>
      </c>
      <c r="L2734" s="18">
        <f>IF(D2734="","",IF(D2734&lt;=0,"",1+COUNTIFS($D$2706:$D$2805,"&gt;0",$E$2706:$E$2805,"&gt;"&amp;E2734)))</f>
        <v/>
      </c>
      <c r="M2734" s="18">
        <f>IF(D2734="","",IF(AND(K2734&gt;0,L2734=1),"Yes","No"))</f>
        <v/>
      </c>
      <c r="N2734" s="48">
        <f>IF(D2734="","",N2634+F2734)</f>
        <v/>
      </c>
      <c r="O2734" s="47">
        <f>IF(D2734="","",IF(AND(K2734=0,K2634&gt;0),C2734,""))</f>
        <v/>
      </c>
    </row>
    <row r="2735">
      <c r="A2735" s="49">
        <f>IF(B2735="","",DATE(YEAR('Debt Inputs'!$E$2),MONTH('Debt Inputs'!$E$2)+27,1))</f>
        <v/>
      </c>
      <c r="B2735" s="23">
        <f>IF('Debt Inputs'!A35="","",'Debt Inputs'!A35)</f>
        <v/>
      </c>
      <c r="C2735" s="24">
        <f>IF(B2735="","",IFERROR(VLOOKUP(B2735,'Debt Inputs'!$A$6:$M$105,2,FALSE),""))</f>
        <v/>
      </c>
      <c r="D2735" s="50">
        <f>IF(B2735="","",K2635)</f>
        <v/>
      </c>
      <c r="E2735" s="26">
        <f>IF(B2735="","",IFERROR(VLOOKUP(B2735,'Debt Inputs'!$A$6:$M$105,5,FALSE),0))</f>
        <v/>
      </c>
      <c r="F2735" s="50">
        <f>IF(D2735="","",IFERROR(D2735*E2735/12,0))</f>
        <v/>
      </c>
      <c r="G2735" s="50">
        <f>IF(D2735="","",MIN(IFERROR(VLOOKUP(B2735,'Debt Inputs'!$A$6:$M$105,7,FALSE),0),D2735+F2735))</f>
        <v/>
      </c>
      <c r="H2735" s="50">
        <f>IF(D2735="","",IF(L2735=1,MAX(0,'Debt Inputs'!$B$2-SUM($G$2706:$G$2805)),0))</f>
        <v/>
      </c>
      <c r="I2735" s="50">
        <f>IF(D2735="","",MIN(D2735+F2735,G2735+H2735))</f>
        <v/>
      </c>
      <c r="J2735" s="50">
        <f>IF(D2735="","",MIN(D2735,MAX(0,I2735-F2735)))</f>
        <v/>
      </c>
      <c r="K2735" s="50">
        <f>IF(D2735="","",MAX(0,D2735+F2735-I2735))</f>
        <v/>
      </c>
      <c r="L2735" s="23">
        <f>IF(D2735="","",IF(D2735&lt;=0,"",1+COUNTIFS($D$2706:$D$2805,"&gt;0",$E$2706:$E$2805,"&gt;"&amp;E2735)))</f>
        <v/>
      </c>
      <c r="M2735" s="23">
        <f>IF(D2735="","",IF(AND(K2735&gt;0,L2735=1),"Yes","No"))</f>
        <v/>
      </c>
      <c r="N2735" s="50">
        <f>IF(D2735="","",N2635+F2735)</f>
        <v/>
      </c>
      <c r="O2735" s="49">
        <f>IF(D2735="","",IF(AND(K2735=0,K2635&gt;0),C2735,""))</f>
        <v/>
      </c>
    </row>
    <row r="2736">
      <c r="A2736" s="47">
        <f>IF(B2736="","",DATE(YEAR('Debt Inputs'!$E$2),MONTH('Debt Inputs'!$E$2)+27,1))</f>
        <v/>
      </c>
      <c r="B2736" s="18">
        <f>IF('Debt Inputs'!A36="","",'Debt Inputs'!A36)</f>
        <v/>
      </c>
      <c r="C2736" s="19">
        <f>IF(B2736="","",IFERROR(VLOOKUP(B2736,'Debt Inputs'!$A$6:$M$105,2,FALSE),""))</f>
        <v/>
      </c>
      <c r="D2736" s="48">
        <f>IF(B2736="","",K2636)</f>
        <v/>
      </c>
      <c r="E2736" s="21">
        <f>IF(B2736="","",IFERROR(VLOOKUP(B2736,'Debt Inputs'!$A$6:$M$105,5,FALSE),0))</f>
        <v/>
      </c>
      <c r="F2736" s="48">
        <f>IF(D2736="","",IFERROR(D2736*E2736/12,0))</f>
        <v/>
      </c>
      <c r="G2736" s="48">
        <f>IF(D2736="","",MIN(IFERROR(VLOOKUP(B2736,'Debt Inputs'!$A$6:$M$105,7,FALSE),0),D2736+F2736))</f>
        <v/>
      </c>
      <c r="H2736" s="48">
        <f>IF(D2736="","",IF(L2736=1,MAX(0,'Debt Inputs'!$B$2-SUM($G$2706:$G$2805)),0))</f>
        <v/>
      </c>
      <c r="I2736" s="48">
        <f>IF(D2736="","",MIN(D2736+F2736,G2736+H2736))</f>
        <v/>
      </c>
      <c r="J2736" s="48">
        <f>IF(D2736="","",MIN(D2736,MAX(0,I2736-F2736)))</f>
        <v/>
      </c>
      <c r="K2736" s="48">
        <f>IF(D2736="","",MAX(0,D2736+F2736-I2736))</f>
        <v/>
      </c>
      <c r="L2736" s="18">
        <f>IF(D2736="","",IF(D2736&lt;=0,"",1+COUNTIFS($D$2706:$D$2805,"&gt;0",$E$2706:$E$2805,"&gt;"&amp;E2736)))</f>
        <v/>
      </c>
      <c r="M2736" s="18">
        <f>IF(D2736="","",IF(AND(K2736&gt;0,L2736=1),"Yes","No"))</f>
        <v/>
      </c>
      <c r="N2736" s="48">
        <f>IF(D2736="","",N2636+F2736)</f>
        <v/>
      </c>
      <c r="O2736" s="47">
        <f>IF(D2736="","",IF(AND(K2736=0,K2636&gt;0),C2736,""))</f>
        <v/>
      </c>
    </row>
    <row r="2737">
      <c r="A2737" s="49">
        <f>IF(B2737="","",DATE(YEAR('Debt Inputs'!$E$2),MONTH('Debt Inputs'!$E$2)+27,1))</f>
        <v/>
      </c>
      <c r="B2737" s="23">
        <f>IF('Debt Inputs'!A37="","",'Debt Inputs'!A37)</f>
        <v/>
      </c>
      <c r="C2737" s="24">
        <f>IF(B2737="","",IFERROR(VLOOKUP(B2737,'Debt Inputs'!$A$6:$M$105,2,FALSE),""))</f>
        <v/>
      </c>
      <c r="D2737" s="50">
        <f>IF(B2737="","",K2637)</f>
        <v/>
      </c>
      <c r="E2737" s="26">
        <f>IF(B2737="","",IFERROR(VLOOKUP(B2737,'Debt Inputs'!$A$6:$M$105,5,FALSE),0))</f>
        <v/>
      </c>
      <c r="F2737" s="50">
        <f>IF(D2737="","",IFERROR(D2737*E2737/12,0))</f>
        <v/>
      </c>
      <c r="G2737" s="50">
        <f>IF(D2737="","",MIN(IFERROR(VLOOKUP(B2737,'Debt Inputs'!$A$6:$M$105,7,FALSE),0),D2737+F2737))</f>
        <v/>
      </c>
      <c r="H2737" s="50">
        <f>IF(D2737="","",IF(L2737=1,MAX(0,'Debt Inputs'!$B$2-SUM($G$2706:$G$2805)),0))</f>
        <v/>
      </c>
      <c r="I2737" s="50">
        <f>IF(D2737="","",MIN(D2737+F2737,G2737+H2737))</f>
        <v/>
      </c>
      <c r="J2737" s="50">
        <f>IF(D2737="","",MIN(D2737,MAX(0,I2737-F2737)))</f>
        <v/>
      </c>
      <c r="K2737" s="50">
        <f>IF(D2737="","",MAX(0,D2737+F2737-I2737))</f>
        <v/>
      </c>
      <c r="L2737" s="23">
        <f>IF(D2737="","",IF(D2737&lt;=0,"",1+COUNTIFS($D$2706:$D$2805,"&gt;0",$E$2706:$E$2805,"&gt;"&amp;E2737)))</f>
        <v/>
      </c>
      <c r="M2737" s="23">
        <f>IF(D2737="","",IF(AND(K2737&gt;0,L2737=1),"Yes","No"))</f>
        <v/>
      </c>
      <c r="N2737" s="50">
        <f>IF(D2737="","",N2637+F2737)</f>
        <v/>
      </c>
      <c r="O2737" s="49">
        <f>IF(D2737="","",IF(AND(K2737=0,K2637&gt;0),C2737,""))</f>
        <v/>
      </c>
    </row>
    <row r="2738">
      <c r="A2738" s="47">
        <f>IF(B2738="","",DATE(YEAR('Debt Inputs'!$E$2),MONTH('Debt Inputs'!$E$2)+27,1))</f>
        <v/>
      </c>
      <c r="B2738" s="18">
        <f>IF('Debt Inputs'!A38="","",'Debt Inputs'!A38)</f>
        <v/>
      </c>
      <c r="C2738" s="19">
        <f>IF(B2738="","",IFERROR(VLOOKUP(B2738,'Debt Inputs'!$A$6:$M$105,2,FALSE),""))</f>
        <v/>
      </c>
      <c r="D2738" s="48">
        <f>IF(B2738="","",K2638)</f>
        <v/>
      </c>
      <c r="E2738" s="21">
        <f>IF(B2738="","",IFERROR(VLOOKUP(B2738,'Debt Inputs'!$A$6:$M$105,5,FALSE),0))</f>
        <v/>
      </c>
      <c r="F2738" s="48">
        <f>IF(D2738="","",IFERROR(D2738*E2738/12,0))</f>
        <v/>
      </c>
      <c r="G2738" s="48">
        <f>IF(D2738="","",MIN(IFERROR(VLOOKUP(B2738,'Debt Inputs'!$A$6:$M$105,7,FALSE),0),D2738+F2738))</f>
        <v/>
      </c>
      <c r="H2738" s="48">
        <f>IF(D2738="","",IF(L2738=1,MAX(0,'Debt Inputs'!$B$2-SUM($G$2706:$G$2805)),0))</f>
        <v/>
      </c>
      <c r="I2738" s="48">
        <f>IF(D2738="","",MIN(D2738+F2738,G2738+H2738))</f>
        <v/>
      </c>
      <c r="J2738" s="48">
        <f>IF(D2738="","",MIN(D2738,MAX(0,I2738-F2738)))</f>
        <v/>
      </c>
      <c r="K2738" s="48">
        <f>IF(D2738="","",MAX(0,D2738+F2738-I2738))</f>
        <v/>
      </c>
      <c r="L2738" s="18">
        <f>IF(D2738="","",IF(D2738&lt;=0,"",1+COUNTIFS($D$2706:$D$2805,"&gt;0",$E$2706:$E$2805,"&gt;"&amp;E2738)))</f>
        <v/>
      </c>
      <c r="M2738" s="18">
        <f>IF(D2738="","",IF(AND(K2738&gt;0,L2738=1),"Yes","No"))</f>
        <v/>
      </c>
      <c r="N2738" s="48">
        <f>IF(D2738="","",N2638+F2738)</f>
        <v/>
      </c>
      <c r="O2738" s="47">
        <f>IF(D2738="","",IF(AND(K2738=0,K2638&gt;0),C2738,""))</f>
        <v/>
      </c>
    </row>
    <row r="2739">
      <c r="A2739" s="49">
        <f>IF(B2739="","",DATE(YEAR('Debt Inputs'!$E$2),MONTH('Debt Inputs'!$E$2)+27,1))</f>
        <v/>
      </c>
      <c r="B2739" s="23">
        <f>IF('Debt Inputs'!A39="","",'Debt Inputs'!A39)</f>
        <v/>
      </c>
      <c r="C2739" s="24">
        <f>IF(B2739="","",IFERROR(VLOOKUP(B2739,'Debt Inputs'!$A$6:$M$105,2,FALSE),""))</f>
        <v/>
      </c>
      <c r="D2739" s="50">
        <f>IF(B2739="","",K2639)</f>
        <v/>
      </c>
      <c r="E2739" s="26">
        <f>IF(B2739="","",IFERROR(VLOOKUP(B2739,'Debt Inputs'!$A$6:$M$105,5,FALSE),0))</f>
        <v/>
      </c>
      <c r="F2739" s="50">
        <f>IF(D2739="","",IFERROR(D2739*E2739/12,0))</f>
        <v/>
      </c>
      <c r="G2739" s="50">
        <f>IF(D2739="","",MIN(IFERROR(VLOOKUP(B2739,'Debt Inputs'!$A$6:$M$105,7,FALSE),0),D2739+F2739))</f>
        <v/>
      </c>
      <c r="H2739" s="50">
        <f>IF(D2739="","",IF(L2739=1,MAX(0,'Debt Inputs'!$B$2-SUM($G$2706:$G$2805)),0))</f>
        <v/>
      </c>
      <c r="I2739" s="50">
        <f>IF(D2739="","",MIN(D2739+F2739,G2739+H2739))</f>
        <v/>
      </c>
      <c r="J2739" s="50">
        <f>IF(D2739="","",MIN(D2739,MAX(0,I2739-F2739)))</f>
        <v/>
      </c>
      <c r="K2739" s="50">
        <f>IF(D2739="","",MAX(0,D2739+F2739-I2739))</f>
        <v/>
      </c>
      <c r="L2739" s="23">
        <f>IF(D2739="","",IF(D2739&lt;=0,"",1+COUNTIFS($D$2706:$D$2805,"&gt;0",$E$2706:$E$2805,"&gt;"&amp;E2739)))</f>
        <v/>
      </c>
      <c r="M2739" s="23">
        <f>IF(D2739="","",IF(AND(K2739&gt;0,L2739=1),"Yes","No"))</f>
        <v/>
      </c>
      <c r="N2739" s="50">
        <f>IF(D2739="","",N2639+F2739)</f>
        <v/>
      </c>
      <c r="O2739" s="49">
        <f>IF(D2739="","",IF(AND(K2739=0,K2639&gt;0),C2739,""))</f>
        <v/>
      </c>
    </row>
    <row r="2740">
      <c r="A2740" s="47">
        <f>IF(B2740="","",DATE(YEAR('Debt Inputs'!$E$2),MONTH('Debt Inputs'!$E$2)+27,1))</f>
        <v/>
      </c>
      <c r="B2740" s="18">
        <f>IF('Debt Inputs'!A40="","",'Debt Inputs'!A40)</f>
        <v/>
      </c>
      <c r="C2740" s="19">
        <f>IF(B2740="","",IFERROR(VLOOKUP(B2740,'Debt Inputs'!$A$6:$M$105,2,FALSE),""))</f>
        <v/>
      </c>
      <c r="D2740" s="48">
        <f>IF(B2740="","",K2640)</f>
        <v/>
      </c>
      <c r="E2740" s="21">
        <f>IF(B2740="","",IFERROR(VLOOKUP(B2740,'Debt Inputs'!$A$6:$M$105,5,FALSE),0))</f>
        <v/>
      </c>
      <c r="F2740" s="48">
        <f>IF(D2740="","",IFERROR(D2740*E2740/12,0))</f>
        <v/>
      </c>
      <c r="G2740" s="48">
        <f>IF(D2740="","",MIN(IFERROR(VLOOKUP(B2740,'Debt Inputs'!$A$6:$M$105,7,FALSE),0),D2740+F2740))</f>
        <v/>
      </c>
      <c r="H2740" s="48">
        <f>IF(D2740="","",IF(L2740=1,MAX(0,'Debt Inputs'!$B$2-SUM($G$2706:$G$2805)),0))</f>
        <v/>
      </c>
      <c r="I2740" s="48">
        <f>IF(D2740="","",MIN(D2740+F2740,G2740+H2740))</f>
        <v/>
      </c>
      <c r="J2740" s="48">
        <f>IF(D2740="","",MIN(D2740,MAX(0,I2740-F2740)))</f>
        <v/>
      </c>
      <c r="K2740" s="48">
        <f>IF(D2740="","",MAX(0,D2740+F2740-I2740))</f>
        <v/>
      </c>
      <c r="L2740" s="18">
        <f>IF(D2740="","",IF(D2740&lt;=0,"",1+COUNTIFS($D$2706:$D$2805,"&gt;0",$E$2706:$E$2805,"&gt;"&amp;E2740)))</f>
        <v/>
      </c>
      <c r="M2740" s="18">
        <f>IF(D2740="","",IF(AND(K2740&gt;0,L2740=1),"Yes","No"))</f>
        <v/>
      </c>
      <c r="N2740" s="48">
        <f>IF(D2740="","",N2640+F2740)</f>
        <v/>
      </c>
      <c r="O2740" s="47">
        <f>IF(D2740="","",IF(AND(K2740=0,K2640&gt;0),C2740,""))</f>
        <v/>
      </c>
    </row>
    <row r="2741">
      <c r="A2741" s="49">
        <f>IF(B2741="","",DATE(YEAR('Debt Inputs'!$E$2),MONTH('Debt Inputs'!$E$2)+27,1))</f>
        <v/>
      </c>
      <c r="B2741" s="23">
        <f>IF('Debt Inputs'!A41="","",'Debt Inputs'!A41)</f>
        <v/>
      </c>
      <c r="C2741" s="24">
        <f>IF(B2741="","",IFERROR(VLOOKUP(B2741,'Debt Inputs'!$A$6:$M$105,2,FALSE),""))</f>
        <v/>
      </c>
      <c r="D2741" s="50">
        <f>IF(B2741="","",K2641)</f>
        <v/>
      </c>
      <c r="E2741" s="26">
        <f>IF(B2741="","",IFERROR(VLOOKUP(B2741,'Debt Inputs'!$A$6:$M$105,5,FALSE),0))</f>
        <v/>
      </c>
      <c r="F2741" s="50">
        <f>IF(D2741="","",IFERROR(D2741*E2741/12,0))</f>
        <v/>
      </c>
      <c r="G2741" s="50">
        <f>IF(D2741="","",MIN(IFERROR(VLOOKUP(B2741,'Debt Inputs'!$A$6:$M$105,7,FALSE),0),D2741+F2741))</f>
        <v/>
      </c>
      <c r="H2741" s="50">
        <f>IF(D2741="","",IF(L2741=1,MAX(0,'Debt Inputs'!$B$2-SUM($G$2706:$G$2805)),0))</f>
        <v/>
      </c>
      <c r="I2741" s="50">
        <f>IF(D2741="","",MIN(D2741+F2741,G2741+H2741))</f>
        <v/>
      </c>
      <c r="J2741" s="50">
        <f>IF(D2741="","",MIN(D2741,MAX(0,I2741-F2741)))</f>
        <v/>
      </c>
      <c r="K2741" s="50">
        <f>IF(D2741="","",MAX(0,D2741+F2741-I2741))</f>
        <v/>
      </c>
      <c r="L2741" s="23">
        <f>IF(D2741="","",IF(D2741&lt;=0,"",1+COUNTIFS($D$2706:$D$2805,"&gt;0",$E$2706:$E$2805,"&gt;"&amp;E2741)))</f>
        <v/>
      </c>
      <c r="M2741" s="23">
        <f>IF(D2741="","",IF(AND(K2741&gt;0,L2741=1),"Yes","No"))</f>
        <v/>
      </c>
      <c r="N2741" s="50">
        <f>IF(D2741="","",N2641+F2741)</f>
        <v/>
      </c>
      <c r="O2741" s="49">
        <f>IF(D2741="","",IF(AND(K2741=0,K2641&gt;0),C2741,""))</f>
        <v/>
      </c>
    </row>
    <row r="2742">
      <c r="A2742" s="47">
        <f>IF(B2742="","",DATE(YEAR('Debt Inputs'!$E$2),MONTH('Debt Inputs'!$E$2)+27,1))</f>
        <v/>
      </c>
      <c r="B2742" s="18">
        <f>IF('Debt Inputs'!A42="","",'Debt Inputs'!A42)</f>
        <v/>
      </c>
      <c r="C2742" s="19">
        <f>IF(B2742="","",IFERROR(VLOOKUP(B2742,'Debt Inputs'!$A$6:$M$105,2,FALSE),""))</f>
        <v/>
      </c>
      <c r="D2742" s="48">
        <f>IF(B2742="","",K2642)</f>
        <v/>
      </c>
      <c r="E2742" s="21">
        <f>IF(B2742="","",IFERROR(VLOOKUP(B2742,'Debt Inputs'!$A$6:$M$105,5,FALSE),0))</f>
        <v/>
      </c>
      <c r="F2742" s="48">
        <f>IF(D2742="","",IFERROR(D2742*E2742/12,0))</f>
        <v/>
      </c>
      <c r="G2742" s="48">
        <f>IF(D2742="","",MIN(IFERROR(VLOOKUP(B2742,'Debt Inputs'!$A$6:$M$105,7,FALSE),0),D2742+F2742))</f>
        <v/>
      </c>
      <c r="H2742" s="48">
        <f>IF(D2742="","",IF(L2742=1,MAX(0,'Debt Inputs'!$B$2-SUM($G$2706:$G$2805)),0))</f>
        <v/>
      </c>
      <c r="I2742" s="48">
        <f>IF(D2742="","",MIN(D2742+F2742,G2742+H2742))</f>
        <v/>
      </c>
      <c r="J2742" s="48">
        <f>IF(D2742="","",MIN(D2742,MAX(0,I2742-F2742)))</f>
        <v/>
      </c>
      <c r="K2742" s="48">
        <f>IF(D2742="","",MAX(0,D2742+F2742-I2742))</f>
        <v/>
      </c>
      <c r="L2742" s="18">
        <f>IF(D2742="","",IF(D2742&lt;=0,"",1+COUNTIFS($D$2706:$D$2805,"&gt;0",$E$2706:$E$2805,"&gt;"&amp;E2742)))</f>
        <v/>
      </c>
      <c r="M2742" s="18">
        <f>IF(D2742="","",IF(AND(K2742&gt;0,L2742=1),"Yes","No"))</f>
        <v/>
      </c>
      <c r="N2742" s="48">
        <f>IF(D2742="","",N2642+F2742)</f>
        <v/>
      </c>
      <c r="O2742" s="47">
        <f>IF(D2742="","",IF(AND(K2742=0,K2642&gt;0),C2742,""))</f>
        <v/>
      </c>
    </row>
    <row r="2743">
      <c r="A2743" s="49">
        <f>IF(B2743="","",DATE(YEAR('Debt Inputs'!$E$2),MONTH('Debt Inputs'!$E$2)+27,1))</f>
        <v/>
      </c>
      <c r="B2743" s="23">
        <f>IF('Debt Inputs'!A43="","",'Debt Inputs'!A43)</f>
        <v/>
      </c>
      <c r="C2743" s="24">
        <f>IF(B2743="","",IFERROR(VLOOKUP(B2743,'Debt Inputs'!$A$6:$M$105,2,FALSE),""))</f>
        <v/>
      </c>
      <c r="D2743" s="50">
        <f>IF(B2743="","",K2643)</f>
        <v/>
      </c>
      <c r="E2743" s="26">
        <f>IF(B2743="","",IFERROR(VLOOKUP(B2743,'Debt Inputs'!$A$6:$M$105,5,FALSE),0))</f>
        <v/>
      </c>
      <c r="F2743" s="50">
        <f>IF(D2743="","",IFERROR(D2743*E2743/12,0))</f>
        <v/>
      </c>
      <c r="G2743" s="50">
        <f>IF(D2743="","",MIN(IFERROR(VLOOKUP(B2743,'Debt Inputs'!$A$6:$M$105,7,FALSE),0),D2743+F2743))</f>
        <v/>
      </c>
      <c r="H2743" s="50">
        <f>IF(D2743="","",IF(L2743=1,MAX(0,'Debt Inputs'!$B$2-SUM($G$2706:$G$2805)),0))</f>
        <v/>
      </c>
      <c r="I2743" s="50">
        <f>IF(D2743="","",MIN(D2743+F2743,G2743+H2743))</f>
        <v/>
      </c>
      <c r="J2743" s="50">
        <f>IF(D2743="","",MIN(D2743,MAX(0,I2743-F2743)))</f>
        <v/>
      </c>
      <c r="K2743" s="50">
        <f>IF(D2743="","",MAX(0,D2743+F2743-I2743))</f>
        <v/>
      </c>
      <c r="L2743" s="23">
        <f>IF(D2743="","",IF(D2743&lt;=0,"",1+COUNTIFS($D$2706:$D$2805,"&gt;0",$E$2706:$E$2805,"&gt;"&amp;E2743)))</f>
        <v/>
      </c>
      <c r="M2743" s="23">
        <f>IF(D2743="","",IF(AND(K2743&gt;0,L2743=1),"Yes","No"))</f>
        <v/>
      </c>
      <c r="N2743" s="50">
        <f>IF(D2743="","",N2643+F2743)</f>
        <v/>
      </c>
      <c r="O2743" s="49">
        <f>IF(D2743="","",IF(AND(K2743=0,K2643&gt;0),C2743,""))</f>
        <v/>
      </c>
    </row>
    <row r="2744">
      <c r="A2744" s="47">
        <f>IF(B2744="","",DATE(YEAR('Debt Inputs'!$E$2),MONTH('Debt Inputs'!$E$2)+27,1))</f>
        <v/>
      </c>
      <c r="B2744" s="18">
        <f>IF('Debt Inputs'!A44="","",'Debt Inputs'!A44)</f>
        <v/>
      </c>
      <c r="C2744" s="19">
        <f>IF(B2744="","",IFERROR(VLOOKUP(B2744,'Debt Inputs'!$A$6:$M$105,2,FALSE),""))</f>
        <v/>
      </c>
      <c r="D2744" s="48">
        <f>IF(B2744="","",K2644)</f>
        <v/>
      </c>
      <c r="E2744" s="21">
        <f>IF(B2744="","",IFERROR(VLOOKUP(B2744,'Debt Inputs'!$A$6:$M$105,5,FALSE),0))</f>
        <v/>
      </c>
      <c r="F2744" s="48">
        <f>IF(D2744="","",IFERROR(D2744*E2744/12,0))</f>
        <v/>
      </c>
      <c r="G2744" s="48">
        <f>IF(D2744="","",MIN(IFERROR(VLOOKUP(B2744,'Debt Inputs'!$A$6:$M$105,7,FALSE),0),D2744+F2744))</f>
        <v/>
      </c>
      <c r="H2744" s="48">
        <f>IF(D2744="","",IF(L2744=1,MAX(0,'Debt Inputs'!$B$2-SUM($G$2706:$G$2805)),0))</f>
        <v/>
      </c>
      <c r="I2744" s="48">
        <f>IF(D2744="","",MIN(D2744+F2744,G2744+H2744))</f>
        <v/>
      </c>
      <c r="J2744" s="48">
        <f>IF(D2744="","",MIN(D2744,MAX(0,I2744-F2744)))</f>
        <v/>
      </c>
      <c r="K2744" s="48">
        <f>IF(D2744="","",MAX(0,D2744+F2744-I2744))</f>
        <v/>
      </c>
      <c r="L2744" s="18">
        <f>IF(D2744="","",IF(D2744&lt;=0,"",1+COUNTIFS($D$2706:$D$2805,"&gt;0",$E$2706:$E$2805,"&gt;"&amp;E2744)))</f>
        <v/>
      </c>
      <c r="M2744" s="18">
        <f>IF(D2744="","",IF(AND(K2744&gt;0,L2744=1),"Yes","No"))</f>
        <v/>
      </c>
      <c r="N2744" s="48">
        <f>IF(D2744="","",N2644+F2744)</f>
        <v/>
      </c>
      <c r="O2744" s="47">
        <f>IF(D2744="","",IF(AND(K2744=0,K2644&gt;0),C2744,""))</f>
        <v/>
      </c>
    </row>
    <row r="2745">
      <c r="A2745" s="49">
        <f>IF(B2745="","",DATE(YEAR('Debt Inputs'!$E$2),MONTH('Debt Inputs'!$E$2)+27,1))</f>
        <v/>
      </c>
      <c r="B2745" s="23">
        <f>IF('Debt Inputs'!A45="","",'Debt Inputs'!A45)</f>
        <v/>
      </c>
      <c r="C2745" s="24">
        <f>IF(B2745="","",IFERROR(VLOOKUP(B2745,'Debt Inputs'!$A$6:$M$105,2,FALSE),""))</f>
        <v/>
      </c>
      <c r="D2745" s="50">
        <f>IF(B2745="","",K2645)</f>
        <v/>
      </c>
      <c r="E2745" s="26">
        <f>IF(B2745="","",IFERROR(VLOOKUP(B2745,'Debt Inputs'!$A$6:$M$105,5,FALSE),0))</f>
        <v/>
      </c>
      <c r="F2745" s="50">
        <f>IF(D2745="","",IFERROR(D2745*E2745/12,0))</f>
        <v/>
      </c>
      <c r="G2745" s="50">
        <f>IF(D2745="","",MIN(IFERROR(VLOOKUP(B2745,'Debt Inputs'!$A$6:$M$105,7,FALSE),0),D2745+F2745))</f>
        <v/>
      </c>
      <c r="H2745" s="50">
        <f>IF(D2745="","",IF(L2745=1,MAX(0,'Debt Inputs'!$B$2-SUM($G$2706:$G$2805)),0))</f>
        <v/>
      </c>
      <c r="I2745" s="50">
        <f>IF(D2745="","",MIN(D2745+F2745,G2745+H2745))</f>
        <v/>
      </c>
      <c r="J2745" s="50">
        <f>IF(D2745="","",MIN(D2745,MAX(0,I2745-F2745)))</f>
        <v/>
      </c>
      <c r="K2745" s="50">
        <f>IF(D2745="","",MAX(0,D2745+F2745-I2745))</f>
        <v/>
      </c>
      <c r="L2745" s="23">
        <f>IF(D2745="","",IF(D2745&lt;=0,"",1+COUNTIFS($D$2706:$D$2805,"&gt;0",$E$2706:$E$2805,"&gt;"&amp;E2745)))</f>
        <v/>
      </c>
      <c r="M2745" s="23">
        <f>IF(D2745="","",IF(AND(K2745&gt;0,L2745=1),"Yes","No"))</f>
        <v/>
      </c>
      <c r="N2745" s="50">
        <f>IF(D2745="","",N2645+F2745)</f>
        <v/>
      </c>
      <c r="O2745" s="49">
        <f>IF(D2745="","",IF(AND(K2745=0,K2645&gt;0),C2745,""))</f>
        <v/>
      </c>
    </row>
    <row r="2746">
      <c r="A2746" s="47">
        <f>IF(B2746="","",DATE(YEAR('Debt Inputs'!$E$2),MONTH('Debt Inputs'!$E$2)+27,1))</f>
        <v/>
      </c>
      <c r="B2746" s="18">
        <f>IF('Debt Inputs'!A46="","",'Debt Inputs'!A46)</f>
        <v/>
      </c>
      <c r="C2746" s="19">
        <f>IF(B2746="","",IFERROR(VLOOKUP(B2746,'Debt Inputs'!$A$6:$M$105,2,FALSE),""))</f>
        <v/>
      </c>
      <c r="D2746" s="48">
        <f>IF(B2746="","",K2646)</f>
        <v/>
      </c>
      <c r="E2746" s="21">
        <f>IF(B2746="","",IFERROR(VLOOKUP(B2746,'Debt Inputs'!$A$6:$M$105,5,FALSE),0))</f>
        <v/>
      </c>
      <c r="F2746" s="48">
        <f>IF(D2746="","",IFERROR(D2746*E2746/12,0))</f>
        <v/>
      </c>
      <c r="G2746" s="48">
        <f>IF(D2746="","",MIN(IFERROR(VLOOKUP(B2746,'Debt Inputs'!$A$6:$M$105,7,FALSE),0),D2746+F2746))</f>
        <v/>
      </c>
      <c r="H2746" s="48">
        <f>IF(D2746="","",IF(L2746=1,MAX(0,'Debt Inputs'!$B$2-SUM($G$2706:$G$2805)),0))</f>
        <v/>
      </c>
      <c r="I2746" s="48">
        <f>IF(D2746="","",MIN(D2746+F2746,G2746+H2746))</f>
        <v/>
      </c>
      <c r="J2746" s="48">
        <f>IF(D2746="","",MIN(D2746,MAX(0,I2746-F2746)))</f>
        <v/>
      </c>
      <c r="K2746" s="48">
        <f>IF(D2746="","",MAX(0,D2746+F2746-I2746))</f>
        <v/>
      </c>
      <c r="L2746" s="18">
        <f>IF(D2746="","",IF(D2746&lt;=0,"",1+COUNTIFS($D$2706:$D$2805,"&gt;0",$E$2706:$E$2805,"&gt;"&amp;E2746)))</f>
        <v/>
      </c>
      <c r="M2746" s="18">
        <f>IF(D2746="","",IF(AND(K2746&gt;0,L2746=1),"Yes","No"))</f>
        <v/>
      </c>
      <c r="N2746" s="48">
        <f>IF(D2746="","",N2646+F2746)</f>
        <v/>
      </c>
      <c r="O2746" s="47">
        <f>IF(D2746="","",IF(AND(K2746=0,K2646&gt;0),C2746,""))</f>
        <v/>
      </c>
    </row>
    <row r="2747">
      <c r="A2747" s="49">
        <f>IF(B2747="","",DATE(YEAR('Debt Inputs'!$E$2),MONTH('Debt Inputs'!$E$2)+27,1))</f>
        <v/>
      </c>
      <c r="B2747" s="23">
        <f>IF('Debt Inputs'!A47="","",'Debt Inputs'!A47)</f>
        <v/>
      </c>
      <c r="C2747" s="24">
        <f>IF(B2747="","",IFERROR(VLOOKUP(B2747,'Debt Inputs'!$A$6:$M$105,2,FALSE),""))</f>
        <v/>
      </c>
      <c r="D2747" s="50">
        <f>IF(B2747="","",K2647)</f>
        <v/>
      </c>
      <c r="E2747" s="26">
        <f>IF(B2747="","",IFERROR(VLOOKUP(B2747,'Debt Inputs'!$A$6:$M$105,5,FALSE),0))</f>
        <v/>
      </c>
      <c r="F2747" s="50">
        <f>IF(D2747="","",IFERROR(D2747*E2747/12,0))</f>
        <v/>
      </c>
      <c r="G2747" s="50">
        <f>IF(D2747="","",MIN(IFERROR(VLOOKUP(B2747,'Debt Inputs'!$A$6:$M$105,7,FALSE),0),D2747+F2747))</f>
        <v/>
      </c>
      <c r="H2747" s="50">
        <f>IF(D2747="","",IF(L2747=1,MAX(0,'Debt Inputs'!$B$2-SUM($G$2706:$G$2805)),0))</f>
        <v/>
      </c>
      <c r="I2747" s="50">
        <f>IF(D2747="","",MIN(D2747+F2747,G2747+H2747))</f>
        <v/>
      </c>
      <c r="J2747" s="50">
        <f>IF(D2747="","",MIN(D2747,MAX(0,I2747-F2747)))</f>
        <v/>
      </c>
      <c r="K2747" s="50">
        <f>IF(D2747="","",MAX(0,D2747+F2747-I2747))</f>
        <v/>
      </c>
      <c r="L2747" s="23">
        <f>IF(D2747="","",IF(D2747&lt;=0,"",1+COUNTIFS($D$2706:$D$2805,"&gt;0",$E$2706:$E$2805,"&gt;"&amp;E2747)))</f>
        <v/>
      </c>
      <c r="M2747" s="23">
        <f>IF(D2747="","",IF(AND(K2747&gt;0,L2747=1),"Yes","No"))</f>
        <v/>
      </c>
      <c r="N2747" s="50">
        <f>IF(D2747="","",N2647+F2747)</f>
        <v/>
      </c>
      <c r="O2747" s="49">
        <f>IF(D2747="","",IF(AND(K2747=0,K2647&gt;0),C2747,""))</f>
        <v/>
      </c>
    </row>
    <row r="2748">
      <c r="A2748" s="47">
        <f>IF(B2748="","",DATE(YEAR('Debt Inputs'!$E$2),MONTH('Debt Inputs'!$E$2)+27,1))</f>
        <v/>
      </c>
      <c r="B2748" s="18">
        <f>IF('Debt Inputs'!A48="","",'Debt Inputs'!A48)</f>
        <v/>
      </c>
      <c r="C2748" s="19">
        <f>IF(B2748="","",IFERROR(VLOOKUP(B2748,'Debt Inputs'!$A$6:$M$105,2,FALSE),""))</f>
        <v/>
      </c>
      <c r="D2748" s="48">
        <f>IF(B2748="","",K2648)</f>
        <v/>
      </c>
      <c r="E2748" s="21">
        <f>IF(B2748="","",IFERROR(VLOOKUP(B2748,'Debt Inputs'!$A$6:$M$105,5,FALSE),0))</f>
        <v/>
      </c>
      <c r="F2748" s="48">
        <f>IF(D2748="","",IFERROR(D2748*E2748/12,0))</f>
        <v/>
      </c>
      <c r="G2748" s="48">
        <f>IF(D2748="","",MIN(IFERROR(VLOOKUP(B2748,'Debt Inputs'!$A$6:$M$105,7,FALSE),0),D2748+F2748))</f>
        <v/>
      </c>
      <c r="H2748" s="48">
        <f>IF(D2748="","",IF(L2748=1,MAX(0,'Debt Inputs'!$B$2-SUM($G$2706:$G$2805)),0))</f>
        <v/>
      </c>
      <c r="I2748" s="48">
        <f>IF(D2748="","",MIN(D2748+F2748,G2748+H2748))</f>
        <v/>
      </c>
      <c r="J2748" s="48">
        <f>IF(D2748="","",MIN(D2748,MAX(0,I2748-F2748)))</f>
        <v/>
      </c>
      <c r="K2748" s="48">
        <f>IF(D2748="","",MAX(0,D2748+F2748-I2748))</f>
        <v/>
      </c>
      <c r="L2748" s="18">
        <f>IF(D2748="","",IF(D2748&lt;=0,"",1+COUNTIFS($D$2706:$D$2805,"&gt;0",$E$2706:$E$2805,"&gt;"&amp;E2748)))</f>
        <v/>
      </c>
      <c r="M2748" s="18">
        <f>IF(D2748="","",IF(AND(K2748&gt;0,L2748=1),"Yes","No"))</f>
        <v/>
      </c>
      <c r="N2748" s="48">
        <f>IF(D2748="","",N2648+F2748)</f>
        <v/>
      </c>
      <c r="O2748" s="47">
        <f>IF(D2748="","",IF(AND(K2748=0,K2648&gt;0),C2748,""))</f>
        <v/>
      </c>
    </row>
    <row r="2749">
      <c r="A2749" s="49">
        <f>IF(B2749="","",DATE(YEAR('Debt Inputs'!$E$2),MONTH('Debt Inputs'!$E$2)+27,1))</f>
        <v/>
      </c>
      <c r="B2749" s="23">
        <f>IF('Debt Inputs'!A49="","",'Debt Inputs'!A49)</f>
        <v/>
      </c>
      <c r="C2749" s="24">
        <f>IF(B2749="","",IFERROR(VLOOKUP(B2749,'Debt Inputs'!$A$6:$M$105,2,FALSE),""))</f>
        <v/>
      </c>
      <c r="D2749" s="50">
        <f>IF(B2749="","",K2649)</f>
        <v/>
      </c>
      <c r="E2749" s="26">
        <f>IF(B2749="","",IFERROR(VLOOKUP(B2749,'Debt Inputs'!$A$6:$M$105,5,FALSE),0))</f>
        <v/>
      </c>
      <c r="F2749" s="50">
        <f>IF(D2749="","",IFERROR(D2749*E2749/12,0))</f>
        <v/>
      </c>
      <c r="G2749" s="50">
        <f>IF(D2749="","",MIN(IFERROR(VLOOKUP(B2749,'Debt Inputs'!$A$6:$M$105,7,FALSE),0),D2749+F2749))</f>
        <v/>
      </c>
      <c r="H2749" s="50">
        <f>IF(D2749="","",IF(L2749=1,MAX(0,'Debt Inputs'!$B$2-SUM($G$2706:$G$2805)),0))</f>
        <v/>
      </c>
      <c r="I2749" s="50">
        <f>IF(D2749="","",MIN(D2749+F2749,G2749+H2749))</f>
        <v/>
      </c>
      <c r="J2749" s="50">
        <f>IF(D2749="","",MIN(D2749,MAX(0,I2749-F2749)))</f>
        <v/>
      </c>
      <c r="K2749" s="50">
        <f>IF(D2749="","",MAX(0,D2749+F2749-I2749))</f>
        <v/>
      </c>
      <c r="L2749" s="23">
        <f>IF(D2749="","",IF(D2749&lt;=0,"",1+COUNTIFS($D$2706:$D$2805,"&gt;0",$E$2706:$E$2805,"&gt;"&amp;E2749)))</f>
        <v/>
      </c>
      <c r="M2749" s="23">
        <f>IF(D2749="","",IF(AND(K2749&gt;0,L2749=1),"Yes","No"))</f>
        <v/>
      </c>
      <c r="N2749" s="50">
        <f>IF(D2749="","",N2649+F2749)</f>
        <v/>
      </c>
      <c r="O2749" s="49">
        <f>IF(D2749="","",IF(AND(K2749=0,K2649&gt;0),C2749,""))</f>
        <v/>
      </c>
    </row>
    <row r="2750">
      <c r="A2750" s="47">
        <f>IF(B2750="","",DATE(YEAR('Debt Inputs'!$E$2),MONTH('Debt Inputs'!$E$2)+27,1))</f>
        <v/>
      </c>
      <c r="B2750" s="18">
        <f>IF('Debt Inputs'!A50="","",'Debt Inputs'!A50)</f>
        <v/>
      </c>
      <c r="C2750" s="19">
        <f>IF(B2750="","",IFERROR(VLOOKUP(B2750,'Debt Inputs'!$A$6:$M$105,2,FALSE),""))</f>
        <v/>
      </c>
      <c r="D2750" s="48">
        <f>IF(B2750="","",K2650)</f>
        <v/>
      </c>
      <c r="E2750" s="21">
        <f>IF(B2750="","",IFERROR(VLOOKUP(B2750,'Debt Inputs'!$A$6:$M$105,5,FALSE),0))</f>
        <v/>
      </c>
      <c r="F2750" s="48">
        <f>IF(D2750="","",IFERROR(D2750*E2750/12,0))</f>
        <v/>
      </c>
      <c r="G2750" s="48">
        <f>IF(D2750="","",MIN(IFERROR(VLOOKUP(B2750,'Debt Inputs'!$A$6:$M$105,7,FALSE),0),D2750+F2750))</f>
        <v/>
      </c>
      <c r="H2750" s="48">
        <f>IF(D2750="","",IF(L2750=1,MAX(0,'Debt Inputs'!$B$2-SUM($G$2706:$G$2805)),0))</f>
        <v/>
      </c>
      <c r="I2750" s="48">
        <f>IF(D2750="","",MIN(D2750+F2750,G2750+H2750))</f>
        <v/>
      </c>
      <c r="J2750" s="48">
        <f>IF(D2750="","",MIN(D2750,MAX(0,I2750-F2750)))</f>
        <v/>
      </c>
      <c r="K2750" s="48">
        <f>IF(D2750="","",MAX(0,D2750+F2750-I2750))</f>
        <v/>
      </c>
      <c r="L2750" s="18">
        <f>IF(D2750="","",IF(D2750&lt;=0,"",1+COUNTIFS($D$2706:$D$2805,"&gt;0",$E$2706:$E$2805,"&gt;"&amp;E2750)))</f>
        <v/>
      </c>
      <c r="M2750" s="18">
        <f>IF(D2750="","",IF(AND(K2750&gt;0,L2750=1),"Yes","No"))</f>
        <v/>
      </c>
      <c r="N2750" s="48">
        <f>IF(D2750="","",N2650+F2750)</f>
        <v/>
      </c>
      <c r="O2750" s="47">
        <f>IF(D2750="","",IF(AND(K2750=0,K2650&gt;0),C2750,""))</f>
        <v/>
      </c>
    </row>
    <row r="2751">
      <c r="A2751" s="49">
        <f>IF(B2751="","",DATE(YEAR('Debt Inputs'!$E$2),MONTH('Debt Inputs'!$E$2)+27,1))</f>
        <v/>
      </c>
      <c r="B2751" s="23">
        <f>IF('Debt Inputs'!A51="","",'Debt Inputs'!A51)</f>
        <v/>
      </c>
      <c r="C2751" s="24">
        <f>IF(B2751="","",IFERROR(VLOOKUP(B2751,'Debt Inputs'!$A$6:$M$105,2,FALSE),""))</f>
        <v/>
      </c>
      <c r="D2751" s="50">
        <f>IF(B2751="","",K2651)</f>
        <v/>
      </c>
      <c r="E2751" s="26">
        <f>IF(B2751="","",IFERROR(VLOOKUP(B2751,'Debt Inputs'!$A$6:$M$105,5,FALSE),0))</f>
        <v/>
      </c>
      <c r="F2751" s="50">
        <f>IF(D2751="","",IFERROR(D2751*E2751/12,0))</f>
        <v/>
      </c>
      <c r="G2751" s="50">
        <f>IF(D2751="","",MIN(IFERROR(VLOOKUP(B2751,'Debt Inputs'!$A$6:$M$105,7,FALSE),0),D2751+F2751))</f>
        <v/>
      </c>
      <c r="H2751" s="50">
        <f>IF(D2751="","",IF(L2751=1,MAX(0,'Debt Inputs'!$B$2-SUM($G$2706:$G$2805)),0))</f>
        <v/>
      </c>
      <c r="I2751" s="50">
        <f>IF(D2751="","",MIN(D2751+F2751,G2751+H2751))</f>
        <v/>
      </c>
      <c r="J2751" s="50">
        <f>IF(D2751="","",MIN(D2751,MAX(0,I2751-F2751)))</f>
        <v/>
      </c>
      <c r="K2751" s="50">
        <f>IF(D2751="","",MAX(0,D2751+F2751-I2751))</f>
        <v/>
      </c>
      <c r="L2751" s="23">
        <f>IF(D2751="","",IF(D2751&lt;=0,"",1+COUNTIFS($D$2706:$D$2805,"&gt;0",$E$2706:$E$2805,"&gt;"&amp;E2751)))</f>
        <v/>
      </c>
      <c r="M2751" s="23">
        <f>IF(D2751="","",IF(AND(K2751&gt;0,L2751=1),"Yes","No"))</f>
        <v/>
      </c>
      <c r="N2751" s="50">
        <f>IF(D2751="","",N2651+F2751)</f>
        <v/>
      </c>
      <c r="O2751" s="49">
        <f>IF(D2751="","",IF(AND(K2751=0,K2651&gt;0),C2751,""))</f>
        <v/>
      </c>
    </row>
    <row r="2752">
      <c r="A2752" s="47">
        <f>IF(B2752="","",DATE(YEAR('Debt Inputs'!$E$2),MONTH('Debt Inputs'!$E$2)+27,1))</f>
        <v/>
      </c>
      <c r="B2752" s="18">
        <f>IF('Debt Inputs'!A52="","",'Debt Inputs'!A52)</f>
        <v/>
      </c>
      <c r="C2752" s="19">
        <f>IF(B2752="","",IFERROR(VLOOKUP(B2752,'Debt Inputs'!$A$6:$M$105,2,FALSE),""))</f>
        <v/>
      </c>
      <c r="D2752" s="48">
        <f>IF(B2752="","",K2652)</f>
        <v/>
      </c>
      <c r="E2752" s="21">
        <f>IF(B2752="","",IFERROR(VLOOKUP(B2752,'Debt Inputs'!$A$6:$M$105,5,FALSE),0))</f>
        <v/>
      </c>
      <c r="F2752" s="48">
        <f>IF(D2752="","",IFERROR(D2752*E2752/12,0))</f>
        <v/>
      </c>
      <c r="G2752" s="48">
        <f>IF(D2752="","",MIN(IFERROR(VLOOKUP(B2752,'Debt Inputs'!$A$6:$M$105,7,FALSE),0),D2752+F2752))</f>
        <v/>
      </c>
      <c r="H2752" s="48">
        <f>IF(D2752="","",IF(L2752=1,MAX(0,'Debt Inputs'!$B$2-SUM($G$2706:$G$2805)),0))</f>
        <v/>
      </c>
      <c r="I2752" s="48">
        <f>IF(D2752="","",MIN(D2752+F2752,G2752+H2752))</f>
        <v/>
      </c>
      <c r="J2752" s="48">
        <f>IF(D2752="","",MIN(D2752,MAX(0,I2752-F2752)))</f>
        <v/>
      </c>
      <c r="K2752" s="48">
        <f>IF(D2752="","",MAX(0,D2752+F2752-I2752))</f>
        <v/>
      </c>
      <c r="L2752" s="18">
        <f>IF(D2752="","",IF(D2752&lt;=0,"",1+COUNTIFS($D$2706:$D$2805,"&gt;0",$E$2706:$E$2805,"&gt;"&amp;E2752)))</f>
        <v/>
      </c>
      <c r="M2752" s="18">
        <f>IF(D2752="","",IF(AND(K2752&gt;0,L2752=1),"Yes","No"))</f>
        <v/>
      </c>
      <c r="N2752" s="48">
        <f>IF(D2752="","",N2652+F2752)</f>
        <v/>
      </c>
      <c r="O2752" s="47">
        <f>IF(D2752="","",IF(AND(K2752=0,K2652&gt;0),C2752,""))</f>
        <v/>
      </c>
    </row>
    <row r="2753">
      <c r="A2753" s="49">
        <f>IF(B2753="","",DATE(YEAR('Debt Inputs'!$E$2),MONTH('Debt Inputs'!$E$2)+27,1))</f>
        <v/>
      </c>
      <c r="B2753" s="23">
        <f>IF('Debt Inputs'!A53="","",'Debt Inputs'!A53)</f>
        <v/>
      </c>
      <c r="C2753" s="24">
        <f>IF(B2753="","",IFERROR(VLOOKUP(B2753,'Debt Inputs'!$A$6:$M$105,2,FALSE),""))</f>
        <v/>
      </c>
      <c r="D2753" s="50">
        <f>IF(B2753="","",K2653)</f>
        <v/>
      </c>
      <c r="E2753" s="26">
        <f>IF(B2753="","",IFERROR(VLOOKUP(B2753,'Debt Inputs'!$A$6:$M$105,5,FALSE),0))</f>
        <v/>
      </c>
      <c r="F2753" s="50">
        <f>IF(D2753="","",IFERROR(D2753*E2753/12,0))</f>
        <v/>
      </c>
      <c r="G2753" s="50">
        <f>IF(D2753="","",MIN(IFERROR(VLOOKUP(B2753,'Debt Inputs'!$A$6:$M$105,7,FALSE),0),D2753+F2753))</f>
        <v/>
      </c>
      <c r="H2753" s="50">
        <f>IF(D2753="","",IF(L2753=1,MAX(0,'Debt Inputs'!$B$2-SUM($G$2706:$G$2805)),0))</f>
        <v/>
      </c>
      <c r="I2753" s="50">
        <f>IF(D2753="","",MIN(D2753+F2753,G2753+H2753))</f>
        <v/>
      </c>
      <c r="J2753" s="50">
        <f>IF(D2753="","",MIN(D2753,MAX(0,I2753-F2753)))</f>
        <v/>
      </c>
      <c r="K2753" s="50">
        <f>IF(D2753="","",MAX(0,D2753+F2753-I2753))</f>
        <v/>
      </c>
      <c r="L2753" s="23">
        <f>IF(D2753="","",IF(D2753&lt;=0,"",1+COUNTIFS($D$2706:$D$2805,"&gt;0",$E$2706:$E$2805,"&gt;"&amp;E2753)))</f>
        <v/>
      </c>
      <c r="M2753" s="23">
        <f>IF(D2753="","",IF(AND(K2753&gt;0,L2753=1),"Yes","No"))</f>
        <v/>
      </c>
      <c r="N2753" s="50">
        <f>IF(D2753="","",N2653+F2753)</f>
        <v/>
      </c>
      <c r="O2753" s="49">
        <f>IF(D2753="","",IF(AND(K2753=0,K2653&gt;0),C2753,""))</f>
        <v/>
      </c>
    </row>
    <row r="2754">
      <c r="A2754" s="47">
        <f>IF(B2754="","",DATE(YEAR('Debt Inputs'!$E$2),MONTH('Debt Inputs'!$E$2)+27,1))</f>
        <v/>
      </c>
      <c r="B2754" s="18">
        <f>IF('Debt Inputs'!A54="","",'Debt Inputs'!A54)</f>
        <v/>
      </c>
      <c r="C2754" s="19">
        <f>IF(B2754="","",IFERROR(VLOOKUP(B2754,'Debt Inputs'!$A$6:$M$105,2,FALSE),""))</f>
        <v/>
      </c>
      <c r="D2754" s="48">
        <f>IF(B2754="","",K2654)</f>
        <v/>
      </c>
      <c r="E2754" s="21">
        <f>IF(B2754="","",IFERROR(VLOOKUP(B2754,'Debt Inputs'!$A$6:$M$105,5,FALSE),0))</f>
        <v/>
      </c>
      <c r="F2754" s="48">
        <f>IF(D2754="","",IFERROR(D2754*E2754/12,0))</f>
        <v/>
      </c>
      <c r="G2754" s="48">
        <f>IF(D2754="","",MIN(IFERROR(VLOOKUP(B2754,'Debt Inputs'!$A$6:$M$105,7,FALSE),0),D2754+F2754))</f>
        <v/>
      </c>
      <c r="H2754" s="48">
        <f>IF(D2754="","",IF(L2754=1,MAX(0,'Debt Inputs'!$B$2-SUM($G$2706:$G$2805)),0))</f>
        <v/>
      </c>
      <c r="I2754" s="48">
        <f>IF(D2754="","",MIN(D2754+F2754,G2754+H2754))</f>
        <v/>
      </c>
      <c r="J2754" s="48">
        <f>IF(D2754="","",MIN(D2754,MAX(0,I2754-F2754)))</f>
        <v/>
      </c>
      <c r="K2754" s="48">
        <f>IF(D2754="","",MAX(0,D2754+F2754-I2754))</f>
        <v/>
      </c>
      <c r="L2754" s="18">
        <f>IF(D2754="","",IF(D2754&lt;=0,"",1+COUNTIFS($D$2706:$D$2805,"&gt;0",$E$2706:$E$2805,"&gt;"&amp;E2754)))</f>
        <v/>
      </c>
      <c r="M2754" s="18">
        <f>IF(D2754="","",IF(AND(K2754&gt;0,L2754=1),"Yes","No"))</f>
        <v/>
      </c>
      <c r="N2754" s="48">
        <f>IF(D2754="","",N2654+F2754)</f>
        <v/>
      </c>
      <c r="O2754" s="47">
        <f>IF(D2754="","",IF(AND(K2754=0,K2654&gt;0),C2754,""))</f>
        <v/>
      </c>
    </row>
    <row r="2755">
      <c r="A2755" s="49">
        <f>IF(B2755="","",DATE(YEAR('Debt Inputs'!$E$2),MONTH('Debt Inputs'!$E$2)+27,1))</f>
        <v/>
      </c>
      <c r="B2755" s="23">
        <f>IF('Debt Inputs'!A55="","",'Debt Inputs'!A55)</f>
        <v/>
      </c>
      <c r="C2755" s="24">
        <f>IF(B2755="","",IFERROR(VLOOKUP(B2755,'Debt Inputs'!$A$6:$M$105,2,FALSE),""))</f>
        <v/>
      </c>
      <c r="D2755" s="50">
        <f>IF(B2755="","",K2655)</f>
        <v/>
      </c>
      <c r="E2755" s="26">
        <f>IF(B2755="","",IFERROR(VLOOKUP(B2755,'Debt Inputs'!$A$6:$M$105,5,FALSE),0))</f>
        <v/>
      </c>
      <c r="F2755" s="50">
        <f>IF(D2755="","",IFERROR(D2755*E2755/12,0))</f>
        <v/>
      </c>
      <c r="G2755" s="50">
        <f>IF(D2755="","",MIN(IFERROR(VLOOKUP(B2755,'Debt Inputs'!$A$6:$M$105,7,FALSE),0),D2755+F2755))</f>
        <v/>
      </c>
      <c r="H2755" s="50">
        <f>IF(D2755="","",IF(L2755=1,MAX(0,'Debt Inputs'!$B$2-SUM($G$2706:$G$2805)),0))</f>
        <v/>
      </c>
      <c r="I2755" s="50">
        <f>IF(D2755="","",MIN(D2755+F2755,G2755+H2755))</f>
        <v/>
      </c>
      <c r="J2755" s="50">
        <f>IF(D2755="","",MIN(D2755,MAX(0,I2755-F2755)))</f>
        <v/>
      </c>
      <c r="K2755" s="50">
        <f>IF(D2755="","",MAX(0,D2755+F2755-I2755))</f>
        <v/>
      </c>
      <c r="L2755" s="23">
        <f>IF(D2755="","",IF(D2755&lt;=0,"",1+COUNTIFS($D$2706:$D$2805,"&gt;0",$E$2706:$E$2805,"&gt;"&amp;E2755)))</f>
        <v/>
      </c>
      <c r="M2755" s="23">
        <f>IF(D2755="","",IF(AND(K2755&gt;0,L2755=1),"Yes","No"))</f>
        <v/>
      </c>
      <c r="N2755" s="50">
        <f>IF(D2755="","",N2655+F2755)</f>
        <v/>
      </c>
      <c r="O2755" s="49">
        <f>IF(D2755="","",IF(AND(K2755=0,K2655&gt;0),C2755,""))</f>
        <v/>
      </c>
    </row>
    <row r="2756">
      <c r="A2756" s="47">
        <f>IF(B2756="","",DATE(YEAR('Debt Inputs'!$E$2),MONTH('Debt Inputs'!$E$2)+27,1))</f>
        <v/>
      </c>
      <c r="B2756" s="18">
        <f>IF('Debt Inputs'!A56="","",'Debt Inputs'!A56)</f>
        <v/>
      </c>
      <c r="C2756" s="19">
        <f>IF(B2756="","",IFERROR(VLOOKUP(B2756,'Debt Inputs'!$A$6:$M$105,2,FALSE),""))</f>
        <v/>
      </c>
      <c r="D2756" s="48">
        <f>IF(B2756="","",K2656)</f>
        <v/>
      </c>
      <c r="E2756" s="21">
        <f>IF(B2756="","",IFERROR(VLOOKUP(B2756,'Debt Inputs'!$A$6:$M$105,5,FALSE),0))</f>
        <v/>
      </c>
      <c r="F2756" s="48">
        <f>IF(D2756="","",IFERROR(D2756*E2756/12,0))</f>
        <v/>
      </c>
      <c r="G2756" s="48">
        <f>IF(D2756="","",MIN(IFERROR(VLOOKUP(B2756,'Debt Inputs'!$A$6:$M$105,7,FALSE),0),D2756+F2756))</f>
        <v/>
      </c>
      <c r="H2756" s="48">
        <f>IF(D2756="","",IF(L2756=1,MAX(0,'Debt Inputs'!$B$2-SUM($G$2706:$G$2805)),0))</f>
        <v/>
      </c>
      <c r="I2756" s="48">
        <f>IF(D2756="","",MIN(D2756+F2756,G2756+H2756))</f>
        <v/>
      </c>
      <c r="J2756" s="48">
        <f>IF(D2756="","",MIN(D2756,MAX(0,I2756-F2756)))</f>
        <v/>
      </c>
      <c r="K2756" s="48">
        <f>IF(D2756="","",MAX(0,D2756+F2756-I2756))</f>
        <v/>
      </c>
      <c r="L2756" s="18">
        <f>IF(D2756="","",IF(D2756&lt;=0,"",1+COUNTIFS($D$2706:$D$2805,"&gt;0",$E$2706:$E$2805,"&gt;"&amp;E2756)))</f>
        <v/>
      </c>
      <c r="M2756" s="18">
        <f>IF(D2756="","",IF(AND(K2756&gt;0,L2756=1),"Yes","No"))</f>
        <v/>
      </c>
      <c r="N2756" s="48">
        <f>IF(D2756="","",N2656+F2756)</f>
        <v/>
      </c>
      <c r="O2756" s="47">
        <f>IF(D2756="","",IF(AND(K2756=0,K2656&gt;0),C2756,""))</f>
        <v/>
      </c>
    </row>
    <row r="2757">
      <c r="A2757" s="49">
        <f>IF(B2757="","",DATE(YEAR('Debt Inputs'!$E$2),MONTH('Debt Inputs'!$E$2)+27,1))</f>
        <v/>
      </c>
      <c r="B2757" s="23">
        <f>IF('Debt Inputs'!A57="","",'Debt Inputs'!A57)</f>
        <v/>
      </c>
      <c r="C2757" s="24">
        <f>IF(B2757="","",IFERROR(VLOOKUP(B2757,'Debt Inputs'!$A$6:$M$105,2,FALSE),""))</f>
        <v/>
      </c>
      <c r="D2757" s="50">
        <f>IF(B2757="","",K2657)</f>
        <v/>
      </c>
      <c r="E2757" s="26">
        <f>IF(B2757="","",IFERROR(VLOOKUP(B2757,'Debt Inputs'!$A$6:$M$105,5,FALSE),0))</f>
        <v/>
      </c>
      <c r="F2757" s="50">
        <f>IF(D2757="","",IFERROR(D2757*E2757/12,0))</f>
        <v/>
      </c>
      <c r="G2757" s="50">
        <f>IF(D2757="","",MIN(IFERROR(VLOOKUP(B2757,'Debt Inputs'!$A$6:$M$105,7,FALSE),0),D2757+F2757))</f>
        <v/>
      </c>
      <c r="H2757" s="50">
        <f>IF(D2757="","",IF(L2757=1,MAX(0,'Debt Inputs'!$B$2-SUM($G$2706:$G$2805)),0))</f>
        <v/>
      </c>
      <c r="I2757" s="50">
        <f>IF(D2757="","",MIN(D2757+F2757,G2757+H2757))</f>
        <v/>
      </c>
      <c r="J2757" s="50">
        <f>IF(D2757="","",MIN(D2757,MAX(0,I2757-F2757)))</f>
        <v/>
      </c>
      <c r="K2757" s="50">
        <f>IF(D2757="","",MAX(0,D2757+F2757-I2757))</f>
        <v/>
      </c>
      <c r="L2757" s="23">
        <f>IF(D2757="","",IF(D2757&lt;=0,"",1+COUNTIFS($D$2706:$D$2805,"&gt;0",$E$2706:$E$2805,"&gt;"&amp;E2757)))</f>
        <v/>
      </c>
      <c r="M2757" s="23">
        <f>IF(D2757="","",IF(AND(K2757&gt;0,L2757=1),"Yes","No"))</f>
        <v/>
      </c>
      <c r="N2757" s="50">
        <f>IF(D2757="","",N2657+F2757)</f>
        <v/>
      </c>
      <c r="O2757" s="49">
        <f>IF(D2757="","",IF(AND(K2757=0,K2657&gt;0),C2757,""))</f>
        <v/>
      </c>
    </row>
    <row r="2758">
      <c r="A2758" s="47">
        <f>IF(B2758="","",DATE(YEAR('Debt Inputs'!$E$2),MONTH('Debt Inputs'!$E$2)+27,1))</f>
        <v/>
      </c>
      <c r="B2758" s="18">
        <f>IF('Debt Inputs'!A58="","",'Debt Inputs'!A58)</f>
        <v/>
      </c>
      <c r="C2758" s="19">
        <f>IF(B2758="","",IFERROR(VLOOKUP(B2758,'Debt Inputs'!$A$6:$M$105,2,FALSE),""))</f>
        <v/>
      </c>
      <c r="D2758" s="48">
        <f>IF(B2758="","",K2658)</f>
        <v/>
      </c>
      <c r="E2758" s="21">
        <f>IF(B2758="","",IFERROR(VLOOKUP(B2758,'Debt Inputs'!$A$6:$M$105,5,FALSE),0))</f>
        <v/>
      </c>
      <c r="F2758" s="48">
        <f>IF(D2758="","",IFERROR(D2758*E2758/12,0))</f>
        <v/>
      </c>
      <c r="G2758" s="48">
        <f>IF(D2758="","",MIN(IFERROR(VLOOKUP(B2758,'Debt Inputs'!$A$6:$M$105,7,FALSE),0),D2758+F2758))</f>
        <v/>
      </c>
      <c r="H2758" s="48">
        <f>IF(D2758="","",IF(L2758=1,MAX(0,'Debt Inputs'!$B$2-SUM($G$2706:$G$2805)),0))</f>
        <v/>
      </c>
      <c r="I2758" s="48">
        <f>IF(D2758="","",MIN(D2758+F2758,G2758+H2758))</f>
        <v/>
      </c>
      <c r="J2758" s="48">
        <f>IF(D2758="","",MIN(D2758,MAX(0,I2758-F2758)))</f>
        <v/>
      </c>
      <c r="K2758" s="48">
        <f>IF(D2758="","",MAX(0,D2758+F2758-I2758))</f>
        <v/>
      </c>
      <c r="L2758" s="18">
        <f>IF(D2758="","",IF(D2758&lt;=0,"",1+COUNTIFS($D$2706:$D$2805,"&gt;0",$E$2706:$E$2805,"&gt;"&amp;E2758)))</f>
        <v/>
      </c>
      <c r="M2758" s="18">
        <f>IF(D2758="","",IF(AND(K2758&gt;0,L2758=1),"Yes","No"))</f>
        <v/>
      </c>
      <c r="N2758" s="48">
        <f>IF(D2758="","",N2658+F2758)</f>
        <v/>
      </c>
      <c r="O2758" s="47">
        <f>IF(D2758="","",IF(AND(K2758=0,K2658&gt;0),C2758,""))</f>
        <v/>
      </c>
    </row>
    <row r="2759">
      <c r="A2759" s="49">
        <f>IF(B2759="","",DATE(YEAR('Debt Inputs'!$E$2),MONTH('Debt Inputs'!$E$2)+27,1))</f>
        <v/>
      </c>
      <c r="B2759" s="23">
        <f>IF('Debt Inputs'!A59="","",'Debt Inputs'!A59)</f>
        <v/>
      </c>
      <c r="C2759" s="24">
        <f>IF(B2759="","",IFERROR(VLOOKUP(B2759,'Debt Inputs'!$A$6:$M$105,2,FALSE),""))</f>
        <v/>
      </c>
      <c r="D2759" s="50">
        <f>IF(B2759="","",K2659)</f>
        <v/>
      </c>
      <c r="E2759" s="26">
        <f>IF(B2759="","",IFERROR(VLOOKUP(B2759,'Debt Inputs'!$A$6:$M$105,5,FALSE),0))</f>
        <v/>
      </c>
      <c r="F2759" s="50">
        <f>IF(D2759="","",IFERROR(D2759*E2759/12,0))</f>
        <v/>
      </c>
      <c r="G2759" s="50">
        <f>IF(D2759="","",MIN(IFERROR(VLOOKUP(B2759,'Debt Inputs'!$A$6:$M$105,7,FALSE),0),D2759+F2759))</f>
        <v/>
      </c>
      <c r="H2759" s="50">
        <f>IF(D2759="","",IF(L2759=1,MAX(0,'Debt Inputs'!$B$2-SUM($G$2706:$G$2805)),0))</f>
        <v/>
      </c>
      <c r="I2759" s="50">
        <f>IF(D2759="","",MIN(D2759+F2759,G2759+H2759))</f>
        <v/>
      </c>
      <c r="J2759" s="50">
        <f>IF(D2759="","",MIN(D2759,MAX(0,I2759-F2759)))</f>
        <v/>
      </c>
      <c r="K2759" s="50">
        <f>IF(D2759="","",MAX(0,D2759+F2759-I2759))</f>
        <v/>
      </c>
      <c r="L2759" s="23">
        <f>IF(D2759="","",IF(D2759&lt;=0,"",1+COUNTIFS($D$2706:$D$2805,"&gt;0",$E$2706:$E$2805,"&gt;"&amp;E2759)))</f>
        <v/>
      </c>
      <c r="M2759" s="23">
        <f>IF(D2759="","",IF(AND(K2759&gt;0,L2759=1),"Yes","No"))</f>
        <v/>
      </c>
      <c r="N2759" s="50">
        <f>IF(D2759="","",N2659+F2759)</f>
        <v/>
      </c>
      <c r="O2759" s="49">
        <f>IF(D2759="","",IF(AND(K2759=0,K2659&gt;0),C2759,""))</f>
        <v/>
      </c>
    </row>
    <row r="2760">
      <c r="A2760" s="47">
        <f>IF(B2760="","",DATE(YEAR('Debt Inputs'!$E$2),MONTH('Debt Inputs'!$E$2)+27,1))</f>
        <v/>
      </c>
      <c r="B2760" s="18">
        <f>IF('Debt Inputs'!A60="","",'Debt Inputs'!A60)</f>
        <v/>
      </c>
      <c r="C2760" s="19">
        <f>IF(B2760="","",IFERROR(VLOOKUP(B2760,'Debt Inputs'!$A$6:$M$105,2,FALSE),""))</f>
        <v/>
      </c>
      <c r="D2760" s="48">
        <f>IF(B2760="","",K2660)</f>
        <v/>
      </c>
      <c r="E2760" s="21">
        <f>IF(B2760="","",IFERROR(VLOOKUP(B2760,'Debt Inputs'!$A$6:$M$105,5,FALSE),0))</f>
        <v/>
      </c>
      <c r="F2760" s="48">
        <f>IF(D2760="","",IFERROR(D2760*E2760/12,0))</f>
        <v/>
      </c>
      <c r="G2760" s="48">
        <f>IF(D2760="","",MIN(IFERROR(VLOOKUP(B2760,'Debt Inputs'!$A$6:$M$105,7,FALSE),0),D2760+F2760))</f>
        <v/>
      </c>
      <c r="H2760" s="48">
        <f>IF(D2760="","",IF(L2760=1,MAX(0,'Debt Inputs'!$B$2-SUM($G$2706:$G$2805)),0))</f>
        <v/>
      </c>
      <c r="I2760" s="48">
        <f>IF(D2760="","",MIN(D2760+F2760,G2760+H2760))</f>
        <v/>
      </c>
      <c r="J2760" s="48">
        <f>IF(D2760="","",MIN(D2760,MAX(0,I2760-F2760)))</f>
        <v/>
      </c>
      <c r="K2760" s="48">
        <f>IF(D2760="","",MAX(0,D2760+F2760-I2760))</f>
        <v/>
      </c>
      <c r="L2760" s="18">
        <f>IF(D2760="","",IF(D2760&lt;=0,"",1+COUNTIFS($D$2706:$D$2805,"&gt;0",$E$2706:$E$2805,"&gt;"&amp;E2760)))</f>
        <v/>
      </c>
      <c r="M2760" s="18">
        <f>IF(D2760="","",IF(AND(K2760&gt;0,L2760=1),"Yes","No"))</f>
        <v/>
      </c>
      <c r="N2760" s="48">
        <f>IF(D2760="","",N2660+F2760)</f>
        <v/>
      </c>
      <c r="O2760" s="47">
        <f>IF(D2760="","",IF(AND(K2760=0,K2660&gt;0),C2760,""))</f>
        <v/>
      </c>
    </row>
    <row r="2761">
      <c r="A2761" s="49">
        <f>IF(B2761="","",DATE(YEAR('Debt Inputs'!$E$2),MONTH('Debt Inputs'!$E$2)+27,1))</f>
        <v/>
      </c>
      <c r="B2761" s="23">
        <f>IF('Debt Inputs'!A61="","",'Debt Inputs'!A61)</f>
        <v/>
      </c>
      <c r="C2761" s="24">
        <f>IF(B2761="","",IFERROR(VLOOKUP(B2761,'Debt Inputs'!$A$6:$M$105,2,FALSE),""))</f>
        <v/>
      </c>
      <c r="D2761" s="50">
        <f>IF(B2761="","",K2661)</f>
        <v/>
      </c>
      <c r="E2761" s="26">
        <f>IF(B2761="","",IFERROR(VLOOKUP(B2761,'Debt Inputs'!$A$6:$M$105,5,FALSE),0))</f>
        <v/>
      </c>
      <c r="F2761" s="50">
        <f>IF(D2761="","",IFERROR(D2761*E2761/12,0))</f>
        <v/>
      </c>
      <c r="G2761" s="50">
        <f>IF(D2761="","",MIN(IFERROR(VLOOKUP(B2761,'Debt Inputs'!$A$6:$M$105,7,FALSE),0),D2761+F2761))</f>
        <v/>
      </c>
      <c r="H2761" s="50">
        <f>IF(D2761="","",IF(L2761=1,MAX(0,'Debt Inputs'!$B$2-SUM($G$2706:$G$2805)),0))</f>
        <v/>
      </c>
      <c r="I2761" s="50">
        <f>IF(D2761="","",MIN(D2761+F2761,G2761+H2761))</f>
        <v/>
      </c>
      <c r="J2761" s="50">
        <f>IF(D2761="","",MIN(D2761,MAX(0,I2761-F2761)))</f>
        <v/>
      </c>
      <c r="K2761" s="50">
        <f>IF(D2761="","",MAX(0,D2761+F2761-I2761))</f>
        <v/>
      </c>
      <c r="L2761" s="23">
        <f>IF(D2761="","",IF(D2761&lt;=0,"",1+COUNTIFS($D$2706:$D$2805,"&gt;0",$E$2706:$E$2805,"&gt;"&amp;E2761)))</f>
        <v/>
      </c>
      <c r="M2761" s="23">
        <f>IF(D2761="","",IF(AND(K2761&gt;0,L2761=1),"Yes","No"))</f>
        <v/>
      </c>
      <c r="N2761" s="50">
        <f>IF(D2761="","",N2661+F2761)</f>
        <v/>
      </c>
      <c r="O2761" s="49">
        <f>IF(D2761="","",IF(AND(K2761=0,K2661&gt;0),C2761,""))</f>
        <v/>
      </c>
    </row>
    <row r="2762">
      <c r="A2762" s="47">
        <f>IF(B2762="","",DATE(YEAR('Debt Inputs'!$E$2),MONTH('Debt Inputs'!$E$2)+27,1))</f>
        <v/>
      </c>
      <c r="B2762" s="18">
        <f>IF('Debt Inputs'!A62="","",'Debt Inputs'!A62)</f>
        <v/>
      </c>
      <c r="C2762" s="19">
        <f>IF(B2762="","",IFERROR(VLOOKUP(B2762,'Debt Inputs'!$A$6:$M$105,2,FALSE),""))</f>
        <v/>
      </c>
      <c r="D2762" s="48">
        <f>IF(B2762="","",K2662)</f>
        <v/>
      </c>
      <c r="E2762" s="21">
        <f>IF(B2762="","",IFERROR(VLOOKUP(B2762,'Debt Inputs'!$A$6:$M$105,5,FALSE),0))</f>
        <v/>
      </c>
      <c r="F2762" s="48">
        <f>IF(D2762="","",IFERROR(D2762*E2762/12,0))</f>
        <v/>
      </c>
      <c r="G2762" s="48">
        <f>IF(D2762="","",MIN(IFERROR(VLOOKUP(B2762,'Debt Inputs'!$A$6:$M$105,7,FALSE),0),D2762+F2762))</f>
        <v/>
      </c>
      <c r="H2762" s="48">
        <f>IF(D2762="","",IF(L2762=1,MAX(0,'Debt Inputs'!$B$2-SUM($G$2706:$G$2805)),0))</f>
        <v/>
      </c>
      <c r="I2762" s="48">
        <f>IF(D2762="","",MIN(D2762+F2762,G2762+H2762))</f>
        <v/>
      </c>
      <c r="J2762" s="48">
        <f>IF(D2762="","",MIN(D2762,MAX(0,I2762-F2762)))</f>
        <v/>
      </c>
      <c r="K2762" s="48">
        <f>IF(D2762="","",MAX(0,D2762+F2762-I2762))</f>
        <v/>
      </c>
      <c r="L2762" s="18">
        <f>IF(D2762="","",IF(D2762&lt;=0,"",1+COUNTIFS($D$2706:$D$2805,"&gt;0",$E$2706:$E$2805,"&gt;"&amp;E2762)))</f>
        <v/>
      </c>
      <c r="M2762" s="18">
        <f>IF(D2762="","",IF(AND(K2762&gt;0,L2762=1),"Yes","No"))</f>
        <v/>
      </c>
      <c r="N2762" s="48">
        <f>IF(D2762="","",N2662+F2762)</f>
        <v/>
      </c>
      <c r="O2762" s="47">
        <f>IF(D2762="","",IF(AND(K2762=0,K2662&gt;0),C2762,""))</f>
        <v/>
      </c>
    </row>
    <row r="2763">
      <c r="A2763" s="49">
        <f>IF(B2763="","",DATE(YEAR('Debt Inputs'!$E$2),MONTH('Debt Inputs'!$E$2)+27,1))</f>
        <v/>
      </c>
      <c r="B2763" s="23">
        <f>IF('Debt Inputs'!A63="","",'Debt Inputs'!A63)</f>
        <v/>
      </c>
      <c r="C2763" s="24">
        <f>IF(B2763="","",IFERROR(VLOOKUP(B2763,'Debt Inputs'!$A$6:$M$105,2,FALSE),""))</f>
        <v/>
      </c>
      <c r="D2763" s="50">
        <f>IF(B2763="","",K2663)</f>
        <v/>
      </c>
      <c r="E2763" s="26">
        <f>IF(B2763="","",IFERROR(VLOOKUP(B2763,'Debt Inputs'!$A$6:$M$105,5,FALSE),0))</f>
        <v/>
      </c>
      <c r="F2763" s="50">
        <f>IF(D2763="","",IFERROR(D2763*E2763/12,0))</f>
        <v/>
      </c>
      <c r="G2763" s="50">
        <f>IF(D2763="","",MIN(IFERROR(VLOOKUP(B2763,'Debt Inputs'!$A$6:$M$105,7,FALSE),0),D2763+F2763))</f>
        <v/>
      </c>
      <c r="H2763" s="50">
        <f>IF(D2763="","",IF(L2763=1,MAX(0,'Debt Inputs'!$B$2-SUM($G$2706:$G$2805)),0))</f>
        <v/>
      </c>
      <c r="I2763" s="50">
        <f>IF(D2763="","",MIN(D2763+F2763,G2763+H2763))</f>
        <v/>
      </c>
      <c r="J2763" s="50">
        <f>IF(D2763="","",MIN(D2763,MAX(0,I2763-F2763)))</f>
        <v/>
      </c>
      <c r="K2763" s="50">
        <f>IF(D2763="","",MAX(0,D2763+F2763-I2763))</f>
        <v/>
      </c>
      <c r="L2763" s="23">
        <f>IF(D2763="","",IF(D2763&lt;=0,"",1+COUNTIFS($D$2706:$D$2805,"&gt;0",$E$2706:$E$2805,"&gt;"&amp;E2763)))</f>
        <v/>
      </c>
      <c r="M2763" s="23">
        <f>IF(D2763="","",IF(AND(K2763&gt;0,L2763=1),"Yes","No"))</f>
        <v/>
      </c>
      <c r="N2763" s="50">
        <f>IF(D2763="","",N2663+F2763)</f>
        <v/>
      </c>
      <c r="O2763" s="49">
        <f>IF(D2763="","",IF(AND(K2763=0,K2663&gt;0),C2763,""))</f>
        <v/>
      </c>
    </row>
    <row r="2764">
      <c r="A2764" s="47">
        <f>IF(B2764="","",DATE(YEAR('Debt Inputs'!$E$2),MONTH('Debt Inputs'!$E$2)+27,1))</f>
        <v/>
      </c>
      <c r="B2764" s="18">
        <f>IF('Debt Inputs'!A64="","",'Debt Inputs'!A64)</f>
        <v/>
      </c>
      <c r="C2764" s="19">
        <f>IF(B2764="","",IFERROR(VLOOKUP(B2764,'Debt Inputs'!$A$6:$M$105,2,FALSE),""))</f>
        <v/>
      </c>
      <c r="D2764" s="48">
        <f>IF(B2764="","",K2664)</f>
        <v/>
      </c>
      <c r="E2764" s="21">
        <f>IF(B2764="","",IFERROR(VLOOKUP(B2764,'Debt Inputs'!$A$6:$M$105,5,FALSE),0))</f>
        <v/>
      </c>
      <c r="F2764" s="48">
        <f>IF(D2764="","",IFERROR(D2764*E2764/12,0))</f>
        <v/>
      </c>
      <c r="G2764" s="48">
        <f>IF(D2764="","",MIN(IFERROR(VLOOKUP(B2764,'Debt Inputs'!$A$6:$M$105,7,FALSE),0),D2764+F2764))</f>
        <v/>
      </c>
      <c r="H2764" s="48">
        <f>IF(D2764="","",IF(L2764=1,MAX(0,'Debt Inputs'!$B$2-SUM($G$2706:$G$2805)),0))</f>
        <v/>
      </c>
      <c r="I2764" s="48">
        <f>IF(D2764="","",MIN(D2764+F2764,G2764+H2764))</f>
        <v/>
      </c>
      <c r="J2764" s="48">
        <f>IF(D2764="","",MIN(D2764,MAX(0,I2764-F2764)))</f>
        <v/>
      </c>
      <c r="K2764" s="48">
        <f>IF(D2764="","",MAX(0,D2764+F2764-I2764))</f>
        <v/>
      </c>
      <c r="L2764" s="18">
        <f>IF(D2764="","",IF(D2764&lt;=0,"",1+COUNTIFS($D$2706:$D$2805,"&gt;0",$E$2706:$E$2805,"&gt;"&amp;E2764)))</f>
        <v/>
      </c>
      <c r="M2764" s="18">
        <f>IF(D2764="","",IF(AND(K2764&gt;0,L2764=1),"Yes","No"))</f>
        <v/>
      </c>
      <c r="N2764" s="48">
        <f>IF(D2764="","",N2664+F2764)</f>
        <v/>
      </c>
      <c r="O2764" s="47">
        <f>IF(D2764="","",IF(AND(K2764=0,K2664&gt;0),C2764,""))</f>
        <v/>
      </c>
    </row>
    <row r="2765">
      <c r="A2765" s="49">
        <f>IF(B2765="","",DATE(YEAR('Debt Inputs'!$E$2),MONTH('Debt Inputs'!$E$2)+27,1))</f>
        <v/>
      </c>
      <c r="B2765" s="23">
        <f>IF('Debt Inputs'!A65="","",'Debt Inputs'!A65)</f>
        <v/>
      </c>
      <c r="C2765" s="24">
        <f>IF(B2765="","",IFERROR(VLOOKUP(B2765,'Debt Inputs'!$A$6:$M$105,2,FALSE),""))</f>
        <v/>
      </c>
      <c r="D2765" s="50">
        <f>IF(B2765="","",K2665)</f>
        <v/>
      </c>
      <c r="E2765" s="26">
        <f>IF(B2765="","",IFERROR(VLOOKUP(B2765,'Debt Inputs'!$A$6:$M$105,5,FALSE),0))</f>
        <v/>
      </c>
      <c r="F2765" s="50">
        <f>IF(D2765="","",IFERROR(D2765*E2765/12,0))</f>
        <v/>
      </c>
      <c r="G2765" s="50">
        <f>IF(D2765="","",MIN(IFERROR(VLOOKUP(B2765,'Debt Inputs'!$A$6:$M$105,7,FALSE),0),D2765+F2765))</f>
        <v/>
      </c>
      <c r="H2765" s="50">
        <f>IF(D2765="","",IF(L2765=1,MAX(0,'Debt Inputs'!$B$2-SUM($G$2706:$G$2805)),0))</f>
        <v/>
      </c>
      <c r="I2765" s="50">
        <f>IF(D2765="","",MIN(D2765+F2765,G2765+H2765))</f>
        <v/>
      </c>
      <c r="J2765" s="50">
        <f>IF(D2765="","",MIN(D2765,MAX(0,I2765-F2765)))</f>
        <v/>
      </c>
      <c r="K2765" s="50">
        <f>IF(D2765="","",MAX(0,D2765+F2765-I2765))</f>
        <v/>
      </c>
      <c r="L2765" s="23">
        <f>IF(D2765="","",IF(D2765&lt;=0,"",1+COUNTIFS($D$2706:$D$2805,"&gt;0",$E$2706:$E$2805,"&gt;"&amp;E2765)))</f>
        <v/>
      </c>
      <c r="M2765" s="23">
        <f>IF(D2765="","",IF(AND(K2765&gt;0,L2765=1),"Yes","No"))</f>
        <v/>
      </c>
      <c r="N2765" s="50">
        <f>IF(D2765="","",N2665+F2765)</f>
        <v/>
      </c>
      <c r="O2765" s="49">
        <f>IF(D2765="","",IF(AND(K2765=0,K2665&gt;0),C2765,""))</f>
        <v/>
      </c>
    </row>
    <row r="2766">
      <c r="A2766" s="47">
        <f>IF(B2766="","",DATE(YEAR('Debt Inputs'!$E$2),MONTH('Debt Inputs'!$E$2)+27,1))</f>
        <v/>
      </c>
      <c r="B2766" s="18">
        <f>IF('Debt Inputs'!A66="","",'Debt Inputs'!A66)</f>
        <v/>
      </c>
      <c r="C2766" s="19">
        <f>IF(B2766="","",IFERROR(VLOOKUP(B2766,'Debt Inputs'!$A$6:$M$105,2,FALSE),""))</f>
        <v/>
      </c>
      <c r="D2766" s="48">
        <f>IF(B2766="","",K2666)</f>
        <v/>
      </c>
      <c r="E2766" s="21">
        <f>IF(B2766="","",IFERROR(VLOOKUP(B2766,'Debt Inputs'!$A$6:$M$105,5,FALSE),0))</f>
        <v/>
      </c>
      <c r="F2766" s="48">
        <f>IF(D2766="","",IFERROR(D2766*E2766/12,0))</f>
        <v/>
      </c>
      <c r="G2766" s="48">
        <f>IF(D2766="","",MIN(IFERROR(VLOOKUP(B2766,'Debt Inputs'!$A$6:$M$105,7,FALSE),0),D2766+F2766))</f>
        <v/>
      </c>
      <c r="H2766" s="48">
        <f>IF(D2766="","",IF(L2766=1,MAX(0,'Debt Inputs'!$B$2-SUM($G$2706:$G$2805)),0))</f>
        <v/>
      </c>
      <c r="I2766" s="48">
        <f>IF(D2766="","",MIN(D2766+F2766,G2766+H2766))</f>
        <v/>
      </c>
      <c r="J2766" s="48">
        <f>IF(D2766="","",MIN(D2766,MAX(0,I2766-F2766)))</f>
        <v/>
      </c>
      <c r="K2766" s="48">
        <f>IF(D2766="","",MAX(0,D2766+F2766-I2766))</f>
        <v/>
      </c>
      <c r="L2766" s="18">
        <f>IF(D2766="","",IF(D2766&lt;=0,"",1+COUNTIFS($D$2706:$D$2805,"&gt;0",$E$2706:$E$2805,"&gt;"&amp;E2766)))</f>
        <v/>
      </c>
      <c r="M2766" s="18">
        <f>IF(D2766="","",IF(AND(K2766&gt;0,L2766=1),"Yes","No"))</f>
        <v/>
      </c>
      <c r="N2766" s="48">
        <f>IF(D2766="","",N2666+F2766)</f>
        <v/>
      </c>
      <c r="O2766" s="47">
        <f>IF(D2766="","",IF(AND(K2766=0,K2666&gt;0),C2766,""))</f>
        <v/>
      </c>
    </row>
    <row r="2767">
      <c r="A2767" s="49">
        <f>IF(B2767="","",DATE(YEAR('Debt Inputs'!$E$2),MONTH('Debt Inputs'!$E$2)+27,1))</f>
        <v/>
      </c>
      <c r="B2767" s="23">
        <f>IF('Debt Inputs'!A67="","",'Debt Inputs'!A67)</f>
        <v/>
      </c>
      <c r="C2767" s="24">
        <f>IF(B2767="","",IFERROR(VLOOKUP(B2767,'Debt Inputs'!$A$6:$M$105,2,FALSE),""))</f>
        <v/>
      </c>
      <c r="D2767" s="50">
        <f>IF(B2767="","",K2667)</f>
        <v/>
      </c>
      <c r="E2767" s="26">
        <f>IF(B2767="","",IFERROR(VLOOKUP(B2767,'Debt Inputs'!$A$6:$M$105,5,FALSE),0))</f>
        <v/>
      </c>
      <c r="F2767" s="50">
        <f>IF(D2767="","",IFERROR(D2767*E2767/12,0))</f>
        <v/>
      </c>
      <c r="G2767" s="50">
        <f>IF(D2767="","",MIN(IFERROR(VLOOKUP(B2767,'Debt Inputs'!$A$6:$M$105,7,FALSE),0),D2767+F2767))</f>
        <v/>
      </c>
      <c r="H2767" s="50">
        <f>IF(D2767="","",IF(L2767=1,MAX(0,'Debt Inputs'!$B$2-SUM($G$2706:$G$2805)),0))</f>
        <v/>
      </c>
      <c r="I2767" s="50">
        <f>IF(D2767="","",MIN(D2767+F2767,G2767+H2767))</f>
        <v/>
      </c>
      <c r="J2767" s="50">
        <f>IF(D2767="","",MIN(D2767,MAX(0,I2767-F2767)))</f>
        <v/>
      </c>
      <c r="K2767" s="50">
        <f>IF(D2767="","",MAX(0,D2767+F2767-I2767))</f>
        <v/>
      </c>
      <c r="L2767" s="23">
        <f>IF(D2767="","",IF(D2767&lt;=0,"",1+COUNTIFS($D$2706:$D$2805,"&gt;0",$E$2706:$E$2805,"&gt;"&amp;E2767)))</f>
        <v/>
      </c>
      <c r="M2767" s="23">
        <f>IF(D2767="","",IF(AND(K2767&gt;0,L2767=1),"Yes","No"))</f>
        <v/>
      </c>
      <c r="N2767" s="50">
        <f>IF(D2767="","",N2667+F2767)</f>
        <v/>
      </c>
      <c r="O2767" s="49">
        <f>IF(D2767="","",IF(AND(K2767=0,K2667&gt;0),C2767,""))</f>
        <v/>
      </c>
    </row>
    <row r="2768">
      <c r="A2768" s="47">
        <f>IF(B2768="","",DATE(YEAR('Debt Inputs'!$E$2),MONTH('Debt Inputs'!$E$2)+27,1))</f>
        <v/>
      </c>
      <c r="B2768" s="18">
        <f>IF('Debt Inputs'!A68="","",'Debt Inputs'!A68)</f>
        <v/>
      </c>
      <c r="C2768" s="19">
        <f>IF(B2768="","",IFERROR(VLOOKUP(B2768,'Debt Inputs'!$A$6:$M$105,2,FALSE),""))</f>
        <v/>
      </c>
      <c r="D2768" s="48">
        <f>IF(B2768="","",K2668)</f>
        <v/>
      </c>
      <c r="E2768" s="21">
        <f>IF(B2768="","",IFERROR(VLOOKUP(B2768,'Debt Inputs'!$A$6:$M$105,5,FALSE),0))</f>
        <v/>
      </c>
      <c r="F2768" s="48">
        <f>IF(D2768="","",IFERROR(D2768*E2768/12,0))</f>
        <v/>
      </c>
      <c r="G2768" s="48">
        <f>IF(D2768="","",MIN(IFERROR(VLOOKUP(B2768,'Debt Inputs'!$A$6:$M$105,7,FALSE),0),D2768+F2768))</f>
        <v/>
      </c>
      <c r="H2768" s="48">
        <f>IF(D2768="","",IF(L2768=1,MAX(0,'Debt Inputs'!$B$2-SUM($G$2706:$G$2805)),0))</f>
        <v/>
      </c>
      <c r="I2768" s="48">
        <f>IF(D2768="","",MIN(D2768+F2768,G2768+H2768))</f>
        <v/>
      </c>
      <c r="J2768" s="48">
        <f>IF(D2768="","",MIN(D2768,MAX(0,I2768-F2768)))</f>
        <v/>
      </c>
      <c r="K2768" s="48">
        <f>IF(D2768="","",MAX(0,D2768+F2768-I2768))</f>
        <v/>
      </c>
      <c r="L2768" s="18">
        <f>IF(D2768="","",IF(D2768&lt;=0,"",1+COUNTIFS($D$2706:$D$2805,"&gt;0",$E$2706:$E$2805,"&gt;"&amp;E2768)))</f>
        <v/>
      </c>
      <c r="M2768" s="18">
        <f>IF(D2768="","",IF(AND(K2768&gt;0,L2768=1),"Yes","No"))</f>
        <v/>
      </c>
      <c r="N2768" s="48">
        <f>IF(D2768="","",N2668+F2768)</f>
        <v/>
      </c>
      <c r="O2768" s="47">
        <f>IF(D2768="","",IF(AND(K2768=0,K2668&gt;0),C2768,""))</f>
        <v/>
      </c>
    </row>
    <row r="2769">
      <c r="A2769" s="49">
        <f>IF(B2769="","",DATE(YEAR('Debt Inputs'!$E$2),MONTH('Debt Inputs'!$E$2)+27,1))</f>
        <v/>
      </c>
      <c r="B2769" s="23">
        <f>IF('Debt Inputs'!A69="","",'Debt Inputs'!A69)</f>
        <v/>
      </c>
      <c r="C2769" s="24">
        <f>IF(B2769="","",IFERROR(VLOOKUP(B2769,'Debt Inputs'!$A$6:$M$105,2,FALSE),""))</f>
        <v/>
      </c>
      <c r="D2769" s="50">
        <f>IF(B2769="","",K2669)</f>
        <v/>
      </c>
      <c r="E2769" s="26">
        <f>IF(B2769="","",IFERROR(VLOOKUP(B2769,'Debt Inputs'!$A$6:$M$105,5,FALSE),0))</f>
        <v/>
      </c>
      <c r="F2769" s="50">
        <f>IF(D2769="","",IFERROR(D2769*E2769/12,0))</f>
        <v/>
      </c>
      <c r="G2769" s="50">
        <f>IF(D2769="","",MIN(IFERROR(VLOOKUP(B2769,'Debt Inputs'!$A$6:$M$105,7,FALSE),0),D2769+F2769))</f>
        <v/>
      </c>
      <c r="H2769" s="50">
        <f>IF(D2769="","",IF(L2769=1,MAX(0,'Debt Inputs'!$B$2-SUM($G$2706:$G$2805)),0))</f>
        <v/>
      </c>
      <c r="I2769" s="50">
        <f>IF(D2769="","",MIN(D2769+F2769,G2769+H2769))</f>
        <v/>
      </c>
      <c r="J2769" s="50">
        <f>IF(D2769="","",MIN(D2769,MAX(0,I2769-F2769)))</f>
        <v/>
      </c>
      <c r="K2769" s="50">
        <f>IF(D2769="","",MAX(0,D2769+F2769-I2769))</f>
        <v/>
      </c>
      <c r="L2769" s="23">
        <f>IF(D2769="","",IF(D2769&lt;=0,"",1+COUNTIFS($D$2706:$D$2805,"&gt;0",$E$2706:$E$2805,"&gt;"&amp;E2769)))</f>
        <v/>
      </c>
      <c r="M2769" s="23">
        <f>IF(D2769="","",IF(AND(K2769&gt;0,L2769=1),"Yes","No"))</f>
        <v/>
      </c>
      <c r="N2769" s="50">
        <f>IF(D2769="","",N2669+F2769)</f>
        <v/>
      </c>
      <c r="O2769" s="49">
        <f>IF(D2769="","",IF(AND(K2769=0,K2669&gt;0),C2769,""))</f>
        <v/>
      </c>
    </row>
    <row r="2770">
      <c r="A2770" s="47">
        <f>IF(B2770="","",DATE(YEAR('Debt Inputs'!$E$2),MONTH('Debt Inputs'!$E$2)+27,1))</f>
        <v/>
      </c>
      <c r="B2770" s="18">
        <f>IF('Debt Inputs'!A70="","",'Debt Inputs'!A70)</f>
        <v/>
      </c>
      <c r="C2770" s="19">
        <f>IF(B2770="","",IFERROR(VLOOKUP(B2770,'Debt Inputs'!$A$6:$M$105,2,FALSE),""))</f>
        <v/>
      </c>
      <c r="D2770" s="48">
        <f>IF(B2770="","",K2670)</f>
        <v/>
      </c>
      <c r="E2770" s="21">
        <f>IF(B2770="","",IFERROR(VLOOKUP(B2770,'Debt Inputs'!$A$6:$M$105,5,FALSE),0))</f>
        <v/>
      </c>
      <c r="F2770" s="48">
        <f>IF(D2770="","",IFERROR(D2770*E2770/12,0))</f>
        <v/>
      </c>
      <c r="G2770" s="48">
        <f>IF(D2770="","",MIN(IFERROR(VLOOKUP(B2770,'Debt Inputs'!$A$6:$M$105,7,FALSE),0),D2770+F2770))</f>
        <v/>
      </c>
      <c r="H2770" s="48">
        <f>IF(D2770="","",IF(L2770=1,MAX(0,'Debt Inputs'!$B$2-SUM($G$2706:$G$2805)),0))</f>
        <v/>
      </c>
      <c r="I2770" s="48">
        <f>IF(D2770="","",MIN(D2770+F2770,G2770+H2770))</f>
        <v/>
      </c>
      <c r="J2770" s="48">
        <f>IF(D2770="","",MIN(D2770,MAX(0,I2770-F2770)))</f>
        <v/>
      </c>
      <c r="K2770" s="48">
        <f>IF(D2770="","",MAX(0,D2770+F2770-I2770))</f>
        <v/>
      </c>
      <c r="L2770" s="18">
        <f>IF(D2770="","",IF(D2770&lt;=0,"",1+COUNTIFS($D$2706:$D$2805,"&gt;0",$E$2706:$E$2805,"&gt;"&amp;E2770)))</f>
        <v/>
      </c>
      <c r="M2770" s="18">
        <f>IF(D2770="","",IF(AND(K2770&gt;0,L2770=1),"Yes","No"))</f>
        <v/>
      </c>
      <c r="N2770" s="48">
        <f>IF(D2770="","",N2670+F2770)</f>
        <v/>
      </c>
      <c r="O2770" s="47">
        <f>IF(D2770="","",IF(AND(K2770=0,K2670&gt;0),C2770,""))</f>
        <v/>
      </c>
    </row>
    <row r="2771">
      <c r="A2771" s="49">
        <f>IF(B2771="","",DATE(YEAR('Debt Inputs'!$E$2),MONTH('Debt Inputs'!$E$2)+27,1))</f>
        <v/>
      </c>
      <c r="B2771" s="23">
        <f>IF('Debt Inputs'!A71="","",'Debt Inputs'!A71)</f>
        <v/>
      </c>
      <c r="C2771" s="24">
        <f>IF(B2771="","",IFERROR(VLOOKUP(B2771,'Debt Inputs'!$A$6:$M$105,2,FALSE),""))</f>
        <v/>
      </c>
      <c r="D2771" s="50">
        <f>IF(B2771="","",K2671)</f>
        <v/>
      </c>
      <c r="E2771" s="26">
        <f>IF(B2771="","",IFERROR(VLOOKUP(B2771,'Debt Inputs'!$A$6:$M$105,5,FALSE),0))</f>
        <v/>
      </c>
      <c r="F2771" s="50">
        <f>IF(D2771="","",IFERROR(D2771*E2771/12,0))</f>
        <v/>
      </c>
      <c r="G2771" s="50">
        <f>IF(D2771="","",MIN(IFERROR(VLOOKUP(B2771,'Debt Inputs'!$A$6:$M$105,7,FALSE),0),D2771+F2771))</f>
        <v/>
      </c>
      <c r="H2771" s="50">
        <f>IF(D2771="","",IF(L2771=1,MAX(0,'Debt Inputs'!$B$2-SUM($G$2706:$G$2805)),0))</f>
        <v/>
      </c>
      <c r="I2771" s="50">
        <f>IF(D2771="","",MIN(D2771+F2771,G2771+H2771))</f>
        <v/>
      </c>
      <c r="J2771" s="50">
        <f>IF(D2771="","",MIN(D2771,MAX(0,I2771-F2771)))</f>
        <v/>
      </c>
      <c r="K2771" s="50">
        <f>IF(D2771="","",MAX(0,D2771+F2771-I2771))</f>
        <v/>
      </c>
      <c r="L2771" s="23">
        <f>IF(D2771="","",IF(D2771&lt;=0,"",1+COUNTIFS($D$2706:$D$2805,"&gt;0",$E$2706:$E$2805,"&gt;"&amp;E2771)))</f>
        <v/>
      </c>
      <c r="M2771" s="23">
        <f>IF(D2771="","",IF(AND(K2771&gt;0,L2771=1),"Yes","No"))</f>
        <v/>
      </c>
      <c r="N2771" s="50">
        <f>IF(D2771="","",N2671+F2771)</f>
        <v/>
      </c>
      <c r="O2771" s="49">
        <f>IF(D2771="","",IF(AND(K2771=0,K2671&gt;0),C2771,""))</f>
        <v/>
      </c>
    </row>
    <row r="2772">
      <c r="A2772" s="47">
        <f>IF(B2772="","",DATE(YEAR('Debt Inputs'!$E$2),MONTH('Debt Inputs'!$E$2)+27,1))</f>
        <v/>
      </c>
      <c r="B2772" s="18">
        <f>IF('Debt Inputs'!A72="","",'Debt Inputs'!A72)</f>
        <v/>
      </c>
      <c r="C2772" s="19">
        <f>IF(B2772="","",IFERROR(VLOOKUP(B2772,'Debt Inputs'!$A$6:$M$105,2,FALSE),""))</f>
        <v/>
      </c>
      <c r="D2772" s="48">
        <f>IF(B2772="","",K2672)</f>
        <v/>
      </c>
      <c r="E2772" s="21">
        <f>IF(B2772="","",IFERROR(VLOOKUP(B2772,'Debt Inputs'!$A$6:$M$105,5,FALSE),0))</f>
        <v/>
      </c>
      <c r="F2772" s="48">
        <f>IF(D2772="","",IFERROR(D2772*E2772/12,0))</f>
        <v/>
      </c>
      <c r="G2772" s="48">
        <f>IF(D2772="","",MIN(IFERROR(VLOOKUP(B2772,'Debt Inputs'!$A$6:$M$105,7,FALSE),0),D2772+F2772))</f>
        <v/>
      </c>
      <c r="H2772" s="48">
        <f>IF(D2772="","",IF(L2772=1,MAX(0,'Debt Inputs'!$B$2-SUM($G$2706:$G$2805)),0))</f>
        <v/>
      </c>
      <c r="I2772" s="48">
        <f>IF(D2772="","",MIN(D2772+F2772,G2772+H2772))</f>
        <v/>
      </c>
      <c r="J2772" s="48">
        <f>IF(D2772="","",MIN(D2772,MAX(0,I2772-F2772)))</f>
        <v/>
      </c>
      <c r="K2772" s="48">
        <f>IF(D2772="","",MAX(0,D2772+F2772-I2772))</f>
        <v/>
      </c>
      <c r="L2772" s="18">
        <f>IF(D2772="","",IF(D2772&lt;=0,"",1+COUNTIFS($D$2706:$D$2805,"&gt;0",$E$2706:$E$2805,"&gt;"&amp;E2772)))</f>
        <v/>
      </c>
      <c r="M2772" s="18">
        <f>IF(D2772="","",IF(AND(K2772&gt;0,L2772=1),"Yes","No"))</f>
        <v/>
      </c>
      <c r="N2772" s="48">
        <f>IF(D2772="","",N2672+F2772)</f>
        <v/>
      </c>
      <c r="O2772" s="47">
        <f>IF(D2772="","",IF(AND(K2772=0,K2672&gt;0),C2772,""))</f>
        <v/>
      </c>
    </row>
    <row r="2773">
      <c r="A2773" s="49">
        <f>IF(B2773="","",DATE(YEAR('Debt Inputs'!$E$2),MONTH('Debt Inputs'!$E$2)+27,1))</f>
        <v/>
      </c>
      <c r="B2773" s="23">
        <f>IF('Debt Inputs'!A73="","",'Debt Inputs'!A73)</f>
        <v/>
      </c>
      <c r="C2773" s="24">
        <f>IF(B2773="","",IFERROR(VLOOKUP(B2773,'Debt Inputs'!$A$6:$M$105,2,FALSE),""))</f>
        <v/>
      </c>
      <c r="D2773" s="50">
        <f>IF(B2773="","",K2673)</f>
        <v/>
      </c>
      <c r="E2773" s="26">
        <f>IF(B2773="","",IFERROR(VLOOKUP(B2773,'Debt Inputs'!$A$6:$M$105,5,FALSE),0))</f>
        <v/>
      </c>
      <c r="F2773" s="50">
        <f>IF(D2773="","",IFERROR(D2773*E2773/12,0))</f>
        <v/>
      </c>
      <c r="G2773" s="50">
        <f>IF(D2773="","",MIN(IFERROR(VLOOKUP(B2773,'Debt Inputs'!$A$6:$M$105,7,FALSE),0),D2773+F2773))</f>
        <v/>
      </c>
      <c r="H2773" s="50">
        <f>IF(D2773="","",IF(L2773=1,MAX(0,'Debt Inputs'!$B$2-SUM($G$2706:$G$2805)),0))</f>
        <v/>
      </c>
      <c r="I2773" s="50">
        <f>IF(D2773="","",MIN(D2773+F2773,G2773+H2773))</f>
        <v/>
      </c>
      <c r="J2773" s="50">
        <f>IF(D2773="","",MIN(D2773,MAX(0,I2773-F2773)))</f>
        <v/>
      </c>
      <c r="K2773" s="50">
        <f>IF(D2773="","",MAX(0,D2773+F2773-I2773))</f>
        <v/>
      </c>
      <c r="L2773" s="23">
        <f>IF(D2773="","",IF(D2773&lt;=0,"",1+COUNTIFS($D$2706:$D$2805,"&gt;0",$E$2706:$E$2805,"&gt;"&amp;E2773)))</f>
        <v/>
      </c>
      <c r="M2773" s="23">
        <f>IF(D2773="","",IF(AND(K2773&gt;0,L2773=1),"Yes","No"))</f>
        <v/>
      </c>
      <c r="N2773" s="50">
        <f>IF(D2773="","",N2673+F2773)</f>
        <v/>
      </c>
      <c r="O2773" s="49">
        <f>IF(D2773="","",IF(AND(K2773=0,K2673&gt;0),C2773,""))</f>
        <v/>
      </c>
    </row>
    <row r="2774">
      <c r="A2774" s="47">
        <f>IF(B2774="","",DATE(YEAR('Debt Inputs'!$E$2),MONTH('Debt Inputs'!$E$2)+27,1))</f>
        <v/>
      </c>
      <c r="B2774" s="18">
        <f>IF('Debt Inputs'!A74="","",'Debt Inputs'!A74)</f>
        <v/>
      </c>
      <c r="C2774" s="19">
        <f>IF(B2774="","",IFERROR(VLOOKUP(B2774,'Debt Inputs'!$A$6:$M$105,2,FALSE),""))</f>
        <v/>
      </c>
      <c r="D2774" s="48">
        <f>IF(B2774="","",K2674)</f>
        <v/>
      </c>
      <c r="E2774" s="21">
        <f>IF(B2774="","",IFERROR(VLOOKUP(B2774,'Debt Inputs'!$A$6:$M$105,5,FALSE),0))</f>
        <v/>
      </c>
      <c r="F2774" s="48">
        <f>IF(D2774="","",IFERROR(D2774*E2774/12,0))</f>
        <v/>
      </c>
      <c r="G2774" s="48">
        <f>IF(D2774="","",MIN(IFERROR(VLOOKUP(B2774,'Debt Inputs'!$A$6:$M$105,7,FALSE),0),D2774+F2774))</f>
        <v/>
      </c>
      <c r="H2774" s="48">
        <f>IF(D2774="","",IF(L2774=1,MAX(0,'Debt Inputs'!$B$2-SUM($G$2706:$G$2805)),0))</f>
        <v/>
      </c>
      <c r="I2774" s="48">
        <f>IF(D2774="","",MIN(D2774+F2774,G2774+H2774))</f>
        <v/>
      </c>
      <c r="J2774" s="48">
        <f>IF(D2774="","",MIN(D2774,MAX(0,I2774-F2774)))</f>
        <v/>
      </c>
      <c r="K2774" s="48">
        <f>IF(D2774="","",MAX(0,D2774+F2774-I2774))</f>
        <v/>
      </c>
      <c r="L2774" s="18">
        <f>IF(D2774="","",IF(D2774&lt;=0,"",1+COUNTIFS($D$2706:$D$2805,"&gt;0",$E$2706:$E$2805,"&gt;"&amp;E2774)))</f>
        <v/>
      </c>
      <c r="M2774" s="18">
        <f>IF(D2774="","",IF(AND(K2774&gt;0,L2774=1),"Yes","No"))</f>
        <v/>
      </c>
      <c r="N2774" s="48">
        <f>IF(D2774="","",N2674+F2774)</f>
        <v/>
      </c>
      <c r="O2774" s="47">
        <f>IF(D2774="","",IF(AND(K2774=0,K2674&gt;0),C2774,""))</f>
        <v/>
      </c>
    </row>
    <row r="2775">
      <c r="A2775" s="49">
        <f>IF(B2775="","",DATE(YEAR('Debt Inputs'!$E$2),MONTH('Debt Inputs'!$E$2)+27,1))</f>
        <v/>
      </c>
      <c r="B2775" s="23">
        <f>IF('Debt Inputs'!A75="","",'Debt Inputs'!A75)</f>
        <v/>
      </c>
      <c r="C2775" s="24">
        <f>IF(B2775="","",IFERROR(VLOOKUP(B2775,'Debt Inputs'!$A$6:$M$105,2,FALSE),""))</f>
        <v/>
      </c>
      <c r="D2775" s="50">
        <f>IF(B2775="","",K2675)</f>
        <v/>
      </c>
      <c r="E2775" s="26">
        <f>IF(B2775="","",IFERROR(VLOOKUP(B2775,'Debt Inputs'!$A$6:$M$105,5,FALSE),0))</f>
        <v/>
      </c>
      <c r="F2775" s="50">
        <f>IF(D2775="","",IFERROR(D2775*E2775/12,0))</f>
        <v/>
      </c>
      <c r="G2775" s="50">
        <f>IF(D2775="","",MIN(IFERROR(VLOOKUP(B2775,'Debt Inputs'!$A$6:$M$105,7,FALSE),0),D2775+F2775))</f>
        <v/>
      </c>
      <c r="H2775" s="50">
        <f>IF(D2775="","",IF(L2775=1,MAX(0,'Debt Inputs'!$B$2-SUM($G$2706:$G$2805)),0))</f>
        <v/>
      </c>
      <c r="I2775" s="50">
        <f>IF(D2775="","",MIN(D2775+F2775,G2775+H2775))</f>
        <v/>
      </c>
      <c r="J2775" s="50">
        <f>IF(D2775="","",MIN(D2775,MAX(0,I2775-F2775)))</f>
        <v/>
      </c>
      <c r="K2775" s="50">
        <f>IF(D2775="","",MAX(0,D2775+F2775-I2775))</f>
        <v/>
      </c>
      <c r="L2775" s="23">
        <f>IF(D2775="","",IF(D2775&lt;=0,"",1+COUNTIFS($D$2706:$D$2805,"&gt;0",$E$2706:$E$2805,"&gt;"&amp;E2775)))</f>
        <v/>
      </c>
      <c r="M2775" s="23">
        <f>IF(D2775="","",IF(AND(K2775&gt;0,L2775=1),"Yes","No"))</f>
        <v/>
      </c>
      <c r="N2775" s="50">
        <f>IF(D2775="","",N2675+F2775)</f>
        <v/>
      </c>
      <c r="O2775" s="49">
        <f>IF(D2775="","",IF(AND(K2775=0,K2675&gt;0),C2775,""))</f>
        <v/>
      </c>
    </row>
    <row r="2776">
      <c r="A2776" s="47">
        <f>IF(B2776="","",DATE(YEAR('Debt Inputs'!$E$2),MONTH('Debt Inputs'!$E$2)+27,1))</f>
        <v/>
      </c>
      <c r="B2776" s="18">
        <f>IF('Debt Inputs'!A76="","",'Debt Inputs'!A76)</f>
        <v/>
      </c>
      <c r="C2776" s="19">
        <f>IF(B2776="","",IFERROR(VLOOKUP(B2776,'Debt Inputs'!$A$6:$M$105,2,FALSE),""))</f>
        <v/>
      </c>
      <c r="D2776" s="48">
        <f>IF(B2776="","",K2676)</f>
        <v/>
      </c>
      <c r="E2776" s="21">
        <f>IF(B2776="","",IFERROR(VLOOKUP(B2776,'Debt Inputs'!$A$6:$M$105,5,FALSE),0))</f>
        <v/>
      </c>
      <c r="F2776" s="48">
        <f>IF(D2776="","",IFERROR(D2776*E2776/12,0))</f>
        <v/>
      </c>
      <c r="G2776" s="48">
        <f>IF(D2776="","",MIN(IFERROR(VLOOKUP(B2776,'Debt Inputs'!$A$6:$M$105,7,FALSE),0),D2776+F2776))</f>
        <v/>
      </c>
      <c r="H2776" s="48">
        <f>IF(D2776="","",IF(L2776=1,MAX(0,'Debt Inputs'!$B$2-SUM($G$2706:$G$2805)),0))</f>
        <v/>
      </c>
      <c r="I2776" s="48">
        <f>IF(D2776="","",MIN(D2776+F2776,G2776+H2776))</f>
        <v/>
      </c>
      <c r="J2776" s="48">
        <f>IF(D2776="","",MIN(D2776,MAX(0,I2776-F2776)))</f>
        <v/>
      </c>
      <c r="K2776" s="48">
        <f>IF(D2776="","",MAX(0,D2776+F2776-I2776))</f>
        <v/>
      </c>
      <c r="L2776" s="18">
        <f>IF(D2776="","",IF(D2776&lt;=0,"",1+COUNTIFS($D$2706:$D$2805,"&gt;0",$E$2706:$E$2805,"&gt;"&amp;E2776)))</f>
        <v/>
      </c>
      <c r="M2776" s="18">
        <f>IF(D2776="","",IF(AND(K2776&gt;0,L2776=1),"Yes","No"))</f>
        <v/>
      </c>
      <c r="N2776" s="48">
        <f>IF(D2776="","",N2676+F2776)</f>
        <v/>
      </c>
      <c r="O2776" s="47">
        <f>IF(D2776="","",IF(AND(K2776=0,K2676&gt;0),C2776,""))</f>
        <v/>
      </c>
    </row>
    <row r="2777">
      <c r="A2777" s="49">
        <f>IF(B2777="","",DATE(YEAR('Debt Inputs'!$E$2),MONTH('Debt Inputs'!$E$2)+27,1))</f>
        <v/>
      </c>
      <c r="B2777" s="23">
        <f>IF('Debt Inputs'!A77="","",'Debt Inputs'!A77)</f>
        <v/>
      </c>
      <c r="C2777" s="24">
        <f>IF(B2777="","",IFERROR(VLOOKUP(B2777,'Debt Inputs'!$A$6:$M$105,2,FALSE),""))</f>
        <v/>
      </c>
      <c r="D2777" s="50">
        <f>IF(B2777="","",K2677)</f>
        <v/>
      </c>
      <c r="E2777" s="26">
        <f>IF(B2777="","",IFERROR(VLOOKUP(B2777,'Debt Inputs'!$A$6:$M$105,5,FALSE),0))</f>
        <v/>
      </c>
      <c r="F2777" s="50">
        <f>IF(D2777="","",IFERROR(D2777*E2777/12,0))</f>
        <v/>
      </c>
      <c r="G2777" s="50">
        <f>IF(D2777="","",MIN(IFERROR(VLOOKUP(B2777,'Debt Inputs'!$A$6:$M$105,7,FALSE),0),D2777+F2777))</f>
        <v/>
      </c>
      <c r="H2777" s="50">
        <f>IF(D2777="","",IF(L2777=1,MAX(0,'Debt Inputs'!$B$2-SUM($G$2706:$G$2805)),0))</f>
        <v/>
      </c>
      <c r="I2777" s="50">
        <f>IF(D2777="","",MIN(D2777+F2777,G2777+H2777))</f>
        <v/>
      </c>
      <c r="J2777" s="50">
        <f>IF(D2777="","",MIN(D2777,MAX(0,I2777-F2777)))</f>
        <v/>
      </c>
      <c r="K2777" s="50">
        <f>IF(D2777="","",MAX(0,D2777+F2777-I2777))</f>
        <v/>
      </c>
      <c r="L2777" s="23">
        <f>IF(D2777="","",IF(D2777&lt;=0,"",1+COUNTIFS($D$2706:$D$2805,"&gt;0",$E$2706:$E$2805,"&gt;"&amp;E2777)))</f>
        <v/>
      </c>
      <c r="M2777" s="23">
        <f>IF(D2777="","",IF(AND(K2777&gt;0,L2777=1),"Yes","No"))</f>
        <v/>
      </c>
      <c r="N2777" s="50">
        <f>IF(D2777="","",N2677+F2777)</f>
        <v/>
      </c>
      <c r="O2777" s="49">
        <f>IF(D2777="","",IF(AND(K2777=0,K2677&gt;0),C2777,""))</f>
        <v/>
      </c>
    </row>
    <row r="2778">
      <c r="A2778" s="47">
        <f>IF(B2778="","",DATE(YEAR('Debt Inputs'!$E$2),MONTH('Debt Inputs'!$E$2)+27,1))</f>
        <v/>
      </c>
      <c r="B2778" s="18">
        <f>IF('Debt Inputs'!A78="","",'Debt Inputs'!A78)</f>
        <v/>
      </c>
      <c r="C2778" s="19">
        <f>IF(B2778="","",IFERROR(VLOOKUP(B2778,'Debt Inputs'!$A$6:$M$105,2,FALSE),""))</f>
        <v/>
      </c>
      <c r="D2778" s="48">
        <f>IF(B2778="","",K2678)</f>
        <v/>
      </c>
      <c r="E2778" s="21">
        <f>IF(B2778="","",IFERROR(VLOOKUP(B2778,'Debt Inputs'!$A$6:$M$105,5,FALSE),0))</f>
        <v/>
      </c>
      <c r="F2778" s="48">
        <f>IF(D2778="","",IFERROR(D2778*E2778/12,0))</f>
        <v/>
      </c>
      <c r="G2778" s="48">
        <f>IF(D2778="","",MIN(IFERROR(VLOOKUP(B2778,'Debt Inputs'!$A$6:$M$105,7,FALSE),0),D2778+F2778))</f>
        <v/>
      </c>
      <c r="H2778" s="48">
        <f>IF(D2778="","",IF(L2778=1,MAX(0,'Debt Inputs'!$B$2-SUM($G$2706:$G$2805)),0))</f>
        <v/>
      </c>
      <c r="I2778" s="48">
        <f>IF(D2778="","",MIN(D2778+F2778,G2778+H2778))</f>
        <v/>
      </c>
      <c r="J2778" s="48">
        <f>IF(D2778="","",MIN(D2778,MAX(0,I2778-F2778)))</f>
        <v/>
      </c>
      <c r="K2778" s="48">
        <f>IF(D2778="","",MAX(0,D2778+F2778-I2778))</f>
        <v/>
      </c>
      <c r="L2778" s="18">
        <f>IF(D2778="","",IF(D2778&lt;=0,"",1+COUNTIFS($D$2706:$D$2805,"&gt;0",$E$2706:$E$2805,"&gt;"&amp;E2778)))</f>
        <v/>
      </c>
      <c r="M2778" s="18">
        <f>IF(D2778="","",IF(AND(K2778&gt;0,L2778=1),"Yes","No"))</f>
        <v/>
      </c>
      <c r="N2778" s="48">
        <f>IF(D2778="","",N2678+F2778)</f>
        <v/>
      </c>
      <c r="O2778" s="47">
        <f>IF(D2778="","",IF(AND(K2778=0,K2678&gt;0),C2778,""))</f>
        <v/>
      </c>
    </row>
    <row r="2779">
      <c r="A2779" s="49">
        <f>IF(B2779="","",DATE(YEAR('Debt Inputs'!$E$2),MONTH('Debt Inputs'!$E$2)+27,1))</f>
        <v/>
      </c>
      <c r="B2779" s="23">
        <f>IF('Debt Inputs'!A79="","",'Debt Inputs'!A79)</f>
        <v/>
      </c>
      <c r="C2779" s="24">
        <f>IF(B2779="","",IFERROR(VLOOKUP(B2779,'Debt Inputs'!$A$6:$M$105,2,FALSE),""))</f>
        <v/>
      </c>
      <c r="D2779" s="50">
        <f>IF(B2779="","",K2679)</f>
        <v/>
      </c>
      <c r="E2779" s="26">
        <f>IF(B2779="","",IFERROR(VLOOKUP(B2779,'Debt Inputs'!$A$6:$M$105,5,FALSE),0))</f>
        <v/>
      </c>
      <c r="F2779" s="50">
        <f>IF(D2779="","",IFERROR(D2779*E2779/12,0))</f>
        <v/>
      </c>
      <c r="G2779" s="50">
        <f>IF(D2779="","",MIN(IFERROR(VLOOKUP(B2779,'Debt Inputs'!$A$6:$M$105,7,FALSE),0),D2779+F2779))</f>
        <v/>
      </c>
      <c r="H2779" s="50">
        <f>IF(D2779="","",IF(L2779=1,MAX(0,'Debt Inputs'!$B$2-SUM($G$2706:$G$2805)),0))</f>
        <v/>
      </c>
      <c r="I2779" s="50">
        <f>IF(D2779="","",MIN(D2779+F2779,G2779+H2779))</f>
        <v/>
      </c>
      <c r="J2779" s="50">
        <f>IF(D2779="","",MIN(D2779,MAX(0,I2779-F2779)))</f>
        <v/>
      </c>
      <c r="K2779" s="50">
        <f>IF(D2779="","",MAX(0,D2779+F2779-I2779))</f>
        <v/>
      </c>
      <c r="L2779" s="23">
        <f>IF(D2779="","",IF(D2779&lt;=0,"",1+COUNTIFS($D$2706:$D$2805,"&gt;0",$E$2706:$E$2805,"&gt;"&amp;E2779)))</f>
        <v/>
      </c>
      <c r="M2779" s="23">
        <f>IF(D2779="","",IF(AND(K2779&gt;0,L2779=1),"Yes","No"))</f>
        <v/>
      </c>
      <c r="N2779" s="50">
        <f>IF(D2779="","",N2679+F2779)</f>
        <v/>
      </c>
      <c r="O2779" s="49">
        <f>IF(D2779="","",IF(AND(K2779=0,K2679&gt;0),C2779,""))</f>
        <v/>
      </c>
    </row>
    <row r="2780">
      <c r="A2780" s="47">
        <f>IF(B2780="","",DATE(YEAR('Debt Inputs'!$E$2),MONTH('Debt Inputs'!$E$2)+27,1))</f>
        <v/>
      </c>
      <c r="B2780" s="18">
        <f>IF('Debt Inputs'!A80="","",'Debt Inputs'!A80)</f>
        <v/>
      </c>
      <c r="C2780" s="19">
        <f>IF(B2780="","",IFERROR(VLOOKUP(B2780,'Debt Inputs'!$A$6:$M$105,2,FALSE),""))</f>
        <v/>
      </c>
      <c r="D2780" s="48">
        <f>IF(B2780="","",K2680)</f>
        <v/>
      </c>
      <c r="E2780" s="21">
        <f>IF(B2780="","",IFERROR(VLOOKUP(B2780,'Debt Inputs'!$A$6:$M$105,5,FALSE),0))</f>
        <v/>
      </c>
      <c r="F2780" s="48">
        <f>IF(D2780="","",IFERROR(D2780*E2780/12,0))</f>
        <v/>
      </c>
      <c r="G2780" s="48">
        <f>IF(D2780="","",MIN(IFERROR(VLOOKUP(B2780,'Debt Inputs'!$A$6:$M$105,7,FALSE),0),D2780+F2780))</f>
        <v/>
      </c>
      <c r="H2780" s="48">
        <f>IF(D2780="","",IF(L2780=1,MAX(0,'Debt Inputs'!$B$2-SUM($G$2706:$G$2805)),0))</f>
        <v/>
      </c>
      <c r="I2780" s="48">
        <f>IF(D2780="","",MIN(D2780+F2780,G2780+H2780))</f>
        <v/>
      </c>
      <c r="J2780" s="48">
        <f>IF(D2780="","",MIN(D2780,MAX(0,I2780-F2780)))</f>
        <v/>
      </c>
      <c r="K2780" s="48">
        <f>IF(D2780="","",MAX(0,D2780+F2780-I2780))</f>
        <v/>
      </c>
      <c r="L2780" s="18">
        <f>IF(D2780="","",IF(D2780&lt;=0,"",1+COUNTIFS($D$2706:$D$2805,"&gt;0",$E$2706:$E$2805,"&gt;"&amp;E2780)))</f>
        <v/>
      </c>
      <c r="M2780" s="18">
        <f>IF(D2780="","",IF(AND(K2780&gt;0,L2780=1),"Yes","No"))</f>
        <v/>
      </c>
      <c r="N2780" s="48">
        <f>IF(D2780="","",N2680+F2780)</f>
        <v/>
      </c>
      <c r="O2780" s="47">
        <f>IF(D2780="","",IF(AND(K2780=0,K2680&gt;0),C2780,""))</f>
        <v/>
      </c>
    </row>
    <row r="2781">
      <c r="A2781" s="49">
        <f>IF(B2781="","",DATE(YEAR('Debt Inputs'!$E$2),MONTH('Debt Inputs'!$E$2)+27,1))</f>
        <v/>
      </c>
      <c r="B2781" s="23">
        <f>IF('Debt Inputs'!A81="","",'Debt Inputs'!A81)</f>
        <v/>
      </c>
      <c r="C2781" s="24">
        <f>IF(B2781="","",IFERROR(VLOOKUP(B2781,'Debt Inputs'!$A$6:$M$105,2,FALSE),""))</f>
        <v/>
      </c>
      <c r="D2781" s="50">
        <f>IF(B2781="","",K2681)</f>
        <v/>
      </c>
      <c r="E2781" s="26">
        <f>IF(B2781="","",IFERROR(VLOOKUP(B2781,'Debt Inputs'!$A$6:$M$105,5,FALSE),0))</f>
        <v/>
      </c>
      <c r="F2781" s="50">
        <f>IF(D2781="","",IFERROR(D2781*E2781/12,0))</f>
        <v/>
      </c>
      <c r="G2781" s="50">
        <f>IF(D2781="","",MIN(IFERROR(VLOOKUP(B2781,'Debt Inputs'!$A$6:$M$105,7,FALSE),0),D2781+F2781))</f>
        <v/>
      </c>
      <c r="H2781" s="50">
        <f>IF(D2781="","",IF(L2781=1,MAX(0,'Debt Inputs'!$B$2-SUM($G$2706:$G$2805)),0))</f>
        <v/>
      </c>
      <c r="I2781" s="50">
        <f>IF(D2781="","",MIN(D2781+F2781,G2781+H2781))</f>
        <v/>
      </c>
      <c r="J2781" s="50">
        <f>IF(D2781="","",MIN(D2781,MAX(0,I2781-F2781)))</f>
        <v/>
      </c>
      <c r="K2781" s="50">
        <f>IF(D2781="","",MAX(0,D2781+F2781-I2781))</f>
        <v/>
      </c>
      <c r="L2781" s="23">
        <f>IF(D2781="","",IF(D2781&lt;=0,"",1+COUNTIFS($D$2706:$D$2805,"&gt;0",$E$2706:$E$2805,"&gt;"&amp;E2781)))</f>
        <v/>
      </c>
      <c r="M2781" s="23">
        <f>IF(D2781="","",IF(AND(K2781&gt;0,L2781=1),"Yes","No"))</f>
        <v/>
      </c>
      <c r="N2781" s="50">
        <f>IF(D2781="","",N2681+F2781)</f>
        <v/>
      </c>
      <c r="O2781" s="49">
        <f>IF(D2781="","",IF(AND(K2781=0,K2681&gt;0),C2781,""))</f>
        <v/>
      </c>
    </row>
    <row r="2782">
      <c r="A2782" s="47">
        <f>IF(B2782="","",DATE(YEAR('Debt Inputs'!$E$2),MONTH('Debt Inputs'!$E$2)+27,1))</f>
        <v/>
      </c>
      <c r="B2782" s="18">
        <f>IF('Debt Inputs'!A82="","",'Debt Inputs'!A82)</f>
        <v/>
      </c>
      <c r="C2782" s="19">
        <f>IF(B2782="","",IFERROR(VLOOKUP(B2782,'Debt Inputs'!$A$6:$M$105,2,FALSE),""))</f>
        <v/>
      </c>
      <c r="D2782" s="48">
        <f>IF(B2782="","",K2682)</f>
        <v/>
      </c>
      <c r="E2782" s="21">
        <f>IF(B2782="","",IFERROR(VLOOKUP(B2782,'Debt Inputs'!$A$6:$M$105,5,FALSE),0))</f>
        <v/>
      </c>
      <c r="F2782" s="48">
        <f>IF(D2782="","",IFERROR(D2782*E2782/12,0))</f>
        <v/>
      </c>
      <c r="G2782" s="48">
        <f>IF(D2782="","",MIN(IFERROR(VLOOKUP(B2782,'Debt Inputs'!$A$6:$M$105,7,FALSE),0),D2782+F2782))</f>
        <v/>
      </c>
      <c r="H2782" s="48">
        <f>IF(D2782="","",IF(L2782=1,MAX(0,'Debt Inputs'!$B$2-SUM($G$2706:$G$2805)),0))</f>
        <v/>
      </c>
      <c r="I2782" s="48">
        <f>IF(D2782="","",MIN(D2782+F2782,G2782+H2782))</f>
        <v/>
      </c>
      <c r="J2782" s="48">
        <f>IF(D2782="","",MIN(D2782,MAX(0,I2782-F2782)))</f>
        <v/>
      </c>
      <c r="K2782" s="48">
        <f>IF(D2782="","",MAX(0,D2782+F2782-I2782))</f>
        <v/>
      </c>
      <c r="L2782" s="18">
        <f>IF(D2782="","",IF(D2782&lt;=0,"",1+COUNTIFS($D$2706:$D$2805,"&gt;0",$E$2706:$E$2805,"&gt;"&amp;E2782)))</f>
        <v/>
      </c>
      <c r="M2782" s="18">
        <f>IF(D2782="","",IF(AND(K2782&gt;0,L2782=1),"Yes","No"))</f>
        <v/>
      </c>
      <c r="N2782" s="48">
        <f>IF(D2782="","",N2682+F2782)</f>
        <v/>
      </c>
      <c r="O2782" s="47">
        <f>IF(D2782="","",IF(AND(K2782=0,K2682&gt;0),C2782,""))</f>
        <v/>
      </c>
    </row>
    <row r="2783">
      <c r="A2783" s="49">
        <f>IF(B2783="","",DATE(YEAR('Debt Inputs'!$E$2),MONTH('Debt Inputs'!$E$2)+27,1))</f>
        <v/>
      </c>
      <c r="B2783" s="23">
        <f>IF('Debt Inputs'!A83="","",'Debt Inputs'!A83)</f>
        <v/>
      </c>
      <c r="C2783" s="24">
        <f>IF(B2783="","",IFERROR(VLOOKUP(B2783,'Debt Inputs'!$A$6:$M$105,2,FALSE),""))</f>
        <v/>
      </c>
      <c r="D2783" s="50">
        <f>IF(B2783="","",K2683)</f>
        <v/>
      </c>
      <c r="E2783" s="26">
        <f>IF(B2783="","",IFERROR(VLOOKUP(B2783,'Debt Inputs'!$A$6:$M$105,5,FALSE),0))</f>
        <v/>
      </c>
      <c r="F2783" s="50">
        <f>IF(D2783="","",IFERROR(D2783*E2783/12,0))</f>
        <v/>
      </c>
      <c r="G2783" s="50">
        <f>IF(D2783="","",MIN(IFERROR(VLOOKUP(B2783,'Debt Inputs'!$A$6:$M$105,7,FALSE),0),D2783+F2783))</f>
        <v/>
      </c>
      <c r="H2783" s="50">
        <f>IF(D2783="","",IF(L2783=1,MAX(0,'Debt Inputs'!$B$2-SUM($G$2706:$G$2805)),0))</f>
        <v/>
      </c>
      <c r="I2783" s="50">
        <f>IF(D2783="","",MIN(D2783+F2783,G2783+H2783))</f>
        <v/>
      </c>
      <c r="J2783" s="50">
        <f>IF(D2783="","",MIN(D2783,MAX(0,I2783-F2783)))</f>
        <v/>
      </c>
      <c r="K2783" s="50">
        <f>IF(D2783="","",MAX(0,D2783+F2783-I2783))</f>
        <v/>
      </c>
      <c r="L2783" s="23">
        <f>IF(D2783="","",IF(D2783&lt;=0,"",1+COUNTIFS($D$2706:$D$2805,"&gt;0",$E$2706:$E$2805,"&gt;"&amp;E2783)))</f>
        <v/>
      </c>
      <c r="M2783" s="23">
        <f>IF(D2783="","",IF(AND(K2783&gt;0,L2783=1),"Yes","No"))</f>
        <v/>
      </c>
      <c r="N2783" s="50">
        <f>IF(D2783="","",N2683+F2783)</f>
        <v/>
      </c>
      <c r="O2783" s="49">
        <f>IF(D2783="","",IF(AND(K2783=0,K2683&gt;0),C2783,""))</f>
        <v/>
      </c>
    </row>
    <row r="2784">
      <c r="A2784" s="47">
        <f>IF(B2784="","",DATE(YEAR('Debt Inputs'!$E$2),MONTH('Debt Inputs'!$E$2)+27,1))</f>
        <v/>
      </c>
      <c r="B2784" s="18">
        <f>IF('Debt Inputs'!A84="","",'Debt Inputs'!A84)</f>
        <v/>
      </c>
      <c r="C2784" s="19">
        <f>IF(B2784="","",IFERROR(VLOOKUP(B2784,'Debt Inputs'!$A$6:$M$105,2,FALSE),""))</f>
        <v/>
      </c>
      <c r="D2784" s="48">
        <f>IF(B2784="","",K2684)</f>
        <v/>
      </c>
      <c r="E2784" s="21">
        <f>IF(B2784="","",IFERROR(VLOOKUP(B2784,'Debt Inputs'!$A$6:$M$105,5,FALSE),0))</f>
        <v/>
      </c>
      <c r="F2784" s="48">
        <f>IF(D2784="","",IFERROR(D2784*E2784/12,0))</f>
        <v/>
      </c>
      <c r="G2784" s="48">
        <f>IF(D2784="","",MIN(IFERROR(VLOOKUP(B2784,'Debt Inputs'!$A$6:$M$105,7,FALSE),0),D2784+F2784))</f>
        <v/>
      </c>
      <c r="H2784" s="48">
        <f>IF(D2784="","",IF(L2784=1,MAX(0,'Debt Inputs'!$B$2-SUM($G$2706:$G$2805)),0))</f>
        <v/>
      </c>
      <c r="I2784" s="48">
        <f>IF(D2784="","",MIN(D2784+F2784,G2784+H2784))</f>
        <v/>
      </c>
      <c r="J2784" s="48">
        <f>IF(D2784="","",MIN(D2784,MAX(0,I2784-F2784)))</f>
        <v/>
      </c>
      <c r="K2784" s="48">
        <f>IF(D2784="","",MAX(0,D2784+F2784-I2784))</f>
        <v/>
      </c>
      <c r="L2784" s="18">
        <f>IF(D2784="","",IF(D2784&lt;=0,"",1+COUNTIFS($D$2706:$D$2805,"&gt;0",$E$2706:$E$2805,"&gt;"&amp;E2784)))</f>
        <v/>
      </c>
      <c r="M2784" s="18">
        <f>IF(D2784="","",IF(AND(K2784&gt;0,L2784=1),"Yes","No"))</f>
        <v/>
      </c>
      <c r="N2784" s="48">
        <f>IF(D2784="","",N2684+F2784)</f>
        <v/>
      </c>
      <c r="O2784" s="47">
        <f>IF(D2784="","",IF(AND(K2784=0,K2684&gt;0),C2784,""))</f>
        <v/>
      </c>
    </row>
    <row r="2785">
      <c r="A2785" s="49">
        <f>IF(B2785="","",DATE(YEAR('Debt Inputs'!$E$2),MONTH('Debt Inputs'!$E$2)+27,1))</f>
        <v/>
      </c>
      <c r="B2785" s="23">
        <f>IF('Debt Inputs'!A85="","",'Debt Inputs'!A85)</f>
        <v/>
      </c>
      <c r="C2785" s="24">
        <f>IF(B2785="","",IFERROR(VLOOKUP(B2785,'Debt Inputs'!$A$6:$M$105,2,FALSE),""))</f>
        <v/>
      </c>
      <c r="D2785" s="50">
        <f>IF(B2785="","",K2685)</f>
        <v/>
      </c>
      <c r="E2785" s="26">
        <f>IF(B2785="","",IFERROR(VLOOKUP(B2785,'Debt Inputs'!$A$6:$M$105,5,FALSE),0))</f>
        <v/>
      </c>
      <c r="F2785" s="50">
        <f>IF(D2785="","",IFERROR(D2785*E2785/12,0))</f>
        <v/>
      </c>
      <c r="G2785" s="50">
        <f>IF(D2785="","",MIN(IFERROR(VLOOKUP(B2785,'Debt Inputs'!$A$6:$M$105,7,FALSE),0),D2785+F2785))</f>
        <v/>
      </c>
      <c r="H2785" s="50">
        <f>IF(D2785="","",IF(L2785=1,MAX(0,'Debt Inputs'!$B$2-SUM($G$2706:$G$2805)),0))</f>
        <v/>
      </c>
      <c r="I2785" s="50">
        <f>IF(D2785="","",MIN(D2785+F2785,G2785+H2785))</f>
        <v/>
      </c>
      <c r="J2785" s="50">
        <f>IF(D2785="","",MIN(D2785,MAX(0,I2785-F2785)))</f>
        <v/>
      </c>
      <c r="K2785" s="50">
        <f>IF(D2785="","",MAX(0,D2785+F2785-I2785))</f>
        <v/>
      </c>
      <c r="L2785" s="23">
        <f>IF(D2785="","",IF(D2785&lt;=0,"",1+COUNTIFS($D$2706:$D$2805,"&gt;0",$E$2706:$E$2805,"&gt;"&amp;E2785)))</f>
        <v/>
      </c>
      <c r="M2785" s="23">
        <f>IF(D2785="","",IF(AND(K2785&gt;0,L2785=1),"Yes","No"))</f>
        <v/>
      </c>
      <c r="N2785" s="50">
        <f>IF(D2785="","",N2685+F2785)</f>
        <v/>
      </c>
      <c r="O2785" s="49">
        <f>IF(D2785="","",IF(AND(K2785=0,K2685&gt;0),C2785,""))</f>
        <v/>
      </c>
    </row>
    <row r="2786">
      <c r="A2786" s="47">
        <f>IF(B2786="","",DATE(YEAR('Debt Inputs'!$E$2),MONTH('Debt Inputs'!$E$2)+27,1))</f>
        <v/>
      </c>
      <c r="B2786" s="18">
        <f>IF('Debt Inputs'!A86="","",'Debt Inputs'!A86)</f>
        <v/>
      </c>
      <c r="C2786" s="19">
        <f>IF(B2786="","",IFERROR(VLOOKUP(B2786,'Debt Inputs'!$A$6:$M$105,2,FALSE),""))</f>
        <v/>
      </c>
      <c r="D2786" s="48">
        <f>IF(B2786="","",K2686)</f>
        <v/>
      </c>
      <c r="E2786" s="21">
        <f>IF(B2786="","",IFERROR(VLOOKUP(B2786,'Debt Inputs'!$A$6:$M$105,5,FALSE),0))</f>
        <v/>
      </c>
      <c r="F2786" s="48">
        <f>IF(D2786="","",IFERROR(D2786*E2786/12,0))</f>
        <v/>
      </c>
      <c r="G2786" s="48">
        <f>IF(D2786="","",MIN(IFERROR(VLOOKUP(B2786,'Debt Inputs'!$A$6:$M$105,7,FALSE),0),D2786+F2786))</f>
        <v/>
      </c>
      <c r="H2786" s="48">
        <f>IF(D2786="","",IF(L2786=1,MAX(0,'Debt Inputs'!$B$2-SUM($G$2706:$G$2805)),0))</f>
        <v/>
      </c>
      <c r="I2786" s="48">
        <f>IF(D2786="","",MIN(D2786+F2786,G2786+H2786))</f>
        <v/>
      </c>
      <c r="J2786" s="48">
        <f>IF(D2786="","",MIN(D2786,MAX(0,I2786-F2786)))</f>
        <v/>
      </c>
      <c r="K2786" s="48">
        <f>IF(D2786="","",MAX(0,D2786+F2786-I2786))</f>
        <v/>
      </c>
      <c r="L2786" s="18">
        <f>IF(D2786="","",IF(D2786&lt;=0,"",1+COUNTIFS($D$2706:$D$2805,"&gt;0",$E$2706:$E$2805,"&gt;"&amp;E2786)))</f>
        <v/>
      </c>
      <c r="M2786" s="18">
        <f>IF(D2786="","",IF(AND(K2786&gt;0,L2786=1),"Yes","No"))</f>
        <v/>
      </c>
      <c r="N2786" s="48">
        <f>IF(D2786="","",N2686+F2786)</f>
        <v/>
      </c>
      <c r="O2786" s="47">
        <f>IF(D2786="","",IF(AND(K2786=0,K2686&gt;0),C2786,""))</f>
        <v/>
      </c>
    </row>
    <row r="2787">
      <c r="A2787" s="49">
        <f>IF(B2787="","",DATE(YEAR('Debt Inputs'!$E$2),MONTH('Debt Inputs'!$E$2)+27,1))</f>
        <v/>
      </c>
      <c r="B2787" s="23">
        <f>IF('Debt Inputs'!A87="","",'Debt Inputs'!A87)</f>
        <v/>
      </c>
      <c r="C2787" s="24">
        <f>IF(B2787="","",IFERROR(VLOOKUP(B2787,'Debt Inputs'!$A$6:$M$105,2,FALSE),""))</f>
        <v/>
      </c>
      <c r="D2787" s="50">
        <f>IF(B2787="","",K2687)</f>
        <v/>
      </c>
      <c r="E2787" s="26">
        <f>IF(B2787="","",IFERROR(VLOOKUP(B2787,'Debt Inputs'!$A$6:$M$105,5,FALSE),0))</f>
        <v/>
      </c>
      <c r="F2787" s="50">
        <f>IF(D2787="","",IFERROR(D2787*E2787/12,0))</f>
        <v/>
      </c>
      <c r="G2787" s="50">
        <f>IF(D2787="","",MIN(IFERROR(VLOOKUP(B2787,'Debt Inputs'!$A$6:$M$105,7,FALSE),0),D2787+F2787))</f>
        <v/>
      </c>
      <c r="H2787" s="50">
        <f>IF(D2787="","",IF(L2787=1,MAX(0,'Debt Inputs'!$B$2-SUM($G$2706:$G$2805)),0))</f>
        <v/>
      </c>
      <c r="I2787" s="50">
        <f>IF(D2787="","",MIN(D2787+F2787,G2787+H2787))</f>
        <v/>
      </c>
      <c r="J2787" s="50">
        <f>IF(D2787="","",MIN(D2787,MAX(0,I2787-F2787)))</f>
        <v/>
      </c>
      <c r="K2787" s="50">
        <f>IF(D2787="","",MAX(0,D2787+F2787-I2787))</f>
        <v/>
      </c>
      <c r="L2787" s="23">
        <f>IF(D2787="","",IF(D2787&lt;=0,"",1+COUNTIFS($D$2706:$D$2805,"&gt;0",$E$2706:$E$2805,"&gt;"&amp;E2787)))</f>
        <v/>
      </c>
      <c r="M2787" s="23">
        <f>IF(D2787="","",IF(AND(K2787&gt;0,L2787=1),"Yes","No"))</f>
        <v/>
      </c>
      <c r="N2787" s="50">
        <f>IF(D2787="","",N2687+F2787)</f>
        <v/>
      </c>
      <c r="O2787" s="49">
        <f>IF(D2787="","",IF(AND(K2787=0,K2687&gt;0),C2787,""))</f>
        <v/>
      </c>
    </row>
    <row r="2788">
      <c r="A2788" s="47">
        <f>IF(B2788="","",DATE(YEAR('Debt Inputs'!$E$2),MONTH('Debt Inputs'!$E$2)+27,1))</f>
        <v/>
      </c>
      <c r="B2788" s="18">
        <f>IF('Debt Inputs'!A88="","",'Debt Inputs'!A88)</f>
        <v/>
      </c>
      <c r="C2788" s="19">
        <f>IF(B2788="","",IFERROR(VLOOKUP(B2788,'Debt Inputs'!$A$6:$M$105,2,FALSE),""))</f>
        <v/>
      </c>
      <c r="D2788" s="48">
        <f>IF(B2788="","",K2688)</f>
        <v/>
      </c>
      <c r="E2788" s="21">
        <f>IF(B2788="","",IFERROR(VLOOKUP(B2788,'Debt Inputs'!$A$6:$M$105,5,FALSE),0))</f>
        <v/>
      </c>
      <c r="F2788" s="48">
        <f>IF(D2788="","",IFERROR(D2788*E2788/12,0))</f>
        <v/>
      </c>
      <c r="G2788" s="48">
        <f>IF(D2788="","",MIN(IFERROR(VLOOKUP(B2788,'Debt Inputs'!$A$6:$M$105,7,FALSE),0),D2788+F2788))</f>
        <v/>
      </c>
      <c r="H2788" s="48">
        <f>IF(D2788="","",IF(L2788=1,MAX(0,'Debt Inputs'!$B$2-SUM($G$2706:$G$2805)),0))</f>
        <v/>
      </c>
      <c r="I2788" s="48">
        <f>IF(D2788="","",MIN(D2788+F2788,G2788+H2788))</f>
        <v/>
      </c>
      <c r="J2788" s="48">
        <f>IF(D2788="","",MIN(D2788,MAX(0,I2788-F2788)))</f>
        <v/>
      </c>
      <c r="K2788" s="48">
        <f>IF(D2788="","",MAX(0,D2788+F2788-I2788))</f>
        <v/>
      </c>
      <c r="L2788" s="18">
        <f>IF(D2788="","",IF(D2788&lt;=0,"",1+COUNTIFS($D$2706:$D$2805,"&gt;0",$E$2706:$E$2805,"&gt;"&amp;E2788)))</f>
        <v/>
      </c>
      <c r="M2788" s="18">
        <f>IF(D2788="","",IF(AND(K2788&gt;0,L2788=1),"Yes","No"))</f>
        <v/>
      </c>
      <c r="N2788" s="48">
        <f>IF(D2788="","",N2688+F2788)</f>
        <v/>
      </c>
      <c r="O2788" s="47">
        <f>IF(D2788="","",IF(AND(K2788=0,K2688&gt;0),C2788,""))</f>
        <v/>
      </c>
    </row>
    <row r="2789">
      <c r="A2789" s="49">
        <f>IF(B2789="","",DATE(YEAR('Debt Inputs'!$E$2),MONTH('Debt Inputs'!$E$2)+27,1))</f>
        <v/>
      </c>
      <c r="B2789" s="23">
        <f>IF('Debt Inputs'!A89="","",'Debt Inputs'!A89)</f>
        <v/>
      </c>
      <c r="C2789" s="24">
        <f>IF(B2789="","",IFERROR(VLOOKUP(B2789,'Debt Inputs'!$A$6:$M$105,2,FALSE),""))</f>
        <v/>
      </c>
      <c r="D2789" s="50">
        <f>IF(B2789="","",K2689)</f>
        <v/>
      </c>
      <c r="E2789" s="26">
        <f>IF(B2789="","",IFERROR(VLOOKUP(B2789,'Debt Inputs'!$A$6:$M$105,5,FALSE),0))</f>
        <v/>
      </c>
      <c r="F2789" s="50">
        <f>IF(D2789="","",IFERROR(D2789*E2789/12,0))</f>
        <v/>
      </c>
      <c r="G2789" s="50">
        <f>IF(D2789="","",MIN(IFERROR(VLOOKUP(B2789,'Debt Inputs'!$A$6:$M$105,7,FALSE),0),D2789+F2789))</f>
        <v/>
      </c>
      <c r="H2789" s="50">
        <f>IF(D2789="","",IF(L2789=1,MAX(0,'Debt Inputs'!$B$2-SUM($G$2706:$G$2805)),0))</f>
        <v/>
      </c>
      <c r="I2789" s="50">
        <f>IF(D2789="","",MIN(D2789+F2789,G2789+H2789))</f>
        <v/>
      </c>
      <c r="J2789" s="50">
        <f>IF(D2789="","",MIN(D2789,MAX(0,I2789-F2789)))</f>
        <v/>
      </c>
      <c r="K2789" s="50">
        <f>IF(D2789="","",MAX(0,D2789+F2789-I2789))</f>
        <v/>
      </c>
      <c r="L2789" s="23">
        <f>IF(D2789="","",IF(D2789&lt;=0,"",1+COUNTIFS($D$2706:$D$2805,"&gt;0",$E$2706:$E$2805,"&gt;"&amp;E2789)))</f>
        <v/>
      </c>
      <c r="M2789" s="23">
        <f>IF(D2789="","",IF(AND(K2789&gt;0,L2789=1),"Yes","No"))</f>
        <v/>
      </c>
      <c r="N2789" s="50">
        <f>IF(D2789="","",N2689+F2789)</f>
        <v/>
      </c>
      <c r="O2789" s="49">
        <f>IF(D2789="","",IF(AND(K2789=0,K2689&gt;0),C2789,""))</f>
        <v/>
      </c>
    </row>
    <row r="2790">
      <c r="A2790" s="47">
        <f>IF(B2790="","",DATE(YEAR('Debt Inputs'!$E$2),MONTH('Debt Inputs'!$E$2)+27,1))</f>
        <v/>
      </c>
      <c r="B2790" s="18">
        <f>IF('Debt Inputs'!A90="","",'Debt Inputs'!A90)</f>
        <v/>
      </c>
      <c r="C2790" s="19">
        <f>IF(B2790="","",IFERROR(VLOOKUP(B2790,'Debt Inputs'!$A$6:$M$105,2,FALSE),""))</f>
        <v/>
      </c>
      <c r="D2790" s="48">
        <f>IF(B2790="","",K2690)</f>
        <v/>
      </c>
      <c r="E2790" s="21">
        <f>IF(B2790="","",IFERROR(VLOOKUP(B2790,'Debt Inputs'!$A$6:$M$105,5,FALSE),0))</f>
        <v/>
      </c>
      <c r="F2790" s="48">
        <f>IF(D2790="","",IFERROR(D2790*E2790/12,0))</f>
        <v/>
      </c>
      <c r="G2790" s="48">
        <f>IF(D2790="","",MIN(IFERROR(VLOOKUP(B2790,'Debt Inputs'!$A$6:$M$105,7,FALSE),0),D2790+F2790))</f>
        <v/>
      </c>
      <c r="H2790" s="48">
        <f>IF(D2790="","",IF(L2790=1,MAX(0,'Debt Inputs'!$B$2-SUM($G$2706:$G$2805)),0))</f>
        <v/>
      </c>
      <c r="I2790" s="48">
        <f>IF(D2790="","",MIN(D2790+F2790,G2790+H2790))</f>
        <v/>
      </c>
      <c r="J2790" s="48">
        <f>IF(D2790="","",MIN(D2790,MAX(0,I2790-F2790)))</f>
        <v/>
      </c>
      <c r="K2790" s="48">
        <f>IF(D2790="","",MAX(0,D2790+F2790-I2790))</f>
        <v/>
      </c>
      <c r="L2790" s="18">
        <f>IF(D2790="","",IF(D2790&lt;=0,"",1+COUNTIFS($D$2706:$D$2805,"&gt;0",$E$2706:$E$2805,"&gt;"&amp;E2790)))</f>
        <v/>
      </c>
      <c r="M2790" s="18">
        <f>IF(D2790="","",IF(AND(K2790&gt;0,L2790=1),"Yes","No"))</f>
        <v/>
      </c>
      <c r="N2790" s="48">
        <f>IF(D2790="","",N2690+F2790)</f>
        <v/>
      </c>
      <c r="O2790" s="47">
        <f>IF(D2790="","",IF(AND(K2790=0,K2690&gt;0),C2790,""))</f>
        <v/>
      </c>
    </row>
    <row r="2791">
      <c r="A2791" s="49">
        <f>IF(B2791="","",DATE(YEAR('Debt Inputs'!$E$2),MONTH('Debt Inputs'!$E$2)+27,1))</f>
        <v/>
      </c>
      <c r="B2791" s="23">
        <f>IF('Debt Inputs'!A91="","",'Debt Inputs'!A91)</f>
        <v/>
      </c>
      <c r="C2791" s="24">
        <f>IF(B2791="","",IFERROR(VLOOKUP(B2791,'Debt Inputs'!$A$6:$M$105,2,FALSE),""))</f>
        <v/>
      </c>
      <c r="D2791" s="50">
        <f>IF(B2791="","",K2691)</f>
        <v/>
      </c>
      <c r="E2791" s="26">
        <f>IF(B2791="","",IFERROR(VLOOKUP(B2791,'Debt Inputs'!$A$6:$M$105,5,FALSE),0))</f>
        <v/>
      </c>
      <c r="F2791" s="50">
        <f>IF(D2791="","",IFERROR(D2791*E2791/12,0))</f>
        <v/>
      </c>
      <c r="G2791" s="50">
        <f>IF(D2791="","",MIN(IFERROR(VLOOKUP(B2791,'Debt Inputs'!$A$6:$M$105,7,FALSE),0),D2791+F2791))</f>
        <v/>
      </c>
      <c r="H2791" s="50">
        <f>IF(D2791="","",IF(L2791=1,MAX(0,'Debt Inputs'!$B$2-SUM($G$2706:$G$2805)),0))</f>
        <v/>
      </c>
      <c r="I2791" s="50">
        <f>IF(D2791="","",MIN(D2791+F2791,G2791+H2791))</f>
        <v/>
      </c>
      <c r="J2791" s="50">
        <f>IF(D2791="","",MIN(D2791,MAX(0,I2791-F2791)))</f>
        <v/>
      </c>
      <c r="K2791" s="50">
        <f>IF(D2791="","",MAX(0,D2791+F2791-I2791))</f>
        <v/>
      </c>
      <c r="L2791" s="23">
        <f>IF(D2791="","",IF(D2791&lt;=0,"",1+COUNTIFS($D$2706:$D$2805,"&gt;0",$E$2706:$E$2805,"&gt;"&amp;E2791)))</f>
        <v/>
      </c>
      <c r="M2791" s="23">
        <f>IF(D2791="","",IF(AND(K2791&gt;0,L2791=1),"Yes","No"))</f>
        <v/>
      </c>
      <c r="N2791" s="50">
        <f>IF(D2791="","",N2691+F2791)</f>
        <v/>
      </c>
      <c r="O2791" s="49">
        <f>IF(D2791="","",IF(AND(K2791=0,K2691&gt;0),C2791,""))</f>
        <v/>
      </c>
    </row>
    <row r="2792">
      <c r="A2792" s="47">
        <f>IF(B2792="","",DATE(YEAR('Debt Inputs'!$E$2),MONTH('Debt Inputs'!$E$2)+27,1))</f>
        <v/>
      </c>
      <c r="B2792" s="18">
        <f>IF('Debt Inputs'!A92="","",'Debt Inputs'!A92)</f>
        <v/>
      </c>
      <c r="C2792" s="19">
        <f>IF(B2792="","",IFERROR(VLOOKUP(B2792,'Debt Inputs'!$A$6:$M$105,2,FALSE),""))</f>
        <v/>
      </c>
      <c r="D2792" s="48">
        <f>IF(B2792="","",K2692)</f>
        <v/>
      </c>
      <c r="E2792" s="21">
        <f>IF(B2792="","",IFERROR(VLOOKUP(B2792,'Debt Inputs'!$A$6:$M$105,5,FALSE),0))</f>
        <v/>
      </c>
      <c r="F2792" s="48">
        <f>IF(D2792="","",IFERROR(D2792*E2792/12,0))</f>
        <v/>
      </c>
      <c r="G2792" s="48">
        <f>IF(D2792="","",MIN(IFERROR(VLOOKUP(B2792,'Debt Inputs'!$A$6:$M$105,7,FALSE),0),D2792+F2792))</f>
        <v/>
      </c>
      <c r="H2792" s="48">
        <f>IF(D2792="","",IF(L2792=1,MAX(0,'Debt Inputs'!$B$2-SUM($G$2706:$G$2805)),0))</f>
        <v/>
      </c>
      <c r="I2792" s="48">
        <f>IF(D2792="","",MIN(D2792+F2792,G2792+H2792))</f>
        <v/>
      </c>
      <c r="J2792" s="48">
        <f>IF(D2792="","",MIN(D2792,MAX(0,I2792-F2792)))</f>
        <v/>
      </c>
      <c r="K2792" s="48">
        <f>IF(D2792="","",MAX(0,D2792+F2792-I2792))</f>
        <v/>
      </c>
      <c r="L2792" s="18">
        <f>IF(D2792="","",IF(D2792&lt;=0,"",1+COUNTIFS($D$2706:$D$2805,"&gt;0",$E$2706:$E$2805,"&gt;"&amp;E2792)))</f>
        <v/>
      </c>
      <c r="M2792" s="18">
        <f>IF(D2792="","",IF(AND(K2792&gt;0,L2792=1),"Yes","No"))</f>
        <v/>
      </c>
      <c r="N2792" s="48">
        <f>IF(D2792="","",N2692+F2792)</f>
        <v/>
      </c>
      <c r="O2792" s="47">
        <f>IF(D2792="","",IF(AND(K2792=0,K2692&gt;0),C2792,""))</f>
        <v/>
      </c>
    </row>
    <row r="2793">
      <c r="A2793" s="49">
        <f>IF(B2793="","",DATE(YEAR('Debt Inputs'!$E$2),MONTH('Debt Inputs'!$E$2)+27,1))</f>
        <v/>
      </c>
      <c r="B2793" s="23">
        <f>IF('Debt Inputs'!A93="","",'Debt Inputs'!A93)</f>
        <v/>
      </c>
      <c r="C2793" s="24">
        <f>IF(B2793="","",IFERROR(VLOOKUP(B2793,'Debt Inputs'!$A$6:$M$105,2,FALSE),""))</f>
        <v/>
      </c>
      <c r="D2793" s="50">
        <f>IF(B2793="","",K2693)</f>
        <v/>
      </c>
      <c r="E2793" s="26">
        <f>IF(B2793="","",IFERROR(VLOOKUP(B2793,'Debt Inputs'!$A$6:$M$105,5,FALSE),0))</f>
        <v/>
      </c>
      <c r="F2793" s="50">
        <f>IF(D2793="","",IFERROR(D2793*E2793/12,0))</f>
        <v/>
      </c>
      <c r="G2793" s="50">
        <f>IF(D2793="","",MIN(IFERROR(VLOOKUP(B2793,'Debt Inputs'!$A$6:$M$105,7,FALSE),0),D2793+F2793))</f>
        <v/>
      </c>
      <c r="H2793" s="50">
        <f>IF(D2793="","",IF(L2793=1,MAX(0,'Debt Inputs'!$B$2-SUM($G$2706:$G$2805)),0))</f>
        <v/>
      </c>
      <c r="I2793" s="50">
        <f>IF(D2793="","",MIN(D2793+F2793,G2793+H2793))</f>
        <v/>
      </c>
      <c r="J2793" s="50">
        <f>IF(D2793="","",MIN(D2793,MAX(0,I2793-F2793)))</f>
        <v/>
      </c>
      <c r="K2793" s="50">
        <f>IF(D2793="","",MAX(0,D2793+F2793-I2793))</f>
        <v/>
      </c>
      <c r="L2793" s="23">
        <f>IF(D2793="","",IF(D2793&lt;=0,"",1+COUNTIFS($D$2706:$D$2805,"&gt;0",$E$2706:$E$2805,"&gt;"&amp;E2793)))</f>
        <v/>
      </c>
      <c r="M2793" s="23">
        <f>IF(D2793="","",IF(AND(K2793&gt;0,L2793=1),"Yes","No"))</f>
        <v/>
      </c>
      <c r="N2793" s="50">
        <f>IF(D2793="","",N2693+F2793)</f>
        <v/>
      </c>
      <c r="O2793" s="49">
        <f>IF(D2793="","",IF(AND(K2793=0,K2693&gt;0),C2793,""))</f>
        <v/>
      </c>
    </row>
    <row r="2794">
      <c r="A2794" s="47">
        <f>IF(B2794="","",DATE(YEAR('Debt Inputs'!$E$2),MONTH('Debt Inputs'!$E$2)+27,1))</f>
        <v/>
      </c>
      <c r="B2794" s="18">
        <f>IF('Debt Inputs'!A94="","",'Debt Inputs'!A94)</f>
        <v/>
      </c>
      <c r="C2794" s="19">
        <f>IF(B2794="","",IFERROR(VLOOKUP(B2794,'Debt Inputs'!$A$6:$M$105,2,FALSE),""))</f>
        <v/>
      </c>
      <c r="D2794" s="48">
        <f>IF(B2794="","",K2694)</f>
        <v/>
      </c>
      <c r="E2794" s="21">
        <f>IF(B2794="","",IFERROR(VLOOKUP(B2794,'Debt Inputs'!$A$6:$M$105,5,FALSE),0))</f>
        <v/>
      </c>
      <c r="F2794" s="48">
        <f>IF(D2794="","",IFERROR(D2794*E2794/12,0))</f>
        <v/>
      </c>
      <c r="G2794" s="48">
        <f>IF(D2794="","",MIN(IFERROR(VLOOKUP(B2794,'Debt Inputs'!$A$6:$M$105,7,FALSE),0),D2794+F2794))</f>
        <v/>
      </c>
      <c r="H2794" s="48">
        <f>IF(D2794="","",IF(L2794=1,MAX(0,'Debt Inputs'!$B$2-SUM($G$2706:$G$2805)),0))</f>
        <v/>
      </c>
      <c r="I2794" s="48">
        <f>IF(D2794="","",MIN(D2794+F2794,G2794+H2794))</f>
        <v/>
      </c>
      <c r="J2794" s="48">
        <f>IF(D2794="","",MIN(D2794,MAX(0,I2794-F2794)))</f>
        <v/>
      </c>
      <c r="K2794" s="48">
        <f>IF(D2794="","",MAX(0,D2794+F2794-I2794))</f>
        <v/>
      </c>
      <c r="L2794" s="18">
        <f>IF(D2794="","",IF(D2794&lt;=0,"",1+COUNTIFS($D$2706:$D$2805,"&gt;0",$E$2706:$E$2805,"&gt;"&amp;E2794)))</f>
        <v/>
      </c>
      <c r="M2794" s="18">
        <f>IF(D2794="","",IF(AND(K2794&gt;0,L2794=1),"Yes","No"))</f>
        <v/>
      </c>
      <c r="N2794" s="48">
        <f>IF(D2794="","",N2694+F2794)</f>
        <v/>
      </c>
      <c r="O2794" s="47">
        <f>IF(D2794="","",IF(AND(K2794=0,K2694&gt;0),C2794,""))</f>
        <v/>
      </c>
    </row>
    <row r="2795">
      <c r="A2795" s="49">
        <f>IF(B2795="","",DATE(YEAR('Debt Inputs'!$E$2),MONTH('Debt Inputs'!$E$2)+27,1))</f>
        <v/>
      </c>
      <c r="B2795" s="23">
        <f>IF('Debt Inputs'!A95="","",'Debt Inputs'!A95)</f>
        <v/>
      </c>
      <c r="C2795" s="24">
        <f>IF(B2795="","",IFERROR(VLOOKUP(B2795,'Debt Inputs'!$A$6:$M$105,2,FALSE),""))</f>
        <v/>
      </c>
      <c r="D2795" s="50">
        <f>IF(B2795="","",K2695)</f>
        <v/>
      </c>
      <c r="E2795" s="26">
        <f>IF(B2795="","",IFERROR(VLOOKUP(B2795,'Debt Inputs'!$A$6:$M$105,5,FALSE),0))</f>
        <v/>
      </c>
      <c r="F2795" s="50">
        <f>IF(D2795="","",IFERROR(D2795*E2795/12,0))</f>
        <v/>
      </c>
      <c r="G2795" s="50">
        <f>IF(D2795="","",MIN(IFERROR(VLOOKUP(B2795,'Debt Inputs'!$A$6:$M$105,7,FALSE),0),D2795+F2795))</f>
        <v/>
      </c>
      <c r="H2795" s="50">
        <f>IF(D2795="","",IF(L2795=1,MAX(0,'Debt Inputs'!$B$2-SUM($G$2706:$G$2805)),0))</f>
        <v/>
      </c>
      <c r="I2795" s="50">
        <f>IF(D2795="","",MIN(D2795+F2795,G2795+H2795))</f>
        <v/>
      </c>
      <c r="J2795" s="50">
        <f>IF(D2795="","",MIN(D2795,MAX(0,I2795-F2795)))</f>
        <v/>
      </c>
      <c r="K2795" s="50">
        <f>IF(D2795="","",MAX(0,D2795+F2795-I2795))</f>
        <v/>
      </c>
      <c r="L2795" s="23">
        <f>IF(D2795="","",IF(D2795&lt;=0,"",1+COUNTIFS($D$2706:$D$2805,"&gt;0",$E$2706:$E$2805,"&gt;"&amp;E2795)))</f>
        <v/>
      </c>
      <c r="M2795" s="23">
        <f>IF(D2795="","",IF(AND(K2795&gt;0,L2795=1),"Yes","No"))</f>
        <v/>
      </c>
      <c r="N2795" s="50">
        <f>IF(D2795="","",N2695+F2795)</f>
        <v/>
      </c>
      <c r="O2795" s="49">
        <f>IF(D2795="","",IF(AND(K2795=0,K2695&gt;0),C2795,""))</f>
        <v/>
      </c>
    </row>
    <row r="2796">
      <c r="A2796" s="47">
        <f>IF(B2796="","",DATE(YEAR('Debt Inputs'!$E$2),MONTH('Debt Inputs'!$E$2)+27,1))</f>
        <v/>
      </c>
      <c r="B2796" s="18">
        <f>IF('Debt Inputs'!A96="","",'Debt Inputs'!A96)</f>
        <v/>
      </c>
      <c r="C2796" s="19">
        <f>IF(B2796="","",IFERROR(VLOOKUP(B2796,'Debt Inputs'!$A$6:$M$105,2,FALSE),""))</f>
        <v/>
      </c>
      <c r="D2796" s="48">
        <f>IF(B2796="","",K2696)</f>
        <v/>
      </c>
      <c r="E2796" s="21">
        <f>IF(B2796="","",IFERROR(VLOOKUP(B2796,'Debt Inputs'!$A$6:$M$105,5,FALSE),0))</f>
        <v/>
      </c>
      <c r="F2796" s="48">
        <f>IF(D2796="","",IFERROR(D2796*E2796/12,0))</f>
        <v/>
      </c>
      <c r="G2796" s="48">
        <f>IF(D2796="","",MIN(IFERROR(VLOOKUP(B2796,'Debt Inputs'!$A$6:$M$105,7,FALSE),0),D2796+F2796))</f>
        <v/>
      </c>
      <c r="H2796" s="48">
        <f>IF(D2796="","",IF(L2796=1,MAX(0,'Debt Inputs'!$B$2-SUM($G$2706:$G$2805)),0))</f>
        <v/>
      </c>
      <c r="I2796" s="48">
        <f>IF(D2796="","",MIN(D2796+F2796,G2796+H2796))</f>
        <v/>
      </c>
      <c r="J2796" s="48">
        <f>IF(D2796="","",MIN(D2796,MAX(0,I2796-F2796)))</f>
        <v/>
      </c>
      <c r="K2796" s="48">
        <f>IF(D2796="","",MAX(0,D2796+F2796-I2796))</f>
        <v/>
      </c>
      <c r="L2796" s="18">
        <f>IF(D2796="","",IF(D2796&lt;=0,"",1+COUNTIFS($D$2706:$D$2805,"&gt;0",$E$2706:$E$2805,"&gt;"&amp;E2796)))</f>
        <v/>
      </c>
      <c r="M2796" s="18">
        <f>IF(D2796="","",IF(AND(K2796&gt;0,L2796=1),"Yes","No"))</f>
        <v/>
      </c>
      <c r="N2796" s="48">
        <f>IF(D2796="","",N2696+F2796)</f>
        <v/>
      </c>
      <c r="O2796" s="47">
        <f>IF(D2796="","",IF(AND(K2796=0,K2696&gt;0),C2796,""))</f>
        <v/>
      </c>
    </row>
    <row r="2797">
      <c r="A2797" s="49">
        <f>IF(B2797="","",DATE(YEAR('Debt Inputs'!$E$2),MONTH('Debt Inputs'!$E$2)+27,1))</f>
        <v/>
      </c>
      <c r="B2797" s="23">
        <f>IF('Debt Inputs'!A97="","",'Debt Inputs'!A97)</f>
        <v/>
      </c>
      <c r="C2797" s="24">
        <f>IF(B2797="","",IFERROR(VLOOKUP(B2797,'Debt Inputs'!$A$6:$M$105,2,FALSE),""))</f>
        <v/>
      </c>
      <c r="D2797" s="50">
        <f>IF(B2797="","",K2697)</f>
        <v/>
      </c>
      <c r="E2797" s="26">
        <f>IF(B2797="","",IFERROR(VLOOKUP(B2797,'Debt Inputs'!$A$6:$M$105,5,FALSE),0))</f>
        <v/>
      </c>
      <c r="F2797" s="50">
        <f>IF(D2797="","",IFERROR(D2797*E2797/12,0))</f>
        <v/>
      </c>
      <c r="G2797" s="50">
        <f>IF(D2797="","",MIN(IFERROR(VLOOKUP(B2797,'Debt Inputs'!$A$6:$M$105,7,FALSE),0),D2797+F2797))</f>
        <v/>
      </c>
      <c r="H2797" s="50">
        <f>IF(D2797="","",IF(L2797=1,MAX(0,'Debt Inputs'!$B$2-SUM($G$2706:$G$2805)),0))</f>
        <v/>
      </c>
      <c r="I2797" s="50">
        <f>IF(D2797="","",MIN(D2797+F2797,G2797+H2797))</f>
        <v/>
      </c>
      <c r="J2797" s="50">
        <f>IF(D2797="","",MIN(D2797,MAX(0,I2797-F2797)))</f>
        <v/>
      </c>
      <c r="K2797" s="50">
        <f>IF(D2797="","",MAX(0,D2797+F2797-I2797))</f>
        <v/>
      </c>
      <c r="L2797" s="23">
        <f>IF(D2797="","",IF(D2797&lt;=0,"",1+COUNTIFS($D$2706:$D$2805,"&gt;0",$E$2706:$E$2805,"&gt;"&amp;E2797)))</f>
        <v/>
      </c>
      <c r="M2797" s="23">
        <f>IF(D2797="","",IF(AND(K2797&gt;0,L2797=1),"Yes","No"))</f>
        <v/>
      </c>
      <c r="N2797" s="50">
        <f>IF(D2797="","",N2697+F2797)</f>
        <v/>
      </c>
      <c r="O2797" s="49">
        <f>IF(D2797="","",IF(AND(K2797=0,K2697&gt;0),C2797,""))</f>
        <v/>
      </c>
    </row>
    <row r="2798">
      <c r="A2798" s="47">
        <f>IF(B2798="","",DATE(YEAR('Debt Inputs'!$E$2),MONTH('Debt Inputs'!$E$2)+27,1))</f>
        <v/>
      </c>
      <c r="B2798" s="18">
        <f>IF('Debt Inputs'!A98="","",'Debt Inputs'!A98)</f>
        <v/>
      </c>
      <c r="C2798" s="19">
        <f>IF(B2798="","",IFERROR(VLOOKUP(B2798,'Debt Inputs'!$A$6:$M$105,2,FALSE),""))</f>
        <v/>
      </c>
      <c r="D2798" s="48">
        <f>IF(B2798="","",K2698)</f>
        <v/>
      </c>
      <c r="E2798" s="21">
        <f>IF(B2798="","",IFERROR(VLOOKUP(B2798,'Debt Inputs'!$A$6:$M$105,5,FALSE),0))</f>
        <v/>
      </c>
      <c r="F2798" s="48">
        <f>IF(D2798="","",IFERROR(D2798*E2798/12,0))</f>
        <v/>
      </c>
      <c r="G2798" s="48">
        <f>IF(D2798="","",MIN(IFERROR(VLOOKUP(B2798,'Debt Inputs'!$A$6:$M$105,7,FALSE),0),D2798+F2798))</f>
        <v/>
      </c>
      <c r="H2798" s="48">
        <f>IF(D2798="","",IF(L2798=1,MAX(0,'Debt Inputs'!$B$2-SUM($G$2706:$G$2805)),0))</f>
        <v/>
      </c>
      <c r="I2798" s="48">
        <f>IF(D2798="","",MIN(D2798+F2798,G2798+H2798))</f>
        <v/>
      </c>
      <c r="J2798" s="48">
        <f>IF(D2798="","",MIN(D2798,MAX(0,I2798-F2798)))</f>
        <v/>
      </c>
      <c r="K2798" s="48">
        <f>IF(D2798="","",MAX(0,D2798+F2798-I2798))</f>
        <v/>
      </c>
      <c r="L2798" s="18">
        <f>IF(D2798="","",IF(D2798&lt;=0,"",1+COUNTIFS($D$2706:$D$2805,"&gt;0",$E$2706:$E$2805,"&gt;"&amp;E2798)))</f>
        <v/>
      </c>
      <c r="M2798" s="18">
        <f>IF(D2798="","",IF(AND(K2798&gt;0,L2798=1),"Yes","No"))</f>
        <v/>
      </c>
      <c r="N2798" s="48">
        <f>IF(D2798="","",N2698+F2798)</f>
        <v/>
      </c>
      <c r="O2798" s="47">
        <f>IF(D2798="","",IF(AND(K2798=0,K2698&gt;0),C2798,""))</f>
        <v/>
      </c>
    </row>
    <row r="2799">
      <c r="A2799" s="49">
        <f>IF(B2799="","",DATE(YEAR('Debt Inputs'!$E$2),MONTH('Debt Inputs'!$E$2)+27,1))</f>
        <v/>
      </c>
      <c r="B2799" s="23">
        <f>IF('Debt Inputs'!A99="","",'Debt Inputs'!A99)</f>
        <v/>
      </c>
      <c r="C2799" s="24">
        <f>IF(B2799="","",IFERROR(VLOOKUP(B2799,'Debt Inputs'!$A$6:$M$105,2,FALSE),""))</f>
        <v/>
      </c>
      <c r="D2799" s="50">
        <f>IF(B2799="","",K2699)</f>
        <v/>
      </c>
      <c r="E2799" s="26">
        <f>IF(B2799="","",IFERROR(VLOOKUP(B2799,'Debt Inputs'!$A$6:$M$105,5,FALSE),0))</f>
        <v/>
      </c>
      <c r="F2799" s="50">
        <f>IF(D2799="","",IFERROR(D2799*E2799/12,0))</f>
        <v/>
      </c>
      <c r="G2799" s="50">
        <f>IF(D2799="","",MIN(IFERROR(VLOOKUP(B2799,'Debt Inputs'!$A$6:$M$105,7,FALSE),0),D2799+F2799))</f>
        <v/>
      </c>
      <c r="H2799" s="50">
        <f>IF(D2799="","",IF(L2799=1,MAX(0,'Debt Inputs'!$B$2-SUM($G$2706:$G$2805)),0))</f>
        <v/>
      </c>
      <c r="I2799" s="50">
        <f>IF(D2799="","",MIN(D2799+F2799,G2799+H2799))</f>
        <v/>
      </c>
      <c r="J2799" s="50">
        <f>IF(D2799="","",MIN(D2799,MAX(0,I2799-F2799)))</f>
        <v/>
      </c>
      <c r="K2799" s="50">
        <f>IF(D2799="","",MAX(0,D2799+F2799-I2799))</f>
        <v/>
      </c>
      <c r="L2799" s="23">
        <f>IF(D2799="","",IF(D2799&lt;=0,"",1+COUNTIFS($D$2706:$D$2805,"&gt;0",$E$2706:$E$2805,"&gt;"&amp;E2799)))</f>
        <v/>
      </c>
      <c r="M2799" s="23">
        <f>IF(D2799="","",IF(AND(K2799&gt;0,L2799=1),"Yes","No"))</f>
        <v/>
      </c>
      <c r="N2799" s="50">
        <f>IF(D2799="","",N2699+F2799)</f>
        <v/>
      </c>
      <c r="O2799" s="49">
        <f>IF(D2799="","",IF(AND(K2799=0,K2699&gt;0),C2799,""))</f>
        <v/>
      </c>
    </row>
    <row r="2800">
      <c r="A2800" s="47">
        <f>IF(B2800="","",DATE(YEAR('Debt Inputs'!$E$2),MONTH('Debt Inputs'!$E$2)+27,1))</f>
        <v/>
      </c>
      <c r="B2800" s="18">
        <f>IF('Debt Inputs'!A100="","",'Debt Inputs'!A100)</f>
        <v/>
      </c>
      <c r="C2800" s="19">
        <f>IF(B2800="","",IFERROR(VLOOKUP(B2800,'Debt Inputs'!$A$6:$M$105,2,FALSE),""))</f>
        <v/>
      </c>
      <c r="D2800" s="48">
        <f>IF(B2800="","",K2700)</f>
        <v/>
      </c>
      <c r="E2800" s="21">
        <f>IF(B2800="","",IFERROR(VLOOKUP(B2800,'Debt Inputs'!$A$6:$M$105,5,FALSE),0))</f>
        <v/>
      </c>
      <c r="F2800" s="48">
        <f>IF(D2800="","",IFERROR(D2800*E2800/12,0))</f>
        <v/>
      </c>
      <c r="G2800" s="48">
        <f>IF(D2800="","",MIN(IFERROR(VLOOKUP(B2800,'Debt Inputs'!$A$6:$M$105,7,FALSE),0),D2800+F2800))</f>
        <v/>
      </c>
      <c r="H2800" s="48">
        <f>IF(D2800="","",IF(L2800=1,MAX(0,'Debt Inputs'!$B$2-SUM($G$2706:$G$2805)),0))</f>
        <v/>
      </c>
      <c r="I2800" s="48">
        <f>IF(D2800="","",MIN(D2800+F2800,G2800+H2800))</f>
        <v/>
      </c>
      <c r="J2800" s="48">
        <f>IF(D2800="","",MIN(D2800,MAX(0,I2800-F2800)))</f>
        <v/>
      </c>
      <c r="K2800" s="48">
        <f>IF(D2800="","",MAX(0,D2800+F2800-I2800))</f>
        <v/>
      </c>
      <c r="L2800" s="18">
        <f>IF(D2800="","",IF(D2800&lt;=0,"",1+COUNTIFS($D$2706:$D$2805,"&gt;0",$E$2706:$E$2805,"&gt;"&amp;E2800)))</f>
        <v/>
      </c>
      <c r="M2800" s="18">
        <f>IF(D2800="","",IF(AND(K2800&gt;0,L2800=1),"Yes","No"))</f>
        <v/>
      </c>
      <c r="N2800" s="48">
        <f>IF(D2800="","",N2700+F2800)</f>
        <v/>
      </c>
      <c r="O2800" s="47">
        <f>IF(D2800="","",IF(AND(K2800=0,K2700&gt;0),C2800,""))</f>
        <v/>
      </c>
    </row>
    <row r="2801">
      <c r="A2801" s="49">
        <f>IF(B2801="","",DATE(YEAR('Debt Inputs'!$E$2),MONTH('Debt Inputs'!$E$2)+27,1))</f>
        <v/>
      </c>
      <c r="B2801" s="23">
        <f>IF('Debt Inputs'!A101="","",'Debt Inputs'!A101)</f>
        <v/>
      </c>
      <c r="C2801" s="24">
        <f>IF(B2801="","",IFERROR(VLOOKUP(B2801,'Debt Inputs'!$A$6:$M$105,2,FALSE),""))</f>
        <v/>
      </c>
      <c r="D2801" s="50">
        <f>IF(B2801="","",K2701)</f>
        <v/>
      </c>
      <c r="E2801" s="26">
        <f>IF(B2801="","",IFERROR(VLOOKUP(B2801,'Debt Inputs'!$A$6:$M$105,5,FALSE),0))</f>
        <v/>
      </c>
      <c r="F2801" s="50">
        <f>IF(D2801="","",IFERROR(D2801*E2801/12,0))</f>
        <v/>
      </c>
      <c r="G2801" s="50">
        <f>IF(D2801="","",MIN(IFERROR(VLOOKUP(B2801,'Debt Inputs'!$A$6:$M$105,7,FALSE),0),D2801+F2801))</f>
        <v/>
      </c>
      <c r="H2801" s="50">
        <f>IF(D2801="","",IF(L2801=1,MAX(0,'Debt Inputs'!$B$2-SUM($G$2706:$G$2805)),0))</f>
        <v/>
      </c>
      <c r="I2801" s="50">
        <f>IF(D2801="","",MIN(D2801+F2801,G2801+H2801))</f>
        <v/>
      </c>
      <c r="J2801" s="50">
        <f>IF(D2801="","",MIN(D2801,MAX(0,I2801-F2801)))</f>
        <v/>
      </c>
      <c r="K2801" s="50">
        <f>IF(D2801="","",MAX(0,D2801+F2801-I2801))</f>
        <v/>
      </c>
      <c r="L2801" s="23">
        <f>IF(D2801="","",IF(D2801&lt;=0,"",1+COUNTIFS($D$2706:$D$2805,"&gt;0",$E$2706:$E$2805,"&gt;"&amp;E2801)))</f>
        <v/>
      </c>
      <c r="M2801" s="23">
        <f>IF(D2801="","",IF(AND(K2801&gt;0,L2801=1),"Yes","No"))</f>
        <v/>
      </c>
      <c r="N2801" s="50">
        <f>IF(D2801="","",N2701+F2801)</f>
        <v/>
      </c>
      <c r="O2801" s="49">
        <f>IF(D2801="","",IF(AND(K2801=0,K2701&gt;0),C2801,""))</f>
        <v/>
      </c>
    </row>
    <row r="2802">
      <c r="A2802" s="47">
        <f>IF(B2802="","",DATE(YEAR('Debt Inputs'!$E$2),MONTH('Debt Inputs'!$E$2)+27,1))</f>
        <v/>
      </c>
      <c r="B2802" s="18">
        <f>IF('Debt Inputs'!A102="","",'Debt Inputs'!A102)</f>
        <v/>
      </c>
      <c r="C2802" s="19">
        <f>IF(B2802="","",IFERROR(VLOOKUP(B2802,'Debt Inputs'!$A$6:$M$105,2,FALSE),""))</f>
        <v/>
      </c>
      <c r="D2802" s="48">
        <f>IF(B2802="","",K2702)</f>
        <v/>
      </c>
      <c r="E2802" s="21">
        <f>IF(B2802="","",IFERROR(VLOOKUP(B2802,'Debt Inputs'!$A$6:$M$105,5,FALSE),0))</f>
        <v/>
      </c>
      <c r="F2802" s="48">
        <f>IF(D2802="","",IFERROR(D2802*E2802/12,0))</f>
        <v/>
      </c>
      <c r="G2802" s="48">
        <f>IF(D2802="","",MIN(IFERROR(VLOOKUP(B2802,'Debt Inputs'!$A$6:$M$105,7,FALSE),0),D2802+F2802))</f>
        <v/>
      </c>
      <c r="H2802" s="48">
        <f>IF(D2802="","",IF(L2802=1,MAX(0,'Debt Inputs'!$B$2-SUM($G$2706:$G$2805)),0))</f>
        <v/>
      </c>
      <c r="I2802" s="48">
        <f>IF(D2802="","",MIN(D2802+F2802,G2802+H2802))</f>
        <v/>
      </c>
      <c r="J2802" s="48">
        <f>IF(D2802="","",MIN(D2802,MAX(0,I2802-F2802)))</f>
        <v/>
      </c>
      <c r="K2802" s="48">
        <f>IF(D2802="","",MAX(0,D2802+F2802-I2802))</f>
        <v/>
      </c>
      <c r="L2802" s="18">
        <f>IF(D2802="","",IF(D2802&lt;=0,"",1+COUNTIFS($D$2706:$D$2805,"&gt;0",$E$2706:$E$2805,"&gt;"&amp;E2802)))</f>
        <v/>
      </c>
      <c r="M2802" s="18">
        <f>IF(D2802="","",IF(AND(K2802&gt;0,L2802=1),"Yes","No"))</f>
        <v/>
      </c>
      <c r="N2802" s="48">
        <f>IF(D2802="","",N2702+F2802)</f>
        <v/>
      </c>
      <c r="O2802" s="47">
        <f>IF(D2802="","",IF(AND(K2802=0,K2702&gt;0),C2802,""))</f>
        <v/>
      </c>
    </row>
    <row r="2803">
      <c r="A2803" s="49">
        <f>IF(B2803="","",DATE(YEAR('Debt Inputs'!$E$2),MONTH('Debt Inputs'!$E$2)+27,1))</f>
        <v/>
      </c>
      <c r="B2803" s="23">
        <f>IF('Debt Inputs'!A103="","",'Debt Inputs'!A103)</f>
        <v/>
      </c>
      <c r="C2803" s="24">
        <f>IF(B2803="","",IFERROR(VLOOKUP(B2803,'Debt Inputs'!$A$6:$M$105,2,FALSE),""))</f>
        <v/>
      </c>
      <c r="D2803" s="50">
        <f>IF(B2803="","",K2703)</f>
        <v/>
      </c>
      <c r="E2803" s="26">
        <f>IF(B2803="","",IFERROR(VLOOKUP(B2803,'Debt Inputs'!$A$6:$M$105,5,FALSE),0))</f>
        <v/>
      </c>
      <c r="F2803" s="50">
        <f>IF(D2803="","",IFERROR(D2803*E2803/12,0))</f>
        <v/>
      </c>
      <c r="G2803" s="50">
        <f>IF(D2803="","",MIN(IFERROR(VLOOKUP(B2803,'Debt Inputs'!$A$6:$M$105,7,FALSE),0),D2803+F2803))</f>
        <v/>
      </c>
      <c r="H2803" s="50">
        <f>IF(D2803="","",IF(L2803=1,MAX(0,'Debt Inputs'!$B$2-SUM($G$2706:$G$2805)),0))</f>
        <v/>
      </c>
      <c r="I2803" s="50">
        <f>IF(D2803="","",MIN(D2803+F2803,G2803+H2803))</f>
        <v/>
      </c>
      <c r="J2803" s="50">
        <f>IF(D2803="","",MIN(D2803,MAX(0,I2803-F2803)))</f>
        <v/>
      </c>
      <c r="K2803" s="50">
        <f>IF(D2803="","",MAX(0,D2803+F2803-I2803))</f>
        <v/>
      </c>
      <c r="L2803" s="23">
        <f>IF(D2803="","",IF(D2803&lt;=0,"",1+COUNTIFS($D$2706:$D$2805,"&gt;0",$E$2706:$E$2805,"&gt;"&amp;E2803)))</f>
        <v/>
      </c>
      <c r="M2803" s="23">
        <f>IF(D2803="","",IF(AND(K2803&gt;0,L2803=1),"Yes","No"))</f>
        <v/>
      </c>
      <c r="N2803" s="50">
        <f>IF(D2803="","",N2703+F2803)</f>
        <v/>
      </c>
      <c r="O2803" s="49">
        <f>IF(D2803="","",IF(AND(K2803=0,K2703&gt;0),C2803,""))</f>
        <v/>
      </c>
    </row>
    <row r="2804">
      <c r="A2804" s="47">
        <f>IF(B2804="","",DATE(YEAR('Debt Inputs'!$E$2),MONTH('Debt Inputs'!$E$2)+27,1))</f>
        <v/>
      </c>
      <c r="B2804" s="18">
        <f>IF('Debt Inputs'!A104="","",'Debt Inputs'!A104)</f>
        <v/>
      </c>
      <c r="C2804" s="19">
        <f>IF(B2804="","",IFERROR(VLOOKUP(B2804,'Debt Inputs'!$A$6:$M$105,2,FALSE),""))</f>
        <v/>
      </c>
      <c r="D2804" s="48">
        <f>IF(B2804="","",K2704)</f>
        <v/>
      </c>
      <c r="E2804" s="21">
        <f>IF(B2804="","",IFERROR(VLOOKUP(B2804,'Debt Inputs'!$A$6:$M$105,5,FALSE),0))</f>
        <v/>
      </c>
      <c r="F2804" s="48">
        <f>IF(D2804="","",IFERROR(D2804*E2804/12,0))</f>
        <v/>
      </c>
      <c r="G2804" s="48">
        <f>IF(D2804="","",MIN(IFERROR(VLOOKUP(B2804,'Debt Inputs'!$A$6:$M$105,7,FALSE),0),D2804+F2804))</f>
        <v/>
      </c>
      <c r="H2804" s="48">
        <f>IF(D2804="","",IF(L2804=1,MAX(0,'Debt Inputs'!$B$2-SUM($G$2706:$G$2805)),0))</f>
        <v/>
      </c>
      <c r="I2804" s="48">
        <f>IF(D2804="","",MIN(D2804+F2804,G2804+H2804))</f>
        <v/>
      </c>
      <c r="J2804" s="48">
        <f>IF(D2804="","",MIN(D2804,MAX(0,I2804-F2804)))</f>
        <v/>
      </c>
      <c r="K2804" s="48">
        <f>IF(D2804="","",MAX(0,D2804+F2804-I2804))</f>
        <v/>
      </c>
      <c r="L2804" s="18">
        <f>IF(D2804="","",IF(D2804&lt;=0,"",1+COUNTIFS($D$2706:$D$2805,"&gt;0",$E$2706:$E$2805,"&gt;"&amp;E2804)))</f>
        <v/>
      </c>
      <c r="M2804" s="18">
        <f>IF(D2804="","",IF(AND(K2804&gt;0,L2804=1),"Yes","No"))</f>
        <v/>
      </c>
      <c r="N2804" s="48">
        <f>IF(D2804="","",N2704+F2804)</f>
        <v/>
      </c>
      <c r="O2804" s="47">
        <f>IF(D2804="","",IF(AND(K2804=0,K2704&gt;0),C2804,""))</f>
        <v/>
      </c>
    </row>
    <row r="2805">
      <c r="A2805" s="49">
        <f>IF(B2805="","",DATE(YEAR('Debt Inputs'!$E$2),MONTH('Debt Inputs'!$E$2)+27,1))</f>
        <v/>
      </c>
      <c r="B2805" s="23">
        <f>IF('Debt Inputs'!A105="","",'Debt Inputs'!A105)</f>
        <v/>
      </c>
      <c r="C2805" s="24">
        <f>IF(B2805="","",IFERROR(VLOOKUP(B2805,'Debt Inputs'!$A$6:$M$105,2,FALSE),""))</f>
        <v/>
      </c>
      <c r="D2805" s="50">
        <f>IF(B2805="","",K2705)</f>
        <v/>
      </c>
      <c r="E2805" s="26">
        <f>IF(B2805="","",IFERROR(VLOOKUP(B2805,'Debt Inputs'!$A$6:$M$105,5,FALSE),0))</f>
        <v/>
      </c>
      <c r="F2805" s="50">
        <f>IF(D2805="","",IFERROR(D2805*E2805/12,0))</f>
        <v/>
      </c>
      <c r="G2805" s="50">
        <f>IF(D2805="","",MIN(IFERROR(VLOOKUP(B2805,'Debt Inputs'!$A$6:$M$105,7,FALSE),0),D2805+F2805))</f>
        <v/>
      </c>
      <c r="H2805" s="50">
        <f>IF(D2805="","",IF(L2805=1,MAX(0,'Debt Inputs'!$B$2-SUM($G$2706:$G$2805)),0))</f>
        <v/>
      </c>
      <c r="I2805" s="50">
        <f>IF(D2805="","",MIN(D2805+F2805,G2805+H2805))</f>
        <v/>
      </c>
      <c r="J2805" s="50">
        <f>IF(D2805="","",MIN(D2805,MAX(0,I2805-F2805)))</f>
        <v/>
      </c>
      <c r="K2805" s="50">
        <f>IF(D2805="","",MAX(0,D2805+F2805-I2805))</f>
        <v/>
      </c>
      <c r="L2805" s="23">
        <f>IF(D2805="","",IF(D2805&lt;=0,"",1+COUNTIFS($D$2706:$D$2805,"&gt;0",$E$2706:$E$2805,"&gt;"&amp;E2805)))</f>
        <v/>
      </c>
      <c r="M2805" s="23">
        <f>IF(D2805="","",IF(AND(K2805&gt;0,L2805=1),"Yes","No"))</f>
        <v/>
      </c>
      <c r="N2805" s="50">
        <f>IF(D2805="","",N2705+F2805)</f>
        <v/>
      </c>
      <c r="O2805" s="49">
        <f>IF(D2805="","",IF(AND(K2805=0,K2705&gt;0),C2805,""))</f>
        <v/>
      </c>
    </row>
    <row r="2806">
      <c r="A2806" s="47">
        <f>IF(B2806="","",DATE(YEAR('Debt Inputs'!$E$2),MONTH('Debt Inputs'!$E$2)+28,1))</f>
        <v/>
      </c>
      <c r="B2806" s="18">
        <f>IF('Debt Inputs'!A6="","",'Debt Inputs'!A6)</f>
        <v/>
      </c>
      <c r="C2806" s="19">
        <f>IF(B2806="","",IFERROR(VLOOKUP(B2806,'Debt Inputs'!$A$6:$M$105,2,FALSE),""))</f>
        <v/>
      </c>
      <c r="D2806" s="48">
        <f>IF(B2806="","",K2706)</f>
        <v/>
      </c>
      <c r="E2806" s="21">
        <f>IF(B2806="","",IFERROR(VLOOKUP(B2806,'Debt Inputs'!$A$6:$M$105,5,FALSE),0))</f>
        <v/>
      </c>
      <c r="F2806" s="48">
        <f>IF(D2806="","",IFERROR(D2806*E2806/12,0))</f>
        <v/>
      </c>
      <c r="G2806" s="48">
        <f>IF(D2806="","",MIN(IFERROR(VLOOKUP(B2806,'Debt Inputs'!$A$6:$M$105,7,FALSE),0),D2806+F2806))</f>
        <v/>
      </c>
      <c r="H2806" s="48">
        <f>IF(D2806="","",IF(L2806=1,MAX(0,'Debt Inputs'!$B$2-SUM($G$2806:$G$2905)),0))</f>
        <v/>
      </c>
      <c r="I2806" s="48">
        <f>IF(D2806="","",MIN(D2806+F2806,G2806+H2806))</f>
        <v/>
      </c>
      <c r="J2806" s="48">
        <f>IF(D2806="","",MIN(D2806,MAX(0,I2806-F2806)))</f>
        <v/>
      </c>
      <c r="K2806" s="48">
        <f>IF(D2806="","",MAX(0,D2806+F2806-I2806))</f>
        <v/>
      </c>
      <c r="L2806" s="18">
        <f>IF(D2806="","",IF(D2806&lt;=0,"",1+COUNTIFS($D$2806:$D$2905,"&gt;0",$E$2806:$E$2905,"&gt;"&amp;E2806)))</f>
        <v/>
      </c>
      <c r="M2806" s="18">
        <f>IF(D2806="","",IF(AND(K2806&gt;0,L2806=1),"Yes","No"))</f>
        <v/>
      </c>
      <c r="N2806" s="48">
        <f>IF(D2806="","",N2706+F2806)</f>
        <v/>
      </c>
      <c r="O2806" s="47">
        <f>IF(D2806="","",IF(AND(K2806=0,K2706&gt;0),C2806,""))</f>
        <v/>
      </c>
    </row>
    <row r="2807">
      <c r="A2807" s="49">
        <f>IF(B2807="","",DATE(YEAR('Debt Inputs'!$E$2),MONTH('Debt Inputs'!$E$2)+28,1))</f>
        <v/>
      </c>
      <c r="B2807" s="23">
        <f>IF('Debt Inputs'!A7="","",'Debt Inputs'!A7)</f>
        <v/>
      </c>
      <c r="C2807" s="24">
        <f>IF(B2807="","",IFERROR(VLOOKUP(B2807,'Debt Inputs'!$A$6:$M$105,2,FALSE),""))</f>
        <v/>
      </c>
      <c r="D2807" s="50">
        <f>IF(B2807="","",K2707)</f>
        <v/>
      </c>
      <c r="E2807" s="26">
        <f>IF(B2807="","",IFERROR(VLOOKUP(B2807,'Debt Inputs'!$A$6:$M$105,5,FALSE),0))</f>
        <v/>
      </c>
      <c r="F2807" s="50">
        <f>IF(D2807="","",IFERROR(D2807*E2807/12,0))</f>
        <v/>
      </c>
      <c r="G2807" s="50">
        <f>IF(D2807="","",MIN(IFERROR(VLOOKUP(B2807,'Debt Inputs'!$A$6:$M$105,7,FALSE),0),D2807+F2807))</f>
        <v/>
      </c>
      <c r="H2807" s="50">
        <f>IF(D2807="","",IF(L2807=1,MAX(0,'Debt Inputs'!$B$2-SUM($G$2806:$G$2905)),0))</f>
        <v/>
      </c>
      <c r="I2807" s="50">
        <f>IF(D2807="","",MIN(D2807+F2807,G2807+H2807))</f>
        <v/>
      </c>
      <c r="J2807" s="50">
        <f>IF(D2807="","",MIN(D2807,MAX(0,I2807-F2807)))</f>
        <v/>
      </c>
      <c r="K2807" s="50">
        <f>IF(D2807="","",MAX(0,D2807+F2807-I2807))</f>
        <v/>
      </c>
      <c r="L2807" s="23">
        <f>IF(D2807="","",IF(D2807&lt;=0,"",1+COUNTIFS($D$2806:$D$2905,"&gt;0",$E$2806:$E$2905,"&gt;"&amp;E2807)))</f>
        <v/>
      </c>
      <c r="M2807" s="23">
        <f>IF(D2807="","",IF(AND(K2807&gt;0,L2807=1),"Yes","No"))</f>
        <v/>
      </c>
      <c r="N2807" s="50">
        <f>IF(D2807="","",N2707+F2807)</f>
        <v/>
      </c>
      <c r="O2807" s="49">
        <f>IF(D2807="","",IF(AND(K2807=0,K2707&gt;0),C2807,""))</f>
        <v/>
      </c>
    </row>
    <row r="2808">
      <c r="A2808" s="47">
        <f>IF(B2808="","",DATE(YEAR('Debt Inputs'!$E$2),MONTH('Debt Inputs'!$E$2)+28,1))</f>
        <v/>
      </c>
      <c r="B2808" s="18">
        <f>IF('Debt Inputs'!A8="","",'Debt Inputs'!A8)</f>
        <v/>
      </c>
      <c r="C2808" s="19">
        <f>IF(B2808="","",IFERROR(VLOOKUP(B2808,'Debt Inputs'!$A$6:$M$105,2,FALSE),""))</f>
        <v/>
      </c>
      <c r="D2808" s="48">
        <f>IF(B2808="","",K2708)</f>
        <v/>
      </c>
      <c r="E2808" s="21">
        <f>IF(B2808="","",IFERROR(VLOOKUP(B2808,'Debt Inputs'!$A$6:$M$105,5,FALSE),0))</f>
        <v/>
      </c>
      <c r="F2808" s="48">
        <f>IF(D2808="","",IFERROR(D2808*E2808/12,0))</f>
        <v/>
      </c>
      <c r="G2808" s="48">
        <f>IF(D2808="","",MIN(IFERROR(VLOOKUP(B2808,'Debt Inputs'!$A$6:$M$105,7,FALSE),0),D2808+F2808))</f>
        <v/>
      </c>
      <c r="H2808" s="48">
        <f>IF(D2808="","",IF(L2808=1,MAX(0,'Debt Inputs'!$B$2-SUM($G$2806:$G$2905)),0))</f>
        <v/>
      </c>
      <c r="I2808" s="48">
        <f>IF(D2808="","",MIN(D2808+F2808,G2808+H2808))</f>
        <v/>
      </c>
      <c r="J2808" s="48">
        <f>IF(D2808="","",MIN(D2808,MAX(0,I2808-F2808)))</f>
        <v/>
      </c>
      <c r="K2808" s="48">
        <f>IF(D2808="","",MAX(0,D2808+F2808-I2808))</f>
        <v/>
      </c>
      <c r="L2808" s="18">
        <f>IF(D2808="","",IF(D2808&lt;=0,"",1+COUNTIFS($D$2806:$D$2905,"&gt;0",$E$2806:$E$2905,"&gt;"&amp;E2808)))</f>
        <v/>
      </c>
      <c r="M2808" s="18">
        <f>IF(D2808="","",IF(AND(K2808&gt;0,L2808=1),"Yes","No"))</f>
        <v/>
      </c>
      <c r="N2808" s="48">
        <f>IF(D2808="","",N2708+F2808)</f>
        <v/>
      </c>
      <c r="O2808" s="47">
        <f>IF(D2808="","",IF(AND(K2808=0,K2708&gt;0),C2808,""))</f>
        <v/>
      </c>
    </row>
    <row r="2809">
      <c r="A2809" s="49">
        <f>IF(B2809="","",DATE(YEAR('Debt Inputs'!$E$2),MONTH('Debt Inputs'!$E$2)+28,1))</f>
        <v/>
      </c>
      <c r="B2809" s="23">
        <f>IF('Debt Inputs'!A9="","",'Debt Inputs'!A9)</f>
        <v/>
      </c>
      <c r="C2809" s="24">
        <f>IF(B2809="","",IFERROR(VLOOKUP(B2809,'Debt Inputs'!$A$6:$M$105,2,FALSE),""))</f>
        <v/>
      </c>
      <c r="D2809" s="50">
        <f>IF(B2809="","",K2709)</f>
        <v/>
      </c>
      <c r="E2809" s="26">
        <f>IF(B2809="","",IFERROR(VLOOKUP(B2809,'Debt Inputs'!$A$6:$M$105,5,FALSE),0))</f>
        <v/>
      </c>
      <c r="F2809" s="50">
        <f>IF(D2809="","",IFERROR(D2809*E2809/12,0))</f>
        <v/>
      </c>
      <c r="G2809" s="50">
        <f>IF(D2809="","",MIN(IFERROR(VLOOKUP(B2809,'Debt Inputs'!$A$6:$M$105,7,FALSE),0),D2809+F2809))</f>
        <v/>
      </c>
      <c r="H2809" s="50">
        <f>IF(D2809="","",IF(L2809=1,MAX(0,'Debt Inputs'!$B$2-SUM($G$2806:$G$2905)),0))</f>
        <v/>
      </c>
      <c r="I2809" s="50">
        <f>IF(D2809="","",MIN(D2809+F2809,G2809+H2809))</f>
        <v/>
      </c>
      <c r="J2809" s="50">
        <f>IF(D2809="","",MIN(D2809,MAX(0,I2809-F2809)))</f>
        <v/>
      </c>
      <c r="K2809" s="50">
        <f>IF(D2809="","",MAX(0,D2809+F2809-I2809))</f>
        <v/>
      </c>
      <c r="L2809" s="23">
        <f>IF(D2809="","",IF(D2809&lt;=0,"",1+COUNTIFS($D$2806:$D$2905,"&gt;0",$E$2806:$E$2905,"&gt;"&amp;E2809)))</f>
        <v/>
      </c>
      <c r="M2809" s="23">
        <f>IF(D2809="","",IF(AND(K2809&gt;0,L2809=1),"Yes","No"))</f>
        <v/>
      </c>
      <c r="N2809" s="50">
        <f>IF(D2809="","",N2709+F2809)</f>
        <v/>
      </c>
      <c r="O2809" s="49">
        <f>IF(D2809="","",IF(AND(K2809=0,K2709&gt;0),C2809,""))</f>
        <v/>
      </c>
    </row>
    <row r="2810">
      <c r="A2810" s="47">
        <f>IF(B2810="","",DATE(YEAR('Debt Inputs'!$E$2),MONTH('Debt Inputs'!$E$2)+28,1))</f>
        <v/>
      </c>
      <c r="B2810" s="18">
        <f>IF('Debt Inputs'!A10="","",'Debt Inputs'!A10)</f>
        <v/>
      </c>
      <c r="C2810" s="19">
        <f>IF(B2810="","",IFERROR(VLOOKUP(B2810,'Debt Inputs'!$A$6:$M$105,2,FALSE),""))</f>
        <v/>
      </c>
      <c r="D2810" s="48">
        <f>IF(B2810="","",K2710)</f>
        <v/>
      </c>
      <c r="E2810" s="21">
        <f>IF(B2810="","",IFERROR(VLOOKUP(B2810,'Debt Inputs'!$A$6:$M$105,5,FALSE),0))</f>
        <v/>
      </c>
      <c r="F2810" s="48">
        <f>IF(D2810="","",IFERROR(D2810*E2810/12,0))</f>
        <v/>
      </c>
      <c r="G2810" s="48">
        <f>IF(D2810="","",MIN(IFERROR(VLOOKUP(B2810,'Debt Inputs'!$A$6:$M$105,7,FALSE),0),D2810+F2810))</f>
        <v/>
      </c>
      <c r="H2810" s="48">
        <f>IF(D2810="","",IF(L2810=1,MAX(0,'Debt Inputs'!$B$2-SUM($G$2806:$G$2905)),0))</f>
        <v/>
      </c>
      <c r="I2810" s="48">
        <f>IF(D2810="","",MIN(D2810+F2810,G2810+H2810))</f>
        <v/>
      </c>
      <c r="J2810" s="48">
        <f>IF(D2810="","",MIN(D2810,MAX(0,I2810-F2810)))</f>
        <v/>
      </c>
      <c r="K2810" s="48">
        <f>IF(D2810="","",MAX(0,D2810+F2810-I2810))</f>
        <v/>
      </c>
      <c r="L2810" s="18">
        <f>IF(D2810="","",IF(D2810&lt;=0,"",1+COUNTIFS($D$2806:$D$2905,"&gt;0",$E$2806:$E$2905,"&gt;"&amp;E2810)))</f>
        <v/>
      </c>
      <c r="M2810" s="18">
        <f>IF(D2810="","",IF(AND(K2810&gt;0,L2810=1),"Yes","No"))</f>
        <v/>
      </c>
      <c r="N2810" s="48">
        <f>IF(D2810="","",N2710+F2810)</f>
        <v/>
      </c>
      <c r="O2810" s="47">
        <f>IF(D2810="","",IF(AND(K2810=0,K2710&gt;0),C2810,""))</f>
        <v/>
      </c>
    </row>
    <row r="2811">
      <c r="A2811" s="49">
        <f>IF(B2811="","",DATE(YEAR('Debt Inputs'!$E$2),MONTH('Debt Inputs'!$E$2)+28,1))</f>
        <v/>
      </c>
      <c r="B2811" s="23">
        <f>IF('Debt Inputs'!A11="","",'Debt Inputs'!A11)</f>
        <v/>
      </c>
      <c r="C2811" s="24">
        <f>IF(B2811="","",IFERROR(VLOOKUP(B2811,'Debt Inputs'!$A$6:$M$105,2,FALSE),""))</f>
        <v/>
      </c>
      <c r="D2811" s="50">
        <f>IF(B2811="","",K2711)</f>
        <v/>
      </c>
      <c r="E2811" s="26">
        <f>IF(B2811="","",IFERROR(VLOOKUP(B2811,'Debt Inputs'!$A$6:$M$105,5,FALSE),0))</f>
        <v/>
      </c>
      <c r="F2811" s="50">
        <f>IF(D2811="","",IFERROR(D2811*E2811/12,0))</f>
        <v/>
      </c>
      <c r="G2811" s="50">
        <f>IF(D2811="","",MIN(IFERROR(VLOOKUP(B2811,'Debt Inputs'!$A$6:$M$105,7,FALSE),0),D2811+F2811))</f>
        <v/>
      </c>
      <c r="H2811" s="50">
        <f>IF(D2811="","",IF(L2811=1,MAX(0,'Debt Inputs'!$B$2-SUM($G$2806:$G$2905)),0))</f>
        <v/>
      </c>
      <c r="I2811" s="50">
        <f>IF(D2811="","",MIN(D2811+F2811,G2811+H2811))</f>
        <v/>
      </c>
      <c r="J2811" s="50">
        <f>IF(D2811="","",MIN(D2811,MAX(0,I2811-F2811)))</f>
        <v/>
      </c>
      <c r="K2811" s="50">
        <f>IF(D2811="","",MAX(0,D2811+F2811-I2811))</f>
        <v/>
      </c>
      <c r="L2811" s="23">
        <f>IF(D2811="","",IF(D2811&lt;=0,"",1+COUNTIFS($D$2806:$D$2905,"&gt;0",$E$2806:$E$2905,"&gt;"&amp;E2811)))</f>
        <v/>
      </c>
      <c r="M2811" s="23">
        <f>IF(D2811="","",IF(AND(K2811&gt;0,L2811=1),"Yes","No"))</f>
        <v/>
      </c>
      <c r="N2811" s="50">
        <f>IF(D2811="","",N2711+F2811)</f>
        <v/>
      </c>
      <c r="O2811" s="49">
        <f>IF(D2811="","",IF(AND(K2811=0,K2711&gt;0),C2811,""))</f>
        <v/>
      </c>
    </row>
    <row r="2812">
      <c r="A2812" s="47">
        <f>IF(B2812="","",DATE(YEAR('Debt Inputs'!$E$2),MONTH('Debt Inputs'!$E$2)+28,1))</f>
        <v/>
      </c>
      <c r="B2812" s="18">
        <f>IF('Debt Inputs'!A12="","",'Debt Inputs'!A12)</f>
        <v/>
      </c>
      <c r="C2812" s="19">
        <f>IF(B2812="","",IFERROR(VLOOKUP(B2812,'Debt Inputs'!$A$6:$M$105,2,FALSE),""))</f>
        <v/>
      </c>
      <c r="D2812" s="48">
        <f>IF(B2812="","",K2712)</f>
        <v/>
      </c>
      <c r="E2812" s="21">
        <f>IF(B2812="","",IFERROR(VLOOKUP(B2812,'Debt Inputs'!$A$6:$M$105,5,FALSE),0))</f>
        <v/>
      </c>
      <c r="F2812" s="48">
        <f>IF(D2812="","",IFERROR(D2812*E2812/12,0))</f>
        <v/>
      </c>
      <c r="G2812" s="48">
        <f>IF(D2812="","",MIN(IFERROR(VLOOKUP(B2812,'Debt Inputs'!$A$6:$M$105,7,FALSE),0),D2812+F2812))</f>
        <v/>
      </c>
      <c r="H2812" s="48">
        <f>IF(D2812="","",IF(L2812=1,MAX(0,'Debt Inputs'!$B$2-SUM($G$2806:$G$2905)),0))</f>
        <v/>
      </c>
      <c r="I2812" s="48">
        <f>IF(D2812="","",MIN(D2812+F2812,G2812+H2812))</f>
        <v/>
      </c>
      <c r="J2812" s="48">
        <f>IF(D2812="","",MIN(D2812,MAX(0,I2812-F2812)))</f>
        <v/>
      </c>
      <c r="K2812" s="48">
        <f>IF(D2812="","",MAX(0,D2812+F2812-I2812))</f>
        <v/>
      </c>
      <c r="L2812" s="18">
        <f>IF(D2812="","",IF(D2812&lt;=0,"",1+COUNTIFS($D$2806:$D$2905,"&gt;0",$E$2806:$E$2905,"&gt;"&amp;E2812)))</f>
        <v/>
      </c>
      <c r="M2812" s="18">
        <f>IF(D2812="","",IF(AND(K2812&gt;0,L2812=1),"Yes","No"))</f>
        <v/>
      </c>
      <c r="N2812" s="48">
        <f>IF(D2812="","",N2712+F2812)</f>
        <v/>
      </c>
      <c r="O2812" s="47">
        <f>IF(D2812="","",IF(AND(K2812=0,K2712&gt;0),C2812,""))</f>
        <v/>
      </c>
    </row>
    <row r="2813">
      <c r="A2813" s="49">
        <f>IF(B2813="","",DATE(YEAR('Debt Inputs'!$E$2),MONTH('Debt Inputs'!$E$2)+28,1))</f>
        <v/>
      </c>
      <c r="B2813" s="23">
        <f>IF('Debt Inputs'!A13="","",'Debt Inputs'!A13)</f>
        <v/>
      </c>
      <c r="C2813" s="24">
        <f>IF(B2813="","",IFERROR(VLOOKUP(B2813,'Debt Inputs'!$A$6:$M$105,2,FALSE),""))</f>
        <v/>
      </c>
      <c r="D2813" s="50">
        <f>IF(B2813="","",K2713)</f>
        <v/>
      </c>
      <c r="E2813" s="26">
        <f>IF(B2813="","",IFERROR(VLOOKUP(B2813,'Debt Inputs'!$A$6:$M$105,5,FALSE),0))</f>
        <v/>
      </c>
      <c r="F2813" s="50">
        <f>IF(D2813="","",IFERROR(D2813*E2813/12,0))</f>
        <v/>
      </c>
      <c r="G2813" s="50">
        <f>IF(D2813="","",MIN(IFERROR(VLOOKUP(B2813,'Debt Inputs'!$A$6:$M$105,7,FALSE),0),D2813+F2813))</f>
        <v/>
      </c>
      <c r="H2813" s="50">
        <f>IF(D2813="","",IF(L2813=1,MAX(0,'Debt Inputs'!$B$2-SUM($G$2806:$G$2905)),0))</f>
        <v/>
      </c>
      <c r="I2813" s="50">
        <f>IF(D2813="","",MIN(D2813+F2813,G2813+H2813))</f>
        <v/>
      </c>
      <c r="J2813" s="50">
        <f>IF(D2813="","",MIN(D2813,MAX(0,I2813-F2813)))</f>
        <v/>
      </c>
      <c r="K2813" s="50">
        <f>IF(D2813="","",MAX(0,D2813+F2813-I2813))</f>
        <v/>
      </c>
      <c r="L2813" s="23">
        <f>IF(D2813="","",IF(D2813&lt;=0,"",1+COUNTIFS($D$2806:$D$2905,"&gt;0",$E$2806:$E$2905,"&gt;"&amp;E2813)))</f>
        <v/>
      </c>
      <c r="M2813" s="23">
        <f>IF(D2813="","",IF(AND(K2813&gt;0,L2813=1),"Yes","No"))</f>
        <v/>
      </c>
      <c r="N2813" s="50">
        <f>IF(D2813="","",N2713+F2813)</f>
        <v/>
      </c>
      <c r="O2813" s="49">
        <f>IF(D2813="","",IF(AND(K2813=0,K2713&gt;0),C2813,""))</f>
        <v/>
      </c>
    </row>
    <row r="2814">
      <c r="A2814" s="47">
        <f>IF(B2814="","",DATE(YEAR('Debt Inputs'!$E$2),MONTH('Debt Inputs'!$E$2)+28,1))</f>
        <v/>
      </c>
      <c r="B2814" s="18">
        <f>IF('Debt Inputs'!A14="","",'Debt Inputs'!A14)</f>
        <v/>
      </c>
      <c r="C2814" s="19">
        <f>IF(B2814="","",IFERROR(VLOOKUP(B2814,'Debt Inputs'!$A$6:$M$105,2,FALSE),""))</f>
        <v/>
      </c>
      <c r="D2814" s="48">
        <f>IF(B2814="","",K2714)</f>
        <v/>
      </c>
      <c r="E2814" s="21">
        <f>IF(B2814="","",IFERROR(VLOOKUP(B2814,'Debt Inputs'!$A$6:$M$105,5,FALSE),0))</f>
        <v/>
      </c>
      <c r="F2814" s="48">
        <f>IF(D2814="","",IFERROR(D2814*E2814/12,0))</f>
        <v/>
      </c>
      <c r="G2814" s="48">
        <f>IF(D2814="","",MIN(IFERROR(VLOOKUP(B2814,'Debt Inputs'!$A$6:$M$105,7,FALSE),0),D2814+F2814))</f>
        <v/>
      </c>
      <c r="H2814" s="48">
        <f>IF(D2814="","",IF(L2814=1,MAX(0,'Debt Inputs'!$B$2-SUM($G$2806:$G$2905)),0))</f>
        <v/>
      </c>
      <c r="I2814" s="48">
        <f>IF(D2814="","",MIN(D2814+F2814,G2814+H2814))</f>
        <v/>
      </c>
      <c r="J2814" s="48">
        <f>IF(D2814="","",MIN(D2814,MAX(0,I2814-F2814)))</f>
        <v/>
      </c>
      <c r="K2814" s="48">
        <f>IF(D2814="","",MAX(0,D2814+F2814-I2814))</f>
        <v/>
      </c>
      <c r="L2814" s="18">
        <f>IF(D2814="","",IF(D2814&lt;=0,"",1+COUNTIFS($D$2806:$D$2905,"&gt;0",$E$2806:$E$2905,"&gt;"&amp;E2814)))</f>
        <v/>
      </c>
      <c r="M2814" s="18">
        <f>IF(D2814="","",IF(AND(K2814&gt;0,L2814=1),"Yes","No"))</f>
        <v/>
      </c>
      <c r="N2814" s="48">
        <f>IF(D2814="","",N2714+F2814)</f>
        <v/>
      </c>
      <c r="O2814" s="47">
        <f>IF(D2814="","",IF(AND(K2814=0,K2714&gt;0),C2814,""))</f>
        <v/>
      </c>
    </row>
    <row r="2815">
      <c r="A2815" s="49">
        <f>IF(B2815="","",DATE(YEAR('Debt Inputs'!$E$2),MONTH('Debt Inputs'!$E$2)+28,1))</f>
        <v/>
      </c>
      <c r="B2815" s="23">
        <f>IF('Debt Inputs'!A15="","",'Debt Inputs'!A15)</f>
        <v/>
      </c>
      <c r="C2815" s="24">
        <f>IF(B2815="","",IFERROR(VLOOKUP(B2815,'Debt Inputs'!$A$6:$M$105,2,FALSE),""))</f>
        <v/>
      </c>
      <c r="D2815" s="50">
        <f>IF(B2815="","",K2715)</f>
        <v/>
      </c>
      <c r="E2815" s="26">
        <f>IF(B2815="","",IFERROR(VLOOKUP(B2815,'Debt Inputs'!$A$6:$M$105,5,FALSE),0))</f>
        <v/>
      </c>
      <c r="F2815" s="50">
        <f>IF(D2815="","",IFERROR(D2815*E2815/12,0))</f>
        <v/>
      </c>
      <c r="G2815" s="50">
        <f>IF(D2815="","",MIN(IFERROR(VLOOKUP(B2815,'Debt Inputs'!$A$6:$M$105,7,FALSE),0),D2815+F2815))</f>
        <v/>
      </c>
      <c r="H2815" s="50">
        <f>IF(D2815="","",IF(L2815=1,MAX(0,'Debt Inputs'!$B$2-SUM($G$2806:$G$2905)),0))</f>
        <v/>
      </c>
      <c r="I2815" s="50">
        <f>IF(D2815="","",MIN(D2815+F2815,G2815+H2815))</f>
        <v/>
      </c>
      <c r="J2815" s="50">
        <f>IF(D2815="","",MIN(D2815,MAX(0,I2815-F2815)))</f>
        <v/>
      </c>
      <c r="K2815" s="50">
        <f>IF(D2815="","",MAX(0,D2815+F2815-I2815))</f>
        <v/>
      </c>
      <c r="L2815" s="23">
        <f>IF(D2815="","",IF(D2815&lt;=0,"",1+COUNTIFS($D$2806:$D$2905,"&gt;0",$E$2806:$E$2905,"&gt;"&amp;E2815)))</f>
        <v/>
      </c>
      <c r="M2815" s="23">
        <f>IF(D2815="","",IF(AND(K2815&gt;0,L2815=1),"Yes","No"))</f>
        <v/>
      </c>
      <c r="N2815" s="50">
        <f>IF(D2815="","",N2715+F2815)</f>
        <v/>
      </c>
      <c r="O2815" s="49">
        <f>IF(D2815="","",IF(AND(K2815=0,K2715&gt;0),C2815,""))</f>
        <v/>
      </c>
    </row>
    <row r="2816">
      <c r="A2816" s="47">
        <f>IF(B2816="","",DATE(YEAR('Debt Inputs'!$E$2),MONTH('Debt Inputs'!$E$2)+28,1))</f>
        <v/>
      </c>
      <c r="B2816" s="18">
        <f>IF('Debt Inputs'!A16="","",'Debt Inputs'!A16)</f>
        <v/>
      </c>
      <c r="C2816" s="19">
        <f>IF(B2816="","",IFERROR(VLOOKUP(B2816,'Debt Inputs'!$A$6:$M$105,2,FALSE),""))</f>
        <v/>
      </c>
      <c r="D2816" s="48">
        <f>IF(B2816="","",K2716)</f>
        <v/>
      </c>
      <c r="E2816" s="21">
        <f>IF(B2816="","",IFERROR(VLOOKUP(B2816,'Debt Inputs'!$A$6:$M$105,5,FALSE),0))</f>
        <v/>
      </c>
      <c r="F2816" s="48">
        <f>IF(D2816="","",IFERROR(D2816*E2816/12,0))</f>
        <v/>
      </c>
      <c r="G2816" s="48">
        <f>IF(D2816="","",MIN(IFERROR(VLOOKUP(B2816,'Debt Inputs'!$A$6:$M$105,7,FALSE),0),D2816+F2816))</f>
        <v/>
      </c>
      <c r="H2816" s="48">
        <f>IF(D2816="","",IF(L2816=1,MAX(0,'Debt Inputs'!$B$2-SUM($G$2806:$G$2905)),0))</f>
        <v/>
      </c>
      <c r="I2816" s="48">
        <f>IF(D2816="","",MIN(D2816+F2816,G2816+H2816))</f>
        <v/>
      </c>
      <c r="J2816" s="48">
        <f>IF(D2816="","",MIN(D2816,MAX(0,I2816-F2816)))</f>
        <v/>
      </c>
      <c r="K2816" s="48">
        <f>IF(D2816="","",MAX(0,D2816+F2816-I2816))</f>
        <v/>
      </c>
      <c r="L2816" s="18">
        <f>IF(D2816="","",IF(D2816&lt;=0,"",1+COUNTIFS($D$2806:$D$2905,"&gt;0",$E$2806:$E$2905,"&gt;"&amp;E2816)))</f>
        <v/>
      </c>
      <c r="M2816" s="18">
        <f>IF(D2816="","",IF(AND(K2816&gt;0,L2816=1),"Yes","No"))</f>
        <v/>
      </c>
      <c r="N2816" s="48">
        <f>IF(D2816="","",N2716+F2816)</f>
        <v/>
      </c>
      <c r="O2816" s="47">
        <f>IF(D2816="","",IF(AND(K2816=0,K2716&gt;0),C2816,""))</f>
        <v/>
      </c>
    </row>
    <row r="2817">
      <c r="A2817" s="49">
        <f>IF(B2817="","",DATE(YEAR('Debt Inputs'!$E$2),MONTH('Debt Inputs'!$E$2)+28,1))</f>
        <v/>
      </c>
      <c r="B2817" s="23">
        <f>IF('Debt Inputs'!A17="","",'Debt Inputs'!A17)</f>
        <v/>
      </c>
      <c r="C2817" s="24">
        <f>IF(B2817="","",IFERROR(VLOOKUP(B2817,'Debt Inputs'!$A$6:$M$105,2,FALSE),""))</f>
        <v/>
      </c>
      <c r="D2817" s="50">
        <f>IF(B2817="","",K2717)</f>
        <v/>
      </c>
      <c r="E2817" s="26">
        <f>IF(B2817="","",IFERROR(VLOOKUP(B2817,'Debt Inputs'!$A$6:$M$105,5,FALSE),0))</f>
        <v/>
      </c>
      <c r="F2817" s="50">
        <f>IF(D2817="","",IFERROR(D2817*E2817/12,0))</f>
        <v/>
      </c>
      <c r="G2817" s="50">
        <f>IF(D2817="","",MIN(IFERROR(VLOOKUP(B2817,'Debt Inputs'!$A$6:$M$105,7,FALSE),0),D2817+F2817))</f>
        <v/>
      </c>
      <c r="H2817" s="50">
        <f>IF(D2817="","",IF(L2817=1,MAX(0,'Debt Inputs'!$B$2-SUM($G$2806:$G$2905)),0))</f>
        <v/>
      </c>
      <c r="I2817" s="50">
        <f>IF(D2817="","",MIN(D2817+F2817,G2817+H2817))</f>
        <v/>
      </c>
      <c r="J2817" s="50">
        <f>IF(D2817="","",MIN(D2817,MAX(0,I2817-F2817)))</f>
        <v/>
      </c>
      <c r="K2817" s="50">
        <f>IF(D2817="","",MAX(0,D2817+F2817-I2817))</f>
        <v/>
      </c>
      <c r="L2817" s="23">
        <f>IF(D2817="","",IF(D2817&lt;=0,"",1+COUNTIFS($D$2806:$D$2905,"&gt;0",$E$2806:$E$2905,"&gt;"&amp;E2817)))</f>
        <v/>
      </c>
      <c r="M2817" s="23">
        <f>IF(D2817="","",IF(AND(K2817&gt;0,L2817=1),"Yes","No"))</f>
        <v/>
      </c>
      <c r="N2817" s="50">
        <f>IF(D2817="","",N2717+F2817)</f>
        <v/>
      </c>
      <c r="O2817" s="49">
        <f>IF(D2817="","",IF(AND(K2817=0,K2717&gt;0),C2817,""))</f>
        <v/>
      </c>
    </row>
    <row r="2818">
      <c r="A2818" s="47">
        <f>IF(B2818="","",DATE(YEAR('Debt Inputs'!$E$2),MONTH('Debt Inputs'!$E$2)+28,1))</f>
        <v/>
      </c>
      <c r="B2818" s="18">
        <f>IF('Debt Inputs'!A18="","",'Debt Inputs'!A18)</f>
        <v/>
      </c>
      <c r="C2818" s="19">
        <f>IF(B2818="","",IFERROR(VLOOKUP(B2818,'Debt Inputs'!$A$6:$M$105,2,FALSE),""))</f>
        <v/>
      </c>
      <c r="D2818" s="48">
        <f>IF(B2818="","",K2718)</f>
        <v/>
      </c>
      <c r="E2818" s="21">
        <f>IF(B2818="","",IFERROR(VLOOKUP(B2818,'Debt Inputs'!$A$6:$M$105,5,FALSE),0))</f>
        <v/>
      </c>
      <c r="F2818" s="48">
        <f>IF(D2818="","",IFERROR(D2818*E2818/12,0))</f>
        <v/>
      </c>
      <c r="G2818" s="48">
        <f>IF(D2818="","",MIN(IFERROR(VLOOKUP(B2818,'Debt Inputs'!$A$6:$M$105,7,FALSE),0),D2818+F2818))</f>
        <v/>
      </c>
      <c r="H2818" s="48">
        <f>IF(D2818="","",IF(L2818=1,MAX(0,'Debt Inputs'!$B$2-SUM($G$2806:$G$2905)),0))</f>
        <v/>
      </c>
      <c r="I2818" s="48">
        <f>IF(D2818="","",MIN(D2818+F2818,G2818+H2818))</f>
        <v/>
      </c>
      <c r="J2818" s="48">
        <f>IF(D2818="","",MIN(D2818,MAX(0,I2818-F2818)))</f>
        <v/>
      </c>
      <c r="K2818" s="48">
        <f>IF(D2818="","",MAX(0,D2818+F2818-I2818))</f>
        <v/>
      </c>
      <c r="L2818" s="18">
        <f>IF(D2818="","",IF(D2818&lt;=0,"",1+COUNTIFS($D$2806:$D$2905,"&gt;0",$E$2806:$E$2905,"&gt;"&amp;E2818)))</f>
        <v/>
      </c>
      <c r="M2818" s="18">
        <f>IF(D2818="","",IF(AND(K2818&gt;0,L2818=1),"Yes","No"))</f>
        <v/>
      </c>
      <c r="N2818" s="48">
        <f>IF(D2818="","",N2718+F2818)</f>
        <v/>
      </c>
      <c r="O2818" s="47">
        <f>IF(D2818="","",IF(AND(K2818=0,K2718&gt;0),C2818,""))</f>
        <v/>
      </c>
    </row>
    <row r="2819">
      <c r="A2819" s="49">
        <f>IF(B2819="","",DATE(YEAR('Debt Inputs'!$E$2),MONTH('Debt Inputs'!$E$2)+28,1))</f>
        <v/>
      </c>
      <c r="B2819" s="23">
        <f>IF('Debt Inputs'!A19="","",'Debt Inputs'!A19)</f>
        <v/>
      </c>
      <c r="C2819" s="24">
        <f>IF(B2819="","",IFERROR(VLOOKUP(B2819,'Debt Inputs'!$A$6:$M$105,2,FALSE),""))</f>
        <v/>
      </c>
      <c r="D2819" s="50">
        <f>IF(B2819="","",K2719)</f>
        <v/>
      </c>
      <c r="E2819" s="26">
        <f>IF(B2819="","",IFERROR(VLOOKUP(B2819,'Debt Inputs'!$A$6:$M$105,5,FALSE),0))</f>
        <v/>
      </c>
      <c r="F2819" s="50">
        <f>IF(D2819="","",IFERROR(D2819*E2819/12,0))</f>
        <v/>
      </c>
      <c r="G2819" s="50">
        <f>IF(D2819="","",MIN(IFERROR(VLOOKUP(B2819,'Debt Inputs'!$A$6:$M$105,7,FALSE),0),D2819+F2819))</f>
        <v/>
      </c>
      <c r="H2819" s="50">
        <f>IF(D2819="","",IF(L2819=1,MAX(0,'Debt Inputs'!$B$2-SUM($G$2806:$G$2905)),0))</f>
        <v/>
      </c>
      <c r="I2819" s="50">
        <f>IF(D2819="","",MIN(D2819+F2819,G2819+H2819))</f>
        <v/>
      </c>
      <c r="J2819" s="50">
        <f>IF(D2819="","",MIN(D2819,MAX(0,I2819-F2819)))</f>
        <v/>
      </c>
      <c r="K2819" s="50">
        <f>IF(D2819="","",MAX(0,D2819+F2819-I2819))</f>
        <v/>
      </c>
      <c r="L2819" s="23">
        <f>IF(D2819="","",IF(D2819&lt;=0,"",1+COUNTIFS($D$2806:$D$2905,"&gt;0",$E$2806:$E$2905,"&gt;"&amp;E2819)))</f>
        <v/>
      </c>
      <c r="M2819" s="23">
        <f>IF(D2819="","",IF(AND(K2819&gt;0,L2819=1),"Yes","No"))</f>
        <v/>
      </c>
      <c r="N2819" s="50">
        <f>IF(D2819="","",N2719+F2819)</f>
        <v/>
      </c>
      <c r="O2819" s="49">
        <f>IF(D2819="","",IF(AND(K2819=0,K2719&gt;0),C2819,""))</f>
        <v/>
      </c>
    </row>
    <row r="2820">
      <c r="A2820" s="47">
        <f>IF(B2820="","",DATE(YEAR('Debt Inputs'!$E$2),MONTH('Debt Inputs'!$E$2)+28,1))</f>
        <v/>
      </c>
      <c r="B2820" s="18">
        <f>IF('Debt Inputs'!A20="","",'Debt Inputs'!A20)</f>
        <v/>
      </c>
      <c r="C2820" s="19">
        <f>IF(B2820="","",IFERROR(VLOOKUP(B2820,'Debt Inputs'!$A$6:$M$105,2,FALSE),""))</f>
        <v/>
      </c>
      <c r="D2820" s="48">
        <f>IF(B2820="","",K2720)</f>
        <v/>
      </c>
      <c r="E2820" s="21">
        <f>IF(B2820="","",IFERROR(VLOOKUP(B2820,'Debt Inputs'!$A$6:$M$105,5,FALSE),0))</f>
        <v/>
      </c>
      <c r="F2820" s="48">
        <f>IF(D2820="","",IFERROR(D2820*E2820/12,0))</f>
        <v/>
      </c>
      <c r="G2820" s="48">
        <f>IF(D2820="","",MIN(IFERROR(VLOOKUP(B2820,'Debt Inputs'!$A$6:$M$105,7,FALSE),0),D2820+F2820))</f>
        <v/>
      </c>
      <c r="H2820" s="48">
        <f>IF(D2820="","",IF(L2820=1,MAX(0,'Debt Inputs'!$B$2-SUM($G$2806:$G$2905)),0))</f>
        <v/>
      </c>
      <c r="I2820" s="48">
        <f>IF(D2820="","",MIN(D2820+F2820,G2820+H2820))</f>
        <v/>
      </c>
      <c r="J2820" s="48">
        <f>IF(D2820="","",MIN(D2820,MAX(0,I2820-F2820)))</f>
        <v/>
      </c>
      <c r="K2820" s="48">
        <f>IF(D2820="","",MAX(0,D2820+F2820-I2820))</f>
        <v/>
      </c>
      <c r="L2820" s="18">
        <f>IF(D2820="","",IF(D2820&lt;=0,"",1+COUNTIFS($D$2806:$D$2905,"&gt;0",$E$2806:$E$2905,"&gt;"&amp;E2820)))</f>
        <v/>
      </c>
      <c r="M2820" s="18">
        <f>IF(D2820="","",IF(AND(K2820&gt;0,L2820=1),"Yes","No"))</f>
        <v/>
      </c>
      <c r="N2820" s="48">
        <f>IF(D2820="","",N2720+F2820)</f>
        <v/>
      </c>
      <c r="O2820" s="47">
        <f>IF(D2820="","",IF(AND(K2820=0,K2720&gt;0),C2820,""))</f>
        <v/>
      </c>
    </row>
    <row r="2821">
      <c r="A2821" s="49">
        <f>IF(B2821="","",DATE(YEAR('Debt Inputs'!$E$2),MONTH('Debt Inputs'!$E$2)+28,1))</f>
        <v/>
      </c>
      <c r="B2821" s="23">
        <f>IF('Debt Inputs'!A21="","",'Debt Inputs'!A21)</f>
        <v/>
      </c>
      <c r="C2821" s="24">
        <f>IF(B2821="","",IFERROR(VLOOKUP(B2821,'Debt Inputs'!$A$6:$M$105,2,FALSE),""))</f>
        <v/>
      </c>
      <c r="D2821" s="50">
        <f>IF(B2821="","",K2721)</f>
        <v/>
      </c>
      <c r="E2821" s="26">
        <f>IF(B2821="","",IFERROR(VLOOKUP(B2821,'Debt Inputs'!$A$6:$M$105,5,FALSE),0))</f>
        <v/>
      </c>
      <c r="F2821" s="50">
        <f>IF(D2821="","",IFERROR(D2821*E2821/12,0))</f>
        <v/>
      </c>
      <c r="G2821" s="50">
        <f>IF(D2821="","",MIN(IFERROR(VLOOKUP(B2821,'Debt Inputs'!$A$6:$M$105,7,FALSE),0),D2821+F2821))</f>
        <v/>
      </c>
      <c r="H2821" s="50">
        <f>IF(D2821="","",IF(L2821=1,MAX(0,'Debt Inputs'!$B$2-SUM($G$2806:$G$2905)),0))</f>
        <v/>
      </c>
      <c r="I2821" s="50">
        <f>IF(D2821="","",MIN(D2821+F2821,G2821+H2821))</f>
        <v/>
      </c>
      <c r="J2821" s="50">
        <f>IF(D2821="","",MIN(D2821,MAX(0,I2821-F2821)))</f>
        <v/>
      </c>
      <c r="K2821" s="50">
        <f>IF(D2821="","",MAX(0,D2821+F2821-I2821))</f>
        <v/>
      </c>
      <c r="L2821" s="23">
        <f>IF(D2821="","",IF(D2821&lt;=0,"",1+COUNTIFS($D$2806:$D$2905,"&gt;0",$E$2806:$E$2905,"&gt;"&amp;E2821)))</f>
        <v/>
      </c>
      <c r="M2821" s="23">
        <f>IF(D2821="","",IF(AND(K2821&gt;0,L2821=1),"Yes","No"))</f>
        <v/>
      </c>
      <c r="N2821" s="50">
        <f>IF(D2821="","",N2721+F2821)</f>
        <v/>
      </c>
      <c r="O2821" s="49">
        <f>IF(D2821="","",IF(AND(K2821=0,K2721&gt;0),C2821,""))</f>
        <v/>
      </c>
    </row>
    <row r="2822">
      <c r="A2822" s="47">
        <f>IF(B2822="","",DATE(YEAR('Debt Inputs'!$E$2),MONTH('Debt Inputs'!$E$2)+28,1))</f>
        <v/>
      </c>
      <c r="B2822" s="18">
        <f>IF('Debt Inputs'!A22="","",'Debt Inputs'!A22)</f>
        <v/>
      </c>
      <c r="C2822" s="19">
        <f>IF(B2822="","",IFERROR(VLOOKUP(B2822,'Debt Inputs'!$A$6:$M$105,2,FALSE),""))</f>
        <v/>
      </c>
      <c r="D2822" s="48">
        <f>IF(B2822="","",K2722)</f>
        <v/>
      </c>
      <c r="E2822" s="21">
        <f>IF(B2822="","",IFERROR(VLOOKUP(B2822,'Debt Inputs'!$A$6:$M$105,5,FALSE),0))</f>
        <v/>
      </c>
      <c r="F2822" s="48">
        <f>IF(D2822="","",IFERROR(D2822*E2822/12,0))</f>
        <v/>
      </c>
      <c r="G2822" s="48">
        <f>IF(D2822="","",MIN(IFERROR(VLOOKUP(B2822,'Debt Inputs'!$A$6:$M$105,7,FALSE),0),D2822+F2822))</f>
        <v/>
      </c>
      <c r="H2822" s="48">
        <f>IF(D2822="","",IF(L2822=1,MAX(0,'Debt Inputs'!$B$2-SUM($G$2806:$G$2905)),0))</f>
        <v/>
      </c>
      <c r="I2822" s="48">
        <f>IF(D2822="","",MIN(D2822+F2822,G2822+H2822))</f>
        <v/>
      </c>
      <c r="J2822" s="48">
        <f>IF(D2822="","",MIN(D2822,MAX(0,I2822-F2822)))</f>
        <v/>
      </c>
      <c r="K2822" s="48">
        <f>IF(D2822="","",MAX(0,D2822+F2822-I2822))</f>
        <v/>
      </c>
      <c r="L2822" s="18">
        <f>IF(D2822="","",IF(D2822&lt;=0,"",1+COUNTIFS($D$2806:$D$2905,"&gt;0",$E$2806:$E$2905,"&gt;"&amp;E2822)))</f>
        <v/>
      </c>
      <c r="M2822" s="18">
        <f>IF(D2822="","",IF(AND(K2822&gt;0,L2822=1),"Yes","No"))</f>
        <v/>
      </c>
      <c r="N2822" s="48">
        <f>IF(D2822="","",N2722+F2822)</f>
        <v/>
      </c>
      <c r="O2822" s="47">
        <f>IF(D2822="","",IF(AND(K2822=0,K2722&gt;0),C2822,""))</f>
        <v/>
      </c>
    </row>
    <row r="2823">
      <c r="A2823" s="49">
        <f>IF(B2823="","",DATE(YEAR('Debt Inputs'!$E$2),MONTH('Debt Inputs'!$E$2)+28,1))</f>
        <v/>
      </c>
      <c r="B2823" s="23">
        <f>IF('Debt Inputs'!A23="","",'Debt Inputs'!A23)</f>
        <v/>
      </c>
      <c r="C2823" s="24">
        <f>IF(B2823="","",IFERROR(VLOOKUP(B2823,'Debt Inputs'!$A$6:$M$105,2,FALSE),""))</f>
        <v/>
      </c>
      <c r="D2823" s="50">
        <f>IF(B2823="","",K2723)</f>
        <v/>
      </c>
      <c r="E2823" s="26">
        <f>IF(B2823="","",IFERROR(VLOOKUP(B2823,'Debt Inputs'!$A$6:$M$105,5,FALSE),0))</f>
        <v/>
      </c>
      <c r="F2823" s="50">
        <f>IF(D2823="","",IFERROR(D2823*E2823/12,0))</f>
        <v/>
      </c>
      <c r="G2823" s="50">
        <f>IF(D2823="","",MIN(IFERROR(VLOOKUP(B2823,'Debt Inputs'!$A$6:$M$105,7,FALSE),0),D2823+F2823))</f>
        <v/>
      </c>
      <c r="H2823" s="50">
        <f>IF(D2823="","",IF(L2823=1,MAX(0,'Debt Inputs'!$B$2-SUM($G$2806:$G$2905)),0))</f>
        <v/>
      </c>
      <c r="I2823" s="50">
        <f>IF(D2823="","",MIN(D2823+F2823,G2823+H2823))</f>
        <v/>
      </c>
      <c r="J2823" s="50">
        <f>IF(D2823="","",MIN(D2823,MAX(0,I2823-F2823)))</f>
        <v/>
      </c>
      <c r="K2823" s="50">
        <f>IF(D2823="","",MAX(0,D2823+F2823-I2823))</f>
        <v/>
      </c>
      <c r="L2823" s="23">
        <f>IF(D2823="","",IF(D2823&lt;=0,"",1+COUNTIFS($D$2806:$D$2905,"&gt;0",$E$2806:$E$2905,"&gt;"&amp;E2823)))</f>
        <v/>
      </c>
      <c r="M2823" s="23">
        <f>IF(D2823="","",IF(AND(K2823&gt;0,L2823=1),"Yes","No"))</f>
        <v/>
      </c>
      <c r="N2823" s="50">
        <f>IF(D2823="","",N2723+F2823)</f>
        <v/>
      </c>
      <c r="O2823" s="49">
        <f>IF(D2823="","",IF(AND(K2823=0,K2723&gt;0),C2823,""))</f>
        <v/>
      </c>
    </row>
    <row r="2824">
      <c r="A2824" s="47">
        <f>IF(B2824="","",DATE(YEAR('Debt Inputs'!$E$2),MONTH('Debt Inputs'!$E$2)+28,1))</f>
        <v/>
      </c>
      <c r="B2824" s="18">
        <f>IF('Debt Inputs'!A24="","",'Debt Inputs'!A24)</f>
        <v/>
      </c>
      <c r="C2824" s="19">
        <f>IF(B2824="","",IFERROR(VLOOKUP(B2824,'Debt Inputs'!$A$6:$M$105,2,FALSE),""))</f>
        <v/>
      </c>
      <c r="D2824" s="48">
        <f>IF(B2824="","",K2724)</f>
        <v/>
      </c>
      <c r="E2824" s="21">
        <f>IF(B2824="","",IFERROR(VLOOKUP(B2824,'Debt Inputs'!$A$6:$M$105,5,FALSE),0))</f>
        <v/>
      </c>
      <c r="F2824" s="48">
        <f>IF(D2824="","",IFERROR(D2824*E2824/12,0))</f>
        <v/>
      </c>
      <c r="G2824" s="48">
        <f>IF(D2824="","",MIN(IFERROR(VLOOKUP(B2824,'Debt Inputs'!$A$6:$M$105,7,FALSE),0),D2824+F2824))</f>
        <v/>
      </c>
      <c r="H2824" s="48">
        <f>IF(D2824="","",IF(L2824=1,MAX(0,'Debt Inputs'!$B$2-SUM($G$2806:$G$2905)),0))</f>
        <v/>
      </c>
      <c r="I2824" s="48">
        <f>IF(D2824="","",MIN(D2824+F2824,G2824+H2824))</f>
        <v/>
      </c>
      <c r="J2824" s="48">
        <f>IF(D2824="","",MIN(D2824,MAX(0,I2824-F2824)))</f>
        <v/>
      </c>
      <c r="K2824" s="48">
        <f>IF(D2824="","",MAX(0,D2824+F2824-I2824))</f>
        <v/>
      </c>
      <c r="L2824" s="18">
        <f>IF(D2824="","",IF(D2824&lt;=0,"",1+COUNTIFS($D$2806:$D$2905,"&gt;0",$E$2806:$E$2905,"&gt;"&amp;E2824)))</f>
        <v/>
      </c>
      <c r="M2824" s="18">
        <f>IF(D2824="","",IF(AND(K2824&gt;0,L2824=1),"Yes","No"))</f>
        <v/>
      </c>
      <c r="N2824" s="48">
        <f>IF(D2824="","",N2724+F2824)</f>
        <v/>
      </c>
      <c r="O2824" s="47">
        <f>IF(D2824="","",IF(AND(K2824=0,K2724&gt;0),C2824,""))</f>
        <v/>
      </c>
    </row>
    <row r="2825">
      <c r="A2825" s="49">
        <f>IF(B2825="","",DATE(YEAR('Debt Inputs'!$E$2),MONTH('Debt Inputs'!$E$2)+28,1))</f>
        <v/>
      </c>
      <c r="B2825" s="23">
        <f>IF('Debt Inputs'!A25="","",'Debt Inputs'!A25)</f>
        <v/>
      </c>
      <c r="C2825" s="24">
        <f>IF(B2825="","",IFERROR(VLOOKUP(B2825,'Debt Inputs'!$A$6:$M$105,2,FALSE),""))</f>
        <v/>
      </c>
      <c r="D2825" s="50">
        <f>IF(B2825="","",K2725)</f>
        <v/>
      </c>
      <c r="E2825" s="26">
        <f>IF(B2825="","",IFERROR(VLOOKUP(B2825,'Debt Inputs'!$A$6:$M$105,5,FALSE),0))</f>
        <v/>
      </c>
      <c r="F2825" s="50">
        <f>IF(D2825="","",IFERROR(D2825*E2825/12,0))</f>
        <v/>
      </c>
      <c r="G2825" s="50">
        <f>IF(D2825="","",MIN(IFERROR(VLOOKUP(B2825,'Debt Inputs'!$A$6:$M$105,7,FALSE),0),D2825+F2825))</f>
        <v/>
      </c>
      <c r="H2825" s="50">
        <f>IF(D2825="","",IF(L2825=1,MAX(0,'Debt Inputs'!$B$2-SUM($G$2806:$G$2905)),0))</f>
        <v/>
      </c>
      <c r="I2825" s="50">
        <f>IF(D2825="","",MIN(D2825+F2825,G2825+H2825))</f>
        <v/>
      </c>
      <c r="J2825" s="50">
        <f>IF(D2825="","",MIN(D2825,MAX(0,I2825-F2825)))</f>
        <v/>
      </c>
      <c r="K2825" s="50">
        <f>IF(D2825="","",MAX(0,D2825+F2825-I2825))</f>
        <v/>
      </c>
      <c r="L2825" s="23">
        <f>IF(D2825="","",IF(D2825&lt;=0,"",1+COUNTIFS($D$2806:$D$2905,"&gt;0",$E$2806:$E$2905,"&gt;"&amp;E2825)))</f>
        <v/>
      </c>
      <c r="M2825" s="23">
        <f>IF(D2825="","",IF(AND(K2825&gt;0,L2825=1),"Yes","No"))</f>
        <v/>
      </c>
      <c r="N2825" s="50">
        <f>IF(D2825="","",N2725+F2825)</f>
        <v/>
      </c>
      <c r="O2825" s="49">
        <f>IF(D2825="","",IF(AND(K2825=0,K2725&gt;0),C2825,""))</f>
        <v/>
      </c>
    </row>
    <row r="2826">
      <c r="A2826" s="47">
        <f>IF(B2826="","",DATE(YEAR('Debt Inputs'!$E$2),MONTH('Debt Inputs'!$E$2)+28,1))</f>
        <v/>
      </c>
      <c r="B2826" s="18">
        <f>IF('Debt Inputs'!A26="","",'Debt Inputs'!A26)</f>
        <v/>
      </c>
      <c r="C2826" s="19">
        <f>IF(B2826="","",IFERROR(VLOOKUP(B2826,'Debt Inputs'!$A$6:$M$105,2,FALSE),""))</f>
        <v/>
      </c>
      <c r="D2826" s="48">
        <f>IF(B2826="","",K2726)</f>
        <v/>
      </c>
      <c r="E2826" s="21">
        <f>IF(B2826="","",IFERROR(VLOOKUP(B2826,'Debt Inputs'!$A$6:$M$105,5,FALSE),0))</f>
        <v/>
      </c>
      <c r="F2826" s="48">
        <f>IF(D2826="","",IFERROR(D2826*E2826/12,0))</f>
        <v/>
      </c>
      <c r="G2826" s="48">
        <f>IF(D2826="","",MIN(IFERROR(VLOOKUP(B2826,'Debt Inputs'!$A$6:$M$105,7,FALSE),0),D2826+F2826))</f>
        <v/>
      </c>
      <c r="H2826" s="48">
        <f>IF(D2826="","",IF(L2826=1,MAX(0,'Debt Inputs'!$B$2-SUM($G$2806:$G$2905)),0))</f>
        <v/>
      </c>
      <c r="I2826" s="48">
        <f>IF(D2826="","",MIN(D2826+F2826,G2826+H2826))</f>
        <v/>
      </c>
      <c r="J2826" s="48">
        <f>IF(D2826="","",MIN(D2826,MAX(0,I2826-F2826)))</f>
        <v/>
      </c>
      <c r="K2826" s="48">
        <f>IF(D2826="","",MAX(0,D2826+F2826-I2826))</f>
        <v/>
      </c>
      <c r="L2826" s="18">
        <f>IF(D2826="","",IF(D2826&lt;=0,"",1+COUNTIFS($D$2806:$D$2905,"&gt;0",$E$2806:$E$2905,"&gt;"&amp;E2826)))</f>
        <v/>
      </c>
      <c r="M2826" s="18">
        <f>IF(D2826="","",IF(AND(K2826&gt;0,L2826=1),"Yes","No"))</f>
        <v/>
      </c>
      <c r="N2826" s="48">
        <f>IF(D2826="","",N2726+F2826)</f>
        <v/>
      </c>
      <c r="O2826" s="47">
        <f>IF(D2826="","",IF(AND(K2826=0,K2726&gt;0),C2826,""))</f>
        <v/>
      </c>
    </row>
    <row r="2827">
      <c r="A2827" s="49">
        <f>IF(B2827="","",DATE(YEAR('Debt Inputs'!$E$2),MONTH('Debt Inputs'!$E$2)+28,1))</f>
        <v/>
      </c>
      <c r="B2827" s="23">
        <f>IF('Debt Inputs'!A27="","",'Debt Inputs'!A27)</f>
        <v/>
      </c>
      <c r="C2827" s="24">
        <f>IF(B2827="","",IFERROR(VLOOKUP(B2827,'Debt Inputs'!$A$6:$M$105,2,FALSE),""))</f>
        <v/>
      </c>
      <c r="D2827" s="50">
        <f>IF(B2827="","",K2727)</f>
        <v/>
      </c>
      <c r="E2827" s="26">
        <f>IF(B2827="","",IFERROR(VLOOKUP(B2827,'Debt Inputs'!$A$6:$M$105,5,FALSE),0))</f>
        <v/>
      </c>
      <c r="F2827" s="50">
        <f>IF(D2827="","",IFERROR(D2827*E2827/12,0))</f>
        <v/>
      </c>
      <c r="G2827" s="50">
        <f>IF(D2827="","",MIN(IFERROR(VLOOKUP(B2827,'Debt Inputs'!$A$6:$M$105,7,FALSE),0),D2827+F2827))</f>
        <v/>
      </c>
      <c r="H2827" s="50">
        <f>IF(D2827="","",IF(L2827=1,MAX(0,'Debt Inputs'!$B$2-SUM($G$2806:$G$2905)),0))</f>
        <v/>
      </c>
      <c r="I2827" s="50">
        <f>IF(D2827="","",MIN(D2827+F2827,G2827+H2827))</f>
        <v/>
      </c>
      <c r="J2827" s="50">
        <f>IF(D2827="","",MIN(D2827,MAX(0,I2827-F2827)))</f>
        <v/>
      </c>
      <c r="K2827" s="50">
        <f>IF(D2827="","",MAX(0,D2827+F2827-I2827))</f>
        <v/>
      </c>
      <c r="L2827" s="23">
        <f>IF(D2827="","",IF(D2827&lt;=0,"",1+COUNTIFS($D$2806:$D$2905,"&gt;0",$E$2806:$E$2905,"&gt;"&amp;E2827)))</f>
        <v/>
      </c>
      <c r="M2827" s="23">
        <f>IF(D2827="","",IF(AND(K2827&gt;0,L2827=1),"Yes","No"))</f>
        <v/>
      </c>
      <c r="N2827" s="50">
        <f>IF(D2827="","",N2727+F2827)</f>
        <v/>
      </c>
      <c r="O2827" s="49">
        <f>IF(D2827="","",IF(AND(K2827=0,K2727&gt;0),C2827,""))</f>
        <v/>
      </c>
    </row>
    <row r="2828">
      <c r="A2828" s="47">
        <f>IF(B2828="","",DATE(YEAR('Debt Inputs'!$E$2),MONTH('Debt Inputs'!$E$2)+28,1))</f>
        <v/>
      </c>
      <c r="B2828" s="18">
        <f>IF('Debt Inputs'!A28="","",'Debt Inputs'!A28)</f>
        <v/>
      </c>
      <c r="C2828" s="19">
        <f>IF(B2828="","",IFERROR(VLOOKUP(B2828,'Debt Inputs'!$A$6:$M$105,2,FALSE),""))</f>
        <v/>
      </c>
      <c r="D2828" s="48">
        <f>IF(B2828="","",K2728)</f>
        <v/>
      </c>
      <c r="E2828" s="21">
        <f>IF(B2828="","",IFERROR(VLOOKUP(B2828,'Debt Inputs'!$A$6:$M$105,5,FALSE),0))</f>
        <v/>
      </c>
      <c r="F2828" s="48">
        <f>IF(D2828="","",IFERROR(D2828*E2828/12,0))</f>
        <v/>
      </c>
      <c r="G2828" s="48">
        <f>IF(D2828="","",MIN(IFERROR(VLOOKUP(B2828,'Debt Inputs'!$A$6:$M$105,7,FALSE),0),D2828+F2828))</f>
        <v/>
      </c>
      <c r="H2828" s="48">
        <f>IF(D2828="","",IF(L2828=1,MAX(0,'Debt Inputs'!$B$2-SUM($G$2806:$G$2905)),0))</f>
        <v/>
      </c>
      <c r="I2828" s="48">
        <f>IF(D2828="","",MIN(D2828+F2828,G2828+H2828))</f>
        <v/>
      </c>
      <c r="J2828" s="48">
        <f>IF(D2828="","",MIN(D2828,MAX(0,I2828-F2828)))</f>
        <v/>
      </c>
      <c r="K2828" s="48">
        <f>IF(D2828="","",MAX(0,D2828+F2828-I2828))</f>
        <v/>
      </c>
      <c r="L2828" s="18">
        <f>IF(D2828="","",IF(D2828&lt;=0,"",1+COUNTIFS($D$2806:$D$2905,"&gt;0",$E$2806:$E$2905,"&gt;"&amp;E2828)))</f>
        <v/>
      </c>
      <c r="M2828" s="18">
        <f>IF(D2828="","",IF(AND(K2828&gt;0,L2828=1),"Yes","No"))</f>
        <v/>
      </c>
      <c r="N2828" s="48">
        <f>IF(D2828="","",N2728+F2828)</f>
        <v/>
      </c>
      <c r="O2828" s="47">
        <f>IF(D2828="","",IF(AND(K2828=0,K2728&gt;0),C2828,""))</f>
        <v/>
      </c>
    </row>
    <row r="2829">
      <c r="A2829" s="49">
        <f>IF(B2829="","",DATE(YEAR('Debt Inputs'!$E$2),MONTH('Debt Inputs'!$E$2)+28,1))</f>
        <v/>
      </c>
      <c r="B2829" s="23">
        <f>IF('Debt Inputs'!A29="","",'Debt Inputs'!A29)</f>
        <v/>
      </c>
      <c r="C2829" s="24">
        <f>IF(B2829="","",IFERROR(VLOOKUP(B2829,'Debt Inputs'!$A$6:$M$105,2,FALSE),""))</f>
        <v/>
      </c>
      <c r="D2829" s="50">
        <f>IF(B2829="","",K2729)</f>
        <v/>
      </c>
      <c r="E2829" s="26">
        <f>IF(B2829="","",IFERROR(VLOOKUP(B2829,'Debt Inputs'!$A$6:$M$105,5,FALSE),0))</f>
        <v/>
      </c>
      <c r="F2829" s="50">
        <f>IF(D2829="","",IFERROR(D2829*E2829/12,0))</f>
        <v/>
      </c>
      <c r="G2829" s="50">
        <f>IF(D2829="","",MIN(IFERROR(VLOOKUP(B2829,'Debt Inputs'!$A$6:$M$105,7,FALSE),0),D2829+F2829))</f>
        <v/>
      </c>
      <c r="H2829" s="50">
        <f>IF(D2829="","",IF(L2829=1,MAX(0,'Debt Inputs'!$B$2-SUM($G$2806:$G$2905)),0))</f>
        <v/>
      </c>
      <c r="I2829" s="50">
        <f>IF(D2829="","",MIN(D2829+F2829,G2829+H2829))</f>
        <v/>
      </c>
      <c r="J2829" s="50">
        <f>IF(D2829="","",MIN(D2829,MAX(0,I2829-F2829)))</f>
        <v/>
      </c>
      <c r="K2829" s="50">
        <f>IF(D2829="","",MAX(0,D2829+F2829-I2829))</f>
        <v/>
      </c>
      <c r="L2829" s="23">
        <f>IF(D2829="","",IF(D2829&lt;=0,"",1+COUNTIFS($D$2806:$D$2905,"&gt;0",$E$2806:$E$2905,"&gt;"&amp;E2829)))</f>
        <v/>
      </c>
      <c r="M2829" s="23">
        <f>IF(D2829="","",IF(AND(K2829&gt;0,L2829=1),"Yes","No"))</f>
        <v/>
      </c>
      <c r="N2829" s="50">
        <f>IF(D2829="","",N2729+F2829)</f>
        <v/>
      </c>
      <c r="O2829" s="49">
        <f>IF(D2829="","",IF(AND(K2829=0,K2729&gt;0),C2829,""))</f>
        <v/>
      </c>
    </row>
    <row r="2830">
      <c r="A2830" s="47">
        <f>IF(B2830="","",DATE(YEAR('Debt Inputs'!$E$2),MONTH('Debt Inputs'!$E$2)+28,1))</f>
        <v/>
      </c>
      <c r="B2830" s="18">
        <f>IF('Debt Inputs'!A30="","",'Debt Inputs'!A30)</f>
        <v/>
      </c>
      <c r="C2830" s="19">
        <f>IF(B2830="","",IFERROR(VLOOKUP(B2830,'Debt Inputs'!$A$6:$M$105,2,FALSE),""))</f>
        <v/>
      </c>
      <c r="D2830" s="48">
        <f>IF(B2830="","",K2730)</f>
        <v/>
      </c>
      <c r="E2830" s="21">
        <f>IF(B2830="","",IFERROR(VLOOKUP(B2830,'Debt Inputs'!$A$6:$M$105,5,FALSE),0))</f>
        <v/>
      </c>
      <c r="F2830" s="48">
        <f>IF(D2830="","",IFERROR(D2830*E2830/12,0))</f>
        <v/>
      </c>
      <c r="G2830" s="48">
        <f>IF(D2830="","",MIN(IFERROR(VLOOKUP(B2830,'Debt Inputs'!$A$6:$M$105,7,FALSE),0),D2830+F2830))</f>
        <v/>
      </c>
      <c r="H2830" s="48">
        <f>IF(D2830="","",IF(L2830=1,MAX(0,'Debt Inputs'!$B$2-SUM($G$2806:$G$2905)),0))</f>
        <v/>
      </c>
      <c r="I2830" s="48">
        <f>IF(D2830="","",MIN(D2830+F2830,G2830+H2830))</f>
        <v/>
      </c>
      <c r="J2830" s="48">
        <f>IF(D2830="","",MIN(D2830,MAX(0,I2830-F2830)))</f>
        <v/>
      </c>
      <c r="K2830" s="48">
        <f>IF(D2830="","",MAX(0,D2830+F2830-I2830))</f>
        <v/>
      </c>
      <c r="L2830" s="18">
        <f>IF(D2830="","",IF(D2830&lt;=0,"",1+COUNTIFS($D$2806:$D$2905,"&gt;0",$E$2806:$E$2905,"&gt;"&amp;E2830)))</f>
        <v/>
      </c>
      <c r="M2830" s="18">
        <f>IF(D2830="","",IF(AND(K2830&gt;0,L2830=1),"Yes","No"))</f>
        <v/>
      </c>
      <c r="N2830" s="48">
        <f>IF(D2830="","",N2730+F2830)</f>
        <v/>
      </c>
      <c r="O2830" s="47">
        <f>IF(D2830="","",IF(AND(K2830=0,K2730&gt;0),C2830,""))</f>
        <v/>
      </c>
    </row>
    <row r="2831">
      <c r="A2831" s="49">
        <f>IF(B2831="","",DATE(YEAR('Debt Inputs'!$E$2),MONTH('Debt Inputs'!$E$2)+28,1))</f>
        <v/>
      </c>
      <c r="B2831" s="23">
        <f>IF('Debt Inputs'!A31="","",'Debt Inputs'!A31)</f>
        <v/>
      </c>
      <c r="C2831" s="24">
        <f>IF(B2831="","",IFERROR(VLOOKUP(B2831,'Debt Inputs'!$A$6:$M$105,2,FALSE),""))</f>
        <v/>
      </c>
      <c r="D2831" s="50">
        <f>IF(B2831="","",K2731)</f>
        <v/>
      </c>
      <c r="E2831" s="26">
        <f>IF(B2831="","",IFERROR(VLOOKUP(B2831,'Debt Inputs'!$A$6:$M$105,5,FALSE),0))</f>
        <v/>
      </c>
      <c r="F2831" s="50">
        <f>IF(D2831="","",IFERROR(D2831*E2831/12,0))</f>
        <v/>
      </c>
      <c r="G2831" s="50">
        <f>IF(D2831="","",MIN(IFERROR(VLOOKUP(B2831,'Debt Inputs'!$A$6:$M$105,7,FALSE),0),D2831+F2831))</f>
        <v/>
      </c>
      <c r="H2831" s="50">
        <f>IF(D2831="","",IF(L2831=1,MAX(0,'Debt Inputs'!$B$2-SUM($G$2806:$G$2905)),0))</f>
        <v/>
      </c>
      <c r="I2831" s="50">
        <f>IF(D2831="","",MIN(D2831+F2831,G2831+H2831))</f>
        <v/>
      </c>
      <c r="J2831" s="50">
        <f>IF(D2831="","",MIN(D2831,MAX(0,I2831-F2831)))</f>
        <v/>
      </c>
      <c r="K2831" s="50">
        <f>IF(D2831="","",MAX(0,D2831+F2831-I2831))</f>
        <v/>
      </c>
      <c r="L2831" s="23">
        <f>IF(D2831="","",IF(D2831&lt;=0,"",1+COUNTIFS($D$2806:$D$2905,"&gt;0",$E$2806:$E$2905,"&gt;"&amp;E2831)))</f>
        <v/>
      </c>
      <c r="M2831" s="23">
        <f>IF(D2831="","",IF(AND(K2831&gt;0,L2831=1),"Yes","No"))</f>
        <v/>
      </c>
      <c r="N2831" s="50">
        <f>IF(D2831="","",N2731+F2831)</f>
        <v/>
      </c>
      <c r="O2831" s="49">
        <f>IF(D2831="","",IF(AND(K2831=0,K2731&gt;0),C2831,""))</f>
        <v/>
      </c>
    </row>
    <row r="2832">
      <c r="A2832" s="47">
        <f>IF(B2832="","",DATE(YEAR('Debt Inputs'!$E$2),MONTH('Debt Inputs'!$E$2)+28,1))</f>
        <v/>
      </c>
      <c r="B2832" s="18">
        <f>IF('Debt Inputs'!A32="","",'Debt Inputs'!A32)</f>
        <v/>
      </c>
      <c r="C2832" s="19">
        <f>IF(B2832="","",IFERROR(VLOOKUP(B2832,'Debt Inputs'!$A$6:$M$105,2,FALSE),""))</f>
        <v/>
      </c>
      <c r="D2832" s="48">
        <f>IF(B2832="","",K2732)</f>
        <v/>
      </c>
      <c r="E2832" s="21">
        <f>IF(B2832="","",IFERROR(VLOOKUP(B2832,'Debt Inputs'!$A$6:$M$105,5,FALSE),0))</f>
        <v/>
      </c>
      <c r="F2832" s="48">
        <f>IF(D2832="","",IFERROR(D2832*E2832/12,0))</f>
        <v/>
      </c>
      <c r="G2832" s="48">
        <f>IF(D2832="","",MIN(IFERROR(VLOOKUP(B2832,'Debt Inputs'!$A$6:$M$105,7,FALSE),0),D2832+F2832))</f>
        <v/>
      </c>
      <c r="H2832" s="48">
        <f>IF(D2832="","",IF(L2832=1,MAX(0,'Debt Inputs'!$B$2-SUM($G$2806:$G$2905)),0))</f>
        <v/>
      </c>
      <c r="I2832" s="48">
        <f>IF(D2832="","",MIN(D2832+F2832,G2832+H2832))</f>
        <v/>
      </c>
      <c r="J2832" s="48">
        <f>IF(D2832="","",MIN(D2832,MAX(0,I2832-F2832)))</f>
        <v/>
      </c>
      <c r="K2832" s="48">
        <f>IF(D2832="","",MAX(0,D2832+F2832-I2832))</f>
        <v/>
      </c>
      <c r="L2832" s="18">
        <f>IF(D2832="","",IF(D2832&lt;=0,"",1+COUNTIFS($D$2806:$D$2905,"&gt;0",$E$2806:$E$2905,"&gt;"&amp;E2832)))</f>
        <v/>
      </c>
      <c r="M2832" s="18">
        <f>IF(D2832="","",IF(AND(K2832&gt;0,L2832=1),"Yes","No"))</f>
        <v/>
      </c>
      <c r="N2832" s="48">
        <f>IF(D2832="","",N2732+F2832)</f>
        <v/>
      </c>
      <c r="O2832" s="47">
        <f>IF(D2832="","",IF(AND(K2832=0,K2732&gt;0),C2832,""))</f>
        <v/>
      </c>
    </row>
    <row r="2833">
      <c r="A2833" s="49">
        <f>IF(B2833="","",DATE(YEAR('Debt Inputs'!$E$2),MONTH('Debt Inputs'!$E$2)+28,1))</f>
        <v/>
      </c>
      <c r="B2833" s="23">
        <f>IF('Debt Inputs'!A33="","",'Debt Inputs'!A33)</f>
        <v/>
      </c>
      <c r="C2833" s="24">
        <f>IF(B2833="","",IFERROR(VLOOKUP(B2833,'Debt Inputs'!$A$6:$M$105,2,FALSE),""))</f>
        <v/>
      </c>
      <c r="D2833" s="50">
        <f>IF(B2833="","",K2733)</f>
        <v/>
      </c>
      <c r="E2833" s="26">
        <f>IF(B2833="","",IFERROR(VLOOKUP(B2833,'Debt Inputs'!$A$6:$M$105,5,FALSE),0))</f>
        <v/>
      </c>
      <c r="F2833" s="50">
        <f>IF(D2833="","",IFERROR(D2833*E2833/12,0))</f>
        <v/>
      </c>
      <c r="G2833" s="50">
        <f>IF(D2833="","",MIN(IFERROR(VLOOKUP(B2833,'Debt Inputs'!$A$6:$M$105,7,FALSE),0),D2833+F2833))</f>
        <v/>
      </c>
      <c r="H2833" s="50">
        <f>IF(D2833="","",IF(L2833=1,MAX(0,'Debt Inputs'!$B$2-SUM($G$2806:$G$2905)),0))</f>
        <v/>
      </c>
      <c r="I2833" s="50">
        <f>IF(D2833="","",MIN(D2833+F2833,G2833+H2833))</f>
        <v/>
      </c>
      <c r="J2833" s="50">
        <f>IF(D2833="","",MIN(D2833,MAX(0,I2833-F2833)))</f>
        <v/>
      </c>
      <c r="K2833" s="50">
        <f>IF(D2833="","",MAX(0,D2833+F2833-I2833))</f>
        <v/>
      </c>
      <c r="L2833" s="23">
        <f>IF(D2833="","",IF(D2833&lt;=0,"",1+COUNTIFS($D$2806:$D$2905,"&gt;0",$E$2806:$E$2905,"&gt;"&amp;E2833)))</f>
        <v/>
      </c>
      <c r="M2833" s="23">
        <f>IF(D2833="","",IF(AND(K2833&gt;0,L2833=1),"Yes","No"))</f>
        <v/>
      </c>
      <c r="N2833" s="50">
        <f>IF(D2833="","",N2733+F2833)</f>
        <v/>
      </c>
      <c r="O2833" s="49">
        <f>IF(D2833="","",IF(AND(K2833=0,K2733&gt;0),C2833,""))</f>
        <v/>
      </c>
    </row>
    <row r="2834">
      <c r="A2834" s="47">
        <f>IF(B2834="","",DATE(YEAR('Debt Inputs'!$E$2),MONTH('Debt Inputs'!$E$2)+28,1))</f>
        <v/>
      </c>
      <c r="B2834" s="18">
        <f>IF('Debt Inputs'!A34="","",'Debt Inputs'!A34)</f>
        <v/>
      </c>
      <c r="C2834" s="19">
        <f>IF(B2834="","",IFERROR(VLOOKUP(B2834,'Debt Inputs'!$A$6:$M$105,2,FALSE),""))</f>
        <v/>
      </c>
      <c r="D2834" s="48">
        <f>IF(B2834="","",K2734)</f>
        <v/>
      </c>
      <c r="E2834" s="21">
        <f>IF(B2834="","",IFERROR(VLOOKUP(B2834,'Debt Inputs'!$A$6:$M$105,5,FALSE),0))</f>
        <v/>
      </c>
      <c r="F2834" s="48">
        <f>IF(D2834="","",IFERROR(D2834*E2834/12,0))</f>
        <v/>
      </c>
      <c r="G2834" s="48">
        <f>IF(D2834="","",MIN(IFERROR(VLOOKUP(B2834,'Debt Inputs'!$A$6:$M$105,7,FALSE),0),D2834+F2834))</f>
        <v/>
      </c>
      <c r="H2834" s="48">
        <f>IF(D2834="","",IF(L2834=1,MAX(0,'Debt Inputs'!$B$2-SUM($G$2806:$G$2905)),0))</f>
        <v/>
      </c>
      <c r="I2834" s="48">
        <f>IF(D2834="","",MIN(D2834+F2834,G2834+H2834))</f>
        <v/>
      </c>
      <c r="J2834" s="48">
        <f>IF(D2834="","",MIN(D2834,MAX(0,I2834-F2834)))</f>
        <v/>
      </c>
      <c r="K2834" s="48">
        <f>IF(D2834="","",MAX(0,D2834+F2834-I2834))</f>
        <v/>
      </c>
      <c r="L2834" s="18">
        <f>IF(D2834="","",IF(D2834&lt;=0,"",1+COUNTIFS($D$2806:$D$2905,"&gt;0",$E$2806:$E$2905,"&gt;"&amp;E2834)))</f>
        <v/>
      </c>
      <c r="M2834" s="18">
        <f>IF(D2834="","",IF(AND(K2834&gt;0,L2834=1),"Yes","No"))</f>
        <v/>
      </c>
      <c r="N2834" s="48">
        <f>IF(D2834="","",N2734+F2834)</f>
        <v/>
      </c>
      <c r="O2834" s="47">
        <f>IF(D2834="","",IF(AND(K2834=0,K2734&gt;0),C2834,""))</f>
        <v/>
      </c>
    </row>
    <row r="2835">
      <c r="A2835" s="49">
        <f>IF(B2835="","",DATE(YEAR('Debt Inputs'!$E$2),MONTH('Debt Inputs'!$E$2)+28,1))</f>
        <v/>
      </c>
      <c r="B2835" s="23">
        <f>IF('Debt Inputs'!A35="","",'Debt Inputs'!A35)</f>
        <v/>
      </c>
      <c r="C2835" s="24">
        <f>IF(B2835="","",IFERROR(VLOOKUP(B2835,'Debt Inputs'!$A$6:$M$105,2,FALSE),""))</f>
        <v/>
      </c>
      <c r="D2835" s="50">
        <f>IF(B2835="","",K2735)</f>
        <v/>
      </c>
      <c r="E2835" s="26">
        <f>IF(B2835="","",IFERROR(VLOOKUP(B2835,'Debt Inputs'!$A$6:$M$105,5,FALSE),0))</f>
        <v/>
      </c>
      <c r="F2835" s="50">
        <f>IF(D2835="","",IFERROR(D2835*E2835/12,0))</f>
        <v/>
      </c>
      <c r="G2835" s="50">
        <f>IF(D2835="","",MIN(IFERROR(VLOOKUP(B2835,'Debt Inputs'!$A$6:$M$105,7,FALSE),0),D2835+F2835))</f>
        <v/>
      </c>
      <c r="H2835" s="50">
        <f>IF(D2835="","",IF(L2835=1,MAX(0,'Debt Inputs'!$B$2-SUM($G$2806:$G$2905)),0))</f>
        <v/>
      </c>
      <c r="I2835" s="50">
        <f>IF(D2835="","",MIN(D2835+F2835,G2835+H2835))</f>
        <v/>
      </c>
      <c r="J2835" s="50">
        <f>IF(D2835="","",MIN(D2835,MAX(0,I2835-F2835)))</f>
        <v/>
      </c>
      <c r="K2835" s="50">
        <f>IF(D2835="","",MAX(0,D2835+F2835-I2835))</f>
        <v/>
      </c>
      <c r="L2835" s="23">
        <f>IF(D2835="","",IF(D2835&lt;=0,"",1+COUNTIFS($D$2806:$D$2905,"&gt;0",$E$2806:$E$2905,"&gt;"&amp;E2835)))</f>
        <v/>
      </c>
      <c r="M2835" s="23">
        <f>IF(D2835="","",IF(AND(K2835&gt;0,L2835=1),"Yes","No"))</f>
        <v/>
      </c>
      <c r="N2835" s="50">
        <f>IF(D2835="","",N2735+F2835)</f>
        <v/>
      </c>
      <c r="O2835" s="49">
        <f>IF(D2835="","",IF(AND(K2835=0,K2735&gt;0),C2835,""))</f>
        <v/>
      </c>
    </row>
    <row r="2836">
      <c r="A2836" s="47">
        <f>IF(B2836="","",DATE(YEAR('Debt Inputs'!$E$2),MONTH('Debt Inputs'!$E$2)+28,1))</f>
        <v/>
      </c>
      <c r="B2836" s="18">
        <f>IF('Debt Inputs'!A36="","",'Debt Inputs'!A36)</f>
        <v/>
      </c>
      <c r="C2836" s="19">
        <f>IF(B2836="","",IFERROR(VLOOKUP(B2836,'Debt Inputs'!$A$6:$M$105,2,FALSE),""))</f>
        <v/>
      </c>
      <c r="D2836" s="48">
        <f>IF(B2836="","",K2736)</f>
        <v/>
      </c>
      <c r="E2836" s="21">
        <f>IF(B2836="","",IFERROR(VLOOKUP(B2836,'Debt Inputs'!$A$6:$M$105,5,FALSE),0))</f>
        <v/>
      </c>
      <c r="F2836" s="48">
        <f>IF(D2836="","",IFERROR(D2836*E2836/12,0))</f>
        <v/>
      </c>
      <c r="G2836" s="48">
        <f>IF(D2836="","",MIN(IFERROR(VLOOKUP(B2836,'Debt Inputs'!$A$6:$M$105,7,FALSE),0),D2836+F2836))</f>
        <v/>
      </c>
      <c r="H2836" s="48">
        <f>IF(D2836="","",IF(L2836=1,MAX(0,'Debt Inputs'!$B$2-SUM($G$2806:$G$2905)),0))</f>
        <v/>
      </c>
      <c r="I2836" s="48">
        <f>IF(D2836="","",MIN(D2836+F2836,G2836+H2836))</f>
        <v/>
      </c>
      <c r="J2836" s="48">
        <f>IF(D2836="","",MIN(D2836,MAX(0,I2836-F2836)))</f>
        <v/>
      </c>
      <c r="K2836" s="48">
        <f>IF(D2836="","",MAX(0,D2836+F2836-I2836))</f>
        <v/>
      </c>
      <c r="L2836" s="18">
        <f>IF(D2836="","",IF(D2836&lt;=0,"",1+COUNTIFS($D$2806:$D$2905,"&gt;0",$E$2806:$E$2905,"&gt;"&amp;E2836)))</f>
        <v/>
      </c>
      <c r="M2836" s="18">
        <f>IF(D2836="","",IF(AND(K2836&gt;0,L2836=1),"Yes","No"))</f>
        <v/>
      </c>
      <c r="N2836" s="48">
        <f>IF(D2836="","",N2736+F2836)</f>
        <v/>
      </c>
      <c r="O2836" s="47">
        <f>IF(D2836="","",IF(AND(K2836=0,K2736&gt;0),C2836,""))</f>
        <v/>
      </c>
    </row>
    <row r="2837">
      <c r="A2837" s="49">
        <f>IF(B2837="","",DATE(YEAR('Debt Inputs'!$E$2),MONTH('Debt Inputs'!$E$2)+28,1))</f>
        <v/>
      </c>
      <c r="B2837" s="23">
        <f>IF('Debt Inputs'!A37="","",'Debt Inputs'!A37)</f>
        <v/>
      </c>
      <c r="C2837" s="24">
        <f>IF(B2837="","",IFERROR(VLOOKUP(B2837,'Debt Inputs'!$A$6:$M$105,2,FALSE),""))</f>
        <v/>
      </c>
      <c r="D2837" s="50">
        <f>IF(B2837="","",K2737)</f>
        <v/>
      </c>
      <c r="E2837" s="26">
        <f>IF(B2837="","",IFERROR(VLOOKUP(B2837,'Debt Inputs'!$A$6:$M$105,5,FALSE),0))</f>
        <v/>
      </c>
      <c r="F2837" s="50">
        <f>IF(D2837="","",IFERROR(D2837*E2837/12,0))</f>
        <v/>
      </c>
      <c r="G2837" s="50">
        <f>IF(D2837="","",MIN(IFERROR(VLOOKUP(B2837,'Debt Inputs'!$A$6:$M$105,7,FALSE),0),D2837+F2837))</f>
        <v/>
      </c>
      <c r="H2837" s="50">
        <f>IF(D2837="","",IF(L2837=1,MAX(0,'Debt Inputs'!$B$2-SUM($G$2806:$G$2905)),0))</f>
        <v/>
      </c>
      <c r="I2837" s="50">
        <f>IF(D2837="","",MIN(D2837+F2837,G2837+H2837))</f>
        <v/>
      </c>
      <c r="J2837" s="50">
        <f>IF(D2837="","",MIN(D2837,MAX(0,I2837-F2837)))</f>
        <v/>
      </c>
      <c r="K2837" s="50">
        <f>IF(D2837="","",MAX(0,D2837+F2837-I2837))</f>
        <v/>
      </c>
      <c r="L2837" s="23">
        <f>IF(D2837="","",IF(D2837&lt;=0,"",1+COUNTIFS($D$2806:$D$2905,"&gt;0",$E$2806:$E$2905,"&gt;"&amp;E2837)))</f>
        <v/>
      </c>
      <c r="M2837" s="23">
        <f>IF(D2837="","",IF(AND(K2837&gt;0,L2837=1),"Yes","No"))</f>
        <v/>
      </c>
      <c r="N2837" s="50">
        <f>IF(D2837="","",N2737+F2837)</f>
        <v/>
      </c>
      <c r="O2837" s="49">
        <f>IF(D2837="","",IF(AND(K2837=0,K2737&gt;0),C2837,""))</f>
        <v/>
      </c>
    </row>
    <row r="2838">
      <c r="A2838" s="47">
        <f>IF(B2838="","",DATE(YEAR('Debt Inputs'!$E$2),MONTH('Debt Inputs'!$E$2)+28,1))</f>
        <v/>
      </c>
      <c r="B2838" s="18">
        <f>IF('Debt Inputs'!A38="","",'Debt Inputs'!A38)</f>
        <v/>
      </c>
      <c r="C2838" s="19">
        <f>IF(B2838="","",IFERROR(VLOOKUP(B2838,'Debt Inputs'!$A$6:$M$105,2,FALSE),""))</f>
        <v/>
      </c>
      <c r="D2838" s="48">
        <f>IF(B2838="","",K2738)</f>
        <v/>
      </c>
      <c r="E2838" s="21">
        <f>IF(B2838="","",IFERROR(VLOOKUP(B2838,'Debt Inputs'!$A$6:$M$105,5,FALSE),0))</f>
        <v/>
      </c>
      <c r="F2838" s="48">
        <f>IF(D2838="","",IFERROR(D2838*E2838/12,0))</f>
        <v/>
      </c>
      <c r="G2838" s="48">
        <f>IF(D2838="","",MIN(IFERROR(VLOOKUP(B2838,'Debt Inputs'!$A$6:$M$105,7,FALSE),0),D2838+F2838))</f>
        <v/>
      </c>
      <c r="H2838" s="48">
        <f>IF(D2838="","",IF(L2838=1,MAX(0,'Debt Inputs'!$B$2-SUM($G$2806:$G$2905)),0))</f>
        <v/>
      </c>
      <c r="I2838" s="48">
        <f>IF(D2838="","",MIN(D2838+F2838,G2838+H2838))</f>
        <v/>
      </c>
      <c r="J2838" s="48">
        <f>IF(D2838="","",MIN(D2838,MAX(0,I2838-F2838)))</f>
        <v/>
      </c>
      <c r="K2838" s="48">
        <f>IF(D2838="","",MAX(0,D2838+F2838-I2838))</f>
        <v/>
      </c>
      <c r="L2838" s="18">
        <f>IF(D2838="","",IF(D2838&lt;=0,"",1+COUNTIFS($D$2806:$D$2905,"&gt;0",$E$2806:$E$2905,"&gt;"&amp;E2838)))</f>
        <v/>
      </c>
      <c r="M2838" s="18">
        <f>IF(D2838="","",IF(AND(K2838&gt;0,L2838=1),"Yes","No"))</f>
        <v/>
      </c>
      <c r="N2838" s="48">
        <f>IF(D2838="","",N2738+F2838)</f>
        <v/>
      </c>
      <c r="O2838" s="47">
        <f>IF(D2838="","",IF(AND(K2838=0,K2738&gt;0),C2838,""))</f>
        <v/>
      </c>
    </row>
    <row r="2839">
      <c r="A2839" s="49">
        <f>IF(B2839="","",DATE(YEAR('Debt Inputs'!$E$2),MONTH('Debt Inputs'!$E$2)+28,1))</f>
        <v/>
      </c>
      <c r="B2839" s="23">
        <f>IF('Debt Inputs'!A39="","",'Debt Inputs'!A39)</f>
        <v/>
      </c>
      <c r="C2839" s="24">
        <f>IF(B2839="","",IFERROR(VLOOKUP(B2839,'Debt Inputs'!$A$6:$M$105,2,FALSE),""))</f>
        <v/>
      </c>
      <c r="D2839" s="50">
        <f>IF(B2839="","",K2739)</f>
        <v/>
      </c>
      <c r="E2839" s="26">
        <f>IF(B2839="","",IFERROR(VLOOKUP(B2839,'Debt Inputs'!$A$6:$M$105,5,FALSE),0))</f>
        <v/>
      </c>
      <c r="F2839" s="50">
        <f>IF(D2839="","",IFERROR(D2839*E2839/12,0))</f>
        <v/>
      </c>
      <c r="G2839" s="50">
        <f>IF(D2839="","",MIN(IFERROR(VLOOKUP(B2839,'Debt Inputs'!$A$6:$M$105,7,FALSE),0),D2839+F2839))</f>
        <v/>
      </c>
      <c r="H2839" s="50">
        <f>IF(D2839="","",IF(L2839=1,MAX(0,'Debt Inputs'!$B$2-SUM($G$2806:$G$2905)),0))</f>
        <v/>
      </c>
      <c r="I2839" s="50">
        <f>IF(D2839="","",MIN(D2839+F2839,G2839+H2839))</f>
        <v/>
      </c>
      <c r="J2839" s="50">
        <f>IF(D2839="","",MIN(D2839,MAX(0,I2839-F2839)))</f>
        <v/>
      </c>
      <c r="K2839" s="50">
        <f>IF(D2839="","",MAX(0,D2839+F2839-I2839))</f>
        <v/>
      </c>
      <c r="L2839" s="23">
        <f>IF(D2839="","",IF(D2839&lt;=0,"",1+COUNTIFS($D$2806:$D$2905,"&gt;0",$E$2806:$E$2905,"&gt;"&amp;E2839)))</f>
        <v/>
      </c>
      <c r="M2839" s="23">
        <f>IF(D2839="","",IF(AND(K2839&gt;0,L2839=1),"Yes","No"))</f>
        <v/>
      </c>
      <c r="N2839" s="50">
        <f>IF(D2839="","",N2739+F2839)</f>
        <v/>
      </c>
      <c r="O2839" s="49">
        <f>IF(D2839="","",IF(AND(K2839=0,K2739&gt;0),C2839,""))</f>
        <v/>
      </c>
    </row>
    <row r="2840">
      <c r="A2840" s="47">
        <f>IF(B2840="","",DATE(YEAR('Debt Inputs'!$E$2),MONTH('Debt Inputs'!$E$2)+28,1))</f>
        <v/>
      </c>
      <c r="B2840" s="18">
        <f>IF('Debt Inputs'!A40="","",'Debt Inputs'!A40)</f>
        <v/>
      </c>
      <c r="C2840" s="19">
        <f>IF(B2840="","",IFERROR(VLOOKUP(B2840,'Debt Inputs'!$A$6:$M$105,2,FALSE),""))</f>
        <v/>
      </c>
      <c r="D2840" s="48">
        <f>IF(B2840="","",K2740)</f>
        <v/>
      </c>
      <c r="E2840" s="21">
        <f>IF(B2840="","",IFERROR(VLOOKUP(B2840,'Debt Inputs'!$A$6:$M$105,5,FALSE),0))</f>
        <v/>
      </c>
      <c r="F2840" s="48">
        <f>IF(D2840="","",IFERROR(D2840*E2840/12,0))</f>
        <v/>
      </c>
      <c r="G2840" s="48">
        <f>IF(D2840="","",MIN(IFERROR(VLOOKUP(B2840,'Debt Inputs'!$A$6:$M$105,7,FALSE),0),D2840+F2840))</f>
        <v/>
      </c>
      <c r="H2840" s="48">
        <f>IF(D2840="","",IF(L2840=1,MAX(0,'Debt Inputs'!$B$2-SUM($G$2806:$G$2905)),0))</f>
        <v/>
      </c>
      <c r="I2840" s="48">
        <f>IF(D2840="","",MIN(D2840+F2840,G2840+H2840))</f>
        <v/>
      </c>
      <c r="J2840" s="48">
        <f>IF(D2840="","",MIN(D2840,MAX(0,I2840-F2840)))</f>
        <v/>
      </c>
      <c r="K2840" s="48">
        <f>IF(D2840="","",MAX(0,D2840+F2840-I2840))</f>
        <v/>
      </c>
      <c r="L2840" s="18">
        <f>IF(D2840="","",IF(D2840&lt;=0,"",1+COUNTIFS($D$2806:$D$2905,"&gt;0",$E$2806:$E$2905,"&gt;"&amp;E2840)))</f>
        <v/>
      </c>
      <c r="M2840" s="18">
        <f>IF(D2840="","",IF(AND(K2840&gt;0,L2840=1),"Yes","No"))</f>
        <v/>
      </c>
      <c r="N2840" s="48">
        <f>IF(D2840="","",N2740+F2840)</f>
        <v/>
      </c>
      <c r="O2840" s="47">
        <f>IF(D2840="","",IF(AND(K2840=0,K2740&gt;0),C2840,""))</f>
        <v/>
      </c>
    </row>
    <row r="2841">
      <c r="A2841" s="49">
        <f>IF(B2841="","",DATE(YEAR('Debt Inputs'!$E$2),MONTH('Debt Inputs'!$E$2)+28,1))</f>
        <v/>
      </c>
      <c r="B2841" s="23">
        <f>IF('Debt Inputs'!A41="","",'Debt Inputs'!A41)</f>
        <v/>
      </c>
      <c r="C2841" s="24">
        <f>IF(B2841="","",IFERROR(VLOOKUP(B2841,'Debt Inputs'!$A$6:$M$105,2,FALSE),""))</f>
        <v/>
      </c>
      <c r="D2841" s="50">
        <f>IF(B2841="","",K2741)</f>
        <v/>
      </c>
      <c r="E2841" s="26">
        <f>IF(B2841="","",IFERROR(VLOOKUP(B2841,'Debt Inputs'!$A$6:$M$105,5,FALSE),0))</f>
        <v/>
      </c>
      <c r="F2841" s="50">
        <f>IF(D2841="","",IFERROR(D2841*E2841/12,0))</f>
        <v/>
      </c>
      <c r="G2841" s="50">
        <f>IF(D2841="","",MIN(IFERROR(VLOOKUP(B2841,'Debt Inputs'!$A$6:$M$105,7,FALSE),0),D2841+F2841))</f>
        <v/>
      </c>
      <c r="H2841" s="50">
        <f>IF(D2841="","",IF(L2841=1,MAX(0,'Debt Inputs'!$B$2-SUM($G$2806:$G$2905)),0))</f>
        <v/>
      </c>
      <c r="I2841" s="50">
        <f>IF(D2841="","",MIN(D2841+F2841,G2841+H2841))</f>
        <v/>
      </c>
      <c r="J2841" s="50">
        <f>IF(D2841="","",MIN(D2841,MAX(0,I2841-F2841)))</f>
        <v/>
      </c>
      <c r="K2841" s="50">
        <f>IF(D2841="","",MAX(0,D2841+F2841-I2841))</f>
        <v/>
      </c>
      <c r="L2841" s="23">
        <f>IF(D2841="","",IF(D2841&lt;=0,"",1+COUNTIFS($D$2806:$D$2905,"&gt;0",$E$2806:$E$2905,"&gt;"&amp;E2841)))</f>
        <v/>
      </c>
      <c r="M2841" s="23">
        <f>IF(D2841="","",IF(AND(K2841&gt;0,L2841=1),"Yes","No"))</f>
        <v/>
      </c>
      <c r="N2841" s="50">
        <f>IF(D2841="","",N2741+F2841)</f>
        <v/>
      </c>
      <c r="O2841" s="49">
        <f>IF(D2841="","",IF(AND(K2841=0,K2741&gt;0),C2841,""))</f>
        <v/>
      </c>
    </row>
    <row r="2842">
      <c r="A2842" s="47">
        <f>IF(B2842="","",DATE(YEAR('Debt Inputs'!$E$2),MONTH('Debt Inputs'!$E$2)+28,1))</f>
        <v/>
      </c>
      <c r="B2842" s="18">
        <f>IF('Debt Inputs'!A42="","",'Debt Inputs'!A42)</f>
        <v/>
      </c>
      <c r="C2842" s="19">
        <f>IF(B2842="","",IFERROR(VLOOKUP(B2842,'Debt Inputs'!$A$6:$M$105,2,FALSE),""))</f>
        <v/>
      </c>
      <c r="D2842" s="48">
        <f>IF(B2842="","",K2742)</f>
        <v/>
      </c>
      <c r="E2842" s="21">
        <f>IF(B2842="","",IFERROR(VLOOKUP(B2842,'Debt Inputs'!$A$6:$M$105,5,FALSE),0))</f>
        <v/>
      </c>
      <c r="F2842" s="48">
        <f>IF(D2842="","",IFERROR(D2842*E2842/12,0))</f>
        <v/>
      </c>
      <c r="G2842" s="48">
        <f>IF(D2842="","",MIN(IFERROR(VLOOKUP(B2842,'Debt Inputs'!$A$6:$M$105,7,FALSE),0),D2842+F2842))</f>
        <v/>
      </c>
      <c r="H2842" s="48">
        <f>IF(D2842="","",IF(L2842=1,MAX(0,'Debt Inputs'!$B$2-SUM($G$2806:$G$2905)),0))</f>
        <v/>
      </c>
      <c r="I2842" s="48">
        <f>IF(D2842="","",MIN(D2842+F2842,G2842+H2842))</f>
        <v/>
      </c>
      <c r="J2842" s="48">
        <f>IF(D2842="","",MIN(D2842,MAX(0,I2842-F2842)))</f>
        <v/>
      </c>
      <c r="K2842" s="48">
        <f>IF(D2842="","",MAX(0,D2842+F2842-I2842))</f>
        <v/>
      </c>
      <c r="L2842" s="18">
        <f>IF(D2842="","",IF(D2842&lt;=0,"",1+COUNTIFS($D$2806:$D$2905,"&gt;0",$E$2806:$E$2905,"&gt;"&amp;E2842)))</f>
        <v/>
      </c>
      <c r="M2842" s="18">
        <f>IF(D2842="","",IF(AND(K2842&gt;0,L2842=1),"Yes","No"))</f>
        <v/>
      </c>
      <c r="N2842" s="48">
        <f>IF(D2842="","",N2742+F2842)</f>
        <v/>
      </c>
      <c r="O2842" s="47">
        <f>IF(D2842="","",IF(AND(K2842=0,K2742&gt;0),C2842,""))</f>
        <v/>
      </c>
    </row>
    <row r="2843">
      <c r="A2843" s="49">
        <f>IF(B2843="","",DATE(YEAR('Debt Inputs'!$E$2),MONTH('Debt Inputs'!$E$2)+28,1))</f>
        <v/>
      </c>
      <c r="B2843" s="23">
        <f>IF('Debt Inputs'!A43="","",'Debt Inputs'!A43)</f>
        <v/>
      </c>
      <c r="C2843" s="24">
        <f>IF(B2843="","",IFERROR(VLOOKUP(B2843,'Debt Inputs'!$A$6:$M$105,2,FALSE),""))</f>
        <v/>
      </c>
      <c r="D2843" s="50">
        <f>IF(B2843="","",K2743)</f>
        <v/>
      </c>
      <c r="E2843" s="26">
        <f>IF(B2843="","",IFERROR(VLOOKUP(B2843,'Debt Inputs'!$A$6:$M$105,5,FALSE),0))</f>
        <v/>
      </c>
      <c r="F2843" s="50">
        <f>IF(D2843="","",IFERROR(D2843*E2843/12,0))</f>
        <v/>
      </c>
      <c r="G2843" s="50">
        <f>IF(D2843="","",MIN(IFERROR(VLOOKUP(B2843,'Debt Inputs'!$A$6:$M$105,7,FALSE),0),D2843+F2843))</f>
        <v/>
      </c>
      <c r="H2843" s="50">
        <f>IF(D2843="","",IF(L2843=1,MAX(0,'Debt Inputs'!$B$2-SUM($G$2806:$G$2905)),0))</f>
        <v/>
      </c>
      <c r="I2843" s="50">
        <f>IF(D2843="","",MIN(D2843+F2843,G2843+H2843))</f>
        <v/>
      </c>
      <c r="J2843" s="50">
        <f>IF(D2843="","",MIN(D2843,MAX(0,I2843-F2843)))</f>
        <v/>
      </c>
      <c r="K2843" s="50">
        <f>IF(D2843="","",MAX(0,D2843+F2843-I2843))</f>
        <v/>
      </c>
      <c r="L2843" s="23">
        <f>IF(D2843="","",IF(D2843&lt;=0,"",1+COUNTIFS($D$2806:$D$2905,"&gt;0",$E$2806:$E$2905,"&gt;"&amp;E2843)))</f>
        <v/>
      </c>
      <c r="M2843" s="23">
        <f>IF(D2843="","",IF(AND(K2843&gt;0,L2843=1),"Yes","No"))</f>
        <v/>
      </c>
      <c r="N2843" s="50">
        <f>IF(D2843="","",N2743+F2843)</f>
        <v/>
      </c>
      <c r="O2843" s="49">
        <f>IF(D2843="","",IF(AND(K2843=0,K2743&gt;0),C2843,""))</f>
        <v/>
      </c>
    </row>
    <row r="2844">
      <c r="A2844" s="47">
        <f>IF(B2844="","",DATE(YEAR('Debt Inputs'!$E$2),MONTH('Debt Inputs'!$E$2)+28,1))</f>
        <v/>
      </c>
      <c r="B2844" s="18">
        <f>IF('Debt Inputs'!A44="","",'Debt Inputs'!A44)</f>
        <v/>
      </c>
      <c r="C2844" s="19">
        <f>IF(B2844="","",IFERROR(VLOOKUP(B2844,'Debt Inputs'!$A$6:$M$105,2,FALSE),""))</f>
        <v/>
      </c>
      <c r="D2844" s="48">
        <f>IF(B2844="","",K2744)</f>
        <v/>
      </c>
      <c r="E2844" s="21">
        <f>IF(B2844="","",IFERROR(VLOOKUP(B2844,'Debt Inputs'!$A$6:$M$105,5,FALSE),0))</f>
        <v/>
      </c>
      <c r="F2844" s="48">
        <f>IF(D2844="","",IFERROR(D2844*E2844/12,0))</f>
        <v/>
      </c>
      <c r="G2844" s="48">
        <f>IF(D2844="","",MIN(IFERROR(VLOOKUP(B2844,'Debt Inputs'!$A$6:$M$105,7,FALSE),0),D2844+F2844))</f>
        <v/>
      </c>
      <c r="H2844" s="48">
        <f>IF(D2844="","",IF(L2844=1,MAX(0,'Debt Inputs'!$B$2-SUM($G$2806:$G$2905)),0))</f>
        <v/>
      </c>
      <c r="I2844" s="48">
        <f>IF(D2844="","",MIN(D2844+F2844,G2844+H2844))</f>
        <v/>
      </c>
      <c r="J2844" s="48">
        <f>IF(D2844="","",MIN(D2844,MAX(0,I2844-F2844)))</f>
        <v/>
      </c>
      <c r="K2844" s="48">
        <f>IF(D2844="","",MAX(0,D2844+F2844-I2844))</f>
        <v/>
      </c>
      <c r="L2844" s="18">
        <f>IF(D2844="","",IF(D2844&lt;=0,"",1+COUNTIFS($D$2806:$D$2905,"&gt;0",$E$2806:$E$2905,"&gt;"&amp;E2844)))</f>
        <v/>
      </c>
      <c r="M2844" s="18">
        <f>IF(D2844="","",IF(AND(K2844&gt;0,L2844=1),"Yes","No"))</f>
        <v/>
      </c>
      <c r="N2844" s="48">
        <f>IF(D2844="","",N2744+F2844)</f>
        <v/>
      </c>
      <c r="O2844" s="47">
        <f>IF(D2844="","",IF(AND(K2844=0,K2744&gt;0),C2844,""))</f>
        <v/>
      </c>
    </row>
    <row r="2845">
      <c r="A2845" s="49">
        <f>IF(B2845="","",DATE(YEAR('Debt Inputs'!$E$2),MONTH('Debt Inputs'!$E$2)+28,1))</f>
        <v/>
      </c>
      <c r="B2845" s="23">
        <f>IF('Debt Inputs'!A45="","",'Debt Inputs'!A45)</f>
        <v/>
      </c>
      <c r="C2845" s="24">
        <f>IF(B2845="","",IFERROR(VLOOKUP(B2845,'Debt Inputs'!$A$6:$M$105,2,FALSE),""))</f>
        <v/>
      </c>
      <c r="D2845" s="50">
        <f>IF(B2845="","",K2745)</f>
        <v/>
      </c>
      <c r="E2845" s="26">
        <f>IF(B2845="","",IFERROR(VLOOKUP(B2845,'Debt Inputs'!$A$6:$M$105,5,FALSE),0))</f>
        <v/>
      </c>
      <c r="F2845" s="50">
        <f>IF(D2845="","",IFERROR(D2845*E2845/12,0))</f>
        <v/>
      </c>
      <c r="G2845" s="50">
        <f>IF(D2845="","",MIN(IFERROR(VLOOKUP(B2845,'Debt Inputs'!$A$6:$M$105,7,FALSE),0),D2845+F2845))</f>
        <v/>
      </c>
      <c r="H2845" s="50">
        <f>IF(D2845="","",IF(L2845=1,MAX(0,'Debt Inputs'!$B$2-SUM($G$2806:$G$2905)),0))</f>
        <v/>
      </c>
      <c r="I2845" s="50">
        <f>IF(D2845="","",MIN(D2845+F2845,G2845+H2845))</f>
        <v/>
      </c>
      <c r="J2845" s="50">
        <f>IF(D2845="","",MIN(D2845,MAX(0,I2845-F2845)))</f>
        <v/>
      </c>
      <c r="K2845" s="50">
        <f>IF(D2845="","",MAX(0,D2845+F2845-I2845))</f>
        <v/>
      </c>
      <c r="L2845" s="23">
        <f>IF(D2845="","",IF(D2845&lt;=0,"",1+COUNTIFS($D$2806:$D$2905,"&gt;0",$E$2806:$E$2905,"&gt;"&amp;E2845)))</f>
        <v/>
      </c>
      <c r="M2845" s="23">
        <f>IF(D2845="","",IF(AND(K2845&gt;0,L2845=1),"Yes","No"))</f>
        <v/>
      </c>
      <c r="N2845" s="50">
        <f>IF(D2845="","",N2745+F2845)</f>
        <v/>
      </c>
      <c r="O2845" s="49">
        <f>IF(D2845="","",IF(AND(K2845=0,K2745&gt;0),C2845,""))</f>
        <v/>
      </c>
    </row>
    <row r="2846">
      <c r="A2846" s="47">
        <f>IF(B2846="","",DATE(YEAR('Debt Inputs'!$E$2),MONTH('Debt Inputs'!$E$2)+28,1))</f>
        <v/>
      </c>
      <c r="B2846" s="18">
        <f>IF('Debt Inputs'!A46="","",'Debt Inputs'!A46)</f>
        <v/>
      </c>
      <c r="C2846" s="19">
        <f>IF(B2846="","",IFERROR(VLOOKUP(B2846,'Debt Inputs'!$A$6:$M$105,2,FALSE),""))</f>
        <v/>
      </c>
      <c r="D2846" s="48">
        <f>IF(B2846="","",K2746)</f>
        <v/>
      </c>
      <c r="E2846" s="21">
        <f>IF(B2846="","",IFERROR(VLOOKUP(B2846,'Debt Inputs'!$A$6:$M$105,5,FALSE),0))</f>
        <v/>
      </c>
      <c r="F2846" s="48">
        <f>IF(D2846="","",IFERROR(D2846*E2846/12,0))</f>
        <v/>
      </c>
      <c r="G2846" s="48">
        <f>IF(D2846="","",MIN(IFERROR(VLOOKUP(B2846,'Debt Inputs'!$A$6:$M$105,7,FALSE),0),D2846+F2846))</f>
        <v/>
      </c>
      <c r="H2846" s="48">
        <f>IF(D2846="","",IF(L2846=1,MAX(0,'Debt Inputs'!$B$2-SUM($G$2806:$G$2905)),0))</f>
        <v/>
      </c>
      <c r="I2846" s="48">
        <f>IF(D2846="","",MIN(D2846+F2846,G2846+H2846))</f>
        <v/>
      </c>
      <c r="J2846" s="48">
        <f>IF(D2846="","",MIN(D2846,MAX(0,I2846-F2846)))</f>
        <v/>
      </c>
      <c r="K2846" s="48">
        <f>IF(D2846="","",MAX(0,D2846+F2846-I2846))</f>
        <v/>
      </c>
      <c r="L2846" s="18">
        <f>IF(D2846="","",IF(D2846&lt;=0,"",1+COUNTIFS($D$2806:$D$2905,"&gt;0",$E$2806:$E$2905,"&gt;"&amp;E2846)))</f>
        <v/>
      </c>
      <c r="M2846" s="18">
        <f>IF(D2846="","",IF(AND(K2846&gt;0,L2846=1),"Yes","No"))</f>
        <v/>
      </c>
      <c r="N2846" s="48">
        <f>IF(D2846="","",N2746+F2846)</f>
        <v/>
      </c>
      <c r="O2846" s="47">
        <f>IF(D2846="","",IF(AND(K2846=0,K2746&gt;0),C2846,""))</f>
        <v/>
      </c>
    </row>
    <row r="2847">
      <c r="A2847" s="49">
        <f>IF(B2847="","",DATE(YEAR('Debt Inputs'!$E$2),MONTH('Debt Inputs'!$E$2)+28,1))</f>
        <v/>
      </c>
      <c r="B2847" s="23">
        <f>IF('Debt Inputs'!A47="","",'Debt Inputs'!A47)</f>
        <v/>
      </c>
      <c r="C2847" s="24">
        <f>IF(B2847="","",IFERROR(VLOOKUP(B2847,'Debt Inputs'!$A$6:$M$105,2,FALSE),""))</f>
        <v/>
      </c>
      <c r="D2847" s="50">
        <f>IF(B2847="","",K2747)</f>
        <v/>
      </c>
      <c r="E2847" s="26">
        <f>IF(B2847="","",IFERROR(VLOOKUP(B2847,'Debt Inputs'!$A$6:$M$105,5,FALSE),0))</f>
        <v/>
      </c>
      <c r="F2847" s="50">
        <f>IF(D2847="","",IFERROR(D2847*E2847/12,0))</f>
        <v/>
      </c>
      <c r="G2847" s="50">
        <f>IF(D2847="","",MIN(IFERROR(VLOOKUP(B2847,'Debt Inputs'!$A$6:$M$105,7,FALSE),0),D2847+F2847))</f>
        <v/>
      </c>
      <c r="H2847" s="50">
        <f>IF(D2847="","",IF(L2847=1,MAX(0,'Debt Inputs'!$B$2-SUM($G$2806:$G$2905)),0))</f>
        <v/>
      </c>
      <c r="I2847" s="50">
        <f>IF(D2847="","",MIN(D2847+F2847,G2847+H2847))</f>
        <v/>
      </c>
      <c r="J2847" s="50">
        <f>IF(D2847="","",MIN(D2847,MAX(0,I2847-F2847)))</f>
        <v/>
      </c>
      <c r="K2847" s="50">
        <f>IF(D2847="","",MAX(0,D2847+F2847-I2847))</f>
        <v/>
      </c>
      <c r="L2847" s="23">
        <f>IF(D2847="","",IF(D2847&lt;=0,"",1+COUNTIFS($D$2806:$D$2905,"&gt;0",$E$2806:$E$2905,"&gt;"&amp;E2847)))</f>
        <v/>
      </c>
      <c r="M2847" s="23">
        <f>IF(D2847="","",IF(AND(K2847&gt;0,L2847=1),"Yes","No"))</f>
        <v/>
      </c>
      <c r="N2847" s="50">
        <f>IF(D2847="","",N2747+F2847)</f>
        <v/>
      </c>
      <c r="O2847" s="49">
        <f>IF(D2847="","",IF(AND(K2847=0,K2747&gt;0),C2847,""))</f>
        <v/>
      </c>
    </row>
    <row r="2848">
      <c r="A2848" s="47">
        <f>IF(B2848="","",DATE(YEAR('Debt Inputs'!$E$2),MONTH('Debt Inputs'!$E$2)+28,1))</f>
        <v/>
      </c>
      <c r="B2848" s="18">
        <f>IF('Debt Inputs'!A48="","",'Debt Inputs'!A48)</f>
        <v/>
      </c>
      <c r="C2848" s="19">
        <f>IF(B2848="","",IFERROR(VLOOKUP(B2848,'Debt Inputs'!$A$6:$M$105,2,FALSE),""))</f>
        <v/>
      </c>
      <c r="D2848" s="48">
        <f>IF(B2848="","",K2748)</f>
        <v/>
      </c>
      <c r="E2848" s="21">
        <f>IF(B2848="","",IFERROR(VLOOKUP(B2848,'Debt Inputs'!$A$6:$M$105,5,FALSE),0))</f>
        <v/>
      </c>
      <c r="F2848" s="48">
        <f>IF(D2848="","",IFERROR(D2848*E2848/12,0))</f>
        <v/>
      </c>
      <c r="G2848" s="48">
        <f>IF(D2848="","",MIN(IFERROR(VLOOKUP(B2848,'Debt Inputs'!$A$6:$M$105,7,FALSE),0),D2848+F2848))</f>
        <v/>
      </c>
      <c r="H2848" s="48">
        <f>IF(D2848="","",IF(L2848=1,MAX(0,'Debt Inputs'!$B$2-SUM($G$2806:$G$2905)),0))</f>
        <v/>
      </c>
      <c r="I2848" s="48">
        <f>IF(D2848="","",MIN(D2848+F2848,G2848+H2848))</f>
        <v/>
      </c>
      <c r="J2848" s="48">
        <f>IF(D2848="","",MIN(D2848,MAX(0,I2848-F2848)))</f>
        <v/>
      </c>
      <c r="K2848" s="48">
        <f>IF(D2848="","",MAX(0,D2848+F2848-I2848))</f>
        <v/>
      </c>
      <c r="L2848" s="18">
        <f>IF(D2848="","",IF(D2848&lt;=0,"",1+COUNTIFS($D$2806:$D$2905,"&gt;0",$E$2806:$E$2905,"&gt;"&amp;E2848)))</f>
        <v/>
      </c>
      <c r="M2848" s="18">
        <f>IF(D2848="","",IF(AND(K2848&gt;0,L2848=1),"Yes","No"))</f>
        <v/>
      </c>
      <c r="N2848" s="48">
        <f>IF(D2848="","",N2748+F2848)</f>
        <v/>
      </c>
      <c r="O2848" s="47">
        <f>IF(D2848="","",IF(AND(K2848=0,K2748&gt;0),C2848,""))</f>
        <v/>
      </c>
    </row>
    <row r="2849">
      <c r="A2849" s="49">
        <f>IF(B2849="","",DATE(YEAR('Debt Inputs'!$E$2),MONTH('Debt Inputs'!$E$2)+28,1))</f>
        <v/>
      </c>
      <c r="B2849" s="23">
        <f>IF('Debt Inputs'!A49="","",'Debt Inputs'!A49)</f>
        <v/>
      </c>
      <c r="C2849" s="24">
        <f>IF(B2849="","",IFERROR(VLOOKUP(B2849,'Debt Inputs'!$A$6:$M$105,2,FALSE),""))</f>
        <v/>
      </c>
      <c r="D2849" s="50">
        <f>IF(B2849="","",K2749)</f>
        <v/>
      </c>
      <c r="E2849" s="26">
        <f>IF(B2849="","",IFERROR(VLOOKUP(B2849,'Debt Inputs'!$A$6:$M$105,5,FALSE),0))</f>
        <v/>
      </c>
      <c r="F2849" s="50">
        <f>IF(D2849="","",IFERROR(D2849*E2849/12,0))</f>
        <v/>
      </c>
      <c r="G2849" s="50">
        <f>IF(D2849="","",MIN(IFERROR(VLOOKUP(B2849,'Debt Inputs'!$A$6:$M$105,7,FALSE),0),D2849+F2849))</f>
        <v/>
      </c>
      <c r="H2849" s="50">
        <f>IF(D2849="","",IF(L2849=1,MAX(0,'Debt Inputs'!$B$2-SUM($G$2806:$G$2905)),0))</f>
        <v/>
      </c>
      <c r="I2849" s="50">
        <f>IF(D2849="","",MIN(D2849+F2849,G2849+H2849))</f>
        <v/>
      </c>
      <c r="J2849" s="50">
        <f>IF(D2849="","",MIN(D2849,MAX(0,I2849-F2849)))</f>
        <v/>
      </c>
      <c r="K2849" s="50">
        <f>IF(D2849="","",MAX(0,D2849+F2849-I2849))</f>
        <v/>
      </c>
      <c r="L2849" s="23">
        <f>IF(D2849="","",IF(D2849&lt;=0,"",1+COUNTIFS($D$2806:$D$2905,"&gt;0",$E$2806:$E$2905,"&gt;"&amp;E2849)))</f>
        <v/>
      </c>
      <c r="M2849" s="23">
        <f>IF(D2849="","",IF(AND(K2849&gt;0,L2849=1),"Yes","No"))</f>
        <v/>
      </c>
      <c r="N2849" s="50">
        <f>IF(D2849="","",N2749+F2849)</f>
        <v/>
      </c>
      <c r="O2849" s="49">
        <f>IF(D2849="","",IF(AND(K2849=0,K2749&gt;0),C2849,""))</f>
        <v/>
      </c>
    </row>
    <row r="2850">
      <c r="A2850" s="47">
        <f>IF(B2850="","",DATE(YEAR('Debt Inputs'!$E$2),MONTH('Debt Inputs'!$E$2)+28,1))</f>
        <v/>
      </c>
      <c r="B2850" s="18">
        <f>IF('Debt Inputs'!A50="","",'Debt Inputs'!A50)</f>
        <v/>
      </c>
      <c r="C2850" s="19">
        <f>IF(B2850="","",IFERROR(VLOOKUP(B2850,'Debt Inputs'!$A$6:$M$105,2,FALSE),""))</f>
        <v/>
      </c>
      <c r="D2850" s="48">
        <f>IF(B2850="","",K2750)</f>
        <v/>
      </c>
      <c r="E2850" s="21">
        <f>IF(B2850="","",IFERROR(VLOOKUP(B2850,'Debt Inputs'!$A$6:$M$105,5,FALSE),0))</f>
        <v/>
      </c>
      <c r="F2850" s="48">
        <f>IF(D2850="","",IFERROR(D2850*E2850/12,0))</f>
        <v/>
      </c>
      <c r="G2850" s="48">
        <f>IF(D2850="","",MIN(IFERROR(VLOOKUP(B2850,'Debt Inputs'!$A$6:$M$105,7,FALSE),0),D2850+F2850))</f>
        <v/>
      </c>
      <c r="H2850" s="48">
        <f>IF(D2850="","",IF(L2850=1,MAX(0,'Debt Inputs'!$B$2-SUM($G$2806:$G$2905)),0))</f>
        <v/>
      </c>
      <c r="I2850" s="48">
        <f>IF(D2850="","",MIN(D2850+F2850,G2850+H2850))</f>
        <v/>
      </c>
      <c r="J2850" s="48">
        <f>IF(D2850="","",MIN(D2850,MAX(0,I2850-F2850)))</f>
        <v/>
      </c>
      <c r="K2850" s="48">
        <f>IF(D2850="","",MAX(0,D2850+F2850-I2850))</f>
        <v/>
      </c>
      <c r="L2850" s="18">
        <f>IF(D2850="","",IF(D2850&lt;=0,"",1+COUNTIFS($D$2806:$D$2905,"&gt;0",$E$2806:$E$2905,"&gt;"&amp;E2850)))</f>
        <v/>
      </c>
      <c r="M2850" s="18">
        <f>IF(D2850="","",IF(AND(K2850&gt;0,L2850=1),"Yes","No"))</f>
        <v/>
      </c>
      <c r="N2850" s="48">
        <f>IF(D2850="","",N2750+F2850)</f>
        <v/>
      </c>
      <c r="O2850" s="47">
        <f>IF(D2850="","",IF(AND(K2850=0,K2750&gt;0),C2850,""))</f>
        <v/>
      </c>
    </row>
    <row r="2851">
      <c r="A2851" s="49">
        <f>IF(B2851="","",DATE(YEAR('Debt Inputs'!$E$2),MONTH('Debt Inputs'!$E$2)+28,1))</f>
        <v/>
      </c>
      <c r="B2851" s="23">
        <f>IF('Debt Inputs'!A51="","",'Debt Inputs'!A51)</f>
        <v/>
      </c>
      <c r="C2851" s="24">
        <f>IF(B2851="","",IFERROR(VLOOKUP(B2851,'Debt Inputs'!$A$6:$M$105,2,FALSE),""))</f>
        <v/>
      </c>
      <c r="D2851" s="50">
        <f>IF(B2851="","",K2751)</f>
        <v/>
      </c>
      <c r="E2851" s="26">
        <f>IF(B2851="","",IFERROR(VLOOKUP(B2851,'Debt Inputs'!$A$6:$M$105,5,FALSE),0))</f>
        <v/>
      </c>
      <c r="F2851" s="50">
        <f>IF(D2851="","",IFERROR(D2851*E2851/12,0))</f>
        <v/>
      </c>
      <c r="G2851" s="50">
        <f>IF(D2851="","",MIN(IFERROR(VLOOKUP(B2851,'Debt Inputs'!$A$6:$M$105,7,FALSE),0),D2851+F2851))</f>
        <v/>
      </c>
      <c r="H2851" s="50">
        <f>IF(D2851="","",IF(L2851=1,MAX(0,'Debt Inputs'!$B$2-SUM($G$2806:$G$2905)),0))</f>
        <v/>
      </c>
      <c r="I2851" s="50">
        <f>IF(D2851="","",MIN(D2851+F2851,G2851+H2851))</f>
        <v/>
      </c>
      <c r="J2851" s="50">
        <f>IF(D2851="","",MIN(D2851,MAX(0,I2851-F2851)))</f>
        <v/>
      </c>
      <c r="K2851" s="50">
        <f>IF(D2851="","",MAX(0,D2851+F2851-I2851))</f>
        <v/>
      </c>
      <c r="L2851" s="23">
        <f>IF(D2851="","",IF(D2851&lt;=0,"",1+COUNTIFS($D$2806:$D$2905,"&gt;0",$E$2806:$E$2905,"&gt;"&amp;E2851)))</f>
        <v/>
      </c>
      <c r="M2851" s="23">
        <f>IF(D2851="","",IF(AND(K2851&gt;0,L2851=1),"Yes","No"))</f>
        <v/>
      </c>
      <c r="N2851" s="50">
        <f>IF(D2851="","",N2751+F2851)</f>
        <v/>
      </c>
      <c r="O2851" s="49">
        <f>IF(D2851="","",IF(AND(K2851=0,K2751&gt;0),C2851,""))</f>
        <v/>
      </c>
    </row>
    <row r="2852">
      <c r="A2852" s="47">
        <f>IF(B2852="","",DATE(YEAR('Debt Inputs'!$E$2),MONTH('Debt Inputs'!$E$2)+28,1))</f>
        <v/>
      </c>
      <c r="B2852" s="18">
        <f>IF('Debt Inputs'!A52="","",'Debt Inputs'!A52)</f>
        <v/>
      </c>
      <c r="C2852" s="19">
        <f>IF(B2852="","",IFERROR(VLOOKUP(B2852,'Debt Inputs'!$A$6:$M$105,2,FALSE),""))</f>
        <v/>
      </c>
      <c r="D2852" s="48">
        <f>IF(B2852="","",K2752)</f>
        <v/>
      </c>
      <c r="E2852" s="21">
        <f>IF(B2852="","",IFERROR(VLOOKUP(B2852,'Debt Inputs'!$A$6:$M$105,5,FALSE),0))</f>
        <v/>
      </c>
      <c r="F2852" s="48">
        <f>IF(D2852="","",IFERROR(D2852*E2852/12,0))</f>
        <v/>
      </c>
      <c r="G2852" s="48">
        <f>IF(D2852="","",MIN(IFERROR(VLOOKUP(B2852,'Debt Inputs'!$A$6:$M$105,7,FALSE),0),D2852+F2852))</f>
        <v/>
      </c>
      <c r="H2852" s="48">
        <f>IF(D2852="","",IF(L2852=1,MAX(0,'Debt Inputs'!$B$2-SUM($G$2806:$G$2905)),0))</f>
        <v/>
      </c>
      <c r="I2852" s="48">
        <f>IF(D2852="","",MIN(D2852+F2852,G2852+H2852))</f>
        <v/>
      </c>
      <c r="J2852" s="48">
        <f>IF(D2852="","",MIN(D2852,MAX(0,I2852-F2852)))</f>
        <v/>
      </c>
      <c r="K2852" s="48">
        <f>IF(D2852="","",MAX(0,D2852+F2852-I2852))</f>
        <v/>
      </c>
      <c r="L2852" s="18">
        <f>IF(D2852="","",IF(D2852&lt;=0,"",1+COUNTIFS($D$2806:$D$2905,"&gt;0",$E$2806:$E$2905,"&gt;"&amp;E2852)))</f>
        <v/>
      </c>
      <c r="M2852" s="18">
        <f>IF(D2852="","",IF(AND(K2852&gt;0,L2852=1),"Yes","No"))</f>
        <v/>
      </c>
      <c r="N2852" s="48">
        <f>IF(D2852="","",N2752+F2852)</f>
        <v/>
      </c>
      <c r="O2852" s="47">
        <f>IF(D2852="","",IF(AND(K2852=0,K2752&gt;0),C2852,""))</f>
        <v/>
      </c>
    </row>
    <row r="2853">
      <c r="A2853" s="49">
        <f>IF(B2853="","",DATE(YEAR('Debt Inputs'!$E$2),MONTH('Debt Inputs'!$E$2)+28,1))</f>
        <v/>
      </c>
      <c r="B2853" s="23">
        <f>IF('Debt Inputs'!A53="","",'Debt Inputs'!A53)</f>
        <v/>
      </c>
      <c r="C2853" s="24">
        <f>IF(B2853="","",IFERROR(VLOOKUP(B2853,'Debt Inputs'!$A$6:$M$105,2,FALSE),""))</f>
        <v/>
      </c>
      <c r="D2853" s="50">
        <f>IF(B2853="","",K2753)</f>
        <v/>
      </c>
      <c r="E2853" s="26">
        <f>IF(B2853="","",IFERROR(VLOOKUP(B2853,'Debt Inputs'!$A$6:$M$105,5,FALSE),0))</f>
        <v/>
      </c>
      <c r="F2853" s="50">
        <f>IF(D2853="","",IFERROR(D2853*E2853/12,0))</f>
        <v/>
      </c>
      <c r="G2853" s="50">
        <f>IF(D2853="","",MIN(IFERROR(VLOOKUP(B2853,'Debt Inputs'!$A$6:$M$105,7,FALSE),0),D2853+F2853))</f>
        <v/>
      </c>
      <c r="H2853" s="50">
        <f>IF(D2853="","",IF(L2853=1,MAX(0,'Debt Inputs'!$B$2-SUM($G$2806:$G$2905)),0))</f>
        <v/>
      </c>
      <c r="I2853" s="50">
        <f>IF(D2853="","",MIN(D2853+F2853,G2853+H2853))</f>
        <v/>
      </c>
      <c r="J2853" s="50">
        <f>IF(D2853="","",MIN(D2853,MAX(0,I2853-F2853)))</f>
        <v/>
      </c>
      <c r="K2853" s="50">
        <f>IF(D2853="","",MAX(0,D2853+F2853-I2853))</f>
        <v/>
      </c>
      <c r="L2853" s="23">
        <f>IF(D2853="","",IF(D2853&lt;=0,"",1+COUNTIFS($D$2806:$D$2905,"&gt;0",$E$2806:$E$2905,"&gt;"&amp;E2853)))</f>
        <v/>
      </c>
      <c r="M2853" s="23">
        <f>IF(D2853="","",IF(AND(K2853&gt;0,L2853=1),"Yes","No"))</f>
        <v/>
      </c>
      <c r="N2853" s="50">
        <f>IF(D2853="","",N2753+F2853)</f>
        <v/>
      </c>
      <c r="O2853" s="49">
        <f>IF(D2853="","",IF(AND(K2853=0,K2753&gt;0),C2853,""))</f>
        <v/>
      </c>
    </row>
    <row r="2854">
      <c r="A2854" s="47">
        <f>IF(B2854="","",DATE(YEAR('Debt Inputs'!$E$2),MONTH('Debt Inputs'!$E$2)+28,1))</f>
        <v/>
      </c>
      <c r="B2854" s="18">
        <f>IF('Debt Inputs'!A54="","",'Debt Inputs'!A54)</f>
        <v/>
      </c>
      <c r="C2854" s="19">
        <f>IF(B2854="","",IFERROR(VLOOKUP(B2854,'Debt Inputs'!$A$6:$M$105,2,FALSE),""))</f>
        <v/>
      </c>
      <c r="D2854" s="48">
        <f>IF(B2854="","",K2754)</f>
        <v/>
      </c>
      <c r="E2854" s="21">
        <f>IF(B2854="","",IFERROR(VLOOKUP(B2854,'Debt Inputs'!$A$6:$M$105,5,FALSE),0))</f>
        <v/>
      </c>
      <c r="F2854" s="48">
        <f>IF(D2854="","",IFERROR(D2854*E2854/12,0))</f>
        <v/>
      </c>
      <c r="G2854" s="48">
        <f>IF(D2854="","",MIN(IFERROR(VLOOKUP(B2854,'Debt Inputs'!$A$6:$M$105,7,FALSE),0),D2854+F2854))</f>
        <v/>
      </c>
      <c r="H2854" s="48">
        <f>IF(D2854="","",IF(L2854=1,MAX(0,'Debt Inputs'!$B$2-SUM($G$2806:$G$2905)),0))</f>
        <v/>
      </c>
      <c r="I2854" s="48">
        <f>IF(D2854="","",MIN(D2854+F2854,G2854+H2854))</f>
        <v/>
      </c>
      <c r="J2854" s="48">
        <f>IF(D2854="","",MIN(D2854,MAX(0,I2854-F2854)))</f>
        <v/>
      </c>
      <c r="K2854" s="48">
        <f>IF(D2854="","",MAX(0,D2854+F2854-I2854))</f>
        <v/>
      </c>
      <c r="L2854" s="18">
        <f>IF(D2854="","",IF(D2854&lt;=0,"",1+COUNTIFS($D$2806:$D$2905,"&gt;0",$E$2806:$E$2905,"&gt;"&amp;E2854)))</f>
        <v/>
      </c>
      <c r="M2854" s="18">
        <f>IF(D2854="","",IF(AND(K2854&gt;0,L2854=1),"Yes","No"))</f>
        <v/>
      </c>
      <c r="N2854" s="48">
        <f>IF(D2854="","",N2754+F2854)</f>
        <v/>
      </c>
      <c r="O2854" s="47">
        <f>IF(D2854="","",IF(AND(K2854=0,K2754&gt;0),C2854,""))</f>
        <v/>
      </c>
    </row>
    <row r="2855">
      <c r="A2855" s="49">
        <f>IF(B2855="","",DATE(YEAR('Debt Inputs'!$E$2),MONTH('Debt Inputs'!$E$2)+28,1))</f>
        <v/>
      </c>
      <c r="B2855" s="23">
        <f>IF('Debt Inputs'!A55="","",'Debt Inputs'!A55)</f>
        <v/>
      </c>
      <c r="C2855" s="24">
        <f>IF(B2855="","",IFERROR(VLOOKUP(B2855,'Debt Inputs'!$A$6:$M$105,2,FALSE),""))</f>
        <v/>
      </c>
      <c r="D2855" s="50">
        <f>IF(B2855="","",K2755)</f>
        <v/>
      </c>
      <c r="E2855" s="26">
        <f>IF(B2855="","",IFERROR(VLOOKUP(B2855,'Debt Inputs'!$A$6:$M$105,5,FALSE),0))</f>
        <v/>
      </c>
      <c r="F2855" s="50">
        <f>IF(D2855="","",IFERROR(D2855*E2855/12,0))</f>
        <v/>
      </c>
      <c r="G2855" s="50">
        <f>IF(D2855="","",MIN(IFERROR(VLOOKUP(B2855,'Debt Inputs'!$A$6:$M$105,7,FALSE),0),D2855+F2855))</f>
        <v/>
      </c>
      <c r="H2855" s="50">
        <f>IF(D2855="","",IF(L2855=1,MAX(0,'Debt Inputs'!$B$2-SUM($G$2806:$G$2905)),0))</f>
        <v/>
      </c>
      <c r="I2855" s="50">
        <f>IF(D2855="","",MIN(D2855+F2855,G2855+H2855))</f>
        <v/>
      </c>
      <c r="J2855" s="50">
        <f>IF(D2855="","",MIN(D2855,MAX(0,I2855-F2855)))</f>
        <v/>
      </c>
      <c r="K2855" s="50">
        <f>IF(D2855="","",MAX(0,D2855+F2855-I2855))</f>
        <v/>
      </c>
      <c r="L2855" s="23">
        <f>IF(D2855="","",IF(D2855&lt;=0,"",1+COUNTIFS($D$2806:$D$2905,"&gt;0",$E$2806:$E$2905,"&gt;"&amp;E2855)))</f>
        <v/>
      </c>
      <c r="M2855" s="23">
        <f>IF(D2855="","",IF(AND(K2855&gt;0,L2855=1),"Yes","No"))</f>
        <v/>
      </c>
      <c r="N2855" s="50">
        <f>IF(D2855="","",N2755+F2855)</f>
        <v/>
      </c>
      <c r="O2855" s="49">
        <f>IF(D2855="","",IF(AND(K2855=0,K2755&gt;0),C2855,""))</f>
        <v/>
      </c>
    </row>
    <row r="2856">
      <c r="A2856" s="47">
        <f>IF(B2856="","",DATE(YEAR('Debt Inputs'!$E$2),MONTH('Debt Inputs'!$E$2)+28,1))</f>
        <v/>
      </c>
      <c r="B2856" s="18">
        <f>IF('Debt Inputs'!A56="","",'Debt Inputs'!A56)</f>
        <v/>
      </c>
      <c r="C2856" s="19">
        <f>IF(B2856="","",IFERROR(VLOOKUP(B2856,'Debt Inputs'!$A$6:$M$105,2,FALSE),""))</f>
        <v/>
      </c>
      <c r="D2856" s="48">
        <f>IF(B2856="","",K2756)</f>
        <v/>
      </c>
      <c r="E2856" s="21">
        <f>IF(B2856="","",IFERROR(VLOOKUP(B2856,'Debt Inputs'!$A$6:$M$105,5,FALSE),0))</f>
        <v/>
      </c>
      <c r="F2856" s="48">
        <f>IF(D2856="","",IFERROR(D2856*E2856/12,0))</f>
        <v/>
      </c>
      <c r="G2856" s="48">
        <f>IF(D2856="","",MIN(IFERROR(VLOOKUP(B2856,'Debt Inputs'!$A$6:$M$105,7,FALSE),0),D2856+F2856))</f>
        <v/>
      </c>
      <c r="H2856" s="48">
        <f>IF(D2856="","",IF(L2856=1,MAX(0,'Debt Inputs'!$B$2-SUM($G$2806:$G$2905)),0))</f>
        <v/>
      </c>
      <c r="I2856" s="48">
        <f>IF(D2856="","",MIN(D2856+F2856,G2856+H2856))</f>
        <v/>
      </c>
      <c r="J2856" s="48">
        <f>IF(D2856="","",MIN(D2856,MAX(0,I2856-F2856)))</f>
        <v/>
      </c>
      <c r="K2856" s="48">
        <f>IF(D2856="","",MAX(0,D2856+F2856-I2856))</f>
        <v/>
      </c>
      <c r="L2856" s="18">
        <f>IF(D2856="","",IF(D2856&lt;=0,"",1+COUNTIFS($D$2806:$D$2905,"&gt;0",$E$2806:$E$2905,"&gt;"&amp;E2856)))</f>
        <v/>
      </c>
      <c r="M2856" s="18">
        <f>IF(D2856="","",IF(AND(K2856&gt;0,L2856=1),"Yes","No"))</f>
        <v/>
      </c>
      <c r="N2856" s="48">
        <f>IF(D2856="","",N2756+F2856)</f>
        <v/>
      </c>
      <c r="O2856" s="47">
        <f>IF(D2856="","",IF(AND(K2856=0,K2756&gt;0),C2856,""))</f>
        <v/>
      </c>
    </row>
    <row r="2857">
      <c r="A2857" s="49">
        <f>IF(B2857="","",DATE(YEAR('Debt Inputs'!$E$2),MONTH('Debt Inputs'!$E$2)+28,1))</f>
        <v/>
      </c>
      <c r="B2857" s="23">
        <f>IF('Debt Inputs'!A57="","",'Debt Inputs'!A57)</f>
        <v/>
      </c>
      <c r="C2857" s="24">
        <f>IF(B2857="","",IFERROR(VLOOKUP(B2857,'Debt Inputs'!$A$6:$M$105,2,FALSE),""))</f>
        <v/>
      </c>
      <c r="D2857" s="50">
        <f>IF(B2857="","",K2757)</f>
        <v/>
      </c>
      <c r="E2857" s="26">
        <f>IF(B2857="","",IFERROR(VLOOKUP(B2857,'Debt Inputs'!$A$6:$M$105,5,FALSE),0))</f>
        <v/>
      </c>
      <c r="F2857" s="50">
        <f>IF(D2857="","",IFERROR(D2857*E2857/12,0))</f>
        <v/>
      </c>
      <c r="G2857" s="50">
        <f>IF(D2857="","",MIN(IFERROR(VLOOKUP(B2857,'Debt Inputs'!$A$6:$M$105,7,FALSE),0),D2857+F2857))</f>
        <v/>
      </c>
      <c r="H2857" s="50">
        <f>IF(D2857="","",IF(L2857=1,MAX(0,'Debt Inputs'!$B$2-SUM($G$2806:$G$2905)),0))</f>
        <v/>
      </c>
      <c r="I2857" s="50">
        <f>IF(D2857="","",MIN(D2857+F2857,G2857+H2857))</f>
        <v/>
      </c>
      <c r="J2857" s="50">
        <f>IF(D2857="","",MIN(D2857,MAX(0,I2857-F2857)))</f>
        <v/>
      </c>
      <c r="K2857" s="50">
        <f>IF(D2857="","",MAX(0,D2857+F2857-I2857))</f>
        <v/>
      </c>
      <c r="L2857" s="23">
        <f>IF(D2857="","",IF(D2857&lt;=0,"",1+COUNTIFS($D$2806:$D$2905,"&gt;0",$E$2806:$E$2905,"&gt;"&amp;E2857)))</f>
        <v/>
      </c>
      <c r="M2857" s="23">
        <f>IF(D2857="","",IF(AND(K2857&gt;0,L2857=1),"Yes","No"))</f>
        <v/>
      </c>
      <c r="N2857" s="50">
        <f>IF(D2857="","",N2757+F2857)</f>
        <v/>
      </c>
      <c r="O2857" s="49">
        <f>IF(D2857="","",IF(AND(K2857=0,K2757&gt;0),C2857,""))</f>
        <v/>
      </c>
    </row>
    <row r="2858">
      <c r="A2858" s="47">
        <f>IF(B2858="","",DATE(YEAR('Debt Inputs'!$E$2),MONTH('Debt Inputs'!$E$2)+28,1))</f>
        <v/>
      </c>
      <c r="B2858" s="18">
        <f>IF('Debt Inputs'!A58="","",'Debt Inputs'!A58)</f>
        <v/>
      </c>
      <c r="C2858" s="19">
        <f>IF(B2858="","",IFERROR(VLOOKUP(B2858,'Debt Inputs'!$A$6:$M$105,2,FALSE),""))</f>
        <v/>
      </c>
      <c r="D2858" s="48">
        <f>IF(B2858="","",K2758)</f>
        <v/>
      </c>
      <c r="E2858" s="21">
        <f>IF(B2858="","",IFERROR(VLOOKUP(B2858,'Debt Inputs'!$A$6:$M$105,5,FALSE),0))</f>
        <v/>
      </c>
      <c r="F2858" s="48">
        <f>IF(D2858="","",IFERROR(D2858*E2858/12,0))</f>
        <v/>
      </c>
      <c r="G2858" s="48">
        <f>IF(D2858="","",MIN(IFERROR(VLOOKUP(B2858,'Debt Inputs'!$A$6:$M$105,7,FALSE),0),D2858+F2858))</f>
        <v/>
      </c>
      <c r="H2858" s="48">
        <f>IF(D2858="","",IF(L2858=1,MAX(0,'Debt Inputs'!$B$2-SUM($G$2806:$G$2905)),0))</f>
        <v/>
      </c>
      <c r="I2858" s="48">
        <f>IF(D2858="","",MIN(D2858+F2858,G2858+H2858))</f>
        <v/>
      </c>
      <c r="J2858" s="48">
        <f>IF(D2858="","",MIN(D2858,MAX(0,I2858-F2858)))</f>
        <v/>
      </c>
      <c r="K2858" s="48">
        <f>IF(D2858="","",MAX(0,D2858+F2858-I2858))</f>
        <v/>
      </c>
      <c r="L2858" s="18">
        <f>IF(D2858="","",IF(D2858&lt;=0,"",1+COUNTIFS($D$2806:$D$2905,"&gt;0",$E$2806:$E$2905,"&gt;"&amp;E2858)))</f>
        <v/>
      </c>
      <c r="M2858" s="18">
        <f>IF(D2858="","",IF(AND(K2858&gt;0,L2858=1),"Yes","No"))</f>
        <v/>
      </c>
      <c r="N2858" s="48">
        <f>IF(D2858="","",N2758+F2858)</f>
        <v/>
      </c>
      <c r="O2858" s="47">
        <f>IF(D2858="","",IF(AND(K2858=0,K2758&gt;0),C2858,""))</f>
        <v/>
      </c>
    </row>
    <row r="2859">
      <c r="A2859" s="49">
        <f>IF(B2859="","",DATE(YEAR('Debt Inputs'!$E$2),MONTH('Debt Inputs'!$E$2)+28,1))</f>
        <v/>
      </c>
      <c r="B2859" s="23">
        <f>IF('Debt Inputs'!A59="","",'Debt Inputs'!A59)</f>
        <v/>
      </c>
      <c r="C2859" s="24">
        <f>IF(B2859="","",IFERROR(VLOOKUP(B2859,'Debt Inputs'!$A$6:$M$105,2,FALSE),""))</f>
        <v/>
      </c>
      <c r="D2859" s="50">
        <f>IF(B2859="","",K2759)</f>
        <v/>
      </c>
      <c r="E2859" s="26">
        <f>IF(B2859="","",IFERROR(VLOOKUP(B2859,'Debt Inputs'!$A$6:$M$105,5,FALSE),0))</f>
        <v/>
      </c>
      <c r="F2859" s="50">
        <f>IF(D2859="","",IFERROR(D2859*E2859/12,0))</f>
        <v/>
      </c>
      <c r="G2859" s="50">
        <f>IF(D2859="","",MIN(IFERROR(VLOOKUP(B2859,'Debt Inputs'!$A$6:$M$105,7,FALSE),0),D2859+F2859))</f>
        <v/>
      </c>
      <c r="H2859" s="50">
        <f>IF(D2859="","",IF(L2859=1,MAX(0,'Debt Inputs'!$B$2-SUM($G$2806:$G$2905)),0))</f>
        <v/>
      </c>
      <c r="I2859" s="50">
        <f>IF(D2859="","",MIN(D2859+F2859,G2859+H2859))</f>
        <v/>
      </c>
      <c r="J2859" s="50">
        <f>IF(D2859="","",MIN(D2859,MAX(0,I2859-F2859)))</f>
        <v/>
      </c>
      <c r="K2859" s="50">
        <f>IF(D2859="","",MAX(0,D2859+F2859-I2859))</f>
        <v/>
      </c>
      <c r="L2859" s="23">
        <f>IF(D2859="","",IF(D2859&lt;=0,"",1+COUNTIFS($D$2806:$D$2905,"&gt;0",$E$2806:$E$2905,"&gt;"&amp;E2859)))</f>
        <v/>
      </c>
      <c r="M2859" s="23">
        <f>IF(D2859="","",IF(AND(K2859&gt;0,L2859=1),"Yes","No"))</f>
        <v/>
      </c>
      <c r="N2859" s="50">
        <f>IF(D2859="","",N2759+F2859)</f>
        <v/>
      </c>
      <c r="O2859" s="49">
        <f>IF(D2859="","",IF(AND(K2859=0,K2759&gt;0),C2859,""))</f>
        <v/>
      </c>
    </row>
    <row r="2860">
      <c r="A2860" s="47">
        <f>IF(B2860="","",DATE(YEAR('Debt Inputs'!$E$2),MONTH('Debt Inputs'!$E$2)+28,1))</f>
        <v/>
      </c>
      <c r="B2860" s="18">
        <f>IF('Debt Inputs'!A60="","",'Debt Inputs'!A60)</f>
        <v/>
      </c>
      <c r="C2860" s="19">
        <f>IF(B2860="","",IFERROR(VLOOKUP(B2860,'Debt Inputs'!$A$6:$M$105,2,FALSE),""))</f>
        <v/>
      </c>
      <c r="D2860" s="48">
        <f>IF(B2860="","",K2760)</f>
        <v/>
      </c>
      <c r="E2860" s="21">
        <f>IF(B2860="","",IFERROR(VLOOKUP(B2860,'Debt Inputs'!$A$6:$M$105,5,FALSE),0))</f>
        <v/>
      </c>
      <c r="F2860" s="48">
        <f>IF(D2860="","",IFERROR(D2860*E2860/12,0))</f>
        <v/>
      </c>
      <c r="G2860" s="48">
        <f>IF(D2860="","",MIN(IFERROR(VLOOKUP(B2860,'Debt Inputs'!$A$6:$M$105,7,FALSE),0),D2860+F2860))</f>
        <v/>
      </c>
      <c r="H2860" s="48">
        <f>IF(D2860="","",IF(L2860=1,MAX(0,'Debt Inputs'!$B$2-SUM($G$2806:$G$2905)),0))</f>
        <v/>
      </c>
      <c r="I2860" s="48">
        <f>IF(D2860="","",MIN(D2860+F2860,G2860+H2860))</f>
        <v/>
      </c>
      <c r="J2860" s="48">
        <f>IF(D2860="","",MIN(D2860,MAX(0,I2860-F2860)))</f>
        <v/>
      </c>
      <c r="K2860" s="48">
        <f>IF(D2860="","",MAX(0,D2860+F2860-I2860))</f>
        <v/>
      </c>
      <c r="L2860" s="18">
        <f>IF(D2860="","",IF(D2860&lt;=0,"",1+COUNTIFS($D$2806:$D$2905,"&gt;0",$E$2806:$E$2905,"&gt;"&amp;E2860)))</f>
        <v/>
      </c>
      <c r="M2860" s="18">
        <f>IF(D2860="","",IF(AND(K2860&gt;0,L2860=1),"Yes","No"))</f>
        <v/>
      </c>
      <c r="N2860" s="48">
        <f>IF(D2860="","",N2760+F2860)</f>
        <v/>
      </c>
      <c r="O2860" s="47">
        <f>IF(D2860="","",IF(AND(K2860=0,K2760&gt;0),C2860,""))</f>
        <v/>
      </c>
    </row>
    <row r="2861">
      <c r="A2861" s="49">
        <f>IF(B2861="","",DATE(YEAR('Debt Inputs'!$E$2),MONTH('Debt Inputs'!$E$2)+28,1))</f>
        <v/>
      </c>
      <c r="B2861" s="23">
        <f>IF('Debt Inputs'!A61="","",'Debt Inputs'!A61)</f>
        <v/>
      </c>
      <c r="C2861" s="24">
        <f>IF(B2861="","",IFERROR(VLOOKUP(B2861,'Debt Inputs'!$A$6:$M$105,2,FALSE),""))</f>
        <v/>
      </c>
      <c r="D2861" s="50">
        <f>IF(B2861="","",K2761)</f>
        <v/>
      </c>
      <c r="E2861" s="26">
        <f>IF(B2861="","",IFERROR(VLOOKUP(B2861,'Debt Inputs'!$A$6:$M$105,5,FALSE),0))</f>
        <v/>
      </c>
      <c r="F2861" s="50">
        <f>IF(D2861="","",IFERROR(D2861*E2861/12,0))</f>
        <v/>
      </c>
      <c r="G2861" s="50">
        <f>IF(D2861="","",MIN(IFERROR(VLOOKUP(B2861,'Debt Inputs'!$A$6:$M$105,7,FALSE),0),D2861+F2861))</f>
        <v/>
      </c>
      <c r="H2861" s="50">
        <f>IF(D2861="","",IF(L2861=1,MAX(0,'Debt Inputs'!$B$2-SUM($G$2806:$G$2905)),0))</f>
        <v/>
      </c>
      <c r="I2861" s="50">
        <f>IF(D2861="","",MIN(D2861+F2861,G2861+H2861))</f>
        <v/>
      </c>
      <c r="J2861" s="50">
        <f>IF(D2861="","",MIN(D2861,MAX(0,I2861-F2861)))</f>
        <v/>
      </c>
      <c r="K2861" s="50">
        <f>IF(D2861="","",MAX(0,D2861+F2861-I2861))</f>
        <v/>
      </c>
      <c r="L2861" s="23">
        <f>IF(D2861="","",IF(D2861&lt;=0,"",1+COUNTIFS($D$2806:$D$2905,"&gt;0",$E$2806:$E$2905,"&gt;"&amp;E2861)))</f>
        <v/>
      </c>
      <c r="M2861" s="23">
        <f>IF(D2861="","",IF(AND(K2861&gt;0,L2861=1),"Yes","No"))</f>
        <v/>
      </c>
      <c r="N2861" s="50">
        <f>IF(D2861="","",N2761+F2861)</f>
        <v/>
      </c>
      <c r="O2861" s="49">
        <f>IF(D2861="","",IF(AND(K2861=0,K2761&gt;0),C2861,""))</f>
        <v/>
      </c>
    </row>
    <row r="2862">
      <c r="A2862" s="47">
        <f>IF(B2862="","",DATE(YEAR('Debt Inputs'!$E$2),MONTH('Debt Inputs'!$E$2)+28,1))</f>
        <v/>
      </c>
      <c r="B2862" s="18">
        <f>IF('Debt Inputs'!A62="","",'Debt Inputs'!A62)</f>
        <v/>
      </c>
      <c r="C2862" s="19">
        <f>IF(B2862="","",IFERROR(VLOOKUP(B2862,'Debt Inputs'!$A$6:$M$105,2,FALSE),""))</f>
        <v/>
      </c>
      <c r="D2862" s="48">
        <f>IF(B2862="","",K2762)</f>
        <v/>
      </c>
      <c r="E2862" s="21">
        <f>IF(B2862="","",IFERROR(VLOOKUP(B2862,'Debt Inputs'!$A$6:$M$105,5,FALSE),0))</f>
        <v/>
      </c>
      <c r="F2862" s="48">
        <f>IF(D2862="","",IFERROR(D2862*E2862/12,0))</f>
        <v/>
      </c>
      <c r="G2862" s="48">
        <f>IF(D2862="","",MIN(IFERROR(VLOOKUP(B2862,'Debt Inputs'!$A$6:$M$105,7,FALSE),0),D2862+F2862))</f>
        <v/>
      </c>
      <c r="H2862" s="48">
        <f>IF(D2862="","",IF(L2862=1,MAX(0,'Debt Inputs'!$B$2-SUM($G$2806:$G$2905)),0))</f>
        <v/>
      </c>
      <c r="I2862" s="48">
        <f>IF(D2862="","",MIN(D2862+F2862,G2862+H2862))</f>
        <v/>
      </c>
      <c r="J2862" s="48">
        <f>IF(D2862="","",MIN(D2862,MAX(0,I2862-F2862)))</f>
        <v/>
      </c>
      <c r="K2862" s="48">
        <f>IF(D2862="","",MAX(0,D2862+F2862-I2862))</f>
        <v/>
      </c>
      <c r="L2862" s="18">
        <f>IF(D2862="","",IF(D2862&lt;=0,"",1+COUNTIFS($D$2806:$D$2905,"&gt;0",$E$2806:$E$2905,"&gt;"&amp;E2862)))</f>
        <v/>
      </c>
      <c r="M2862" s="18">
        <f>IF(D2862="","",IF(AND(K2862&gt;0,L2862=1),"Yes","No"))</f>
        <v/>
      </c>
      <c r="N2862" s="48">
        <f>IF(D2862="","",N2762+F2862)</f>
        <v/>
      </c>
      <c r="O2862" s="47">
        <f>IF(D2862="","",IF(AND(K2862=0,K2762&gt;0),C2862,""))</f>
        <v/>
      </c>
    </row>
    <row r="2863">
      <c r="A2863" s="49">
        <f>IF(B2863="","",DATE(YEAR('Debt Inputs'!$E$2),MONTH('Debt Inputs'!$E$2)+28,1))</f>
        <v/>
      </c>
      <c r="B2863" s="23">
        <f>IF('Debt Inputs'!A63="","",'Debt Inputs'!A63)</f>
        <v/>
      </c>
      <c r="C2863" s="24">
        <f>IF(B2863="","",IFERROR(VLOOKUP(B2863,'Debt Inputs'!$A$6:$M$105,2,FALSE),""))</f>
        <v/>
      </c>
      <c r="D2863" s="50">
        <f>IF(B2863="","",K2763)</f>
        <v/>
      </c>
      <c r="E2863" s="26">
        <f>IF(B2863="","",IFERROR(VLOOKUP(B2863,'Debt Inputs'!$A$6:$M$105,5,FALSE),0))</f>
        <v/>
      </c>
      <c r="F2863" s="50">
        <f>IF(D2863="","",IFERROR(D2863*E2863/12,0))</f>
        <v/>
      </c>
      <c r="G2863" s="50">
        <f>IF(D2863="","",MIN(IFERROR(VLOOKUP(B2863,'Debt Inputs'!$A$6:$M$105,7,FALSE),0),D2863+F2863))</f>
        <v/>
      </c>
      <c r="H2863" s="50">
        <f>IF(D2863="","",IF(L2863=1,MAX(0,'Debt Inputs'!$B$2-SUM($G$2806:$G$2905)),0))</f>
        <v/>
      </c>
      <c r="I2863" s="50">
        <f>IF(D2863="","",MIN(D2863+F2863,G2863+H2863))</f>
        <v/>
      </c>
      <c r="J2863" s="50">
        <f>IF(D2863="","",MIN(D2863,MAX(0,I2863-F2863)))</f>
        <v/>
      </c>
      <c r="K2863" s="50">
        <f>IF(D2863="","",MAX(0,D2863+F2863-I2863))</f>
        <v/>
      </c>
      <c r="L2863" s="23">
        <f>IF(D2863="","",IF(D2863&lt;=0,"",1+COUNTIFS($D$2806:$D$2905,"&gt;0",$E$2806:$E$2905,"&gt;"&amp;E2863)))</f>
        <v/>
      </c>
      <c r="M2863" s="23">
        <f>IF(D2863="","",IF(AND(K2863&gt;0,L2863=1),"Yes","No"))</f>
        <v/>
      </c>
      <c r="N2863" s="50">
        <f>IF(D2863="","",N2763+F2863)</f>
        <v/>
      </c>
      <c r="O2863" s="49">
        <f>IF(D2863="","",IF(AND(K2863=0,K2763&gt;0),C2863,""))</f>
        <v/>
      </c>
    </row>
    <row r="2864">
      <c r="A2864" s="47">
        <f>IF(B2864="","",DATE(YEAR('Debt Inputs'!$E$2),MONTH('Debt Inputs'!$E$2)+28,1))</f>
        <v/>
      </c>
      <c r="B2864" s="18">
        <f>IF('Debt Inputs'!A64="","",'Debt Inputs'!A64)</f>
        <v/>
      </c>
      <c r="C2864" s="19">
        <f>IF(B2864="","",IFERROR(VLOOKUP(B2864,'Debt Inputs'!$A$6:$M$105,2,FALSE),""))</f>
        <v/>
      </c>
      <c r="D2864" s="48">
        <f>IF(B2864="","",K2764)</f>
        <v/>
      </c>
      <c r="E2864" s="21">
        <f>IF(B2864="","",IFERROR(VLOOKUP(B2864,'Debt Inputs'!$A$6:$M$105,5,FALSE),0))</f>
        <v/>
      </c>
      <c r="F2864" s="48">
        <f>IF(D2864="","",IFERROR(D2864*E2864/12,0))</f>
        <v/>
      </c>
      <c r="G2864" s="48">
        <f>IF(D2864="","",MIN(IFERROR(VLOOKUP(B2864,'Debt Inputs'!$A$6:$M$105,7,FALSE),0),D2864+F2864))</f>
        <v/>
      </c>
      <c r="H2864" s="48">
        <f>IF(D2864="","",IF(L2864=1,MAX(0,'Debt Inputs'!$B$2-SUM($G$2806:$G$2905)),0))</f>
        <v/>
      </c>
      <c r="I2864" s="48">
        <f>IF(D2864="","",MIN(D2864+F2864,G2864+H2864))</f>
        <v/>
      </c>
      <c r="J2864" s="48">
        <f>IF(D2864="","",MIN(D2864,MAX(0,I2864-F2864)))</f>
        <v/>
      </c>
      <c r="K2864" s="48">
        <f>IF(D2864="","",MAX(0,D2864+F2864-I2864))</f>
        <v/>
      </c>
      <c r="L2864" s="18">
        <f>IF(D2864="","",IF(D2864&lt;=0,"",1+COUNTIFS($D$2806:$D$2905,"&gt;0",$E$2806:$E$2905,"&gt;"&amp;E2864)))</f>
        <v/>
      </c>
      <c r="M2864" s="18">
        <f>IF(D2864="","",IF(AND(K2864&gt;0,L2864=1),"Yes","No"))</f>
        <v/>
      </c>
      <c r="N2864" s="48">
        <f>IF(D2864="","",N2764+F2864)</f>
        <v/>
      </c>
      <c r="O2864" s="47">
        <f>IF(D2864="","",IF(AND(K2864=0,K2764&gt;0),C2864,""))</f>
        <v/>
      </c>
    </row>
    <row r="2865">
      <c r="A2865" s="49">
        <f>IF(B2865="","",DATE(YEAR('Debt Inputs'!$E$2),MONTH('Debt Inputs'!$E$2)+28,1))</f>
        <v/>
      </c>
      <c r="B2865" s="23">
        <f>IF('Debt Inputs'!A65="","",'Debt Inputs'!A65)</f>
        <v/>
      </c>
      <c r="C2865" s="24">
        <f>IF(B2865="","",IFERROR(VLOOKUP(B2865,'Debt Inputs'!$A$6:$M$105,2,FALSE),""))</f>
        <v/>
      </c>
      <c r="D2865" s="50">
        <f>IF(B2865="","",K2765)</f>
        <v/>
      </c>
      <c r="E2865" s="26">
        <f>IF(B2865="","",IFERROR(VLOOKUP(B2865,'Debt Inputs'!$A$6:$M$105,5,FALSE),0))</f>
        <v/>
      </c>
      <c r="F2865" s="50">
        <f>IF(D2865="","",IFERROR(D2865*E2865/12,0))</f>
        <v/>
      </c>
      <c r="G2865" s="50">
        <f>IF(D2865="","",MIN(IFERROR(VLOOKUP(B2865,'Debt Inputs'!$A$6:$M$105,7,FALSE),0),D2865+F2865))</f>
        <v/>
      </c>
      <c r="H2865" s="50">
        <f>IF(D2865="","",IF(L2865=1,MAX(0,'Debt Inputs'!$B$2-SUM($G$2806:$G$2905)),0))</f>
        <v/>
      </c>
      <c r="I2865" s="50">
        <f>IF(D2865="","",MIN(D2865+F2865,G2865+H2865))</f>
        <v/>
      </c>
      <c r="J2865" s="50">
        <f>IF(D2865="","",MIN(D2865,MAX(0,I2865-F2865)))</f>
        <v/>
      </c>
      <c r="K2865" s="50">
        <f>IF(D2865="","",MAX(0,D2865+F2865-I2865))</f>
        <v/>
      </c>
      <c r="L2865" s="23">
        <f>IF(D2865="","",IF(D2865&lt;=0,"",1+COUNTIFS($D$2806:$D$2905,"&gt;0",$E$2806:$E$2905,"&gt;"&amp;E2865)))</f>
        <v/>
      </c>
      <c r="M2865" s="23">
        <f>IF(D2865="","",IF(AND(K2865&gt;0,L2865=1),"Yes","No"))</f>
        <v/>
      </c>
      <c r="N2865" s="50">
        <f>IF(D2865="","",N2765+F2865)</f>
        <v/>
      </c>
      <c r="O2865" s="49">
        <f>IF(D2865="","",IF(AND(K2865=0,K2765&gt;0),C2865,""))</f>
        <v/>
      </c>
    </row>
    <row r="2866">
      <c r="A2866" s="47">
        <f>IF(B2866="","",DATE(YEAR('Debt Inputs'!$E$2),MONTH('Debt Inputs'!$E$2)+28,1))</f>
        <v/>
      </c>
      <c r="B2866" s="18">
        <f>IF('Debt Inputs'!A66="","",'Debt Inputs'!A66)</f>
        <v/>
      </c>
      <c r="C2866" s="19">
        <f>IF(B2866="","",IFERROR(VLOOKUP(B2866,'Debt Inputs'!$A$6:$M$105,2,FALSE),""))</f>
        <v/>
      </c>
      <c r="D2866" s="48">
        <f>IF(B2866="","",K2766)</f>
        <v/>
      </c>
      <c r="E2866" s="21">
        <f>IF(B2866="","",IFERROR(VLOOKUP(B2866,'Debt Inputs'!$A$6:$M$105,5,FALSE),0))</f>
        <v/>
      </c>
      <c r="F2866" s="48">
        <f>IF(D2866="","",IFERROR(D2866*E2866/12,0))</f>
        <v/>
      </c>
      <c r="G2866" s="48">
        <f>IF(D2866="","",MIN(IFERROR(VLOOKUP(B2866,'Debt Inputs'!$A$6:$M$105,7,FALSE),0),D2866+F2866))</f>
        <v/>
      </c>
      <c r="H2866" s="48">
        <f>IF(D2866="","",IF(L2866=1,MAX(0,'Debt Inputs'!$B$2-SUM($G$2806:$G$2905)),0))</f>
        <v/>
      </c>
      <c r="I2866" s="48">
        <f>IF(D2866="","",MIN(D2866+F2866,G2866+H2866))</f>
        <v/>
      </c>
      <c r="J2866" s="48">
        <f>IF(D2866="","",MIN(D2866,MAX(0,I2866-F2866)))</f>
        <v/>
      </c>
      <c r="K2866" s="48">
        <f>IF(D2866="","",MAX(0,D2866+F2866-I2866))</f>
        <v/>
      </c>
      <c r="L2866" s="18">
        <f>IF(D2866="","",IF(D2866&lt;=0,"",1+COUNTIFS($D$2806:$D$2905,"&gt;0",$E$2806:$E$2905,"&gt;"&amp;E2866)))</f>
        <v/>
      </c>
      <c r="M2866" s="18">
        <f>IF(D2866="","",IF(AND(K2866&gt;0,L2866=1),"Yes","No"))</f>
        <v/>
      </c>
      <c r="N2866" s="48">
        <f>IF(D2866="","",N2766+F2866)</f>
        <v/>
      </c>
      <c r="O2866" s="47">
        <f>IF(D2866="","",IF(AND(K2866=0,K2766&gt;0),C2866,""))</f>
        <v/>
      </c>
    </row>
    <row r="2867">
      <c r="A2867" s="49">
        <f>IF(B2867="","",DATE(YEAR('Debt Inputs'!$E$2),MONTH('Debt Inputs'!$E$2)+28,1))</f>
        <v/>
      </c>
      <c r="B2867" s="23">
        <f>IF('Debt Inputs'!A67="","",'Debt Inputs'!A67)</f>
        <v/>
      </c>
      <c r="C2867" s="24">
        <f>IF(B2867="","",IFERROR(VLOOKUP(B2867,'Debt Inputs'!$A$6:$M$105,2,FALSE),""))</f>
        <v/>
      </c>
      <c r="D2867" s="50">
        <f>IF(B2867="","",K2767)</f>
        <v/>
      </c>
      <c r="E2867" s="26">
        <f>IF(B2867="","",IFERROR(VLOOKUP(B2867,'Debt Inputs'!$A$6:$M$105,5,FALSE),0))</f>
        <v/>
      </c>
      <c r="F2867" s="50">
        <f>IF(D2867="","",IFERROR(D2867*E2867/12,0))</f>
        <v/>
      </c>
      <c r="G2867" s="50">
        <f>IF(D2867="","",MIN(IFERROR(VLOOKUP(B2867,'Debt Inputs'!$A$6:$M$105,7,FALSE),0),D2867+F2867))</f>
        <v/>
      </c>
      <c r="H2867" s="50">
        <f>IF(D2867="","",IF(L2867=1,MAX(0,'Debt Inputs'!$B$2-SUM($G$2806:$G$2905)),0))</f>
        <v/>
      </c>
      <c r="I2867" s="50">
        <f>IF(D2867="","",MIN(D2867+F2867,G2867+H2867))</f>
        <v/>
      </c>
      <c r="J2867" s="50">
        <f>IF(D2867="","",MIN(D2867,MAX(0,I2867-F2867)))</f>
        <v/>
      </c>
      <c r="K2867" s="50">
        <f>IF(D2867="","",MAX(0,D2867+F2867-I2867))</f>
        <v/>
      </c>
      <c r="L2867" s="23">
        <f>IF(D2867="","",IF(D2867&lt;=0,"",1+COUNTIFS($D$2806:$D$2905,"&gt;0",$E$2806:$E$2905,"&gt;"&amp;E2867)))</f>
        <v/>
      </c>
      <c r="M2867" s="23">
        <f>IF(D2867="","",IF(AND(K2867&gt;0,L2867=1),"Yes","No"))</f>
        <v/>
      </c>
      <c r="N2867" s="50">
        <f>IF(D2867="","",N2767+F2867)</f>
        <v/>
      </c>
      <c r="O2867" s="49">
        <f>IF(D2867="","",IF(AND(K2867=0,K2767&gt;0),C2867,""))</f>
        <v/>
      </c>
    </row>
    <row r="2868">
      <c r="A2868" s="47">
        <f>IF(B2868="","",DATE(YEAR('Debt Inputs'!$E$2),MONTH('Debt Inputs'!$E$2)+28,1))</f>
        <v/>
      </c>
      <c r="B2868" s="18">
        <f>IF('Debt Inputs'!A68="","",'Debt Inputs'!A68)</f>
        <v/>
      </c>
      <c r="C2868" s="19">
        <f>IF(B2868="","",IFERROR(VLOOKUP(B2868,'Debt Inputs'!$A$6:$M$105,2,FALSE),""))</f>
        <v/>
      </c>
      <c r="D2868" s="48">
        <f>IF(B2868="","",K2768)</f>
        <v/>
      </c>
      <c r="E2868" s="21">
        <f>IF(B2868="","",IFERROR(VLOOKUP(B2868,'Debt Inputs'!$A$6:$M$105,5,FALSE),0))</f>
        <v/>
      </c>
      <c r="F2868" s="48">
        <f>IF(D2868="","",IFERROR(D2868*E2868/12,0))</f>
        <v/>
      </c>
      <c r="G2868" s="48">
        <f>IF(D2868="","",MIN(IFERROR(VLOOKUP(B2868,'Debt Inputs'!$A$6:$M$105,7,FALSE),0),D2868+F2868))</f>
        <v/>
      </c>
      <c r="H2868" s="48">
        <f>IF(D2868="","",IF(L2868=1,MAX(0,'Debt Inputs'!$B$2-SUM($G$2806:$G$2905)),0))</f>
        <v/>
      </c>
      <c r="I2868" s="48">
        <f>IF(D2868="","",MIN(D2868+F2868,G2868+H2868))</f>
        <v/>
      </c>
      <c r="J2868" s="48">
        <f>IF(D2868="","",MIN(D2868,MAX(0,I2868-F2868)))</f>
        <v/>
      </c>
      <c r="K2868" s="48">
        <f>IF(D2868="","",MAX(0,D2868+F2868-I2868))</f>
        <v/>
      </c>
      <c r="L2868" s="18">
        <f>IF(D2868="","",IF(D2868&lt;=0,"",1+COUNTIFS($D$2806:$D$2905,"&gt;0",$E$2806:$E$2905,"&gt;"&amp;E2868)))</f>
        <v/>
      </c>
      <c r="M2868" s="18">
        <f>IF(D2868="","",IF(AND(K2868&gt;0,L2868=1),"Yes","No"))</f>
        <v/>
      </c>
      <c r="N2868" s="48">
        <f>IF(D2868="","",N2768+F2868)</f>
        <v/>
      </c>
      <c r="O2868" s="47">
        <f>IF(D2868="","",IF(AND(K2868=0,K2768&gt;0),C2868,""))</f>
        <v/>
      </c>
    </row>
    <row r="2869">
      <c r="A2869" s="49">
        <f>IF(B2869="","",DATE(YEAR('Debt Inputs'!$E$2),MONTH('Debt Inputs'!$E$2)+28,1))</f>
        <v/>
      </c>
      <c r="B2869" s="23">
        <f>IF('Debt Inputs'!A69="","",'Debt Inputs'!A69)</f>
        <v/>
      </c>
      <c r="C2869" s="24">
        <f>IF(B2869="","",IFERROR(VLOOKUP(B2869,'Debt Inputs'!$A$6:$M$105,2,FALSE),""))</f>
        <v/>
      </c>
      <c r="D2869" s="50">
        <f>IF(B2869="","",K2769)</f>
        <v/>
      </c>
      <c r="E2869" s="26">
        <f>IF(B2869="","",IFERROR(VLOOKUP(B2869,'Debt Inputs'!$A$6:$M$105,5,FALSE),0))</f>
        <v/>
      </c>
      <c r="F2869" s="50">
        <f>IF(D2869="","",IFERROR(D2869*E2869/12,0))</f>
        <v/>
      </c>
      <c r="G2869" s="50">
        <f>IF(D2869="","",MIN(IFERROR(VLOOKUP(B2869,'Debt Inputs'!$A$6:$M$105,7,FALSE),0),D2869+F2869))</f>
        <v/>
      </c>
      <c r="H2869" s="50">
        <f>IF(D2869="","",IF(L2869=1,MAX(0,'Debt Inputs'!$B$2-SUM($G$2806:$G$2905)),0))</f>
        <v/>
      </c>
      <c r="I2869" s="50">
        <f>IF(D2869="","",MIN(D2869+F2869,G2869+H2869))</f>
        <v/>
      </c>
      <c r="J2869" s="50">
        <f>IF(D2869="","",MIN(D2869,MAX(0,I2869-F2869)))</f>
        <v/>
      </c>
      <c r="K2869" s="50">
        <f>IF(D2869="","",MAX(0,D2869+F2869-I2869))</f>
        <v/>
      </c>
      <c r="L2869" s="23">
        <f>IF(D2869="","",IF(D2869&lt;=0,"",1+COUNTIFS($D$2806:$D$2905,"&gt;0",$E$2806:$E$2905,"&gt;"&amp;E2869)))</f>
        <v/>
      </c>
      <c r="M2869" s="23">
        <f>IF(D2869="","",IF(AND(K2869&gt;0,L2869=1),"Yes","No"))</f>
        <v/>
      </c>
      <c r="N2869" s="50">
        <f>IF(D2869="","",N2769+F2869)</f>
        <v/>
      </c>
      <c r="O2869" s="49">
        <f>IF(D2869="","",IF(AND(K2869=0,K2769&gt;0),C2869,""))</f>
        <v/>
      </c>
    </row>
    <row r="2870">
      <c r="A2870" s="47">
        <f>IF(B2870="","",DATE(YEAR('Debt Inputs'!$E$2),MONTH('Debt Inputs'!$E$2)+28,1))</f>
        <v/>
      </c>
      <c r="B2870" s="18">
        <f>IF('Debt Inputs'!A70="","",'Debt Inputs'!A70)</f>
        <v/>
      </c>
      <c r="C2870" s="19">
        <f>IF(B2870="","",IFERROR(VLOOKUP(B2870,'Debt Inputs'!$A$6:$M$105,2,FALSE),""))</f>
        <v/>
      </c>
      <c r="D2870" s="48">
        <f>IF(B2870="","",K2770)</f>
        <v/>
      </c>
      <c r="E2870" s="21">
        <f>IF(B2870="","",IFERROR(VLOOKUP(B2870,'Debt Inputs'!$A$6:$M$105,5,FALSE),0))</f>
        <v/>
      </c>
      <c r="F2870" s="48">
        <f>IF(D2870="","",IFERROR(D2870*E2870/12,0))</f>
        <v/>
      </c>
      <c r="G2870" s="48">
        <f>IF(D2870="","",MIN(IFERROR(VLOOKUP(B2870,'Debt Inputs'!$A$6:$M$105,7,FALSE),0),D2870+F2870))</f>
        <v/>
      </c>
      <c r="H2870" s="48">
        <f>IF(D2870="","",IF(L2870=1,MAX(0,'Debt Inputs'!$B$2-SUM($G$2806:$G$2905)),0))</f>
        <v/>
      </c>
      <c r="I2870" s="48">
        <f>IF(D2870="","",MIN(D2870+F2870,G2870+H2870))</f>
        <v/>
      </c>
      <c r="J2870" s="48">
        <f>IF(D2870="","",MIN(D2870,MAX(0,I2870-F2870)))</f>
        <v/>
      </c>
      <c r="K2870" s="48">
        <f>IF(D2870="","",MAX(0,D2870+F2870-I2870))</f>
        <v/>
      </c>
      <c r="L2870" s="18">
        <f>IF(D2870="","",IF(D2870&lt;=0,"",1+COUNTIFS($D$2806:$D$2905,"&gt;0",$E$2806:$E$2905,"&gt;"&amp;E2870)))</f>
        <v/>
      </c>
      <c r="M2870" s="18">
        <f>IF(D2870="","",IF(AND(K2870&gt;0,L2870=1),"Yes","No"))</f>
        <v/>
      </c>
      <c r="N2870" s="48">
        <f>IF(D2870="","",N2770+F2870)</f>
        <v/>
      </c>
      <c r="O2870" s="47">
        <f>IF(D2870="","",IF(AND(K2870=0,K2770&gt;0),C2870,""))</f>
        <v/>
      </c>
    </row>
    <row r="2871">
      <c r="A2871" s="49">
        <f>IF(B2871="","",DATE(YEAR('Debt Inputs'!$E$2),MONTH('Debt Inputs'!$E$2)+28,1))</f>
        <v/>
      </c>
      <c r="B2871" s="23">
        <f>IF('Debt Inputs'!A71="","",'Debt Inputs'!A71)</f>
        <v/>
      </c>
      <c r="C2871" s="24">
        <f>IF(B2871="","",IFERROR(VLOOKUP(B2871,'Debt Inputs'!$A$6:$M$105,2,FALSE),""))</f>
        <v/>
      </c>
      <c r="D2871" s="50">
        <f>IF(B2871="","",K2771)</f>
        <v/>
      </c>
      <c r="E2871" s="26">
        <f>IF(B2871="","",IFERROR(VLOOKUP(B2871,'Debt Inputs'!$A$6:$M$105,5,FALSE),0))</f>
        <v/>
      </c>
      <c r="F2871" s="50">
        <f>IF(D2871="","",IFERROR(D2871*E2871/12,0))</f>
        <v/>
      </c>
      <c r="G2871" s="50">
        <f>IF(D2871="","",MIN(IFERROR(VLOOKUP(B2871,'Debt Inputs'!$A$6:$M$105,7,FALSE),0),D2871+F2871))</f>
        <v/>
      </c>
      <c r="H2871" s="50">
        <f>IF(D2871="","",IF(L2871=1,MAX(0,'Debt Inputs'!$B$2-SUM($G$2806:$G$2905)),0))</f>
        <v/>
      </c>
      <c r="I2871" s="50">
        <f>IF(D2871="","",MIN(D2871+F2871,G2871+H2871))</f>
        <v/>
      </c>
      <c r="J2871" s="50">
        <f>IF(D2871="","",MIN(D2871,MAX(0,I2871-F2871)))</f>
        <v/>
      </c>
      <c r="K2871" s="50">
        <f>IF(D2871="","",MAX(0,D2871+F2871-I2871))</f>
        <v/>
      </c>
      <c r="L2871" s="23">
        <f>IF(D2871="","",IF(D2871&lt;=0,"",1+COUNTIFS($D$2806:$D$2905,"&gt;0",$E$2806:$E$2905,"&gt;"&amp;E2871)))</f>
        <v/>
      </c>
      <c r="M2871" s="23">
        <f>IF(D2871="","",IF(AND(K2871&gt;0,L2871=1),"Yes","No"))</f>
        <v/>
      </c>
      <c r="N2871" s="50">
        <f>IF(D2871="","",N2771+F2871)</f>
        <v/>
      </c>
      <c r="O2871" s="49">
        <f>IF(D2871="","",IF(AND(K2871=0,K2771&gt;0),C2871,""))</f>
        <v/>
      </c>
    </row>
    <row r="2872">
      <c r="A2872" s="47">
        <f>IF(B2872="","",DATE(YEAR('Debt Inputs'!$E$2),MONTH('Debt Inputs'!$E$2)+28,1))</f>
        <v/>
      </c>
      <c r="B2872" s="18">
        <f>IF('Debt Inputs'!A72="","",'Debt Inputs'!A72)</f>
        <v/>
      </c>
      <c r="C2872" s="19">
        <f>IF(B2872="","",IFERROR(VLOOKUP(B2872,'Debt Inputs'!$A$6:$M$105,2,FALSE),""))</f>
        <v/>
      </c>
      <c r="D2872" s="48">
        <f>IF(B2872="","",K2772)</f>
        <v/>
      </c>
      <c r="E2872" s="21">
        <f>IF(B2872="","",IFERROR(VLOOKUP(B2872,'Debt Inputs'!$A$6:$M$105,5,FALSE),0))</f>
        <v/>
      </c>
      <c r="F2872" s="48">
        <f>IF(D2872="","",IFERROR(D2872*E2872/12,0))</f>
        <v/>
      </c>
      <c r="G2872" s="48">
        <f>IF(D2872="","",MIN(IFERROR(VLOOKUP(B2872,'Debt Inputs'!$A$6:$M$105,7,FALSE),0),D2872+F2872))</f>
        <v/>
      </c>
      <c r="H2872" s="48">
        <f>IF(D2872="","",IF(L2872=1,MAX(0,'Debt Inputs'!$B$2-SUM($G$2806:$G$2905)),0))</f>
        <v/>
      </c>
      <c r="I2872" s="48">
        <f>IF(D2872="","",MIN(D2872+F2872,G2872+H2872))</f>
        <v/>
      </c>
      <c r="J2872" s="48">
        <f>IF(D2872="","",MIN(D2872,MAX(0,I2872-F2872)))</f>
        <v/>
      </c>
      <c r="K2872" s="48">
        <f>IF(D2872="","",MAX(0,D2872+F2872-I2872))</f>
        <v/>
      </c>
      <c r="L2872" s="18">
        <f>IF(D2872="","",IF(D2872&lt;=0,"",1+COUNTIFS($D$2806:$D$2905,"&gt;0",$E$2806:$E$2905,"&gt;"&amp;E2872)))</f>
        <v/>
      </c>
      <c r="M2872" s="18">
        <f>IF(D2872="","",IF(AND(K2872&gt;0,L2872=1),"Yes","No"))</f>
        <v/>
      </c>
      <c r="N2872" s="48">
        <f>IF(D2872="","",N2772+F2872)</f>
        <v/>
      </c>
      <c r="O2872" s="47">
        <f>IF(D2872="","",IF(AND(K2872=0,K2772&gt;0),C2872,""))</f>
        <v/>
      </c>
    </row>
    <row r="2873">
      <c r="A2873" s="49">
        <f>IF(B2873="","",DATE(YEAR('Debt Inputs'!$E$2),MONTH('Debt Inputs'!$E$2)+28,1))</f>
        <v/>
      </c>
      <c r="B2873" s="23">
        <f>IF('Debt Inputs'!A73="","",'Debt Inputs'!A73)</f>
        <v/>
      </c>
      <c r="C2873" s="24">
        <f>IF(B2873="","",IFERROR(VLOOKUP(B2873,'Debt Inputs'!$A$6:$M$105,2,FALSE),""))</f>
        <v/>
      </c>
      <c r="D2873" s="50">
        <f>IF(B2873="","",K2773)</f>
        <v/>
      </c>
      <c r="E2873" s="26">
        <f>IF(B2873="","",IFERROR(VLOOKUP(B2873,'Debt Inputs'!$A$6:$M$105,5,FALSE),0))</f>
        <v/>
      </c>
      <c r="F2873" s="50">
        <f>IF(D2873="","",IFERROR(D2873*E2873/12,0))</f>
        <v/>
      </c>
      <c r="G2873" s="50">
        <f>IF(D2873="","",MIN(IFERROR(VLOOKUP(B2873,'Debt Inputs'!$A$6:$M$105,7,FALSE),0),D2873+F2873))</f>
        <v/>
      </c>
      <c r="H2873" s="50">
        <f>IF(D2873="","",IF(L2873=1,MAX(0,'Debt Inputs'!$B$2-SUM($G$2806:$G$2905)),0))</f>
        <v/>
      </c>
      <c r="I2873" s="50">
        <f>IF(D2873="","",MIN(D2873+F2873,G2873+H2873))</f>
        <v/>
      </c>
      <c r="J2873" s="50">
        <f>IF(D2873="","",MIN(D2873,MAX(0,I2873-F2873)))</f>
        <v/>
      </c>
      <c r="K2873" s="50">
        <f>IF(D2873="","",MAX(0,D2873+F2873-I2873))</f>
        <v/>
      </c>
      <c r="L2873" s="23">
        <f>IF(D2873="","",IF(D2873&lt;=0,"",1+COUNTIFS($D$2806:$D$2905,"&gt;0",$E$2806:$E$2905,"&gt;"&amp;E2873)))</f>
        <v/>
      </c>
      <c r="M2873" s="23">
        <f>IF(D2873="","",IF(AND(K2873&gt;0,L2873=1),"Yes","No"))</f>
        <v/>
      </c>
      <c r="N2873" s="50">
        <f>IF(D2873="","",N2773+F2873)</f>
        <v/>
      </c>
      <c r="O2873" s="49">
        <f>IF(D2873="","",IF(AND(K2873=0,K2773&gt;0),C2873,""))</f>
        <v/>
      </c>
    </row>
    <row r="2874">
      <c r="A2874" s="47">
        <f>IF(B2874="","",DATE(YEAR('Debt Inputs'!$E$2),MONTH('Debt Inputs'!$E$2)+28,1))</f>
        <v/>
      </c>
      <c r="B2874" s="18">
        <f>IF('Debt Inputs'!A74="","",'Debt Inputs'!A74)</f>
        <v/>
      </c>
      <c r="C2874" s="19">
        <f>IF(B2874="","",IFERROR(VLOOKUP(B2874,'Debt Inputs'!$A$6:$M$105,2,FALSE),""))</f>
        <v/>
      </c>
      <c r="D2874" s="48">
        <f>IF(B2874="","",K2774)</f>
        <v/>
      </c>
      <c r="E2874" s="21">
        <f>IF(B2874="","",IFERROR(VLOOKUP(B2874,'Debt Inputs'!$A$6:$M$105,5,FALSE),0))</f>
        <v/>
      </c>
      <c r="F2874" s="48">
        <f>IF(D2874="","",IFERROR(D2874*E2874/12,0))</f>
        <v/>
      </c>
      <c r="G2874" s="48">
        <f>IF(D2874="","",MIN(IFERROR(VLOOKUP(B2874,'Debt Inputs'!$A$6:$M$105,7,FALSE),0),D2874+F2874))</f>
        <v/>
      </c>
      <c r="H2874" s="48">
        <f>IF(D2874="","",IF(L2874=1,MAX(0,'Debt Inputs'!$B$2-SUM($G$2806:$G$2905)),0))</f>
        <v/>
      </c>
      <c r="I2874" s="48">
        <f>IF(D2874="","",MIN(D2874+F2874,G2874+H2874))</f>
        <v/>
      </c>
      <c r="J2874" s="48">
        <f>IF(D2874="","",MIN(D2874,MAX(0,I2874-F2874)))</f>
        <v/>
      </c>
      <c r="K2874" s="48">
        <f>IF(D2874="","",MAX(0,D2874+F2874-I2874))</f>
        <v/>
      </c>
      <c r="L2874" s="18">
        <f>IF(D2874="","",IF(D2874&lt;=0,"",1+COUNTIFS($D$2806:$D$2905,"&gt;0",$E$2806:$E$2905,"&gt;"&amp;E2874)))</f>
        <v/>
      </c>
      <c r="M2874" s="18">
        <f>IF(D2874="","",IF(AND(K2874&gt;0,L2874=1),"Yes","No"))</f>
        <v/>
      </c>
      <c r="N2874" s="48">
        <f>IF(D2874="","",N2774+F2874)</f>
        <v/>
      </c>
      <c r="O2874" s="47">
        <f>IF(D2874="","",IF(AND(K2874=0,K2774&gt;0),C2874,""))</f>
        <v/>
      </c>
    </row>
    <row r="2875">
      <c r="A2875" s="49">
        <f>IF(B2875="","",DATE(YEAR('Debt Inputs'!$E$2),MONTH('Debt Inputs'!$E$2)+28,1))</f>
        <v/>
      </c>
      <c r="B2875" s="23">
        <f>IF('Debt Inputs'!A75="","",'Debt Inputs'!A75)</f>
        <v/>
      </c>
      <c r="C2875" s="24">
        <f>IF(B2875="","",IFERROR(VLOOKUP(B2875,'Debt Inputs'!$A$6:$M$105,2,FALSE),""))</f>
        <v/>
      </c>
      <c r="D2875" s="50">
        <f>IF(B2875="","",K2775)</f>
        <v/>
      </c>
      <c r="E2875" s="26">
        <f>IF(B2875="","",IFERROR(VLOOKUP(B2875,'Debt Inputs'!$A$6:$M$105,5,FALSE),0))</f>
        <v/>
      </c>
      <c r="F2875" s="50">
        <f>IF(D2875="","",IFERROR(D2875*E2875/12,0))</f>
        <v/>
      </c>
      <c r="G2875" s="50">
        <f>IF(D2875="","",MIN(IFERROR(VLOOKUP(B2875,'Debt Inputs'!$A$6:$M$105,7,FALSE),0),D2875+F2875))</f>
        <v/>
      </c>
      <c r="H2875" s="50">
        <f>IF(D2875="","",IF(L2875=1,MAX(0,'Debt Inputs'!$B$2-SUM($G$2806:$G$2905)),0))</f>
        <v/>
      </c>
      <c r="I2875" s="50">
        <f>IF(D2875="","",MIN(D2875+F2875,G2875+H2875))</f>
        <v/>
      </c>
      <c r="J2875" s="50">
        <f>IF(D2875="","",MIN(D2875,MAX(0,I2875-F2875)))</f>
        <v/>
      </c>
      <c r="K2875" s="50">
        <f>IF(D2875="","",MAX(0,D2875+F2875-I2875))</f>
        <v/>
      </c>
      <c r="L2875" s="23">
        <f>IF(D2875="","",IF(D2875&lt;=0,"",1+COUNTIFS($D$2806:$D$2905,"&gt;0",$E$2806:$E$2905,"&gt;"&amp;E2875)))</f>
        <v/>
      </c>
      <c r="M2875" s="23">
        <f>IF(D2875="","",IF(AND(K2875&gt;0,L2875=1),"Yes","No"))</f>
        <v/>
      </c>
      <c r="N2875" s="50">
        <f>IF(D2875="","",N2775+F2875)</f>
        <v/>
      </c>
      <c r="O2875" s="49">
        <f>IF(D2875="","",IF(AND(K2875=0,K2775&gt;0),C2875,""))</f>
        <v/>
      </c>
    </row>
    <row r="2876">
      <c r="A2876" s="47">
        <f>IF(B2876="","",DATE(YEAR('Debt Inputs'!$E$2),MONTH('Debt Inputs'!$E$2)+28,1))</f>
        <v/>
      </c>
      <c r="B2876" s="18">
        <f>IF('Debt Inputs'!A76="","",'Debt Inputs'!A76)</f>
        <v/>
      </c>
      <c r="C2876" s="19">
        <f>IF(B2876="","",IFERROR(VLOOKUP(B2876,'Debt Inputs'!$A$6:$M$105,2,FALSE),""))</f>
        <v/>
      </c>
      <c r="D2876" s="48">
        <f>IF(B2876="","",K2776)</f>
        <v/>
      </c>
      <c r="E2876" s="21">
        <f>IF(B2876="","",IFERROR(VLOOKUP(B2876,'Debt Inputs'!$A$6:$M$105,5,FALSE),0))</f>
        <v/>
      </c>
      <c r="F2876" s="48">
        <f>IF(D2876="","",IFERROR(D2876*E2876/12,0))</f>
        <v/>
      </c>
      <c r="G2876" s="48">
        <f>IF(D2876="","",MIN(IFERROR(VLOOKUP(B2876,'Debt Inputs'!$A$6:$M$105,7,FALSE),0),D2876+F2876))</f>
        <v/>
      </c>
      <c r="H2876" s="48">
        <f>IF(D2876="","",IF(L2876=1,MAX(0,'Debt Inputs'!$B$2-SUM($G$2806:$G$2905)),0))</f>
        <v/>
      </c>
      <c r="I2876" s="48">
        <f>IF(D2876="","",MIN(D2876+F2876,G2876+H2876))</f>
        <v/>
      </c>
      <c r="J2876" s="48">
        <f>IF(D2876="","",MIN(D2876,MAX(0,I2876-F2876)))</f>
        <v/>
      </c>
      <c r="K2876" s="48">
        <f>IF(D2876="","",MAX(0,D2876+F2876-I2876))</f>
        <v/>
      </c>
      <c r="L2876" s="18">
        <f>IF(D2876="","",IF(D2876&lt;=0,"",1+COUNTIFS($D$2806:$D$2905,"&gt;0",$E$2806:$E$2905,"&gt;"&amp;E2876)))</f>
        <v/>
      </c>
      <c r="M2876" s="18">
        <f>IF(D2876="","",IF(AND(K2876&gt;0,L2876=1),"Yes","No"))</f>
        <v/>
      </c>
      <c r="N2876" s="48">
        <f>IF(D2876="","",N2776+F2876)</f>
        <v/>
      </c>
      <c r="O2876" s="47">
        <f>IF(D2876="","",IF(AND(K2876=0,K2776&gt;0),C2876,""))</f>
        <v/>
      </c>
    </row>
    <row r="2877">
      <c r="A2877" s="49">
        <f>IF(B2877="","",DATE(YEAR('Debt Inputs'!$E$2),MONTH('Debt Inputs'!$E$2)+28,1))</f>
        <v/>
      </c>
      <c r="B2877" s="23">
        <f>IF('Debt Inputs'!A77="","",'Debt Inputs'!A77)</f>
        <v/>
      </c>
      <c r="C2877" s="24">
        <f>IF(B2877="","",IFERROR(VLOOKUP(B2877,'Debt Inputs'!$A$6:$M$105,2,FALSE),""))</f>
        <v/>
      </c>
      <c r="D2877" s="50">
        <f>IF(B2877="","",K2777)</f>
        <v/>
      </c>
      <c r="E2877" s="26">
        <f>IF(B2877="","",IFERROR(VLOOKUP(B2877,'Debt Inputs'!$A$6:$M$105,5,FALSE),0))</f>
        <v/>
      </c>
      <c r="F2877" s="50">
        <f>IF(D2877="","",IFERROR(D2877*E2877/12,0))</f>
        <v/>
      </c>
      <c r="G2877" s="50">
        <f>IF(D2877="","",MIN(IFERROR(VLOOKUP(B2877,'Debt Inputs'!$A$6:$M$105,7,FALSE),0),D2877+F2877))</f>
        <v/>
      </c>
      <c r="H2877" s="50">
        <f>IF(D2877="","",IF(L2877=1,MAX(0,'Debt Inputs'!$B$2-SUM($G$2806:$G$2905)),0))</f>
        <v/>
      </c>
      <c r="I2877" s="50">
        <f>IF(D2877="","",MIN(D2877+F2877,G2877+H2877))</f>
        <v/>
      </c>
      <c r="J2877" s="50">
        <f>IF(D2877="","",MIN(D2877,MAX(0,I2877-F2877)))</f>
        <v/>
      </c>
      <c r="K2877" s="50">
        <f>IF(D2877="","",MAX(0,D2877+F2877-I2877))</f>
        <v/>
      </c>
      <c r="L2877" s="23">
        <f>IF(D2877="","",IF(D2877&lt;=0,"",1+COUNTIFS($D$2806:$D$2905,"&gt;0",$E$2806:$E$2905,"&gt;"&amp;E2877)))</f>
        <v/>
      </c>
      <c r="M2877" s="23">
        <f>IF(D2877="","",IF(AND(K2877&gt;0,L2877=1),"Yes","No"))</f>
        <v/>
      </c>
      <c r="N2877" s="50">
        <f>IF(D2877="","",N2777+F2877)</f>
        <v/>
      </c>
      <c r="O2877" s="49">
        <f>IF(D2877="","",IF(AND(K2877=0,K2777&gt;0),C2877,""))</f>
        <v/>
      </c>
    </row>
    <row r="2878">
      <c r="A2878" s="47">
        <f>IF(B2878="","",DATE(YEAR('Debt Inputs'!$E$2),MONTH('Debt Inputs'!$E$2)+28,1))</f>
        <v/>
      </c>
      <c r="B2878" s="18">
        <f>IF('Debt Inputs'!A78="","",'Debt Inputs'!A78)</f>
        <v/>
      </c>
      <c r="C2878" s="19">
        <f>IF(B2878="","",IFERROR(VLOOKUP(B2878,'Debt Inputs'!$A$6:$M$105,2,FALSE),""))</f>
        <v/>
      </c>
      <c r="D2878" s="48">
        <f>IF(B2878="","",K2778)</f>
        <v/>
      </c>
      <c r="E2878" s="21">
        <f>IF(B2878="","",IFERROR(VLOOKUP(B2878,'Debt Inputs'!$A$6:$M$105,5,FALSE),0))</f>
        <v/>
      </c>
      <c r="F2878" s="48">
        <f>IF(D2878="","",IFERROR(D2878*E2878/12,0))</f>
        <v/>
      </c>
      <c r="G2878" s="48">
        <f>IF(D2878="","",MIN(IFERROR(VLOOKUP(B2878,'Debt Inputs'!$A$6:$M$105,7,FALSE),0),D2878+F2878))</f>
        <v/>
      </c>
      <c r="H2878" s="48">
        <f>IF(D2878="","",IF(L2878=1,MAX(0,'Debt Inputs'!$B$2-SUM($G$2806:$G$2905)),0))</f>
        <v/>
      </c>
      <c r="I2878" s="48">
        <f>IF(D2878="","",MIN(D2878+F2878,G2878+H2878))</f>
        <v/>
      </c>
      <c r="J2878" s="48">
        <f>IF(D2878="","",MIN(D2878,MAX(0,I2878-F2878)))</f>
        <v/>
      </c>
      <c r="K2878" s="48">
        <f>IF(D2878="","",MAX(0,D2878+F2878-I2878))</f>
        <v/>
      </c>
      <c r="L2878" s="18">
        <f>IF(D2878="","",IF(D2878&lt;=0,"",1+COUNTIFS($D$2806:$D$2905,"&gt;0",$E$2806:$E$2905,"&gt;"&amp;E2878)))</f>
        <v/>
      </c>
      <c r="M2878" s="18">
        <f>IF(D2878="","",IF(AND(K2878&gt;0,L2878=1),"Yes","No"))</f>
        <v/>
      </c>
      <c r="N2878" s="48">
        <f>IF(D2878="","",N2778+F2878)</f>
        <v/>
      </c>
      <c r="O2878" s="47">
        <f>IF(D2878="","",IF(AND(K2878=0,K2778&gt;0),C2878,""))</f>
        <v/>
      </c>
    </row>
    <row r="2879">
      <c r="A2879" s="49">
        <f>IF(B2879="","",DATE(YEAR('Debt Inputs'!$E$2),MONTH('Debt Inputs'!$E$2)+28,1))</f>
        <v/>
      </c>
      <c r="B2879" s="23">
        <f>IF('Debt Inputs'!A79="","",'Debt Inputs'!A79)</f>
        <v/>
      </c>
      <c r="C2879" s="24">
        <f>IF(B2879="","",IFERROR(VLOOKUP(B2879,'Debt Inputs'!$A$6:$M$105,2,FALSE),""))</f>
        <v/>
      </c>
      <c r="D2879" s="50">
        <f>IF(B2879="","",K2779)</f>
        <v/>
      </c>
      <c r="E2879" s="26">
        <f>IF(B2879="","",IFERROR(VLOOKUP(B2879,'Debt Inputs'!$A$6:$M$105,5,FALSE),0))</f>
        <v/>
      </c>
      <c r="F2879" s="50">
        <f>IF(D2879="","",IFERROR(D2879*E2879/12,0))</f>
        <v/>
      </c>
      <c r="G2879" s="50">
        <f>IF(D2879="","",MIN(IFERROR(VLOOKUP(B2879,'Debt Inputs'!$A$6:$M$105,7,FALSE),0),D2879+F2879))</f>
        <v/>
      </c>
      <c r="H2879" s="50">
        <f>IF(D2879="","",IF(L2879=1,MAX(0,'Debt Inputs'!$B$2-SUM($G$2806:$G$2905)),0))</f>
        <v/>
      </c>
      <c r="I2879" s="50">
        <f>IF(D2879="","",MIN(D2879+F2879,G2879+H2879))</f>
        <v/>
      </c>
      <c r="J2879" s="50">
        <f>IF(D2879="","",MIN(D2879,MAX(0,I2879-F2879)))</f>
        <v/>
      </c>
      <c r="K2879" s="50">
        <f>IF(D2879="","",MAX(0,D2879+F2879-I2879))</f>
        <v/>
      </c>
      <c r="L2879" s="23">
        <f>IF(D2879="","",IF(D2879&lt;=0,"",1+COUNTIFS($D$2806:$D$2905,"&gt;0",$E$2806:$E$2905,"&gt;"&amp;E2879)))</f>
        <v/>
      </c>
      <c r="M2879" s="23">
        <f>IF(D2879="","",IF(AND(K2879&gt;0,L2879=1),"Yes","No"))</f>
        <v/>
      </c>
      <c r="N2879" s="50">
        <f>IF(D2879="","",N2779+F2879)</f>
        <v/>
      </c>
      <c r="O2879" s="49">
        <f>IF(D2879="","",IF(AND(K2879=0,K2779&gt;0),C2879,""))</f>
        <v/>
      </c>
    </row>
    <row r="2880">
      <c r="A2880" s="47">
        <f>IF(B2880="","",DATE(YEAR('Debt Inputs'!$E$2),MONTH('Debt Inputs'!$E$2)+28,1))</f>
        <v/>
      </c>
      <c r="B2880" s="18">
        <f>IF('Debt Inputs'!A80="","",'Debt Inputs'!A80)</f>
        <v/>
      </c>
      <c r="C2880" s="19">
        <f>IF(B2880="","",IFERROR(VLOOKUP(B2880,'Debt Inputs'!$A$6:$M$105,2,FALSE),""))</f>
        <v/>
      </c>
      <c r="D2880" s="48">
        <f>IF(B2880="","",K2780)</f>
        <v/>
      </c>
      <c r="E2880" s="21">
        <f>IF(B2880="","",IFERROR(VLOOKUP(B2880,'Debt Inputs'!$A$6:$M$105,5,FALSE),0))</f>
        <v/>
      </c>
      <c r="F2880" s="48">
        <f>IF(D2880="","",IFERROR(D2880*E2880/12,0))</f>
        <v/>
      </c>
      <c r="G2880" s="48">
        <f>IF(D2880="","",MIN(IFERROR(VLOOKUP(B2880,'Debt Inputs'!$A$6:$M$105,7,FALSE),0),D2880+F2880))</f>
        <v/>
      </c>
      <c r="H2880" s="48">
        <f>IF(D2880="","",IF(L2880=1,MAX(0,'Debt Inputs'!$B$2-SUM($G$2806:$G$2905)),0))</f>
        <v/>
      </c>
      <c r="I2880" s="48">
        <f>IF(D2880="","",MIN(D2880+F2880,G2880+H2880))</f>
        <v/>
      </c>
      <c r="J2880" s="48">
        <f>IF(D2880="","",MIN(D2880,MAX(0,I2880-F2880)))</f>
        <v/>
      </c>
      <c r="K2880" s="48">
        <f>IF(D2880="","",MAX(0,D2880+F2880-I2880))</f>
        <v/>
      </c>
      <c r="L2880" s="18">
        <f>IF(D2880="","",IF(D2880&lt;=0,"",1+COUNTIFS($D$2806:$D$2905,"&gt;0",$E$2806:$E$2905,"&gt;"&amp;E2880)))</f>
        <v/>
      </c>
      <c r="M2880" s="18">
        <f>IF(D2880="","",IF(AND(K2880&gt;0,L2880=1),"Yes","No"))</f>
        <v/>
      </c>
      <c r="N2880" s="48">
        <f>IF(D2880="","",N2780+F2880)</f>
        <v/>
      </c>
      <c r="O2880" s="47">
        <f>IF(D2880="","",IF(AND(K2880=0,K2780&gt;0),C2880,""))</f>
        <v/>
      </c>
    </row>
    <row r="2881">
      <c r="A2881" s="49">
        <f>IF(B2881="","",DATE(YEAR('Debt Inputs'!$E$2),MONTH('Debt Inputs'!$E$2)+28,1))</f>
        <v/>
      </c>
      <c r="B2881" s="23">
        <f>IF('Debt Inputs'!A81="","",'Debt Inputs'!A81)</f>
        <v/>
      </c>
      <c r="C2881" s="24">
        <f>IF(B2881="","",IFERROR(VLOOKUP(B2881,'Debt Inputs'!$A$6:$M$105,2,FALSE),""))</f>
        <v/>
      </c>
      <c r="D2881" s="50">
        <f>IF(B2881="","",K2781)</f>
        <v/>
      </c>
      <c r="E2881" s="26">
        <f>IF(B2881="","",IFERROR(VLOOKUP(B2881,'Debt Inputs'!$A$6:$M$105,5,FALSE),0))</f>
        <v/>
      </c>
      <c r="F2881" s="50">
        <f>IF(D2881="","",IFERROR(D2881*E2881/12,0))</f>
        <v/>
      </c>
      <c r="G2881" s="50">
        <f>IF(D2881="","",MIN(IFERROR(VLOOKUP(B2881,'Debt Inputs'!$A$6:$M$105,7,FALSE),0),D2881+F2881))</f>
        <v/>
      </c>
      <c r="H2881" s="50">
        <f>IF(D2881="","",IF(L2881=1,MAX(0,'Debt Inputs'!$B$2-SUM($G$2806:$G$2905)),0))</f>
        <v/>
      </c>
      <c r="I2881" s="50">
        <f>IF(D2881="","",MIN(D2881+F2881,G2881+H2881))</f>
        <v/>
      </c>
      <c r="J2881" s="50">
        <f>IF(D2881="","",MIN(D2881,MAX(0,I2881-F2881)))</f>
        <v/>
      </c>
      <c r="K2881" s="50">
        <f>IF(D2881="","",MAX(0,D2881+F2881-I2881))</f>
        <v/>
      </c>
      <c r="L2881" s="23">
        <f>IF(D2881="","",IF(D2881&lt;=0,"",1+COUNTIFS($D$2806:$D$2905,"&gt;0",$E$2806:$E$2905,"&gt;"&amp;E2881)))</f>
        <v/>
      </c>
      <c r="M2881" s="23">
        <f>IF(D2881="","",IF(AND(K2881&gt;0,L2881=1),"Yes","No"))</f>
        <v/>
      </c>
      <c r="N2881" s="50">
        <f>IF(D2881="","",N2781+F2881)</f>
        <v/>
      </c>
      <c r="O2881" s="49">
        <f>IF(D2881="","",IF(AND(K2881=0,K2781&gt;0),C2881,""))</f>
        <v/>
      </c>
    </row>
    <row r="2882">
      <c r="A2882" s="47">
        <f>IF(B2882="","",DATE(YEAR('Debt Inputs'!$E$2),MONTH('Debt Inputs'!$E$2)+28,1))</f>
        <v/>
      </c>
      <c r="B2882" s="18">
        <f>IF('Debt Inputs'!A82="","",'Debt Inputs'!A82)</f>
        <v/>
      </c>
      <c r="C2882" s="19">
        <f>IF(B2882="","",IFERROR(VLOOKUP(B2882,'Debt Inputs'!$A$6:$M$105,2,FALSE),""))</f>
        <v/>
      </c>
      <c r="D2882" s="48">
        <f>IF(B2882="","",K2782)</f>
        <v/>
      </c>
      <c r="E2882" s="21">
        <f>IF(B2882="","",IFERROR(VLOOKUP(B2882,'Debt Inputs'!$A$6:$M$105,5,FALSE),0))</f>
        <v/>
      </c>
      <c r="F2882" s="48">
        <f>IF(D2882="","",IFERROR(D2882*E2882/12,0))</f>
        <v/>
      </c>
      <c r="G2882" s="48">
        <f>IF(D2882="","",MIN(IFERROR(VLOOKUP(B2882,'Debt Inputs'!$A$6:$M$105,7,FALSE),0),D2882+F2882))</f>
        <v/>
      </c>
      <c r="H2882" s="48">
        <f>IF(D2882="","",IF(L2882=1,MAX(0,'Debt Inputs'!$B$2-SUM($G$2806:$G$2905)),0))</f>
        <v/>
      </c>
      <c r="I2882" s="48">
        <f>IF(D2882="","",MIN(D2882+F2882,G2882+H2882))</f>
        <v/>
      </c>
      <c r="J2882" s="48">
        <f>IF(D2882="","",MIN(D2882,MAX(0,I2882-F2882)))</f>
        <v/>
      </c>
      <c r="K2882" s="48">
        <f>IF(D2882="","",MAX(0,D2882+F2882-I2882))</f>
        <v/>
      </c>
      <c r="L2882" s="18">
        <f>IF(D2882="","",IF(D2882&lt;=0,"",1+COUNTIFS($D$2806:$D$2905,"&gt;0",$E$2806:$E$2905,"&gt;"&amp;E2882)))</f>
        <v/>
      </c>
      <c r="M2882" s="18">
        <f>IF(D2882="","",IF(AND(K2882&gt;0,L2882=1),"Yes","No"))</f>
        <v/>
      </c>
      <c r="N2882" s="48">
        <f>IF(D2882="","",N2782+F2882)</f>
        <v/>
      </c>
      <c r="O2882" s="47">
        <f>IF(D2882="","",IF(AND(K2882=0,K2782&gt;0),C2882,""))</f>
        <v/>
      </c>
    </row>
    <row r="2883">
      <c r="A2883" s="49">
        <f>IF(B2883="","",DATE(YEAR('Debt Inputs'!$E$2),MONTH('Debt Inputs'!$E$2)+28,1))</f>
        <v/>
      </c>
      <c r="B2883" s="23">
        <f>IF('Debt Inputs'!A83="","",'Debt Inputs'!A83)</f>
        <v/>
      </c>
      <c r="C2883" s="24">
        <f>IF(B2883="","",IFERROR(VLOOKUP(B2883,'Debt Inputs'!$A$6:$M$105,2,FALSE),""))</f>
        <v/>
      </c>
      <c r="D2883" s="50">
        <f>IF(B2883="","",K2783)</f>
        <v/>
      </c>
      <c r="E2883" s="26">
        <f>IF(B2883="","",IFERROR(VLOOKUP(B2883,'Debt Inputs'!$A$6:$M$105,5,FALSE),0))</f>
        <v/>
      </c>
      <c r="F2883" s="50">
        <f>IF(D2883="","",IFERROR(D2883*E2883/12,0))</f>
        <v/>
      </c>
      <c r="G2883" s="50">
        <f>IF(D2883="","",MIN(IFERROR(VLOOKUP(B2883,'Debt Inputs'!$A$6:$M$105,7,FALSE),0),D2883+F2883))</f>
        <v/>
      </c>
      <c r="H2883" s="50">
        <f>IF(D2883="","",IF(L2883=1,MAX(0,'Debt Inputs'!$B$2-SUM($G$2806:$G$2905)),0))</f>
        <v/>
      </c>
      <c r="I2883" s="50">
        <f>IF(D2883="","",MIN(D2883+F2883,G2883+H2883))</f>
        <v/>
      </c>
      <c r="J2883" s="50">
        <f>IF(D2883="","",MIN(D2883,MAX(0,I2883-F2883)))</f>
        <v/>
      </c>
      <c r="K2883" s="50">
        <f>IF(D2883="","",MAX(0,D2883+F2883-I2883))</f>
        <v/>
      </c>
      <c r="L2883" s="23">
        <f>IF(D2883="","",IF(D2883&lt;=0,"",1+COUNTIFS($D$2806:$D$2905,"&gt;0",$E$2806:$E$2905,"&gt;"&amp;E2883)))</f>
        <v/>
      </c>
      <c r="M2883" s="23">
        <f>IF(D2883="","",IF(AND(K2883&gt;0,L2883=1),"Yes","No"))</f>
        <v/>
      </c>
      <c r="N2883" s="50">
        <f>IF(D2883="","",N2783+F2883)</f>
        <v/>
      </c>
      <c r="O2883" s="49">
        <f>IF(D2883="","",IF(AND(K2883=0,K2783&gt;0),C2883,""))</f>
        <v/>
      </c>
    </row>
    <row r="2884">
      <c r="A2884" s="47">
        <f>IF(B2884="","",DATE(YEAR('Debt Inputs'!$E$2),MONTH('Debt Inputs'!$E$2)+28,1))</f>
        <v/>
      </c>
      <c r="B2884" s="18">
        <f>IF('Debt Inputs'!A84="","",'Debt Inputs'!A84)</f>
        <v/>
      </c>
      <c r="C2884" s="19">
        <f>IF(B2884="","",IFERROR(VLOOKUP(B2884,'Debt Inputs'!$A$6:$M$105,2,FALSE),""))</f>
        <v/>
      </c>
      <c r="D2884" s="48">
        <f>IF(B2884="","",K2784)</f>
        <v/>
      </c>
      <c r="E2884" s="21">
        <f>IF(B2884="","",IFERROR(VLOOKUP(B2884,'Debt Inputs'!$A$6:$M$105,5,FALSE),0))</f>
        <v/>
      </c>
      <c r="F2884" s="48">
        <f>IF(D2884="","",IFERROR(D2884*E2884/12,0))</f>
        <v/>
      </c>
      <c r="G2884" s="48">
        <f>IF(D2884="","",MIN(IFERROR(VLOOKUP(B2884,'Debt Inputs'!$A$6:$M$105,7,FALSE),0),D2884+F2884))</f>
        <v/>
      </c>
      <c r="H2884" s="48">
        <f>IF(D2884="","",IF(L2884=1,MAX(0,'Debt Inputs'!$B$2-SUM($G$2806:$G$2905)),0))</f>
        <v/>
      </c>
      <c r="I2884" s="48">
        <f>IF(D2884="","",MIN(D2884+F2884,G2884+H2884))</f>
        <v/>
      </c>
      <c r="J2884" s="48">
        <f>IF(D2884="","",MIN(D2884,MAX(0,I2884-F2884)))</f>
        <v/>
      </c>
      <c r="K2884" s="48">
        <f>IF(D2884="","",MAX(0,D2884+F2884-I2884))</f>
        <v/>
      </c>
      <c r="L2884" s="18">
        <f>IF(D2884="","",IF(D2884&lt;=0,"",1+COUNTIFS($D$2806:$D$2905,"&gt;0",$E$2806:$E$2905,"&gt;"&amp;E2884)))</f>
        <v/>
      </c>
      <c r="M2884" s="18">
        <f>IF(D2884="","",IF(AND(K2884&gt;0,L2884=1),"Yes","No"))</f>
        <v/>
      </c>
      <c r="N2884" s="48">
        <f>IF(D2884="","",N2784+F2884)</f>
        <v/>
      </c>
      <c r="O2884" s="47">
        <f>IF(D2884="","",IF(AND(K2884=0,K2784&gt;0),C2884,""))</f>
        <v/>
      </c>
    </row>
    <row r="2885">
      <c r="A2885" s="49">
        <f>IF(B2885="","",DATE(YEAR('Debt Inputs'!$E$2),MONTH('Debt Inputs'!$E$2)+28,1))</f>
        <v/>
      </c>
      <c r="B2885" s="23">
        <f>IF('Debt Inputs'!A85="","",'Debt Inputs'!A85)</f>
        <v/>
      </c>
      <c r="C2885" s="24">
        <f>IF(B2885="","",IFERROR(VLOOKUP(B2885,'Debt Inputs'!$A$6:$M$105,2,FALSE),""))</f>
        <v/>
      </c>
      <c r="D2885" s="50">
        <f>IF(B2885="","",K2785)</f>
        <v/>
      </c>
      <c r="E2885" s="26">
        <f>IF(B2885="","",IFERROR(VLOOKUP(B2885,'Debt Inputs'!$A$6:$M$105,5,FALSE),0))</f>
        <v/>
      </c>
      <c r="F2885" s="50">
        <f>IF(D2885="","",IFERROR(D2885*E2885/12,0))</f>
        <v/>
      </c>
      <c r="G2885" s="50">
        <f>IF(D2885="","",MIN(IFERROR(VLOOKUP(B2885,'Debt Inputs'!$A$6:$M$105,7,FALSE),0),D2885+F2885))</f>
        <v/>
      </c>
      <c r="H2885" s="50">
        <f>IF(D2885="","",IF(L2885=1,MAX(0,'Debt Inputs'!$B$2-SUM($G$2806:$G$2905)),0))</f>
        <v/>
      </c>
      <c r="I2885" s="50">
        <f>IF(D2885="","",MIN(D2885+F2885,G2885+H2885))</f>
        <v/>
      </c>
      <c r="J2885" s="50">
        <f>IF(D2885="","",MIN(D2885,MAX(0,I2885-F2885)))</f>
        <v/>
      </c>
      <c r="K2885" s="50">
        <f>IF(D2885="","",MAX(0,D2885+F2885-I2885))</f>
        <v/>
      </c>
      <c r="L2885" s="23">
        <f>IF(D2885="","",IF(D2885&lt;=0,"",1+COUNTIFS($D$2806:$D$2905,"&gt;0",$E$2806:$E$2905,"&gt;"&amp;E2885)))</f>
        <v/>
      </c>
      <c r="M2885" s="23">
        <f>IF(D2885="","",IF(AND(K2885&gt;0,L2885=1),"Yes","No"))</f>
        <v/>
      </c>
      <c r="N2885" s="50">
        <f>IF(D2885="","",N2785+F2885)</f>
        <v/>
      </c>
      <c r="O2885" s="49">
        <f>IF(D2885="","",IF(AND(K2885=0,K2785&gt;0),C2885,""))</f>
        <v/>
      </c>
    </row>
    <row r="2886">
      <c r="A2886" s="47">
        <f>IF(B2886="","",DATE(YEAR('Debt Inputs'!$E$2),MONTH('Debt Inputs'!$E$2)+28,1))</f>
        <v/>
      </c>
      <c r="B2886" s="18">
        <f>IF('Debt Inputs'!A86="","",'Debt Inputs'!A86)</f>
        <v/>
      </c>
      <c r="C2886" s="19">
        <f>IF(B2886="","",IFERROR(VLOOKUP(B2886,'Debt Inputs'!$A$6:$M$105,2,FALSE),""))</f>
        <v/>
      </c>
      <c r="D2886" s="48">
        <f>IF(B2886="","",K2786)</f>
        <v/>
      </c>
      <c r="E2886" s="21">
        <f>IF(B2886="","",IFERROR(VLOOKUP(B2886,'Debt Inputs'!$A$6:$M$105,5,FALSE),0))</f>
        <v/>
      </c>
      <c r="F2886" s="48">
        <f>IF(D2886="","",IFERROR(D2886*E2886/12,0))</f>
        <v/>
      </c>
      <c r="G2886" s="48">
        <f>IF(D2886="","",MIN(IFERROR(VLOOKUP(B2886,'Debt Inputs'!$A$6:$M$105,7,FALSE),0),D2886+F2886))</f>
        <v/>
      </c>
      <c r="H2886" s="48">
        <f>IF(D2886="","",IF(L2886=1,MAX(0,'Debt Inputs'!$B$2-SUM($G$2806:$G$2905)),0))</f>
        <v/>
      </c>
      <c r="I2886" s="48">
        <f>IF(D2886="","",MIN(D2886+F2886,G2886+H2886))</f>
        <v/>
      </c>
      <c r="J2886" s="48">
        <f>IF(D2886="","",MIN(D2886,MAX(0,I2886-F2886)))</f>
        <v/>
      </c>
      <c r="K2886" s="48">
        <f>IF(D2886="","",MAX(0,D2886+F2886-I2886))</f>
        <v/>
      </c>
      <c r="L2886" s="18">
        <f>IF(D2886="","",IF(D2886&lt;=0,"",1+COUNTIFS($D$2806:$D$2905,"&gt;0",$E$2806:$E$2905,"&gt;"&amp;E2886)))</f>
        <v/>
      </c>
      <c r="M2886" s="18">
        <f>IF(D2886="","",IF(AND(K2886&gt;0,L2886=1),"Yes","No"))</f>
        <v/>
      </c>
      <c r="N2886" s="48">
        <f>IF(D2886="","",N2786+F2886)</f>
        <v/>
      </c>
      <c r="O2886" s="47">
        <f>IF(D2886="","",IF(AND(K2886=0,K2786&gt;0),C2886,""))</f>
        <v/>
      </c>
    </row>
    <row r="2887">
      <c r="A2887" s="49">
        <f>IF(B2887="","",DATE(YEAR('Debt Inputs'!$E$2),MONTH('Debt Inputs'!$E$2)+28,1))</f>
        <v/>
      </c>
      <c r="B2887" s="23">
        <f>IF('Debt Inputs'!A87="","",'Debt Inputs'!A87)</f>
        <v/>
      </c>
      <c r="C2887" s="24">
        <f>IF(B2887="","",IFERROR(VLOOKUP(B2887,'Debt Inputs'!$A$6:$M$105,2,FALSE),""))</f>
        <v/>
      </c>
      <c r="D2887" s="50">
        <f>IF(B2887="","",K2787)</f>
        <v/>
      </c>
      <c r="E2887" s="26">
        <f>IF(B2887="","",IFERROR(VLOOKUP(B2887,'Debt Inputs'!$A$6:$M$105,5,FALSE),0))</f>
        <v/>
      </c>
      <c r="F2887" s="50">
        <f>IF(D2887="","",IFERROR(D2887*E2887/12,0))</f>
        <v/>
      </c>
      <c r="G2887" s="50">
        <f>IF(D2887="","",MIN(IFERROR(VLOOKUP(B2887,'Debt Inputs'!$A$6:$M$105,7,FALSE),0),D2887+F2887))</f>
        <v/>
      </c>
      <c r="H2887" s="50">
        <f>IF(D2887="","",IF(L2887=1,MAX(0,'Debt Inputs'!$B$2-SUM($G$2806:$G$2905)),0))</f>
        <v/>
      </c>
      <c r="I2887" s="50">
        <f>IF(D2887="","",MIN(D2887+F2887,G2887+H2887))</f>
        <v/>
      </c>
      <c r="J2887" s="50">
        <f>IF(D2887="","",MIN(D2887,MAX(0,I2887-F2887)))</f>
        <v/>
      </c>
      <c r="K2887" s="50">
        <f>IF(D2887="","",MAX(0,D2887+F2887-I2887))</f>
        <v/>
      </c>
      <c r="L2887" s="23">
        <f>IF(D2887="","",IF(D2887&lt;=0,"",1+COUNTIFS($D$2806:$D$2905,"&gt;0",$E$2806:$E$2905,"&gt;"&amp;E2887)))</f>
        <v/>
      </c>
      <c r="M2887" s="23">
        <f>IF(D2887="","",IF(AND(K2887&gt;0,L2887=1),"Yes","No"))</f>
        <v/>
      </c>
      <c r="N2887" s="50">
        <f>IF(D2887="","",N2787+F2887)</f>
        <v/>
      </c>
      <c r="O2887" s="49">
        <f>IF(D2887="","",IF(AND(K2887=0,K2787&gt;0),C2887,""))</f>
        <v/>
      </c>
    </row>
    <row r="2888">
      <c r="A2888" s="47">
        <f>IF(B2888="","",DATE(YEAR('Debt Inputs'!$E$2),MONTH('Debt Inputs'!$E$2)+28,1))</f>
        <v/>
      </c>
      <c r="B2888" s="18">
        <f>IF('Debt Inputs'!A88="","",'Debt Inputs'!A88)</f>
        <v/>
      </c>
      <c r="C2888" s="19">
        <f>IF(B2888="","",IFERROR(VLOOKUP(B2888,'Debt Inputs'!$A$6:$M$105,2,FALSE),""))</f>
        <v/>
      </c>
      <c r="D2888" s="48">
        <f>IF(B2888="","",K2788)</f>
        <v/>
      </c>
      <c r="E2888" s="21">
        <f>IF(B2888="","",IFERROR(VLOOKUP(B2888,'Debt Inputs'!$A$6:$M$105,5,FALSE),0))</f>
        <v/>
      </c>
      <c r="F2888" s="48">
        <f>IF(D2888="","",IFERROR(D2888*E2888/12,0))</f>
        <v/>
      </c>
      <c r="G2888" s="48">
        <f>IF(D2888="","",MIN(IFERROR(VLOOKUP(B2888,'Debt Inputs'!$A$6:$M$105,7,FALSE),0),D2888+F2888))</f>
        <v/>
      </c>
      <c r="H2888" s="48">
        <f>IF(D2888="","",IF(L2888=1,MAX(0,'Debt Inputs'!$B$2-SUM($G$2806:$G$2905)),0))</f>
        <v/>
      </c>
      <c r="I2888" s="48">
        <f>IF(D2888="","",MIN(D2888+F2888,G2888+H2888))</f>
        <v/>
      </c>
      <c r="J2888" s="48">
        <f>IF(D2888="","",MIN(D2888,MAX(0,I2888-F2888)))</f>
        <v/>
      </c>
      <c r="K2888" s="48">
        <f>IF(D2888="","",MAX(0,D2888+F2888-I2888))</f>
        <v/>
      </c>
      <c r="L2888" s="18">
        <f>IF(D2888="","",IF(D2888&lt;=0,"",1+COUNTIFS($D$2806:$D$2905,"&gt;0",$E$2806:$E$2905,"&gt;"&amp;E2888)))</f>
        <v/>
      </c>
      <c r="M2888" s="18">
        <f>IF(D2888="","",IF(AND(K2888&gt;0,L2888=1),"Yes","No"))</f>
        <v/>
      </c>
      <c r="N2888" s="48">
        <f>IF(D2888="","",N2788+F2888)</f>
        <v/>
      </c>
      <c r="O2888" s="47">
        <f>IF(D2888="","",IF(AND(K2888=0,K2788&gt;0),C2888,""))</f>
        <v/>
      </c>
    </row>
    <row r="2889">
      <c r="A2889" s="49">
        <f>IF(B2889="","",DATE(YEAR('Debt Inputs'!$E$2),MONTH('Debt Inputs'!$E$2)+28,1))</f>
        <v/>
      </c>
      <c r="B2889" s="23">
        <f>IF('Debt Inputs'!A89="","",'Debt Inputs'!A89)</f>
        <v/>
      </c>
      <c r="C2889" s="24">
        <f>IF(B2889="","",IFERROR(VLOOKUP(B2889,'Debt Inputs'!$A$6:$M$105,2,FALSE),""))</f>
        <v/>
      </c>
      <c r="D2889" s="50">
        <f>IF(B2889="","",K2789)</f>
        <v/>
      </c>
      <c r="E2889" s="26">
        <f>IF(B2889="","",IFERROR(VLOOKUP(B2889,'Debt Inputs'!$A$6:$M$105,5,FALSE),0))</f>
        <v/>
      </c>
      <c r="F2889" s="50">
        <f>IF(D2889="","",IFERROR(D2889*E2889/12,0))</f>
        <v/>
      </c>
      <c r="G2889" s="50">
        <f>IF(D2889="","",MIN(IFERROR(VLOOKUP(B2889,'Debt Inputs'!$A$6:$M$105,7,FALSE),0),D2889+F2889))</f>
        <v/>
      </c>
      <c r="H2889" s="50">
        <f>IF(D2889="","",IF(L2889=1,MAX(0,'Debt Inputs'!$B$2-SUM($G$2806:$G$2905)),0))</f>
        <v/>
      </c>
      <c r="I2889" s="50">
        <f>IF(D2889="","",MIN(D2889+F2889,G2889+H2889))</f>
        <v/>
      </c>
      <c r="J2889" s="50">
        <f>IF(D2889="","",MIN(D2889,MAX(0,I2889-F2889)))</f>
        <v/>
      </c>
      <c r="K2889" s="50">
        <f>IF(D2889="","",MAX(0,D2889+F2889-I2889))</f>
        <v/>
      </c>
      <c r="L2889" s="23">
        <f>IF(D2889="","",IF(D2889&lt;=0,"",1+COUNTIFS($D$2806:$D$2905,"&gt;0",$E$2806:$E$2905,"&gt;"&amp;E2889)))</f>
        <v/>
      </c>
      <c r="M2889" s="23">
        <f>IF(D2889="","",IF(AND(K2889&gt;0,L2889=1),"Yes","No"))</f>
        <v/>
      </c>
      <c r="N2889" s="50">
        <f>IF(D2889="","",N2789+F2889)</f>
        <v/>
      </c>
      <c r="O2889" s="49">
        <f>IF(D2889="","",IF(AND(K2889=0,K2789&gt;0),C2889,""))</f>
        <v/>
      </c>
    </row>
    <row r="2890">
      <c r="A2890" s="47">
        <f>IF(B2890="","",DATE(YEAR('Debt Inputs'!$E$2),MONTH('Debt Inputs'!$E$2)+28,1))</f>
        <v/>
      </c>
      <c r="B2890" s="18">
        <f>IF('Debt Inputs'!A90="","",'Debt Inputs'!A90)</f>
        <v/>
      </c>
      <c r="C2890" s="19">
        <f>IF(B2890="","",IFERROR(VLOOKUP(B2890,'Debt Inputs'!$A$6:$M$105,2,FALSE),""))</f>
        <v/>
      </c>
      <c r="D2890" s="48">
        <f>IF(B2890="","",K2790)</f>
        <v/>
      </c>
      <c r="E2890" s="21">
        <f>IF(B2890="","",IFERROR(VLOOKUP(B2890,'Debt Inputs'!$A$6:$M$105,5,FALSE),0))</f>
        <v/>
      </c>
      <c r="F2890" s="48">
        <f>IF(D2890="","",IFERROR(D2890*E2890/12,0))</f>
        <v/>
      </c>
      <c r="G2890" s="48">
        <f>IF(D2890="","",MIN(IFERROR(VLOOKUP(B2890,'Debt Inputs'!$A$6:$M$105,7,FALSE),0),D2890+F2890))</f>
        <v/>
      </c>
      <c r="H2890" s="48">
        <f>IF(D2890="","",IF(L2890=1,MAX(0,'Debt Inputs'!$B$2-SUM($G$2806:$G$2905)),0))</f>
        <v/>
      </c>
      <c r="I2890" s="48">
        <f>IF(D2890="","",MIN(D2890+F2890,G2890+H2890))</f>
        <v/>
      </c>
      <c r="J2890" s="48">
        <f>IF(D2890="","",MIN(D2890,MAX(0,I2890-F2890)))</f>
        <v/>
      </c>
      <c r="K2890" s="48">
        <f>IF(D2890="","",MAX(0,D2890+F2890-I2890))</f>
        <v/>
      </c>
      <c r="L2890" s="18">
        <f>IF(D2890="","",IF(D2890&lt;=0,"",1+COUNTIFS($D$2806:$D$2905,"&gt;0",$E$2806:$E$2905,"&gt;"&amp;E2890)))</f>
        <v/>
      </c>
      <c r="M2890" s="18">
        <f>IF(D2890="","",IF(AND(K2890&gt;0,L2890=1),"Yes","No"))</f>
        <v/>
      </c>
      <c r="N2890" s="48">
        <f>IF(D2890="","",N2790+F2890)</f>
        <v/>
      </c>
      <c r="O2890" s="47">
        <f>IF(D2890="","",IF(AND(K2890=0,K2790&gt;0),C2890,""))</f>
        <v/>
      </c>
    </row>
    <row r="2891">
      <c r="A2891" s="49">
        <f>IF(B2891="","",DATE(YEAR('Debt Inputs'!$E$2),MONTH('Debt Inputs'!$E$2)+28,1))</f>
        <v/>
      </c>
      <c r="B2891" s="23">
        <f>IF('Debt Inputs'!A91="","",'Debt Inputs'!A91)</f>
        <v/>
      </c>
      <c r="C2891" s="24">
        <f>IF(B2891="","",IFERROR(VLOOKUP(B2891,'Debt Inputs'!$A$6:$M$105,2,FALSE),""))</f>
        <v/>
      </c>
      <c r="D2891" s="50">
        <f>IF(B2891="","",K2791)</f>
        <v/>
      </c>
      <c r="E2891" s="26">
        <f>IF(B2891="","",IFERROR(VLOOKUP(B2891,'Debt Inputs'!$A$6:$M$105,5,FALSE),0))</f>
        <v/>
      </c>
      <c r="F2891" s="50">
        <f>IF(D2891="","",IFERROR(D2891*E2891/12,0))</f>
        <v/>
      </c>
      <c r="G2891" s="50">
        <f>IF(D2891="","",MIN(IFERROR(VLOOKUP(B2891,'Debt Inputs'!$A$6:$M$105,7,FALSE),0),D2891+F2891))</f>
        <v/>
      </c>
      <c r="H2891" s="50">
        <f>IF(D2891="","",IF(L2891=1,MAX(0,'Debt Inputs'!$B$2-SUM($G$2806:$G$2905)),0))</f>
        <v/>
      </c>
      <c r="I2891" s="50">
        <f>IF(D2891="","",MIN(D2891+F2891,G2891+H2891))</f>
        <v/>
      </c>
      <c r="J2891" s="50">
        <f>IF(D2891="","",MIN(D2891,MAX(0,I2891-F2891)))</f>
        <v/>
      </c>
      <c r="K2891" s="50">
        <f>IF(D2891="","",MAX(0,D2891+F2891-I2891))</f>
        <v/>
      </c>
      <c r="L2891" s="23">
        <f>IF(D2891="","",IF(D2891&lt;=0,"",1+COUNTIFS($D$2806:$D$2905,"&gt;0",$E$2806:$E$2905,"&gt;"&amp;E2891)))</f>
        <v/>
      </c>
      <c r="M2891" s="23">
        <f>IF(D2891="","",IF(AND(K2891&gt;0,L2891=1),"Yes","No"))</f>
        <v/>
      </c>
      <c r="N2891" s="50">
        <f>IF(D2891="","",N2791+F2891)</f>
        <v/>
      </c>
      <c r="O2891" s="49">
        <f>IF(D2891="","",IF(AND(K2891=0,K2791&gt;0),C2891,""))</f>
        <v/>
      </c>
    </row>
    <row r="2892">
      <c r="A2892" s="47">
        <f>IF(B2892="","",DATE(YEAR('Debt Inputs'!$E$2),MONTH('Debt Inputs'!$E$2)+28,1))</f>
        <v/>
      </c>
      <c r="B2892" s="18">
        <f>IF('Debt Inputs'!A92="","",'Debt Inputs'!A92)</f>
        <v/>
      </c>
      <c r="C2892" s="19">
        <f>IF(B2892="","",IFERROR(VLOOKUP(B2892,'Debt Inputs'!$A$6:$M$105,2,FALSE),""))</f>
        <v/>
      </c>
      <c r="D2892" s="48">
        <f>IF(B2892="","",K2792)</f>
        <v/>
      </c>
      <c r="E2892" s="21">
        <f>IF(B2892="","",IFERROR(VLOOKUP(B2892,'Debt Inputs'!$A$6:$M$105,5,FALSE),0))</f>
        <v/>
      </c>
      <c r="F2892" s="48">
        <f>IF(D2892="","",IFERROR(D2892*E2892/12,0))</f>
        <v/>
      </c>
      <c r="G2892" s="48">
        <f>IF(D2892="","",MIN(IFERROR(VLOOKUP(B2892,'Debt Inputs'!$A$6:$M$105,7,FALSE),0),D2892+F2892))</f>
        <v/>
      </c>
      <c r="H2892" s="48">
        <f>IF(D2892="","",IF(L2892=1,MAX(0,'Debt Inputs'!$B$2-SUM($G$2806:$G$2905)),0))</f>
        <v/>
      </c>
      <c r="I2892" s="48">
        <f>IF(D2892="","",MIN(D2892+F2892,G2892+H2892))</f>
        <v/>
      </c>
      <c r="J2892" s="48">
        <f>IF(D2892="","",MIN(D2892,MAX(0,I2892-F2892)))</f>
        <v/>
      </c>
      <c r="K2892" s="48">
        <f>IF(D2892="","",MAX(0,D2892+F2892-I2892))</f>
        <v/>
      </c>
      <c r="L2892" s="18">
        <f>IF(D2892="","",IF(D2892&lt;=0,"",1+COUNTIFS($D$2806:$D$2905,"&gt;0",$E$2806:$E$2905,"&gt;"&amp;E2892)))</f>
        <v/>
      </c>
      <c r="M2892" s="18">
        <f>IF(D2892="","",IF(AND(K2892&gt;0,L2892=1),"Yes","No"))</f>
        <v/>
      </c>
      <c r="N2892" s="48">
        <f>IF(D2892="","",N2792+F2892)</f>
        <v/>
      </c>
      <c r="O2892" s="47">
        <f>IF(D2892="","",IF(AND(K2892=0,K2792&gt;0),C2892,""))</f>
        <v/>
      </c>
    </row>
    <row r="2893">
      <c r="A2893" s="49">
        <f>IF(B2893="","",DATE(YEAR('Debt Inputs'!$E$2),MONTH('Debt Inputs'!$E$2)+28,1))</f>
        <v/>
      </c>
      <c r="B2893" s="23">
        <f>IF('Debt Inputs'!A93="","",'Debt Inputs'!A93)</f>
        <v/>
      </c>
      <c r="C2893" s="24">
        <f>IF(B2893="","",IFERROR(VLOOKUP(B2893,'Debt Inputs'!$A$6:$M$105,2,FALSE),""))</f>
        <v/>
      </c>
      <c r="D2893" s="50">
        <f>IF(B2893="","",K2793)</f>
        <v/>
      </c>
      <c r="E2893" s="26">
        <f>IF(B2893="","",IFERROR(VLOOKUP(B2893,'Debt Inputs'!$A$6:$M$105,5,FALSE),0))</f>
        <v/>
      </c>
      <c r="F2893" s="50">
        <f>IF(D2893="","",IFERROR(D2893*E2893/12,0))</f>
        <v/>
      </c>
      <c r="G2893" s="50">
        <f>IF(D2893="","",MIN(IFERROR(VLOOKUP(B2893,'Debt Inputs'!$A$6:$M$105,7,FALSE),0),D2893+F2893))</f>
        <v/>
      </c>
      <c r="H2893" s="50">
        <f>IF(D2893="","",IF(L2893=1,MAX(0,'Debt Inputs'!$B$2-SUM($G$2806:$G$2905)),0))</f>
        <v/>
      </c>
      <c r="I2893" s="50">
        <f>IF(D2893="","",MIN(D2893+F2893,G2893+H2893))</f>
        <v/>
      </c>
      <c r="J2893" s="50">
        <f>IF(D2893="","",MIN(D2893,MAX(0,I2893-F2893)))</f>
        <v/>
      </c>
      <c r="K2893" s="50">
        <f>IF(D2893="","",MAX(0,D2893+F2893-I2893))</f>
        <v/>
      </c>
      <c r="L2893" s="23">
        <f>IF(D2893="","",IF(D2893&lt;=0,"",1+COUNTIFS($D$2806:$D$2905,"&gt;0",$E$2806:$E$2905,"&gt;"&amp;E2893)))</f>
        <v/>
      </c>
      <c r="M2893" s="23">
        <f>IF(D2893="","",IF(AND(K2893&gt;0,L2893=1),"Yes","No"))</f>
        <v/>
      </c>
      <c r="N2893" s="50">
        <f>IF(D2893="","",N2793+F2893)</f>
        <v/>
      </c>
      <c r="O2893" s="49">
        <f>IF(D2893="","",IF(AND(K2893=0,K2793&gt;0),C2893,""))</f>
        <v/>
      </c>
    </row>
    <row r="2894">
      <c r="A2894" s="47">
        <f>IF(B2894="","",DATE(YEAR('Debt Inputs'!$E$2),MONTH('Debt Inputs'!$E$2)+28,1))</f>
        <v/>
      </c>
      <c r="B2894" s="18">
        <f>IF('Debt Inputs'!A94="","",'Debt Inputs'!A94)</f>
        <v/>
      </c>
      <c r="C2894" s="19">
        <f>IF(B2894="","",IFERROR(VLOOKUP(B2894,'Debt Inputs'!$A$6:$M$105,2,FALSE),""))</f>
        <v/>
      </c>
      <c r="D2894" s="48">
        <f>IF(B2894="","",K2794)</f>
        <v/>
      </c>
      <c r="E2894" s="21">
        <f>IF(B2894="","",IFERROR(VLOOKUP(B2894,'Debt Inputs'!$A$6:$M$105,5,FALSE),0))</f>
        <v/>
      </c>
      <c r="F2894" s="48">
        <f>IF(D2894="","",IFERROR(D2894*E2894/12,0))</f>
        <v/>
      </c>
      <c r="G2894" s="48">
        <f>IF(D2894="","",MIN(IFERROR(VLOOKUP(B2894,'Debt Inputs'!$A$6:$M$105,7,FALSE),0),D2894+F2894))</f>
        <v/>
      </c>
      <c r="H2894" s="48">
        <f>IF(D2894="","",IF(L2894=1,MAX(0,'Debt Inputs'!$B$2-SUM($G$2806:$G$2905)),0))</f>
        <v/>
      </c>
      <c r="I2894" s="48">
        <f>IF(D2894="","",MIN(D2894+F2894,G2894+H2894))</f>
        <v/>
      </c>
      <c r="J2894" s="48">
        <f>IF(D2894="","",MIN(D2894,MAX(0,I2894-F2894)))</f>
        <v/>
      </c>
      <c r="K2894" s="48">
        <f>IF(D2894="","",MAX(0,D2894+F2894-I2894))</f>
        <v/>
      </c>
      <c r="L2894" s="18">
        <f>IF(D2894="","",IF(D2894&lt;=0,"",1+COUNTIFS($D$2806:$D$2905,"&gt;0",$E$2806:$E$2905,"&gt;"&amp;E2894)))</f>
        <v/>
      </c>
      <c r="M2894" s="18">
        <f>IF(D2894="","",IF(AND(K2894&gt;0,L2894=1),"Yes","No"))</f>
        <v/>
      </c>
      <c r="N2894" s="48">
        <f>IF(D2894="","",N2794+F2894)</f>
        <v/>
      </c>
      <c r="O2894" s="47">
        <f>IF(D2894="","",IF(AND(K2894=0,K2794&gt;0),C2894,""))</f>
        <v/>
      </c>
    </row>
    <row r="2895">
      <c r="A2895" s="49">
        <f>IF(B2895="","",DATE(YEAR('Debt Inputs'!$E$2),MONTH('Debt Inputs'!$E$2)+28,1))</f>
        <v/>
      </c>
      <c r="B2895" s="23">
        <f>IF('Debt Inputs'!A95="","",'Debt Inputs'!A95)</f>
        <v/>
      </c>
      <c r="C2895" s="24">
        <f>IF(B2895="","",IFERROR(VLOOKUP(B2895,'Debt Inputs'!$A$6:$M$105,2,FALSE),""))</f>
        <v/>
      </c>
      <c r="D2895" s="50">
        <f>IF(B2895="","",K2795)</f>
        <v/>
      </c>
      <c r="E2895" s="26">
        <f>IF(B2895="","",IFERROR(VLOOKUP(B2895,'Debt Inputs'!$A$6:$M$105,5,FALSE),0))</f>
        <v/>
      </c>
      <c r="F2895" s="50">
        <f>IF(D2895="","",IFERROR(D2895*E2895/12,0))</f>
        <v/>
      </c>
      <c r="G2895" s="50">
        <f>IF(D2895="","",MIN(IFERROR(VLOOKUP(B2895,'Debt Inputs'!$A$6:$M$105,7,FALSE),0),D2895+F2895))</f>
        <v/>
      </c>
      <c r="H2895" s="50">
        <f>IF(D2895="","",IF(L2895=1,MAX(0,'Debt Inputs'!$B$2-SUM($G$2806:$G$2905)),0))</f>
        <v/>
      </c>
      <c r="I2895" s="50">
        <f>IF(D2895="","",MIN(D2895+F2895,G2895+H2895))</f>
        <v/>
      </c>
      <c r="J2895" s="50">
        <f>IF(D2895="","",MIN(D2895,MAX(0,I2895-F2895)))</f>
        <v/>
      </c>
      <c r="K2895" s="50">
        <f>IF(D2895="","",MAX(0,D2895+F2895-I2895))</f>
        <v/>
      </c>
      <c r="L2895" s="23">
        <f>IF(D2895="","",IF(D2895&lt;=0,"",1+COUNTIFS($D$2806:$D$2905,"&gt;0",$E$2806:$E$2905,"&gt;"&amp;E2895)))</f>
        <v/>
      </c>
      <c r="M2895" s="23">
        <f>IF(D2895="","",IF(AND(K2895&gt;0,L2895=1),"Yes","No"))</f>
        <v/>
      </c>
      <c r="N2895" s="50">
        <f>IF(D2895="","",N2795+F2895)</f>
        <v/>
      </c>
      <c r="O2895" s="49">
        <f>IF(D2895="","",IF(AND(K2895=0,K2795&gt;0),C2895,""))</f>
        <v/>
      </c>
    </row>
    <row r="2896">
      <c r="A2896" s="47">
        <f>IF(B2896="","",DATE(YEAR('Debt Inputs'!$E$2),MONTH('Debt Inputs'!$E$2)+28,1))</f>
        <v/>
      </c>
      <c r="B2896" s="18">
        <f>IF('Debt Inputs'!A96="","",'Debt Inputs'!A96)</f>
        <v/>
      </c>
      <c r="C2896" s="19">
        <f>IF(B2896="","",IFERROR(VLOOKUP(B2896,'Debt Inputs'!$A$6:$M$105,2,FALSE),""))</f>
        <v/>
      </c>
      <c r="D2896" s="48">
        <f>IF(B2896="","",K2796)</f>
        <v/>
      </c>
      <c r="E2896" s="21">
        <f>IF(B2896="","",IFERROR(VLOOKUP(B2896,'Debt Inputs'!$A$6:$M$105,5,FALSE),0))</f>
        <v/>
      </c>
      <c r="F2896" s="48">
        <f>IF(D2896="","",IFERROR(D2896*E2896/12,0))</f>
        <v/>
      </c>
      <c r="G2896" s="48">
        <f>IF(D2896="","",MIN(IFERROR(VLOOKUP(B2896,'Debt Inputs'!$A$6:$M$105,7,FALSE),0),D2896+F2896))</f>
        <v/>
      </c>
      <c r="H2896" s="48">
        <f>IF(D2896="","",IF(L2896=1,MAX(0,'Debt Inputs'!$B$2-SUM($G$2806:$G$2905)),0))</f>
        <v/>
      </c>
      <c r="I2896" s="48">
        <f>IF(D2896="","",MIN(D2896+F2896,G2896+H2896))</f>
        <v/>
      </c>
      <c r="J2896" s="48">
        <f>IF(D2896="","",MIN(D2896,MAX(0,I2896-F2896)))</f>
        <v/>
      </c>
      <c r="K2896" s="48">
        <f>IF(D2896="","",MAX(0,D2896+F2896-I2896))</f>
        <v/>
      </c>
      <c r="L2896" s="18">
        <f>IF(D2896="","",IF(D2896&lt;=0,"",1+COUNTIFS($D$2806:$D$2905,"&gt;0",$E$2806:$E$2905,"&gt;"&amp;E2896)))</f>
        <v/>
      </c>
      <c r="M2896" s="18">
        <f>IF(D2896="","",IF(AND(K2896&gt;0,L2896=1),"Yes","No"))</f>
        <v/>
      </c>
      <c r="N2896" s="48">
        <f>IF(D2896="","",N2796+F2896)</f>
        <v/>
      </c>
      <c r="O2896" s="47">
        <f>IF(D2896="","",IF(AND(K2896=0,K2796&gt;0),C2896,""))</f>
        <v/>
      </c>
    </row>
    <row r="2897">
      <c r="A2897" s="49">
        <f>IF(B2897="","",DATE(YEAR('Debt Inputs'!$E$2),MONTH('Debt Inputs'!$E$2)+28,1))</f>
        <v/>
      </c>
      <c r="B2897" s="23">
        <f>IF('Debt Inputs'!A97="","",'Debt Inputs'!A97)</f>
        <v/>
      </c>
      <c r="C2897" s="24">
        <f>IF(B2897="","",IFERROR(VLOOKUP(B2897,'Debt Inputs'!$A$6:$M$105,2,FALSE),""))</f>
        <v/>
      </c>
      <c r="D2897" s="50">
        <f>IF(B2897="","",K2797)</f>
        <v/>
      </c>
      <c r="E2897" s="26">
        <f>IF(B2897="","",IFERROR(VLOOKUP(B2897,'Debt Inputs'!$A$6:$M$105,5,FALSE),0))</f>
        <v/>
      </c>
      <c r="F2897" s="50">
        <f>IF(D2897="","",IFERROR(D2897*E2897/12,0))</f>
        <v/>
      </c>
      <c r="G2897" s="50">
        <f>IF(D2897="","",MIN(IFERROR(VLOOKUP(B2897,'Debt Inputs'!$A$6:$M$105,7,FALSE),0),D2897+F2897))</f>
        <v/>
      </c>
      <c r="H2897" s="50">
        <f>IF(D2897="","",IF(L2897=1,MAX(0,'Debt Inputs'!$B$2-SUM($G$2806:$G$2905)),0))</f>
        <v/>
      </c>
      <c r="I2897" s="50">
        <f>IF(D2897="","",MIN(D2897+F2897,G2897+H2897))</f>
        <v/>
      </c>
      <c r="J2897" s="50">
        <f>IF(D2897="","",MIN(D2897,MAX(0,I2897-F2897)))</f>
        <v/>
      </c>
      <c r="K2897" s="50">
        <f>IF(D2897="","",MAX(0,D2897+F2897-I2897))</f>
        <v/>
      </c>
      <c r="L2897" s="23">
        <f>IF(D2897="","",IF(D2897&lt;=0,"",1+COUNTIFS($D$2806:$D$2905,"&gt;0",$E$2806:$E$2905,"&gt;"&amp;E2897)))</f>
        <v/>
      </c>
      <c r="M2897" s="23">
        <f>IF(D2897="","",IF(AND(K2897&gt;0,L2897=1),"Yes","No"))</f>
        <v/>
      </c>
      <c r="N2897" s="50">
        <f>IF(D2897="","",N2797+F2897)</f>
        <v/>
      </c>
      <c r="O2897" s="49">
        <f>IF(D2897="","",IF(AND(K2897=0,K2797&gt;0),C2897,""))</f>
        <v/>
      </c>
    </row>
    <row r="2898">
      <c r="A2898" s="47">
        <f>IF(B2898="","",DATE(YEAR('Debt Inputs'!$E$2),MONTH('Debt Inputs'!$E$2)+28,1))</f>
        <v/>
      </c>
      <c r="B2898" s="18">
        <f>IF('Debt Inputs'!A98="","",'Debt Inputs'!A98)</f>
        <v/>
      </c>
      <c r="C2898" s="19">
        <f>IF(B2898="","",IFERROR(VLOOKUP(B2898,'Debt Inputs'!$A$6:$M$105,2,FALSE),""))</f>
        <v/>
      </c>
      <c r="D2898" s="48">
        <f>IF(B2898="","",K2798)</f>
        <v/>
      </c>
      <c r="E2898" s="21">
        <f>IF(B2898="","",IFERROR(VLOOKUP(B2898,'Debt Inputs'!$A$6:$M$105,5,FALSE),0))</f>
        <v/>
      </c>
      <c r="F2898" s="48">
        <f>IF(D2898="","",IFERROR(D2898*E2898/12,0))</f>
        <v/>
      </c>
      <c r="G2898" s="48">
        <f>IF(D2898="","",MIN(IFERROR(VLOOKUP(B2898,'Debt Inputs'!$A$6:$M$105,7,FALSE),0),D2898+F2898))</f>
        <v/>
      </c>
      <c r="H2898" s="48">
        <f>IF(D2898="","",IF(L2898=1,MAX(0,'Debt Inputs'!$B$2-SUM($G$2806:$G$2905)),0))</f>
        <v/>
      </c>
      <c r="I2898" s="48">
        <f>IF(D2898="","",MIN(D2898+F2898,G2898+H2898))</f>
        <v/>
      </c>
      <c r="J2898" s="48">
        <f>IF(D2898="","",MIN(D2898,MAX(0,I2898-F2898)))</f>
        <v/>
      </c>
      <c r="K2898" s="48">
        <f>IF(D2898="","",MAX(0,D2898+F2898-I2898))</f>
        <v/>
      </c>
      <c r="L2898" s="18">
        <f>IF(D2898="","",IF(D2898&lt;=0,"",1+COUNTIFS($D$2806:$D$2905,"&gt;0",$E$2806:$E$2905,"&gt;"&amp;E2898)))</f>
        <v/>
      </c>
      <c r="M2898" s="18">
        <f>IF(D2898="","",IF(AND(K2898&gt;0,L2898=1),"Yes","No"))</f>
        <v/>
      </c>
      <c r="N2898" s="48">
        <f>IF(D2898="","",N2798+F2898)</f>
        <v/>
      </c>
      <c r="O2898" s="47">
        <f>IF(D2898="","",IF(AND(K2898=0,K2798&gt;0),C2898,""))</f>
        <v/>
      </c>
    </row>
    <row r="2899">
      <c r="A2899" s="49">
        <f>IF(B2899="","",DATE(YEAR('Debt Inputs'!$E$2),MONTH('Debt Inputs'!$E$2)+28,1))</f>
        <v/>
      </c>
      <c r="B2899" s="23">
        <f>IF('Debt Inputs'!A99="","",'Debt Inputs'!A99)</f>
        <v/>
      </c>
      <c r="C2899" s="24">
        <f>IF(B2899="","",IFERROR(VLOOKUP(B2899,'Debt Inputs'!$A$6:$M$105,2,FALSE),""))</f>
        <v/>
      </c>
      <c r="D2899" s="50">
        <f>IF(B2899="","",K2799)</f>
        <v/>
      </c>
      <c r="E2899" s="26">
        <f>IF(B2899="","",IFERROR(VLOOKUP(B2899,'Debt Inputs'!$A$6:$M$105,5,FALSE),0))</f>
        <v/>
      </c>
      <c r="F2899" s="50">
        <f>IF(D2899="","",IFERROR(D2899*E2899/12,0))</f>
        <v/>
      </c>
      <c r="G2899" s="50">
        <f>IF(D2899="","",MIN(IFERROR(VLOOKUP(B2899,'Debt Inputs'!$A$6:$M$105,7,FALSE),0),D2899+F2899))</f>
        <v/>
      </c>
      <c r="H2899" s="50">
        <f>IF(D2899="","",IF(L2899=1,MAX(0,'Debt Inputs'!$B$2-SUM($G$2806:$G$2905)),0))</f>
        <v/>
      </c>
      <c r="I2899" s="50">
        <f>IF(D2899="","",MIN(D2899+F2899,G2899+H2899))</f>
        <v/>
      </c>
      <c r="J2899" s="50">
        <f>IF(D2899="","",MIN(D2899,MAX(0,I2899-F2899)))</f>
        <v/>
      </c>
      <c r="K2899" s="50">
        <f>IF(D2899="","",MAX(0,D2899+F2899-I2899))</f>
        <v/>
      </c>
      <c r="L2899" s="23">
        <f>IF(D2899="","",IF(D2899&lt;=0,"",1+COUNTIFS($D$2806:$D$2905,"&gt;0",$E$2806:$E$2905,"&gt;"&amp;E2899)))</f>
        <v/>
      </c>
      <c r="M2899" s="23">
        <f>IF(D2899="","",IF(AND(K2899&gt;0,L2899=1),"Yes","No"))</f>
        <v/>
      </c>
      <c r="N2899" s="50">
        <f>IF(D2899="","",N2799+F2899)</f>
        <v/>
      </c>
      <c r="O2899" s="49">
        <f>IF(D2899="","",IF(AND(K2899=0,K2799&gt;0),C2899,""))</f>
        <v/>
      </c>
    </row>
    <row r="2900">
      <c r="A2900" s="47">
        <f>IF(B2900="","",DATE(YEAR('Debt Inputs'!$E$2),MONTH('Debt Inputs'!$E$2)+28,1))</f>
        <v/>
      </c>
      <c r="B2900" s="18">
        <f>IF('Debt Inputs'!A100="","",'Debt Inputs'!A100)</f>
        <v/>
      </c>
      <c r="C2900" s="19">
        <f>IF(B2900="","",IFERROR(VLOOKUP(B2900,'Debt Inputs'!$A$6:$M$105,2,FALSE),""))</f>
        <v/>
      </c>
      <c r="D2900" s="48">
        <f>IF(B2900="","",K2800)</f>
        <v/>
      </c>
      <c r="E2900" s="21">
        <f>IF(B2900="","",IFERROR(VLOOKUP(B2900,'Debt Inputs'!$A$6:$M$105,5,FALSE),0))</f>
        <v/>
      </c>
      <c r="F2900" s="48">
        <f>IF(D2900="","",IFERROR(D2900*E2900/12,0))</f>
        <v/>
      </c>
      <c r="G2900" s="48">
        <f>IF(D2900="","",MIN(IFERROR(VLOOKUP(B2900,'Debt Inputs'!$A$6:$M$105,7,FALSE),0),D2900+F2900))</f>
        <v/>
      </c>
      <c r="H2900" s="48">
        <f>IF(D2900="","",IF(L2900=1,MAX(0,'Debt Inputs'!$B$2-SUM($G$2806:$G$2905)),0))</f>
        <v/>
      </c>
      <c r="I2900" s="48">
        <f>IF(D2900="","",MIN(D2900+F2900,G2900+H2900))</f>
        <v/>
      </c>
      <c r="J2900" s="48">
        <f>IF(D2900="","",MIN(D2900,MAX(0,I2900-F2900)))</f>
        <v/>
      </c>
      <c r="K2900" s="48">
        <f>IF(D2900="","",MAX(0,D2900+F2900-I2900))</f>
        <v/>
      </c>
      <c r="L2900" s="18">
        <f>IF(D2900="","",IF(D2900&lt;=0,"",1+COUNTIFS($D$2806:$D$2905,"&gt;0",$E$2806:$E$2905,"&gt;"&amp;E2900)))</f>
        <v/>
      </c>
      <c r="M2900" s="18">
        <f>IF(D2900="","",IF(AND(K2900&gt;0,L2900=1),"Yes","No"))</f>
        <v/>
      </c>
      <c r="N2900" s="48">
        <f>IF(D2900="","",N2800+F2900)</f>
        <v/>
      </c>
      <c r="O2900" s="47">
        <f>IF(D2900="","",IF(AND(K2900=0,K2800&gt;0),C2900,""))</f>
        <v/>
      </c>
    </row>
    <row r="2901">
      <c r="A2901" s="49">
        <f>IF(B2901="","",DATE(YEAR('Debt Inputs'!$E$2),MONTH('Debt Inputs'!$E$2)+28,1))</f>
        <v/>
      </c>
      <c r="B2901" s="23">
        <f>IF('Debt Inputs'!A101="","",'Debt Inputs'!A101)</f>
        <v/>
      </c>
      <c r="C2901" s="24">
        <f>IF(B2901="","",IFERROR(VLOOKUP(B2901,'Debt Inputs'!$A$6:$M$105,2,FALSE),""))</f>
        <v/>
      </c>
      <c r="D2901" s="50">
        <f>IF(B2901="","",K2801)</f>
        <v/>
      </c>
      <c r="E2901" s="26">
        <f>IF(B2901="","",IFERROR(VLOOKUP(B2901,'Debt Inputs'!$A$6:$M$105,5,FALSE),0))</f>
        <v/>
      </c>
      <c r="F2901" s="50">
        <f>IF(D2901="","",IFERROR(D2901*E2901/12,0))</f>
        <v/>
      </c>
      <c r="G2901" s="50">
        <f>IF(D2901="","",MIN(IFERROR(VLOOKUP(B2901,'Debt Inputs'!$A$6:$M$105,7,FALSE),0),D2901+F2901))</f>
        <v/>
      </c>
      <c r="H2901" s="50">
        <f>IF(D2901="","",IF(L2901=1,MAX(0,'Debt Inputs'!$B$2-SUM($G$2806:$G$2905)),0))</f>
        <v/>
      </c>
      <c r="I2901" s="50">
        <f>IF(D2901="","",MIN(D2901+F2901,G2901+H2901))</f>
        <v/>
      </c>
      <c r="J2901" s="50">
        <f>IF(D2901="","",MIN(D2901,MAX(0,I2901-F2901)))</f>
        <v/>
      </c>
      <c r="K2901" s="50">
        <f>IF(D2901="","",MAX(0,D2901+F2901-I2901))</f>
        <v/>
      </c>
      <c r="L2901" s="23">
        <f>IF(D2901="","",IF(D2901&lt;=0,"",1+COUNTIFS($D$2806:$D$2905,"&gt;0",$E$2806:$E$2905,"&gt;"&amp;E2901)))</f>
        <v/>
      </c>
      <c r="M2901" s="23">
        <f>IF(D2901="","",IF(AND(K2901&gt;0,L2901=1),"Yes","No"))</f>
        <v/>
      </c>
      <c r="N2901" s="50">
        <f>IF(D2901="","",N2801+F2901)</f>
        <v/>
      </c>
      <c r="O2901" s="49">
        <f>IF(D2901="","",IF(AND(K2901=0,K2801&gt;0),C2901,""))</f>
        <v/>
      </c>
    </row>
    <row r="2902">
      <c r="A2902" s="47">
        <f>IF(B2902="","",DATE(YEAR('Debt Inputs'!$E$2),MONTH('Debt Inputs'!$E$2)+28,1))</f>
        <v/>
      </c>
      <c r="B2902" s="18">
        <f>IF('Debt Inputs'!A102="","",'Debt Inputs'!A102)</f>
        <v/>
      </c>
      <c r="C2902" s="19">
        <f>IF(B2902="","",IFERROR(VLOOKUP(B2902,'Debt Inputs'!$A$6:$M$105,2,FALSE),""))</f>
        <v/>
      </c>
      <c r="D2902" s="48">
        <f>IF(B2902="","",K2802)</f>
        <v/>
      </c>
      <c r="E2902" s="21">
        <f>IF(B2902="","",IFERROR(VLOOKUP(B2902,'Debt Inputs'!$A$6:$M$105,5,FALSE),0))</f>
        <v/>
      </c>
      <c r="F2902" s="48">
        <f>IF(D2902="","",IFERROR(D2902*E2902/12,0))</f>
        <v/>
      </c>
      <c r="G2902" s="48">
        <f>IF(D2902="","",MIN(IFERROR(VLOOKUP(B2902,'Debt Inputs'!$A$6:$M$105,7,FALSE),0),D2902+F2902))</f>
        <v/>
      </c>
      <c r="H2902" s="48">
        <f>IF(D2902="","",IF(L2902=1,MAX(0,'Debt Inputs'!$B$2-SUM($G$2806:$G$2905)),0))</f>
        <v/>
      </c>
      <c r="I2902" s="48">
        <f>IF(D2902="","",MIN(D2902+F2902,G2902+H2902))</f>
        <v/>
      </c>
      <c r="J2902" s="48">
        <f>IF(D2902="","",MIN(D2902,MAX(0,I2902-F2902)))</f>
        <v/>
      </c>
      <c r="K2902" s="48">
        <f>IF(D2902="","",MAX(0,D2902+F2902-I2902))</f>
        <v/>
      </c>
      <c r="L2902" s="18">
        <f>IF(D2902="","",IF(D2902&lt;=0,"",1+COUNTIFS($D$2806:$D$2905,"&gt;0",$E$2806:$E$2905,"&gt;"&amp;E2902)))</f>
        <v/>
      </c>
      <c r="M2902" s="18">
        <f>IF(D2902="","",IF(AND(K2902&gt;0,L2902=1),"Yes","No"))</f>
        <v/>
      </c>
      <c r="N2902" s="48">
        <f>IF(D2902="","",N2802+F2902)</f>
        <v/>
      </c>
      <c r="O2902" s="47">
        <f>IF(D2902="","",IF(AND(K2902=0,K2802&gt;0),C2902,""))</f>
        <v/>
      </c>
    </row>
    <row r="2903">
      <c r="A2903" s="49">
        <f>IF(B2903="","",DATE(YEAR('Debt Inputs'!$E$2),MONTH('Debt Inputs'!$E$2)+28,1))</f>
        <v/>
      </c>
      <c r="B2903" s="23">
        <f>IF('Debt Inputs'!A103="","",'Debt Inputs'!A103)</f>
        <v/>
      </c>
      <c r="C2903" s="24">
        <f>IF(B2903="","",IFERROR(VLOOKUP(B2903,'Debt Inputs'!$A$6:$M$105,2,FALSE),""))</f>
        <v/>
      </c>
      <c r="D2903" s="50">
        <f>IF(B2903="","",K2803)</f>
        <v/>
      </c>
      <c r="E2903" s="26">
        <f>IF(B2903="","",IFERROR(VLOOKUP(B2903,'Debt Inputs'!$A$6:$M$105,5,FALSE),0))</f>
        <v/>
      </c>
      <c r="F2903" s="50">
        <f>IF(D2903="","",IFERROR(D2903*E2903/12,0))</f>
        <v/>
      </c>
      <c r="G2903" s="50">
        <f>IF(D2903="","",MIN(IFERROR(VLOOKUP(B2903,'Debt Inputs'!$A$6:$M$105,7,FALSE),0),D2903+F2903))</f>
        <v/>
      </c>
      <c r="H2903" s="50">
        <f>IF(D2903="","",IF(L2903=1,MAX(0,'Debt Inputs'!$B$2-SUM($G$2806:$G$2905)),0))</f>
        <v/>
      </c>
      <c r="I2903" s="50">
        <f>IF(D2903="","",MIN(D2903+F2903,G2903+H2903))</f>
        <v/>
      </c>
      <c r="J2903" s="50">
        <f>IF(D2903="","",MIN(D2903,MAX(0,I2903-F2903)))</f>
        <v/>
      </c>
      <c r="K2903" s="50">
        <f>IF(D2903="","",MAX(0,D2903+F2903-I2903))</f>
        <v/>
      </c>
      <c r="L2903" s="23">
        <f>IF(D2903="","",IF(D2903&lt;=0,"",1+COUNTIFS($D$2806:$D$2905,"&gt;0",$E$2806:$E$2905,"&gt;"&amp;E2903)))</f>
        <v/>
      </c>
      <c r="M2903" s="23">
        <f>IF(D2903="","",IF(AND(K2903&gt;0,L2903=1),"Yes","No"))</f>
        <v/>
      </c>
      <c r="N2903" s="50">
        <f>IF(D2903="","",N2803+F2903)</f>
        <v/>
      </c>
      <c r="O2903" s="49">
        <f>IF(D2903="","",IF(AND(K2903=0,K2803&gt;0),C2903,""))</f>
        <v/>
      </c>
    </row>
    <row r="2904">
      <c r="A2904" s="47">
        <f>IF(B2904="","",DATE(YEAR('Debt Inputs'!$E$2),MONTH('Debt Inputs'!$E$2)+28,1))</f>
        <v/>
      </c>
      <c r="B2904" s="18">
        <f>IF('Debt Inputs'!A104="","",'Debt Inputs'!A104)</f>
        <v/>
      </c>
      <c r="C2904" s="19">
        <f>IF(B2904="","",IFERROR(VLOOKUP(B2904,'Debt Inputs'!$A$6:$M$105,2,FALSE),""))</f>
        <v/>
      </c>
      <c r="D2904" s="48">
        <f>IF(B2904="","",K2804)</f>
        <v/>
      </c>
      <c r="E2904" s="21">
        <f>IF(B2904="","",IFERROR(VLOOKUP(B2904,'Debt Inputs'!$A$6:$M$105,5,FALSE),0))</f>
        <v/>
      </c>
      <c r="F2904" s="48">
        <f>IF(D2904="","",IFERROR(D2904*E2904/12,0))</f>
        <v/>
      </c>
      <c r="G2904" s="48">
        <f>IF(D2904="","",MIN(IFERROR(VLOOKUP(B2904,'Debt Inputs'!$A$6:$M$105,7,FALSE),0),D2904+F2904))</f>
        <v/>
      </c>
      <c r="H2904" s="48">
        <f>IF(D2904="","",IF(L2904=1,MAX(0,'Debt Inputs'!$B$2-SUM($G$2806:$G$2905)),0))</f>
        <v/>
      </c>
      <c r="I2904" s="48">
        <f>IF(D2904="","",MIN(D2904+F2904,G2904+H2904))</f>
        <v/>
      </c>
      <c r="J2904" s="48">
        <f>IF(D2904="","",MIN(D2904,MAX(0,I2904-F2904)))</f>
        <v/>
      </c>
      <c r="K2904" s="48">
        <f>IF(D2904="","",MAX(0,D2904+F2904-I2904))</f>
        <v/>
      </c>
      <c r="L2904" s="18">
        <f>IF(D2904="","",IF(D2904&lt;=0,"",1+COUNTIFS($D$2806:$D$2905,"&gt;0",$E$2806:$E$2905,"&gt;"&amp;E2904)))</f>
        <v/>
      </c>
      <c r="M2904" s="18">
        <f>IF(D2904="","",IF(AND(K2904&gt;0,L2904=1),"Yes","No"))</f>
        <v/>
      </c>
      <c r="N2904" s="48">
        <f>IF(D2904="","",N2804+F2904)</f>
        <v/>
      </c>
      <c r="O2904" s="47">
        <f>IF(D2904="","",IF(AND(K2904=0,K2804&gt;0),C2904,""))</f>
        <v/>
      </c>
    </row>
    <row r="2905">
      <c r="A2905" s="49">
        <f>IF(B2905="","",DATE(YEAR('Debt Inputs'!$E$2),MONTH('Debt Inputs'!$E$2)+28,1))</f>
        <v/>
      </c>
      <c r="B2905" s="23">
        <f>IF('Debt Inputs'!A105="","",'Debt Inputs'!A105)</f>
        <v/>
      </c>
      <c r="C2905" s="24">
        <f>IF(B2905="","",IFERROR(VLOOKUP(B2905,'Debt Inputs'!$A$6:$M$105,2,FALSE),""))</f>
        <v/>
      </c>
      <c r="D2905" s="50">
        <f>IF(B2905="","",K2805)</f>
        <v/>
      </c>
      <c r="E2905" s="26">
        <f>IF(B2905="","",IFERROR(VLOOKUP(B2905,'Debt Inputs'!$A$6:$M$105,5,FALSE),0))</f>
        <v/>
      </c>
      <c r="F2905" s="50">
        <f>IF(D2905="","",IFERROR(D2905*E2905/12,0))</f>
        <v/>
      </c>
      <c r="G2905" s="50">
        <f>IF(D2905="","",MIN(IFERROR(VLOOKUP(B2905,'Debt Inputs'!$A$6:$M$105,7,FALSE),0),D2905+F2905))</f>
        <v/>
      </c>
      <c r="H2905" s="50">
        <f>IF(D2905="","",IF(L2905=1,MAX(0,'Debt Inputs'!$B$2-SUM($G$2806:$G$2905)),0))</f>
        <v/>
      </c>
      <c r="I2905" s="50">
        <f>IF(D2905="","",MIN(D2905+F2905,G2905+H2905))</f>
        <v/>
      </c>
      <c r="J2905" s="50">
        <f>IF(D2905="","",MIN(D2905,MAX(0,I2905-F2905)))</f>
        <v/>
      </c>
      <c r="K2905" s="50">
        <f>IF(D2905="","",MAX(0,D2905+F2905-I2905))</f>
        <v/>
      </c>
      <c r="L2905" s="23">
        <f>IF(D2905="","",IF(D2905&lt;=0,"",1+COUNTIFS($D$2806:$D$2905,"&gt;0",$E$2806:$E$2905,"&gt;"&amp;E2905)))</f>
        <v/>
      </c>
      <c r="M2905" s="23">
        <f>IF(D2905="","",IF(AND(K2905&gt;0,L2905=1),"Yes","No"))</f>
        <v/>
      </c>
      <c r="N2905" s="50">
        <f>IF(D2905="","",N2805+F2905)</f>
        <v/>
      </c>
      <c r="O2905" s="49">
        <f>IF(D2905="","",IF(AND(K2905=0,K2805&gt;0),C2905,""))</f>
        <v/>
      </c>
    </row>
    <row r="2906">
      <c r="A2906" s="47">
        <f>IF(B2906="","",DATE(YEAR('Debt Inputs'!$E$2),MONTH('Debt Inputs'!$E$2)+29,1))</f>
        <v/>
      </c>
      <c r="B2906" s="18">
        <f>IF('Debt Inputs'!A6="","",'Debt Inputs'!A6)</f>
        <v/>
      </c>
      <c r="C2906" s="19">
        <f>IF(B2906="","",IFERROR(VLOOKUP(B2906,'Debt Inputs'!$A$6:$M$105,2,FALSE),""))</f>
        <v/>
      </c>
      <c r="D2906" s="48">
        <f>IF(B2906="","",K2806)</f>
        <v/>
      </c>
      <c r="E2906" s="21">
        <f>IF(B2906="","",IFERROR(VLOOKUP(B2906,'Debt Inputs'!$A$6:$M$105,5,FALSE),0))</f>
        <v/>
      </c>
      <c r="F2906" s="48">
        <f>IF(D2906="","",IFERROR(D2906*E2906/12,0))</f>
        <v/>
      </c>
      <c r="G2906" s="48">
        <f>IF(D2906="","",MIN(IFERROR(VLOOKUP(B2906,'Debt Inputs'!$A$6:$M$105,7,FALSE),0),D2906+F2906))</f>
        <v/>
      </c>
      <c r="H2906" s="48">
        <f>IF(D2906="","",IF(L2906=1,MAX(0,'Debt Inputs'!$B$2-SUM($G$2906:$G$3005)),0))</f>
        <v/>
      </c>
      <c r="I2906" s="48">
        <f>IF(D2906="","",MIN(D2906+F2906,G2906+H2906))</f>
        <v/>
      </c>
      <c r="J2906" s="48">
        <f>IF(D2906="","",MIN(D2906,MAX(0,I2906-F2906)))</f>
        <v/>
      </c>
      <c r="K2906" s="48">
        <f>IF(D2906="","",MAX(0,D2906+F2906-I2906))</f>
        <v/>
      </c>
      <c r="L2906" s="18">
        <f>IF(D2906="","",IF(D2906&lt;=0,"",1+COUNTIFS($D$2906:$D$3005,"&gt;0",$E$2906:$E$3005,"&gt;"&amp;E2906)))</f>
        <v/>
      </c>
      <c r="M2906" s="18">
        <f>IF(D2906="","",IF(AND(K2906&gt;0,L2906=1),"Yes","No"))</f>
        <v/>
      </c>
      <c r="N2906" s="48">
        <f>IF(D2906="","",N2806+F2906)</f>
        <v/>
      </c>
      <c r="O2906" s="47">
        <f>IF(D2906="","",IF(AND(K2906=0,K2806&gt;0),C2906,""))</f>
        <v/>
      </c>
    </row>
    <row r="2907">
      <c r="A2907" s="49">
        <f>IF(B2907="","",DATE(YEAR('Debt Inputs'!$E$2),MONTH('Debt Inputs'!$E$2)+29,1))</f>
        <v/>
      </c>
      <c r="B2907" s="23">
        <f>IF('Debt Inputs'!A7="","",'Debt Inputs'!A7)</f>
        <v/>
      </c>
      <c r="C2907" s="24">
        <f>IF(B2907="","",IFERROR(VLOOKUP(B2907,'Debt Inputs'!$A$6:$M$105,2,FALSE),""))</f>
        <v/>
      </c>
      <c r="D2907" s="50">
        <f>IF(B2907="","",K2807)</f>
        <v/>
      </c>
      <c r="E2907" s="26">
        <f>IF(B2907="","",IFERROR(VLOOKUP(B2907,'Debt Inputs'!$A$6:$M$105,5,FALSE),0))</f>
        <v/>
      </c>
      <c r="F2907" s="50">
        <f>IF(D2907="","",IFERROR(D2907*E2907/12,0))</f>
        <v/>
      </c>
      <c r="G2907" s="50">
        <f>IF(D2907="","",MIN(IFERROR(VLOOKUP(B2907,'Debt Inputs'!$A$6:$M$105,7,FALSE),0),D2907+F2907))</f>
        <v/>
      </c>
      <c r="H2907" s="50">
        <f>IF(D2907="","",IF(L2907=1,MAX(0,'Debt Inputs'!$B$2-SUM($G$2906:$G$3005)),0))</f>
        <v/>
      </c>
      <c r="I2907" s="50">
        <f>IF(D2907="","",MIN(D2907+F2907,G2907+H2907))</f>
        <v/>
      </c>
      <c r="J2907" s="50">
        <f>IF(D2907="","",MIN(D2907,MAX(0,I2907-F2907)))</f>
        <v/>
      </c>
      <c r="K2907" s="50">
        <f>IF(D2907="","",MAX(0,D2907+F2907-I2907))</f>
        <v/>
      </c>
      <c r="L2907" s="23">
        <f>IF(D2907="","",IF(D2907&lt;=0,"",1+COUNTIFS($D$2906:$D$3005,"&gt;0",$E$2906:$E$3005,"&gt;"&amp;E2907)))</f>
        <v/>
      </c>
      <c r="M2907" s="23">
        <f>IF(D2907="","",IF(AND(K2907&gt;0,L2907=1),"Yes","No"))</f>
        <v/>
      </c>
      <c r="N2907" s="50">
        <f>IF(D2907="","",N2807+F2907)</f>
        <v/>
      </c>
      <c r="O2907" s="49">
        <f>IF(D2907="","",IF(AND(K2907=0,K2807&gt;0),C2907,""))</f>
        <v/>
      </c>
    </row>
    <row r="2908">
      <c r="A2908" s="47">
        <f>IF(B2908="","",DATE(YEAR('Debt Inputs'!$E$2),MONTH('Debt Inputs'!$E$2)+29,1))</f>
        <v/>
      </c>
      <c r="B2908" s="18">
        <f>IF('Debt Inputs'!A8="","",'Debt Inputs'!A8)</f>
        <v/>
      </c>
      <c r="C2908" s="19">
        <f>IF(B2908="","",IFERROR(VLOOKUP(B2908,'Debt Inputs'!$A$6:$M$105,2,FALSE),""))</f>
        <v/>
      </c>
      <c r="D2908" s="48">
        <f>IF(B2908="","",K2808)</f>
        <v/>
      </c>
      <c r="E2908" s="21">
        <f>IF(B2908="","",IFERROR(VLOOKUP(B2908,'Debt Inputs'!$A$6:$M$105,5,FALSE),0))</f>
        <v/>
      </c>
      <c r="F2908" s="48">
        <f>IF(D2908="","",IFERROR(D2908*E2908/12,0))</f>
        <v/>
      </c>
      <c r="G2908" s="48">
        <f>IF(D2908="","",MIN(IFERROR(VLOOKUP(B2908,'Debt Inputs'!$A$6:$M$105,7,FALSE),0),D2908+F2908))</f>
        <v/>
      </c>
      <c r="H2908" s="48">
        <f>IF(D2908="","",IF(L2908=1,MAX(0,'Debt Inputs'!$B$2-SUM($G$2906:$G$3005)),0))</f>
        <v/>
      </c>
      <c r="I2908" s="48">
        <f>IF(D2908="","",MIN(D2908+F2908,G2908+H2908))</f>
        <v/>
      </c>
      <c r="J2908" s="48">
        <f>IF(D2908="","",MIN(D2908,MAX(0,I2908-F2908)))</f>
        <v/>
      </c>
      <c r="K2908" s="48">
        <f>IF(D2908="","",MAX(0,D2908+F2908-I2908))</f>
        <v/>
      </c>
      <c r="L2908" s="18">
        <f>IF(D2908="","",IF(D2908&lt;=0,"",1+COUNTIFS($D$2906:$D$3005,"&gt;0",$E$2906:$E$3005,"&gt;"&amp;E2908)))</f>
        <v/>
      </c>
      <c r="M2908" s="18">
        <f>IF(D2908="","",IF(AND(K2908&gt;0,L2908=1),"Yes","No"))</f>
        <v/>
      </c>
      <c r="N2908" s="48">
        <f>IF(D2908="","",N2808+F2908)</f>
        <v/>
      </c>
      <c r="O2908" s="47">
        <f>IF(D2908="","",IF(AND(K2908=0,K2808&gt;0),C2908,""))</f>
        <v/>
      </c>
    </row>
    <row r="2909">
      <c r="A2909" s="49">
        <f>IF(B2909="","",DATE(YEAR('Debt Inputs'!$E$2),MONTH('Debt Inputs'!$E$2)+29,1))</f>
        <v/>
      </c>
      <c r="B2909" s="23">
        <f>IF('Debt Inputs'!A9="","",'Debt Inputs'!A9)</f>
        <v/>
      </c>
      <c r="C2909" s="24">
        <f>IF(B2909="","",IFERROR(VLOOKUP(B2909,'Debt Inputs'!$A$6:$M$105,2,FALSE),""))</f>
        <v/>
      </c>
      <c r="D2909" s="50">
        <f>IF(B2909="","",K2809)</f>
        <v/>
      </c>
      <c r="E2909" s="26">
        <f>IF(B2909="","",IFERROR(VLOOKUP(B2909,'Debt Inputs'!$A$6:$M$105,5,FALSE),0))</f>
        <v/>
      </c>
      <c r="F2909" s="50">
        <f>IF(D2909="","",IFERROR(D2909*E2909/12,0))</f>
        <v/>
      </c>
      <c r="G2909" s="50">
        <f>IF(D2909="","",MIN(IFERROR(VLOOKUP(B2909,'Debt Inputs'!$A$6:$M$105,7,FALSE),0),D2909+F2909))</f>
        <v/>
      </c>
      <c r="H2909" s="50">
        <f>IF(D2909="","",IF(L2909=1,MAX(0,'Debt Inputs'!$B$2-SUM($G$2906:$G$3005)),0))</f>
        <v/>
      </c>
      <c r="I2909" s="50">
        <f>IF(D2909="","",MIN(D2909+F2909,G2909+H2909))</f>
        <v/>
      </c>
      <c r="J2909" s="50">
        <f>IF(D2909="","",MIN(D2909,MAX(0,I2909-F2909)))</f>
        <v/>
      </c>
      <c r="K2909" s="50">
        <f>IF(D2909="","",MAX(0,D2909+F2909-I2909))</f>
        <v/>
      </c>
      <c r="L2909" s="23">
        <f>IF(D2909="","",IF(D2909&lt;=0,"",1+COUNTIFS($D$2906:$D$3005,"&gt;0",$E$2906:$E$3005,"&gt;"&amp;E2909)))</f>
        <v/>
      </c>
      <c r="M2909" s="23">
        <f>IF(D2909="","",IF(AND(K2909&gt;0,L2909=1),"Yes","No"))</f>
        <v/>
      </c>
      <c r="N2909" s="50">
        <f>IF(D2909="","",N2809+F2909)</f>
        <v/>
      </c>
      <c r="O2909" s="49">
        <f>IF(D2909="","",IF(AND(K2909=0,K2809&gt;0),C2909,""))</f>
        <v/>
      </c>
    </row>
    <row r="2910">
      <c r="A2910" s="47">
        <f>IF(B2910="","",DATE(YEAR('Debt Inputs'!$E$2),MONTH('Debt Inputs'!$E$2)+29,1))</f>
        <v/>
      </c>
      <c r="B2910" s="18">
        <f>IF('Debt Inputs'!A10="","",'Debt Inputs'!A10)</f>
        <v/>
      </c>
      <c r="C2910" s="19">
        <f>IF(B2910="","",IFERROR(VLOOKUP(B2910,'Debt Inputs'!$A$6:$M$105,2,FALSE),""))</f>
        <v/>
      </c>
      <c r="D2910" s="48">
        <f>IF(B2910="","",K2810)</f>
        <v/>
      </c>
      <c r="E2910" s="21">
        <f>IF(B2910="","",IFERROR(VLOOKUP(B2910,'Debt Inputs'!$A$6:$M$105,5,FALSE),0))</f>
        <v/>
      </c>
      <c r="F2910" s="48">
        <f>IF(D2910="","",IFERROR(D2910*E2910/12,0))</f>
        <v/>
      </c>
      <c r="G2910" s="48">
        <f>IF(D2910="","",MIN(IFERROR(VLOOKUP(B2910,'Debt Inputs'!$A$6:$M$105,7,FALSE),0),D2910+F2910))</f>
        <v/>
      </c>
      <c r="H2910" s="48">
        <f>IF(D2910="","",IF(L2910=1,MAX(0,'Debt Inputs'!$B$2-SUM($G$2906:$G$3005)),0))</f>
        <v/>
      </c>
      <c r="I2910" s="48">
        <f>IF(D2910="","",MIN(D2910+F2910,G2910+H2910))</f>
        <v/>
      </c>
      <c r="J2910" s="48">
        <f>IF(D2910="","",MIN(D2910,MAX(0,I2910-F2910)))</f>
        <v/>
      </c>
      <c r="K2910" s="48">
        <f>IF(D2910="","",MAX(0,D2910+F2910-I2910))</f>
        <v/>
      </c>
      <c r="L2910" s="18">
        <f>IF(D2910="","",IF(D2910&lt;=0,"",1+COUNTIFS($D$2906:$D$3005,"&gt;0",$E$2906:$E$3005,"&gt;"&amp;E2910)))</f>
        <v/>
      </c>
      <c r="M2910" s="18">
        <f>IF(D2910="","",IF(AND(K2910&gt;0,L2910=1),"Yes","No"))</f>
        <v/>
      </c>
      <c r="N2910" s="48">
        <f>IF(D2910="","",N2810+F2910)</f>
        <v/>
      </c>
      <c r="O2910" s="47">
        <f>IF(D2910="","",IF(AND(K2910=0,K2810&gt;0),C2910,""))</f>
        <v/>
      </c>
    </row>
    <row r="2911">
      <c r="A2911" s="49">
        <f>IF(B2911="","",DATE(YEAR('Debt Inputs'!$E$2),MONTH('Debt Inputs'!$E$2)+29,1))</f>
        <v/>
      </c>
      <c r="B2911" s="23">
        <f>IF('Debt Inputs'!A11="","",'Debt Inputs'!A11)</f>
        <v/>
      </c>
      <c r="C2911" s="24">
        <f>IF(B2911="","",IFERROR(VLOOKUP(B2911,'Debt Inputs'!$A$6:$M$105,2,FALSE),""))</f>
        <v/>
      </c>
      <c r="D2911" s="50">
        <f>IF(B2911="","",K2811)</f>
        <v/>
      </c>
      <c r="E2911" s="26">
        <f>IF(B2911="","",IFERROR(VLOOKUP(B2911,'Debt Inputs'!$A$6:$M$105,5,FALSE),0))</f>
        <v/>
      </c>
      <c r="F2911" s="50">
        <f>IF(D2911="","",IFERROR(D2911*E2911/12,0))</f>
        <v/>
      </c>
      <c r="G2911" s="50">
        <f>IF(D2911="","",MIN(IFERROR(VLOOKUP(B2911,'Debt Inputs'!$A$6:$M$105,7,FALSE),0),D2911+F2911))</f>
        <v/>
      </c>
      <c r="H2911" s="50">
        <f>IF(D2911="","",IF(L2911=1,MAX(0,'Debt Inputs'!$B$2-SUM($G$2906:$G$3005)),0))</f>
        <v/>
      </c>
      <c r="I2911" s="50">
        <f>IF(D2911="","",MIN(D2911+F2911,G2911+H2911))</f>
        <v/>
      </c>
      <c r="J2911" s="50">
        <f>IF(D2911="","",MIN(D2911,MAX(0,I2911-F2911)))</f>
        <v/>
      </c>
      <c r="K2911" s="50">
        <f>IF(D2911="","",MAX(0,D2911+F2911-I2911))</f>
        <v/>
      </c>
      <c r="L2911" s="23">
        <f>IF(D2911="","",IF(D2911&lt;=0,"",1+COUNTIFS($D$2906:$D$3005,"&gt;0",$E$2906:$E$3005,"&gt;"&amp;E2911)))</f>
        <v/>
      </c>
      <c r="M2911" s="23">
        <f>IF(D2911="","",IF(AND(K2911&gt;0,L2911=1),"Yes","No"))</f>
        <v/>
      </c>
      <c r="N2911" s="50">
        <f>IF(D2911="","",N2811+F2911)</f>
        <v/>
      </c>
      <c r="O2911" s="49">
        <f>IF(D2911="","",IF(AND(K2911=0,K2811&gt;0),C2911,""))</f>
        <v/>
      </c>
    </row>
    <row r="2912">
      <c r="A2912" s="47">
        <f>IF(B2912="","",DATE(YEAR('Debt Inputs'!$E$2),MONTH('Debt Inputs'!$E$2)+29,1))</f>
        <v/>
      </c>
      <c r="B2912" s="18">
        <f>IF('Debt Inputs'!A12="","",'Debt Inputs'!A12)</f>
        <v/>
      </c>
      <c r="C2912" s="19">
        <f>IF(B2912="","",IFERROR(VLOOKUP(B2912,'Debt Inputs'!$A$6:$M$105,2,FALSE),""))</f>
        <v/>
      </c>
      <c r="D2912" s="48">
        <f>IF(B2912="","",K2812)</f>
        <v/>
      </c>
      <c r="E2912" s="21">
        <f>IF(B2912="","",IFERROR(VLOOKUP(B2912,'Debt Inputs'!$A$6:$M$105,5,FALSE),0))</f>
        <v/>
      </c>
      <c r="F2912" s="48">
        <f>IF(D2912="","",IFERROR(D2912*E2912/12,0))</f>
        <v/>
      </c>
      <c r="G2912" s="48">
        <f>IF(D2912="","",MIN(IFERROR(VLOOKUP(B2912,'Debt Inputs'!$A$6:$M$105,7,FALSE),0),D2912+F2912))</f>
        <v/>
      </c>
      <c r="H2912" s="48">
        <f>IF(D2912="","",IF(L2912=1,MAX(0,'Debt Inputs'!$B$2-SUM($G$2906:$G$3005)),0))</f>
        <v/>
      </c>
      <c r="I2912" s="48">
        <f>IF(D2912="","",MIN(D2912+F2912,G2912+H2912))</f>
        <v/>
      </c>
      <c r="J2912" s="48">
        <f>IF(D2912="","",MIN(D2912,MAX(0,I2912-F2912)))</f>
        <v/>
      </c>
      <c r="K2912" s="48">
        <f>IF(D2912="","",MAX(0,D2912+F2912-I2912))</f>
        <v/>
      </c>
      <c r="L2912" s="18">
        <f>IF(D2912="","",IF(D2912&lt;=0,"",1+COUNTIFS($D$2906:$D$3005,"&gt;0",$E$2906:$E$3005,"&gt;"&amp;E2912)))</f>
        <v/>
      </c>
      <c r="M2912" s="18">
        <f>IF(D2912="","",IF(AND(K2912&gt;0,L2912=1),"Yes","No"))</f>
        <v/>
      </c>
      <c r="N2912" s="48">
        <f>IF(D2912="","",N2812+F2912)</f>
        <v/>
      </c>
      <c r="O2912" s="47">
        <f>IF(D2912="","",IF(AND(K2912=0,K2812&gt;0),C2912,""))</f>
        <v/>
      </c>
    </row>
    <row r="2913">
      <c r="A2913" s="49">
        <f>IF(B2913="","",DATE(YEAR('Debt Inputs'!$E$2),MONTH('Debt Inputs'!$E$2)+29,1))</f>
        <v/>
      </c>
      <c r="B2913" s="23">
        <f>IF('Debt Inputs'!A13="","",'Debt Inputs'!A13)</f>
        <v/>
      </c>
      <c r="C2913" s="24">
        <f>IF(B2913="","",IFERROR(VLOOKUP(B2913,'Debt Inputs'!$A$6:$M$105,2,FALSE),""))</f>
        <v/>
      </c>
      <c r="D2913" s="50">
        <f>IF(B2913="","",K2813)</f>
        <v/>
      </c>
      <c r="E2913" s="26">
        <f>IF(B2913="","",IFERROR(VLOOKUP(B2913,'Debt Inputs'!$A$6:$M$105,5,FALSE),0))</f>
        <v/>
      </c>
      <c r="F2913" s="50">
        <f>IF(D2913="","",IFERROR(D2913*E2913/12,0))</f>
        <v/>
      </c>
      <c r="G2913" s="50">
        <f>IF(D2913="","",MIN(IFERROR(VLOOKUP(B2913,'Debt Inputs'!$A$6:$M$105,7,FALSE),0),D2913+F2913))</f>
        <v/>
      </c>
      <c r="H2913" s="50">
        <f>IF(D2913="","",IF(L2913=1,MAX(0,'Debt Inputs'!$B$2-SUM($G$2906:$G$3005)),0))</f>
        <v/>
      </c>
      <c r="I2913" s="50">
        <f>IF(D2913="","",MIN(D2913+F2913,G2913+H2913))</f>
        <v/>
      </c>
      <c r="J2913" s="50">
        <f>IF(D2913="","",MIN(D2913,MAX(0,I2913-F2913)))</f>
        <v/>
      </c>
      <c r="K2913" s="50">
        <f>IF(D2913="","",MAX(0,D2913+F2913-I2913))</f>
        <v/>
      </c>
      <c r="L2913" s="23">
        <f>IF(D2913="","",IF(D2913&lt;=0,"",1+COUNTIFS($D$2906:$D$3005,"&gt;0",$E$2906:$E$3005,"&gt;"&amp;E2913)))</f>
        <v/>
      </c>
      <c r="M2913" s="23">
        <f>IF(D2913="","",IF(AND(K2913&gt;0,L2913=1),"Yes","No"))</f>
        <v/>
      </c>
      <c r="N2913" s="50">
        <f>IF(D2913="","",N2813+F2913)</f>
        <v/>
      </c>
      <c r="O2913" s="49">
        <f>IF(D2913="","",IF(AND(K2913=0,K2813&gt;0),C2913,""))</f>
        <v/>
      </c>
    </row>
    <row r="2914">
      <c r="A2914" s="47">
        <f>IF(B2914="","",DATE(YEAR('Debt Inputs'!$E$2),MONTH('Debt Inputs'!$E$2)+29,1))</f>
        <v/>
      </c>
      <c r="B2914" s="18">
        <f>IF('Debt Inputs'!A14="","",'Debt Inputs'!A14)</f>
        <v/>
      </c>
      <c r="C2914" s="19">
        <f>IF(B2914="","",IFERROR(VLOOKUP(B2914,'Debt Inputs'!$A$6:$M$105,2,FALSE),""))</f>
        <v/>
      </c>
      <c r="D2914" s="48">
        <f>IF(B2914="","",K2814)</f>
        <v/>
      </c>
      <c r="E2914" s="21">
        <f>IF(B2914="","",IFERROR(VLOOKUP(B2914,'Debt Inputs'!$A$6:$M$105,5,FALSE),0))</f>
        <v/>
      </c>
      <c r="F2914" s="48">
        <f>IF(D2914="","",IFERROR(D2914*E2914/12,0))</f>
        <v/>
      </c>
      <c r="G2914" s="48">
        <f>IF(D2914="","",MIN(IFERROR(VLOOKUP(B2914,'Debt Inputs'!$A$6:$M$105,7,FALSE),0),D2914+F2914))</f>
        <v/>
      </c>
      <c r="H2914" s="48">
        <f>IF(D2914="","",IF(L2914=1,MAX(0,'Debt Inputs'!$B$2-SUM($G$2906:$G$3005)),0))</f>
        <v/>
      </c>
      <c r="I2914" s="48">
        <f>IF(D2914="","",MIN(D2914+F2914,G2914+H2914))</f>
        <v/>
      </c>
      <c r="J2914" s="48">
        <f>IF(D2914="","",MIN(D2914,MAX(0,I2914-F2914)))</f>
        <v/>
      </c>
      <c r="K2914" s="48">
        <f>IF(D2914="","",MAX(0,D2914+F2914-I2914))</f>
        <v/>
      </c>
      <c r="L2914" s="18">
        <f>IF(D2914="","",IF(D2914&lt;=0,"",1+COUNTIFS($D$2906:$D$3005,"&gt;0",$E$2906:$E$3005,"&gt;"&amp;E2914)))</f>
        <v/>
      </c>
      <c r="M2914" s="18">
        <f>IF(D2914="","",IF(AND(K2914&gt;0,L2914=1),"Yes","No"))</f>
        <v/>
      </c>
      <c r="N2914" s="48">
        <f>IF(D2914="","",N2814+F2914)</f>
        <v/>
      </c>
      <c r="O2914" s="47">
        <f>IF(D2914="","",IF(AND(K2914=0,K2814&gt;0),C2914,""))</f>
        <v/>
      </c>
    </row>
    <row r="2915">
      <c r="A2915" s="49">
        <f>IF(B2915="","",DATE(YEAR('Debt Inputs'!$E$2),MONTH('Debt Inputs'!$E$2)+29,1))</f>
        <v/>
      </c>
      <c r="B2915" s="23">
        <f>IF('Debt Inputs'!A15="","",'Debt Inputs'!A15)</f>
        <v/>
      </c>
      <c r="C2915" s="24">
        <f>IF(B2915="","",IFERROR(VLOOKUP(B2915,'Debt Inputs'!$A$6:$M$105,2,FALSE),""))</f>
        <v/>
      </c>
      <c r="D2915" s="50">
        <f>IF(B2915="","",K2815)</f>
        <v/>
      </c>
      <c r="E2915" s="26">
        <f>IF(B2915="","",IFERROR(VLOOKUP(B2915,'Debt Inputs'!$A$6:$M$105,5,FALSE),0))</f>
        <v/>
      </c>
      <c r="F2915" s="50">
        <f>IF(D2915="","",IFERROR(D2915*E2915/12,0))</f>
        <v/>
      </c>
      <c r="G2915" s="50">
        <f>IF(D2915="","",MIN(IFERROR(VLOOKUP(B2915,'Debt Inputs'!$A$6:$M$105,7,FALSE),0),D2915+F2915))</f>
        <v/>
      </c>
      <c r="H2915" s="50">
        <f>IF(D2915="","",IF(L2915=1,MAX(0,'Debt Inputs'!$B$2-SUM($G$2906:$G$3005)),0))</f>
        <v/>
      </c>
      <c r="I2915" s="50">
        <f>IF(D2915="","",MIN(D2915+F2915,G2915+H2915))</f>
        <v/>
      </c>
      <c r="J2915" s="50">
        <f>IF(D2915="","",MIN(D2915,MAX(0,I2915-F2915)))</f>
        <v/>
      </c>
      <c r="K2915" s="50">
        <f>IF(D2915="","",MAX(0,D2915+F2915-I2915))</f>
        <v/>
      </c>
      <c r="L2915" s="23">
        <f>IF(D2915="","",IF(D2915&lt;=0,"",1+COUNTIFS($D$2906:$D$3005,"&gt;0",$E$2906:$E$3005,"&gt;"&amp;E2915)))</f>
        <v/>
      </c>
      <c r="M2915" s="23">
        <f>IF(D2915="","",IF(AND(K2915&gt;0,L2915=1),"Yes","No"))</f>
        <v/>
      </c>
      <c r="N2915" s="50">
        <f>IF(D2915="","",N2815+F2915)</f>
        <v/>
      </c>
      <c r="O2915" s="49">
        <f>IF(D2915="","",IF(AND(K2915=0,K2815&gt;0),C2915,""))</f>
        <v/>
      </c>
    </row>
    <row r="2916">
      <c r="A2916" s="47">
        <f>IF(B2916="","",DATE(YEAR('Debt Inputs'!$E$2),MONTH('Debt Inputs'!$E$2)+29,1))</f>
        <v/>
      </c>
      <c r="B2916" s="18">
        <f>IF('Debt Inputs'!A16="","",'Debt Inputs'!A16)</f>
        <v/>
      </c>
      <c r="C2916" s="19">
        <f>IF(B2916="","",IFERROR(VLOOKUP(B2916,'Debt Inputs'!$A$6:$M$105,2,FALSE),""))</f>
        <v/>
      </c>
      <c r="D2916" s="48">
        <f>IF(B2916="","",K2816)</f>
        <v/>
      </c>
      <c r="E2916" s="21">
        <f>IF(B2916="","",IFERROR(VLOOKUP(B2916,'Debt Inputs'!$A$6:$M$105,5,FALSE),0))</f>
        <v/>
      </c>
      <c r="F2916" s="48">
        <f>IF(D2916="","",IFERROR(D2916*E2916/12,0))</f>
        <v/>
      </c>
      <c r="G2916" s="48">
        <f>IF(D2916="","",MIN(IFERROR(VLOOKUP(B2916,'Debt Inputs'!$A$6:$M$105,7,FALSE),0),D2916+F2916))</f>
        <v/>
      </c>
      <c r="H2916" s="48">
        <f>IF(D2916="","",IF(L2916=1,MAX(0,'Debt Inputs'!$B$2-SUM($G$2906:$G$3005)),0))</f>
        <v/>
      </c>
      <c r="I2916" s="48">
        <f>IF(D2916="","",MIN(D2916+F2916,G2916+H2916))</f>
        <v/>
      </c>
      <c r="J2916" s="48">
        <f>IF(D2916="","",MIN(D2916,MAX(0,I2916-F2916)))</f>
        <v/>
      </c>
      <c r="K2916" s="48">
        <f>IF(D2916="","",MAX(0,D2916+F2916-I2916))</f>
        <v/>
      </c>
      <c r="L2916" s="18">
        <f>IF(D2916="","",IF(D2916&lt;=0,"",1+COUNTIFS($D$2906:$D$3005,"&gt;0",$E$2906:$E$3005,"&gt;"&amp;E2916)))</f>
        <v/>
      </c>
      <c r="M2916" s="18">
        <f>IF(D2916="","",IF(AND(K2916&gt;0,L2916=1),"Yes","No"))</f>
        <v/>
      </c>
      <c r="N2916" s="48">
        <f>IF(D2916="","",N2816+F2916)</f>
        <v/>
      </c>
      <c r="O2916" s="47">
        <f>IF(D2916="","",IF(AND(K2916=0,K2816&gt;0),C2916,""))</f>
        <v/>
      </c>
    </row>
    <row r="2917">
      <c r="A2917" s="49">
        <f>IF(B2917="","",DATE(YEAR('Debt Inputs'!$E$2),MONTH('Debt Inputs'!$E$2)+29,1))</f>
        <v/>
      </c>
      <c r="B2917" s="23">
        <f>IF('Debt Inputs'!A17="","",'Debt Inputs'!A17)</f>
        <v/>
      </c>
      <c r="C2917" s="24">
        <f>IF(B2917="","",IFERROR(VLOOKUP(B2917,'Debt Inputs'!$A$6:$M$105,2,FALSE),""))</f>
        <v/>
      </c>
      <c r="D2917" s="50">
        <f>IF(B2917="","",K2817)</f>
        <v/>
      </c>
      <c r="E2917" s="26">
        <f>IF(B2917="","",IFERROR(VLOOKUP(B2917,'Debt Inputs'!$A$6:$M$105,5,FALSE),0))</f>
        <v/>
      </c>
      <c r="F2917" s="50">
        <f>IF(D2917="","",IFERROR(D2917*E2917/12,0))</f>
        <v/>
      </c>
      <c r="G2917" s="50">
        <f>IF(D2917="","",MIN(IFERROR(VLOOKUP(B2917,'Debt Inputs'!$A$6:$M$105,7,FALSE),0),D2917+F2917))</f>
        <v/>
      </c>
      <c r="H2917" s="50">
        <f>IF(D2917="","",IF(L2917=1,MAX(0,'Debt Inputs'!$B$2-SUM($G$2906:$G$3005)),0))</f>
        <v/>
      </c>
      <c r="I2917" s="50">
        <f>IF(D2917="","",MIN(D2917+F2917,G2917+H2917))</f>
        <v/>
      </c>
      <c r="J2917" s="50">
        <f>IF(D2917="","",MIN(D2917,MAX(0,I2917-F2917)))</f>
        <v/>
      </c>
      <c r="K2917" s="50">
        <f>IF(D2917="","",MAX(0,D2917+F2917-I2917))</f>
        <v/>
      </c>
      <c r="L2917" s="23">
        <f>IF(D2917="","",IF(D2917&lt;=0,"",1+COUNTIFS($D$2906:$D$3005,"&gt;0",$E$2906:$E$3005,"&gt;"&amp;E2917)))</f>
        <v/>
      </c>
      <c r="M2917" s="23">
        <f>IF(D2917="","",IF(AND(K2917&gt;0,L2917=1),"Yes","No"))</f>
        <v/>
      </c>
      <c r="N2917" s="50">
        <f>IF(D2917="","",N2817+F2917)</f>
        <v/>
      </c>
      <c r="O2917" s="49">
        <f>IF(D2917="","",IF(AND(K2917=0,K2817&gt;0),C2917,""))</f>
        <v/>
      </c>
    </row>
    <row r="2918">
      <c r="A2918" s="47">
        <f>IF(B2918="","",DATE(YEAR('Debt Inputs'!$E$2),MONTH('Debt Inputs'!$E$2)+29,1))</f>
        <v/>
      </c>
      <c r="B2918" s="18">
        <f>IF('Debt Inputs'!A18="","",'Debt Inputs'!A18)</f>
        <v/>
      </c>
      <c r="C2918" s="19">
        <f>IF(B2918="","",IFERROR(VLOOKUP(B2918,'Debt Inputs'!$A$6:$M$105,2,FALSE),""))</f>
        <v/>
      </c>
      <c r="D2918" s="48">
        <f>IF(B2918="","",K2818)</f>
        <v/>
      </c>
      <c r="E2918" s="21">
        <f>IF(B2918="","",IFERROR(VLOOKUP(B2918,'Debt Inputs'!$A$6:$M$105,5,FALSE),0))</f>
        <v/>
      </c>
      <c r="F2918" s="48">
        <f>IF(D2918="","",IFERROR(D2918*E2918/12,0))</f>
        <v/>
      </c>
      <c r="G2918" s="48">
        <f>IF(D2918="","",MIN(IFERROR(VLOOKUP(B2918,'Debt Inputs'!$A$6:$M$105,7,FALSE),0),D2918+F2918))</f>
        <v/>
      </c>
      <c r="H2918" s="48">
        <f>IF(D2918="","",IF(L2918=1,MAX(0,'Debt Inputs'!$B$2-SUM($G$2906:$G$3005)),0))</f>
        <v/>
      </c>
      <c r="I2918" s="48">
        <f>IF(D2918="","",MIN(D2918+F2918,G2918+H2918))</f>
        <v/>
      </c>
      <c r="J2918" s="48">
        <f>IF(D2918="","",MIN(D2918,MAX(0,I2918-F2918)))</f>
        <v/>
      </c>
      <c r="K2918" s="48">
        <f>IF(D2918="","",MAX(0,D2918+F2918-I2918))</f>
        <v/>
      </c>
      <c r="L2918" s="18">
        <f>IF(D2918="","",IF(D2918&lt;=0,"",1+COUNTIFS($D$2906:$D$3005,"&gt;0",$E$2906:$E$3005,"&gt;"&amp;E2918)))</f>
        <v/>
      </c>
      <c r="M2918" s="18">
        <f>IF(D2918="","",IF(AND(K2918&gt;0,L2918=1),"Yes","No"))</f>
        <v/>
      </c>
      <c r="N2918" s="48">
        <f>IF(D2918="","",N2818+F2918)</f>
        <v/>
      </c>
      <c r="O2918" s="47">
        <f>IF(D2918="","",IF(AND(K2918=0,K2818&gt;0),C2918,""))</f>
        <v/>
      </c>
    </row>
    <row r="2919">
      <c r="A2919" s="49">
        <f>IF(B2919="","",DATE(YEAR('Debt Inputs'!$E$2),MONTH('Debt Inputs'!$E$2)+29,1))</f>
        <v/>
      </c>
      <c r="B2919" s="23">
        <f>IF('Debt Inputs'!A19="","",'Debt Inputs'!A19)</f>
        <v/>
      </c>
      <c r="C2919" s="24">
        <f>IF(B2919="","",IFERROR(VLOOKUP(B2919,'Debt Inputs'!$A$6:$M$105,2,FALSE),""))</f>
        <v/>
      </c>
      <c r="D2919" s="50">
        <f>IF(B2919="","",K2819)</f>
        <v/>
      </c>
      <c r="E2919" s="26">
        <f>IF(B2919="","",IFERROR(VLOOKUP(B2919,'Debt Inputs'!$A$6:$M$105,5,FALSE),0))</f>
        <v/>
      </c>
      <c r="F2919" s="50">
        <f>IF(D2919="","",IFERROR(D2919*E2919/12,0))</f>
        <v/>
      </c>
      <c r="G2919" s="50">
        <f>IF(D2919="","",MIN(IFERROR(VLOOKUP(B2919,'Debt Inputs'!$A$6:$M$105,7,FALSE),0),D2919+F2919))</f>
        <v/>
      </c>
      <c r="H2919" s="50">
        <f>IF(D2919="","",IF(L2919=1,MAX(0,'Debt Inputs'!$B$2-SUM($G$2906:$G$3005)),0))</f>
        <v/>
      </c>
      <c r="I2919" s="50">
        <f>IF(D2919="","",MIN(D2919+F2919,G2919+H2919))</f>
        <v/>
      </c>
      <c r="J2919" s="50">
        <f>IF(D2919="","",MIN(D2919,MAX(0,I2919-F2919)))</f>
        <v/>
      </c>
      <c r="K2919" s="50">
        <f>IF(D2919="","",MAX(0,D2919+F2919-I2919))</f>
        <v/>
      </c>
      <c r="L2919" s="23">
        <f>IF(D2919="","",IF(D2919&lt;=0,"",1+COUNTIFS($D$2906:$D$3005,"&gt;0",$E$2906:$E$3005,"&gt;"&amp;E2919)))</f>
        <v/>
      </c>
      <c r="M2919" s="23">
        <f>IF(D2919="","",IF(AND(K2919&gt;0,L2919=1),"Yes","No"))</f>
        <v/>
      </c>
      <c r="N2919" s="50">
        <f>IF(D2919="","",N2819+F2919)</f>
        <v/>
      </c>
      <c r="O2919" s="49">
        <f>IF(D2919="","",IF(AND(K2919=0,K2819&gt;0),C2919,""))</f>
        <v/>
      </c>
    </row>
    <row r="2920">
      <c r="A2920" s="47">
        <f>IF(B2920="","",DATE(YEAR('Debt Inputs'!$E$2),MONTH('Debt Inputs'!$E$2)+29,1))</f>
        <v/>
      </c>
      <c r="B2920" s="18">
        <f>IF('Debt Inputs'!A20="","",'Debt Inputs'!A20)</f>
        <v/>
      </c>
      <c r="C2920" s="19">
        <f>IF(B2920="","",IFERROR(VLOOKUP(B2920,'Debt Inputs'!$A$6:$M$105,2,FALSE),""))</f>
        <v/>
      </c>
      <c r="D2920" s="48">
        <f>IF(B2920="","",K2820)</f>
        <v/>
      </c>
      <c r="E2920" s="21">
        <f>IF(B2920="","",IFERROR(VLOOKUP(B2920,'Debt Inputs'!$A$6:$M$105,5,FALSE),0))</f>
        <v/>
      </c>
      <c r="F2920" s="48">
        <f>IF(D2920="","",IFERROR(D2920*E2920/12,0))</f>
        <v/>
      </c>
      <c r="G2920" s="48">
        <f>IF(D2920="","",MIN(IFERROR(VLOOKUP(B2920,'Debt Inputs'!$A$6:$M$105,7,FALSE),0),D2920+F2920))</f>
        <v/>
      </c>
      <c r="H2920" s="48">
        <f>IF(D2920="","",IF(L2920=1,MAX(0,'Debt Inputs'!$B$2-SUM($G$2906:$G$3005)),0))</f>
        <v/>
      </c>
      <c r="I2920" s="48">
        <f>IF(D2920="","",MIN(D2920+F2920,G2920+H2920))</f>
        <v/>
      </c>
      <c r="J2920" s="48">
        <f>IF(D2920="","",MIN(D2920,MAX(0,I2920-F2920)))</f>
        <v/>
      </c>
      <c r="K2920" s="48">
        <f>IF(D2920="","",MAX(0,D2920+F2920-I2920))</f>
        <v/>
      </c>
      <c r="L2920" s="18">
        <f>IF(D2920="","",IF(D2920&lt;=0,"",1+COUNTIFS($D$2906:$D$3005,"&gt;0",$E$2906:$E$3005,"&gt;"&amp;E2920)))</f>
        <v/>
      </c>
      <c r="M2920" s="18">
        <f>IF(D2920="","",IF(AND(K2920&gt;0,L2920=1),"Yes","No"))</f>
        <v/>
      </c>
      <c r="N2920" s="48">
        <f>IF(D2920="","",N2820+F2920)</f>
        <v/>
      </c>
      <c r="O2920" s="47">
        <f>IF(D2920="","",IF(AND(K2920=0,K2820&gt;0),C2920,""))</f>
        <v/>
      </c>
    </row>
    <row r="2921">
      <c r="A2921" s="49">
        <f>IF(B2921="","",DATE(YEAR('Debt Inputs'!$E$2),MONTH('Debt Inputs'!$E$2)+29,1))</f>
        <v/>
      </c>
      <c r="B2921" s="23">
        <f>IF('Debt Inputs'!A21="","",'Debt Inputs'!A21)</f>
        <v/>
      </c>
      <c r="C2921" s="24">
        <f>IF(B2921="","",IFERROR(VLOOKUP(B2921,'Debt Inputs'!$A$6:$M$105,2,FALSE),""))</f>
        <v/>
      </c>
      <c r="D2921" s="50">
        <f>IF(B2921="","",K2821)</f>
        <v/>
      </c>
      <c r="E2921" s="26">
        <f>IF(B2921="","",IFERROR(VLOOKUP(B2921,'Debt Inputs'!$A$6:$M$105,5,FALSE),0))</f>
        <v/>
      </c>
      <c r="F2921" s="50">
        <f>IF(D2921="","",IFERROR(D2921*E2921/12,0))</f>
        <v/>
      </c>
      <c r="G2921" s="50">
        <f>IF(D2921="","",MIN(IFERROR(VLOOKUP(B2921,'Debt Inputs'!$A$6:$M$105,7,FALSE),0),D2921+F2921))</f>
        <v/>
      </c>
      <c r="H2921" s="50">
        <f>IF(D2921="","",IF(L2921=1,MAX(0,'Debt Inputs'!$B$2-SUM($G$2906:$G$3005)),0))</f>
        <v/>
      </c>
      <c r="I2921" s="50">
        <f>IF(D2921="","",MIN(D2921+F2921,G2921+H2921))</f>
        <v/>
      </c>
      <c r="J2921" s="50">
        <f>IF(D2921="","",MIN(D2921,MAX(0,I2921-F2921)))</f>
        <v/>
      </c>
      <c r="K2921" s="50">
        <f>IF(D2921="","",MAX(0,D2921+F2921-I2921))</f>
        <v/>
      </c>
      <c r="L2921" s="23">
        <f>IF(D2921="","",IF(D2921&lt;=0,"",1+COUNTIFS($D$2906:$D$3005,"&gt;0",$E$2906:$E$3005,"&gt;"&amp;E2921)))</f>
        <v/>
      </c>
      <c r="M2921" s="23">
        <f>IF(D2921="","",IF(AND(K2921&gt;0,L2921=1),"Yes","No"))</f>
        <v/>
      </c>
      <c r="N2921" s="50">
        <f>IF(D2921="","",N2821+F2921)</f>
        <v/>
      </c>
      <c r="O2921" s="49">
        <f>IF(D2921="","",IF(AND(K2921=0,K2821&gt;0),C2921,""))</f>
        <v/>
      </c>
    </row>
    <row r="2922">
      <c r="A2922" s="47">
        <f>IF(B2922="","",DATE(YEAR('Debt Inputs'!$E$2),MONTH('Debt Inputs'!$E$2)+29,1))</f>
        <v/>
      </c>
      <c r="B2922" s="18">
        <f>IF('Debt Inputs'!A22="","",'Debt Inputs'!A22)</f>
        <v/>
      </c>
      <c r="C2922" s="19">
        <f>IF(B2922="","",IFERROR(VLOOKUP(B2922,'Debt Inputs'!$A$6:$M$105,2,FALSE),""))</f>
        <v/>
      </c>
      <c r="D2922" s="48">
        <f>IF(B2922="","",K2822)</f>
        <v/>
      </c>
      <c r="E2922" s="21">
        <f>IF(B2922="","",IFERROR(VLOOKUP(B2922,'Debt Inputs'!$A$6:$M$105,5,FALSE),0))</f>
        <v/>
      </c>
      <c r="F2922" s="48">
        <f>IF(D2922="","",IFERROR(D2922*E2922/12,0))</f>
        <v/>
      </c>
      <c r="G2922" s="48">
        <f>IF(D2922="","",MIN(IFERROR(VLOOKUP(B2922,'Debt Inputs'!$A$6:$M$105,7,FALSE),0),D2922+F2922))</f>
        <v/>
      </c>
      <c r="H2922" s="48">
        <f>IF(D2922="","",IF(L2922=1,MAX(0,'Debt Inputs'!$B$2-SUM($G$2906:$G$3005)),0))</f>
        <v/>
      </c>
      <c r="I2922" s="48">
        <f>IF(D2922="","",MIN(D2922+F2922,G2922+H2922))</f>
        <v/>
      </c>
      <c r="J2922" s="48">
        <f>IF(D2922="","",MIN(D2922,MAX(0,I2922-F2922)))</f>
        <v/>
      </c>
      <c r="K2922" s="48">
        <f>IF(D2922="","",MAX(0,D2922+F2922-I2922))</f>
        <v/>
      </c>
      <c r="L2922" s="18">
        <f>IF(D2922="","",IF(D2922&lt;=0,"",1+COUNTIFS($D$2906:$D$3005,"&gt;0",$E$2906:$E$3005,"&gt;"&amp;E2922)))</f>
        <v/>
      </c>
      <c r="M2922" s="18">
        <f>IF(D2922="","",IF(AND(K2922&gt;0,L2922=1),"Yes","No"))</f>
        <v/>
      </c>
      <c r="N2922" s="48">
        <f>IF(D2922="","",N2822+F2922)</f>
        <v/>
      </c>
      <c r="O2922" s="47">
        <f>IF(D2922="","",IF(AND(K2922=0,K2822&gt;0),C2922,""))</f>
        <v/>
      </c>
    </row>
    <row r="2923">
      <c r="A2923" s="49">
        <f>IF(B2923="","",DATE(YEAR('Debt Inputs'!$E$2),MONTH('Debt Inputs'!$E$2)+29,1))</f>
        <v/>
      </c>
      <c r="B2923" s="23">
        <f>IF('Debt Inputs'!A23="","",'Debt Inputs'!A23)</f>
        <v/>
      </c>
      <c r="C2923" s="24">
        <f>IF(B2923="","",IFERROR(VLOOKUP(B2923,'Debt Inputs'!$A$6:$M$105,2,FALSE),""))</f>
        <v/>
      </c>
      <c r="D2923" s="50">
        <f>IF(B2923="","",K2823)</f>
        <v/>
      </c>
      <c r="E2923" s="26">
        <f>IF(B2923="","",IFERROR(VLOOKUP(B2923,'Debt Inputs'!$A$6:$M$105,5,FALSE),0))</f>
        <v/>
      </c>
      <c r="F2923" s="50">
        <f>IF(D2923="","",IFERROR(D2923*E2923/12,0))</f>
        <v/>
      </c>
      <c r="G2923" s="50">
        <f>IF(D2923="","",MIN(IFERROR(VLOOKUP(B2923,'Debt Inputs'!$A$6:$M$105,7,FALSE),0),D2923+F2923))</f>
        <v/>
      </c>
      <c r="H2923" s="50">
        <f>IF(D2923="","",IF(L2923=1,MAX(0,'Debt Inputs'!$B$2-SUM($G$2906:$G$3005)),0))</f>
        <v/>
      </c>
      <c r="I2923" s="50">
        <f>IF(D2923="","",MIN(D2923+F2923,G2923+H2923))</f>
        <v/>
      </c>
      <c r="J2923" s="50">
        <f>IF(D2923="","",MIN(D2923,MAX(0,I2923-F2923)))</f>
        <v/>
      </c>
      <c r="K2923" s="50">
        <f>IF(D2923="","",MAX(0,D2923+F2923-I2923))</f>
        <v/>
      </c>
      <c r="L2923" s="23">
        <f>IF(D2923="","",IF(D2923&lt;=0,"",1+COUNTIFS($D$2906:$D$3005,"&gt;0",$E$2906:$E$3005,"&gt;"&amp;E2923)))</f>
        <v/>
      </c>
      <c r="M2923" s="23">
        <f>IF(D2923="","",IF(AND(K2923&gt;0,L2923=1),"Yes","No"))</f>
        <v/>
      </c>
      <c r="N2923" s="50">
        <f>IF(D2923="","",N2823+F2923)</f>
        <v/>
      </c>
      <c r="O2923" s="49">
        <f>IF(D2923="","",IF(AND(K2923=0,K2823&gt;0),C2923,""))</f>
        <v/>
      </c>
    </row>
    <row r="2924">
      <c r="A2924" s="47">
        <f>IF(B2924="","",DATE(YEAR('Debt Inputs'!$E$2),MONTH('Debt Inputs'!$E$2)+29,1))</f>
        <v/>
      </c>
      <c r="B2924" s="18">
        <f>IF('Debt Inputs'!A24="","",'Debt Inputs'!A24)</f>
        <v/>
      </c>
      <c r="C2924" s="19">
        <f>IF(B2924="","",IFERROR(VLOOKUP(B2924,'Debt Inputs'!$A$6:$M$105,2,FALSE),""))</f>
        <v/>
      </c>
      <c r="D2924" s="48">
        <f>IF(B2924="","",K2824)</f>
        <v/>
      </c>
      <c r="E2924" s="21">
        <f>IF(B2924="","",IFERROR(VLOOKUP(B2924,'Debt Inputs'!$A$6:$M$105,5,FALSE),0))</f>
        <v/>
      </c>
      <c r="F2924" s="48">
        <f>IF(D2924="","",IFERROR(D2924*E2924/12,0))</f>
        <v/>
      </c>
      <c r="G2924" s="48">
        <f>IF(D2924="","",MIN(IFERROR(VLOOKUP(B2924,'Debt Inputs'!$A$6:$M$105,7,FALSE),0),D2924+F2924))</f>
        <v/>
      </c>
      <c r="H2924" s="48">
        <f>IF(D2924="","",IF(L2924=1,MAX(0,'Debt Inputs'!$B$2-SUM($G$2906:$G$3005)),0))</f>
        <v/>
      </c>
      <c r="I2924" s="48">
        <f>IF(D2924="","",MIN(D2924+F2924,G2924+H2924))</f>
        <v/>
      </c>
      <c r="J2924" s="48">
        <f>IF(D2924="","",MIN(D2924,MAX(0,I2924-F2924)))</f>
        <v/>
      </c>
      <c r="K2924" s="48">
        <f>IF(D2924="","",MAX(0,D2924+F2924-I2924))</f>
        <v/>
      </c>
      <c r="L2924" s="18">
        <f>IF(D2924="","",IF(D2924&lt;=0,"",1+COUNTIFS($D$2906:$D$3005,"&gt;0",$E$2906:$E$3005,"&gt;"&amp;E2924)))</f>
        <v/>
      </c>
      <c r="M2924" s="18">
        <f>IF(D2924="","",IF(AND(K2924&gt;0,L2924=1),"Yes","No"))</f>
        <v/>
      </c>
      <c r="N2924" s="48">
        <f>IF(D2924="","",N2824+F2924)</f>
        <v/>
      </c>
      <c r="O2924" s="47">
        <f>IF(D2924="","",IF(AND(K2924=0,K2824&gt;0),C2924,""))</f>
        <v/>
      </c>
    </row>
    <row r="2925">
      <c r="A2925" s="49">
        <f>IF(B2925="","",DATE(YEAR('Debt Inputs'!$E$2),MONTH('Debt Inputs'!$E$2)+29,1))</f>
        <v/>
      </c>
      <c r="B2925" s="23">
        <f>IF('Debt Inputs'!A25="","",'Debt Inputs'!A25)</f>
        <v/>
      </c>
      <c r="C2925" s="24">
        <f>IF(B2925="","",IFERROR(VLOOKUP(B2925,'Debt Inputs'!$A$6:$M$105,2,FALSE),""))</f>
        <v/>
      </c>
      <c r="D2925" s="50">
        <f>IF(B2925="","",K2825)</f>
        <v/>
      </c>
      <c r="E2925" s="26">
        <f>IF(B2925="","",IFERROR(VLOOKUP(B2925,'Debt Inputs'!$A$6:$M$105,5,FALSE),0))</f>
        <v/>
      </c>
      <c r="F2925" s="50">
        <f>IF(D2925="","",IFERROR(D2925*E2925/12,0))</f>
        <v/>
      </c>
      <c r="G2925" s="50">
        <f>IF(D2925="","",MIN(IFERROR(VLOOKUP(B2925,'Debt Inputs'!$A$6:$M$105,7,FALSE),0),D2925+F2925))</f>
        <v/>
      </c>
      <c r="H2925" s="50">
        <f>IF(D2925="","",IF(L2925=1,MAX(0,'Debt Inputs'!$B$2-SUM($G$2906:$G$3005)),0))</f>
        <v/>
      </c>
      <c r="I2925" s="50">
        <f>IF(D2925="","",MIN(D2925+F2925,G2925+H2925))</f>
        <v/>
      </c>
      <c r="J2925" s="50">
        <f>IF(D2925="","",MIN(D2925,MAX(0,I2925-F2925)))</f>
        <v/>
      </c>
      <c r="K2925" s="50">
        <f>IF(D2925="","",MAX(0,D2925+F2925-I2925))</f>
        <v/>
      </c>
      <c r="L2925" s="23">
        <f>IF(D2925="","",IF(D2925&lt;=0,"",1+COUNTIFS($D$2906:$D$3005,"&gt;0",$E$2906:$E$3005,"&gt;"&amp;E2925)))</f>
        <v/>
      </c>
      <c r="M2925" s="23">
        <f>IF(D2925="","",IF(AND(K2925&gt;0,L2925=1),"Yes","No"))</f>
        <v/>
      </c>
      <c r="N2925" s="50">
        <f>IF(D2925="","",N2825+F2925)</f>
        <v/>
      </c>
      <c r="O2925" s="49">
        <f>IF(D2925="","",IF(AND(K2925=0,K2825&gt;0),C2925,""))</f>
        <v/>
      </c>
    </row>
    <row r="2926">
      <c r="A2926" s="47">
        <f>IF(B2926="","",DATE(YEAR('Debt Inputs'!$E$2),MONTH('Debt Inputs'!$E$2)+29,1))</f>
        <v/>
      </c>
      <c r="B2926" s="18">
        <f>IF('Debt Inputs'!A26="","",'Debt Inputs'!A26)</f>
        <v/>
      </c>
      <c r="C2926" s="19">
        <f>IF(B2926="","",IFERROR(VLOOKUP(B2926,'Debt Inputs'!$A$6:$M$105,2,FALSE),""))</f>
        <v/>
      </c>
      <c r="D2926" s="48">
        <f>IF(B2926="","",K2826)</f>
        <v/>
      </c>
      <c r="E2926" s="21">
        <f>IF(B2926="","",IFERROR(VLOOKUP(B2926,'Debt Inputs'!$A$6:$M$105,5,FALSE),0))</f>
        <v/>
      </c>
      <c r="F2926" s="48">
        <f>IF(D2926="","",IFERROR(D2926*E2926/12,0))</f>
        <v/>
      </c>
      <c r="G2926" s="48">
        <f>IF(D2926="","",MIN(IFERROR(VLOOKUP(B2926,'Debt Inputs'!$A$6:$M$105,7,FALSE),0),D2926+F2926))</f>
        <v/>
      </c>
      <c r="H2926" s="48">
        <f>IF(D2926="","",IF(L2926=1,MAX(0,'Debt Inputs'!$B$2-SUM($G$2906:$G$3005)),0))</f>
        <v/>
      </c>
      <c r="I2926" s="48">
        <f>IF(D2926="","",MIN(D2926+F2926,G2926+H2926))</f>
        <v/>
      </c>
      <c r="J2926" s="48">
        <f>IF(D2926="","",MIN(D2926,MAX(0,I2926-F2926)))</f>
        <v/>
      </c>
      <c r="K2926" s="48">
        <f>IF(D2926="","",MAX(0,D2926+F2926-I2926))</f>
        <v/>
      </c>
      <c r="L2926" s="18">
        <f>IF(D2926="","",IF(D2926&lt;=0,"",1+COUNTIFS($D$2906:$D$3005,"&gt;0",$E$2906:$E$3005,"&gt;"&amp;E2926)))</f>
        <v/>
      </c>
      <c r="M2926" s="18">
        <f>IF(D2926="","",IF(AND(K2926&gt;0,L2926=1),"Yes","No"))</f>
        <v/>
      </c>
      <c r="N2926" s="48">
        <f>IF(D2926="","",N2826+F2926)</f>
        <v/>
      </c>
      <c r="O2926" s="47">
        <f>IF(D2926="","",IF(AND(K2926=0,K2826&gt;0),C2926,""))</f>
        <v/>
      </c>
    </row>
    <row r="2927">
      <c r="A2927" s="49">
        <f>IF(B2927="","",DATE(YEAR('Debt Inputs'!$E$2),MONTH('Debt Inputs'!$E$2)+29,1))</f>
        <v/>
      </c>
      <c r="B2927" s="23">
        <f>IF('Debt Inputs'!A27="","",'Debt Inputs'!A27)</f>
        <v/>
      </c>
      <c r="C2927" s="24">
        <f>IF(B2927="","",IFERROR(VLOOKUP(B2927,'Debt Inputs'!$A$6:$M$105,2,FALSE),""))</f>
        <v/>
      </c>
      <c r="D2927" s="50">
        <f>IF(B2927="","",K2827)</f>
        <v/>
      </c>
      <c r="E2927" s="26">
        <f>IF(B2927="","",IFERROR(VLOOKUP(B2927,'Debt Inputs'!$A$6:$M$105,5,FALSE),0))</f>
        <v/>
      </c>
      <c r="F2927" s="50">
        <f>IF(D2927="","",IFERROR(D2927*E2927/12,0))</f>
        <v/>
      </c>
      <c r="G2927" s="50">
        <f>IF(D2927="","",MIN(IFERROR(VLOOKUP(B2927,'Debt Inputs'!$A$6:$M$105,7,FALSE),0),D2927+F2927))</f>
        <v/>
      </c>
      <c r="H2927" s="50">
        <f>IF(D2927="","",IF(L2927=1,MAX(0,'Debt Inputs'!$B$2-SUM($G$2906:$G$3005)),0))</f>
        <v/>
      </c>
      <c r="I2927" s="50">
        <f>IF(D2927="","",MIN(D2927+F2927,G2927+H2927))</f>
        <v/>
      </c>
      <c r="J2927" s="50">
        <f>IF(D2927="","",MIN(D2927,MAX(0,I2927-F2927)))</f>
        <v/>
      </c>
      <c r="K2927" s="50">
        <f>IF(D2927="","",MAX(0,D2927+F2927-I2927))</f>
        <v/>
      </c>
      <c r="L2927" s="23">
        <f>IF(D2927="","",IF(D2927&lt;=0,"",1+COUNTIFS($D$2906:$D$3005,"&gt;0",$E$2906:$E$3005,"&gt;"&amp;E2927)))</f>
        <v/>
      </c>
      <c r="M2927" s="23">
        <f>IF(D2927="","",IF(AND(K2927&gt;0,L2927=1),"Yes","No"))</f>
        <v/>
      </c>
      <c r="N2927" s="50">
        <f>IF(D2927="","",N2827+F2927)</f>
        <v/>
      </c>
      <c r="O2927" s="49">
        <f>IF(D2927="","",IF(AND(K2927=0,K2827&gt;0),C2927,""))</f>
        <v/>
      </c>
    </row>
    <row r="2928">
      <c r="A2928" s="47">
        <f>IF(B2928="","",DATE(YEAR('Debt Inputs'!$E$2),MONTH('Debt Inputs'!$E$2)+29,1))</f>
        <v/>
      </c>
      <c r="B2928" s="18">
        <f>IF('Debt Inputs'!A28="","",'Debt Inputs'!A28)</f>
        <v/>
      </c>
      <c r="C2928" s="19">
        <f>IF(B2928="","",IFERROR(VLOOKUP(B2928,'Debt Inputs'!$A$6:$M$105,2,FALSE),""))</f>
        <v/>
      </c>
      <c r="D2928" s="48">
        <f>IF(B2928="","",K2828)</f>
        <v/>
      </c>
      <c r="E2928" s="21">
        <f>IF(B2928="","",IFERROR(VLOOKUP(B2928,'Debt Inputs'!$A$6:$M$105,5,FALSE),0))</f>
        <v/>
      </c>
      <c r="F2928" s="48">
        <f>IF(D2928="","",IFERROR(D2928*E2928/12,0))</f>
        <v/>
      </c>
      <c r="G2928" s="48">
        <f>IF(D2928="","",MIN(IFERROR(VLOOKUP(B2928,'Debt Inputs'!$A$6:$M$105,7,FALSE),0),D2928+F2928))</f>
        <v/>
      </c>
      <c r="H2928" s="48">
        <f>IF(D2928="","",IF(L2928=1,MAX(0,'Debt Inputs'!$B$2-SUM($G$2906:$G$3005)),0))</f>
        <v/>
      </c>
      <c r="I2928" s="48">
        <f>IF(D2928="","",MIN(D2928+F2928,G2928+H2928))</f>
        <v/>
      </c>
      <c r="J2928" s="48">
        <f>IF(D2928="","",MIN(D2928,MAX(0,I2928-F2928)))</f>
        <v/>
      </c>
      <c r="K2928" s="48">
        <f>IF(D2928="","",MAX(0,D2928+F2928-I2928))</f>
        <v/>
      </c>
      <c r="L2928" s="18">
        <f>IF(D2928="","",IF(D2928&lt;=0,"",1+COUNTIFS($D$2906:$D$3005,"&gt;0",$E$2906:$E$3005,"&gt;"&amp;E2928)))</f>
        <v/>
      </c>
      <c r="M2928" s="18">
        <f>IF(D2928="","",IF(AND(K2928&gt;0,L2928=1),"Yes","No"))</f>
        <v/>
      </c>
      <c r="N2928" s="48">
        <f>IF(D2928="","",N2828+F2928)</f>
        <v/>
      </c>
      <c r="O2928" s="47">
        <f>IF(D2928="","",IF(AND(K2928=0,K2828&gt;0),C2928,""))</f>
        <v/>
      </c>
    </row>
    <row r="2929">
      <c r="A2929" s="49">
        <f>IF(B2929="","",DATE(YEAR('Debt Inputs'!$E$2),MONTH('Debt Inputs'!$E$2)+29,1))</f>
        <v/>
      </c>
      <c r="B2929" s="23">
        <f>IF('Debt Inputs'!A29="","",'Debt Inputs'!A29)</f>
        <v/>
      </c>
      <c r="C2929" s="24">
        <f>IF(B2929="","",IFERROR(VLOOKUP(B2929,'Debt Inputs'!$A$6:$M$105,2,FALSE),""))</f>
        <v/>
      </c>
      <c r="D2929" s="50">
        <f>IF(B2929="","",K2829)</f>
        <v/>
      </c>
      <c r="E2929" s="26">
        <f>IF(B2929="","",IFERROR(VLOOKUP(B2929,'Debt Inputs'!$A$6:$M$105,5,FALSE),0))</f>
        <v/>
      </c>
      <c r="F2929" s="50">
        <f>IF(D2929="","",IFERROR(D2929*E2929/12,0))</f>
        <v/>
      </c>
      <c r="G2929" s="50">
        <f>IF(D2929="","",MIN(IFERROR(VLOOKUP(B2929,'Debt Inputs'!$A$6:$M$105,7,FALSE),0),D2929+F2929))</f>
        <v/>
      </c>
      <c r="H2929" s="50">
        <f>IF(D2929="","",IF(L2929=1,MAX(0,'Debt Inputs'!$B$2-SUM($G$2906:$G$3005)),0))</f>
        <v/>
      </c>
      <c r="I2929" s="50">
        <f>IF(D2929="","",MIN(D2929+F2929,G2929+H2929))</f>
        <v/>
      </c>
      <c r="J2929" s="50">
        <f>IF(D2929="","",MIN(D2929,MAX(0,I2929-F2929)))</f>
        <v/>
      </c>
      <c r="K2929" s="50">
        <f>IF(D2929="","",MAX(0,D2929+F2929-I2929))</f>
        <v/>
      </c>
      <c r="L2929" s="23">
        <f>IF(D2929="","",IF(D2929&lt;=0,"",1+COUNTIFS($D$2906:$D$3005,"&gt;0",$E$2906:$E$3005,"&gt;"&amp;E2929)))</f>
        <v/>
      </c>
      <c r="M2929" s="23">
        <f>IF(D2929="","",IF(AND(K2929&gt;0,L2929=1),"Yes","No"))</f>
        <v/>
      </c>
      <c r="N2929" s="50">
        <f>IF(D2929="","",N2829+F2929)</f>
        <v/>
      </c>
      <c r="O2929" s="49">
        <f>IF(D2929="","",IF(AND(K2929=0,K2829&gt;0),C2929,""))</f>
        <v/>
      </c>
    </row>
    <row r="2930">
      <c r="A2930" s="47">
        <f>IF(B2930="","",DATE(YEAR('Debt Inputs'!$E$2),MONTH('Debt Inputs'!$E$2)+29,1))</f>
        <v/>
      </c>
      <c r="B2930" s="18">
        <f>IF('Debt Inputs'!A30="","",'Debt Inputs'!A30)</f>
        <v/>
      </c>
      <c r="C2930" s="19">
        <f>IF(B2930="","",IFERROR(VLOOKUP(B2930,'Debt Inputs'!$A$6:$M$105,2,FALSE),""))</f>
        <v/>
      </c>
      <c r="D2930" s="48">
        <f>IF(B2930="","",K2830)</f>
        <v/>
      </c>
      <c r="E2930" s="21">
        <f>IF(B2930="","",IFERROR(VLOOKUP(B2930,'Debt Inputs'!$A$6:$M$105,5,FALSE),0))</f>
        <v/>
      </c>
      <c r="F2930" s="48">
        <f>IF(D2930="","",IFERROR(D2930*E2930/12,0))</f>
        <v/>
      </c>
      <c r="G2930" s="48">
        <f>IF(D2930="","",MIN(IFERROR(VLOOKUP(B2930,'Debt Inputs'!$A$6:$M$105,7,FALSE),0),D2930+F2930))</f>
        <v/>
      </c>
      <c r="H2930" s="48">
        <f>IF(D2930="","",IF(L2930=1,MAX(0,'Debt Inputs'!$B$2-SUM($G$2906:$G$3005)),0))</f>
        <v/>
      </c>
      <c r="I2930" s="48">
        <f>IF(D2930="","",MIN(D2930+F2930,G2930+H2930))</f>
        <v/>
      </c>
      <c r="J2930" s="48">
        <f>IF(D2930="","",MIN(D2930,MAX(0,I2930-F2930)))</f>
        <v/>
      </c>
      <c r="K2930" s="48">
        <f>IF(D2930="","",MAX(0,D2930+F2930-I2930))</f>
        <v/>
      </c>
      <c r="L2930" s="18">
        <f>IF(D2930="","",IF(D2930&lt;=0,"",1+COUNTIFS($D$2906:$D$3005,"&gt;0",$E$2906:$E$3005,"&gt;"&amp;E2930)))</f>
        <v/>
      </c>
      <c r="M2930" s="18">
        <f>IF(D2930="","",IF(AND(K2930&gt;0,L2930=1),"Yes","No"))</f>
        <v/>
      </c>
      <c r="N2930" s="48">
        <f>IF(D2930="","",N2830+F2930)</f>
        <v/>
      </c>
      <c r="O2930" s="47">
        <f>IF(D2930="","",IF(AND(K2930=0,K2830&gt;0),C2930,""))</f>
        <v/>
      </c>
    </row>
    <row r="2931">
      <c r="A2931" s="49">
        <f>IF(B2931="","",DATE(YEAR('Debt Inputs'!$E$2),MONTH('Debt Inputs'!$E$2)+29,1))</f>
        <v/>
      </c>
      <c r="B2931" s="23">
        <f>IF('Debt Inputs'!A31="","",'Debt Inputs'!A31)</f>
        <v/>
      </c>
      <c r="C2931" s="24">
        <f>IF(B2931="","",IFERROR(VLOOKUP(B2931,'Debt Inputs'!$A$6:$M$105,2,FALSE),""))</f>
        <v/>
      </c>
      <c r="D2931" s="50">
        <f>IF(B2931="","",K2831)</f>
        <v/>
      </c>
      <c r="E2931" s="26">
        <f>IF(B2931="","",IFERROR(VLOOKUP(B2931,'Debt Inputs'!$A$6:$M$105,5,FALSE),0))</f>
        <v/>
      </c>
      <c r="F2931" s="50">
        <f>IF(D2931="","",IFERROR(D2931*E2931/12,0))</f>
        <v/>
      </c>
      <c r="G2931" s="50">
        <f>IF(D2931="","",MIN(IFERROR(VLOOKUP(B2931,'Debt Inputs'!$A$6:$M$105,7,FALSE),0),D2931+F2931))</f>
        <v/>
      </c>
      <c r="H2931" s="50">
        <f>IF(D2931="","",IF(L2931=1,MAX(0,'Debt Inputs'!$B$2-SUM($G$2906:$G$3005)),0))</f>
        <v/>
      </c>
      <c r="I2931" s="50">
        <f>IF(D2931="","",MIN(D2931+F2931,G2931+H2931))</f>
        <v/>
      </c>
      <c r="J2931" s="50">
        <f>IF(D2931="","",MIN(D2931,MAX(0,I2931-F2931)))</f>
        <v/>
      </c>
      <c r="K2931" s="50">
        <f>IF(D2931="","",MAX(0,D2931+F2931-I2931))</f>
        <v/>
      </c>
      <c r="L2931" s="23">
        <f>IF(D2931="","",IF(D2931&lt;=0,"",1+COUNTIFS($D$2906:$D$3005,"&gt;0",$E$2906:$E$3005,"&gt;"&amp;E2931)))</f>
        <v/>
      </c>
      <c r="M2931" s="23">
        <f>IF(D2931="","",IF(AND(K2931&gt;0,L2931=1),"Yes","No"))</f>
        <v/>
      </c>
      <c r="N2931" s="50">
        <f>IF(D2931="","",N2831+F2931)</f>
        <v/>
      </c>
      <c r="O2931" s="49">
        <f>IF(D2931="","",IF(AND(K2931=0,K2831&gt;0),C2931,""))</f>
        <v/>
      </c>
    </row>
    <row r="2932">
      <c r="A2932" s="47">
        <f>IF(B2932="","",DATE(YEAR('Debt Inputs'!$E$2),MONTH('Debt Inputs'!$E$2)+29,1))</f>
        <v/>
      </c>
      <c r="B2932" s="18">
        <f>IF('Debt Inputs'!A32="","",'Debt Inputs'!A32)</f>
        <v/>
      </c>
      <c r="C2932" s="19">
        <f>IF(B2932="","",IFERROR(VLOOKUP(B2932,'Debt Inputs'!$A$6:$M$105,2,FALSE),""))</f>
        <v/>
      </c>
      <c r="D2932" s="48">
        <f>IF(B2932="","",K2832)</f>
        <v/>
      </c>
      <c r="E2932" s="21">
        <f>IF(B2932="","",IFERROR(VLOOKUP(B2932,'Debt Inputs'!$A$6:$M$105,5,FALSE),0))</f>
        <v/>
      </c>
      <c r="F2932" s="48">
        <f>IF(D2932="","",IFERROR(D2932*E2932/12,0))</f>
        <v/>
      </c>
      <c r="G2932" s="48">
        <f>IF(D2932="","",MIN(IFERROR(VLOOKUP(B2932,'Debt Inputs'!$A$6:$M$105,7,FALSE),0),D2932+F2932))</f>
        <v/>
      </c>
      <c r="H2932" s="48">
        <f>IF(D2932="","",IF(L2932=1,MAX(0,'Debt Inputs'!$B$2-SUM($G$2906:$G$3005)),0))</f>
        <v/>
      </c>
      <c r="I2932" s="48">
        <f>IF(D2932="","",MIN(D2932+F2932,G2932+H2932))</f>
        <v/>
      </c>
      <c r="J2932" s="48">
        <f>IF(D2932="","",MIN(D2932,MAX(0,I2932-F2932)))</f>
        <v/>
      </c>
      <c r="K2932" s="48">
        <f>IF(D2932="","",MAX(0,D2932+F2932-I2932))</f>
        <v/>
      </c>
      <c r="L2932" s="18">
        <f>IF(D2932="","",IF(D2932&lt;=0,"",1+COUNTIFS($D$2906:$D$3005,"&gt;0",$E$2906:$E$3005,"&gt;"&amp;E2932)))</f>
        <v/>
      </c>
      <c r="M2932" s="18">
        <f>IF(D2932="","",IF(AND(K2932&gt;0,L2932=1),"Yes","No"))</f>
        <v/>
      </c>
      <c r="N2932" s="48">
        <f>IF(D2932="","",N2832+F2932)</f>
        <v/>
      </c>
      <c r="O2932" s="47">
        <f>IF(D2932="","",IF(AND(K2932=0,K2832&gt;0),C2932,""))</f>
        <v/>
      </c>
    </row>
    <row r="2933">
      <c r="A2933" s="49">
        <f>IF(B2933="","",DATE(YEAR('Debt Inputs'!$E$2),MONTH('Debt Inputs'!$E$2)+29,1))</f>
        <v/>
      </c>
      <c r="B2933" s="23">
        <f>IF('Debt Inputs'!A33="","",'Debt Inputs'!A33)</f>
        <v/>
      </c>
      <c r="C2933" s="24">
        <f>IF(B2933="","",IFERROR(VLOOKUP(B2933,'Debt Inputs'!$A$6:$M$105,2,FALSE),""))</f>
        <v/>
      </c>
      <c r="D2933" s="50">
        <f>IF(B2933="","",K2833)</f>
        <v/>
      </c>
      <c r="E2933" s="26">
        <f>IF(B2933="","",IFERROR(VLOOKUP(B2933,'Debt Inputs'!$A$6:$M$105,5,FALSE),0))</f>
        <v/>
      </c>
      <c r="F2933" s="50">
        <f>IF(D2933="","",IFERROR(D2933*E2933/12,0))</f>
        <v/>
      </c>
      <c r="G2933" s="50">
        <f>IF(D2933="","",MIN(IFERROR(VLOOKUP(B2933,'Debt Inputs'!$A$6:$M$105,7,FALSE),0),D2933+F2933))</f>
        <v/>
      </c>
      <c r="H2933" s="50">
        <f>IF(D2933="","",IF(L2933=1,MAX(0,'Debt Inputs'!$B$2-SUM($G$2906:$G$3005)),0))</f>
        <v/>
      </c>
      <c r="I2933" s="50">
        <f>IF(D2933="","",MIN(D2933+F2933,G2933+H2933))</f>
        <v/>
      </c>
      <c r="J2933" s="50">
        <f>IF(D2933="","",MIN(D2933,MAX(0,I2933-F2933)))</f>
        <v/>
      </c>
      <c r="K2933" s="50">
        <f>IF(D2933="","",MAX(0,D2933+F2933-I2933))</f>
        <v/>
      </c>
      <c r="L2933" s="23">
        <f>IF(D2933="","",IF(D2933&lt;=0,"",1+COUNTIFS($D$2906:$D$3005,"&gt;0",$E$2906:$E$3005,"&gt;"&amp;E2933)))</f>
        <v/>
      </c>
      <c r="M2933" s="23">
        <f>IF(D2933="","",IF(AND(K2933&gt;0,L2933=1),"Yes","No"))</f>
        <v/>
      </c>
      <c r="N2933" s="50">
        <f>IF(D2933="","",N2833+F2933)</f>
        <v/>
      </c>
      <c r="O2933" s="49">
        <f>IF(D2933="","",IF(AND(K2933=0,K2833&gt;0),C2933,""))</f>
        <v/>
      </c>
    </row>
    <row r="2934">
      <c r="A2934" s="47">
        <f>IF(B2934="","",DATE(YEAR('Debt Inputs'!$E$2),MONTH('Debt Inputs'!$E$2)+29,1))</f>
        <v/>
      </c>
      <c r="B2934" s="18">
        <f>IF('Debt Inputs'!A34="","",'Debt Inputs'!A34)</f>
        <v/>
      </c>
      <c r="C2934" s="19">
        <f>IF(B2934="","",IFERROR(VLOOKUP(B2934,'Debt Inputs'!$A$6:$M$105,2,FALSE),""))</f>
        <v/>
      </c>
      <c r="D2934" s="48">
        <f>IF(B2934="","",K2834)</f>
        <v/>
      </c>
      <c r="E2934" s="21">
        <f>IF(B2934="","",IFERROR(VLOOKUP(B2934,'Debt Inputs'!$A$6:$M$105,5,FALSE),0))</f>
        <v/>
      </c>
      <c r="F2934" s="48">
        <f>IF(D2934="","",IFERROR(D2934*E2934/12,0))</f>
        <v/>
      </c>
      <c r="G2934" s="48">
        <f>IF(D2934="","",MIN(IFERROR(VLOOKUP(B2934,'Debt Inputs'!$A$6:$M$105,7,FALSE),0),D2934+F2934))</f>
        <v/>
      </c>
      <c r="H2934" s="48">
        <f>IF(D2934="","",IF(L2934=1,MAX(0,'Debt Inputs'!$B$2-SUM($G$2906:$G$3005)),0))</f>
        <v/>
      </c>
      <c r="I2934" s="48">
        <f>IF(D2934="","",MIN(D2934+F2934,G2934+H2934))</f>
        <v/>
      </c>
      <c r="J2934" s="48">
        <f>IF(D2934="","",MIN(D2934,MAX(0,I2934-F2934)))</f>
        <v/>
      </c>
      <c r="K2934" s="48">
        <f>IF(D2934="","",MAX(0,D2934+F2934-I2934))</f>
        <v/>
      </c>
      <c r="L2934" s="18">
        <f>IF(D2934="","",IF(D2934&lt;=0,"",1+COUNTIFS($D$2906:$D$3005,"&gt;0",$E$2906:$E$3005,"&gt;"&amp;E2934)))</f>
        <v/>
      </c>
      <c r="M2934" s="18">
        <f>IF(D2934="","",IF(AND(K2934&gt;0,L2934=1),"Yes","No"))</f>
        <v/>
      </c>
      <c r="N2934" s="48">
        <f>IF(D2934="","",N2834+F2934)</f>
        <v/>
      </c>
      <c r="O2934" s="47">
        <f>IF(D2934="","",IF(AND(K2934=0,K2834&gt;0),C2934,""))</f>
        <v/>
      </c>
    </row>
    <row r="2935">
      <c r="A2935" s="49">
        <f>IF(B2935="","",DATE(YEAR('Debt Inputs'!$E$2),MONTH('Debt Inputs'!$E$2)+29,1))</f>
        <v/>
      </c>
      <c r="B2935" s="23">
        <f>IF('Debt Inputs'!A35="","",'Debt Inputs'!A35)</f>
        <v/>
      </c>
      <c r="C2935" s="24">
        <f>IF(B2935="","",IFERROR(VLOOKUP(B2935,'Debt Inputs'!$A$6:$M$105,2,FALSE),""))</f>
        <v/>
      </c>
      <c r="D2935" s="50">
        <f>IF(B2935="","",K2835)</f>
        <v/>
      </c>
      <c r="E2935" s="26">
        <f>IF(B2935="","",IFERROR(VLOOKUP(B2935,'Debt Inputs'!$A$6:$M$105,5,FALSE),0))</f>
        <v/>
      </c>
      <c r="F2935" s="50">
        <f>IF(D2935="","",IFERROR(D2935*E2935/12,0))</f>
        <v/>
      </c>
      <c r="G2935" s="50">
        <f>IF(D2935="","",MIN(IFERROR(VLOOKUP(B2935,'Debt Inputs'!$A$6:$M$105,7,FALSE),0),D2935+F2935))</f>
        <v/>
      </c>
      <c r="H2935" s="50">
        <f>IF(D2935="","",IF(L2935=1,MAX(0,'Debt Inputs'!$B$2-SUM($G$2906:$G$3005)),0))</f>
        <v/>
      </c>
      <c r="I2935" s="50">
        <f>IF(D2935="","",MIN(D2935+F2935,G2935+H2935))</f>
        <v/>
      </c>
      <c r="J2935" s="50">
        <f>IF(D2935="","",MIN(D2935,MAX(0,I2935-F2935)))</f>
        <v/>
      </c>
      <c r="K2935" s="50">
        <f>IF(D2935="","",MAX(0,D2935+F2935-I2935))</f>
        <v/>
      </c>
      <c r="L2935" s="23">
        <f>IF(D2935="","",IF(D2935&lt;=0,"",1+COUNTIFS($D$2906:$D$3005,"&gt;0",$E$2906:$E$3005,"&gt;"&amp;E2935)))</f>
        <v/>
      </c>
      <c r="M2935" s="23">
        <f>IF(D2935="","",IF(AND(K2935&gt;0,L2935=1),"Yes","No"))</f>
        <v/>
      </c>
      <c r="N2935" s="50">
        <f>IF(D2935="","",N2835+F2935)</f>
        <v/>
      </c>
      <c r="O2935" s="49">
        <f>IF(D2935="","",IF(AND(K2935=0,K2835&gt;0),C2935,""))</f>
        <v/>
      </c>
    </row>
    <row r="2936">
      <c r="A2936" s="47">
        <f>IF(B2936="","",DATE(YEAR('Debt Inputs'!$E$2),MONTH('Debt Inputs'!$E$2)+29,1))</f>
        <v/>
      </c>
      <c r="B2936" s="18">
        <f>IF('Debt Inputs'!A36="","",'Debt Inputs'!A36)</f>
        <v/>
      </c>
      <c r="C2936" s="19">
        <f>IF(B2936="","",IFERROR(VLOOKUP(B2936,'Debt Inputs'!$A$6:$M$105,2,FALSE),""))</f>
        <v/>
      </c>
      <c r="D2936" s="48">
        <f>IF(B2936="","",K2836)</f>
        <v/>
      </c>
      <c r="E2936" s="21">
        <f>IF(B2936="","",IFERROR(VLOOKUP(B2936,'Debt Inputs'!$A$6:$M$105,5,FALSE),0))</f>
        <v/>
      </c>
      <c r="F2936" s="48">
        <f>IF(D2936="","",IFERROR(D2936*E2936/12,0))</f>
        <v/>
      </c>
      <c r="G2936" s="48">
        <f>IF(D2936="","",MIN(IFERROR(VLOOKUP(B2936,'Debt Inputs'!$A$6:$M$105,7,FALSE),0),D2936+F2936))</f>
        <v/>
      </c>
      <c r="H2936" s="48">
        <f>IF(D2936="","",IF(L2936=1,MAX(0,'Debt Inputs'!$B$2-SUM($G$2906:$G$3005)),0))</f>
        <v/>
      </c>
      <c r="I2936" s="48">
        <f>IF(D2936="","",MIN(D2936+F2936,G2936+H2936))</f>
        <v/>
      </c>
      <c r="J2936" s="48">
        <f>IF(D2936="","",MIN(D2936,MAX(0,I2936-F2936)))</f>
        <v/>
      </c>
      <c r="K2936" s="48">
        <f>IF(D2936="","",MAX(0,D2936+F2936-I2936))</f>
        <v/>
      </c>
      <c r="L2936" s="18">
        <f>IF(D2936="","",IF(D2936&lt;=0,"",1+COUNTIFS($D$2906:$D$3005,"&gt;0",$E$2906:$E$3005,"&gt;"&amp;E2936)))</f>
        <v/>
      </c>
      <c r="M2936" s="18">
        <f>IF(D2936="","",IF(AND(K2936&gt;0,L2936=1),"Yes","No"))</f>
        <v/>
      </c>
      <c r="N2936" s="48">
        <f>IF(D2936="","",N2836+F2936)</f>
        <v/>
      </c>
      <c r="O2936" s="47">
        <f>IF(D2936="","",IF(AND(K2936=0,K2836&gt;0),C2936,""))</f>
        <v/>
      </c>
    </row>
    <row r="2937">
      <c r="A2937" s="49">
        <f>IF(B2937="","",DATE(YEAR('Debt Inputs'!$E$2),MONTH('Debt Inputs'!$E$2)+29,1))</f>
        <v/>
      </c>
      <c r="B2937" s="23">
        <f>IF('Debt Inputs'!A37="","",'Debt Inputs'!A37)</f>
        <v/>
      </c>
      <c r="C2937" s="24">
        <f>IF(B2937="","",IFERROR(VLOOKUP(B2937,'Debt Inputs'!$A$6:$M$105,2,FALSE),""))</f>
        <v/>
      </c>
      <c r="D2937" s="50">
        <f>IF(B2937="","",K2837)</f>
        <v/>
      </c>
      <c r="E2937" s="26">
        <f>IF(B2937="","",IFERROR(VLOOKUP(B2937,'Debt Inputs'!$A$6:$M$105,5,FALSE),0))</f>
        <v/>
      </c>
      <c r="F2937" s="50">
        <f>IF(D2937="","",IFERROR(D2937*E2937/12,0))</f>
        <v/>
      </c>
      <c r="G2937" s="50">
        <f>IF(D2937="","",MIN(IFERROR(VLOOKUP(B2937,'Debt Inputs'!$A$6:$M$105,7,FALSE),0),D2937+F2937))</f>
        <v/>
      </c>
      <c r="H2937" s="50">
        <f>IF(D2937="","",IF(L2937=1,MAX(0,'Debt Inputs'!$B$2-SUM($G$2906:$G$3005)),0))</f>
        <v/>
      </c>
      <c r="I2937" s="50">
        <f>IF(D2937="","",MIN(D2937+F2937,G2937+H2937))</f>
        <v/>
      </c>
      <c r="J2937" s="50">
        <f>IF(D2937="","",MIN(D2937,MAX(0,I2937-F2937)))</f>
        <v/>
      </c>
      <c r="K2937" s="50">
        <f>IF(D2937="","",MAX(0,D2937+F2937-I2937))</f>
        <v/>
      </c>
      <c r="L2937" s="23">
        <f>IF(D2937="","",IF(D2937&lt;=0,"",1+COUNTIFS($D$2906:$D$3005,"&gt;0",$E$2906:$E$3005,"&gt;"&amp;E2937)))</f>
        <v/>
      </c>
      <c r="M2937" s="23">
        <f>IF(D2937="","",IF(AND(K2937&gt;0,L2937=1),"Yes","No"))</f>
        <v/>
      </c>
      <c r="N2937" s="50">
        <f>IF(D2937="","",N2837+F2937)</f>
        <v/>
      </c>
      <c r="O2937" s="49">
        <f>IF(D2937="","",IF(AND(K2937=0,K2837&gt;0),C2937,""))</f>
        <v/>
      </c>
    </row>
    <row r="2938">
      <c r="A2938" s="47">
        <f>IF(B2938="","",DATE(YEAR('Debt Inputs'!$E$2),MONTH('Debt Inputs'!$E$2)+29,1))</f>
        <v/>
      </c>
      <c r="B2938" s="18">
        <f>IF('Debt Inputs'!A38="","",'Debt Inputs'!A38)</f>
        <v/>
      </c>
      <c r="C2938" s="19">
        <f>IF(B2938="","",IFERROR(VLOOKUP(B2938,'Debt Inputs'!$A$6:$M$105,2,FALSE),""))</f>
        <v/>
      </c>
      <c r="D2938" s="48">
        <f>IF(B2938="","",K2838)</f>
        <v/>
      </c>
      <c r="E2938" s="21">
        <f>IF(B2938="","",IFERROR(VLOOKUP(B2938,'Debt Inputs'!$A$6:$M$105,5,FALSE),0))</f>
        <v/>
      </c>
      <c r="F2938" s="48">
        <f>IF(D2938="","",IFERROR(D2938*E2938/12,0))</f>
        <v/>
      </c>
      <c r="G2938" s="48">
        <f>IF(D2938="","",MIN(IFERROR(VLOOKUP(B2938,'Debt Inputs'!$A$6:$M$105,7,FALSE),0),D2938+F2938))</f>
        <v/>
      </c>
      <c r="H2938" s="48">
        <f>IF(D2938="","",IF(L2938=1,MAX(0,'Debt Inputs'!$B$2-SUM($G$2906:$G$3005)),0))</f>
        <v/>
      </c>
      <c r="I2938" s="48">
        <f>IF(D2938="","",MIN(D2938+F2938,G2938+H2938))</f>
        <v/>
      </c>
      <c r="J2938" s="48">
        <f>IF(D2938="","",MIN(D2938,MAX(0,I2938-F2938)))</f>
        <v/>
      </c>
      <c r="K2938" s="48">
        <f>IF(D2938="","",MAX(0,D2938+F2938-I2938))</f>
        <v/>
      </c>
      <c r="L2938" s="18">
        <f>IF(D2938="","",IF(D2938&lt;=0,"",1+COUNTIFS($D$2906:$D$3005,"&gt;0",$E$2906:$E$3005,"&gt;"&amp;E2938)))</f>
        <v/>
      </c>
      <c r="M2938" s="18">
        <f>IF(D2938="","",IF(AND(K2938&gt;0,L2938=1),"Yes","No"))</f>
        <v/>
      </c>
      <c r="N2938" s="48">
        <f>IF(D2938="","",N2838+F2938)</f>
        <v/>
      </c>
      <c r="O2938" s="47">
        <f>IF(D2938="","",IF(AND(K2938=0,K2838&gt;0),C2938,""))</f>
        <v/>
      </c>
    </row>
    <row r="2939">
      <c r="A2939" s="49">
        <f>IF(B2939="","",DATE(YEAR('Debt Inputs'!$E$2),MONTH('Debt Inputs'!$E$2)+29,1))</f>
        <v/>
      </c>
      <c r="B2939" s="23">
        <f>IF('Debt Inputs'!A39="","",'Debt Inputs'!A39)</f>
        <v/>
      </c>
      <c r="C2939" s="24">
        <f>IF(B2939="","",IFERROR(VLOOKUP(B2939,'Debt Inputs'!$A$6:$M$105,2,FALSE),""))</f>
        <v/>
      </c>
      <c r="D2939" s="50">
        <f>IF(B2939="","",K2839)</f>
        <v/>
      </c>
      <c r="E2939" s="26">
        <f>IF(B2939="","",IFERROR(VLOOKUP(B2939,'Debt Inputs'!$A$6:$M$105,5,FALSE),0))</f>
        <v/>
      </c>
      <c r="F2939" s="50">
        <f>IF(D2939="","",IFERROR(D2939*E2939/12,0))</f>
        <v/>
      </c>
      <c r="G2939" s="50">
        <f>IF(D2939="","",MIN(IFERROR(VLOOKUP(B2939,'Debt Inputs'!$A$6:$M$105,7,FALSE),0),D2939+F2939))</f>
        <v/>
      </c>
      <c r="H2939" s="50">
        <f>IF(D2939="","",IF(L2939=1,MAX(0,'Debt Inputs'!$B$2-SUM($G$2906:$G$3005)),0))</f>
        <v/>
      </c>
      <c r="I2939" s="50">
        <f>IF(D2939="","",MIN(D2939+F2939,G2939+H2939))</f>
        <v/>
      </c>
      <c r="J2939" s="50">
        <f>IF(D2939="","",MIN(D2939,MAX(0,I2939-F2939)))</f>
        <v/>
      </c>
      <c r="K2939" s="50">
        <f>IF(D2939="","",MAX(0,D2939+F2939-I2939))</f>
        <v/>
      </c>
      <c r="L2939" s="23">
        <f>IF(D2939="","",IF(D2939&lt;=0,"",1+COUNTIFS($D$2906:$D$3005,"&gt;0",$E$2906:$E$3005,"&gt;"&amp;E2939)))</f>
        <v/>
      </c>
      <c r="M2939" s="23">
        <f>IF(D2939="","",IF(AND(K2939&gt;0,L2939=1),"Yes","No"))</f>
        <v/>
      </c>
      <c r="N2939" s="50">
        <f>IF(D2939="","",N2839+F2939)</f>
        <v/>
      </c>
      <c r="O2939" s="49">
        <f>IF(D2939="","",IF(AND(K2939=0,K2839&gt;0),C2939,""))</f>
        <v/>
      </c>
    </row>
    <row r="2940">
      <c r="A2940" s="47">
        <f>IF(B2940="","",DATE(YEAR('Debt Inputs'!$E$2),MONTH('Debt Inputs'!$E$2)+29,1))</f>
        <v/>
      </c>
      <c r="B2940" s="18">
        <f>IF('Debt Inputs'!A40="","",'Debt Inputs'!A40)</f>
        <v/>
      </c>
      <c r="C2940" s="19">
        <f>IF(B2940="","",IFERROR(VLOOKUP(B2940,'Debt Inputs'!$A$6:$M$105,2,FALSE),""))</f>
        <v/>
      </c>
      <c r="D2940" s="48">
        <f>IF(B2940="","",K2840)</f>
        <v/>
      </c>
      <c r="E2940" s="21">
        <f>IF(B2940="","",IFERROR(VLOOKUP(B2940,'Debt Inputs'!$A$6:$M$105,5,FALSE),0))</f>
        <v/>
      </c>
      <c r="F2940" s="48">
        <f>IF(D2940="","",IFERROR(D2940*E2940/12,0))</f>
        <v/>
      </c>
      <c r="G2940" s="48">
        <f>IF(D2940="","",MIN(IFERROR(VLOOKUP(B2940,'Debt Inputs'!$A$6:$M$105,7,FALSE),0),D2940+F2940))</f>
        <v/>
      </c>
      <c r="H2940" s="48">
        <f>IF(D2940="","",IF(L2940=1,MAX(0,'Debt Inputs'!$B$2-SUM($G$2906:$G$3005)),0))</f>
        <v/>
      </c>
      <c r="I2940" s="48">
        <f>IF(D2940="","",MIN(D2940+F2940,G2940+H2940))</f>
        <v/>
      </c>
      <c r="J2940" s="48">
        <f>IF(D2940="","",MIN(D2940,MAX(0,I2940-F2940)))</f>
        <v/>
      </c>
      <c r="K2940" s="48">
        <f>IF(D2940="","",MAX(0,D2940+F2940-I2940))</f>
        <v/>
      </c>
      <c r="L2940" s="18">
        <f>IF(D2940="","",IF(D2940&lt;=0,"",1+COUNTIFS($D$2906:$D$3005,"&gt;0",$E$2906:$E$3005,"&gt;"&amp;E2940)))</f>
        <v/>
      </c>
      <c r="M2940" s="18">
        <f>IF(D2940="","",IF(AND(K2940&gt;0,L2940=1),"Yes","No"))</f>
        <v/>
      </c>
      <c r="N2940" s="48">
        <f>IF(D2940="","",N2840+F2940)</f>
        <v/>
      </c>
      <c r="O2940" s="47">
        <f>IF(D2940="","",IF(AND(K2940=0,K2840&gt;0),C2940,""))</f>
        <v/>
      </c>
    </row>
    <row r="2941">
      <c r="A2941" s="49">
        <f>IF(B2941="","",DATE(YEAR('Debt Inputs'!$E$2),MONTH('Debt Inputs'!$E$2)+29,1))</f>
        <v/>
      </c>
      <c r="B2941" s="23">
        <f>IF('Debt Inputs'!A41="","",'Debt Inputs'!A41)</f>
        <v/>
      </c>
      <c r="C2941" s="24">
        <f>IF(B2941="","",IFERROR(VLOOKUP(B2941,'Debt Inputs'!$A$6:$M$105,2,FALSE),""))</f>
        <v/>
      </c>
      <c r="D2941" s="50">
        <f>IF(B2941="","",K2841)</f>
        <v/>
      </c>
      <c r="E2941" s="26">
        <f>IF(B2941="","",IFERROR(VLOOKUP(B2941,'Debt Inputs'!$A$6:$M$105,5,FALSE),0))</f>
        <v/>
      </c>
      <c r="F2941" s="50">
        <f>IF(D2941="","",IFERROR(D2941*E2941/12,0))</f>
        <v/>
      </c>
      <c r="G2941" s="50">
        <f>IF(D2941="","",MIN(IFERROR(VLOOKUP(B2941,'Debt Inputs'!$A$6:$M$105,7,FALSE),0),D2941+F2941))</f>
        <v/>
      </c>
      <c r="H2941" s="50">
        <f>IF(D2941="","",IF(L2941=1,MAX(0,'Debt Inputs'!$B$2-SUM($G$2906:$G$3005)),0))</f>
        <v/>
      </c>
      <c r="I2941" s="50">
        <f>IF(D2941="","",MIN(D2941+F2941,G2941+H2941))</f>
        <v/>
      </c>
      <c r="J2941" s="50">
        <f>IF(D2941="","",MIN(D2941,MAX(0,I2941-F2941)))</f>
        <v/>
      </c>
      <c r="K2941" s="50">
        <f>IF(D2941="","",MAX(0,D2941+F2941-I2941))</f>
        <v/>
      </c>
      <c r="L2941" s="23">
        <f>IF(D2941="","",IF(D2941&lt;=0,"",1+COUNTIFS($D$2906:$D$3005,"&gt;0",$E$2906:$E$3005,"&gt;"&amp;E2941)))</f>
        <v/>
      </c>
      <c r="M2941" s="23">
        <f>IF(D2941="","",IF(AND(K2941&gt;0,L2941=1),"Yes","No"))</f>
        <v/>
      </c>
      <c r="N2941" s="50">
        <f>IF(D2941="","",N2841+F2941)</f>
        <v/>
      </c>
      <c r="O2941" s="49">
        <f>IF(D2941="","",IF(AND(K2941=0,K2841&gt;0),C2941,""))</f>
        <v/>
      </c>
    </row>
    <row r="2942">
      <c r="A2942" s="47">
        <f>IF(B2942="","",DATE(YEAR('Debt Inputs'!$E$2),MONTH('Debt Inputs'!$E$2)+29,1))</f>
        <v/>
      </c>
      <c r="B2942" s="18">
        <f>IF('Debt Inputs'!A42="","",'Debt Inputs'!A42)</f>
        <v/>
      </c>
      <c r="C2942" s="19">
        <f>IF(B2942="","",IFERROR(VLOOKUP(B2942,'Debt Inputs'!$A$6:$M$105,2,FALSE),""))</f>
        <v/>
      </c>
      <c r="D2942" s="48">
        <f>IF(B2942="","",K2842)</f>
        <v/>
      </c>
      <c r="E2942" s="21">
        <f>IF(B2942="","",IFERROR(VLOOKUP(B2942,'Debt Inputs'!$A$6:$M$105,5,FALSE),0))</f>
        <v/>
      </c>
      <c r="F2942" s="48">
        <f>IF(D2942="","",IFERROR(D2942*E2942/12,0))</f>
        <v/>
      </c>
      <c r="G2942" s="48">
        <f>IF(D2942="","",MIN(IFERROR(VLOOKUP(B2942,'Debt Inputs'!$A$6:$M$105,7,FALSE),0),D2942+F2942))</f>
        <v/>
      </c>
      <c r="H2942" s="48">
        <f>IF(D2942="","",IF(L2942=1,MAX(0,'Debt Inputs'!$B$2-SUM($G$2906:$G$3005)),0))</f>
        <v/>
      </c>
      <c r="I2942" s="48">
        <f>IF(D2942="","",MIN(D2942+F2942,G2942+H2942))</f>
        <v/>
      </c>
      <c r="J2942" s="48">
        <f>IF(D2942="","",MIN(D2942,MAX(0,I2942-F2942)))</f>
        <v/>
      </c>
      <c r="K2942" s="48">
        <f>IF(D2942="","",MAX(0,D2942+F2942-I2942))</f>
        <v/>
      </c>
      <c r="L2942" s="18">
        <f>IF(D2942="","",IF(D2942&lt;=0,"",1+COUNTIFS($D$2906:$D$3005,"&gt;0",$E$2906:$E$3005,"&gt;"&amp;E2942)))</f>
        <v/>
      </c>
      <c r="M2942" s="18">
        <f>IF(D2942="","",IF(AND(K2942&gt;0,L2942=1),"Yes","No"))</f>
        <v/>
      </c>
      <c r="N2942" s="48">
        <f>IF(D2942="","",N2842+F2942)</f>
        <v/>
      </c>
      <c r="O2942" s="47">
        <f>IF(D2942="","",IF(AND(K2942=0,K2842&gt;0),C2942,""))</f>
        <v/>
      </c>
    </row>
    <row r="2943">
      <c r="A2943" s="49">
        <f>IF(B2943="","",DATE(YEAR('Debt Inputs'!$E$2),MONTH('Debt Inputs'!$E$2)+29,1))</f>
        <v/>
      </c>
      <c r="B2943" s="23">
        <f>IF('Debt Inputs'!A43="","",'Debt Inputs'!A43)</f>
        <v/>
      </c>
      <c r="C2943" s="24">
        <f>IF(B2943="","",IFERROR(VLOOKUP(B2943,'Debt Inputs'!$A$6:$M$105,2,FALSE),""))</f>
        <v/>
      </c>
      <c r="D2943" s="50">
        <f>IF(B2943="","",K2843)</f>
        <v/>
      </c>
      <c r="E2943" s="26">
        <f>IF(B2943="","",IFERROR(VLOOKUP(B2943,'Debt Inputs'!$A$6:$M$105,5,FALSE),0))</f>
        <v/>
      </c>
      <c r="F2943" s="50">
        <f>IF(D2943="","",IFERROR(D2943*E2943/12,0))</f>
        <v/>
      </c>
      <c r="G2943" s="50">
        <f>IF(D2943="","",MIN(IFERROR(VLOOKUP(B2943,'Debt Inputs'!$A$6:$M$105,7,FALSE),0),D2943+F2943))</f>
        <v/>
      </c>
      <c r="H2943" s="50">
        <f>IF(D2943="","",IF(L2943=1,MAX(0,'Debt Inputs'!$B$2-SUM($G$2906:$G$3005)),0))</f>
        <v/>
      </c>
      <c r="I2943" s="50">
        <f>IF(D2943="","",MIN(D2943+F2943,G2943+H2943))</f>
        <v/>
      </c>
      <c r="J2943" s="50">
        <f>IF(D2943="","",MIN(D2943,MAX(0,I2943-F2943)))</f>
        <v/>
      </c>
      <c r="K2943" s="50">
        <f>IF(D2943="","",MAX(0,D2943+F2943-I2943))</f>
        <v/>
      </c>
      <c r="L2943" s="23">
        <f>IF(D2943="","",IF(D2943&lt;=0,"",1+COUNTIFS($D$2906:$D$3005,"&gt;0",$E$2906:$E$3005,"&gt;"&amp;E2943)))</f>
        <v/>
      </c>
      <c r="M2943" s="23">
        <f>IF(D2943="","",IF(AND(K2943&gt;0,L2943=1),"Yes","No"))</f>
        <v/>
      </c>
      <c r="N2943" s="50">
        <f>IF(D2943="","",N2843+F2943)</f>
        <v/>
      </c>
      <c r="O2943" s="49">
        <f>IF(D2943="","",IF(AND(K2943=0,K2843&gt;0),C2943,""))</f>
        <v/>
      </c>
    </row>
    <row r="2944">
      <c r="A2944" s="47">
        <f>IF(B2944="","",DATE(YEAR('Debt Inputs'!$E$2),MONTH('Debt Inputs'!$E$2)+29,1))</f>
        <v/>
      </c>
      <c r="B2944" s="18">
        <f>IF('Debt Inputs'!A44="","",'Debt Inputs'!A44)</f>
        <v/>
      </c>
      <c r="C2944" s="19">
        <f>IF(B2944="","",IFERROR(VLOOKUP(B2944,'Debt Inputs'!$A$6:$M$105,2,FALSE),""))</f>
        <v/>
      </c>
      <c r="D2944" s="48">
        <f>IF(B2944="","",K2844)</f>
        <v/>
      </c>
      <c r="E2944" s="21">
        <f>IF(B2944="","",IFERROR(VLOOKUP(B2944,'Debt Inputs'!$A$6:$M$105,5,FALSE),0))</f>
        <v/>
      </c>
      <c r="F2944" s="48">
        <f>IF(D2944="","",IFERROR(D2944*E2944/12,0))</f>
        <v/>
      </c>
      <c r="G2944" s="48">
        <f>IF(D2944="","",MIN(IFERROR(VLOOKUP(B2944,'Debt Inputs'!$A$6:$M$105,7,FALSE),0),D2944+F2944))</f>
        <v/>
      </c>
      <c r="H2944" s="48">
        <f>IF(D2944="","",IF(L2944=1,MAX(0,'Debt Inputs'!$B$2-SUM($G$2906:$G$3005)),0))</f>
        <v/>
      </c>
      <c r="I2944" s="48">
        <f>IF(D2944="","",MIN(D2944+F2944,G2944+H2944))</f>
        <v/>
      </c>
      <c r="J2944" s="48">
        <f>IF(D2944="","",MIN(D2944,MAX(0,I2944-F2944)))</f>
        <v/>
      </c>
      <c r="K2944" s="48">
        <f>IF(D2944="","",MAX(0,D2944+F2944-I2944))</f>
        <v/>
      </c>
      <c r="L2944" s="18">
        <f>IF(D2944="","",IF(D2944&lt;=0,"",1+COUNTIFS($D$2906:$D$3005,"&gt;0",$E$2906:$E$3005,"&gt;"&amp;E2944)))</f>
        <v/>
      </c>
      <c r="M2944" s="18">
        <f>IF(D2944="","",IF(AND(K2944&gt;0,L2944=1),"Yes","No"))</f>
        <v/>
      </c>
      <c r="N2944" s="48">
        <f>IF(D2944="","",N2844+F2944)</f>
        <v/>
      </c>
      <c r="O2944" s="47">
        <f>IF(D2944="","",IF(AND(K2944=0,K2844&gt;0),C2944,""))</f>
        <v/>
      </c>
    </row>
    <row r="2945">
      <c r="A2945" s="49">
        <f>IF(B2945="","",DATE(YEAR('Debt Inputs'!$E$2),MONTH('Debt Inputs'!$E$2)+29,1))</f>
        <v/>
      </c>
      <c r="B2945" s="23">
        <f>IF('Debt Inputs'!A45="","",'Debt Inputs'!A45)</f>
        <v/>
      </c>
      <c r="C2945" s="24">
        <f>IF(B2945="","",IFERROR(VLOOKUP(B2945,'Debt Inputs'!$A$6:$M$105,2,FALSE),""))</f>
        <v/>
      </c>
      <c r="D2945" s="50">
        <f>IF(B2945="","",K2845)</f>
        <v/>
      </c>
      <c r="E2945" s="26">
        <f>IF(B2945="","",IFERROR(VLOOKUP(B2945,'Debt Inputs'!$A$6:$M$105,5,FALSE),0))</f>
        <v/>
      </c>
      <c r="F2945" s="50">
        <f>IF(D2945="","",IFERROR(D2945*E2945/12,0))</f>
        <v/>
      </c>
      <c r="G2945" s="50">
        <f>IF(D2945="","",MIN(IFERROR(VLOOKUP(B2945,'Debt Inputs'!$A$6:$M$105,7,FALSE),0),D2945+F2945))</f>
        <v/>
      </c>
      <c r="H2945" s="50">
        <f>IF(D2945="","",IF(L2945=1,MAX(0,'Debt Inputs'!$B$2-SUM($G$2906:$G$3005)),0))</f>
        <v/>
      </c>
      <c r="I2945" s="50">
        <f>IF(D2945="","",MIN(D2945+F2945,G2945+H2945))</f>
        <v/>
      </c>
      <c r="J2945" s="50">
        <f>IF(D2945="","",MIN(D2945,MAX(0,I2945-F2945)))</f>
        <v/>
      </c>
      <c r="K2945" s="50">
        <f>IF(D2945="","",MAX(0,D2945+F2945-I2945))</f>
        <v/>
      </c>
      <c r="L2945" s="23">
        <f>IF(D2945="","",IF(D2945&lt;=0,"",1+COUNTIFS($D$2906:$D$3005,"&gt;0",$E$2906:$E$3005,"&gt;"&amp;E2945)))</f>
        <v/>
      </c>
      <c r="M2945" s="23">
        <f>IF(D2945="","",IF(AND(K2945&gt;0,L2945=1),"Yes","No"))</f>
        <v/>
      </c>
      <c r="N2945" s="50">
        <f>IF(D2945="","",N2845+F2945)</f>
        <v/>
      </c>
      <c r="O2945" s="49">
        <f>IF(D2945="","",IF(AND(K2945=0,K2845&gt;0),C2945,""))</f>
        <v/>
      </c>
    </row>
    <row r="2946">
      <c r="A2946" s="47">
        <f>IF(B2946="","",DATE(YEAR('Debt Inputs'!$E$2),MONTH('Debt Inputs'!$E$2)+29,1))</f>
        <v/>
      </c>
      <c r="B2946" s="18">
        <f>IF('Debt Inputs'!A46="","",'Debt Inputs'!A46)</f>
        <v/>
      </c>
      <c r="C2946" s="19">
        <f>IF(B2946="","",IFERROR(VLOOKUP(B2946,'Debt Inputs'!$A$6:$M$105,2,FALSE),""))</f>
        <v/>
      </c>
      <c r="D2946" s="48">
        <f>IF(B2946="","",K2846)</f>
        <v/>
      </c>
      <c r="E2946" s="21">
        <f>IF(B2946="","",IFERROR(VLOOKUP(B2946,'Debt Inputs'!$A$6:$M$105,5,FALSE),0))</f>
        <v/>
      </c>
      <c r="F2946" s="48">
        <f>IF(D2946="","",IFERROR(D2946*E2946/12,0))</f>
        <v/>
      </c>
      <c r="G2946" s="48">
        <f>IF(D2946="","",MIN(IFERROR(VLOOKUP(B2946,'Debt Inputs'!$A$6:$M$105,7,FALSE),0),D2946+F2946))</f>
        <v/>
      </c>
      <c r="H2946" s="48">
        <f>IF(D2946="","",IF(L2946=1,MAX(0,'Debt Inputs'!$B$2-SUM($G$2906:$G$3005)),0))</f>
        <v/>
      </c>
      <c r="I2946" s="48">
        <f>IF(D2946="","",MIN(D2946+F2946,G2946+H2946))</f>
        <v/>
      </c>
      <c r="J2946" s="48">
        <f>IF(D2946="","",MIN(D2946,MAX(0,I2946-F2946)))</f>
        <v/>
      </c>
      <c r="K2946" s="48">
        <f>IF(D2946="","",MAX(0,D2946+F2946-I2946))</f>
        <v/>
      </c>
      <c r="L2946" s="18">
        <f>IF(D2946="","",IF(D2946&lt;=0,"",1+COUNTIFS($D$2906:$D$3005,"&gt;0",$E$2906:$E$3005,"&gt;"&amp;E2946)))</f>
        <v/>
      </c>
      <c r="M2946" s="18">
        <f>IF(D2946="","",IF(AND(K2946&gt;0,L2946=1),"Yes","No"))</f>
        <v/>
      </c>
      <c r="N2946" s="48">
        <f>IF(D2946="","",N2846+F2946)</f>
        <v/>
      </c>
      <c r="O2946" s="47">
        <f>IF(D2946="","",IF(AND(K2946=0,K2846&gt;0),C2946,""))</f>
        <v/>
      </c>
    </row>
    <row r="2947">
      <c r="A2947" s="49">
        <f>IF(B2947="","",DATE(YEAR('Debt Inputs'!$E$2),MONTH('Debt Inputs'!$E$2)+29,1))</f>
        <v/>
      </c>
      <c r="B2947" s="23">
        <f>IF('Debt Inputs'!A47="","",'Debt Inputs'!A47)</f>
        <v/>
      </c>
      <c r="C2947" s="24">
        <f>IF(B2947="","",IFERROR(VLOOKUP(B2947,'Debt Inputs'!$A$6:$M$105,2,FALSE),""))</f>
        <v/>
      </c>
      <c r="D2947" s="50">
        <f>IF(B2947="","",K2847)</f>
        <v/>
      </c>
      <c r="E2947" s="26">
        <f>IF(B2947="","",IFERROR(VLOOKUP(B2947,'Debt Inputs'!$A$6:$M$105,5,FALSE),0))</f>
        <v/>
      </c>
      <c r="F2947" s="50">
        <f>IF(D2947="","",IFERROR(D2947*E2947/12,0))</f>
        <v/>
      </c>
      <c r="G2947" s="50">
        <f>IF(D2947="","",MIN(IFERROR(VLOOKUP(B2947,'Debt Inputs'!$A$6:$M$105,7,FALSE),0),D2947+F2947))</f>
        <v/>
      </c>
      <c r="H2947" s="50">
        <f>IF(D2947="","",IF(L2947=1,MAX(0,'Debt Inputs'!$B$2-SUM($G$2906:$G$3005)),0))</f>
        <v/>
      </c>
      <c r="I2947" s="50">
        <f>IF(D2947="","",MIN(D2947+F2947,G2947+H2947))</f>
        <v/>
      </c>
      <c r="J2947" s="50">
        <f>IF(D2947="","",MIN(D2947,MAX(0,I2947-F2947)))</f>
        <v/>
      </c>
      <c r="K2947" s="50">
        <f>IF(D2947="","",MAX(0,D2947+F2947-I2947))</f>
        <v/>
      </c>
      <c r="L2947" s="23">
        <f>IF(D2947="","",IF(D2947&lt;=0,"",1+COUNTIFS($D$2906:$D$3005,"&gt;0",$E$2906:$E$3005,"&gt;"&amp;E2947)))</f>
        <v/>
      </c>
      <c r="M2947" s="23">
        <f>IF(D2947="","",IF(AND(K2947&gt;0,L2947=1),"Yes","No"))</f>
        <v/>
      </c>
      <c r="N2947" s="50">
        <f>IF(D2947="","",N2847+F2947)</f>
        <v/>
      </c>
      <c r="O2947" s="49">
        <f>IF(D2947="","",IF(AND(K2947=0,K2847&gt;0),C2947,""))</f>
        <v/>
      </c>
    </row>
    <row r="2948">
      <c r="A2948" s="47">
        <f>IF(B2948="","",DATE(YEAR('Debt Inputs'!$E$2),MONTH('Debt Inputs'!$E$2)+29,1))</f>
        <v/>
      </c>
      <c r="B2948" s="18">
        <f>IF('Debt Inputs'!A48="","",'Debt Inputs'!A48)</f>
        <v/>
      </c>
      <c r="C2948" s="19">
        <f>IF(B2948="","",IFERROR(VLOOKUP(B2948,'Debt Inputs'!$A$6:$M$105,2,FALSE),""))</f>
        <v/>
      </c>
      <c r="D2948" s="48">
        <f>IF(B2948="","",K2848)</f>
        <v/>
      </c>
      <c r="E2948" s="21">
        <f>IF(B2948="","",IFERROR(VLOOKUP(B2948,'Debt Inputs'!$A$6:$M$105,5,FALSE),0))</f>
        <v/>
      </c>
      <c r="F2948" s="48">
        <f>IF(D2948="","",IFERROR(D2948*E2948/12,0))</f>
        <v/>
      </c>
      <c r="G2948" s="48">
        <f>IF(D2948="","",MIN(IFERROR(VLOOKUP(B2948,'Debt Inputs'!$A$6:$M$105,7,FALSE),0),D2948+F2948))</f>
        <v/>
      </c>
      <c r="H2948" s="48">
        <f>IF(D2948="","",IF(L2948=1,MAX(0,'Debt Inputs'!$B$2-SUM($G$2906:$G$3005)),0))</f>
        <v/>
      </c>
      <c r="I2948" s="48">
        <f>IF(D2948="","",MIN(D2948+F2948,G2948+H2948))</f>
        <v/>
      </c>
      <c r="J2948" s="48">
        <f>IF(D2948="","",MIN(D2948,MAX(0,I2948-F2948)))</f>
        <v/>
      </c>
      <c r="K2948" s="48">
        <f>IF(D2948="","",MAX(0,D2948+F2948-I2948))</f>
        <v/>
      </c>
      <c r="L2948" s="18">
        <f>IF(D2948="","",IF(D2948&lt;=0,"",1+COUNTIFS($D$2906:$D$3005,"&gt;0",$E$2906:$E$3005,"&gt;"&amp;E2948)))</f>
        <v/>
      </c>
      <c r="M2948" s="18">
        <f>IF(D2948="","",IF(AND(K2948&gt;0,L2948=1),"Yes","No"))</f>
        <v/>
      </c>
      <c r="N2948" s="48">
        <f>IF(D2948="","",N2848+F2948)</f>
        <v/>
      </c>
      <c r="O2948" s="47">
        <f>IF(D2948="","",IF(AND(K2948=0,K2848&gt;0),C2948,""))</f>
        <v/>
      </c>
    </row>
    <row r="2949">
      <c r="A2949" s="49">
        <f>IF(B2949="","",DATE(YEAR('Debt Inputs'!$E$2),MONTH('Debt Inputs'!$E$2)+29,1))</f>
        <v/>
      </c>
      <c r="B2949" s="23">
        <f>IF('Debt Inputs'!A49="","",'Debt Inputs'!A49)</f>
        <v/>
      </c>
      <c r="C2949" s="24">
        <f>IF(B2949="","",IFERROR(VLOOKUP(B2949,'Debt Inputs'!$A$6:$M$105,2,FALSE),""))</f>
        <v/>
      </c>
      <c r="D2949" s="50">
        <f>IF(B2949="","",K2849)</f>
        <v/>
      </c>
      <c r="E2949" s="26">
        <f>IF(B2949="","",IFERROR(VLOOKUP(B2949,'Debt Inputs'!$A$6:$M$105,5,FALSE),0))</f>
        <v/>
      </c>
      <c r="F2949" s="50">
        <f>IF(D2949="","",IFERROR(D2949*E2949/12,0))</f>
        <v/>
      </c>
      <c r="G2949" s="50">
        <f>IF(D2949="","",MIN(IFERROR(VLOOKUP(B2949,'Debt Inputs'!$A$6:$M$105,7,FALSE),0),D2949+F2949))</f>
        <v/>
      </c>
      <c r="H2949" s="50">
        <f>IF(D2949="","",IF(L2949=1,MAX(0,'Debt Inputs'!$B$2-SUM($G$2906:$G$3005)),0))</f>
        <v/>
      </c>
      <c r="I2949" s="50">
        <f>IF(D2949="","",MIN(D2949+F2949,G2949+H2949))</f>
        <v/>
      </c>
      <c r="J2949" s="50">
        <f>IF(D2949="","",MIN(D2949,MAX(0,I2949-F2949)))</f>
        <v/>
      </c>
      <c r="K2949" s="50">
        <f>IF(D2949="","",MAX(0,D2949+F2949-I2949))</f>
        <v/>
      </c>
      <c r="L2949" s="23">
        <f>IF(D2949="","",IF(D2949&lt;=0,"",1+COUNTIFS($D$2906:$D$3005,"&gt;0",$E$2906:$E$3005,"&gt;"&amp;E2949)))</f>
        <v/>
      </c>
      <c r="M2949" s="23">
        <f>IF(D2949="","",IF(AND(K2949&gt;0,L2949=1),"Yes","No"))</f>
        <v/>
      </c>
      <c r="N2949" s="50">
        <f>IF(D2949="","",N2849+F2949)</f>
        <v/>
      </c>
      <c r="O2949" s="49">
        <f>IF(D2949="","",IF(AND(K2949=0,K2849&gt;0),C2949,""))</f>
        <v/>
      </c>
    </row>
    <row r="2950">
      <c r="A2950" s="47">
        <f>IF(B2950="","",DATE(YEAR('Debt Inputs'!$E$2),MONTH('Debt Inputs'!$E$2)+29,1))</f>
        <v/>
      </c>
      <c r="B2950" s="18">
        <f>IF('Debt Inputs'!A50="","",'Debt Inputs'!A50)</f>
        <v/>
      </c>
      <c r="C2950" s="19">
        <f>IF(B2950="","",IFERROR(VLOOKUP(B2950,'Debt Inputs'!$A$6:$M$105,2,FALSE),""))</f>
        <v/>
      </c>
      <c r="D2950" s="48">
        <f>IF(B2950="","",K2850)</f>
        <v/>
      </c>
      <c r="E2950" s="21">
        <f>IF(B2950="","",IFERROR(VLOOKUP(B2950,'Debt Inputs'!$A$6:$M$105,5,FALSE),0))</f>
        <v/>
      </c>
      <c r="F2950" s="48">
        <f>IF(D2950="","",IFERROR(D2950*E2950/12,0))</f>
        <v/>
      </c>
      <c r="G2950" s="48">
        <f>IF(D2950="","",MIN(IFERROR(VLOOKUP(B2950,'Debt Inputs'!$A$6:$M$105,7,FALSE),0),D2950+F2950))</f>
        <v/>
      </c>
      <c r="H2950" s="48">
        <f>IF(D2950="","",IF(L2950=1,MAX(0,'Debt Inputs'!$B$2-SUM($G$2906:$G$3005)),0))</f>
        <v/>
      </c>
      <c r="I2950" s="48">
        <f>IF(D2950="","",MIN(D2950+F2950,G2950+H2950))</f>
        <v/>
      </c>
      <c r="J2950" s="48">
        <f>IF(D2950="","",MIN(D2950,MAX(0,I2950-F2950)))</f>
        <v/>
      </c>
      <c r="K2950" s="48">
        <f>IF(D2950="","",MAX(0,D2950+F2950-I2950))</f>
        <v/>
      </c>
      <c r="L2950" s="18">
        <f>IF(D2950="","",IF(D2950&lt;=0,"",1+COUNTIFS($D$2906:$D$3005,"&gt;0",$E$2906:$E$3005,"&gt;"&amp;E2950)))</f>
        <v/>
      </c>
      <c r="M2950" s="18">
        <f>IF(D2950="","",IF(AND(K2950&gt;0,L2950=1),"Yes","No"))</f>
        <v/>
      </c>
      <c r="N2950" s="48">
        <f>IF(D2950="","",N2850+F2950)</f>
        <v/>
      </c>
      <c r="O2950" s="47">
        <f>IF(D2950="","",IF(AND(K2950=0,K2850&gt;0),C2950,""))</f>
        <v/>
      </c>
    </row>
    <row r="2951">
      <c r="A2951" s="49">
        <f>IF(B2951="","",DATE(YEAR('Debt Inputs'!$E$2),MONTH('Debt Inputs'!$E$2)+29,1))</f>
        <v/>
      </c>
      <c r="B2951" s="23">
        <f>IF('Debt Inputs'!A51="","",'Debt Inputs'!A51)</f>
        <v/>
      </c>
      <c r="C2951" s="24">
        <f>IF(B2951="","",IFERROR(VLOOKUP(B2951,'Debt Inputs'!$A$6:$M$105,2,FALSE),""))</f>
        <v/>
      </c>
      <c r="D2951" s="50">
        <f>IF(B2951="","",K2851)</f>
        <v/>
      </c>
      <c r="E2951" s="26">
        <f>IF(B2951="","",IFERROR(VLOOKUP(B2951,'Debt Inputs'!$A$6:$M$105,5,FALSE),0))</f>
        <v/>
      </c>
      <c r="F2951" s="50">
        <f>IF(D2951="","",IFERROR(D2951*E2951/12,0))</f>
        <v/>
      </c>
      <c r="G2951" s="50">
        <f>IF(D2951="","",MIN(IFERROR(VLOOKUP(B2951,'Debt Inputs'!$A$6:$M$105,7,FALSE),0),D2951+F2951))</f>
        <v/>
      </c>
      <c r="H2951" s="50">
        <f>IF(D2951="","",IF(L2951=1,MAX(0,'Debt Inputs'!$B$2-SUM($G$2906:$G$3005)),0))</f>
        <v/>
      </c>
      <c r="I2951" s="50">
        <f>IF(D2951="","",MIN(D2951+F2951,G2951+H2951))</f>
        <v/>
      </c>
      <c r="J2951" s="50">
        <f>IF(D2951="","",MIN(D2951,MAX(0,I2951-F2951)))</f>
        <v/>
      </c>
      <c r="K2951" s="50">
        <f>IF(D2951="","",MAX(0,D2951+F2951-I2951))</f>
        <v/>
      </c>
      <c r="L2951" s="23">
        <f>IF(D2951="","",IF(D2951&lt;=0,"",1+COUNTIFS($D$2906:$D$3005,"&gt;0",$E$2906:$E$3005,"&gt;"&amp;E2951)))</f>
        <v/>
      </c>
      <c r="M2951" s="23">
        <f>IF(D2951="","",IF(AND(K2951&gt;0,L2951=1),"Yes","No"))</f>
        <v/>
      </c>
      <c r="N2951" s="50">
        <f>IF(D2951="","",N2851+F2951)</f>
        <v/>
      </c>
      <c r="O2951" s="49">
        <f>IF(D2951="","",IF(AND(K2951=0,K2851&gt;0),C2951,""))</f>
        <v/>
      </c>
    </row>
    <row r="2952">
      <c r="A2952" s="47">
        <f>IF(B2952="","",DATE(YEAR('Debt Inputs'!$E$2),MONTH('Debt Inputs'!$E$2)+29,1))</f>
        <v/>
      </c>
      <c r="B2952" s="18">
        <f>IF('Debt Inputs'!A52="","",'Debt Inputs'!A52)</f>
        <v/>
      </c>
      <c r="C2952" s="19">
        <f>IF(B2952="","",IFERROR(VLOOKUP(B2952,'Debt Inputs'!$A$6:$M$105,2,FALSE),""))</f>
        <v/>
      </c>
      <c r="D2952" s="48">
        <f>IF(B2952="","",K2852)</f>
        <v/>
      </c>
      <c r="E2952" s="21">
        <f>IF(B2952="","",IFERROR(VLOOKUP(B2952,'Debt Inputs'!$A$6:$M$105,5,FALSE),0))</f>
        <v/>
      </c>
      <c r="F2952" s="48">
        <f>IF(D2952="","",IFERROR(D2952*E2952/12,0))</f>
        <v/>
      </c>
      <c r="G2952" s="48">
        <f>IF(D2952="","",MIN(IFERROR(VLOOKUP(B2952,'Debt Inputs'!$A$6:$M$105,7,FALSE),0),D2952+F2952))</f>
        <v/>
      </c>
      <c r="H2952" s="48">
        <f>IF(D2952="","",IF(L2952=1,MAX(0,'Debt Inputs'!$B$2-SUM($G$2906:$G$3005)),0))</f>
        <v/>
      </c>
      <c r="I2952" s="48">
        <f>IF(D2952="","",MIN(D2952+F2952,G2952+H2952))</f>
        <v/>
      </c>
      <c r="J2952" s="48">
        <f>IF(D2952="","",MIN(D2952,MAX(0,I2952-F2952)))</f>
        <v/>
      </c>
      <c r="K2952" s="48">
        <f>IF(D2952="","",MAX(0,D2952+F2952-I2952))</f>
        <v/>
      </c>
      <c r="L2952" s="18">
        <f>IF(D2952="","",IF(D2952&lt;=0,"",1+COUNTIFS($D$2906:$D$3005,"&gt;0",$E$2906:$E$3005,"&gt;"&amp;E2952)))</f>
        <v/>
      </c>
      <c r="M2952" s="18">
        <f>IF(D2952="","",IF(AND(K2952&gt;0,L2952=1),"Yes","No"))</f>
        <v/>
      </c>
      <c r="N2952" s="48">
        <f>IF(D2952="","",N2852+F2952)</f>
        <v/>
      </c>
      <c r="O2952" s="47">
        <f>IF(D2952="","",IF(AND(K2952=0,K2852&gt;0),C2952,""))</f>
        <v/>
      </c>
    </row>
    <row r="2953">
      <c r="A2953" s="49">
        <f>IF(B2953="","",DATE(YEAR('Debt Inputs'!$E$2),MONTH('Debt Inputs'!$E$2)+29,1))</f>
        <v/>
      </c>
      <c r="B2953" s="23">
        <f>IF('Debt Inputs'!A53="","",'Debt Inputs'!A53)</f>
        <v/>
      </c>
      <c r="C2953" s="24">
        <f>IF(B2953="","",IFERROR(VLOOKUP(B2953,'Debt Inputs'!$A$6:$M$105,2,FALSE),""))</f>
        <v/>
      </c>
      <c r="D2953" s="50">
        <f>IF(B2953="","",K2853)</f>
        <v/>
      </c>
      <c r="E2953" s="26">
        <f>IF(B2953="","",IFERROR(VLOOKUP(B2953,'Debt Inputs'!$A$6:$M$105,5,FALSE),0))</f>
        <v/>
      </c>
      <c r="F2953" s="50">
        <f>IF(D2953="","",IFERROR(D2953*E2953/12,0))</f>
        <v/>
      </c>
      <c r="G2953" s="50">
        <f>IF(D2953="","",MIN(IFERROR(VLOOKUP(B2953,'Debt Inputs'!$A$6:$M$105,7,FALSE),0),D2953+F2953))</f>
        <v/>
      </c>
      <c r="H2953" s="50">
        <f>IF(D2953="","",IF(L2953=1,MAX(0,'Debt Inputs'!$B$2-SUM($G$2906:$G$3005)),0))</f>
        <v/>
      </c>
      <c r="I2953" s="50">
        <f>IF(D2953="","",MIN(D2953+F2953,G2953+H2953))</f>
        <v/>
      </c>
      <c r="J2953" s="50">
        <f>IF(D2953="","",MIN(D2953,MAX(0,I2953-F2953)))</f>
        <v/>
      </c>
      <c r="K2953" s="50">
        <f>IF(D2953="","",MAX(0,D2953+F2953-I2953))</f>
        <v/>
      </c>
      <c r="L2953" s="23">
        <f>IF(D2953="","",IF(D2953&lt;=0,"",1+COUNTIFS($D$2906:$D$3005,"&gt;0",$E$2906:$E$3005,"&gt;"&amp;E2953)))</f>
        <v/>
      </c>
      <c r="M2953" s="23">
        <f>IF(D2953="","",IF(AND(K2953&gt;0,L2953=1),"Yes","No"))</f>
        <v/>
      </c>
      <c r="N2953" s="50">
        <f>IF(D2953="","",N2853+F2953)</f>
        <v/>
      </c>
      <c r="O2953" s="49">
        <f>IF(D2953="","",IF(AND(K2953=0,K2853&gt;0),C2953,""))</f>
        <v/>
      </c>
    </row>
    <row r="2954">
      <c r="A2954" s="47">
        <f>IF(B2954="","",DATE(YEAR('Debt Inputs'!$E$2),MONTH('Debt Inputs'!$E$2)+29,1))</f>
        <v/>
      </c>
      <c r="B2954" s="18">
        <f>IF('Debt Inputs'!A54="","",'Debt Inputs'!A54)</f>
        <v/>
      </c>
      <c r="C2954" s="19">
        <f>IF(B2954="","",IFERROR(VLOOKUP(B2954,'Debt Inputs'!$A$6:$M$105,2,FALSE),""))</f>
        <v/>
      </c>
      <c r="D2954" s="48">
        <f>IF(B2954="","",K2854)</f>
        <v/>
      </c>
      <c r="E2954" s="21">
        <f>IF(B2954="","",IFERROR(VLOOKUP(B2954,'Debt Inputs'!$A$6:$M$105,5,FALSE),0))</f>
        <v/>
      </c>
      <c r="F2954" s="48">
        <f>IF(D2954="","",IFERROR(D2954*E2954/12,0))</f>
        <v/>
      </c>
      <c r="G2954" s="48">
        <f>IF(D2954="","",MIN(IFERROR(VLOOKUP(B2954,'Debt Inputs'!$A$6:$M$105,7,FALSE),0),D2954+F2954))</f>
        <v/>
      </c>
      <c r="H2954" s="48">
        <f>IF(D2954="","",IF(L2954=1,MAX(0,'Debt Inputs'!$B$2-SUM($G$2906:$G$3005)),0))</f>
        <v/>
      </c>
      <c r="I2954" s="48">
        <f>IF(D2954="","",MIN(D2954+F2954,G2954+H2954))</f>
        <v/>
      </c>
      <c r="J2954" s="48">
        <f>IF(D2954="","",MIN(D2954,MAX(0,I2954-F2954)))</f>
        <v/>
      </c>
      <c r="K2954" s="48">
        <f>IF(D2954="","",MAX(0,D2954+F2954-I2954))</f>
        <v/>
      </c>
      <c r="L2954" s="18">
        <f>IF(D2954="","",IF(D2954&lt;=0,"",1+COUNTIFS($D$2906:$D$3005,"&gt;0",$E$2906:$E$3005,"&gt;"&amp;E2954)))</f>
        <v/>
      </c>
      <c r="M2954" s="18">
        <f>IF(D2954="","",IF(AND(K2954&gt;0,L2954=1),"Yes","No"))</f>
        <v/>
      </c>
      <c r="N2954" s="48">
        <f>IF(D2954="","",N2854+F2954)</f>
        <v/>
      </c>
      <c r="O2954" s="47">
        <f>IF(D2954="","",IF(AND(K2954=0,K2854&gt;0),C2954,""))</f>
        <v/>
      </c>
    </row>
    <row r="2955">
      <c r="A2955" s="49">
        <f>IF(B2955="","",DATE(YEAR('Debt Inputs'!$E$2),MONTH('Debt Inputs'!$E$2)+29,1))</f>
        <v/>
      </c>
      <c r="B2955" s="23">
        <f>IF('Debt Inputs'!A55="","",'Debt Inputs'!A55)</f>
        <v/>
      </c>
      <c r="C2955" s="24">
        <f>IF(B2955="","",IFERROR(VLOOKUP(B2955,'Debt Inputs'!$A$6:$M$105,2,FALSE),""))</f>
        <v/>
      </c>
      <c r="D2955" s="50">
        <f>IF(B2955="","",K2855)</f>
        <v/>
      </c>
      <c r="E2955" s="26">
        <f>IF(B2955="","",IFERROR(VLOOKUP(B2955,'Debt Inputs'!$A$6:$M$105,5,FALSE),0))</f>
        <v/>
      </c>
      <c r="F2955" s="50">
        <f>IF(D2955="","",IFERROR(D2955*E2955/12,0))</f>
        <v/>
      </c>
      <c r="G2955" s="50">
        <f>IF(D2955="","",MIN(IFERROR(VLOOKUP(B2955,'Debt Inputs'!$A$6:$M$105,7,FALSE),0),D2955+F2955))</f>
        <v/>
      </c>
      <c r="H2955" s="50">
        <f>IF(D2955="","",IF(L2955=1,MAX(0,'Debt Inputs'!$B$2-SUM($G$2906:$G$3005)),0))</f>
        <v/>
      </c>
      <c r="I2955" s="50">
        <f>IF(D2955="","",MIN(D2955+F2955,G2955+H2955))</f>
        <v/>
      </c>
      <c r="J2955" s="50">
        <f>IF(D2955="","",MIN(D2955,MAX(0,I2955-F2955)))</f>
        <v/>
      </c>
      <c r="K2955" s="50">
        <f>IF(D2955="","",MAX(0,D2955+F2955-I2955))</f>
        <v/>
      </c>
      <c r="L2955" s="23">
        <f>IF(D2955="","",IF(D2955&lt;=0,"",1+COUNTIFS($D$2906:$D$3005,"&gt;0",$E$2906:$E$3005,"&gt;"&amp;E2955)))</f>
        <v/>
      </c>
      <c r="M2955" s="23">
        <f>IF(D2955="","",IF(AND(K2955&gt;0,L2955=1),"Yes","No"))</f>
        <v/>
      </c>
      <c r="N2955" s="50">
        <f>IF(D2955="","",N2855+F2955)</f>
        <v/>
      </c>
      <c r="O2955" s="49">
        <f>IF(D2955="","",IF(AND(K2955=0,K2855&gt;0),C2955,""))</f>
        <v/>
      </c>
    </row>
    <row r="2956">
      <c r="A2956" s="47">
        <f>IF(B2956="","",DATE(YEAR('Debt Inputs'!$E$2),MONTH('Debt Inputs'!$E$2)+29,1))</f>
        <v/>
      </c>
      <c r="B2956" s="18">
        <f>IF('Debt Inputs'!A56="","",'Debt Inputs'!A56)</f>
        <v/>
      </c>
      <c r="C2956" s="19">
        <f>IF(B2956="","",IFERROR(VLOOKUP(B2956,'Debt Inputs'!$A$6:$M$105,2,FALSE),""))</f>
        <v/>
      </c>
      <c r="D2956" s="48">
        <f>IF(B2956="","",K2856)</f>
        <v/>
      </c>
      <c r="E2956" s="21">
        <f>IF(B2956="","",IFERROR(VLOOKUP(B2956,'Debt Inputs'!$A$6:$M$105,5,FALSE),0))</f>
        <v/>
      </c>
      <c r="F2956" s="48">
        <f>IF(D2956="","",IFERROR(D2956*E2956/12,0))</f>
        <v/>
      </c>
      <c r="G2956" s="48">
        <f>IF(D2956="","",MIN(IFERROR(VLOOKUP(B2956,'Debt Inputs'!$A$6:$M$105,7,FALSE),0),D2956+F2956))</f>
        <v/>
      </c>
      <c r="H2956" s="48">
        <f>IF(D2956="","",IF(L2956=1,MAX(0,'Debt Inputs'!$B$2-SUM($G$2906:$G$3005)),0))</f>
        <v/>
      </c>
      <c r="I2956" s="48">
        <f>IF(D2956="","",MIN(D2956+F2956,G2956+H2956))</f>
        <v/>
      </c>
      <c r="J2956" s="48">
        <f>IF(D2956="","",MIN(D2956,MAX(0,I2956-F2956)))</f>
        <v/>
      </c>
      <c r="K2956" s="48">
        <f>IF(D2956="","",MAX(0,D2956+F2956-I2956))</f>
        <v/>
      </c>
      <c r="L2956" s="18">
        <f>IF(D2956="","",IF(D2956&lt;=0,"",1+COUNTIFS($D$2906:$D$3005,"&gt;0",$E$2906:$E$3005,"&gt;"&amp;E2956)))</f>
        <v/>
      </c>
      <c r="M2956" s="18">
        <f>IF(D2956="","",IF(AND(K2956&gt;0,L2956=1),"Yes","No"))</f>
        <v/>
      </c>
      <c r="N2956" s="48">
        <f>IF(D2956="","",N2856+F2956)</f>
        <v/>
      </c>
      <c r="O2956" s="47">
        <f>IF(D2956="","",IF(AND(K2956=0,K2856&gt;0),C2956,""))</f>
        <v/>
      </c>
    </row>
    <row r="2957">
      <c r="A2957" s="49">
        <f>IF(B2957="","",DATE(YEAR('Debt Inputs'!$E$2),MONTH('Debt Inputs'!$E$2)+29,1))</f>
        <v/>
      </c>
      <c r="B2957" s="23">
        <f>IF('Debt Inputs'!A57="","",'Debt Inputs'!A57)</f>
        <v/>
      </c>
      <c r="C2957" s="24">
        <f>IF(B2957="","",IFERROR(VLOOKUP(B2957,'Debt Inputs'!$A$6:$M$105,2,FALSE),""))</f>
        <v/>
      </c>
      <c r="D2957" s="50">
        <f>IF(B2957="","",K2857)</f>
        <v/>
      </c>
      <c r="E2957" s="26">
        <f>IF(B2957="","",IFERROR(VLOOKUP(B2957,'Debt Inputs'!$A$6:$M$105,5,FALSE),0))</f>
        <v/>
      </c>
      <c r="F2957" s="50">
        <f>IF(D2957="","",IFERROR(D2957*E2957/12,0))</f>
        <v/>
      </c>
      <c r="G2957" s="50">
        <f>IF(D2957="","",MIN(IFERROR(VLOOKUP(B2957,'Debt Inputs'!$A$6:$M$105,7,FALSE),0),D2957+F2957))</f>
        <v/>
      </c>
      <c r="H2957" s="50">
        <f>IF(D2957="","",IF(L2957=1,MAX(0,'Debt Inputs'!$B$2-SUM($G$2906:$G$3005)),0))</f>
        <v/>
      </c>
      <c r="I2957" s="50">
        <f>IF(D2957="","",MIN(D2957+F2957,G2957+H2957))</f>
        <v/>
      </c>
      <c r="J2957" s="50">
        <f>IF(D2957="","",MIN(D2957,MAX(0,I2957-F2957)))</f>
        <v/>
      </c>
      <c r="K2957" s="50">
        <f>IF(D2957="","",MAX(0,D2957+F2957-I2957))</f>
        <v/>
      </c>
      <c r="L2957" s="23">
        <f>IF(D2957="","",IF(D2957&lt;=0,"",1+COUNTIFS($D$2906:$D$3005,"&gt;0",$E$2906:$E$3005,"&gt;"&amp;E2957)))</f>
        <v/>
      </c>
      <c r="M2957" s="23">
        <f>IF(D2957="","",IF(AND(K2957&gt;0,L2957=1),"Yes","No"))</f>
        <v/>
      </c>
      <c r="N2957" s="50">
        <f>IF(D2957="","",N2857+F2957)</f>
        <v/>
      </c>
      <c r="O2957" s="49">
        <f>IF(D2957="","",IF(AND(K2957=0,K2857&gt;0),C2957,""))</f>
        <v/>
      </c>
    </row>
    <row r="2958">
      <c r="A2958" s="47">
        <f>IF(B2958="","",DATE(YEAR('Debt Inputs'!$E$2),MONTH('Debt Inputs'!$E$2)+29,1))</f>
        <v/>
      </c>
      <c r="B2958" s="18">
        <f>IF('Debt Inputs'!A58="","",'Debt Inputs'!A58)</f>
        <v/>
      </c>
      <c r="C2958" s="19">
        <f>IF(B2958="","",IFERROR(VLOOKUP(B2958,'Debt Inputs'!$A$6:$M$105,2,FALSE),""))</f>
        <v/>
      </c>
      <c r="D2958" s="48">
        <f>IF(B2958="","",K2858)</f>
        <v/>
      </c>
      <c r="E2958" s="21">
        <f>IF(B2958="","",IFERROR(VLOOKUP(B2958,'Debt Inputs'!$A$6:$M$105,5,FALSE),0))</f>
        <v/>
      </c>
      <c r="F2958" s="48">
        <f>IF(D2958="","",IFERROR(D2958*E2958/12,0))</f>
        <v/>
      </c>
      <c r="G2958" s="48">
        <f>IF(D2958="","",MIN(IFERROR(VLOOKUP(B2958,'Debt Inputs'!$A$6:$M$105,7,FALSE),0),D2958+F2958))</f>
        <v/>
      </c>
      <c r="H2958" s="48">
        <f>IF(D2958="","",IF(L2958=1,MAX(0,'Debt Inputs'!$B$2-SUM($G$2906:$G$3005)),0))</f>
        <v/>
      </c>
      <c r="I2958" s="48">
        <f>IF(D2958="","",MIN(D2958+F2958,G2958+H2958))</f>
        <v/>
      </c>
      <c r="J2958" s="48">
        <f>IF(D2958="","",MIN(D2958,MAX(0,I2958-F2958)))</f>
        <v/>
      </c>
      <c r="K2958" s="48">
        <f>IF(D2958="","",MAX(0,D2958+F2958-I2958))</f>
        <v/>
      </c>
      <c r="L2958" s="18">
        <f>IF(D2958="","",IF(D2958&lt;=0,"",1+COUNTIFS($D$2906:$D$3005,"&gt;0",$E$2906:$E$3005,"&gt;"&amp;E2958)))</f>
        <v/>
      </c>
      <c r="M2958" s="18">
        <f>IF(D2958="","",IF(AND(K2958&gt;0,L2958=1),"Yes","No"))</f>
        <v/>
      </c>
      <c r="N2958" s="48">
        <f>IF(D2958="","",N2858+F2958)</f>
        <v/>
      </c>
      <c r="O2958" s="47">
        <f>IF(D2958="","",IF(AND(K2958=0,K2858&gt;0),C2958,""))</f>
        <v/>
      </c>
    </row>
    <row r="2959">
      <c r="A2959" s="49">
        <f>IF(B2959="","",DATE(YEAR('Debt Inputs'!$E$2),MONTH('Debt Inputs'!$E$2)+29,1))</f>
        <v/>
      </c>
      <c r="B2959" s="23">
        <f>IF('Debt Inputs'!A59="","",'Debt Inputs'!A59)</f>
        <v/>
      </c>
      <c r="C2959" s="24">
        <f>IF(B2959="","",IFERROR(VLOOKUP(B2959,'Debt Inputs'!$A$6:$M$105,2,FALSE),""))</f>
        <v/>
      </c>
      <c r="D2959" s="50">
        <f>IF(B2959="","",K2859)</f>
        <v/>
      </c>
      <c r="E2959" s="26">
        <f>IF(B2959="","",IFERROR(VLOOKUP(B2959,'Debt Inputs'!$A$6:$M$105,5,FALSE),0))</f>
        <v/>
      </c>
      <c r="F2959" s="50">
        <f>IF(D2959="","",IFERROR(D2959*E2959/12,0))</f>
        <v/>
      </c>
      <c r="G2959" s="50">
        <f>IF(D2959="","",MIN(IFERROR(VLOOKUP(B2959,'Debt Inputs'!$A$6:$M$105,7,FALSE),0),D2959+F2959))</f>
        <v/>
      </c>
      <c r="H2959" s="50">
        <f>IF(D2959="","",IF(L2959=1,MAX(0,'Debt Inputs'!$B$2-SUM($G$2906:$G$3005)),0))</f>
        <v/>
      </c>
      <c r="I2959" s="50">
        <f>IF(D2959="","",MIN(D2959+F2959,G2959+H2959))</f>
        <v/>
      </c>
      <c r="J2959" s="50">
        <f>IF(D2959="","",MIN(D2959,MAX(0,I2959-F2959)))</f>
        <v/>
      </c>
      <c r="K2959" s="50">
        <f>IF(D2959="","",MAX(0,D2959+F2959-I2959))</f>
        <v/>
      </c>
      <c r="L2959" s="23">
        <f>IF(D2959="","",IF(D2959&lt;=0,"",1+COUNTIFS($D$2906:$D$3005,"&gt;0",$E$2906:$E$3005,"&gt;"&amp;E2959)))</f>
        <v/>
      </c>
      <c r="M2959" s="23">
        <f>IF(D2959="","",IF(AND(K2959&gt;0,L2959=1),"Yes","No"))</f>
        <v/>
      </c>
      <c r="N2959" s="50">
        <f>IF(D2959="","",N2859+F2959)</f>
        <v/>
      </c>
      <c r="O2959" s="49">
        <f>IF(D2959="","",IF(AND(K2959=0,K2859&gt;0),C2959,""))</f>
        <v/>
      </c>
    </row>
    <row r="2960">
      <c r="A2960" s="47">
        <f>IF(B2960="","",DATE(YEAR('Debt Inputs'!$E$2),MONTH('Debt Inputs'!$E$2)+29,1))</f>
        <v/>
      </c>
      <c r="B2960" s="18">
        <f>IF('Debt Inputs'!A60="","",'Debt Inputs'!A60)</f>
        <v/>
      </c>
      <c r="C2960" s="19">
        <f>IF(B2960="","",IFERROR(VLOOKUP(B2960,'Debt Inputs'!$A$6:$M$105,2,FALSE),""))</f>
        <v/>
      </c>
      <c r="D2960" s="48">
        <f>IF(B2960="","",K2860)</f>
        <v/>
      </c>
      <c r="E2960" s="21">
        <f>IF(B2960="","",IFERROR(VLOOKUP(B2960,'Debt Inputs'!$A$6:$M$105,5,FALSE),0))</f>
        <v/>
      </c>
      <c r="F2960" s="48">
        <f>IF(D2960="","",IFERROR(D2960*E2960/12,0))</f>
        <v/>
      </c>
      <c r="G2960" s="48">
        <f>IF(D2960="","",MIN(IFERROR(VLOOKUP(B2960,'Debt Inputs'!$A$6:$M$105,7,FALSE),0),D2960+F2960))</f>
        <v/>
      </c>
      <c r="H2960" s="48">
        <f>IF(D2960="","",IF(L2960=1,MAX(0,'Debt Inputs'!$B$2-SUM($G$2906:$G$3005)),0))</f>
        <v/>
      </c>
      <c r="I2960" s="48">
        <f>IF(D2960="","",MIN(D2960+F2960,G2960+H2960))</f>
        <v/>
      </c>
      <c r="J2960" s="48">
        <f>IF(D2960="","",MIN(D2960,MAX(0,I2960-F2960)))</f>
        <v/>
      </c>
      <c r="K2960" s="48">
        <f>IF(D2960="","",MAX(0,D2960+F2960-I2960))</f>
        <v/>
      </c>
      <c r="L2960" s="18">
        <f>IF(D2960="","",IF(D2960&lt;=0,"",1+COUNTIFS($D$2906:$D$3005,"&gt;0",$E$2906:$E$3005,"&gt;"&amp;E2960)))</f>
        <v/>
      </c>
      <c r="M2960" s="18">
        <f>IF(D2960="","",IF(AND(K2960&gt;0,L2960=1),"Yes","No"))</f>
        <v/>
      </c>
      <c r="N2960" s="48">
        <f>IF(D2960="","",N2860+F2960)</f>
        <v/>
      </c>
      <c r="O2960" s="47">
        <f>IF(D2960="","",IF(AND(K2960=0,K2860&gt;0),C2960,""))</f>
        <v/>
      </c>
    </row>
    <row r="2961">
      <c r="A2961" s="49">
        <f>IF(B2961="","",DATE(YEAR('Debt Inputs'!$E$2),MONTH('Debt Inputs'!$E$2)+29,1))</f>
        <v/>
      </c>
      <c r="B2961" s="23">
        <f>IF('Debt Inputs'!A61="","",'Debt Inputs'!A61)</f>
        <v/>
      </c>
      <c r="C2961" s="24">
        <f>IF(B2961="","",IFERROR(VLOOKUP(B2961,'Debt Inputs'!$A$6:$M$105,2,FALSE),""))</f>
        <v/>
      </c>
      <c r="D2961" s="50">
        <f>IF(B2961="","",K2861)</f>
        <v/>
      </c>
      <c r="E2961" s="26">
        <f>IF(B2961="","",IFERROR(VLOOKUP(B2961,'Debt Inputs'!$A$6:$M$105,5,FALSE),0))</f>
        <v/>
      </c>
      <c r="F2961" s="50">
        <f>IF(D2961="","",IFERROR(D2961*E2961/12,0))</f>
        <v/>
      </c>
      <c r="G2961" s="50">
        <f>IF(D2961="","",MIN(IFERROR(VLOOKUP(B2961,'Debt Inputs'!$A$6:$M$105,7,FALSE),0),D2961+F2961))</f>
        <v/>
      </c>
      <c r="H2961" s="50">
        <f>IF(D2961="","",IF(L2961=1,MAX(0,'Debt Inputs'!$B$2-SUM($G$2906:$G$3005)),0))</f>
        <v/>
      </c>
      <c r="I2961" s="50">
        <f>IF(D2961="","",MIN(D2961+F2961,G2961+H2961))</f>
        <v/>
      </c>
      <c r="J2961" s="50">
        <f>IF(D2961="","",MIN(D2961,MAX(0,I2961-F2961)))</f>
        <v/>
      </c>
      <c r="K2961" s="50">
        <f>IF(D2961="","",MAX(0,D2961+F2961-I2961))</f>
        <v/>
      </c>
      <c r="L2961" s="23">
        <f>IF(D2961="","",IF(D2961&lt;=0,"",1+COUNTIFS($D$2906:$D$3005,"&gt;0",$E$2906:$E$3005,"&gt;"&amp;E2961)))</f>
        <v/>
      </c>
      <c r="M2961" s="23">
        <f>IF(D2961="","",IF(AND(K2961&gt;0,L2961=1),"Yes","No"))</f>
        <v/>
      </c>
      <c r="N2961" s="50">
        <f>IF(D2961="","",N2861+F2961)</f>
        <v/>
      </c>
      <c r="O2961" s="49">
        <f>IF(D2961="","",IF(AND(K2961=0,K2861&gt;0),C2961,""))</f>
        <v/>
      </c>
    </row>
    <row r="2962">
      <c r="A2962" s="47">
        <f>IF(B2962="","",DATE(YEAR('Debt Inputs'!$E$2),MONTH('Debt Inputs'!$E$2)+29,1))</f>
        <v/>
      </c>
      <c r="B2962" s="18">
        <f>IF('Debt Inputs'!A62="","",'Debt Inputs'!A62)</f>
        <v/>
      </c>
      <c r="C2962" s="19">
        <f>IF(B2962="","",IFERROR(VLOOKUP(B2962,'Debt Inputs'!$A$6:$M$105,2,FALSE),""))</f>
        <v/>
      </c>
      <c r="D2962" s="48">
        <f>IF(B2962="","",K2862)</f>
        <v/>
      </c>
      <c r="E2962" s="21">
        <f>IF(B2962="","",IFERROR(VLOOKUP(B2962,'Debt Inputs'!$A$6:$M$105,5,FALSE),0))</f>
        <v/>
      </c>
      <c r="F2962" s="48">
        <f>IF(D2962="","",IFERROR(D2962*E2962/12,0))</f>
        <v/>
      </c>
      <c r="G2962" s="48">
        <f>IF(D2962="","",MIN(IFERROR(VLOOKUP(B2962,'Debt Inputs'!$A$6:$M$105,7,FALSE),0),D2962+F2962))</f>
        <v/>
      </c>
      <c r="H2962" s="48">
        <f>IF(D2962="","",IF(L2962=1,MAX(0,'Debt Inputs'!$B$2-SUM($G$2906:$G$3005)),0))</f>
        <v/>
      </c>
      <c r="I2962" s="48">
        <f>IF(D2962="","",MIN(D2962+F2962,G2962+H2962))</f>
        <v/>
      </c>
      <c r="J2962" s="48">
        <f>IF(D2962="","",MIN(D2962,MAX(0,I2962-F2962)))</f>
        <v/>
      </c>
      <c r="K2962" s="48">
        <f>IF(D2962="","",MAX(0,D2962+F2962-I2962))</f>
        <v/>
      </c>
      <c r="L2962" s="18">
        <f>IF(D2962="","",IF(D2962&lt;=0,"",1+COUNTIFS($D$2906:$D$3005,"&gt;0",$E$2906:$E$3005,"&gt;"&amp;E2962)))</f>
        <v/>
      </c>
      <c r="M2962" s="18">
        <f>IF(D2962="","",IF(AND(K2962&gt;0,L2962=1),"Yes","No"))</f>
        <v/>
      </c>
      <c r="N2962" s="48">
        <f>IF(D2962="","",N2862+F2962)</f>
        <v/>
      </c>
      <c r="O2962" s="47">
        <f>IF(D2962="","",IF(AND(K2962=0,K2862&gt;0),C2962,""))</f>
        <v/>
      </c>
    </row>
    <row r="2963">
      <c r="A2963" s="49">
        <f>IF(B2963="","",DATE(YEAR('Debt Inputs'!$E$2),MONTH('Debt Inputs'!$E$2)+29,1))</f>
        <v/>
      </c>
      <c r="B2963" s="23">
        <f>IF('Debt Inputs'!A63="","",'Debt Inputs'!A63)</f>
        <v/>
      </c>
      <c r="C2963" s="24">
        <f>IF(B2963="","",IFERROR(VLOOKUP(B2963,'Debt Inputs'!$A$6:$M$105,2,FALSE),""))</f>
        <v/>
      </c>
      <c r="D2963" s="50">
        <f>IF(B2963="","",K2863)</f>
        <v/>
      </c>
      <c r="E2963" s="26">
        <f>IF(B2963="","",IFERROR(VLOOKUP(B2963,'Debt Inputs'!$A$6:$M$105,5,FALSE),0))</f>
        <v/>
      </c>
      <c r="F2963" s="50">
        <f>IF(D2963="","",IFERROR(D2963*E2963/12,0))</f>
        <v/>
      </c>
      <c r="G2963" s="50">
        <f>IF(D2963="","",MIN(IFERROR(VLOOKUP(B2963,'Debt Inputs'!$A$6:$M$105,7,FALSE),0),D2963+F2963))</f>
        <v/>
      </c>
      <c r="H2963" s="50">
        <f>IF(D2963="","",IF(L2963=1,MAX(0,'Debt Inputs'!$B$2-SUM($G$2906:$G$3005)),0))</f>
        <v/>
      </c>
      <c r="I2963" s="50">
        <f>IF(D2963="","",MIN(D2963+F2963,G2963+H2963))</f>
        <v/>
      </c>
      <c r="J2963" s="50">
        <f>IF(D2963="","",MIN(D2963,MAX(0,I2963-F2963)))</f>
        <v/>
      </c>
      <c r="K2963" s="50">
        <f>IF(D2963="","",MAX(0,D2963+F2963-I2963))</f>
        <v/>
      </c>
      <c r="L2963" s="23">
        <f>IF(D2963="","",IF(D2963&lt;=0,"",1+COUNTIFS($D$2906:$D$3005,"&gt;0",$E$2906:$E$3005,"&gt;"&amp;E2963)))</f>
        <v/>
      </c>
      <c r="M2963" s="23">
        <f>IF(D2963="","",IF(AND(K2963&gt;0,L2963=1),"Yes","No"))</f>
        <v/>
      </c>
      <c r="N2963" s="50">
        <f>IF(D2963="","",N2863+F2963)</f>
        <v/>
      </c>
      <c r="O2963" s="49">
        <f>IF(D2963="","",IF(AND(K2963=0,K2863&gt;0),C2963,""))</f>
        <v/>
      </c>
    </row>
    <row r="2964">
      <c r="A2964" s="47">
        <f>IF(B2964="","",DATE(YEAR('Debt Inputs'!$E$2),MONTH('Debt Inputs'!$E$2)+29,1))</f>
        <v/>
      </c>
      <c r="B2964" s="18">
        <f>IF('Debt Inputs'!A64="","",'Debt Inputs'!A64)</f>
        <v/>
      </c>
      <c r="C2964" s="19">
        <f>IF(B2964="","",IFERROR(VLOOKUP(B2964,'Debt Inputs'!$A$6:$M$105,2,FALSE),""))</f>
        <v/>
      </c>
      <c r="D2964" s="48">
        <f>IF(B2964="","",K2864)</f>
        <v/>
      </c>
      <c r="E2964" s="21">
        <f>IF(B2964="","",IFERROR(VLOOKUP(B2964,'Debt Inputs'!$A$6:$M$105,5,FALSE),0))</f>
        <v/>
      </c>
      <c r="F2964" s="48">
        <f>IF(D2964="","",IFERROR(D2964*E2964/12,0))</f>
        <v/>
      </c>
      <c r="G2964" s="48">
        <f>IF(D2964="","",MIN(IFERROR(VLOOKUP(B2964,'Debt Inputs'!$A$6:$M$105,7,FALSE),0),D2964+F2964))</f>
        <v/>
      </c>
      <c r="H2964" s="48">
        <f>IF(D2964="","",IF(L2964=1,MAX(0,'Debt Inputs'!$B$2-SUM($G$2906:$G$3005)),0))</f>
        <v/>
      </c>
      <c r="I2964" s="48">
        <f>IF(D2964="","",MIN(D2964+F2964,G2964+H2964))</f>
        <v/>
      </c>
      <c r="J2964" s="48">
        <f>IF(D2964="","",MIN(D2964,MAX(0,I2964-F2964)))</f>
        <v/>
      </c>
      <c r="K2964" s="48">
        <f>IF(D2964="","",MAX(0,D2964+F2964-I2964))</f>
        <v/>
      </c>
      <c r="L2964" s="18">
        <f>IF(D2964="","",IF(D2964&lt;=0,"",1+COUNTIFS($D$2906:$D$3005,"&gt;0",$E$2906:$E$3005,"&gt;"&amp;E2964)))</f>
        <v/>
      </c>
      <c r="M2964" s="18">
        <f>IF(D2964="","",IF(AND(K2964&gt;0,L2964=1),"Yes","No"))</f>
        <v/>
      </c>
      <c r="N2964" s="48">
        <f>IF(D2964="","",N2864+F2964)</f>
        <v/>
      </c>
      <c r="O2964" s="47">
        <f>IF(D2964="","",IF(AND(K2964=0,K2864&gt;0),C2964,""))</f>
        <v/>
      </c>
    </row>
    <row r="2965">
      <c r="A2965" s="49">
        <f>IF(B2965="","",DATE(YEAR('Debt Inputs'!$E$2),MONTH('Debt Inputs'!$E$2)+29,1))</f>
        <v/>
      </c>
      <c r="B2965" s="23">
        <f>IF('Debt Inputs'!A65="","",'Debt Inputs'!A65)</f>
        <v/>
      </c>
      <c r="C2965" s="24">
        <f>IF(B2965="","",IFERROR(VLOOKUP(B2965,'Debt Inputs'!$A$6:$M$105,2,FALSE),""))</f>
        <v/>
      </c>
      <c r="D2965" s="50">
        <f>IF(B2965="","",K2865)</f>
        <v/>
      </c>
      <c r="E2965" s="26">
        <f>IF(B2965="","",IFERROR(VLOOKUP(B2965,'Debt Inputs'!$A$6:$M$105,5,FALSE),0))</f>
        <v/>
      </c>
      <c r="F2965" s="50">
        <f>IF(D2965="","",IFERROR(D2965*E2965/12,0))</f>
        <v/>
      </c>
      <c r="G2965" s="50">
        <f>IF(D2965="","",MIN(IFERROR(VLOOKUP(B2965,'Debt Inputs'!$A$6:$M$105,7,FALSE),0),D2965+F2965))</f>
        <v/>
      </c>
      <c r="H2965" s="50">
        <f>IF(D2965="","",IF(L2965=1,MAX(0,'Debt Inputs'!$B$2-SUM($G$2906:$G$3005)),0))</f>
        <v/>
      </c>
      <c r="I2965" s="50">
        <f>IF(D2965="","",MIN(D2965+F2965,G2965+H2965))</f>
        <v/>
      </c>
      <c r="J2965" s="50">
        <f>IF(D2965="","",MIN(D2965,MAX(0,I2965-F2965)))</f>
        <v/>
      </c>
      <c r="K2965" s="50">
        <f>IF(D2965="","",MAX(0,D2965+F2965-I2965))</f>
        <v/>
      </c>
      <c r="L2965" s="23">
        <f>IF(D2965="","",IF(D2965&lt;=0,"",1+COUNTIFS($D$2906:$D$3005,"&gt;0",$E$2906:$E$3005,"&gt;"&amp;E2965)))</f>
        <v/>
      </c>
      <c r="M2965" s="23">
        <f>IF(D2965="","",IF(AND(K2965&gt;0,L2965=1),"Yes","No"))</f>
        <v/>
      </c>
      <c r="N2965" s="50">
        <f>IF(D2965="","",N2865+F2965)</f>
        <v/>
      </c>
      <c r="O2965" s="49">
        <f>IF(D2965="","",IF(AND(K2965=0,K2865&gt;0),C2965,""))</f>
        <v/>
      </c>
    </row>
    <row r="2966">
      <c r="A2966" s="47">
        <f>IF(B2966="","",DATE(YEAR('Debt Inputs'!$E$2),MONTH('Debt Inputs'!$E$2)+29,1))</f>
        <v/>
      </c>
      <c r="B2966" s="18">
        <f>IF('Debt Inputs'!A66="","",'Debt Inputs'!A66)</f>
        <v/>
      </c>
      <c r="C2966" s="19">
        <f>IF(B2966="","",IFERROR(VLOOKUP(B2966,'Debt Inputs'!$A$6:$M$105,2,FALSE),""))</f>
        <v/>
      </c>
      <c r="D2966" s="48">
        <f>IF(B2966="","",K2866)</f>
        <v/>
      </c>
      <c r="E2966" s="21">
        <f>IF(B2966="","",IFERROR(VLOOKUP(B2966,'Debt Inputs'!$A$6:$M$105,5,FALSE),0))</f>
        <v/>
      </c>
      <c r="F2966" s="48">
        <f>IF(D2966="","",IFERROR(D2966*E2966/12,0))</f>
        <v/>
      </c>
      <c r="G2966" s="48">
        <f>IF(D2966="","",MIN(IFERROR(VLOOKUP(B2966,'Debt Inputs'!$A$6:$M$105,7,FALSE),0),D2966+F2966))</f>
        <v/>
      </c>
      <c r="H2966" s="48">
        <f>IF(D2966="","",IF(L2966=1,MAX(0,'Debt Inputs'!$B$2-SUM($G$2906:$G$3005)),0))</f>
        <v/>
      </c>
      <c r="I2966" s="48">
        <f>IF(D2966="","",MIN(D2966+F2966,G2966+H2966))</f>
        <v/>
      </c>
      <c r="J2966" s="48">
        <f>IF(D2966="","",MIN(D2966,MAX(0,I2966-F2966)))</f>
        <v/>
      </c>
      <c r="K2966" s="48">
        <f>IF(D2966="","",MAX(0,D2966+F2966-I2966))</f>
        <v/>
      </c>
      <c r="L2966" s="18">
        <f>IF(D2966="","",IF(D2966&lt;=0,"",1+COUNTIFS($D$2906:$D$3005,"&gt;0",$E$2906:$E$3005,"&gt;"&amp;E2966)))</f>
        <v/>
      </c>
      <c r="M2966" s="18">
        <f>IF(D2966="","",IF(AND(K2966&gt;0,L2966=1),"Yes","No"))</f>
        <v/>
      </c>
      <c r="N2966" s="48">
        <f>IF(D2966="","",N2866+F2966)</f>
        <v/>
      </c>
      <c r="O2966" s="47">
        <f>IF(D2966="","",IF(AND(K2966=0,K2866&gt;0),C2966,""))</f>
        <v/>
      </c>
    </row>
    <row r="2967">
      <c r="A2967" s="49">
        <f>IF(B2967="","",DATE(YEAR('Debt Inputs'!$E$2),MONTH('Debt Inputs'!$E$2)+29,1))</f>
        <v/>
      </c>
      <c r="B2967" s="23">
        <f>IF('Debt Inputs'!A67="","",'Debt Inputs'!A67)</f>
        <v/>
      </c>
      <c r="C2967" s="24">
        <f>IF(B2967="","",IFERROR(VLOOKUP(B2967,'Debt Inputs'!$A$6:$M$105,2,FALSE),""))</f>
        <v/>
      </c>
      <c r="D2967" s="50">
        <f>IF(B2967="","",K2867)</f>
        <v/>
      </c>
      <c r="E2967" s="26">
        <f>IF(B2967="","",IFERROR(VLOOKUP(B2967,'Debt Inputs'!$A$6:$M$105,5,FALSE),0))</f>
        <v/>
      </c>
      <c r="F2967" s="50">
        <f>IF(D2967="","",IFERROR(D2967*E2967/12,0))</f>
        <v/>
      </c>
      <c r="G2967" s="50">
        <f>IF(D2967="","",MIN(IFERROR(VLOOKUP(B2967,'Debt Inputs'!$A$6:$M$105,7,FALSE),0),D2967+F2967))</f>
        <v/>
      </c>
      <c r="H2967" s="50">
        <f>IF(D2967="","",IF(L2967=1,MAX(0,'Debt Inputs'!$B$2-SUM($G$2906:$G$3005)),0))</f>
        <v/>
      </c>
      <c r="I2967" s="50">
        <f>IF(D2967="","",MIN(D2967+F2967,G2967+H2967))</f>
        <v/>
      </c>
      <c r="J2967" s="50">
        <f>IF(D2967="","",MIN(D2967,MAX(0,I2967-F2967)))</f>
        <v/>
      </c>
      <c r="K2967" s="50">
        <f>IF(D2967="","",MAX(0,D2967+F2967-I2967))</f>
        <v/>
      </c>
      <c r="L2967" s="23">
        <f>IF(D2967="","",IF(D2967&lt;=0,"",1+COUNTIFS($D$2906:$D$3005,"&gt;0",$E$2906:$E$3005,"&gt;"&amp;E2967)))</f>
        <v/>
      </c>
      <c r="M2967" s="23">
        <f>IF(D2967="","",IF(AND(K2967&gt;0,L2967=1),"Yes","No"))</f>
        <v/>
      </c>
      <c r="N2967" s="50">
        <f>IF(D2967="","",N2867+F2967)</f>
        <v/>
      </c>
      <c r="O2967" s="49">
        <f>IF(D2967="","",IF(AND(K2967=0,K2867&gt;0),C2967,""))</f>
        <v/>
      </c>
    </row>
    <row r="2968">
      <c r="A2968" s="47">
        <f>IF(B2968="","",DATE(YEAR('Debt Inputs'!$E$2),MONTH('Debt Inputs'!$E$2)+29,1))</f>
        <v/>
      </c>
      <c r="B2968" s="18">
        <f>IF('Debt Inputs'!A68="","",'Debt Inputs'!A68)</f>
        <v/>
      </c>
      <c r="C2968" s="19">
        <f>IF(B2968="","",IFERROR(VLOOKUP(B2968,'Debt Inputs'!$A$6:$M$105,2,FALSE),""))</f>
        <v/>
      </c>
      <c r="D2968" s="48">
        <f>IF(B2968="","",K2868)</f>
        <v/>
      </c>
      <c r="E2968" s="21">
        <f>IF(B2968="","",IFERROR(VLOOKUP(B2968,'Debt Inputs'!$A$6:$M$105,5,FALSE),0))</f>
        <v/>
      </c>
      <c r="F2968" s="48">
        <f>IF(D2968="","",IFERROR(D2968*E2968/12,0))</f>
        <v/>
      </c>
      <c r="G2968" s="48">
        <f>IF(D2968="","",MIN(IFERROR(VLOOKUP(B2968,'Debt Inputs'!$A$6:$M$105,7,FALSE),0),D2968+F2968))</f>
        <v/>
      </c>
      <c r="H2968" s="48">
        <f>IF(D2968="","",IF(L2968=1,MAX(0,'Debt Inputs'!$B$2-SUM($G$2906:$G$3005)),0))</f>
        <v/>
      </c>
      <c r="I2968" s="48">
        <f>IF(D2968="","",MIN(D2968+F2968,G2968+H2968))</f>
        <v/>
      </c>
      <c r="J2968" s="48">
        <f>IF(D2968="","",MIN(D2968,MAX(0,I2968-F2968)))</f>
        <v/>
      </c>
      <c r="K2968" s="48">
        <f>IF(D2968="","",MAX(0,D2968+F2968-I2968))</f>
        <v/>
      </c>
      <c r="L2968" s="18">
        <f>IF(D2968="","",IF(D2968&lt;=0,"",1+COUNTIFS($D$2906:$D$3005,"&gt;0",$E$2906:$E$3005,"&gt;"&amp;E2968)))</f>
        <v/>
      </c>
      <c r="M2968" s="18">
        <f>IF(D2968="","",IF(AND(K2968&gt;0,L2968=1),"Yes","No"))</f>
        <v/>
      </c>
      <c r="N2968" s="48">
        <f>IF(D2968="","",N2868+F2968)</f>
        <v/>
      </c>
      <c r="O2968" s="47">
        <f>IF(D2968="","",IF(AND(K2968=0,K2868&gt;0),C2968,""))</f>
        <v/>
      </c>
    </row>
    <row r="2969">
      <c r="A2969" s="49">
        <f>IF(B2969="","",DATE(YEAR('Debt Inputs'!$E$2),MONTH('Debt Inputs'!$E$2)+29,1))</f>
        <v/>
      </c>
      <c r="B2969" s="23">
        <f>IF('Debt Inputs'!A69="","",'Debt Inputs'!A69)</f>
        <v/>
      </c>
      <c r="C2969" s="24">
        <f>IF(B2969="","",IFERROR(VLOOKUP(B2969,'Debt Inputs'!$A$6:$M$105,2,FALSE),""))</f>
        <v/>
      </c>
      <c r="D2969" s="50">
        <f>IF(B2969="","",K2869)</f>
        <v/>
      </c>
      <c r="E2969" s="26">
        <f>IF(B2969="","",IFERROR(VLOOKUP(B2969,'Debt Inputs'!$A$6:$M$105,5,FALSE),0))</f>
        <v/>
      </c>
      <c r="F2969" s="50">
        <f>IF(D2969="","",IFERROR(D2969*E2969/12,0))</f>
        <v/>
      </c>
      <c r="G2969" s="50">
        <f>IF(D2969="","",MIN(IFERROR(VLOOKUP(B2969,'Debt Inputs'!$A$6:$M$105,7,FALSE),0),D2969+F2969))</f>
        <v/>
      </c>
      <c r="H2969" s="50">
        <f>IF(D2969="","",IF(L2969=1,MAX(0,'Debt Inputs'!$B$2-SUM($G$2906:$G$3005)),0))</f>
        <v/>
      </c>
      <c r="I2969" s="50">
        <f>IF(D2969="","",MIN(D2969+F2969,G2969+H2969))</f>
        <v/>
      </c>
      <c r="J2969" s="50">
        <f>IF(D2969="","",MIN(D2969,MAX(0,I2969-F2969)))</f>
        <v/>
      </c>
      <c r="K2969" s="50">
        <f>IF(D2969="","",MAX(0,D2969+F2969-I2969))</f>
        <v/>
      </c>
      <c r="L2969" s="23">
        <f>IF(D2969="","",IF(D2969&lt;=0,"",1+COUNTIFS($D$2906:$D$3005,"&gt;0",$E$2906:$E$3005,"&gt;"&amp;E2969)))</f>
        <v/>
      </c>
      <c r="M2969" s="23">
        <f>IF(D2969="","",IF(AND(K2969&gt;0,L2969=1),"Yes","No"))</f>
        <v/>
      </c>
      <c r="N2969" s="50">
        <f>IF(D2969="","",N2869+F2969)</f>
        <v/>
      </c>
      <c r="O2969" s="49">
        <f>IF(D2969="","",IF(AND(K2969=0,K2869&gt;0),C2969,""))</f>
        <v/>
      </c>
    </row>
    <row r="2970">
      <c r="A2970" s="47">
        <f>IF(B2970="","",DATE(YEAR('Debt Inputs'!$E$2),MONTH('Debt Inputs'!$E$2)+29,1))</f>
        <v/>
      </c>
      <c r="B2970" s="18">
        <f>IF('Debt Inputs'!A70="","",'Debt Inputs'!A70)</f>
        <v/>
      </c>
      <c r="C2970" s="19">
        <f>IF(B2970="","",IFERROR(VLOOKUP(B2970,'Debt Inputs'!$A$6:$M$105,2,FALSE),""))</f>
        <v/>
      </c>
      <c r="D2970" s="48">
        <f>IF(B2970="","",K2870)</f>
        <v/>
      </c>
      <c r="E2970" s="21">
        <f>IF(B2970="","",IFERROR(VLOOKUP(B2970,'Debt Inputs'!$A$6:$M$105,5,FALSE),0))</f>
        <v/>
      </c>
      <c r="F2970" s="48">
        <f>IF(D2970="","",IFERROR(D2970*E2970/12,0))</f>
        <v/>
      </c>
      <c r="G2970" s="48">
        <f>IF(D2970="","",MIN(IFERROR(VLOOKUP(B2970,'Debt Inputs'!$A$6:$M$105,7,FALSE),0),D2970+F2970))</f>
        <v/>
      </c>
      <c r="H2970" s="48">
        <f>IF(D2970="","",IF(L2970=1,MAX(0,'Debt Inputs'!$B$2-SUM($G$2906:$G$3005)),0))</f>
        <v/>
      </c>
      <c r="I2970" s="48">
        <f>IF(D2970="","",MIN(D2970+F2970,G2970+H2970))</f>
        <v/>
      </c>
      <c r="J2970" s="48">
        <f>IF(D2970="","",MIN(D2970,MAX(0,I2970-F2970)))</f>
        <v/>
      </c>
      <c r="K2970" s="48">
        <f>IF(D2970="","",MAX(0,D2970+F2970-I2970))</f>
        <v/>
      </c>
      <c r="L2970" s="18">
        <f>IF(D2970="","",IF(D2970&lt;=0,"",1+COUNTIFS($D$2906:$D$3005,"&gt;0",$E$2906:$E$3005,"&gt;"&amp;E2970)))</f>
        <v/>
      </c>
      <c r="M2970" s="18">
        <f>IF(D2970="","",IF(AND(K2970&gt;0,L2970=1),"Yes","No"))</f>
        <v/>
      </c>
      <c r="N2970" s="48">
        <f>IF(D2970="","",N2870+F2970)</f>
        <v/>
      </c>
      <c r="O2970" s="47">
        <f>IF(D2970="","",IF(AND(K2970=0,K2870&gt;0),C2970,""))</f>
        <v/>
      </c>
    </row>
    <row r="2971">
      <c r="A2971" s="49">
        <f>IF(B2971="","",DATE(YEAR('Debt Inputs'!$E$2),MONTH('Debt Inputs'!$E$2)+29,1))</f>
        <v/>
      </c>
      <c r="B2971" s="23">
        <f>IF('Debt Inputs'!A71="","",'Debt Inputs'!A71)</f>
        <v/>
      </c>
      <c r="C2971" s="24">
        <f>IF(B2971="","",IFERROR(VLOOKUP(B2971,'Debt Inputs'!$A$6:$M$105,2,FALSE),""))</f>
        <v/>
      </c>
      <c r="D2971" s="50">
        <f>IF(B2971="","",K2871)</f>
        <v/>
      </c>
      <c r="E2971" s="26">
        <f>IF(B2971="","",IFERROR(VLOOKUP(B2971,'Debt Inputs'!$A$6:$M$105,5,FALSE),0))</f>
        <v/>
      </c>
      <c r="F2971" s="50">
        <f>IF(D2971="","",IFERROR(D2971*E2971/12,0))</f>
        <v/>
      </c>
      <c r="G2971" s="50">
        <f>IF(D2971="","",MIN(IFERROR(VLOOKUP(B2971,'Debt Inputs'!$A$6:$M$105,7,FALSE),0),D2971+F2971))</f>
        <v/>
      </c>
      <c r="H2971" s="50">
        <f>IF(D2971="","",IF(L2971=1,MAX(0,'Debt Inputs'!$B$2-SUM($G$2906:$G$3005)),0))</f>
        <v/>
      </c>
      <c r="I2971" s="50">
        <f>IF(D2971="","",MIN(D2971+F2971,G2971+H2971))</f>
        <v/>
      </c>
      <c r="J2971" s="50">
        <f>IF(D2971="","",MIN(D2971,MAX(0,I2971-F2971)))</f>
        <v/>
      </c>
      <c r="K2971" s="50">
        <f>IF(D2971="","",MAX(0,D2971+F2971-I2971))</f>
        <v/>
      </c>
      <c r="L2971" s="23">
        <f>IF(D2971="","",IF(D2971&lt;=0,"",1+COUNTIFS($D$2906:$D$3005,"&gt;0",$E$2906:$E$3005,"&gt;"&amp;E2971)))</f>
        <v/>
      </c>
      <c r="M2971" s="23">
        <f>IF(D2971="","",IF(AND(K2971&gt;0,L2971=1),"Yes","No"))</f>
        <v/>
      </c>
      <c r="N2971" s="50">
        <f>IF(D2971="","",N2871+F2971)</f>
        <v/>
      </c>
      <c r="O2971" s="49">
        <f>IF(D2971="","",IF(AND(K2971=0,K2871&gt;0),C2971,""))</f>
        <v/>
      </c>
    </row>
    <row r="2972">
      <c r="A2972" s="47">
        <f>IF(B2972="","",DATE(YEAR('Debt Inputs'!$E$2),MONTH('Debt Inputs'!$E$2)+29,1))</f>
        <v/>
      </c>
      <c r="B2972" s="18">
        <f>IF('Debt Inputs'!A72="","",'Debt Inputs'!A72)</f>
        <v/>
      </c>
      <c r="C2972" s="19">
        <f>IF(B2972="","",IFERROR(VLOOKUP(B2972,'Debt Inputs'!$A$6:$M$105,2,FALSE),""))</f>
        <v/>
      </c>
      <c r="D2972" s="48">
        <f>IF(B2972="","",K2872)</f>
        <v/>
      </c>
      <c r="E2972" s="21">
        <f>IF(B2972="","",IFERROR(VLOOKUP(B2972,'Debt Inputs'!$A$6:$M$105,5,FALSE),0))</f>
        <v/>
      </c>
      <c r="F2972" s="48">
        <f>IF(D2972="","",IFERROR(D2972*E2972/12,0))</f>
        <v/>
      </c>
      <c r="G2972" s="48">
        <f>IF(D2972="","",MIN(IFERROR(VLOOKUP(B2972,'Debt Inputs'!$A$6:$M$105,7,FALSE),0),D2972+F2972))</f>
        <v/>
      </c>
      <c r="H2972" s="48">
        <f>IF(D2972="","",IF(L2972=1,MAX(0,'Debt Inputs'!$B$2-SUM($G$2906:$G$3005)),0))</f>
        <v/>
      </c>
      <c r="I2972" s="48">
        <f>IF(D2972="","",MIN(D2972+F2972,G2972+H2972))</f>
        <v/>
      </c>
      <c r="J2972" s="48">
        <f>IF(D2972="","",MIN(D2972,MAX(0,I2972-F2972)))</f>
        <v/>
      </c>
      <c r="K2972" s="48">
        <f>IF(D2972="","",MAX(0,D2972+F2972-I2972))</f>
        <v/>
      </c>
      <c r="L2972" s="18">
        <f>IF(D2972="","",IF(D2972&lt;=0,"",1+COUNTIFS($D$2906:$D$3005,"&gt;0",$E$2906:$E$3005,"&gt;"&amp;E2972)))</f>
        <v/>
      </c>
      <c r="M2972" s="18">
        <f>IF(D2972="","",IF(AND(K2972&gt;0,L2972=1),"Yes","No"))</f>
        <v/>
      </c>
      <c r="N2972" s="48">
        <f>IF(D2972="","",N2872+F2972)</f>
        <v/>
      </c>
      <c r="O2972" s="47">
        <f>IF(D2972="","",IF(AND(K2972=0,K2872&gt;0),C2972,""))</f>
        <v/>
      </c>
    </row>
    <row r="2973">
      <c r="A2973" s="49">
        <f>IF(B2973="","",DATE(YEAR('Debt Inputs'!$E$2),MONTH('Debt Inputs'!$E$2)+29,1))</f>
        <v/>
      </c>
      <c r="B2973" s="23">
        <f>IF('Debt Inputs'!A73="","",'Debt Inputs'!A73)</f>
        <v/>
      </c>
      <c r="C2973" s="24">
        <f>IF(B2973="","",IFERROR(VLOOKUP(B2973,'Debt Inputs'!$A$6:$M$105,2,FALSE),""))</f>
        <v/>
      </c>
      <c r="D2973" s="50">
        <f>IF(B2973="","",K2873)</f>
        <v/>
      </c>
      <c r="E2973" s="26">
        <f>IF(B2973="","",IFERROR(VLOOKUP(B2973,'Debt Inputs'!$A$6:$M$105,5,FALSE),0))</f>
        <v/>
      </c>
      <c r="F2973" s="50">
        <f>IF(D2973="","",IFERROR(D2973*E2973/12,0))</f>
        <v/>
      </c>
      <c r="G2973" s="50">
        <f>IF(D2973="","",MIN(IFERROR(VLOOKUP(B2973,'Debt Inputs'!$A$6:$M$105,7,FALSE),0),D2973+F2973))</f>
        <v/>
      </c>
      <c r="H2973" s="50">
        <f>IF(D2973="","",IF(L2973=1,MAX(0,'Debt Inputs'!$B$2-SUM($G$2906:$G$3005)),0))</f>
        <v/>
      </c>
      <c r="I2973" s="50">
        <f>IF(D2973="","",MIN(D2973+F2973,G2973+H2973))</f>
        <v/>
      </c>
      <c r="J2973" s="50">
        <f>IF(D2973="","",MIN(D2973,MAX(0,I2973-F2973)))</f>
        <v/>
      </c>
      <c r="K2973" s="50">
        <f>IF(D2973="","",MAX(0,D2973+F2973-I2973))</f>
        <v/>
      </c>
      <c r="L2973" s="23">
        <f>IF(D2973="","",IF(D2973&lt;=0,"",1+COUNTIFS($D$2906:$D$3005,"&gt;0",$E$2906:$E$3005,"&gt;"&amp;E2973)))</f>
        <v/>
      </c>
      <c r="M2973" s="23">
        <f>IF(D2973="","",IF(AND(K2973&gt;0,L2973=1),"Yes","No"))</f>
        <v/>
      </c>
      <c r="N2973" s="50">
        <f>IF(D2973="","",N2873+F2973)</f>
        <v/>
      </c>
      <c r="O2973" s="49">
        <f>IF(D2973="","",IF(AND(K2973=0,K2873&gt;0),C2973,""))</f>
        <v/>
      </c>
    </row>
    <row r="2974">
      <c r="A2974" s="47">
        <f>IF(B2974="","",DATE(YEAR('Debt Inputs'!$E$2),MONTH('Debt Inputs'!$E$2)+29,1))</f>
        <v/>
      </c>
      <c r="B2974" s="18">
        <f>IF('Debt Inputs'!A74="","",'Debt Inputs'!A74)</f>
        <v/>
      </c>
      <c r="C2974" s="19">
        <f>IF(B2974="","",IFERROR(VLOOKUP(B2974,'Debt Inputs'!$A$6:$M$105,2,FALSE),""))</f>
        <v/>
      </c>
      <c r="D2974" s="48">
        <f>IF(B2974="","",K2874)</f>
        <v/>
      </c>
      <c r="E2974" s="21">
        <f>IF(B2974="","",IFERROR(VLOOKUP(B2974,'Debt Inputs'!$A$6:$M$105,5,FALSE),0))</f>
        <v/>
      </c>
      <c r="F2974" s="48">
        <f>IF(D2974="","",IFERROR(D2974*E2974/12,0))</f>
        <v/>
      </c>
      <c r="G2974" s="48">
        <f>IF(D2974="","",MIN(IFERROR(VLOOKUP(B2974,'Debt Inputs'!$A$6:$M$105,7,FALSE),0),D2974+F2974))</f>
        <v/>
      </c>
      <c r="H2974" s="48">
        <f>IF(D2974="","",IF(L2974=1,MAX(0,'Debt Inputs'!$B$2-SUM($G$2906:$G$3005)),0))</f>
        <v/>
      </c>
      <c r="I2974" s="48">
        <f>IF(D2974="","",MIN(D2974+F2974,G2974+H2974))</f>
        <v/>
      </c>
      <c r="J2974" s="48">
        <f>IF(D2974="","",MIN(D2974,MAX(0,I2974-F2974)))</f>
        <v/>
      </c>
      <c r="K2974" s="48">
        <f>IF(D2974="","",MAX(0,D2974+F2974-I2974))</f>
        <v/>
      </c>
      <c r="L2974" s="18">
        <f>IF(D2974="","",IF(D2974&lt;=0,"",1+COUNTIFS($D$2906:$D$3005,"&gt;0",$E$2906:$E$3005,"&gt;"&amp;E2974)))</f>
        <v/>
      </c>
      <c r="M2974" s="18">
        <f>IF(D2974="","",IF(AND(K2974&gt;0,L2974=1),"Yes","No"))</f>
        <v/>
      </c>
      <c r="N2974" s="48">
        <f>IF(D2974="","",N2874+F2974)</f>
        <v/>
      </c>
      <c r="O2974" s="47">
        <f>IF(D2974="","",IF(AND(K2974=0,K2874&gt;0),C2974,""))</f>
        <v/>
      </c>
    </row>
    <row r="2975">
      <c r="A2975" s="49">
        <f>IF(B2975="","",DATE(YEAR('Debt Inputs'!$E$2),MONTH('Debt Inputs'!$E$2)+29,1))</f>
        <v/>
      </c>
      <c r="B2975" s="23">
        <f>IF('Debt Inputs'!A75="","",'Debt Inputs'!A75)</f>
        <v/>
      </c>
      <c r="C2975" s="24">
        <f>IF(B2975="","",IFERROR(VLOOKUP(B2975,'Debt Inputs'!$A$6:$M$105,2,FALSE),""))</f>
        <v/>
      </c>
      <c r="D2975" s="50">
        <f>IF(B2975="","",K2875)</f>
        <v/>
      </c>
      <c r="E2975" s="26">
        <f>IF(B2975="","",IFERROR(VLOOKUP(B2975,'Debt Inputs'!$A$6:$M$105,5,FALSE),0))</f>
        <v/>
      </c>
      <c r="F2975" s="50">
        <f>IF(D2975="","",IFERROR(D2975*E2975/12,0))</f>
        <v/>
      </c>
      <c r="G2975" s="50">
        <f>IF(D2975="","",MIN(IFERROR(VLOOKUP(B2975,'Debt Inputs'!$A$6:$M$105,7,FALSE),0),D2975+F2975))</f>
        <v/>
      </c>
      <c r="H2975" s="50">
        <f>IF(D2975="","",IF(L2975=1,MAX(0,'Debt Inputs'!$B$2-SUM($G$2906:$G$3005)),0))</f>
        <v/>
      </c>
      <c r="I2975" s="50">
        <f>IF(D2975="","",MIN(D2975+F2975,G2975+H2975))</f>
        <v/>
      </c>
      <c r="J2975" s="50">
        <f>IF(D2975="","",MIN(D2975,MAX(0,I2975-F2975)))</f>
        <v/>
      </c>
      <c r="K2975" s="50">
        <f>IF(D2975="","",MAX(0,D2975+F2975-I2975))</f>
        <v/>
      </c>
      <c r="L2975" s="23">
        <f>IF(D2975="","",IF(D2975&lt;=0,"",1+COUNTIFS($D$2906:$D$3005,"&gt;0",$E$2906:$E$3005,"&gt;"&amp;E2975)))</f>
        <v/>
      </c>
      <c r="M2975" s="23">
        <f>IF(D2975="","",IF(AND(K2975&gt;0,L2975=1),"Yes","No"))</f>
        <v/>
      </c>
      <c r="N2975" s="50">
        <f>IF(D2975="","",N2875+F2975)</f>
        <v/>
      </c>
      <c r="O2975" s="49">
        <f>IF(D2975="","",IF(AND(K2975=0,K2875&gt;0),C2975,""))</f>
        <v/>
      </c>
    </row>
    <row r="2976">
      <c r="A2976" s="47">
        <f>IF(B2976="","",DATE(YEAR('Debt Inputs'!$E$2),MONTH('Debt Inputs'!$E$2)+29,1))</f>
        <v/>
      </c>
      <c r="B2976" s="18">
        <f>IF('Debt Inputs'!A76="","",'Debt Inputs'!A76)</f>
        <v/>
      </c>
      <c r="C2976" s="19">
        <f>IF(B2976="","",IFERROR(VLOOKUP(B2976,'Debt Inputs'!$A$6:$M$105,2,FALSE),""))</f>
        <v/>
      </c>
      <c r="D2976" s="48">
        <f>IF(B2976="","",K2876)</f>
        <v/>
      </c>
      <c r="E2976" s="21">
        <f>IF(B2976="","",IFERROR(VLOOKUP(B2976,'Debt Inputs'!$A$6:$M$105,5,FALSE),0))</f>
        <v/>
      </c>
      <c r="F2976" s="48">
        <f>IF(D2976="","",IFERROR(D2976*E2976/12,0))</f>
        <v/>
      </c>
      <c r="G2976" s="48">
        <f>IF(D2976="","",MIN(IFERROR(VLOOKUP(B2976,'Debt Inputs'!$A$6:$M$105,7,FALSE),0),D2976+F2976))</f>
        <v/>
      </c>
      <c r="H2976" s="48">
        <f>IF(D2976="","",IF(L2976=1,MAX(0,'Debt Inputs'!$B$2-SUM($G$2906:$G$3005)),0))</f>
        <v/>
      </c>
      <c r="I2976" s="48">
        <f>IF(D2976="","",MIN(D2976+F2976,G2976+H2976))</f>
        <v/>
      </c>
      <c r="J2976" s="48">
        <f>IF(D2976="","",MIN(D2976,MAX(0,I2976-F2976)))</f>
        <v/>
      </c>
      <c r="K2976" s="48">
        <f>IF(D2976="","",MAX(0,D2976+F2976-I2976))</f>
        <v/>
      </c>
      <c r="L2976" s="18">
        <f>IF(D2976="","",IF(D2976&lt;=0,"",1+COUNTIFS($D$2906:$D$3005,"&gt;0",$E$2906:$E$3005,"&gt;"&amp;E2976)))</f>
        <v/>
      </c>
      <c r="M2976" s="18">
        <f>IF(D2976="","",IF(AND(K2976&gt;0,L2976=1),"Yes","No"))</f>
        <v/>
      </c>
      <c r="N2976" s="48">
        <f>IF(D2976="","",N2876+F2976)</f>
        <v/>
      </c>
      <c r="O2976" s="47">
        <f>IF(D2976="","",IF(AND(K2976=0,K2876&gt;0),C2976,""))</f>
        <v/>
      </c>
    </row>
    <row r="2977">
      <c r="A2977" s="49">
        <f>IF(B2977="","",DATE(YEAR('Debt Inputs'!$E$2),MONTH('Debt Inputs'!$E$2)+29,1))</f>
        <v/>
      </c>
      <c r="B2977" s="23">
        <f>IF('Debt Inputs'!A77="","",'Debt Inputs'!A77)</f>
        <v/>
      </c>
      <c r="C2977" s="24">
        <f>IF(B2977="","",IFERROR(VLOOKUP(B2977,'Debt Inputs'!$A$6:$M$105,2,FALSE),""))</f>
        <v/>
      </c>
      <c r="D2977" s="50">
        <f>IF(B2977="","",K2877)</f>
        <v/>
      </c>
      <c r="E2977" s="26">
        <f>IF(B2977="","",IFERROR(VLOOKUP(B2977,'Debt Inputs'!$A$6:$M$105,5,FALSE),0))</f>
        <v/>
      </c>
      <c r="F2977" s="50">
        <f>IF(D2977="","",IFERROR(D2977*E2977/12,0))</f>
        <v/>
      </c>
      <c r="G2977" s="50">
        <f>IF(D2977="","",MIN(IFERROR(VLOOKUP(B2977,'Debt Inputs'!$A$6:$M$105,7,FALSE),0),D2977+F2977))</f>
        <v/>
      </c>
      <c r="H2977" s="50">
        <f>IF(D2977="","",IF(L2977=1,MAX(0,'Debt Inputs'!$B$2-SUM($G$2906:$G$3005)),0))</f>
        <v/>
      </c>
      <c r="I2977" s="50">
        <f>IF(D2977="","",MIN(D2977+F2977,G2977+H2977))</f>
        <v/>
      </c>
      <c r="J2977" s="50">
        <f>IF(D2977="","",MIN(D2977,MAX(0,I2977-F2977)))</f>
        <v/>
      </c>
      <c r="K2977" s="50">
        <f>IF(D2977="","",MAX(0,D2977+F2977-I2977))</f>
        <v/>
      </c>
      <c r="L2977" s="23">
        <f>IF(D2977="","",IF(D2977&lt;=0,"",1+COUNTIFS($D$2906:$D$3005,"&gt;0",$E$2906:$E$3005,"&gt;"&amp;E2977)))</f>
        <v/>
      </c>
      <c r="M2977" s="23">
        <f>IF(D2977="","",IF(AND(K2977&gt;0,L2977=1),"Yes","No"))</f>
        <v/>
      </c>
      <c r="N2977" s="50">
        <f>IF(D2977="","",N2877+F2977)</f>
        <v/>
      </c>
      <c r="O2977" s="49">
        <f>IF(D2977="","",IF(AND(K2977=0,K2877&gt;0),C2977,""))</f>
        <v/>
      </c>
    </row>
    <row r="2978">
      <c r="A2978" s="47">
        <f>IF(B2978="","",DATE(YEAR('Debt Inputs'!$E$2),MONTH('Debt Inputs'!$E$2)+29,1))</f>
        <v/>
      </c>
      <c r="B2978" s="18">
        <f>IF('Debt Inputs'!A78="","",'Debt Inputs'!A78)</f>
        <v/>
      </c>
      <c r="C2978" s="19">
        <f>IF(B2978="","",IFERROR(VLOOKUP(B2978,'Debt Inputs'!$A$6:$M$105,2,FALSE),""))</f>
        <v/>
      </c>
      <c r="D2978" s="48">
        <f>IF(B2978="","",K2878)</f>
        <v/>
      </c>
      <c r="E2978" s="21">
        <f>IF(B2978="","",IFERROR(VLOOKUP(B2978,'Debt Inputs'!$A$6:$M$105,5,FALSE),0))</f>
        <v/>
      </c>
      <c r="F2978" s="48">
        <f>IF(D2978="","",IFERROR(D2978*E2978/12,0))</f>
        <v/>
      </c>
      <c r="G2978" s="48">
        <f>IF(D2978="","",MIN(IFERROR(VLOOKUP(B2978,'Debt Inputs'!$A$6:$M$105,7,FALSE),0),D2978+F2978))</f>
        <v/>
      </c>
      <c r="H2978" s="48">
        <f>IF(D2978="","",IF(L2978=1,MAX(0,'Debt Inputs'!$B$2-SUM($G$2906:$G$3005)),0))</f>
        <v/>
      </c>
      <c r="I2978" s="48">
        <f>IF(D2978="","",MIN(D2978+F2978,G2978+H2978))</f>
        <v/>
      </c>
      <c r="J2978" s="48">
        <f>IF(D2978="","",MIN(D2978,MAX(0,I2978-F2978)))</f>
        <v/>
      </c>
      <c r="K2978" s="48">
        <f>IF(D2978="","",MAX(0,D2978+F2978-I2978))</f>
        <v/>
      </c>
      <c r="L2978" s="18">
        <f>IF(D2978="","",IF(D2978&lt;=0,"",1+COUNTIFS($D$2906:$D$3005,"&gt;0",$E$2906:$E$3005,"&gt;"&amp;E2978)))</f>
        <v/>
      </c>
      <c r="M2978" s="18">
        <f>IF(D2978="","",IF(AND(K2978&gt;0,L2978=1),"Yes","No"))</f>
        <v/>
      </c>
      <c r="N2978" s="48">
        <f>IF(D2978="","",N2878+F2978)</f>
        <v/>
      </c>
      <c r="O2978" s="47">
        <f>IF(D2978="","",IF(AND(K2978=0,K2878&gt;0),C2978,""))</f>
        <v/>
      </c>
    </row>
    <row r="2979">
      <c r="A2979" s="49">
        <f>IF(B2979="","",DATE(YEAR('Debt Inputs'!$E$2),MONTH('Debt Inputs'!$E$2)+29,1))</f>
        <v/>
      </c>
      <c r="B2979" s="23">
        <f>IF('Debt Inputs'!A79="","",'Debt Inputs'!A79)</f>
        <v/>
      </c>
      <c r="C2979" s="24">
        <f>IF(B2979="","",IFERROR(VLOOKUP(B2979,'Debt Inputs'!$A$6:$M$105,2,FALSE),""))</f>
        <v/>
      </c>
      <c r="D2979" s="50">
        <f>IF(B2979="","",K2879)</f>
        <v/>
      </c>
      <c r="E2979" s="26">
        <f>IF(B2979="","",IFERROR(VLOOKUP(B2979,'Debt Inputs'!$A$6:$M$105,5,FALSE),0))</f>
        <v/>
      </c>
      <c r="F2979" s="50">
        <f>IF(D2979="","",IFERROR(D2979*E2979/12,0))</f>
        <v/>
      </c>
      <c r="G2979" s="50">
        <f>IF(D2979="","",MIN(IFERROR(VLOOKUP(B2979,'Debt Inputs'!$A$6:$M$105,7,FALSE),0),D2979+F2979))</f>
        <v/>
      </c>
      <c r="H2979" s="50">
        <f>IF(D2979="","",IF(L2979=1,MAX(0,'Debt Inputs'!$B$2-SUM($G$2906:$G$3005)),0))</f>
        <v/>
      </c>
      <c r="I2979" s="50">
        <f>IF(D2979="","",MIN(D2979+F2979,G2979+H2979))</f>
        <v/>
      </c>
      <c r="J2979" s="50">
        <f>IF(D2979="","",MIN(D2979,MAX(0,I2979-F2979)))</f>
        <v/>
      </c>
      <c r="K2979" s="50">
        <f>IF(D2979="","",MAX(0,D2979+F2979-I2979))</f>
        <v/>
      </c>
      <c r="L2979" s="23">
        <f>IF(D2979="","",IF(D2979&lt;=0,"",1+COUNTIFS($D$2906:$D$3005,"&gt;0",$E$2906:$E$3005,"&gt;"&amp;E2979)))</f>
        <v/>
      </c>
      <c r="M2979" s="23">
        <f>IF(D2979="","",IF(AND(K2979&gt;0,L2979=1),"Yes","No"))</f>
        <v/>
      </c>
      <c r="N2979" s="50">
        <f>IF(D2979="","",N2879+F2979)</f>
        <v/>
      </c>
      <c r="O2979" s="49">
        <f>IF(D2979="","",IF(AND(K2979=0,K2879&gt;0),C2979,""))</f>
        <v/>
      </c>
    </row>
    <row r="2980">
      <c r="A2980" s="47">
        <f>IF(B2980="","",DATE(YEAR('Debt Inputs'!$E$2),MONTH('Debt Inputs'!$E$2)+29,1))</f>
        <v/>
      </c>
      <c r="B2980" s="18">
        <f>IF('Debt Inputs'!A80="","",'Debt Inputs'!A80)</f>
        <v/>
      </c>
      <c r="C2980" s="19">
        <f>IF(B2980="","",IFERROR(VLOOKUP(B2980,'Debt Inputs'!$A$6:$M$105,2,FALSE),""))</f>
        <v/>
      </c>
      <c r="D2980" s="48">
        <f>IF(B2980="","",K2880)</f>
        <v/>
      </c>
      <c r="E2980" s="21">
        <f>IF(B2980="","",IFERROR(VLOOKUP(B2980,'Debt Inputs'!$A$6:$M$105,5,FALSE),0))</f>
        <v/>
      </c>
      <c r="F2980" s="48">
        <f>IF(D2980="","",IFERROR(D2980*E2980/12,0))</f>
        <v/>
      </c>
      <c r="G2980" s="48">
        <f>IF(D2980="","",MIN(IFERROR(VLOOKUP(B2980,'Debt Inputs'!$A$6:$M$105,7,FALSE),0),D2980+F2980))</f>
        <v/>
      </c>
      <c r="H2980" s="48">
        <f>IF(D2980="","",IF(L2980=1,MAX(0,'Debt Inputs'!$B$2-SUM($G$2906:$G$3005)),0))</f>
        <v/>
      </c>
      <c r="I2980" s="48">
        <f>IF(D2980="","",MIN(D2980+F2980,G2980+H2980))</f>
        <v/>
      </c>
      <c r="J2980" s="48">
        <f>IF(D2980="","",MIN(D2980,MAX(0,I2980-F2980)))</f>
        <v/>
      </c>
      <c r="K2980" s="48">
        <f>IF(D2980="","",MAX(0,D2980+F2980-I2980))</f>
        <v/>
      </c>
      <c r="L2980" s="18">
        <f>IF(D2980="","",IF(D2980&lt;=0,"",1+COUNTIFS($D$2906:$D$3005,"&gt;0",$E$2906:$E$3005,"&gt;"&amp;E2980)))</f>
        <v/>
      </c>
      <c r="M2980" s="18">
        <f>IF(D2980="","",IF(AND(K2980&gt;0,L2980=1),"Yes","No"))</f>
        <v/>
      </c>
      <c r="N2980" s="48">
        <f>IF(D2980="","",N2880+F2980)</f>
        <v/>
      </c>
      <c r="O2980" s="47">
        <f>IF(D2980="","",IF(AND(K2980=0,K2880&gt;0),C2980,""))</f>
        <v/>
      </c>
    </row>
    <row r="2981">
      <c r="A2981" s="49">
        <f>IF(B2981="","",DATE(YEAR('Debt Inputs'!$E$2),MONTH('Debt Inputs'!$E$2)+29,1))</f>
        <v/>
      </c>
      <c r="B2981" s="23">
        <f>IF('Debt Inputs'!A81="","",'Debt Inputs'!A81)</f>
        <v/>
      </c>
      <c r="C2981" s="24">
        <f>IF(B2981="","",IFERROR(VLOOKUP(B2981,'Debt Inputs'!$A$6:$M$105,2,FALSE),""))</f>
        <v/>
      </c>
      <c r="D2981" s="50">
        <f>IF(B2981="","",K2881)</f>
        <v/>
      </c>
      <c r="E2981" s="26">
        <f>IF(B2981="","",IFERROR(VLOOKUP(B2981,'Debt Inputs'!$A$6:$M$105,5,FALSE),0))</f>
        <v/>
      </c>
      <c r="F2981" s="50">
        <f>IF(D2981="","",IFERROR(D2981*E2981/12,0))</f>
        <v/>
      </c>
      <c r="G2981" s="50">
        <f>IF(D2981="","",MIN(IFERROR(VLOOKUP(B2981,'Debt Inputs'!$A$6:$M$105,7,FALSE),0),D2981+F2981))</f>
        <v/>
      </c>
      <c r="H2981" s="50">
        <f>IF(D2981="","",IF(L2981=1,MAX(0,'Debt Inputs'!$B$2-SUM($G$2906:$G$3005)),0))</f>
        <v/>
      </c>
      <c r="I2981" s="50">
        <f>IF(D2981="","",MIN(D2981+F2981,G2981+H2981))</f>
        <v/>
      </c>
      <c r="J2981" s="50">
        <f>IF(D2981="","",MIN(D2981,MAX(0,I2981-F2981)))</f>
        <v/>
      </c>
      <c r="K2981" s="50">
        <f>IF(D2981="","",MAX(0,D2981+F2981-I2981))</f>
        <v/>
      </c>
      <c r="L2981" s="23">
        <f>IF(D2981="","",IF(D2981&lt;=0,"",1+COUNTIFS($D$2906:$D$3005,"&gt;0",$E$2906:$E$3005,"&gt;"&amp;E2981)))</f>
        <v/>
      </c>
      <c r="M2981" s="23">
        <f>IF(D2981="","",IF(AND(K2981&gt;0,L2981=1),"Yes","No"))</f>
        <v/>
      </c>
      <c r="N2981" s="50">
        <f>IF(D2981="","",N2881+F2981)</f>
        <v/>
      </c>
      <c r="O2981" s="49">
        <f>IF(D2981="","",IF(AND(K2981=0,K2881&gt;0),C2981,""))</f>
        <v/>
      </c>
    </row>
    <row r="2982">
      <c r="A2982" s="47">
        <f>IF(B2982="","",DATE(YEAR('Debt Inputs'!$E$2),MONTH('Debt Inputs'!$E$2)+29,1))</f>
        <v/>
      </c>
      <c r="B2982" s="18">
        <f>IF('Debt Inputs'!A82="","",'Debt Inputs'!A82)</f>
        <v/>
      </c>
      <c r="C2982" s="19">
        <f>IF(B2982="","",IFERROR(VLOOKUP(B2982,'Debt Inputs'!$A$6:$M$105,2,FALSE),""))</f>
        <v/>
      </c>
      <c r="D2982" s="48">
        <f>IF(B2982="","",K2882)</f>
        <v/>
      </c>
      <c r="E2982" s="21">
        <f>IF(B2982="","",IFERROR(VLOOKUP(B2982,'Debt Inputs'!$A$6:$M$105,5,FALSE),0))</f>
        <v/>
      </c>
      <c r="F2982" s="48">
        <f>IF(D2982="","",IFERROR(D2982*E2982/12,0))</f>
        <v/>
      </c>
      <c r="G2982" s="48">
        <f>IF(D2982="","",MIN(IFERROR(VLOOKUP(B2982,'Debt Inputs'!$A$6:$M$105,7,FALSE),0),D2982+F2982))</f>
        <v/>
      </c>
      <c r="H2982" s="48">
        <f>IF(D2982="","",IF(L2982=1,MAX(0,'Debt Inputs'!$B$2-SUM($G$2906:$G$3005)),0))</f>
        <v/>
      </c>
      <c r="I2982" s="48">
        <f>IF(D2982="","",MIN(D2982+F2982,G2982+H2982))</f>
        <v/>
      </c>
      <c r="J2982" s="48">
        <f>IF(D2982="","",MIN(D2982,MAX(0,I2982-F2982)))</f>
        <v/>
      </c>
      <c r="K2982" s="48">
        <f>IF(D2982="","",MAX(0,D2982+F2982-I2982))</f>
        <v/>
      </c>
      <c r="L2982" s="18">
        <f>IF(D2982="","",IF(D2982&lt;=0,"",1+COUNTIFS($D$2906:$D$3005,"&gt;0",$E$2906:$E$3005,"&gt;"&amp;E2982)))</f>
        <v/>
      </c>
      <c r="M2982" s="18">
        <f>IF(D2982="","",IF(AND(K2982&gt;0,L2982=1),"Yes","No"))</f>
        <v/>
      </c>
      <c r="N2982" s="48">
        <f>IF(D2982="","",N2882+F2982)</f>
        <v/>
      </c>
      <c r="O2982" s="47">
        <f>IF(D2982="","",IF(AND(K2982=0,K2882&gt;0),C2982,""))</f>
        <v/>
      </c>
    </row>
    <row r="2983">
      <c r="A2983" s="49">
        <f>IF(B2983="","",DATE(YEAR('Debt Inputs'!$E$2),MONTH('Debt Inputs'!$E$2)+29,1))</f>
        <v/>
      </c>
      <c r="B2983" s="23">
        <f>IF('Debt Inputs'!A83="","",'Debt Inputs'!A83)</f>
        <v/>
      </c>
      <c r="C2983" s="24">
        <f>IF(B2983="","",IFERROR(VLOOKUP(B2983,'Debt Inputs'!$A$6:$M$105,2,FALSE),""))</f>
        <v/>
      </c>
      <c r="D2983" s="50">
        <f>IF(B2983="","",K2883)</f>
        <v/>
      </c>
      <c r="E2983" s="26">
        <f>IF(B2983="","",IFERROR(VLOOKUP(B2983,'Debt Inputs'!$A$6:$M$105,5,FALSE),0))</f>
        <v/>
      </c>
      <c r="F2983" s="50">
        <f>IF(D2983="","",IFERROR(D2983*E2983/12,0))</f>
        <v/>
      </c>
      <c r="G2983" s="50">
        <f>IF(D2983="","",MIN(IFERROR(VLOOKUP(B2983,'Debt Inputs'!$A$6:$M$105,7,FALSE),0),D2983+F2983))</f>
        <v/>
      </c>
      <c r="H2983" s="50">
        <f>IF(D2983="","",IF(L2983=1,MAX(0,'Debt Inputs'!$B$2-SUM($G$2906:$G$3005)),0))</f>
        <v/>
      </c>
      <c r="I2983" s="50">
        <f>IF(D2983="","",MIN(D2983+F2983,G2983+H2983))</f>
        <v/>
      </c>
      <c r="J2983" s="50">
        <f>IF(D2983="","",MIN(D2983,MAX(0,I2983-F2983)))</f>
        <v/>
      </c>
      <c r="K2983" s="50">
        <f>IF(D2983="","",MAX(0,D2983+F2983-I2983))</f>
        <v/>
      </c>
      <c r="L2983" s="23">
        <f>IF(D2983="","",IF(D2983&lt;=0,"",1+COUNTIFS($D$2906:$D$3005,"&gt;0",$E$2906:$E$3005,"&gt;"&amp;E2983)))</f>
        <v/>
      </c>
      <c r="M2983" s="23">
        <f>IF(D2983="","",IF(AND(K2983&gt;0,L2983=1),"Yes","No"))</f>
        <v/>
      </c>
      <c r="N2983" s="50">
        <f>IF(D2983="","",N2883+F2983)</f>
        <v/>
      </c>
      <c r="O2983" s="49">
        <f>IF(D2983="","",IF(AND(K2983=0,K2883&gt;0),C2983,""))</f>
        <v/>
      </c>
    </row>
    <row r="2984">
      <c r="A2984" s="47">
        <f>IF(B2984="","",DATE(YEAR('Debt Inputs'!$E$2),MONTH('Debt Inputs'!$E$2)+29,1))</f>
        <v/>
      </c>
      <c r="B2984" s="18">
        <f>IF('Debt Inputs'!A84="","",'Debt Inputs'!A84)</f>
        <v/>
      </c>
      <c r="C2984" s="19">
        <f>IF(B2984="","",IFERROR(VLOOKUP(B2984,'Debt Inputs'!$A$6:$M$105,2,FALSE),""))</f>
        <v/>
      </c>
      <c r="D2984" s="48">
        <f>IF(B2984="","",K2884)</f>
        <v/>
      </c>
      <c r="E2984" s="21">
        <f>IF(B2984="","",IFERROR(VLOOKUP(B2984,'Debt Inputs'!$A$6:$M$105,5,FALSE),0))</f>
        <v/>
      </c>
      <c r="F2984" s="48">
        <f>IF(D2984="","",IFERROR(D2984*E2984/12,0))</f>
        <v/>
      </c>
      <c r="G2984" s="48">
        <f>IF(D2984="","",MIN(IFERROR(VLOOKUP(B2984,'Debt Inputs'!$A$6:$M$105,7,FALSE),0),D2984+F2984))</f>
        <v/>
      </c>
      <c r="H2984" s="48">
        <f>IF(D2984="","",IF(L2984=1,MAX(0,'Debt Inputs'!$B$2-SUM($G$2906:$G$3005)),0))</f>
        <v/>
      </c>
      <c r="I2984" s="48">
        <f>IF(D2984="","",MIN(D2984+F2984,G2984+H2984))</f>
        <v/>
      </c>
      <c r="J2984" s="48">
        <f>IF(D2984="","",MIN(D2984,MAX(0,I2984-F2984)))</f>
        <v/>
      </c>
      <c r="K2984" s="48">
        <f>IF(D2984="","",MAX(0,D2984+F2984-I2984))</f>
        <v/>
      </c>
      <c r="L2984" s="18">
        <f>IF(D2984="","",IF(D2984&lt;=0,"",1+COUNTIFS($D$2906:$D$3005,"&gt;0",$E$2906:$E$3005,"&gt;"&amp;E2984)))</f>
        <v/>
      </c>
      <c r="M2984" s="18">
        <f>IF(D2984="","",IF(AND(K2984&gt;0,L2984=1),"Yes","No"))</f>
        <v/>
      </c>
      <c r="N2984" s="48">
        <f>IF(D2984="","",N2884+F2984)</f>
        <v/>
      </c>
      <c r="O2984" s="47">
        <f>IF(D2984="","",IF(AND(K2984=0,K2884&gt;0),C2984,""))</f>
        <v/>
      </c>
    </row>
    <row r="2985">
      <c r="A2985" s="49">
        <f>IF(B2985="","",DATE(YEAR('Debt Inputs'!$E$2),MONTH('Debt Inputs'!$E$2)+29,1))</f>
        <v/>
      </c>
      <c r="B2985" s="23">
        <f>IF('Debt Inputs'!A85="","",'Debt Inputs'!A85)</f>
        <v/>
      </c>
      <c r="C2985" s="24">
        <f>IF(B2985="","",IFERROR(VLOOKUP(B2985,'Debt Inputs'!$A$6:$M$105,2,FALSE),""))</f>
        <v/>
      </c>
      <c r="D2985" s="50">
        <f>IF(B2985="","",K2885)</f>
        <v/>
      </c>
      <c r="E2985" s="26">
        <f>IF(B2985="","",IFERROR(VLOOKUP(B2985,'Debt Inputs'!$A$6:$M$105,5,FALSE),0))</f>
        <v/>
      </c>
      <c r="F2985" s="50">
        <f>IF(D2985="","",IFERROR(D2985*E2985/12,0))</f>
        <v/>
      </c>
      <c r="G2985" s="50">
        <f>IF(D2985="","",MIN(IFERROR(VLOOKUP(B2985,'Debt Inputs'!$A$6:$M$105,7,FALSE),0),D2985+F2985))</f>
        <v/>
      </c>
      <c r="H2985" s="50">
        <f>IF(D2985="","",IF(L2985=1,MAX(0,'Debt Inputs'!$B$2-SUM($G$2906:$G$3005)),0))</f>
        <v/>
      </c>
      <c r="I2985" s="50">
        <f>IF(D2985="","",MIN(D2985+F2985,G2985+H2985))</f>
        <v/>
      </c>
      <c r="J2985" s="50">
        <f>IF(D2985="","",MIN(D2985,MAX(0,I2985-F2985)))</f>
        <v/>
      </c>
      <c r="K2985" s="50">
        <f>IF(D2985="","",MAX(0,D2985+F2985-I2985))</f>
        <v/>
      </c>
      <c r="L2985" s="23">
        <f>IF(D2985="","",IF(D2985&lt;=0,"",1+COUNTIFS($D$2906:$D$3005,"&gt;0",$E$2906:$E$3005,"&gt;"&amp;E2985)))</f>
        <v/>
      </c>
      <c r="M2985" s="23">
        <f>IF(D2985="","",IF(AND(K2985&gt;0,L2985=1),"Yes","No"))</f>
        <v/>
      </c>
      <c r="N2985" s="50">
        <f>IF(D2985="","",N2885+F2985)</f>
        <v/>
      </c>
      <c r="O2985" s="49">
        <f>IF(D2985="","",IF(AND(K2985=0,K2885&gt;0),C2985,""))</f>
        <v/>
      </c>
    </row>
    <row r="2986">
      <c r="A2986" s="47">
        <f>IF(B2986="","",DATE(YEAR('Debt Inputs'!$E$2),MONTH('Debt Inputs'!$E$2)+29,1))</f>
        <v/>
      </c>
      <c r="B2986" s="18">
        <f>IF('Debt Inputs'!A86="","",'Debt Inputs'!A86)</f>
        <v/>
      </c>
      <c r="C2986" s="19">
        <f>IF(B2986="","",IFERROR(VLOOKUP(B2986,'Debt Inputs'!$A$6:$M$105,2,FALSE),""))</f>
        <v/>
      </c>
      <c r="D2986" s="48">
        <f>IF(B2986="","",K2886)</f>
        <v/>
      </c>
      <c r="E2986" s="21">
        <f>IF(B2986="","",IFERROR(VLOOKUP(B2986,'Debt Inputs'!$A$6:$M$105,5,FALSE),0))</f>
        <v/>
      </c>
      <c r="F2986" s="48">
        <f>IF(D2986="","",IFERROR(D2986*E2986/12,0))</f>
        <v/>
      </c>
      <c r="G2986" s="48">
        <f>IF(D2986="","",MIN(IFERROR(VLOOKUP(B2986,'Debt Inputs'!$A$6:$M$105,7,FALSE),0),D2986+F2986))</f>
        <v/>
      </c>
      <c r="H2986" s="48">
        <f>IF(D2986="","",IF(L2986=1,MAX(0,'Debt Inputs'!$B$2-SUM($G$2906:$G$3005)),0))</f>
        <v/>
      </c>
      <c r="I2986" s="48">
        <f>IF(D2986="","",MIN(D2986+F2986,G2986+H2986))</f>
        <v/>
      </c>
      <c r="J2986" s="48">
        <f>IF(D2986="","",MIN(D2986,MAX(0,I2986-F2986)))</f>
        <v/>
      </c>
      <c r="K2986" s="48">
        <f>IF(D2986="","",MAX(0,D2986+F2986-I2986))</f>
        <v/>
      </c>
      <c r="L2986" s="18">
        <f>IF(D2986="","",IF(D2986&lt;=0,"",1+COUNTIFS($D$2906:$D$3005,"&gt;0",$E$2906:$E$3005,"&gt;"&amp;E2986)))</f>
        <v/>
      </c>
      <c r="M2986" s="18">
        <f>IF(D2986="","",IF(AND(K2986&gt;0,L2986=1),"Yes","No"))</f>
        <v/>
      </c>
      <c r="N2986" s="48">
        <f>IF(D2986="","",N2886+F2986)</f>
        <v/>
      </c>
      <c r="O2986" s="47">
        <f>IF(D2986="","",IF(AND(K2986=0,K2886&gt;0),C2986,""))</f>
        <v/>
      </c>
    </row>
    <row r="2987">
      <c r="A2987" s="49">
        <f>IF(B2987="","",DATE(YEAR('Debt Inputs'!$E$2),MONTH('Debt Inputs'!$E$2)+29,1))</f>
        <v/>
      </c>
      <c r="B2987" s="23">
        <f>IF('Debt Inputs'!A87="","",'Debt Inputs'!A87)</f>
        <v/>
      </c>
      <c r="C2987" s="24">
        <f>IF(B2987="","",IFERROR(VLOOKUP(B2987,'Debt Inputs'!$A$6:$M$105,2,FALSE),""))</f>
        <v/>
      </c>
      <c r="D2987" s="50">
        <f>IF(B2987="","",K2887)</f>
        <v/>
      </c>
      <c r="E2987" s="26">
        <f>IF(B2987="","",IFERROR(VLOOKUP(B2987,'Debt Inputs'!$A$6:$M$105,5,FALSE),0))</f>
        <v/>
      </c>
      <c r="F2987" s="50">
        <f>IF(D2987="","",IFERROR(D2987*E2987/12,0))</f>
        <v/>
      </c>
      <c r="G2987" s="50">
        <f>IF(D2987="","",MIN(IFERROR(VLOOKUP(B2987,'Debt Inputs'!$A$6:$M$105,7,FALSE),0),D2987+F2987))</f>
        <v/>
      </c>
      <c r="H2987" s="50">
        <f>IF(D2987="","",IF(L2987=1,MAX(0,'Debt Inputs'!$B$2-SUM($G$2906:$G$3005)),0))</f>
        <v/>
      </c>
      <c r="I2987" s="50">
        <f>IF(D2987="","",MIN(D2987+F2987,G2987+H2987))</f>
        <v/>
      </c>
      <c r="J2987" s="50">
        <f>IF(D2987="","",MIN(D2987,MAX(0,I2987-F2987)))</f>
        <v/>
      </c>
      <c r="K2987" s="50">
        <f>IF(D2987="","",MAX(0,D2987+F2987-I2987))</f>
        <v/>
      </c>
      <c r="L2987" s="23">
        <f>IF(D2987="","",IF(D2987&lt;=0,"",1+COUNTIFS($D$2906:$D$3005,"&gt;0",$E$2906:$E$3005,"&gt;"&amp;E2987)))</f>
        <v/>
      </c>
      <c r="M2987" s="23">
        <f>IF(D2987="","",IF(AND(K2987&gt;0,L2987=1),"Yes","No"))</f>
        <v/>
      </c>
      <c r="N2987" s="50">
        <f>IF(D2987="","",N2887+F2987)</f>
        <v/>
      </c>
      <c r="O2987" s="49">
        <f>IF(D2987="","",IF(AND(K2987=0,K2887&gt;0),C2987,""))</f>
        <v/>
      </c>
    </row>
    <row r="2988">
      <c r="A2988" s="47">
        <f>IF(B2988="","",DATE(YEAR('Debt Inputs'!$E$2),MONTH('Debt Inputs'!$E$2)+29,1))</f>
        <v/>
      </c>
      <c r="B2988" s="18">
        <f>IF('Debt Inputs'!A88="","",'Debt Inputs'!A88)</f>
        <v/>
      </c>
      <c r="C2988" s="19">
        <f>IF(B2988="","",IFERROR(VLOOKUP(B2988,'Debt Inputs'!$A$6:$M$105,2,FALSE),""))</f>
        <v/>
      </c>
      <c r="D2988" s="48">
        <f>IF(B2988="","",K2888)</f>
        <v/>
      </c>
      <c r="E2988" s="21">
        <f>IF(B2988="","",IFERROR(VLOOKUP(B2988,'Debt Inputs'!$A$6:$M$105,5,FALSE),0))</f>
        <v/>
      </c>
      <c r="F2988" s="48">
        <f>IF(D2988="","",IFERROR(D2988*E2988/12,0))</f>
        <v/>
      </c>
      <c r="G2988" s="48">
        <f>IF(D2988="","",MIN(IFERROR(VLOOKUP(B2988,'Debt Inputs'!$A$6:$M$105,7,FALSE),0),D2988+F2988))</f>
        <v/>
      </c>
      <c r="H2988" s="48">
        <f>IF(D2988="","",IF(L2988=1,MAX(0,'Debt Inputs'!$B$2-SUM($G$2906:$G$3005)),0))</f>
        <v/>
      </c>
      <c r="I2988" s="48">
        <f>IF(D2988="","",MIN(D2988+F2988,G2988+H2988))</f>
        <v/>
      </c>
      <c r="J2988" s="48">
        <f>IF(D2988="","",MIN(D2988,MAX(0,I2988-F2988)))</f>
        <v/>
      </c>
      <c r="K2988" s="48">
        <f>IF(D2988="","",MAX(0,D2988+F2988-I2988))</f>
        <v/>
      </c>
      <c r="L2988" s="18">
        <f>IF(D2988="","",IF(D2988&lt;=0,"",1+COUNTIFS($D$2906:$D$3005,"&gt;0",$E$2906:$E$3005,"&gt;"&amp;E2988)))</f>
        <v/>
      </c>
      <c r="M2988" s="18">
        <f>IF(D2988="","",IF(AND(K2988&gt;0,L2988=1),"Yes","No"))</f>
        <v/>
      </c>
      <c r="N2988" s="48">
        <f>IF(D2988="","",N2888+F2988)</f>
        <v/>
      </c>
      <c r="O2988" s="47">
        <f>IF(D2988="","",IF(AND(K2988=0,K2888&gt;0),C2988,""))</f>
        <v/>
      </c>
    </row>
    <row r="2989">
      <c r="A2989" s="49">
        <f>IF(B2989="","",DATE(YEAR('Debt Inputs'!$E$2),MONTH('Debt Inputs'!$E$2)+29,1))</f>
        <v/>
      </c>
      <c r="B2989" s="23">
        <f>IF('Debt Inputs'!A89="","",'Debt Inputs'!A89)</f>
        <v/>
      </c>
      <c r="C2989" s="24">
        <f>IF(B2989="","",IFERROR(VLOOKUP(B2989,'Debt Inputs'!$A$6:$M$105,2,FALSE),""))</f>
        <v/>
      </c>
      <c r="D2989" s="50">
        <f>IF(B2989="","",K2889)</f>
        <v/>
      </c>
      <c r="E2989" s="26">
        <f>IF(B2989="","",IFERROR(VLOOKUP(B2989,'Debt Inputs'!$A$6:$M$105,5,FALSE),0))</f>
        <v/>
      </c>
      <c r="F2989" s="50">
        <f>IF(D2989="","",IFERROR(D2989*E2989/12,0))</f>
        <v/>
      </c>
      <c r="G2989" s="50">
        <f>IF(D2989="","",MIN(IFERROR(VLOOKUP(B2989,'Debt Inputs'!$A$6:$M$105,7,FALSE),0),D2989+F2989))</f>
        <v/>
      </c>
      <c r="H2989" s="50">
        <f>IF(D2989="","",IF(L2989=1,MAX(0,'Debt Inputs'!$B$2-SUM($G$2906:$G$3005)),0))</f>
        <v/>
      </c>
      <c r="I2989" s="50">
        <f>IF(D2989="","",MIN(D2989+F2989,G2989+H2989))</f>
        <v/>
      </c>
      <c r="J2989" s="50">
        <f>IF(D2989="","",MIN(D2989,MAX(0,I2989-F2989)))</f>
        <v/>
      </c>
      <c r="K2989" s="50">
        <f>IF(D2989="","",MAX(0,D2989+F2989-I2989))</f>
        <v/>
      </c>
      <c r="L2989" s="23">
        <f>IF(D2989="","",IF(D2989&lt;=0,"",1+COUNTIFS($D$2906:$D$3005,"&gt;0",$E$2906:$E$3005,"&gt;"&amp;E2989)))</f>
        <v/>
      </c>
      <c r="M2989" s="23">
        <f>IF(D2989="","",IF(AND(K2989&gt;0,L2989=1),"Yes","No"))</f>
        <v/>
      </c>
      <c r="N2989" s="50">
        <f>IF(D2989="","",N2889+F2989)</f>
        <v/>
      </c>
      <c r="O2989" s="49">
        <f>IF(D2989="","",IF(AND(K2989=0,K2889&gt;0),C2989,""))</f>
        <v/>
      </c>
    </row>
    <row r="2990">
      <c r="A2990" s="47">
        <f>IF(B2990="","",DATE(YEAR('Debt Inputs'!$E$2),MONTH('Debt Inputs'!$E$2)+29,1))</f>
        <v/>
      </c>
      <c r="B2990" s="18">
        <f>IF('Debt Inputs'!A90="","",'Debt Inputs'!A90)</f>
        <v/>
      </c>
      <c r="C2990" s="19">
        <f>IF(B2990="","",IFERROR(VLOOKUP(B2990,'Debt Inputs'!$A$6:$M$105,2,FALSE),""))</f>
        <v/>
      </c>
      <c r="D2990" s="48">
        <f>IF(B2990="","",K2890)</f>
        <v/>
      </c>
      <c r="E2990" s="21">
        <f>IF(B2990="","",IFERROR(VLOOKUP(B2990,'Debt Inputs'!$A$6:$M$105,5,FALSE),0))</f>
        <v/>
      </c>
      <c r="F2990" s="48">
        <f>IF(D2990="","",IFERROR(D2990*E2990/12,0))</f>
        <v/>
      </c>
      <c r="G2990" s="48">
        <f>IF(D2990="","",MIN(IFERROR(VLOOKUP(B2990,'Debt Inputs'!$A$6:$M$105,7,FALSE),0),D2990+F2990))</f>
        <v/>
      </c>
      <c r="H2990" s="48">
        <f>IF(D2990="","",IF(L2990=1,MAX(0,'Debt Inputs'!$B$2-SUM($G$2906:$G$3005)),0))</f>
        <v/>
      </c>
      <c r="I2990" s="48">
        <f>IF(D2990="","",MIN(D2990+F2990,G2990+H2990))</f>
        <v/>
      </c>
      <c r="J2990" s="48">
        <f>IF(D2990="","",MIN(D2990,MAX(0,I2990-F2990)))</f>
        <v/>
      </c>
      <c r="K2990" s="48">
        <f>IF(D2990="","",MAX(0,D2990+F2990-I2990))</f>
        <v/>
      </c>
      <c r="L2990" s="18">
        <f>IF(D2990="","",IF(D2990&lt;=0,"",1+COUNTIFS($D$2906:$D$3005,"&gt;0",$E$2906:$E$3005,"&gt;"&amp;E2990)))</f>
        <v/>
      </c>
      <c r="M2990" s="18">
        <f>IF(D2990="","",IF(AND(K2990&gt;0,L2990=1),"Yes","No"))</f>
        <v/>
      </c>
      <c r="N2990" s="48">
        <f>IF(D2990="","",N2890+F2990)</f>
        <v/>
      </c>
      <c r="O2990" s="47">
        <f>IF(D2990="","",IF(AND(K2990=0,K2890&gt;0),C2990,""))</f>
        <v/>
      </c>
    </row>
    <row r="2991">
      <c r="A2991" s="49">
        <f>IF(B2991="","",DATE(YEAR('Debt Inputs'!$E$2),MONTH('Debt Inputs'!$E$2)+29,1))</f>
        <v/>
      </c>
      <c r="B2991" s="23">
        <f>IF('Debt Inputs'!A91="","",'Debt Inputs'!A91)</f>
        <v/>
      </c>
      <c r="C2991" s="24">
        <f>IF(B2991="","",IFERROR(VLOOKUP(B2991,'Debt Inputs'!$A$6:$M$105,2,FALSE),""))</f>
        <v/>
      </c>
      <c r="D2991" s="50">
        <f>IF(B2991="","",K2891)</f>
        <v/>
      </c>
      <c r="E2991" s="26">
        <f>IF(B2991="","",IFERROR(VLOOKUP(B2991,'Debt Inputs'!$A$6:$M$105,5,FALSE),0))</f>
        <v/>
      </c>
      <c r="F2991" s="50">
        <f>IF(D2991="","",IFERROR(D2991*E2991/12,0))</f>
        <v/>
      </c>
      <c r="G2991" s="50">
        <f>IF(D2991="","",MIN(IFERROR(VLOOKUP(B2991,'Debt Inputs'!$A$6:$M$105,7,FALSE),0),D2991+F2991))</f>
        <v/>
      </c>
      <c r="H2991" s="50">
        <f>IF(D2991="","",IF(L2991=1,MAX(0,'Debt Inputs'!$B$2-SUM($G$2906:$G$3005)),0))</f>
        <v/>
      </c>
      <c r="I2991" s="50">
        <f>IF(D2991="","",MIN(D2991+F2991,G2991+H2991))</f>
        <v/>
      </c>
      <c r="J2991" s="50">
        <f>IF(D2991="","",MIN(D2991,MAX(0,I2991-F2991)))</f>
        <v/>
      </c>
      <c r="K2991" s="50">
        <f>IF(D2991="","",MAX(0,D2991+F2991-I2991))</f>
        <v/>
      </c>
      <c r="L2991" s="23">
        <f>IF(D2991="","",IF(D2991&lt;=0,"",1+COUNTIFS($D$2906:$D$3005,"&gt;0",$E$2906:$E$3005,"&gt;"&amp;E2991)))</f>
        <v/>
      </c>
      <c r="M2991" s="23">
        <f>IF(D2991="","",IF(AND(K2991&gt;0,L2991=1),"Yes","No"))</f>
        <v/>
      </c>
      <c r="N2991" s="50">
        <f>IF(D2991="","",N2891+F2991)</f>
        <v/>
      </c>
      <c r="O2991" s="49">
        <f>IF(D2991="","",IF(AND(K2991=0,K2891&gt;0),C2991,""))</f>
        <v/>
      </c>
    </row>
    <row r="2992">
      <c r="A2992" s="47">
        <f>IF(B2992="","",DATE(YEAR('Debt Inputs'!$E$2),MONTH('Debt Inputs'!$E$2)+29,1))</f>
        <v/>
      </c>
      <c r="B2992" s="18">
        <f>IF('Debt Inputs'!A92="","",'Debt Inputs'!A92)</f>
        <v/>
      </c>
      <c r="C2992" s="19">
        <f>IF(B2992="","",IFERROR(VLOOKUP(B2992,'Debt Inputs'!$A$6:$M$105,2,FALSE),""))</f>
        <v/>
      </c>
      <c r="D2992" s="48">
        <f>IF(B2992="","",K2892)</f>
        <v/>
      </c>
      <c r="E2992" s="21">
        <f>IF(B2992="","",IFERROR(VLOOKUP(B2992,'Debt Inputs'!$A$6:$M$105,5,FALSE),0))</f>
        <v/>
      </c>
      <c r="F2992" s="48">
        <f>IF(D2992="","",IFERROR(D2992*E2992/12,0))</f>
        <v/>
      </c>
      <c r="G2992" s="48">
        <f>IF(D2992="","",MIN(IFERROR(VLOOKUP(B2992,'Debt Inputs'!$A$6:$M$105,7,FALSE),0),D2992+F2992))</f>
        <v/>
      </c>
      <c r="H2992" s="48">
        <f>IF(D2992="","",IF(L2992=1,MAX(0,'Debt Inputs'!$B$2-SUM($G$2906:$G$3005)),0))</f>
        <v/>
      </c>
      <c r="I2992" s="48">
        <f>IF(D2992="","",MIN(D2992+F2992,G2992+H2992))</f>
        <v/>
      </c>
      <c r="J2992" s="48">
        <f>IF(D2992="","",MIN(D2992,MAX(0,I2992-F2992)))</f>
        <v/>
      </c>
      <c r="K2992" s="48">
        <f>IF(D2992="","",MAX(0,D2992+F2992-I2992))</f>
        <v/>
      </c>
      <c r="L2992" s="18">
        <f>IF(D2992="","",IF(D2992&lt;=0,"",1+COUNTIFS($D$2906:$D$3005,"&gt;0",$E$2906:$E$3005,"&gt;"&amp;E2992)))</f>
        <v/>
      </c>
      <c r="M2992" s="18">
        <f>IF(D2992="","",IF(AND(K2992&gt;0,L2992=1),"Yes","No"))</f>
        <v/>
      </c>
      <c r="N2992" s="48">
        <f>IF(D2992="","",N2892+F2992)</f>
        <v/>
      </c>
      <c r="O2992" s="47">
        <f>IF(D2992="","",IF(AND(K2992=0,K2892&gt;0),C2992,""))</f>
        <v/>
      </c>
    </row>
    <row r="2993">
      <c r="A2993" s="49">
        <f>IF(B2993="","",DATE(YEAR('Debt Inputs'!$E$2),MONTH('Debt Inputs'!$E$2)+29,1))</f>
        <v/>
      </c>
      <c r="B2993" s="23">
        <f>IF('Debt Inputs'!A93="","",'Debt Inputs'!A93)</f>
        <v/>
      </c>
      <c r="C2993" s="24">
        <f>IF(B2993="","",IFERROR(VLOOKUP(B2993,'Debt Inputs'!$A$6:$M$105,2,FALSE),""))</f>
        <v/>
      </c>
      <c r="D2993" s="50">
        <f>IF(B2993="","",K2893)</f>
        <v/>
      </c>
      <c r="E2993" s="26">
        <f>IF(B2993="","",IFERROR(VLOOKUP(B2993,'Debt Inputs'!$A$6:$M$105,5,FALSE),0))</f>
        <v/>
      </c>
      <c r="F2993" s="50">
        <f>IF(D2993="","",IFERROR(D2993*E2993/12,0))</f>
        <v/>
      </c>
      <c r="G2993" s="50">
        <f>IF(D2993="","",MIN(IFERROR(VLOOKUP(B2993,'Debt Inputs'!$A$6:$M$105,7,FALSE),0),D2993+F2993))</f>
        <v/>
      </c>
      <c r="H2993" s="50">
        <f>IF(D2993="","",IF(L2993=1,MAX(0,'Debt Inputs'!$B$2-SUM($G$2906:$G$3005)),0))</f>
        <v/>
      </c>
      <c r="I2993" s="50">
        <f>IF(D2993="","",MIN(D2993+F2993,G2993+H2993))</f>
        <v/>
      </c>
      <c r="J2993" s="50">
        <f>IF(D2993="","",MIN(D2993,MAX(0,I2993-F2993)))</f>
        <v/>
      </c>
      <c r="K2993" s="50">
        <f>IF(D2993="","",MAX(0,D2993+F2993-I2993))</f>
        <v/>
      </c>
      <c r="L2993" s="23">
        <f>IF(D2993="","",IF(D2993&lt;=0,"",1+COUNTIFS($D$2906:$D$3005,"&gt;0",$E$2906:$E$3005,"&gt;"&amp;E2993)))</f>
        <v/>
      </c>
      <c r="M2993" s="23">
        <f>IF(D2993="","",IF(AND(K2993&gt;0,L2993=1),"Yes","No"))</f>
        <v/>
      </c>
      <c r="N2993" s="50">
        <f>IF(D2993="","",N2893+F2993)</f>
        <v/>
      </c>
      <c r="O2993" s="49">
        <f>IF(D2993="","",IF(AND(K2993=0,K2893&gt;0),C2993,""))</f>
        <v/>
      </c>
    </row>
    <row r="2994">
      <c r="A2994" s="47">
        <f>IF(B2994="","",DATE(YEAR('Debt Inputs'!$E$2),MONTH('Debt Inputs'!$E$2)+29,1))</f>
        <v/>
      </c>
      <c r="B2994" s="18">
        <f>IF('Debt Inputs'!A94="","",'Debt Inputs'!A94)</f>
        <v/>
      </c>
      <c r="C2994" s="19">
        <f>IF(B2994="","",IFERROR(VLOOKUP(B2994,'Debt Inputs'!$A$6:$M$105,2,FALSE),""))</f>
        <v/>
      </c>
      <c r="D2994" s="48">
        <f>IF(B2994="","",K2894)</f>
        <v/>
      </c>
      <c r="E2994" s="21">
        <f>IF(B2994="","",IFERROR(VLOOKUP(B2994,'Debt Inputs'!$A$6:$M$105,5,FALSE),0))</f>
        <v/>
      </c>
      <c r="F2994" s="48">
        <f>IF(D2994="","",IFERROR(D2994*E2994/12,0))</f>
        <v/>
      </c>
      <c r="G2994" s="48">
        <f>IF(D2994="","",MIN(IFERROR(VLOOKUP(B2994,'Debt Inputs'!$A$6:$M$105,7,FALSE),0),D2994+F2994))</f>
        <v/>
      </c>
      <c r="H2994" s="48">
        <f>IF(D2994="","",IF(L2994=1,MAX(0,'Debt Inputs'!$B$2-SUM($G$2906:$G$3005)),0))</f>
        <v/>
      </c>
      <c r="I2994" s="48">
        <f>IF(D2994="","",MIN(D2994+F2994,G2994+H2994))</f>
        <v/>
      </c>
      <c r="J2994" s="48">
        <f>IF(D2994="","",MIN(D2994,MAX(0,I2994-F2994)))</f>
        <v/>
      </c>
      <c r="K2994" s="48">
        <f>IF(D2994="","",MAX(0,D2994+F2994-I2994))</f>
        <v/>
      </c>
      <c r="L2994" s="18">
        <f>IF(D2994="","",IF(D2994&lt;=0,"",1+COUNTIFS($D$2906:$D$3005,"&gt;0",$E$2906:$E$3005,"&gt;"&amp;E2994)))</f>
        <v/>
      </c>
      <c r="M2994" s="18">
        <f>IF(D2994="","",IF(AND(K2994&gt;0,L2994=1),"Yes","No"))</f>
        <v/>
      </c>
      <c r="N2994" s="48">
        <f>IF(D2994="","",N2894+F2994)</f>
        <v/>
      </c>
      <c r="O2994" s="47">
        <f>IF(D2994="","",IF(AND(K2994=0,K2894&gt;0),C2994,""))</f>
        <v/>
      </c>
    </row>
    <row r="2995">
      <c r="A2995" s="49">
        <f>IF(B2995="","",DATE(YEAR('Debt Inputs'!$E$2),MONTH('Debt Inputs'!$E$2)+29,1))</f>
        <v/>
      </c>
      <c r="B2995" s="23">
        <f>IF('Debt Inputs'!A95="","",'Debt Inputs'!A95)</f>
        <v/>
      </c>
      <c r="C2995" s="24">
        <f>IF(B2995="","",IFERROR(VLOOKUP(B2995,'Debt Inputs'!$A$6:$M$105,2,FALSE),""))</f>
        <v/>
      </c>
      <c r="D2995" s="50">
        <f>IF(B2995="","",K2895)</f>
        <v/>
      </c>
      <c r="E2995" s="26">
        <f>IF(B2995="","",IFERROR(VLOOKUP(B2995,'Debt Inputs'!$A$6:$M$105,5,FALSE),0))</f>
        <v/>
      </c>
      <c r="F2995" s="50">
        <f>IF(D2995="","",IFERROR(D2995*E2995/12,0))</f>
        <v/>
      </c>
      <c r="G2995" s="50">
        <f>IF(D2995="","",MIN(IFERROR(VLOOKUP(B2995,'Debt Inputs'!$A$6:$M$105,7,FALSE),0),D2995+F2995))</f>
        <v/>
      </c>
      <c r="H2995" s="50">
        <f>IF(D2995="","",IF(L2995=1,MAX(0,'Debt Inputs'!$B$2-SUM($G$2906:$G$3005)),0))</f>
        <v/>
      </c>
      <c r="I2995" s="50">
        <f>IF(D2995="","",MIN(D2995+F2995,G2995+H2995))</f>
        <v/>
      </c>
      <c r="J2995" s="50">
        <f>IF(D2995="","",MIN(D2995,MAX(0,I2995-F2995)))</f>
        <v/>
      </c>
      <c r="K2995" s="50">
        <f>IF(D2995="","",MAX(0,D2995+F2995-I2995))</f>
        <v/>
      </c>
      <c r="L2995" s="23">
        <f>IF(D2995="","",IF(D2995&lt;=0,"",1+COUNTIFS($D$2906:$D$3005,"&gt;0",$E$2906:$E$3005,"&gt;"&amp;E2995)))</f>
        <v/>
      </c>
      <c r="M2995" s="23">
        <f>IF(D2995="","",IF(AND(K2995&gt;0,L2995=1),"Yes","No"))</f>
        <v/>
      </c>
      <c r="N2995" s="50">
        <f>IF(D2995="","",N2895+F2995)</f>
        <v/>
      </c>
      <c r="O2995" s="49">
        <f>IF(D2995="","",IF(AND(K2995=0,K2895&gt;0),C2995,""))</f>
        <v/>
      </c>
    </row>
    <row r="2996">
      <c r="A2996" s="47">
        <f>IF(B2996="","",DATE(YEAR('Debt Inputs'!$E$2),MONTH('Debt Inputs'!$E$2)+29,1))</f>
        <v/>
      </c>
      <c r="B2996" s="18">
        <f>IF('Debt Inputs'!A96="","",'Debt Inputs'!A96)</f>
        <v/>
      </c>
      <c r="C2996" s="19">
        <f>IF(B2996="","",IFERROR(VLOOKUP(B2996,'Debt Inputs'!$A$6:$M$105,2,FALSE),""))</f>
        <v/>
      </c>
      <c r="D2996" s="48">
        <f>IF(B2996="","",K2896)</f>
        <v/>
      </c>
      <c r="E2996" s="21">
        <f>IF(B2996="","",IFERROR(VLOOKUP(B2996,'Debt Inputs'!$A$6:$M$105,5,FALSE),0))</f>
        <v/>
      </c>
      <c r="F2996" s="48">
        <f>IF(D2996="","",IFERROR(D2996*E2996/12,0))</f>
        <v/>
      </c>
      <c r="G2996" s="48">
        <f>IF(D2996="","",MIN(IFERROR(VLOOKUP(B2996,'Debt Inputs'!$A$6:$M$105,7,FALSE),0),D2996+F2996))</f>
        <v/>
      </c>
      <c r="H2996" s="48">
        <f>IF(D2996="","",IF(L2996=1,MAX(0,'Debt Inputs'!$B$2-SUM($G$2906:$G$3005)),0))</f>
        <v/>
      </c>
      <c r="I2996" s="48">
        <f>IF(D2996="","",MIN(D2996+F2996,G2996+H2996))</f>
        <v/>
      </c>
      <c r="J2996" s="48">
        <f>IF(D2996="","",MIN(D2996,MAX(0,I2996-F2996)))</f>
        <v/>
      </c>
      <c r="K2996" s="48">
        <f>IF(D2996="","",MAX(0,D2996+F2996-I2996))</f>
        <v/>
      </c>
      <c r="L2996" s="18">
        <f>IF(D2996="","",IF(D2996&lt;=0,"",1+COUNTIFS($D$2906:$D$3005,"&gt;0",$E$2906:$E$3005,"&gt;"&amp;E2996)))</f>
        <v/>
      </c>
      <c r="M2996" s="18">
        <f>IF(D2996="","",IF(AND(K2996&gt;0,L2996=1),"Yes","No"))</f>
        <v/>
      </c>
      <c r="N2996" s="48">
        <f>IF(D2996="","",N2896+F2996)</f>
        <v/>
      </c>
      <c r="O2996" s="47">
        <f>IF(D2996="","",IF(AND(K2996=0,K2896&gt;0),C2996,""))</f>
        <v/>
      </c>
    </row>
    <row r="2997">
      <c r="A2997" s="49">
        <f>IF(B2997="","",DATE(YEAR('Debt Inputs'!$E$2),MONTH('Debt Inputs'!$E$2)+29,1))</f>
        <v/>
      </c>
      <c r="B2997" s="23">
        <f>IF('Debt Inputs'!A97="","",'Debt Inputs'!A97)</f>
        <v/>
      </c>
      <c r="C2997" s="24">
        <f>IF(B2997="","",IFERROR(VLOOKUP(B2997,'Debt Inputs'!$A$6:$M$105,2,FALSE),""))</f>
        <v/>
      </c>
      <c r="D2997" s="50">
        <f>IF(B2997="","",K2897)</f>
        <v/>
      </c>
      <c r="E2997" s="26">
        <f>IF(B2997="","",IFERROR(VLOOKUP(B2997,'Debt Inputs'!$A$6:$M$105,5,FALSE),0))</f>
        <v/>
      </c>
      <c r="F2997" s="50">
        <f>IF(D2997="","",IFERROR(D2997*E2997/12,0))</f>
        <v/>
      </c>
      <c r="G2997" s="50">
        <f>IF(D2997="","",MIN(IFERROR(VLOOKUP(B2997,'Debt Inputs'!$A$6:$M$105,7,FALSE),0),D2997+F2997))</f>
        <v/>
      </c>
      <c r="H2997" s="50">
        <f>IF(D2997="","",IF(L2997=1,MAX(0,'Debt Inputs'!$B$2-SUM($G$2906:$G$3005)),0))</f>
        <v/>
      </c>
      <c r="I2997" s="50">
        <f>IF(D2997="","",MIN(D2997+F2997,G2997+H2997))</f>
        <v/>
      </c>
      <c r="J2997" s="50">
        <f>IF(D2997="","",MIN(D2997,MAX(0,I2997-F2997)))</f>
        <v/>
      </c>
      <c r="K2997" s="50">
        <f>IF(D2997="","",MAX(0,D2997+F2997-I2997))</f>
        <v/>
      </c>
      <c r="L2997" s="23">
        <f>IF(D2997="","",IF(D2997&lt;=0,"",1+COUNTIFS($D$2906:$D$3005,"&gt;0",$E$2906:$E$3005,"&gt;"&amp;E2997)))</f>
        <v/>
      </c>
      <c r="M2997" s="23">
        <f>IF(D2997="","",IF(AND(K2997&gt;0,L2997=1),"Yes","No"))</f>
        <v/>
      </c>
      <c r="N2997" s="50">
        <f>IF(D2997="","",N2897+F2997)</f>
        <v/>
      </c>
      <c r="O2997" s="49">
        <f>IF(D2997="","",IF(AND(K2997=0,K2897&gt;0),C2997,""))</f>
        <v/>
      </c>
    </row>
    <row r="2998">
      <c r="A2998" s="47">
        <f>IF(B2998="","",DATE(YEAR('Debt Inputs'!$E$2),MONTH('Debt Inputs'!$E$2)+29,1))</f>
        <v/>
      </c>
      <c r="B2998" s="18">
        <f>IF('Debt Inputs'!A98="","",'Debt Inputs'!A98)</f>
        <v/>
      </c>
      <c r="C2998" s="19">
        <f>IF(B2998="","",IFERROR(VLOOKUP(B2998,'Debt Inputs'!$A$6:$M$105,2,FALSE),""))</f>
        <v/>
      </c>
      <c r="D2998" s="48">
        <f>IF(B2998="","",K2898)</f>
        <v/>
      </c>
      <c r="E2998" s="21">
        <f>IF(B2998="","",IFERROR(VLOOKUP(B2998,'Debt Inputs'!$A$6:$M$105,5,FALSE),0))</f>
        <v/>
      </c>
      <c r="F2998" s="48">
        <f>IF(D2998="","",IFERROR(D2998*E2998/12,0))</f>
        <v/>
      </c>
      <c r="G2998" s="48">
        <f>IF(D2998="","",MIN(IFERROR(VLOOKUP(B2998,'Debt Inputs'!$A$6:$M$105,7,FALSE),0),D2998+F2998))</f>
        <v/>
      </c>
      <c r="H2998" s="48">
        <f>IF(D2998="","",IF(L2998=1,MAX(0,'Debt Inputs'!$B$2-SUM($G$2906:$G$3005)),0))</f>
        <v/>
      </c>
      <c r="I2998" s="48">
        <f>IF(D2998="","",MIN(D2998+F2998,G2998+H2998))</f>
        <v/>
      </c>
      <c r="J2998" s="48">
        <f>IF(D2998="","",MIN(D2998,MAX(0,I2998-F2998)))</f>
        <v/>
      </c>
      <c r="K2998" s="48">
        <f>IF(D2998="","",MAX(0,D2998+F2998-I2998))</f>
        <v/>
      </c>
      <c r="L2998" s="18">
        <f>IF(D2998="","",IF(D2998&lt;=0,"",1+COUNTIFS($D$2906:$D$3005,"&gt;0",$E$2906:$E$3005,"&gt;"&amp;E2998)))</f>
        <v/>
      </c>
      <c r="M2998" s="18">
        <f>IF(D2998="","",IF(AND(K2998&gt;0,L2998=1),"Yes","No"))</f>
        <v/>
      </c>
      <c r="N2998" s="48">
        <f>IF(D2998="","",N2898+F2998)</f>
        <v/>
      </c>
      <c r="O2998" s="47">
        <f>IF(D2998="","",IF(AND(K2998=0,K2898&gt;0),C2998,""))</f>
        <v/>
      </c>
    </row>
    <row r="2999">
      <c r="A2999" s="49">
        <f>IF(B2999="","",DATE(YEAR('Debt Inputs'!$E$2),MONTH('Debt Inputs'!$E$2)+29,1))</f>
        <v/>
      </c>
      <c r="B2999" s="23">
        <f>IF('Debt Inputs'!A99="","",'Debt Inputs'!A99)</f>
        <v/>
      </c>
      <c r="C2999" s="24">
        <f>IF(B2999="","",IFERROR(VLOOKUP(B2999,'Debt Inputs'!$A$6:$M$105,2,FALSE),""))</f>
        <v/>
      </c>
      <c r="D2999" s="50">
        <f>IF(B2999="","",K2899)</f>
        <v/>
      </c>
      <c r="E2999" s="26">
        <f>IF(B2999="","",IFERROR(VLOOKUP(B2999,'Debt Inputs'!$A$6:$M$105,5,FALSE),0))</f>
        <v/>
      </c>
      <c r="F2999" s="50">
        <f>IF(D2999="","",IFERROR(D2999*E2999/12,0))</f>
        <v/>
      </c>
      <c r="G2999" s="50">
        <f>IF(D2999="","",MIN(IFERROR(VLOOKUP(B2999,'Debt Inputs'!$A$6:$M$105,7,FALSE),0),D2999+F2999))</f>
        <v/>
      </c>
      <c r="H2999" s="50">
        <f>IF(D2999="","",IF(L2999=1,MAX(0,'Debt Inputs'!$B$2-SUM($G$2906:$G$3005)),0))</f>
        <v/>
      </c>
      <c r="I2999" s="50">
        <f>IF(D2999="","",MIN(D2999+F2999,G2999+H2999))</f>
        <v/>
      </c>
      <c r="J2999" s="50">
        <f>IF(D2999="","",MIN(D2999,MAX(0,I2999-F2999)))</f>
        <v/>
      </c>
      <c r="K2999" s="50">
        <f>IF(D2999="","",MAX(0,D2999+F2999-I2999))</f>
        <v/>
      </c>
      <c r="L2999" s="23">
        <f>IF(D2999="","",IF(D2999&lt;=0,"",1+COUNTIFS($D$2906:$D$3005,"&gt;0",$E$2906:$E$3005,"&gt;"&amp;E2999)))</f>
        <v/>
      </c>
      <c r="M2999" s="23">
        <f>IF(D2999="","",IF(AND(K2999&gt;0,L2999=1),"Yes","No"))</f>
        <v/>
      </c>
      <c r="N2999" s="50">
        <f>IF(D2999="","",N2899+F2999)</f>
        <v/>
      </c>
      <c r="O2999" s="49">
        <f>IF(D2999="","",IF(AND(K2999=0,K2899&gt;0),C2999,""))</f>
        <v/>
      </c>
    </row>
    <row r="3000">
      <c r="A3000" s="47">
        <f>IF(B3000="","",DATE(YEAR('Debt Inputs'!$E$2),MONTH('Debt Inputs'!$E$2)+29,1))</f>
        <v/>
      </c>
      <c r="B3000" s="18">
        <f>IF('Debt Inputs'!A100="","",'Debt Inputs'!A100)</f>
        <v/>
      </c>
      <c r="C3000" s="19">
        <f>IF(B3000="","",IFERROR(VLOOKUP(B3000,'Debt Inputs'!$A$6:$M$105,2,FALSE),""))</f>
        <v/>
      </c>
      <c r="D3000" s="48">
        <f>IF(B3000="","",K2900)</f>
        <v/>
      </c>
      <c r="E3000" s="21">
        <f>IF(B3000="","",IFERROR(VLOOKUP(B3000,'Debt Inputs'!$A$6:$M$105,5,FALSE),0))</f>
        <v/>
      </c>
      <c r="F3000" s="48">
        <f>IF(D3000="","",IFERROR(D3000*E3000/12,0))</f>
        <v/>
      </c>
      <c r="G3000" s="48">
        <f>IF(D3000="","",MIN(IFERROR(VLOOKUP(B3000,'Debt Inputs'!$A$6:$M$105,7,FALSE),0),D3000+F3000))</f>
        <v/>
      </c>
      <c r="H3000" s="48">
        <f>IF(D3000="","",IF(L3000=1,MAX(0,'Debt Inputs'!$B$2-SUM($G$2906:$G$3005)),0))</f>
        <v/>
      </c>
      <c r="I3000" s="48">
        <f>IF(D3000="","",MIN(D3000+F3000,G3000+H3000))</f>
        <v/>
      </c>
      <c r="J3000" s="48">
        <f>IF(D3000="","",MIN(D3000,MAX(0,I3000-F3000)))</f>
        <v/>
      </c>
      <c r="K3000" s="48">
        <f>IF(D3000="","",MAX(0,D3000+F3000-I3000))</f>
        <v/>
      </c>
      <c r="L3000" s="18">
        <f>IF(D3000="","",IF(D3000&lt;=0,"",1+COUNTIFS($D$2906:$D$3005,"&gt;0",$E$2906:$E$3005,"&gt;"&amp;E3000)))</f>
        <v/>
      </c>
      <c r="M3000" s="18">
        <f>IF(D3000="","",IF(AND(K3000&gt;0,L3000=1),"Yes","No"))</f>
        <v/>
      </c>
      <c r="N3000" s="48">
        <f>IF(D3000="","",N2900+F3000)</f>
        <v/>
      </c>
      <c r="O3000" s="47">
        <f>IF(D3000="","",IF(AND(K3000=0,K2900&gt;0),C3000,""))</f>
        <v/>
      </c>
    </row>
    <row r="3001">
      <c r="A3001" s="49">
        <f>IF(B3001="","",DATE(YEAR('Debt Inputs'!$E$2),MONTH('Debt Inputs'!$E$2)+29,1))</f>
        <v/>
      </c>
      <c r="B3001" s="23">
        <f>IF('Debt Inputs'!A101="","",'Debt Inputs'!A101)</f>
        <v/>
      </c>
      <c r="C3001" s="24">
        <f>IF(B3001="","",IFERROR(VLOOKUP(B3001,'Debt Inputs'!$A$6:$M$105,2,FALSE),""))</f>
        <v/>
      </c>
      <c r="D3001" s="50">
        <f>IF(B3001="","",K2901)</f>
        <v/>
      </c>
      <c r="E3001" s="26">
        <f>IF(B3001="","",IFERROR(VLOOKUP(B3001,'Debt Inputs'!$A$6:$M$105,5,FALSE),0))</f>
        <v/>
      </c>
      <c r="F3001" s="50">
        <f>IF(D3001="","",IFERROR(D3001*E3001/12,0))</f>
        <v/>
      </c>
      <c r="G3001" s="50">
        <f>IF(D3001="","",MIN(IFERROR(VLOOKUP(B3001,'Debt Inputs'!$A$6:$M$105,7,FALSE),0),D3001+F3001))</f>
        <v/>
      </c>
      <c r="H3001" s="50">
        <f>IF(D3001="","",IF(L3001=1,MAX(0,'Debt Inputs'!$B$2-SUM($G$2906:$G$3005)),0))</f>
        <v/>
      </c>
      <c r="I3001" s="50">
        <f>IF(D3001="","",MIN(D3001+F3001,G3001+H3001))</f>
        <v/>
      </c>
      <c r="J3001" s="50">
        <f>IF(D3001="","",MIN(D3001,MAX(0,I3001-F3001)))</f>
        <v/>
      </c>
      <c r="K3001" s="50">
        <f>IF(D3001="","",MAX(0,D3001+F3001-I3001))</f>
        <v/>
      </c>
      <c r="L3001" s="23">
        <f>IF(D3001="","",IF(D3001&lt;=0,"",1+COUNTIFS($D$2906:$D$3005,"&gt;0",$E$2906:$E$3005,"&gt;"&amp;E3001)))</f>
        <v/>
      </c>
      <c r="M3001" s="23">
        <f>IF(D3001="","",IF(AND(K3001&gt;0,L3001=1),"Yes","No"))</f>
        <v/>
      </c>
      <c r="N3001" s="50">
        <f>IF(D3001="","",N2901+F3001)</f>
        <v/>
      </c>
      <c r="O3001" s="49">
        <f>IF(D3001="","",IF(AND(K3001=0,K2901&gt;0),C3001,""))</f>
        <v/>
      </c>
    </row>
    <row r="3002">
      <c r="A3002" s="47">
        <f>IF(B3002="","",DATE(YEAR('Debt Inputs'!$E$2),MONTH('Debt Inputs'!$E$2)+29,1))</f>
        <v/>
      </c>
      <c r="B3002" s="18">
        <f>IF('Debt Inputs'!A102="","",'Debt Inputs'!A102)</f>
        <v/>
      </c>
      <c r="C3002" s="19">
        <f>IF(B3002="","",IFERROR(VLOOKUP(B3002,'Debt Inputs'!$A$6:$M$105,2,FALSE),""))</f>
        <v/>
      </c>
      <c r="D3002" s="48">
        <f>IF(B3002="","",K2902)</f>
        <v/>
      </c>
      <c r="E3002" s="21">
        <f>IF(B3002="","",IFERROR(VLOOKUP(B3002,'Debt Inputs'!$A$6:$M$105,5,FALSE),0))</f>
        <v/>
      </c>
      <c r="F3002" s="48">
        <f>IF(D3002="","",IFERROR(D3002*E3002/12,0))</f>
        <v/>
      </c>
      <c r="G3002" s="48">
        <f>IF(D3002="","",MIN(IFERROR(VLOOKUP(B3002,'Debt Inputs'!$A$6:$M$105,7,FALSE),0),D3002+F3002))</f>
        <v/>
      </c>
      <c r="H3002" s="48">
        <f>IF(D3002="","",IF(L3002=1,MAX(0,'Debt Inputs'!$B$2-SUM($G$2906:$G$3005)),0))</f>
        <v/>
      </c>
      <c r="I3002" s="48">
        <f>IF(D3002="","",MIN(D3002+F3002,G3002+H3002))</f>
        <v/>
      </c>
      <c r="J3002" s="48">
        <f>IF(D3002="","",MIN(D3002,MAX(0,I3002-F3002)))</f>
        <v/>
      </c>
      <c r="K3002" s="48">
        <f>IF(D3002="","",MAX(0,D3002+F3002-I3002))</f>
        <v/>
      </c>
      <c r="L3002" s="18">
        <f>IF(D3002="","",IF(D3002&lt;=0,"",1+COUNTIFS($D$2906:$D$3005,"&gt;0",$E$2906:$E$3005,"&gt;"&amp;E3002)))</f>
        <v/>
      </c>
      <c r="M3002" s="18">
        <f>IF(D3002="","",IF(AND(K3002&gt;0,L3002=1),"Yes","No"))</f>
        <v/>
      </c>
      <c r="N3002" s="48">
        <f>IF(D3002="","",N2902+F3002)</f>
        <v/>
      </c>
      <c r="O3002" s="47">
        <f>IF(D3002="","",IF(AND(K3002=0,K2902&gt;0),C3002,""))</f>
        <v/>
      </c>
    </row>
    <row r="3003">
      <c r="A3003" s="49">
        <f>IF(B3003="","",DATE(YEAR('Debt Inputs'!$E$2),MONTH('Debt Inputs'!$E$2)+29,1))</f>
        <v/>
      </c>
      <c r="B3003" s="23">
        <f>IF('Debt Inputs'!A103="","",'Debt Inputs'!A103)</f>
        <v/>
      </c>
      <c r="C3003" s="24">
        <f>IF(B3003="","",IFERROR(VLOOKUP(B3003,'Debt Inputs'!$A$6:$M$105,2,FALSE),""))</f>
        <v/>
      </c>
      <c r="D3003" s="50">
        <f>IF(B3003="","",K2903)</f>
        <v/>
      </c>
      <c r="E3003" s="26">
        <f>IF(B3003="","",IFERROR(VLOOKUP(B3003,'Debt Inputs'!$A$6:$M$105,5,FALSE),0))</f>
        <v/>
      </c>
      <c r="F3003" s="50">
        <f>IF(D3003="","",IFERROR(D3003*E3003/12,0))</f>
        <v/>
      </c>
      <c r="G3003" s="50">
        <f>IF(D3003="","",MIN(IFERROR(VLOOKUP(B3003,'Debt Inputs'!$A$6:$M$105,7,FALSE),0),D3003+F3003))</f>
        <v/>
      </c>
      <c r="H3003" s="50">
        <f>IF(D3003="","",IF(L3003=1,MAX(0,'Debt Inputs'!$B$2-SUM($G$2906:$G$3005)),0))</f>
        <v/>
      </c>
      <c r="I3003" s="50">
        <f>IF(D3003="","",MIN(D3003+F3003,G3003+H3003))</f>
        <v/>
      </c>
      <c r="J3003" s="50">
        <f>IF(D3003="","",MIN(D3003,MAX(0,I3003-F3003)))</f>
        <v/>
      </c>
      <c r="K3003" s="50">
        <f>IF(D3003="","",MAX(0,D3003+F3003-I3003))</f>
        <v/>
      </c>
      <c r="L3003" s="23">
        <f>IF(D3003="","",IF(D3003&lt;=0,"",1+COUNTIFS($D$2906:$D$3005,"&gt;0",$E$2906:$E$3005,"&gt;"&amp;E3003)))</f>
        <v/>
      </c>
      <c r="M3003" s="23">
        <f>IF(D3003="","",IF(AND(K3003&gt;0,L3003=1),"Yes","No"))</f>
        <v/>
      </c>
      <c r="N3003" s="50">
        <f>IF(D3003="","",N2903+F3003)</f>
        <v/>
      </c>
      <c r="O3003" s="49">
        <f>IF(D3003="","",IF(AND(K3003=0,K2903&gt;0),C3003,""))</f>
        <v/>
      </c>
    </row>
    <row r="3004">
      <c r="A3004" s="47">
        <f>IF(B3004="","",DATE(YEAR('Debt Inputs'!$E$2),MONTH('Debt Inputs'!$E$2)+29,1))</f>
        <v/>
      </c>
      <c r="B3004" s="18">
        <f>IF('Debt Inputs'!A104="","",'Debt Inputs'!A104)</f>
        <v/>
      </c>
      <c r="C3004" s="19">
        <f>IF(B3004="","",IFERROR(VLOOKUP(B3004,'Debt Inputs'!$A$6:$M$105,2,FALSE),""))</f>
        <v/>
      </c>
      <c r="D3004" s="48">
        <f>IF(B3004="","",K2904)</f>
        <v/>
      </c>
      <c r="E3004" s="21">
        <f>IF(B3004="","",IFERROR(VLOOKUP(B3004,'Debt Inputs'!$A$6:$M$105,5,FALSE),0))</f>
        <v/>
      </c>
      <c r="F3004" s="48">
        <f>IF(D3004="","",IFERROR(D3004*E3004/12,0))</f>
        <v/>
      </c>
      <c r="G3004" s="48">
        <f>IF(D3004="","",MIN(IFERROR(VLOOKUP(B3004,'Debt Inputs'!$A$6:$M$105,7,FALSE),0),D3004+F3004))</f>
        <v/>
      </c>
      <c r="H3004" s="48">
        <f>IF(D3004="","",IF(L3004=1,MAX(0,'Debt Inputs'!$B$2-SUM($G$2906:$G$3005)),0))</f>
        <v/>
      </c>
      <c r="I3004" s="48">
        <f>IF(D3004="","",MIN(D3004+F3004,G3004+H3004))</f>
        <v/>
      </c>
      <c r="J3004" s="48">
        <f>IF(D3004="","",MIN(D3004,MAX(0,I3004-F3004)))</f>
        <v/>
      </c>
      <c r="K3004" s="48">
        <f>IF(D3004="","",MAX(0,D3004+F3004-I3004))</f>
        <v/>
      </c>
      <c r="L3004" s="18">
        <f>IF(D3004="","",IF(D3004&lt;=0,"",1+COUNTIFS($D$2906:$D$3005,"&gt;0",$E$2906:$E$3005,"&gt;"&amp;E3004)))</f>
        <v/>
      </c>
      <c r="M3004" s="18">
        <f>IF(D3004="","",IF(AND(K3004&gt;0,L3004=1),"Yes","No"))</f>
        <v/>
      </c>
      <c r="N3004" s="48">
        <f>IF(D3004="","",N2904+F3004)</f>
        <v/>
      </c>
      <c r="O3004" s="47">
        <f>IF(D3004="","",IF(AND(K3004=0,K2904&gt;0),C3004,""))</f>
        <v/>
      </c>
    </row>
    <row r="3005">
      <c r="A3005" s="49">
        <f>IF(B3005="","",DATE(YEAR('Debt Inputs'!$E$2),MONTH('Debt Inputs'!$E$2)+29,1))</f>
        <v/>
      </c>
      <c r="B3005" s="23">
        <f>IF('Debt Inputs'!A105="","",'Debt Inputs'!A105)</f>
        <v/>
      </c>
      <c r="C3005" s="24">
        <f>IF(B3005="","",IFERROR(VLOOKUP(B3005,'Debt Inputs'!$A$6:$M$105,2,FALSE),""))</f>
        <v/>
      </c>
      <c r="D3005" s="50">
        <f>IF(B3005="","",K2905)</f>
        <v/>
      </c>
      <c r="E3005" s="26">
        <f>IF(B3005="","",IFERROR(VLOOKUP(B3005,'Debt Inputs'!$A$6:$M$105,5,FALSE),0))</f>
        <v/>
      </c>
      <c r="F3005" s="50">
        <f>IF(D3005="","",IFERROR(D3005*E3005/12,0))</f>
        <v/>
      </c>
      <c r="G3005" s="50">
        <f>IF(D3005="","",MIN(IFERROR(VLOOKUP(B3005,'Debt Inputs'!$A$6:$M$105,7,FALSE),0),D3005+F3005))</f>
        <v/>
      </c>
      <c r="H3005" s="50">
        <f>IF(D3005="","",IF(L3005=1,MAX(0,'Debt Inputs'!$B$2-SUM($G$2906:$G$3005)),0))</f>
        <v/>
      </c>
      <c r="I3005" s="50">
        <f>IF(D3005="","",MIN(D3005+F3005,G3005+H3005))</f>
        <v/>
      </c>
      <c r="J3005" s="50">
        <f>IF(D3005="","",MIN(D3005,MAX(0,I3005-F3005)))</f>
        <v/>
      </c>
      <c r="K3005" s="50">
        <f>IF(D3005="","",MAX(0,D3005+F3005-I3005))</f>
        <v/>
      </c>
      <c r="L3005" s="23">
        <f>IF(D3005="","",IF(D3005&lt;=0,"",1+COUNTIFS($D$2906:$D$3005,"&gt;0",$E$2906:$E$3005,"&gt;"&amp;E3005)))</f>
        <v/>
      </c>
      <c r="M3005" s="23">
        <f>IF(D3005="","",IF(AND(K3005&gt;0,L3005=1),"Yes","No"))</f>
        <v/>
      </c>
      <c r="N3005" s="50">
        <f>IF(D3005="","",N2905+F3005)</f>
        <v/>
      </c>
      <c r="O3005" s="49">
        <f>IF(D3005="","",IF(AND(K3005=0,K2905&gt;0),C3005,""))</f>
        <v/>
      </c>
    </row>
    <row r="3006">
      <c r="A3006" s="47">
        <f>IF(B3006="","",DATE(YEAR('Debt Inputs'!$E$2),MONTH('Debt Inputs'!$E$2)+30,1))</f>
        <v/>
      </c>
      <c r="B3006" s="18">
        <f>IF('Debt Inputs'!A6="","",'Debt Inputs'!A6)</f>
        <v/>
      </c>
      <c r="C3006" s="19">
        <f>IF(B3006="","",IFERROR(VLOOKUP(B3006,'Debt Inputs'!$A$6:$M$105,2,FALSE),""))</f>
        <v/>
      </c>
      <c r="D3006" s="48">
        <f>IF(B3006="","",K2906)</f>
        <v/>
      </c>
      <c r="E3006" s="21">
        <f>IF(B3006="","",IFERROR(VLOOKUP(B3006,'Debt Inputs'!$A$6:$M$105,5,FALSE),0))</f>
        <v/>
      </c>
      <c r="F3006" s="48">
        <f>IF(D3006="","",IFERROR(D3006*E3006/12,0))</f>
        <v/>
      </c>
      <c r="G3006" s="48">
        <f>IF(D3006="","",MIN(IFERROR(VLOOKUP(B3006,'Debt Inputs'!$A$6:$M$105,7,FALSE),0),D3006+F3006))</f>
        <v/>
      </c>
      <c r="H3006" s="48">
        <f>IF(D3006="","",IF(L3006=1,MAX(0,'Debt Inputs'!$B$2-SUM($G$3006:$G$3105)),0))</f>
        <v/>
      </c>
      <c r="I3006" s="48">
        <f>IF(D3006="","",MIN(D3006+F3006,G3006+H3006))</f>
        <v/>
      </c>
      <c r="J3006" s="48">
        <f>IF(D3006="","",MIN(D3006,MAX(0,I3006-F3006)))</f>
        <v/>
      </c>
      <c r="K3006" s="48">
        <f>IF(D3006="","",MAX(0,D3006+F3006-I3006))</f>
        <v/>
      </c>
      <c r="L3006" s="18">
        <f>IF(D3006="","",IF(D3006&lt;=0,"",1+COUNTIFS($D$3006:$D$3105,"&gt;0",$E$3006:$E$3105,"&gt;"&amp;E3006)))</f>
        <v/>
      </c>
      <c r="M3006" s="18">
        <f>IF(D3006="","",IF(AND(K3006&gt;0,L3006=1),"Yes","No"))</f>
        <v/>
      </c>
      <c r="N3006" s="48">
        <f>IF(D3006="","",N2906+F3006)</f>
        <v/>
      </c>
      <c r="O3006" s="47">
        <f>IF(D3006="","",IF(AND(K3006=0,K2906&gt;0),C3006,""))</f>
        <v/>
      </c>
    </row>
    <row r="3007">
      <c r="A3007" s="49">
        <f>IF(B3007="","",DATE(YEAR('Debt Inputs'!$E$2),MONTH('Debt Inputs'!$E$2)+30,1))</f>
        <v/>
      </c>
      <c r="B3007" s="23">
        <f>IF('Debt Inputs'!A7="","",'Debt Inputs'!A7)</f>
        <v/>
      </c>
      <c r="C3007" s="24">
        <f>IF(B3007="","",IFERROR(VLOOKUP(B3007,'Debt Inputs'!$A$6:$M$105,2,FALSE),""))</f>
        <v/>
      </c>
      <c r="D3007" s="50">
        <f>IF(B3007="","",K2907)</f>
        <v/>
      </c>
      <c r="E3007" s="26">
        <f>IF(B3007="","",IFERROR(VLOOKUP(B3007,'Debt Inputs'!$A$6:$M$105,5,FALSE),0))</f>
        <v/>
      </c>
      <c r="F3007" s="50">
        <f>IF(D3007="","",IFERROR(D3007*E3007/12,0))</f>
        <v/>
      </c>
      <c r="G3007" s="50">
        <f>IF(D3007="","",MIN(IFERROR(VLOOKUP(B3007,'Debt Inputs'!$A$6:$M$105,7,FALSE),0),D3007+F3007))</f>
        <v/>
      </c>
      <c r="H3007" s="50">
        <f>IF(D3007="","",IF(L3007=1,MAX(0,'Debt Inputs'!$B$2-SUM($G$3006:$G$3105)),0))</f>
        <v/>
      </c>
      <c r="I3007" s="50">
        <f>IF(D3007="","",MIN(D3007+F3007,G3007+H3007))</f>
        <v/>
      </c>
      <c r="J3007" s="50">
        <f>IF(D3007="","",MIN(D3007,MAX(0,I3007-F3007)))</f>
        <v/>
      </c>
      <c r="K3007" s="50">
        <f>IF(D3007="","",MAX(0,D3007+F3007-I3007))</f>
        <v/>
      </c>
      <c r="L3007" s="23">
        <f>IF(D3007="","",IF(D3007&lt;=0,"",1+COUNTIFS($D$3006:$D$3105,"&gt;0",$E$3006:$E$3105,"&gt;"&amp;E3007)))</f>
        <v/>
      </c>
      <c r="M3007" s="23">
        <f>IF(D3007="","",IF(AND(K3007&gt;0,L3007=1),"Yes","No"))</f>
        <v/>
      </c>
      <c r="N3007" s="50">
        <f>IF(D3007="","",N2907+F3007)</f>
        <v/>
      </c>
      <c r="O3007" s="49">
        <f>IF(D3007="","",IF(AND(K3007=0,K2907&gt;0),C3007,""))</f>
        <v/>
      </c>
    </row>
    <row r="3008">
      <c r="A3008" s="47">
        <f>IF(B3008="","",DATE(YEAR('Debt Inputs'!$E$2),MONTH('Debt Inputs'!$E$2)+30,1))</f>
        <v/>
      </c>
      <c r="B3008" s="18">
        <f>IF('Debt Inputs'!A8="","",'Debt Inputs'!A8)</f>
        <v/>
      </c>
      <c r="C3008" s="19">
        <f>IF(B3008="","",IFERROR(VLOOKUP(B3008,'Debt Inputs'!$A$6:$M$105,2,FALSE),""))</f>
        <v/>
      </c>
      <c r="D3008" s="48">
        <f>IF(B3008="","",K2908)</f>
        <v/>
      </c>
      <c r="E3008" s="21">
        <f>IF(B3008="","",IFERROR(VLOOKUP(B3008,'Debt Inputs'!$A$6:$M$105,5,FALSE),0))</f>
        <v/>
      </c>
      <c r="F3008" s="48">
        <f>IF(D3008="","",IFERROR(D3008*E3008/12,0))</f>
        <v/>
      </c>
      <c r="G3008" s="48">
        <f>IF(D3008="","",MIN(IFERROR(VLOOKUP(B3008,'Debt Inputs'!$A$6:$M$105,7,FALSE),0),D3008+F3008))</f>
        <v/>
      </c>
      <c r="H3008" s="48">
        <f>IF(D3008="","",IF(L3008=1,MAX(0,'Debt Inputs'!$B$2-SUM($G$3006:$G$3105)),0))</f>
        <v/>
      </c>
      <c r="I3008" s="48">
        <f>IF(D3008="","",MIN(D3008+F3008,G3008+H3008))</f>
        <v/>
      </c>
      <c r="J3008" s="48">
        <f>IF(D3008="","",MIN(D3008,MAX(0,I3008-F3008)))</f>
        <v/>
      </c>
      <c r="K3008" s="48">
        <f>IF(D3008="","",MAX(0,D3008+F3008-I3008))</f>
        <v/>
      </c>
      <c r="L3008" s="18">
        <f>IF(D3008="","",IF(D3008&lt;=0,"",1+COUNTIFS($D$3006:$D$3105,"&gt;0",$E$3006:$E$3105,"&gt;"&amp;E3008)))</f>
        <v/>
      </c>
      <c r="M3008" s="18">
        <f>IF(D3008="","",IF(AND(K3008&gt;0,L3008=1),"Yes","No"))</f>
        <v/>
      </c>
      <c r="N3008" s="48">
        <f>IF(D3008="","",N2908+F3008)</f>
        <v/>
      </c>
      <c r="O3008" s="47">
        <f>IF(D3008="","",IF(AND(K3008=0,K2908&gt;0),C3008,""))</f>
        <v/>
      </c>
    </row>
    <row r="3009">
      <c r="A3009" s="49">
        <f>IF(B3009="","",DATE(YEAR('Debt Inputs'!$E$2),MONTH('Debt Inputs'!$E$2)+30,1))</f>
        <v/>
      </c>
      <c r="B3009" s="23">
        <f>IF('Debt Inputs'!A9="","",'Debt Inputs'!A9)</f>
        <v/>
      </c>
      <c r="C3009" s="24">
        <f>IF(B3009="","",IFERROR(VLOOKUP(B3009,'Debt Inputs'!$A$6:$M$105,2,FALSE),""))</f>
        <v/>
      </c>
      <c r="D3009" s="50">
        <f>IF(B3009="","",K2909)</f>
        <v/>
      </c>
      <c r="E3009" s="26">
        <f>IF(B3009="","",IFERROR(VLOOKUP(B3009,'Debt Inputs'!$A$6:$M$105,5,FALSE),0))</f>
        <v/>
      </c>
      <c r="F3009" s="50">
        <f>IF(D3009="","",IFERROR(D3009*E3009/12,0))</f>
        <v/>
      </c>
      <c r="G3009" s="50">
        <f>IF(D3009="","",MIN(IFERROR(VLOOKUP(B3009,'Debt Inputs'!$A$6:$M$105,7,FALSE),0),D3009+F3009))</f>
        <v/>
      </c>
      <c r="H3009" s="50">
        <f>IF(D3009="","",IF(L3009=1,MAX(0,'Debt Inputs'!$B$2-SUM($G$3006:$G$3105)),0))</f>
        <v/>
      </c>
      <c r="I3009" s="50">
        <f>IF(D3009="","",MIN(D3009+F3009,G3009+H3009))</f>
        <v/>
      </c>
      <c r="J3009" s="50">
        <f>IF(D3009="","",MIN(D3009,MAX(0,I3009-F3009)))</f>
        <v/>
      </c>
      <c r="K3009" s="50">
        <f>IF(D3009="","",MAX(0,D3009+F3009-I3009))</f>
        <v/>
      </c>
      <c r="L3009" s="23">
        <f>IF(D3009="","",IF(D3009&lt;=0,"",1+COUNTIFS($D$3006:$D$3105,"&gt;0",$E$3006:$E$3105,"&gt;"&amp;E3009)))</f>
        <v/>
      </c>
      <c r="M3009" s="23">
        <f>IF(D3009="","",IF(AND(K3009&gt;0,L3009=1),"Yes","No"))</f>
        <v/>
      </c>
      <c r="N3009" s="50">
        <f>IF(D3009="","",N2909+F3009)</f>
        <v/>
      </c>
      <c r="O3009" s="49">
        <f>IF(D3009="","",IF(AND(K3009=0,K2909&gt;0),C3009,""))</f>
        <v/>
      </c>
    </row>
    <row r="3010">
      <c r="A3010" s="47">
        <f>IF(B3010="","",DATE(YEAR('Debt Inputs'!$E$2),MONTH('Debt Inputs'!$E$2)+30,1))</f>
        <v/>
      </c>
      <c r="B3010" s="18">
        <f>IF('Debt Inputs'!A10="","",'Debt Inputs'!A10)</f>
        <v/>
      </c>
      <c r="C3010" s="19">
        <f>IF(B3010="","",IFERROR(VLOOKUP(B3010,'Debt Inputs'!$A$6:$M$105,2,FALSE),""))</f>
        <v/>
      </c>
      <c r="D3010" s="48">
        <f>IF(B3010="","",K2910)</f>
        <v/>
      </c>
      <c r="E3010" s="21">
        <f>IF(B3010="","",IFERROR(VLOOKUP(B3010,'Debt Inputs'!$A$6:$M$105,5,FALSE),0))</f>
        <v/>
      </c>
      <c r="F3010" s="48">
        <f>IF(D3010="","",IFERROR(D3010*E3010/12,0))</f>
        <v/>
      </c>
      <c r="G3010" s="48">
        <f>IF(D3010="","",MIN(IFERROR(VLOOKUP(B3010,'Debt Inputs'!$A$6:$M$105,7,FALSE),0),D3010+F3010))</f>
        <v/>
      </c>
      <c r="H3010" s="48">
        <f>IF(D3010="","",IF(L3010=1,MAX(0,'Debt Inputs'!$B$2-SUM($G$3006:$G$3105)),0))</f>
        <v/>
      </c>
      <c r="I3010" s="48">
        <f>IF(D3010="","",MIN(D3010+F3010,G3010+H3010))</f>
        <v/>
      </c>
      <c r="J3010" s="48">
        <f>IF(D3010="","",MIN(D3010,MAX(0,I3010-F3010)))</f>
        <v/>
      </c>
      <c r="K3010" s="48">
        <f>IF(D3010="","",MAX(0,D3010+F3010-I3010))</f>
        <v/>
      </c>
      <c r="L3010" s="18">
        <f>IF(D3010="","",IF(D3010&lt;=0,"",1+COUNTIFS($D$3006:$D$3105,"&gt;0",$E$3006:$E$3105,"&gt;"&amp;E3010)))</f>
        <v/>
      </c>
      <c r="M3010" s="18">
        <f>IF(D3010="","",IF(AND(K3010&gt;0,L3010=1),"Yes","No"))</f>
        <v/>
      </c>
      <c r="N3010" s="48">
        <f>IF(D3010="","",N2910+F3010)</f>
        <v/>
      </c>
      <c r="O3010" s="47">
        <f>IF(D3010="","",IF(AND(K3010=0,K2910&gt;0),C3010,""))</f>
        <v/>
      </c>
    </row>
    <row r="3011">
      <c r="A3011" s="49">
        <f>IF(B3011="","",DATE(YEAR('Debt Inputs'!$E$2),MONTH('Debt Inputs'!$E$2)+30,1))</f>
        <v/>
      </c>
      <c r="B3011" s="23">
        <f>IF('Debt Inputs'!A11="","",'Debt Inputs'!A11)</f>
        <v/>
      </c>
      <c r="C3011" s="24">
        <f>IF(B3011="","",IFERROR(VLOOKUP(B3011,'Debt Inputs'!$A$6:$M$105,2,FALSE),""))</f>
        <v/>
      </c>
      <c r="D3011" s="50">
        <f>IF(B3011="","",K2911)</f>
        <v/>
      </c>
      <c r="E3011" s="26">
        <f>IF(B3011="","",IFERROR(VLOOKUP(B3011,'Debt Inputs'!$A$6:$M$105,5,FALSE),0))</f>
        <v/>
      </c>
      <c r="F3011" s="50">
        <f>IF(D3011="","",IFERROR(D3011*E3011/12,0))</f>
        <v/>
      </c>
      <c r="G3011" s="50">
        <f>IF(D3011="","",MIN(IFERROR(VLOOKUP(B3011,'Debt Inputs'!$A$6:$M$105,7,FALSE),0),D3011+F3011))</f>
        <v/>
      </c>
      <c r="H3011" s="50">
        <f>IF(D3011="","",IF(L3011=1,MAX(0,'Debt Inputs'!$B$2-SUM($G$3006:$G$3105)),0))</f>
        <v/>
      </c>
      <c r="I3011" s="50">
        <f>IF(D3011="","",MIN(D3011+F3011,G3011+H3011))</f>
        <v/>
      </c>
      <c r="J3011" s="50">
        <f>IF(D3011="","",MIN(D3011,MAX(0,I3011-F3011)))</f>
        <v/>
      </c>
      <c r="K3011" s="50">
        <f>IF(D3011="","",MAX(0,D3011+F3011-I3011))</f>
        <v/>
      </c>
      <c r="L3011" s="23">
        <f>IF(D3011="","",IF(D3011&lt;=0,"",1+COUNTIFS($D$3006:$D$3105,"&gt;0",$E$3006:$E$3105,"&gt;"&amp;E3011)))</f>
        <v/>
      </c>
      <c r="M3011" s="23">
        <f>IF(D3011="","",IF(AND(K3011&gt;0,L3011=1),"Yes","No"))</f>
        <v/>
      </c>
      <c r="N3011" s="50">
        <f>IF(D3011="","",N2911+F3011)</f>
        <v/>
      </c>
      <c r="O3011" s="49">
        <f>IF(D3011="","",IF(AND(K3011=0,K2911&gt;0),C3011,""))</f>
        <v/>
      </c>
    </row>
    <row r="3012">
      <c r="A3012" s="47">
        <f>IF(B3012="","",DATE(YEAR('Debt Inputs'!$E$2),MONTH('Debt Inputs'!$E$2)+30,1))</f>
        <v/>
      </c>
      <c r="B3012" s="18">
        <f>IF('Debt Inputs'!A12="","",'Debt Inputs'!A12)</f>
        <v/>
      </c>
      <c r="C3012" s="19">
        <f>IF(B3012="","",IFERROR(VLOOKUP(B3012,'Debt Inputs'!$A$6:$M$105,2,FALSE),""))</f>
        <v/>
      </c>
      <c r="D3012" s="48">
        <f>IF(B3012="","",K2912)</f>
        <v/>
      </c>
      <c r="E3012" s="21">
        <f>IF(B3012="","",IFERROR(VLOOKUP(B3012,'Debt Inputs'!$A$6:$M$105,5,FALSE),0))</f>
        <v/>
      </c>
      <c r="F3012" s="48">
        <f>IF(D3012="","",IFERROR(D3012*E3012/12,0))</f>
        <v/>
      </c>
      <c r="G3012" s="48">
        <f>IF(D3012="","",MIN(IFERROR(VLOOKUP(B3012,'Debt Inputs'!$A$6:$M$105,7,FALSE),0),D3012+F3012))</f>
        <v/>
      </c>
      <c r="H3012" s="48">
        <f>IF(D3012="","",IF(L3012=1,MAX(0,'Debt Inputs'!$B$2-SUM($G$3006:$G$3105)),0))</f>
        <v/>
      </c>
      <c r="I3012" s="48">
        <f>IF(D3012="","",MIN(D3012+F3012,G3012+H3012))</f>
        <v/>
      </c>
      <c r="J3012" s="48">
        <f>IF(D3012="","",MIN(D3012,MAX(0,I3012-F3012)))</f>
        <v/>
      </c>
      <c r="K3012" s="48">
        <f>IF(D3012="","",MAX(0,D3012+F3012-I3012))</f>
        <v/>
      </c>
      <c r="L3012" s="18">
        <f>IF(D3012="","",IF(D3012&lt;=0,"",1+COUNTIFS($D$3006:$D$3105,"&gt;0",$E$3006:$E$3105,"&gt;"&amp;E3012)))</f>
        <v/>
      </c>
      <c r="M3012" s="18">
        <f>IF(D3012="","",IF(AND(K3012&gt;0,L3012=1),"Yes","No"))</f>
        <v/>
      </c>
      <c r="N3012" s="48">
        <f>IF(D3012="","",N2912+F3012)</f>
        <v/>
      </c>
      <c r="O3012" s="47">
        <f>IF(D3012="","",IF(AND(K3012=0,K2912&gt;0),C3012,""))</f>
        <v/>
      </c>
    </row>
    <row r="3013">
      <c r="A3013" s="49">
        <f>IF(B3013="","",DATE(YEAR('Debt Inputs'!$E$2),MONTH('Debt Inputs'!$E$2)+30,1))</f>
        <v/>
      </c>
      <c r="B3013" s="23">
        <f>IF('Debt Inputs'!A13="","",'Debt Inputs'!A13)</f>
        <v/>
      </c>
      <c r="C3013" s="24">
        <f>IF(B3013="","",IFERROR(VLOOKUP(B3013,'Debt Inputs'!$A$6:$M$105,2,FALSE),""))</f>
        <v/>
      </c>
      <c r="D3013" s="50">
        <f>IF(B3013="","",K2913)</f>
        <v/>
      </c>
      <c r="E3013" s="26">
        <f>IF(B3013="","",IFERROR(VLOOKUP(B3013,'Debt Inputs'!$A$6:$M$105,5,FALSE),0))</f>
        <v/>
      </c>
      <c r="F3013" s="50">
        <f>IF(D3013="","",IFERROR(D3013*E3013/12,0))</f>
        <v/>
      </c>
      <c r="G3013" s="50">
        <f>IF(D3013="","",MIN(IFERROR(VLOOKUP(B3013,'Debt Inputs'!$A$6:$M$105,7,FALSE),0),D3013+F3013))</f>
        <v/>
      </c>
      <c r="H3013" s="50">
        <f>IF(D3013="","",IF(L3013=1,MAX(0,'Debt Inputs'!$B$2-SUM($G$3006:$G$3105)),0))</f>
        <v/>
      </c>
      <c r="I3013" s="50">
        <f>IF(D3013="","",MIN(D3013+F3013,G3013+H3013))</f>
        <v/>
      </c>
      <c r="J3013" s="50">
        <f>IF(D3013="","",MIN(D3013,MAX(0,I3013-F3013)))</f>
        <v/>
      </c>
      <c r="K3013" s="50">
        <f>IF(D3013="","",MAX(0,D3013+F3013-I3013))</f>
        <v/>
      </c>
      <c r="L3013" s="23">
        <f>IF(D3013="","",IF(D3013&lt;=0,"",1+COUNTIFS($D$3006:$D$3105,"&gt;0",$E$3006:$E$3105,"&gt;"&amp;E3013)))</f>
        <v/>
      </c>
      <c r="M3013" s="23">
        <f>IF(D3013="","",IF(AND(K3013&gt;0,L3013=1),"Yes","No"))</f>
        <v/>
      </c>
      <c r="N3013" s="50">
        <f>IF(D3013="","",N2913+F3013)</f>
        <v/>
      </c>
      <c r="O3013" s="49">
        <f>IF(D3013="","",IF(AND(K3013=0,K2913&gt;0),C3013,""))</f>
        <v/>
      </c>
    </row>
    <row r="3014">
      <c r="A3014" s="47">
        <f>IF(B3014="","",DATE(YEAR('Debt Inputs'!$E$2),MONTH('Debt Inputs'!$E$2)+30,1))</f>
        <v/>
      </c>
      <c r="B3014" s="18">
        <f>IF('Debt Inputs'!A14="","",'Debt Inputs'!A14)</f>
        <v/>
      </c>
      <c r="C3014" s="19">
        <f>IF(B3014="","",IFERROR(VLOOKUP(B3014,'Debt Inputs'!$A$6:$M$105,2,FALSE),""))</f>
        <v/>
      </c>
      <c r="D3014" s="48">
        <f>IF(B3014="","",K2914)</f>
        <v/>
      </c>
      <c r="E3014" s="21">
        <f>IF(B3014="","",IFERROR(VLOOKUP(B3014,'Debt Inputs'!$A$6:$M$105,5,FALSE),0))</f>
        <v/>
      </c>
      <c r="F3014" s="48">
        <f>IF(D3014="","",IFERROR(D3014*E3014/12,0))</f>
        <v/>
      </c>
      <c r="G3014" s="48">
        <f>IF(D3014="","",MIN(IFERROR(VLOOKUP(B3014,'Debt Inputs'!$A$6:$M$105,7,FALSE),0),D3014+F3014))</f>
        <v/>
      </c>
      <c r="H3014" s="48">
        <f>IF(D3014="","",IF(L3014=1,MAX(0,'Debt Inputs'!$B$2-SUM($G$3006:$G$3105)),0))</f>
        <v/>
      </c>
      <c r="I3014" s="48">
        <f>IF(D3014="","",MIN(D3014+F3014,G3014+H3014))</f>
        <v/>
      </c>
      <c r="J3014" s="48">
        <f>IF(D3014="","",MIN(D3014,MAX(0,I3014-F3014)))</f>
        <v/>
      </c>
      <c r="K3014" s="48">
        <f>IF(D3014="","",MAX(0,D3014+F3014-I3014))</f>
        <v/>
      </c>
      <c r="L3014" s="18">
        <f>IF(D3014="","",IF(D3014&lt;=0,"",1+COUNTIFS($D$3006:$D$3105,"&gt;0",$E$3006:$E$3105,"&gt;"&amp;E3014)))</f>
        <v/>
      </c>
      <c r="M3014" s="18">
        <f>IF(D3014="","",IF(AND(K3014&gt;0,L3014=1),"Yes","No"))</f>
        <v/>
      </c>
      <c r="N3014" s="48">
        <f>IF(D3014="","",N2914+F3014)</f>
        <v/>
      </c>
      <c r="O3014" s="47">
        <f>IF(D3014="","",IF(AND(K3014=0,K2914&gt;0),C3014,""))</f>
        <v/>
      </c>
    </row>
    <row r="3015">
      <c r="A3015" s="49">
        <f>IF(B3015="","",DATE(YEAR('Debt Inputs'!$E$2),MONTH('Debt Inputs'!$E$2)+30,1))</f>
        <v/>
      </c>
      <c r="B3015" s="23">
        <f>IF('Debt Inputs'!A15="","",'Debt Inputs'!A15)</f>
        <v/>
      </c>
      <c r="C3015" s="24">
        <f>IF(B3015="","",IFERROR(VLOOKUP(B3015,'Debt Inputs'!$A$6:$M$105,2,FALSE),""))</f>
        <v/>
      </c>
      <c r="D3015" s="50">
        <f>IF(B3015="","",K2915)</f>
        <v/>
      </c>
      <c r="E3015" s="26">
        <f>IF(B3015="","",IFERROR(VLOOKUP(B3015,'Debt Inputs'!$A$6:$M$105,5,FALSE),0))</f>
        <v/>
      </c>
      <c r="F3015" s="50">
        <f>IF(D3015="","",IFERROR(D3015*E3015/12,0))</f>
        <v/>
      </c>
      <c r="G3015" s="50">
        <f>IF(D3015="","",MIN(IFERROR(VLOOKUP(B3015,'Debt Inputs'!$A$6:$M$105,7,FALSE),0),D3015+F3015))</f>
        <v/>
      </c>
      <c r="H3015" s="50">
        <f>IF(D3015="","",IF(L3015=1,MAX(0,'Debt Inputs'!$B$2-SUM($G$3006:$G$3105)),0))</f>
        <v/>
      </c>
      <c r="I3015" s="50">
        <f>IF(D3015="","",MIN(D3015+F3015,G3015+H3015))</f>
        <v/>
      </c>
      <c r="J3015" s="50">
        <f>IF(D3015="","",MIN(D3015,MAX(0,I3015-F3015)))</f>
        <v/>
      </c>
      <c r="K3015" s="50">
        <f>IF(D3015="","",MAX(0,D3015+F3015-I3015))</f>
        <v/>
      </c>
      <c r="L3015" s="23">
        <f>IF(D3015="","",IF(D3015&lt;=0,"",1+COUNTIFS($D$3006:$D$3105,"&gt;0",$E$3006:$E$3105,"&gt;"&amp;E3015)))</f>
        <v/>
      </c>
      <c r="M3015" s="23">
        <f>IF(D3015="","",IF(AND(K3015&gt;0,L3015=1),"Yes","No"))</f>
        <v/>
      </c>
      <c r="N3015" s="50">
        <f>IF(D3015="","",N2915+F3015)</f>
        <v/>
      </c>
      <c r="O3015" s="49">
        <f>IF(D3015="","",IF(AND(K3015=0,K2915&gt;0),C3015,""))</f>
        <v/>
      </c>
    </row>
    <row r="3016">
      <c r="A3016" s="47">
        <f>IF(B3016="","",DATE(YEAR('Debt Inputs'!$E$2),MONTH('Debt Inputs'!$E$2)+30,1))</f>
        <v/>
      </c>
      <c r="B3016" s="18">
        <f>IF('Debt Inputs'!A16="","",'Debt Inputs'!A16)</f>
        <v/>
      </c>
      <c r="C3016" s="19">
        <f>IF(B3016="","",IFERROR(VLOOKUP(B3016,'Debt Inputs'!$A$6:$M$105,2,FALSE),""))</f>
        <v/>
      </c>
      <c r="D3016" s="48">
        <f>IF(B3016="","",K2916)</f>
        <v/>
      </c>
      <c r="E3016" s="21">
        <f>IF(B3016="","",IFERROR(VLOOKUP(B3016,'Debt Inputs'!$A$6:$M$105,5,FALSE),0))</f>
        <v/>
      </c>
      <c r="F3016" s="48">
        <f>IF(D3016="","",IFERROR(D3016*E3016/12,0))</f>
        <v/>
      </c>
      <c r="G3016" s="48">
        <f>IF(D3016="","",MIN(IFERROR(VLOOKUP(B3016,'Debt Inputs'!$A$6:$M$105,7,FALSE),0),D3016+F3016))</f>
        <v/>
      </c>
      <c r="H3016" s="48">
        <f>IF(D3016="","",IF(L3016=1,MAX(0,'Debt Inputs'!$B$2-SUM($G$3006:$G$3105)),0))</f>
        <v/>
      </c>
      <c r="I3016" s="48">
        <f>IF(D3016="","",MIN(D3016+F3016,G3016+H3016))</f>
        <v/>
      </c>
      <c r="J3016" s="48">
        <f>IF(D3016="","",MIN(D3016,MAX(0,I3016-F3016)))</f>
        <v/>
      </c>
      <c r="K3016" s="48">
        <f>IF(D3016="","",MAX(0,D3016+F3016-I3016))</f>
        <v/>
      </c>
      <c r="L3016" s="18">
        <f>IF(D3016="","",IF(D3016&lt;=0,"",1+COUNTIFS($D$3006:$D$3105,"&gt;0",$E$3006:$E$3105,"&gt;"&amp;E3016)))</f>
        <v/>
      </c>
      <c r="M3016" s="18">
        <f>IF(D3016="","",IF(AND(K3016&gt;0,L3016=1),"Yes","No"))</f>
        <v/>
      </c>
      <c r="N3016" s="48">
        <f>IF(D3016="","",N2916+F3016)</f>
        <v/>
      </c>
      <c r="O3016" s="47">
        <f>IF(D3016="","",IF(AND(K3016=0,K2916&gt;0),C3016,""))</f>
        <v/>
      </c>
    </row>
    <row r="3017">
      <c r="A3017" s="49">
        <f>IF(B3017="","",DATE(YEAR('Debt Inputs'!$E$2),MONTH('Debt Inputs'!$E$2)+30,1))</f>
        <v/>
      </c>
      <c r="B3017" s="23">
        <f>IF('Debt Inputs'!A17="","",'Debt Inputs'!A17)</f>
        <v/>
      </c>
      <c r="C3017" s="24">
        <f>IF(B3017="","",IFERROR(VLOOKUP(B3017,'Debt Inputs'!$A$6:$M$105,2,FALSE),""))</f>
        <v/>
      </c>
      <c r="D3017" s="50">
        <f>IF(B3017="","",K2917)</f>
        <v/>
      </c>
      <c r="E3017" s="26">
        <f>IF(B3017="","",IFERROR(VLOOKUP(B3017,'Debt Inputs'!$A$6:$M$105,5,FALSE),0))</f>
        <v/>
      </c>
      <c r="F3017" s="50">
        <f>IF(D3017="","",IFERROR(D3017*E3017/12,0))</f>
        <v/>
      </c>
      <c r="G3017" s="50">
        <f>IF(D3017="","",MIN(IFERROR(VLOOKUP(B3017,'Debt Inputs'!$A$6:$M$105,7,FALSE),0),D3017+F3017))</f>
        <v/>
      </c>
      <c r="H3017" s="50">
        <f>IF(D3017="","",IF(L3017=1,MAX(0,'Debt Inputs'!$B$2-SUM($G$3006:$G$3105)),0))</f>
        <v/>
      </c>
      <c r="I3017" s="50">
        <f>IF(D3017="","",MIN(D3017+F3017,G3017+H3017))</f>
        <v/>
      </c>
      <c r="J3017" s="50">
        <f>IF(D3017="","",MIN(D3017,MAX(0,I3017-F3017)))</f>
        <v/>
      </c>
      <c r="K3017" s="50">
        <f>IF(D3017="","",MAX(0,D3017+F3017-I3017))</f>
        <v/>
      </c>
      <c r="L3017" s="23">
        <f>IF(D3017="","",IF(D3017&lt;=0,"",1+COUNTIFS($D$3006:$D$3105,"&gt;0",$E$3006:$E$3105,"&gt;"&amp;E3017)))</f>
        <v/>
      </c>
      <c r="M3017" s="23">
        <f>IF(D3017="","",IF(AND(K3017&gt;0,L3017=1),"Yes","No"))</f>
        <v/>
      </c>
      <c r="N3017" s="50">
        <f>IF(D3017="","",N2917+F3017)</f>
        <v/>
      </c>
      <c r="O3017" s="49">
        <f>IF(D3017="","",IF(AND(K3017=0,K2917&gt;0),C3017,""))</f>
        <v/>
      </c>
    </row>
    <row r="3018">
      <c r="A3018" s="47">
        <f>IF(B3018="","",DATE(YEAR('Debt Inputs'!$E$2),MONTH('Debt Inputs'!$E$2)+30,1))</f>
        <v/>
      </c>
      <c r="B3018" s="18">
        <f>IF('Debt Inputs'!A18="","",'Debt Inputs'!A18)</f>
        <v/>
      </c>
      <c r="C3018" s="19">
        <f>IF(B3018="","",IFERROR(VLOOKUP(B3018,'Debt Inputs'!$A$6:$M$105,2,FALSE),""))</f>
        <v/>
      </c>
      <c r="D3018" s="48">
        <f>IF(B3018="","",K2918)</f>
        <v/>
      </c>
      <c r="E3018" s="21">
        <f>IF(B3018="","",IFERROR(VLOOKUP(B3018,'Debt Inputs'!$A$6:$M$105,5,FALSE),0))</f>
        <v/>
      </c>
      <c r="F3018" s="48">
        <f>IF(D3018="","",IFERROR(D3018*E3018/12,0))</f>
        <v/>
      </c>
      <c r="G3018" s="48">
        <f>IF(D3018="","",MIN(IFERROR(VLOOKUP(B3018,'Debt Inputs'!$A$6:$M$105,7,FALSE),0),D3018+F3018))</f>
        <v/>
      </c>
      <c r="H3018" s="48">
        <f>IF(D3018="","",IF(L3018=1,MAX(0,'Debt Inputs'!$B$2-SUM($G$3006:$G$3105)),0))</f>
        <v/>
      </c>
      <c r="I3018" s="48">
        <f>IF(D3018="","",MIN(D3018+F3018,G3018+H3018))</f>
        <v/>
      </c>
      <c r="J3018" s="48">
        <f>IF(D3018="","",MIN(D3018,MAX(0,I3018-F3018)))</f>
        <v/>
      </c>
      <c r="K3018" s="48">
        <f>IF(D3018="","",MAX(0,D3018+F3018-I3018))</f>
        <v/>
      </c>
      <c r="L3018" s="18">
        <f>IF(D3018="","",IF(D3018&lt;=0,"",1+COUNTIFS($D$3006:$D$3105,"&gt;0",$E$3006:$E$3105,"&gt;"&amp;E3018)))</f>
        <v/>
      </c>
      <c r="M3018" s="18">
        <f>IF(D3018="","",IF(AND(K3018&gt;0,L3018=1),"Yes","No"))</f>
        <v/>
      </c>
      <c r="N3018" s="48">
        <f>IF(D3018="","",N2918+F3018)</f>
        <v/>
      </c>
      <c r="O3018" s="47">
        <f>IF(D3018="","",IF(AND(K3018=0,K2918&gt;0),C3018,""))</f>
        <v/>
      </c>
    </row>
    <row r="3019">
      <c r="A3019" s="49">
        <f>IF(B3019="","",DATE(YEAR('Debt Inputs'!$E$2),MONTH('Debt Inputs'!$E$2)+30,1))</f>
        <v/>
      </c>
      <c r="B3019" s="23">
        <f>IF('Debt Inputs'!A19="","",'Debt Inputs'!A19)</f>
        <v/>
      </c>
      <c r="C3019" s="24">
        <f>IF(B3019="","",IFERROR(VLOOKUP(B3019,'Debt Inputs'!$A$6:$M$105,2,FALSE),""))</f>
        <v/>
      </c>
      <c r="D3019" s="50">
        <f>IF(B3019="","",K2919)</f>
        <v/>
      </c>
      <c r="E3019" s="26">
        <f>IF(B3019="","",IFERROR(VLOOKUP(B3019,'Debt Inputs'!$A$6:$M$105,5,FALSE),0))</f>
        <v/>
      </c>
      <c r="F3019" s="50">
        <f>IF(D3019="","",IFERROR(D3019*E3019/12,0))</f>
        <v/>
      </c>
      <c r="G3019" s="50">
        <f>IF(D3019="","",MIN(IFERROR(VLOOKUP(B3019,'Debt Inputs'!$A$6:$M$105,7,FALSE),0),D3019+F3019))</f>
        <v/>
      </c>
      <c r="H3019" s="50">
        <f>IF(D3019="","",IF(L3019=1,MAX(0,'Debt Inputs'!$B$2-SUM($G$3006:$G$3105)),0))</f>
        <v/>
      </c>
      <c r="I3019" s="50">
        <f>IF(D3019="","",MIN(D3019+F3019,G3019+H3019))</f>
        <v/>
      </c>
      <c r="J3019" s="50">
        <f>IF(D3019="","",MIN(D3019,MAX(0,I3019-F3019)))</f>
        <v/>
      </c>
      <c r="K3019" s="50">
        <f>IF(D3019="","",MAX(0,D3019+F3019-I3019))</f>
        <v/>
      </c>
      <c r="L3019" s="23">
        <f>IF(D3019="","",IF(D3019&lt;=0,"",1+COUNTIFS($D$3006:$D$3105,"&gt;0",$E$3006:$E$3105,"&gt;"&amp;E3019)))</f>
        <v/>
      </c>
      <c r="M3019" s="23">
        <f>IF(D3019="","",IF(AND(K3019&gt;0,L3019=1),"Yes","No"))</f>
        <v/>
      </c>
      <c r="N3019" s="50">
        <f>IF(D3019="","",N2919+F3019)</f>
        <v/>
      </c>
      <c r="O3019" s="49">
        <f>IF(D3019="","",IF(AND(K3019=0,K2919&gt;0),C3019,""))</f>
        <v/>
      </c>
    </row>
    <row r="3020">
      <c r="A3020" s="47">
        <f>IF(B3020="","",DATE(YEAR('Debt Inputs'!$E$2),MONTH('Debt Inputs'!$E$2)+30,1))</f>
        <v/>
      </c>
      <c r="B3020" s="18">
        <f>IF('Debt Inputs'!A20="","",'Debt Inputs'!A20)</f>
        <v/>
      </c>
      <c r="C3020" s="19">
        <f>IF(B3020="","",IFERROR(VLOOKUP(B3020,'Debt Inputs'!$A$6:$M$105,2,FALSE),""))</f>
        <v/>
      </c>
      <c r="D3020" s="48">
        <f>IF(B3020="","",K2920)</f>
        <v/>
      </c>
      <c r="E3020" s="21">
        <f>IF(B3020="","",IFERROR(VLOOKUP(B3020,'Debt Inputs'!$A$6:$M$105,5,FALSE),0))</f>
        <v/>
      </c>
      <c r="F3020" s="48">
        <f>IF(D3020="","",IFERROR(D3020*E3020/12,0))</f>
        <v/>
      </c>
      <c r="G3020" s="48">
        <f>IF(D3020="","",MIN(IFERROR(VLOOKUP(B3020,'Debt Inputs'!$A$6:$M$105,7,FALSE),0),D3020+F3020))</f>
        <v/>
      </c>
      <c r="H3020" s="48">
        <f>IF(D3020="","",IF(L3020=1,MAX(0,'Debt Inputs'!$B$2-SUM($G$3006:$G$3105)),0))</f>
        <v/>
      </c>
      <c r="I3020" s="48">
        <f>IF(D3020="","",MIN(D3020+F3020,G3020+H3020))</f>
        <v/>
      </c>
      <c r="J3020" s="48">
        <f>IF(D3020="","",MIN(D3020,MAX(0,I3020-F3020)))</f>
        <v/>
      </c>
      <c r="K3020" s="48">
        <f>IF(D3020="","",MAX(0,D3020+F3020-I3020))</f>
        <v/>
      </c>
      <c r="L3020" s="18">
        <f>IF(D3020="","",IF(D3020&lt;=0,"",1+COUNTIFS($D$3006:$D$3105,"&gt;0",$E$3006:$E$3105,"&gt;"&amp;E3020)))</f>
        <v/>
      </c>
      <c r="M3020" s="18">
        <f>IF(D3020="","",IF(AND(K3020&gt;0,L3020=1),"Yes","No"))</f>
        <v/>
      </c>
      <c r="N3020" s="48">
        <f>IF(D3020="","",N2920+F3020)</f>
        <v/>
      </c>
      <c r="O3020" s="47">
        <f>IF(D3020="","",IF(AND(K3020=0,K2920&gt;0),C3020,""))</f>
        <v/>
      </c>
    </row>
    <row r="3021">
      <c r="A3021" s="49">
        <f>IF(B3021="","",DATE(YEAR('Debt Inputs'!$E$2),MONTH('Debt Inputs'!$E$2)+30,1))</f>
        <v/>
      </c>
      <c r="B3021" s="23">
        <f>IF('Debt Inputs'!A21="","",'Debt Inputs'!A21)</f>
        <v/>
      </c>
      <c r="C3021" s="24">
        <f>IF(B3021="","",IFERROR(VLOOKUP(B3021,'Debt Inputs'!$A$6:$M$105,2,FALSE),""))</f>
        <v/>
      </c>
      <c r="D3021" s="50">
        <f>IF(B3021="","",K2921)</f>
        <v/>
      </c>
      <c r="E3021" s="26">
        <f>IF(B3021="","",IFERROR(VLOOKUP(B3021,'Debt Inputs'!$A$6:$M$105,5,FALSE),0))</f>
        <v/>
      </c>
      <c r="F3021" s="50">
        <f>IF(D3021="","",IFERROR(D3021*E3021/12,0))</f>
        <v/>
      </c>
      <c r="G3021" s="50">
        <f>IF(D3021="","",MIN(IFERROR(VLOOKUP(B3021,'Debt Inputs'!$A$6:$M$105,7,FALSE),0),D3021+F3021))</f>
        <v/>
      </c>
      <c r="H3021" s="50">
        <f>IF(D3021="","",IF(L3021=1,MAX(0,'Debt Inputs'!$B$2-SUM($G$3006:$G$3105)),0))</f>
        <v/>
      </c>
      <c r="I3021" s="50">
        <f>IF(D3021="","",MIN(D3021+F3021,G3021+H3021))</f>
        <v/>
      </c>
      <c r="J3021" s="50">
        <f>IF(D3021="","",MIN(D3021,MAX(0,I3021-F3021)))</f>
        <v/>
      </c>
      <c r="K3021" s="50">
        <f>IF(D3021="","",MAX(0,D3021+F3021-I3021))</f>
        <v/>
      </c>
      <c r="L3021" s="23">
        <f>IF(D3021="","",IF(D3021&lt;=0,"",1+COUNTIFS($D$3006:$D$3105,"&gt;0",$E$3006:$E$3105,"&gt;"&amp;E3021)))</f>
        <v/>
      </c>
      <c r="M3021" s="23">
        <f>IF(D3021="","",IF(AND(K3021&gt;0,L3021=1),"Yes","No"))</f>
        <v/>
      </c>
      <c r="N3021" s="50">
        <f>IF(D3021="","",N2921+F3021)</f>
        <v/>
      </c>
      <c r="O3021" s="49">
        <f>IF(D3021="","",IF(AND(K3021=0,K2921&gt;0),C3021,""))</f>
        <v/>
      </c>
    </row>
    <row r="3022">
      <c r="A3022" s="47">
        <f>IF(B3022="","",DATE(YEAR('Debt Inputs'!$E$2),MONTH('Debt Inputs'!$E$2)+30,1))</f>
        <v/>
      </c>
      <c r="B3022" s="18">
        <f>IF('Debt Inputs'!A22="","",'Debt Inputs'!A22)</f>
        <v/>
      </c>
      <c r="C3022" s="19">
        <f>IF(B3022="","",IFERROR(VLOOKUP(B3022,'Debt Inputs'!$A$6:$M$105,2,FALSE),""))</f>
        <v/>
      </c>
      <c r="D3022" s="48">
        <f>IF(B3022="","",K2922)</f>
        <v/>
      </c>
      <c r="E3022" s="21">
        <f>IF(B3022="","",IFERROR(VLOOKUP(B3022,'Debt Inputs'!$A$6:$M$105,5,FALSE),0))</f>
        <v/>
      </c>
      <c r="F3022" s="48">
        <f>IF(D3022="","",IFERROR(D3022*E3022/12,0))</f>
        <v/>
      </c>
      <c r="G3022" s="48">
        <f>IF(D3022="","",MIN(IFERROR(VLOOKUP(B3022,'Debt Inputs'!$A$6:$M$105,7,FALSE),0),D3022+F3022))</f>
        <v/>
      </c>
      <c r="H3022" s="48">
        <f>IF(D3022="","",IF(L3022=1,MAX(0,'Debt Inputs'!$B$2-SUM($G$3006:$G$3105)),0))</f>
        <v/>
      </c>
      <c r="I3022" s="48">
        <f>IF(D3022="","",MIN(D3022+F3022,G3022+H3022))</f>
        <v/>
      </c>
      <c r="J3022" s="48">
        <f>IF(D3022="","",MIN(D3022,MAX(0,I3022-F3022)))</f>
        <v/>
      </c>
      <c r="K3022" s="48">
        <f>IF(D3022="","",MAX(0,D3022+F3022-I3022))</f>
        <v/>
      </c>
      <c r="L3022" s="18">
        <f>IF(D3022="","",IF(D3022&lt;=0,"",1+COUNTIFS($D$3006:$D$3105,"&gt;0",$E$3006:$E$3105,"&gt;"&amp;E3022)))</f>
        <v/>
      </c>
      <c r="M3022" s="18">
        <f>IF(D3022="","",IF(AND(K3022&gt;0,L3022=1),"Yes","No"))</f>
        <v/>
      </c>
      <c r="N3022" s="48">
        <f>IF(D3022="","",N2922+F3022)</f>
        <v/>
      </c>
      <c r="O3022" s="47">
        <f>IF(D3022="","",IF(AND(K3022=0,K2922&gt;0),C3022,""))</f>
        <v/>
      </c>
    </row>
    <row r="3023">
      <c r="A3023" s="49">
        <f>IF(B3023="","",DATE(YEAR('Debt Inputs'!$E$2),MONTH('Debt Inputs'!$E$2)+30,1))</f>
        <v/>
      </c>
      <c r="B3023" s="23">
        <f>IF('Debt Inputs'!A23="","",'Debt Inputs'!A23)</f>
        <v/>
      </c>
      <c r="C3023" s="24">
        <f>IF(B3023="","",IFERROR(VLOOKUP(B3023,'Debt Inputs'!$A$6:$M$105,2,FALSE),""))</f>
        <v/>
      </c>
      <c r="D3023" s="50">
        <f>IF(B3023="","",K2923)</f>
        <v/>
      </c>
      <c r="E3023" s="26">
        <f>IF(B3023="","",IFERROR(VLOOKUP(B3023,'Debt Inputs'!$A$6:$M$105,5,FALSE),0))</f>
        <v/>
      </c>
      <c r="F3023" s="50">
        <f>IF(D3023="","",IFERROR(D3023*E3023/12,0))</f>
        <v/>
      </c>
      <c r="G3023" s="50">
        <f>IF(D3023="","",MIN(IFERROR(VLOOKUP(B3023,'Debt Inputs'!$A$6:$M$105,7,FALSE),0),D3023+F3023))</f>
        <v/>
      </c>
      <c r="H3023" s="50">
        <f>IF(D3023="","",IF(L3023=1,MAX(0,'Debt Inputs'!$B$2-SUM($G$3006:$G$3105)),0))</f>
        <v/>
      </c>
      <c r="I3023" s="50">
        <f>IF(D3023="","",MIN(D3023+F3023,G3023+H3023))</f>
        <v/>
      </c>
      <c r="J3023" s="50">
        <f>IF(D3023="","",MIN(D3023,MAX(0,I3023-F3023)))</f>
        <v/>
      </c>
      <c r="K3023" s="50">
        <f>IF(D3023="","",MAX(0,D3023+F3023-I3023))</f>
        <v/>
      </c>
      <c r="L3023" s="23">
        <f>IF(D3023="","",IF(D3023&lt;=0,"",1+COUNTIFS($D$3006:$D$3105,"&gt;0",$E$3006:$E$3105,"&gt;"&amp;E3023)))</f>
        <v/>
      </c>
      <c r="M3023" s="23">
        <f>IF(D3023="","",IF(AND(K3023&gt;0,L3023=1),"Yes","No"))</f>
        <v/>
      </c>
      <c r="N3023" s="50">
        <f>IF(D3023="","",N2923+F3023)</f>
        <v/>
      </c>
      <c r="O3023" s="49">
        <f>IF(D3023="","",IF(AND(K3023=0,K2923&gt;0),C3023,""))</f>
        <v/>
      </c>
    </row>
    <row r="3024">
      <c r="A3024" s="47">
        <f>IF(B3024="","",DATE(YEAR('Debt Inputs'!$E$2),MONTH('Debt Inputs'!$E$2)+30,1))</f>
        <v/>
      </c>
      <c r="B3024" s="18">
        <f>IF('Debt Inputs'!A24="","",'Debt Inputs'!A24)</f>
        <v/>
      </c>
      <c r="C3024" s="19">
        <f>IF(B3024="","",IFERROR(VLOOKUP(B3024,'Debt Inputs'!$A$6:$M$105,2,FALSE),""))</f>
        <v/>
      </c>
      <c r="D3024" s="48">
        <f>IF(B3024="","",K2924)</f>
        <v/>
      </c>
      <c r="E3024" s="21">
        <f>IF(B3024="","",IFERROR(VLOOKUP(B3024,'Debt Inputs'!$A$6:$M$105,5,FALSE),0))</f>
        <v/>
      </c>
      <c r="F3024" s="48">
        <f>IF(D3024="","",IFERROR(D3024*E3024/12,0))</f>
        <v/>
      </c>
      <c r="G3024" s="48">
        <f>IF(D3024="","",MIN(IFERROR(VLOOKUP(B3024,'Debt Inputs'!$A$6:$M$105,7,FALSE),0),D3024+F3024))</f>
        <v/>
      </c>
      <c r="H3024" s="48">
        <f>IF(D3024="","",IF(L3024=1,MAX(0,'Debt Inputs'!$B$2-SUM($G$3006:$G$3105)),0))</f>
        <v/>
      </c>
      <c r="I3024" s="48">
        <f>IF(D3024="","",MIN(D3024+F3024,G3024+H3024))</f>
        <v/>
      </c>
      <c r="J3024" s="48">
        <f>IF(D3024="","",MIN(D3024,MAX(0,I3024-F3024)))</f>
        <v/>
      </c>
      <c r="K3024" s="48">
        <f>IF(D3024="","",MAX(0,D3024+F3024-I3024))</f>
        <v/>
      </c>
      <c r="L3024" s="18">
        <f>IF(D3024="","",IF(D3024&lt;=0,"",1+COUNTIFS($D$3006:$D$3105,"&gt;0",$E$3006:$E$3105,"&gt;"&amp;E3024)))</f>
        <v/>
      </c>
      <c r="M3024" s="18">
        <f>IF(D3024="","",IF(AND(K3024&gt;0,L3024=1),"Yes","No"))</f>
        <v/>
      </c>
      <c r="N3024" s="48">
        <f>IF(D3024="","",N2924+F3024)</f>
        <v/>
      </c>
      <c r="O3024" s="47">
        <f>IF(D3024="","",IF(AND(K3024=0,K2924&gt;0),C3024,""))</f>
        <v/>
      </c>
    </row>
    <row r="3025">
      <c r="A3025" s="49">
        <f>IF(B3025="","",DATE(YEAR('Debt Inputs'!$E$2),MONTH('Debt Inputs'!$E$2)+30,1))</f>
        <v/>
      </c>
      <c r="B3025" s="23">
        <f>IF('Debt Inputs'!A25="","",'Debt Inputs'!A25)</f>
        <v/>
      </c>
      <c r="C3025" s="24">
        <f>IF(B3025="","",IFERROR(VLOOKUP(B3025,'Debt Inputs'!$A$6:$M$105,2,FALSE),""))</f>
        <v/>
      </c>
      <c r="D3025" s="50">
        <f>IF(B3025="","",K2925)</f>
        <v/>
      </c>
      <c r="E3025" s="26">
        <f>IF(B3025="","",IFERROR(VLOOKUP(B3025,'Debt Inputs'!$A$6:$M$105,5,FALSE),0))</f>
        <v/>
      </c>
      <c r="F3025" s="50">
        <f>IF(D3025="","",IFERROR(D3025*E3025/12,0))</f>
        <v/>
      </c>
      <c r="G3025" s="50">
        <f>IF(D3025="","",MIN(IFERROR(VLOOKUP(B3025,'Debt Inputs'!$A$6:$M$105,7,FALSE),0),D3025+F3025))</f>
        <v/>
      </c>
      <c r="H3025" s="50">
        <f>IF(D3025="","",IF(L3025=1,MAX(0,'Debt Inputs'!$B$2-SUM($G$3006:$G$3105)),0))</f>
        <v/>
      </c>
      <c r="I3025" s="50">
        <f>IF(D3025="","",MIN(D3025+F3025,G3025+H3025))</f>
        <v/>
      </c>
      <c r="J3025" s="50">
        <f>IF(D3025="","",MIN(D3025,MAX(0,I3025-F3025)))</f>
        <v/>
      </c>
      <c r="K3025" s="50">
        <f>IF(D3025="","",MAX(0,D3025+F3025-I3025))</f>
        <v/>
      </c>
      <c r="L3025" s="23">
        <f>IF(D3025="","",IF(D3025&lt;=0,"",1+COUNTIFS($D$3006:$D$3105,"&gt;0",$E$3006:$E$3105,"&gt;"&amp;E3025)))</f>
        <v/>
      </c>
      <c r="M3025" s="23">
        <f>IF(D3025="","",IF(AND(K3025&gt;0,L3025=1),"Yes","No"))</f>
        <v/>
      </c>
      <c r="N3025" s="50">
        <f>IF(D3025="","",N2925+F3025)</f>
        <v/>
      </c>
      <c r="O3025" s="49">
        <f>IF(D3025="","",IF(AND(K3025=0,K2925&gt;0),C3025,""))</f>
        <v/>
      </c>
    </row>
    <row r="3026">
      <c r="A3026" s="47">
        <f>IF(B3026="","",DATE(YEAR('Debt Inputs'!$E$2),MONTH('Debt Inputs'!$E$2)+30,1))</f>
        <v/>
      </c>
      <c r="B3026" s="18">
        <f>IF('Debt Inputs'!A26="","",'Debt Inputs'!A26)</f>
        <v/>
      </c>
      <c r="C3026" s="19">
        <f>IF(B3026="","",IFERROR(VLOOKUP(B3026,'Debt Inputs'!$A$6:$M$105,2,FALSE),""))</f>
        <v/>
      </c>
      <c r="D3026" s="48">
        <f>IF(B3026="","",K2926)</f>
        <v/>
      </c>
      <c r="E3026" s="21">
        <f>IF(B3026="","",IFERROR(VLOOKUP(B3026,'Debt Inputs'!$A$6:$M$105,5,FALSE),0))</f>
        <v/>
      </c>
      <c r="F3026" s="48">
        <f>IF(D3026="","",IFERROR(D3026*E3026/12,0))</f>
        <v/>
      </c>
      <c r="G3026" s="48">
        <f>IF(D3026="","",MIN(IFERROR(VLOOKUP(B3026,'Debt Inputs'!$A$6:$M$105,7,FALSE),0),D3026+F3026))</f>
        <v/>
      </c>
      <c r="H3026" s="48">
        <f>IF(D3026="","",IF(L3026=1,MAX(0,'Debt Inputs'!$B$2-SUM($G$3006:$G$3105)),0))</f>
        <v/>
      </c>
      <c r="I3026" s="48">
        <f>IF(D3026="","",MIN(D3026+F3026,G3026+H3026))</f>
        <v/>
      </c>
      <c r="J3026" s="48">
        <f>IF(D3026="","",MIN(D3026,MAX(0,I3026-F3026)))</f>
        <v/>
      </c>
      <c r="K3026" s="48">
        <f>IF(D3026="","",MAX(0,D3026+F3026-I3026))</f>
        <v/>
      </c>
      <c r="L3026" s="18">
        <f>IF(D3026="","",IF(D3026&lt;=0,"",1+COUNTIFS($D$3006:$D$3105,"&gt;0",$E$3006:$E$3105,"&gt;"&amp;E3026)))</f>
        <v/>
      </c>
      <c r="M3026" s="18">
        <f>IF(D3026="","",IF(AND(K3026&gt;0,L3026=1),"Yes","No"))</f>
        <v/>
      </c>
      <c r="N3026" s="48">
        <f>IF(D3026="","",N2926+F3026)</f>
        <v/>
      </c>
      <c r="O3026" s="47">
        <f>IF(D3026="","",IF(AND(K3026=0,K2926&gt;0),C3026,""))</f>
        <v/>
      </c>
    </row>
    <row r="3027">
      <c r="A3027" s="49">
        <f>IF(B3027="","",DATE(YEAR('Debt Inputs'!$E$2),MONTH('Debt Inputs'!$E$2)+30,1))</f>
        <v/>
      </c>
      <c r="B3027" s="23">
        <f>IF('Debt Inputs'!A27="","",'Debt Inputs'!A27)</f>
        <v/>
      </c>
      <c r="C3027" s="24">
        <f>IF(B3027="","",IFERROR(VLOOKUP(B3027,'Debt Inputs'!$A$6:$M$105,2,FALSE),""))</f>
        <v/>
      </c>
      <c r="D3027" s="50">
        <f>IF(B3027="","",K2927)</f>
        <v/>
      </c>
      <c r="E3027" s="26">
        <f>IF(B3027="","",IFERROR(VLOOKUP(B3027,'Debt Inputs'!$A$6:$M$105,5,FALSE),0))</f>
        <v/>
      </c>
      <c r="F3027" s="50">
        <f>IF(D3027="","",IFERROR(D3027*E3027/12,0))</f>
        <v/>
      </c>
      <c r="G3027" s="50">
        <f>IF(D3027="","",MIN(IFERROR(VLOOKUP(B3027,'Debt Inputs'!$A$6:$M$105,7,FALSE),0),D3027+F3027))</f>
        <v/>
      </c>
      <c r="H3027" s="50">
        <f>IF(D3027="","",IF(L3027=1,MAX(0,'Debt Inputs'!$B$2-SUM($G$3006:$G$3105)),0))</f>
        <v/>
      </c>
      <c r="I3027" s="50">
        <f>IF(D3027="","",MIN(D3027+F3027,G3027+H3027))</f>
        <v/>
      </c>
      <c r="J3027" s="50">
        <f>IF(D3027="","",MIN(D3027,MAX(0,I3027-F3027)))</f>
        <v/>
      </c>
      <c r="K3027" s="50">
        <f>IF(D3027="","",MAX(0,D3027+F3027-I3027))</f>
        <v/>
      </c>
      <c r="L3027" s="23">
        <f>IF(D3027="","",IF(D3027&lt;=0,"",1+COUNTIFS($D$3006:$D$3105,"&gt;0",$E$3006:$E$3105,"&gt;"&amp;E3027)))</f>
        <v/>
      </c>
      <c r="M3027" s="23">
        <f>IF(D3027="","",IF(AND(K3027&gt;0,L3027=1),"Yes","No"))</f>
        <v/>
      </c>
      <c r="N3027" s="50">
        <f>IF(D3027="","",N2927+F3027)</f>
        <v/>
      </c>
      <c r="O3027" s="49">
        <f>IF(D3027="","",IF(AND(K3027=0,K2927&gt;0),C3027,""))</f>
        <v/>
      </c>
    </row>
    <row r="3028">
      <c r="A3028" s="47">
        <f>IF(B3028="","",DATE(YEAR('Debt Inputs'!$E$2),MONTH('Debt Inputs'!$E$2)+30,1))</f>
        <v/>
      </c>
      <c r="B3028" s="18">
        <f>IF('Debt Inputs'!A28="","",'Debt Inputs'!A28)</f>
        <v/>
      </c>
      <c r="C3028" s="19">
        <f>IF(B3028="","",IFERROR(VLOOKUP(B3028,'Debt Inputs'!$A$6:$M$105,2,FALSE),""))</f>
        <v/>
      </c>
      <c r="D3028" s="48">
        <f>IF(B3028="","",K2928)</f>
        <v/>
      </c>
      <c r="E3028" s="21">
        <f>IF(B3028="","",IFERROR(VLOOKUP(B3028,'Debt Inputs'!$A$6:$M$105,5,FALSE),0))</f>
        <v/>
      </c>
      <c r="F3028" s="48">
        <f>IF(D3028="","",IFERROR(D3028*E3028/12,0))</f>
        <v/>
      </c>
      <c r="G3028" s="48">
        <f>IF(D3028="","",MIN(IFERROR(VLOOKUP(B3028,'Debt Inputs'!$A$6:$M$105,7,FALSE),0),D3028+F3028))</f>
        <v/>
      </c>
      <c r="H3028" s="48">
        <f>IF(D3028="","",IF(L3028=1,MAX(0,'Debt Inputs'!$B$2-SUM($G$3006:$G$3105)),0))</f>
        <v/>
      </c>
      <c r="I3028" s="48">
        <f>IF(D3028="","",MIN(D3028+F3028,G3028+H3028))</f>
        <v/>
      </c>
      <c r="J3028" s="48">
        <f>IF(D3028="","",MIN(D3028,MAX(0,I3028-F3028)))</f>
        <v/>
      </c>
      <c r="K3028" s="48">
        <f>IF(D3028="","",MAX(0,D3028+F3028-I3028))</f>
        <v/>
      </c>
      <c r="L3028" s="18">
        <f>IF(D3028="","",IF(D3028&lt;=0,"",1+COUNTIFS($D$3006:$D$3105,"&gt;0",$E$3006:$E$3105,"&gt;"&amp;E3028)))</f>
        <v/>
      </c>
      <c r="M3028" s="18">
        <f>IF(D3028="","",IF(AND(K3028&gt;0,L3028=1),"Yes","No"))</f>
        <v/>
      </c>
      <c r="N3028" s="48">
        <f>IF(D3028="","",N2928+F3028)</f>
        <v/>
      </c>
      <c r="O3028" s="47">
        <f>IF(D3028="","",IF(AND(K3028=0,K2928&gt;0),C3028,""))</f>
        <v/>
      </c>
    </row>
    <row r="3029">
      <c r="A3029" s="49">
        <f>IF(B3029="","",DATE(YEAR('Debt Inputs'!$E$2),MONTH('Debt Inputs'!$E$2)+30,1))</f>
        <v/>
      </c>
      <c r="B3029" s="23">
        <f>IF('Debt Inputs'!A29="","",'Debt Inputs'!A29)</f>
        <v/>
      </c>
      <c r="C3029" s="24">
        <f>IF(B3029="","",IFERROR(VLOOKUP(B3029,'Debt Inputs'!$A$6:$M$105,2,FALSE),""))</f>
        <v/>
      </c>
      <c r="D3029" s="50">
        <f>IF(B3029="","",K2929)</f>
        <v/>
      </c>
      <c r="E3029" s="26">
        <f>IF(B3029="","",IFERROR(VLOOKUP(B3029,'Debt Inputs'!$A$6:$M$105,5,FALSE),0))</f>
        <v/>
      </c>
      <c r="F3029" s="50">
        <f>IF(D3029="","",IFERROR(D3029*E3029/12,0))</f>
        <v/>
      </c>
      <c r="G3029" s="50">
        <f>IF(D3029="","",MIN(IFERROR(VLOOKUP(B3029,'Debt Inputs'!$A$6:$M$105,7,FALSE),0),D3029+F3029))</f>
        <v/>
      </c>
      <c r="H3029" s="50">
        <f>IF(D3029="","",IF(L3029=1,MAX(0,'Debt Inputs'!$B$2-SUM($G$3006:$G$3105)),0))</f>
        <v/>
      </c>
      <c r="I3029" s="50">
        <f>IF(D3029="","",MIN(D3029+F3029,G3029+H3029))</f>
        <v/>
      </c>
      <c r="J3029" s="50">
        <f>IF(D3029="","",MIN(D3029,MAX(0,I3029-F3029)))</f>
        <v/>
      </c>
      <c r="K3029" s="50">
        <f>IF(D3029="","",MAX(0,D3029+F3029-I3029))</f>
        <v/>
      </c>
      <c r="L3029" s="23">
        <f>IF(D3029="","",IF(D3029&lt;=0,"",1+COUNTIFS($D$3006:$D$3105,"&gt;0",$E$3006:$E$3105,"&gt;"&amp;E3029)))</f>
        <v/>
      </c>
      <c r="M3029" s="23">
        <f>IF(D3029="","",IF(AND(K3029&gt;0,L3029=1),"Yes","No"))</f>
        <v/>
      </c>
      <c r="N3029" s="50">
        <f>IF(D3029="","",N2929+F3029)</f>
        <v/>
      </c>
      <c r="O3029" s="49">
        <f>IF(D3029="","",IF(AND(K3029=0,K2929&gt;0),C3029,""))</f>
        <v/>
      </c>
    </row>
    <row r="3030">
      <c r="A3030" s="47">
        <f>IF(B3030="","",DATE(YEAR('Debt Inputs'!$E$2),MONTH('Debt Inputs'!$E$2)+30,1))</f>
        <v/>
      </c>
      <c r="B3030" s="18">
        <f>IF('Debt Inputs'!A30="","",'Debt Inputs'!A30)</f>
        <v/>
      </c>
      <c r="C3030" s="19">
        <f>IF(B3030="","",IFERROR(VLOOKUP(B3030,'Debt Inputs'!$A$6:$M$105,2,FALSE),""))</f>
        <v/>
      </c>
      <c r="D3030" s="48">
        <f>IF(B3030="","",K2930)</f>
        <v/>
      </c>
      <c r="E3030" s="21">
        <f>IF(B3030="","",IFERROR(VLOOKUP(B3030,'Debt Inputs'!$A$6:$M$105,5,FALSE),0))</f>
        <v/>
      </c>
      <c r="F3030" s="48">
        <f>IF(D3030="","",IFERROR(D3030*E3030/12,0))</f>
        <v/>
      </c>
      <c r="G3030" s="48">
        <f>IF(D3030="","",MIN(IFERROR(VLOOKUP(B3030,'Debt Inputs'!$A$6:$M$105,7,FALSE),0),D3030+F3030))</f>
        <v/>
      </c>
      <c r="H3030" s="48">
        <f>IF(D3030="","",IF(L3030=1,MAX(0,'Debt Inputs'!$B$2-SUM($G$3006:$G$3105)),0))</f>
        <v/>
      </c>
      <c r="I3030" s="48">
        <f>IF(D3030="","",MIN(D3030+F3030,G3030+H3030))</f>
        <v/>
      </c>
      <c r="J3030" s="48">
        <f>IF(D3030="","",MIN(D3030,MAX(0,I3030-F3030)))</f>
        <v/>
      </c>
      <c r="K3030" s="48">
        <f>IF(D3030="","",MAX(0,D3030+F3030-I3030))</f>
        <v/>
      </c>
      <c r="L3030" s="18">
        <f>IF(D3030="","",IF(D3030&lt;=0,"",1+COUNTIFS($D$3006:$D$3105,"&gt;0",$E$3006:$E$3105,"&gt;"&amp;E3030)))</f>
        <v/>
      </c>
      <c r="M3030" s="18">
        <f>IF(D3030="","",IF(AND(K3030&gt;0,L3030=1),"Yes","No"))</f>
        <v/>
      </c>
      <c r="N3030" s="48">
        <f>IF(D3030="","",N2930+F3030)</f>
        <v/>
      </c>
      <c r="O3030" s="47">
        <f>IF(D3030="","",IF(AND(K3030=0,K2930&gt;0),C3030,""))</f>
        <v/>
      </c>
    </row>
    <row r="3031">
      <c r="A3031" s="49">
        <f>IF(B3031="","",DATE(YEAR('Debt Inputs'!$E$2),MONTH('Debt Inputs'!$E$2)+30,1))</f>
        <v/>
      </c>
      <c r="B3031" s="23">
        <f>IF('Debt Inputs'!A31="","",'Debt Inputs'!A31)</f>
        <v/>
      </c>
      <c r="C3031" s="24">
        <f>IF(B3031="","",IFERROR(VLOOKUP(B3031,'Debt Inputs'!$A$6:$M$105,2,FALSE),""))</f>
        <v/>
      </c>
      <c r="D3031" s="50">
        <f>IF(B3031="","",K2931)</f>
        <v/>
      </c>
      <c r="E3031" s="26">
        <f>IF(B3031="","",IFERROR(VLOOKUP(B3031,'Debt Inputs'!$A$6:$M$105,5,FALSE),0))</f>
        <v/>
      </c>
      <c r="F3031" s="50">
        <f>IF(D3031="","",IFERROR(D3031*E3031/12,0))</f>
        <v/>
      </c>
      <c r="G3031" s="50">
        <f>IF(D3031="","",MIN(IFERROR(VLOOKUP(B3031,'Debt Inputs'!$A$6:$M$105,7,FALSE),0),D3031+F3031))</f>
        <v/>
      </c>
      <c r="H3031" s="50">
        <f>IF(D3031="","",IF(L3031=1,MAX(0,'Debt Inputs'!$B$2-SUM($G$3006:$G$3105)),0))</f>
        <v/>
      </c>
      <c r="I3031" s="50">
        <f>IF(D3031="","",MIN(D3031+F3031,G3031+H3031))</f>
        <v/>
      </c>
      <c r="J3031" s="50">
        <f>IF(D3031="","",MIN(D3031,MAX(0,I3031-F3031)))</f>
        <v/>
      </c>
      <c r="K3031" s="50">
        <f>IF(D3031="","",MAX(0,D3031+F3031-I3031))</f>
        <v/>
      </c>
      <c r="L3031" s="23">
        <f>IF(D3031="","",IF(D3031&lt;=0,"",1+COUNTIFS($D$3006:$D$3105,"&gt;0",$E$3006:$E$3105,"&gt;"&amp;E3031)))</f>
        <v/>
      </c>
      <c r="M3031" s="23">
        <f>IF(D3031="","",IF(AND(K3031&gt;0,L3031=1),"Yes","No"))</f>
        <v/>
      </c>
      <c r="N3031" s="50">
        <f>IF(D3031="","",N2931+F3031)</f>
        <v/>
      </c>
      <c r="O3031" s="49">
        <f>IF(D3031="","",IF(AND(K3031=0,K2931&gt;0),C3031,""))</f>
        <v/>
      </c>
    </row>
    <row r="3032">
      <c r="A3032" s="47">
        <f>IF(B3032="","",DATE(YEAR('Debt Inputs'!$E$2),MONTH('Debt Inputs'!$E$2)+30,1))</f>
        <v/>
      </c>
      <c r="B3032" s="18">
        <f>IF('Debt Inputs'!A32="","",'Debt Inputs'!A32)</f>
        <v/>
      </c>
      <c r="C3032" s="19">
        <f>IF(B3032="","",IFERROR(VLOOKUP(B3032,'Debt Inputs'!$A$6:$M$105,2,FALSE),""))</f>
        <v/>
      </c>
      <c r="D3032" s="48">
        <f>IF(B3032="","",K2932)</f>
        <v/>
      </c>
      <c r="E3032" s="21">
        <f>IF(B3032="","",IFERROR(VLOOKUP(B3032,'Debt Inputs'!$A$6:$M$105,5,FALSE),0))</f>
        <v/>
      </c>
      <c r="F3032" s="48">
        <f>IF(D3032="","",IFERROR(D3032*E3032/12,0))</f>
        <v/>
      </c>
      <c r="G3032" s="48">
        <f>IF(D3032="","",MIN(IFERROR(VLOOKUP(B3032,'Debt Inputs'!$A$6:$M$105,7,FALSE),0),D3032+F3032))</f>
        <v/>
      </c>
      <c r="H3032" s="48">
        <f>IF(D3032="","",IF(L3032=1,MAX(0,'Debt Inputs'!$B$2-SUM($G$3006:$G$3105)),0))</f>
        <v/>
      </c>
      <c r="I3032" s="48">
        <f>IF(D3032="","",MIN(D3032+F3032,G3032+H3032))</f>
        <v/>
      </c>
      <c r="J3032" s="48">
        <f>IF(D3032="","",MIN(D3032,MAX(0,I3032-F3032)))</f>
        <v/>
      </c>
      <c r="K3032" s="48">
        <f>IF(D3032="","",MAX(0,D3032+F3032-I3032))</f>
        <v/>
      </c>
      <c r="L3032" s="18">
        <f>IF(D3032="","",IF(D3032&lt;=0,"",1+COUNTIFS($D$3006:$D$3105,"&gt;0",$E$3006:$E$3105,"&gt;"&amp;E3032)))</f>
        <v/>
      </c>
      <c r="M3032" s="18">
        <f>IF(D3032="","",IF(AND(K3032&gt;0,L3032=1),"Yes","No"))</f>
        <v/>
      </c>
      <c r="N3032" s="48">
        <f>IF(D3032="","",N2932+F3032)</f>
        <v/>
      </c>
      <c r="O3032" s="47">
        <f>IF(D3032="","",IF(AND(K3032=0,K2932&gt;0),C3032,""))</f>
        <v/>
      </c>
    </row>
    <row r="3033">
      <c r="A3033" s="49">
        <f>IF(B3033="","",DATE(YEAR('Debt Inputs'!$E$2),MONTH('Debt Inputs'!$E$2)+30,1))</f>
        <v/>
      </c>
      <c r="B3033" s="23">
        <f>IF('Debt Inputs'!A33="","",'Debt Inputs'!A33)</f>
        <v/>
      </c>
      <c r="C3033" s="24">
        <f>IF(B3033="","",IFERROR(VLOOKUP(B3033,'Debt Inputs'!$A$6:$M$105,2,FALSE),""))</f>
        <v/>
      </c>
      <c r="D3033" s="50">
        <f>IF(B3033="","",K2933)</f>
        <v/>
      </c>
      <c r="E3033" s="26">
        <f>IF(B3033="","",IFERROR(VLOOKUP(B3033,'Debt Inputs'!$A$6:$M$105,5,FALSE),0))</f>
        <v/>
      </c>
      <c r="F3033" s="50">
        <f>IF(D3033="","",IFERROR(D3033*E3033/12,0))</f>
        <v/>
      </c>
      <c r="G3033" s="50">
        <f>IF(D3033="","",MIN(IFERROR(VLOOKUP(B3033,'Debt Inputs'!$A$6:$M$105,7,FALSE),0),D3033+F3033))</f>
        <v/>
      </c>
      <c r="H3033" s="50">
        <f>IF(D3033="","",IF(L3033=1,MAX(0,'Debt Inputs'!$B$2-SUM($G$3006:$G$3105)),0))</f>
        <v/>
      </c>
      <c r="I3033" s="50">
        <f>IF(D3033="","",MIN(D3033+F3033,G3033+H3033))</f>
        <v/>
      </c>
      <c r="J3033" s="50">
        <f>IF(D3033="","",MIN(D3033,MAX(0,I3033-F3033)))</f>
        <v/>
      </c>
      <c r="K3033" s="50">
        <f>IF(D3033="","",MAX(0,D3033+F3033-I3033))</f>
        <v/>
      </c>
      <c r="L3033" s="23">
        <f>IF(D3033="","",IF(D3033&lt;=0,"",1+COUNTIFS($D$3006:$D$3105,"&gt;0",$E$3006:$E$3105,"&gt;"&amp;E3033)))</f>
        <v/>
      </c>
      <c r="M3033" s="23">
        <f>IF(D3033="","",IF(AND(K3033&gt;0,L3033=1),"Yes","No"))</f>
        <v/>
      </c>
      <c r="N3033" s="50">
        <f>IF(D3033="","",N2933+F3033)</f>
        <v/>
      </c>
      <c r="O3033" s="49">
        <f>IF(D3033="","",IF(AND(K3033=0,K2933&gt;0),C3033,""))</f>
        <v/>
      </c>
    </row>
    <row r="3034">
      <c r="A3034" s="47">
        <f>IF(B3034="","",DATE(YEAR('Debt Inputs'!$E$2),MONTH('Debt Inputs'!$E$2)+30,1))</f>
        <v/>
      </c>
      <c r="B3034" s="18">
        <f>IF('Debt Inputs'!A34="","",'Debt Inputs'!A34)</f>
        <v/>
      </c>
      <c r="C3034" s="19">
        <f>IF(B3034="","",IFERROR(VLOOKUP(B3034,'Debt Inputs'!$A$6:$M$105,2,FALSE),""))</f>
        <v/>
      </c>
      <c r="D3034" s="48">
        <f>IF(B3034="","",K2934)</f>
        <v/>
      </c>
      <c r="E3034" s="21">
        <f>IF(B3034="","",IFERROR(VLOOKUP(B3034,'Debt Inputs'!$A$6:$M$105,5,FALSE),0))</f>
        <v/>
      </c>
      <c r="F3034" s="48">
        <f>IF(D3034="","",IFERROR(D3034*E3034/12,0))</f>
        <v/>
      </c>
      <c r="G3034" s="48">
        <f>IF(D3034="","",MIN(IFERROR(VLOOKUP(B3034,'Debt Inputs'!$A$6:$M$105,7,FALSE),0),D3034+F3034))</f>
        <v/>
      </c>
      <c r="H3034" s="48">
        <f>IF(D3034="","",IF(L3034=1,MAX(0,'Debt Inputs'!$B$2-SUM($G$3006:$G$3105)),0))</f>
        <v/>
      </c>
      <c r="I3034" s="48">
        <f>IF(D3034="","",MIN(D3034+F3034,G3034+H3034))</f>
        <v/>
      </c>
      <c r="J3034" s="48">
        <f>IF(D3034="","",MIN(D3034,MAX(0,I3034-F3034)))</f>
        <v/>
      </c>
      <c r="K3034" s="48">
        <f>IF(D3034="","",MAX(0,D3034+F3034-I3034))</f>
        <v/>
      </c>
      <c r="L3034" s="18">
        <f>IF(D3034="","",IF(D3034&lt;=0,"",1+COUNTIFS($D$3006:$D$3105,"&gt;0",$E$3006:$E$3105,"&gt;"&amp;E3034)))</f>
        <v/>
      </c>
      <c r="M3034" s="18">
        <f>IF(D3034="","",IF(AND(K3034&gt;0,L3034=1),"Yes","No"))</f>
        <v/>
      </c>
      <c r="N3034" s="48">
        <f>IF(D3034="","",N2934+F3034)</f>
        <v/>
      </c>
      <c r="O3034" s="47">
        <f>IF(D3034="","",IF(AND(K3034=0,K2934&gt;0),C3034,""))</f>
        <v/>
      </c>
    </row>
    <row r="3035">
      <c r="A3035" s="49">
        <f>IF(B3035="","",DATE(YEAR('Debt Inputs'!$E$2),MONTH('Debt Inputs'!$E$2)+30,1))</f>
        <v/>
      </c>
      <c r="B3035" s="23">
        <f>IF('Debt Inputs'!A35="","",'Debt Inputs'!A35)</f>
        <v/>
      </c>
      <c r="C3035" s="24">
        <f>IF(B3035="","",IFERROR(VLOOKUP(B3035,'Debt Inputs'!$A$6:$M$105,2,FALSE),""))</f>
        <v/>
      </c>
      <c r="D3035" s="50">
        <f>IF(B3035="","",K2935)</f>
        <v/>
      </c>
      <c r="E3035" s="26">
        <f>IF(B3035="","",IFERROR(VLOOKUP(B3035,'Debt Inputs'!$A$6:$M$105,5,FALSE),0))</f>
        <v/>
      </c>
      <c r="F3035" s="50">
        <f>IF(D3035="","",IFERROR(D3035*E3035/12,0))</f>
        <v/>
      </c>
      <c r="G3035" s="50">
        <f>IF(D3035="","",MIN(IFERROR(VLOOKUP(B3035,'Debt Inputs'!$A$6:$M$105,7,FALSE),0),D3035+F3035))</f>
        <v/>
      </c>
      <c r="H3035" s="50">
        <f>IF(D3035="","",IF(L3035=1,MAX(0,'Debt Inputs'!$B$2-SUM($G$3006:$G$3105)),0))</f>
        <v/>
      </c>
      <c r="I3035" s="50">
        <f>IF(D3035="","",MIN(D3035+F3035,G3035+H3035))</f>
        <v/>
      </c>
      <c r="J3035" s="50">
        <f>IF(D3035="","",MIN(D3035,MAX(0,I3035-F3035)))</f>
        <v/>
      </c>
      <c r="K3035" s="50">
        <f>IF(D3035="","",MAX(0,D3035+F3035-I3035))</f>
        <v/>
      </c>
      <c r="L3035" s="23">
        <f>IF(D3035="","",IF(D3035&lt;=0,"",1+COUNTIFS($D$3006:$D$3105,"&gt;0",$E$3006:$E$3105,"&gt;"&amp;E3035)))</f>
        <v/>
      </c>
      <c r="M3035" s="23">
        <f>IF(D3035="","",IF(AND(K3035&gt;0,L3035=1),"Yes","No"))</f>
        <v/>
      </c>
      <c r="N3035" s="50">
        <f>IF(D3035="","",N2935+F3035)</f>
        <v/>
      </c>
      <c r="O3035" s="49">
        <f>IF(D3035="","",IF(AND(K3035=0,K2935&gt;0),C3035,""))</f>
        <v/>
      </c>
    </row>
    <row r="3036">
      <c r="A3036" s="47">
        <f>IF(B3036="","",DATE(YEAR('Debt Inputs'!$E$2),MONTH('Debt Inputs'!$E$2)+30,1))</f>
        <v/>
      </c>
      <c r="B3036" s="18">
        <f>IF('Debt Inputs'!A36="","",'Debt Inputs'!A36)</f>
        <v/>
      </c>
      <c r="C3036" s="19">
        <f>IF(B3036="","",IFERROR(VLOOKUP(B3036,'Debt Inputs'!$A$6:$M$105,2,FALSE),""))</f>
        <v/>
      </c>
      <c r="D3036" s="48">
        <f>IF(B3036="","",K2936)</f>
        <v/>
      </c>
      <c r="E3036" s="21">
        <f>IF(B3036="","",IFERROR(VLOOKUP(B3036,'Debt Inputs'!$A$6:$M$105,5,FALSE),0))</f>
        <v/>
      </c>
      <c r="F3036" s="48">
        <f>IF(D3036="","",IFERROR(D3036*E3036/12,0))</f>
        <v/>
      </c>
      <c r="G3036" s="48">
        <f>IF(D3036="","",MIN(IFERROR(VLOOKUP(B3036,'Debt Inputs'!$A$6:$M$105,7,FALSE),0),D3036+F3036))</f>
        <v/>
      </c>
      <c r="H3036" s="48">
        <f>IF(D3036="","",IF(L3036=1,MAX(0,'Debt Inputs'!$B$2-SUM($G$3006:$G$3105)),0))</f>
        <v/>
      </c>
      <c r="I3036" s="48">
        <f>IF(D3036="","",MIN(D3036+F3036,G3036+H3036))</f>
        <v/>
      </c>
      <c r="J3036" s="48">
        <f>IF(D3036="","",MIN(D3036,MAX(0,I3036-F3036)))</f>
        <v/>
      </c>
      <c r="K3036" s="48">
        <f>IF(D3036="","",MAX(0,D3036+F3036-I3036))</f>
        <v/>
      </c>
      <c r="L3036" s="18">
        <f>IF(D3036="","",IF(D3036&lt;=0,"",1+COUNTIFS($D$3006:$D$3105,"&gt;0",$E$3006:$E$3105,"&gt;"&amp;E3036)))</f>
        <v/>
      </c>
      <c r="M3036" s="18">
        <f>IF(D3036="","",IF(AND(K3036&gt;0,L3036=1),"Yes","No"))</f>
        <v/>
      </c>
      <c r="N3036" s="48">
        <f>IF(D3036="","",N2936+F3036)</f>
        <v/>
      </c>
      <c r="O3036" s="47">
        <f>IF(D3036="","",IF(AND(K3036=0,K2936&gt;0),C3036,""))</f>
        <v/>
      </c>
    </row>
    <row r="3037">
      <c r="A3037" s="49">
        <f>IF(B3037="","",DATE(YEAR('Debt Inputs'!$E$2),MONTH('Debt Inputs'!$E$2)+30,1))</f>
        <v/>
      </c>
      <c r="B3037" s="23">
        <f>IF('Debt Inputs'!A37="","",'Debt Inputs'!A37)</f>
        <v/>
      </c>
      <c r="C3037" s="24">
        <f>IF(B3037="","",IFERROR(VLOOKUP(B3037,'Debt Inputs'!$A$6:$M$105,2,FALSE),""))</f>
        <v/>
      </c>
      <c r="D3037" s="50">
        <f>IF(B3037="","",K2937)</f>
        <v/>
      </c>
      <c r="E3037" s="26">
        <f>IF(B3037="","",IFERROR(VLOOKUP(B3037,'Debt Inputs'!$A$6:$M$105,5,FALSE),0))</f>
        <v/>
      </c>
      <c r="F3037" s="50">
        <f>IF(D3037="","",IFERROR(D3037*E3037/12,0))</f>
        <v/>
      </c>
      <c r="G3037" s="50">
        <f>IF(D3037="","",MIN(IFERROR(VLOOKUP(B3037,'Debt Inputs'!$A$6:$M$105,7,FALSE),0),D3037+F3037))</f>
        <v/>
      </c>
      <c r="H3037" s="50">
        <f>IF(D3037="","",IF(L3037=1,MAX(0,'Debt Inputs'!$B$2-SUM($G$3006:$G$3105)),0))</f>
        <v/>
      </c>
      <c r="I3037" s="50">
        <f>IF(D3037="","",MIN(D3037+F3037,G3037+H3037))</f>
        <v/>
      </c>
      <c r="J3037" s="50">
        <f>IF(D3037="","",MIN(D3037,MAX(0,I3037-F3037)))</f>
        <v/>
      </c>
      <c r="K3037" s="50">
        <f>IF(D3037="","",MAX(0,D3037+F3037-I3037))</f>
        <v/>
      </c>
      <c r="L3037" s="23">
        <f>IF(D3037="","",IF(D3037&lt;=0,"",1+COUNTIFS($D$3006:$D$3105,"&gt;0",$E$3006:$E$3105,"&gt;"&amp;E3037)))</f>
        <v/>
      </c>
      <c r="M3037" s="23">
        <f>IF(D3037="","",IF(AND(K3037&gt;0,L3037=1),"Yes","No"))</f>
        <v/>
      </c>
      <c r="N3037" s="50">
        <f>IF(D3037="","",N2937+F3037)</f>
        <v/>
      </c>
      <c r="O3037" s="49">
        <f>IF(D3037="","",IF(AND(K3037=0,K2937&gt;0),C3037,""))</f>
        <v/>
      </c>
    </row>
    <row r="3038">
      <c r="A3038" s="47">
        <f>IF(B3038="","",DATE(YEAR('Debt Inputs'!$E$2),MONTH('Debt Inputs'!$E$2)+30,1))</f>
        <v/>
      </c>
      <c r="B3038" s="18">
        <f>IF('Debt Inputs'!A38="","",'Debt Inputs'!A38)</f>
        <v/>
      </c>
      <c r="C3038" s="19">
        <f>IF(B3038="","",IFERROR(VLOOKUP(B3038,'Debt Inputs'!$A$6:$M$105,2,FALSE),""))</f>
        <v/>
      </c>
      <c r="D3038" s="48">
        <f>IF(B3038="","",K2938)</f>
        <v/>
      </c>
      <c r="E3038" s="21">
        <f>IF(B3038="","",IFERROR(VLOOKUP(B3038,'Debt Inputs'!$A$6:$M$105,5,FALSE),0))</f>
        <v/>
      </c>
      <c r="F3038" s="48">
        <f>IF(D3038="","",IFERROR(D3038*E3038/12,0))</f>
        <v/>
      </c>
      <c r="G3038" s="48">
        <f>IF(D3038="","",MIN(IFERROR(VLOOKUP(B3038,'Debt Inputs'!$A$6:$M$105,7,FALSE),0),D3038+F3038))</f>
        <v/>
      </c>
      <c r="H3038" s="48">
        <f>IF(D3038="","",IF(L3038=1,MAX(0,'Debt Inputs'!$B$2-SUM($G$3006:$G$3105)),0))</f>
        <v/>
      </c>
      <c r="I3038" s="48">
        <f>IF(D3038="","",MIN(D3038+F3038,G3038+H3038))</f>
        <v/>
      </c>
      <c r="J3038" s="48">
        <f>IF(D3038="","",MIN(D3038,MAX(0,I3038-F3038)))</f>
        <v/>
      </c>
      <c r="K3038" s="48">
        <f>IF(D3038="","",MAX(0,D3038+F3038-I3038))</f>
        <v/>
      </c>
      <c r="L3038" s="18">
        <f>IF(D3038="","",IF(D3038&lt;=0,"",1+COUNTIFS($D$3006:$D$3105,"&gt;0",$E$3006:$E$3105,"&gt;"&amp;E3038)))</f>
        <v/>
      </c>
      <c r="M3038" s="18">
        <f>IF(D3038="","",IF(AND(K3038&gt;0,L3038=1),"Yes","No"))</f>
        <v/>
      </c>
      <c r="N3038" s="48">
        <f>IF(D3038="","",N2938+F3038)</f>
        <v/>
      </c>
      <c r="O3038" s="47">
        <f>IF(D3038="","",IF(AND(K3038=0,K2938&gt;0),C3038,""))</f>
        <v/>
      </c>
    </row>
    <row r="3039">
      <c r="A3039" s="49">
        <f>IF(B3039="","",DATE(YEAR('Debt Inputs'!$E$2),MONTH('Debt Inputs'!$E$2)+30,1))</f>
        <v/>
      </c>
      <c r="B3039" s="23">
        <f>IF('Debt Inputs'!A39="","",'Debt Inputs'!A39)</f>
        <v/>
      </c>
      <c r="C3039" s="24">
        <f>IF(B3039="","",IFERROR(VLOOKUP(B3039,'Debt Inputs'!$A$6:$M$105,2,FALSE),""))</f>
        <v/>
      </c>
      <c r="D3039" s="50">
        <f>IF(B3039="","",K2939)</f>
        <v/>
      </c>
      <c r="E3039" s="26">
        <f>IF(B3039="","",IFERROR(VLOOKUP(B3039,'Debt Inputs'!$A$6:$M$105,5,FALSE),0))</f>
        <v/>
      </c>
      <c r="F3039" s="50">
        <f>IF(D3039="","",IFERROR(D3039*E3039/12,0))</f>
        <v/>
      </c>
      <c r="G3039" s="50">
        <f>IF(D3039="","",MIN(IFERROR(VLOOKUP(B3039,'Debt Inputs'!$A$6:$M$105,7,FALSE),0),D3039+F3039))</f>
        <v/>
      </c>
      <c r="H3039" s="50">
        <f>IF(D3039="","",IF(L3039=1,MAX(0,'Debt Inputs'!$B$2-SUM($G$3006:$G$3105)),0))</f>
        <v/>
      </c>
      <c r="I3039" s="50">
        <f>IF(D3039="","",MIN(D3039+F3039,G3039+H3039))</f>
        <v/>
      </c>
      <c r="J3039" s="50">
        <f>IF(D3039="","",MIN(D3039,MAX(0,I3039-F3039)))</f>
        <v/>
      </c>
      <c r="K3039" s="50">
        <f>IF(D3039="","",MAX(0,D3039+F3039-I3039))</f>
        <v/>
      </c>
      <c r="L3039" s="23">
        <f>IF(D3039="","",IF(D3039&lt;=0,"",1+COUNTIFS($D$3006:$D$3105,"&gt;0",$E$3006:$E$3105,"&gt;"&amp;E3039)))</f>
        <v/>
      </c>
      <c r="M3039" s="23">
        <f>IF(D3039="","",IF(AND(K3039&gt;0,L3039=1),"Yes","No"))</f>
        <v/>
      </c>
      <c r="N3039" s="50">
        <f>IF(D3039="","",N2939+F3039)</f>
        <v/>
      </c>
      <c r="O3039" s="49">
        <f>IF(D3039="","",IF(AND(K3039=0,K2939&gt;0),C3039,""))</f>
        <v/>
      </c>
    </row>
    <row r="3040">
      <c r="A3040" s="47">
        <f>IF(B3040="","",DATE(YEAR('Debt Inputs'!$E$2),MONTH('Debt Inputs'!$E$2)+30,1))</f>
        <v/>
      </c>
      <c r="B3040" s="18">
        <f>IF('Debt Inputs'!A40="","",'Debt Inputs'!A40)</f>
        <v/>
      </c>
      <c r="C3040" s="19">
        <f>IF(B3040="","",IFERROR(VLOOKUP(B3040,'Debt Inputs'!$A$6:$M$105,2,FALSE),""))</f>
        <v/>
      </c>
      <c r="D3040" s="48">
        <f>IF(B3040="","",K2940)</f>
        <v/>
      </c>
      <c r="E3040" s="21">
        <f>IF(B3040="","",IFERROR(VLOOKUP(B3040,'Debt Inputs'!$A$6:$M$105,5,FALSE),0))</f>
        <v/>
      </c>
      <c r="F3040" s="48">
        <f>IF(D3040="","",IFERROR(D3040*E3040/12,0))</f>
        <v/>
      </c>
      <c r="G3040" s="48">
        <f>IF(D3040="","",MIN(IFERROR(VLOOKUP(B3040,'Debt Inputs'!$A$6:$M$105,7,FALSE),0),D3040+F3040))</f>
        <v/>
      </c>
      <c r="H3040" s="48">
        <f>IF(D3040="","",IF(L3040=1,MAX(0,'Debt Inputs'!$B$2-SUM($G$3006:$G$3105)),0))</f>
        <v/>
      </c>
      <c r="I3040" s="48">
        <f>IF(D3040="","",MIN(D3040+F3040,G3040+H3040))</f>
        <v/>
      </c>
      <c r="J3040" s="48">
        <f>IF(D3040="","",MIN(D3040,MAX(0,I3040-F3040)))</f>
        <v/>
      </c>
      <c r="K3040" s="48">
        <f>IF(D3040="","",MAX(0,D3040+F3040-I3040))</f>
        <v/>
      </c>
      <c r="L3040" s="18">
        <f>IF(D3040="","",IF(D3040&lt;=0,"",1+COUNTIFS($D$3006:$D$3105,"&gt;0",$E$3006:$E$3105,"&gt;"&amp;E3040)))</f>
        <v/>
      </c>
      <c r="M3040" s="18">
        <f>IF(D3040="","",IF(AND(K3040&gt;0,L3040=1),"Yes","No"))</f>
        <v/>
      </c>
      <c r="N3040" s="48">
        <f>IF(D3040="","",N2940+F3040)</f>
        <v/>
      </c>
      <c r="O3040" s="47">
        <f>IF(D3040="","",IF(AND(K3040=0,K2940&gt;0),C3040,""))</f>
        <v/>
      </c>
    </row>
    <row r="3041">
      <c r="A3041" s="49">
        <f>IF(B3041="","",DATE(YEAR('Debt Inputs'!$E$2),MONTH('Debt Inputs'!$E$2)+30,1))</f>
        <v/>
      </c>
      <c r="B3041" s="23">
        <f>IF('Debt Inputs'!A41="","",'Debt Inputs'!A41)</f>
        <v/>
      </c>
      <c r="C3041" s="24">
        <f>IF(B3041="","",IFERROR(VLOOKUP(B3041,'Debt Inputs'!$A$6:$M$105,2,FALSE),""))</f>
        <v/>
      </c>
      <c r="D3041" s="50">
        <f>IF(B3041="","",K2941)</f>
        <v/>
      </c>
      <c r="E3041" s="26">
        <f>IF(B3041="","",IFERROR(VLOOKUP(B3041,'Debt Inputs'!$A$6:$M$105,5,FALSE),0))</f>
        <v/>
      </c>
      <c r="F3041" s="50">
        <f>IF(D3041="","",IFERROR(D3041*E3041/12,0))</f>
        <v/>
      </c>
      <c r="G3041" s="50">
        <f>IF(D3041="","",MIN(IFERROR(VLOOKUP(B3041,'Debt Inputs'!$A$6:$M$105,7,FALSE),0),D3041+F3041))</f>
        <v/>
      </c>
      <c r="H3041" s="50">
        <f>IF(D3041="","",IF(L3041=1,MAX(0,'Debt Inputs'!$B$2-SUM($G$3006:$G$3105)),0))</f>
        <v/>
      </c>
      <c r="I3041" s="50">
        <f>IF(D3041="","",MIN(D3041+F3041,G3041+H3041))</f>
        <v/>
      </c>
      <c r="J3041" s="50">
        <f>IF(D3041="","",MIN(D3041,MAX(0,I3041-F3041)))</f>
        <v/>
      </c>
      <c r="K3041" s="50">
        <f>IF(D3041="","",MAX(0,D3041+F3041-I3041))</f>
        <v/>
      </c>
      <c r="L3041" s="23">
        <f>IF(D3041="","",IF(D3041&lt;=0,"",1+COUNTIFS($D$3006:$D$3105,"&gt;0",$E$3006:$E$3105,"&gt;"&amp;E3041)))</f>
        <v/>
      </c>
      <c r="M3041" s="23">
        <f>IF(D3041="","",IF(AND(K3041&gt;0,L3041=1),"Yes","No"))</f>
        <v/>
      </c>
      <c r="N3041" s="50">
        <f>IF(D3041="","",N2941+F3041)</f>
        <v/>
      </c>
      <c r="O3041" s="49">
        <f>IF(D3041="","",IF(AND(K3041=0,K2941&gt;0),C3041,""))</f>
        <v/>
      </c>
    </row>
    <row r="3042">
      <c r="A3042" s="47">
        <f>IF(B3042="","",DATE(YEAR('Debt Inputs'!$E$2),MONTH('Debt Inputs'!$E$2)+30,1))</f>
        <v/>
      </c>
      <c r="B3042" s="18">
        <f>IF('Debt Inputs'!A42="","",'Debt Inputs'!A42)</f>
        <v/>
      </c>
      <c r="C3042" s="19">
        <f>IF(B3042="","",IFERROR(VLOOKUP(B3042,'Debt Inputs'!$A$6:$M$105,2,FALSE),""))</f>
        <v/>
      </c>
      <c r="D3042" s="48">
        <f>IF(B3042="","",K2942)</f>
        <v/>
      </c>
      <c r="E3042" s="21">
        <f>IF(B3042="","",IFERROR(VLOOKUP(B3042,'Debt Inputs'!$A$6:$M$105,5,FALSE),0))</f>
        <v/>
      </c>
      <c r="F3042" s="48">
        <f>IF(D3042="","",IFERROR(D3042*E3042/12,0))</f>
        <v/>
      </c>
      <c r="G3042" s="48">
        <f>IF(D3042="","",MIN(IFERROR(VLOOKUP(B3042,'Debt Inputs'!$A$6:$M$105,7,FALSE),0),D3042+F3042))</f>
        <v/>
      </c>
      <c r="H3042" s="48">
        <f>IF(D3042="","",IF(L3042=1,MAX(0,'Debt Inputs'!$B$2-SUM($G$3006:$G$3105)),0))</f>
        <v/>
      </c>
      <c r="I3042" s="48">
        <f>IF(D3042="","",MIN(D3042+F3042,G3042+H3042))</f>
        <v/>
      </c>
      <c r="J3042" s="48">
        <f>IF(D3042="","",MIN(D3042,MAX(0,I3042-F3042)))</f>
        <v/>
      </c>
      <c r="K3042" s="48">
        <f>IF(D3042="","",MAX(0,D3042+F3042-I3042))</f>
        <v/>
      </c>
      <c r="L3042" s="18">
        <f>IF(D3042="","",IF(D3042&lt;=0,"",1+COUNTIFS($D$3006:$D$3105,"&gt;0",$E$3006:$E$3105,"&gt;"&amp;E3042)))</f>
        <v/>
      </c>
      <c r="M3042" s="18">
        <f>IF(D3042="","",IF(AND(K3042&gt;0,L3042=1),"Yes","No"))</f>
        <v/>
      </c>
      <c r="N3042" s="48">
        <f>IF(D3042="","",N2942+F3042)</f>
        <v/>
      </c>
      <c r="O3042" s="47">
        <f>IF(D3042="","",IF(AND(K3042=0,K2942&gt;0),C3042,""))</f>
        <v/>
      </c>
    </row>
    <row r="3043">
      <c r="A3043" s="49">
        <f>IF(B3043="","",DATE(YEAR('Debt Inputs'!$E$2),MONTH('Debt Inputs'!$E$2)+30,1))</f>
        <v/>
      </c>
      <c r="B3043" s="23">
        <f>IF('Debt Inputs'!A43="","",'Debt Inputs'!A43)</f>
        <v/>
      </c>
      <c r="C3043" s="24">
        <f>IF(B3043="","",IFERROR(VLOOKUP(B3043,'Debt Inputs'!$A$6:$M$105,2,FALSE),""))</f>
        <v/>
      </c>
      <c r="D3043" s="50">
        <f>IF(B3043="","",K2943)</f>
        <v/>
      </c>
      <c r="E3043" s="26">
        <f>IF(B3043="","",IFERROR(VLOOKUP(B3043,'Debt Inputs'!$A$6:$M$105,5,FALSE),0))</f>
        <v/>
      </c>
      <c r="F3043" s="50">
        <f>IF(D3043="","",IFERROR(D3043*E3043/12,0))</f>
        <v/>
      </c>
      <c r="G3043" s="50">
        <f>IF(D3043="","",MIN(IFERROR(VLOOKUP(B3043,'Debt Inputs'!$A$6:$M$105,7,FALSE),0),D3043+F3043))</f>
        <v/>
      </c>
      <c r="H3043" s="50">
        <f>IF(D3043="","",IF(L3043=1,MAX(0,'Debt Inputs'!$B$2-SUM($G$3006:$G$3105)),0))</f>
        <v/>
      </c>
      <c r="I3043" s="50">
        <f>IF(D3043="","",MIN(D3043+F3043,G3043+H3043))</f>
        <v/>
      </c>
      <c r="J3043" s="50">
        <f>IF(D3043="","",MIN(D3043,MAX(0,I3043-F3043)))</f>
        <v/>
      </c>
      <c r="K3043" s="50">
        <f>IF(D3043="","",MAX(0,D3043+F3043-I3043))</f>
        <v/>
      </c>
      <c r="L3043" s="23">
        <f>IF(D3043="","",IF(D3043&lt;=0,"",1+COUNTIFS($D$3006:$D$3105,"&gt;0",$E$3006:$E$3105,"&gt;"&amp;E3043)))</f>
        <v/>
      </c>
      <c r="M3043" s="23">
        <f>IF(D3043="","",IF(AND(K3043&gt;0,L3043=1),"Yes","No"))</f>
        <v/>
      </c>
      <c r="N3043" s="50">
        <f>IF(D3043="","",N2943+F3043)</f>
        <v/>
      </c>
      <c r="O3043" s="49">
        <f>IF(D3043="","",IF(AND(K3043=0,K2943&gt;0),C3043,""))</f>
        <v/>
      </c>
    </row>
    <row r="3044">
      <c r="A3044" s="47">
        <f>IF(B3044="","",DATE(YEAR('Debt Inputs'!$E$2),MONTH('Debt Inputs'!$E$2)+30,1))</f>
        <v/>
      </c>
      <c r="B3044" s="18">
        <f>IF('Debt Inputs'!A44="","",'Debt Inputs'!A44)</f>
        <v/>
      </c>
      <c r="C3044" s="19">
        <f>IF(B3044="","",IFERROR(VLOOKUP(B3044,'Debt Inputs'!$A$6:$M$105,2,FALSE),""))</f>
        <v/>
      </c>
      <c r="D3044" s="48">
        <f>IF(B3044="","",K2944)</f>
        <v/>
      </c>
      <c r="E3044" s="21">
        <f>IF(B3044="","",IFERROR(VLOOKUP(B3044,'Debt Inputs'!$A$6:$M$105,5,FALSE),0))</f>
        <v/>
      </c>
      <c r="F3044" s="48">
        <f>IF(D3044="","",IFERROR(D3044*E3044/12,0))</f>
        <v/>
      </c>
      <c r="G3044" s="48">
        <f>IF(D3044="","",MIN(IFERROR(VLOOKUP(B3044,'Debt Inputs'!$A$6:$M$105,7,FALSE),0),D3044+F3044))</f>
        <v/>
      </c>
      <c r="H3044" s="48">
        <f>IF(D3044="","",IF(L3044=1,MAX(0,'Debt Inputs'!$B$2-SUM($G$3006:$G$3105)),0))</f>
        <v/>
      </c>
      <c r="I3044" s="48">
        <f>IF(D3044="","",MIN(D3044+F3044,G3044+H3044))</f>
        <v/>
      </c>
      <c r="J3044" s="48">
        <f>IF(D3044="","",MIN(D3044,MAX(0,I3044-F3044)))</f>
        <v/>
      </c>
      <c r="K3044" s="48">
        <f>IF(D3044="","",MAX(0,D3044+F3044-I3044))</f>
        <v/>
      </c>
      <c r="L3044" s="18">
        <f>IF(D3044="","",IF(D3044&lt;=0,"",1+COUNTIFS($D$3006:$D$3105,"&gt;0",$E$3006:$E$3105,"&gt;"&amp;E3044)))</f>
        <v/>
      </c>
      <c r="M3044" s="18">
        <f>IF(D3044="","",IF(AND(K3044&gt;0,L3044=1),"Yes","No"))</f>
        <v/>
      </c>
      <c r="N3044" s="48">
        <f>IF(D3044="","",N2944+F3044)</f>
        <v/>
      </c>
      <c r="O3044" s="47">
        <f>IF(D3044="","",IF(AND(K3044=0,K2944&gt;0),C3044,""))</f>
        <v/>
      </c>
    </row>
    <row r="3045">
      <c r="A3045" s="49">
        <f>IF(B3045="","",DATE(YEAR('Debt Inputs'!$E$2),MONTH('Debt Inputs'!$E$2)+30,1))</f>
        <v/>
      </c>
      <c r="B3045" s="23">
        <f>IF('Debt Inputs'!A45="","",'Debt Inputs'!A45)</f>
        <v/>
      </c>
      <c r="C3045" s="24">
        <f>IF(B3045="","",IFERROR(VLOOKUP(B3045,'Debt Inputs'!$A$6:$M$105,2,FALSE),""))</f>
        <v/>
      </c>
      <c r="D3045" s="50">
        <f>IF(B3045="","",K2945)</f>
        <v/>
      </c>
      <c r="E3045" s="26">
        <f>IF(B3045="","",IFERROR(VLOOKUP(B3045,'Debt Inputs'!$A$6:$M$105,5,FALSE),0))</f>
        <v/>
      </c>
      <c r="F3045" s="50">
        <f>IF(D3045="","",IFERROR(D3045*E3045/12,0))</f>
        <v/>
      </c>
      <c r="G3045" s="50">
        <f>IF(D3045="","",MIN(IFERROR(VLOOKUP(B3045,'Debt Inputs'!$A$6:$M$105,7,FALSE),0),D3045+F3045))</f>
        <v/>
      </c>
      <c r="H3045" s="50">
        <f>IF(D3045="","",IF(L3045=1,MAX(0,'Debt Inputs'!$B$2-SUM($G$3006:$G$3105)),0))</f>
        <v/>
      </c>
      <c r="I3045" s="50">
        <f>IF(D3045="","",MIN(D3045+F3045,G3045+H3045))</f>
        <v/>
      </c>
      <c r="J3045" s="50">
        <f>IF(D3045="","",MIN(D3045,MAX(0,I3045-F3045)))</f>
        <v/>
      </c>
      <c r="K3045" s="50">
        <f>IF(D3045="","",MAX(0,D3045+F3045-I3045))</f>
        <v/>
      </c>
      <c r="L3045" s="23">
        <f>IF(D3045="","",IF(D3045&lt;=0,"",1+COUNTIFS($D$3006:$D$3105,"&gt;0",$E$3006:$E$3105,"&gt;"&amp;E3045)))</f>
        <v/>
      </c>
      <c r="M3045" s="23">
        <f>IF(D3045="","",IF(AND(K3045&gt;0,L3045=1),"Yes","No"))</f>
        <v/>
      </c>
      <c r="N3045" s="50">
        <f>IF(D3045="","",N2945+F3045)</f>
        <v/>
      </c>
      <c r="O3045" s="49">
        <f>IF(D3045="","",IF(AND(K3045=0,K2945&gt;0),C3045,""))</f>
        <v/>
      </c>
    </row>
    <row r="3046">
      <c r="A3046" s="47">
        <f>IF(B3046="","",DATE(YEAR('Debt Inputs'!$E$2),MONTH('Debt Inputs'!$E$2)+30,1))</f>
        <v/>
      </c>
      <c r="B3046" s="18">
        <f>IF('Debt Inputs'!A46="","",'Debt Inputs'!A46)</f>
        <v/>
      </c>
      <c r="C3046" s="19">
        <f>IF(B3046="","",IFERROR(VLOOKUP(B3046,'Debt Inputs'!$A$6:$M$105,2,FALSE),""))</f>
        <v/>
      </c>
      <c r="D3046" s="48">
        <f>IF(B3046="","",K2946)</f>
        <v/>
      </c>
      <c r="E3046" s="21">
        <f>IF(B3046="","",IFERROR(VLOOKUP(B3046,'Debt Inputs'!$A$6:$M$105,5,FALSE),0))</f>
        <v/>
      </c>
      <c r="F3046" s="48">
        <f>IF(D3046="","",IFERROR(D3046*E3046/12,0))</f>
        <v/>
      </c>
      <c r="G3046" s="48">
        <f>IF(D3046="","",MIN(IFERROR(VLOOKUP(B3046,'Debt Inputs'!$A$6:$M$105,7,FALSE),0),D3046+F3046))</f>
        <v/>
      </c>
      <c r="H3046" s="48">
        <f>IF(D3046="","",IF(L3046=1,MAX(0,'Debt Inputs'!$B$2-SUM($G$3006:$G$3105)),0))</f>
        <v/>
      </c>
      <c r="I3046" s="48">
        <f>IF(D3046="","",MIN(D3046+F3046,G3046+H3046))</f>
        <v/>
      </c>
      <c r="J3046" s="48">
        <f>IF(D3046="","",MIN(D3046,MAX(0,I3046-F3046)))</f>
        <v/>
      </c>
      <c r="K3046" s="48">
        <f>IF(D3046="","",MAX(0,D3046+F3046-I3046))</f>
        <v/>
      </c>
      <c r="L3046" s="18">
        <f>IF(D3046="","",IF(D3046&lt;=0,"",1+COUNTIFS($D$3006:$D$3105,"&gt;0",$E$3006:$E$3105,"&gt;"&amp;E3046)))</f>
        <v/>
      </c>
      <c r="M3046" s="18">
        <f>IF(D3046="","",IF(AND(K3046&gt;0,L3046=1),"Yes","No"))</f>
        <v/>
      </c>
      <c r="N3046" s="48">
        <f>IF(D3046="","",N2946+F3046)</f>
        <v/>
      </c>
      <c r="O3046" s="47">
        <f>IF(D3046="","",IF(AND(K3046=0,K2946&gt;0),C3046,""))</f>
        <v/>
      </c>
    </row>
    <row r="3047">
      <c r="A3047" s="49">
        <f>IF(B3047="","",DATE(YEAR('Debt Inputs'!$E$2),MONTH('Debt Inputs'!$E$2)+30,1))</f>
        <v/>
      </c>
      <c r="B3047" s="23">
        <f>IF('Debt Inputs'!A47="","",'Debt Inputs'!A47)</f>
        <v/>
      </c>
      <c r="C3047" s="24">
        <f>IF(B3047="","",IFERROR(VLOOKUP(B3047,'Debt Inputs'!$A$6:$M$105,2,FALSE),""))</f>
        <v/>
      </c>
      <c r="D3047" s="50">
        <f>IF(B3047="","",K2947)</f>
        <v/>
      </c>
      <c r="E3047" s="26">
        <f>IF(B3047="","",IFERROR(VLOOKUP(B3047,'Debt Inputs'!$A$6:$M$105,5,FALSE),0))</f>
        <v/>
      </c>
      <c r="F3047" s="50">
        <f>IF(D3047="","",IFERROR(D3047*E3047/12,0))</f>
        <v/>
      </c>
      <c r="G3047" s="50">
        <f>IF(D3047="","",MIN(IFERROR(VLOOKUP(B3047,'Debt Inputs'!$A$6:$M$105,7,FALSE),0),D3047+F3047))</f>
        <v/>
      </c>
      <c r="H3047" s="50">
        <f>IF(D3047="","",IF(L3047=1,MAX(0,'Debt Inputs'!$B$2-SUM($G$3006:$G$3105)),0))</f>
        <v/>
      </c>
      <c r="I3047" s="50">
        <f>IF(D3047="","",MIN(D3047+F3047,G3047+H3047))</f>
        <v/>
      </c>
      <c r="J3047" s="50">
        <f>IF(D3047="","",MIN(D3047,MAX(0,I3047-F3047)))</f>
        <v/>
      </c>
      <c r="K3047" s="50">
        <f>IF(D3047="","",MAX(0,D3047+F3047-I3047))</f>
        <v/>
      </c>
      <c r="L3047" s="23">
        <f>IF(D3047="","",IF(D3047&lt;=0,"",1+COUNTIFS($D$3006:$D$3105,"&gt;0",$E$3006:$E$3105,"&gt;"&amp;E3047)))</f>
        <v/>
      </c>
      <c r="M3047" s="23">
        <f>IF(D3047="","",IF(AND(K3047&gt;0,L3047=1),"Yes","No"))</f>
        <v/>
      </c>
      <c r="N3047" s="50">
        <f>IF(D3047="","",N2947+F3047)</f>
        <v/>
      </c>
      <c r="O3047" s="49">
        <f>IF(D3047="","",IF(AND(K3047=0,K2947&gt;0),C3047,""))</f>
        <v/>
      </c>
    </row>
    <row r="3048">
      <c r="A3048" s="47">
        <f>IF(B3048="","",DATE(YEAR('Debt Inputs'!$E$2),MONTH('Debt Inputs'!$E$2)+30,1))</f>
        <v/>
      </c>
      <c r="B3048" s="18">
        <f>IF('Debt Inputs'!A48="","",'Debt Inputs'!A48)</f>
        <v/>
      </c>
      <c r="C3048" s="19">
        <f>IF(B3048="","",IFERROR(VLOOKUP(B3048,'Debt Inputs'!$A$6:$M$105,2,FALSE),""))</f>
        <v/>
      </c>
      <c r="D3048" s="48">
        <f>IF(B3048="","",K2948)</f>
        <v/>
      </c>
      <c r="E3048" s="21">
        <f>IF(B3048="","",IFERROR(VLOOKUP(B3048,'Debt Inputs'!$A$6:$M$105,5,FALSE),0))</f>
        <v/>
      </c>
      <c r="F3048" s="48">
        <f>IF(D3048="","",IFERROR(D3048*E3048/12,0))</f>
        <v/>
      </c>
      <c r="G3048" s="48">
        <f>IF(D3048="","",MIN(IFERROR(VLOOKUP(B3048,'Debt Inputs'!$A$6:$M$105,7,FALSE),0),D3048+F3048))</f>
        <v/>
      </c>
      <c r="H3048" s="48">
        <f>IF(D3048="","",IF(L3048=1,MAX(0,'Debt Inputs'!$B$2-SUM($G$3006:$G$3105)),0))</f>
        <v/>
      </c>
      <c r="I3048" s="48">
        <f>IF(D3048="","",MIN(D3048+F3048,G3048+H3048))</f>
        <v/>
      </c>
      <c r="J3048" s="48">
        <f>IF(D3048="","",MIN(D3048,MAX(0,I3048-F3048)))</f>
        <v/>
      </c>
      <c r="K3048" s="48">
        <f>IF(D3048="","",MAX(0,D3048+F3048-I3048))</f>
        <v/>
      </c>
      <c r="L3048" s="18">
        <f>IF(D3048="","",IF(D3048&lt;=0,"",1+COUNTIFS($D$3006:$D$3105,"&gt;0",$E$3006:$E$3105,"&gt;"&amp;E3048)))</f>
        <v/>
      </c>
      <c r="M3048" s="18">
        <f>IF(D3048="","",IF(AND(K3048&gt;0,L3048=1),"Yes","No"))</f>
        <v/>
      </c>
      <c r="N3048" s="48">
        <f>IF(D3048="","",N2948+F3048)</f>
        <v/>
      </c>
      <c r="O3048" s="47">
        <f>IF(D3048="","",IF(AND(K3048=0,K2948&gt;0),C3048,""))</f>
        <v/>
      </c>
    </row>
    <row r="3049">
      <c r="A3049" s="49">
        <f>IF(B3049="","",DATE(YEAR('Debt Inputs'!$E$2),MONTH('Debt Inputs'!$E$2)+30,1))</f>
        <v/>
      </c>
      <c r="B3049" s="23">
        <f>IF('Debt Inputs'!A49="","",'Debt Inputs'!A49)</f>
        <v/>
      </c>
      <c r="C3049" s="24">
        <f>IF(B3049="","",IFERROR(VLOOKUP(B3049,'Debt Inputs'!$A$6:$M$105,2,FALSE),""))</f>
        <v/>
      </c>
      <c r="D3049" s="50">
        <f>IF(B3049="","",K2949)</f>
        <v/>
      </c>
      <c r="E3049" s="26">
        <f>IF(B3049="","",IFERROR(VLOOKUP(B3049,'Debt Inputs'!$A$6:$M$105,5,FALSE),0))</f>
        <v/>
      </c>
      <c r="F3049" s="50">
        <f>IF(D3049="","",IFERROR(D3049*E3049/12,0))</f>
        <v/>
      </c>
      <c r="G3049" s="50">
        <f>IF(D3049="","",MIN(IFERROR(VLOOKUP(B3049,'Debt Inputs'!$A$6:$M$105,7,FALSE),0),D3049+F3049))</f>
        <v/>
      </c>
      <c r="H3049" s="50">
        <f>IF(D3049="","",IF(L3049=1,MAX(0,'Debt Inputs'!$B$2-SUM($G$3006:$G$3105)),0))</f>
        <v/>
      </c>
      <c r="I3049" s="50">
        <f>IF(D3049="","",MIN(D3049+F3049,G3049+H3049))</f>
        <v/>
      </c>
      <c r="J3049" s="50">
        <f>IF(D3049="","",MIN(D3049,MAX(0,I3049-F3049)))</f>
        <v/>
      </c>
      <c r="K3049" s="50">
        <f>IF(D3049="","",MAX(0,D3049+F3049-I3049))</f>
        <v/>
      </c>
      <c r="L3049" s="23">
        <f>IF(D3049="","",IF(D3049&lt;=0,"",1+COUNTIFS($D$3006:$D$3105,"&gt;0",$E$3006:$E$3105,"&gt;"&amp;E3049)))</f>
        <v/>
      </c>
      <c r="M3049" s="23">
        <f>IF(D3049="","",IF(AND(K3049&gt;0,L3049=1),"Yes","No"))</f>
        <v/>
      </c>
      <c r="N3049" s="50">
        <f>IF(D3049="","",N2949+F3049)</f>
        <v/>
      </c>
      <c r="O3049" s="49">
        <f>IF(D3049="","",IF(AND(K3049=0,K2949&gt;0),C3049,""))</f>
        <v/>
      </c>
    </row>
    <row r="3050">
      <c r="A3050" s="47">
        <f>IF(B3050="","",DATE(YEAR('Debt Inputs'!$E$2),MONTH('Debt Inputs'!$E$2)+30,1))</f>
        <v/>
      </c>
      <c r="B3050" s="18">
        <f>IF('Debt Inputs'!A50="","",'Debt Inputs'!A50)</f>
        <v/>
      </c>
      <c r="C3050" s="19">
        <f>IF(B3050="","",IFERROR(VLOOKUP(B3050,'Debt Inputs'!$A$6:$M$105,2,FALSE),""))</f>
        <v/>
      </c>
      <c r="D3050" s="48">
        <f>IF(B3050="","",K2950)</f>
        <v/>
      </c>
      <c r="E3050" s="21">
        <f>IF(B3050="","",IFERROR(VLOOKUP(B3050,'Debt Inputs'!$A$6:$M$105,5,FALSE),0))</f>
        <v/>
      </c>
      <c r="F3050" s="48">
        <f>IF(D3050="","",IFERROR(D3050*E3050/12,0))</f>
        <v/>
      </c>
      <c r="G3050" s="48">
        <f>IF(D3050="","",MIN(IFERROR(VLOOKUP(B3050,'Debt Inputs'!$A$6:$M$105,7,FALSE),0),D3050+F3050))</f>
        <v/>
      </c>
      <c r="H3050" s="48">
        <f>IF(D3050="","",IF(L3050=1,MAX(0,'Debt Inputs'!$B$2-SUM($G$3006:$G$3105)),0))</f>
        <v/>
      </c>
      <c r="I3050" s="48">
        <f>IF(D3050="","",MIN(D3050+F3050,G3050+H3050))</f>
        <v/>
      </c>
      <c r="J3050" s="48">
        <f>IF(D3050="","",MIN(D3050,MAX(0,I3050-F3050)))</f>
        <v/>
      </c>
      <c r="K3050" s="48">
        <f>IF(D3050="","",MAX(0,D3050+F3050-I3050))</f>
        <v/>
      </c>
      <c r="L3050" s="18">
        <f>IF(D3050="","",IF(D3050&lt;=0,"",1+COUNTIFS($D$3006:$D$3105,"&gt;0",$E$3006:$E$3105,"&gt;"&amp;E3050)))</f>
        <v/>
      </c>
      <c r="M3050" s="18">
        <f>IF(D3050="","",IF(AND(K3050&gt;0,L3050=1),"Yes","No"))</f>
        <v/>
      </c>
      <c r="N3050" s="48">
        <f>IF(D3050="","",N2950+F3050)</f>
        <v/>
      </c>
      <c r="O3050" s="47">
        <f>IF(D3050="","",IF(AND(K3050=0,K2950&gt;0),C3050,""))</f>
        <v/>
      </c>
    </row>
    <row r="3051">
      <c r="A3051" s="49">
        <f>IF(B3051="","",DATE(YEAR('Debt Inputs'!$E$2),MONTH('Debt Inputs'!$E$2)+30,1))</f>
        <v/>
      </c>
      <c r="B3051" s="23">
        <f>IF('Debt Inputs'!A51="","",'Debt Inputs'!A51)</f>
        <v/>
      </c>
      <c r="C3051" s="24">
        <f>IF(B3051="","",IFERROR(VLOOKUP(B3051,'Debt Inputs'!$A$6:$M$105,2,FALSE),""))</f>
        <v/>
      </c>
      <c r="D3051" s="50">
        <f>IF(B3051="","",K2951)</f>
        <v/>
      </c>
      <c r="E3051" s="26">
        <f>IF(B3051="","",IFERROR(VLOOKUP(B3051,'Debt Inputs'!$A$6:$M$105,5,FALSE),0))</f>
        <v/>
      </c>
      <c r="F3051" s="50">
        <f>IF(D3051="","",IFERROR(D3051*E3051/12,0))</f>
        <v/>
      </c>
      <c r="G3051" s="50">
        <f>IF(D3051="","",MIN(IFERROR(VLOOKUP(B3051,'Debt Inputs'!$A$6:$M$105,7,FALSE),0),D3051+F3051))</f>
        <v/>
      </c>
      <c r="H3051" s="50">
        <f>IF(D3051="","",IF(L3051=1,MAX(0,'Debt Inputs'!$B$2-SUM($G$3006:$G$3105)),0))</f>
        <v/>
      </c>
      <c r="I3051" s="50">
        <f>IF(D3051="","",MIN(D3051+F3051,G3051+H3051))</f>
        <v/>
      </c>
      <c r="J3051" s="50">
        <f>IF(D3051="","",MIN(D3051,MAX(0,I3051-F3051)))</f>
        <v/>
      </c>
      <c r="K3051" s="50">
        <f>IF(D3051="","",MAX(0,D3051+F3051-I3051))</f>
        <v/>
      </c>
      <c r="L3051" s="23">
        <f>IF(D3051="","",IF(D3051&lt;=0,"",1+COUNTIFS($D$3006:$D$3105,"&gt;0",$E$3006:$E$3105,"&gt;"&amp;E3051)))</f>
        <v/>
      </c>
      <c r="M3051" s="23">
        <f>IF(D3051="","",IF(AND(K3051&gt;0,L3051=1),"Yes","No"))</f>
        <v/>
      </c>
      <c r="N3051" s="50">
        <f>IF(D3051="","",N2951+F3051)</f>
        <v/>
      </c>
      <c r="O3051" s="49">
        <f>IF(D3051="","",IF(AND(K3051=0,K2951&gt;0),C3051,""))</f>
        <v/>
      </c>
    </row>
    <row r="3052">
      <c r="A3052" s="47">
        <f>IF(B3052="","",DATE(YEAR('Debt Inputs'!$E$2),MONTH('Debt Inputs'!$E$2)+30,1))</f>
        <v/>
      </c>
      <c r="B3052" s="18">
        <f>IF('Debt Inputs'!A52="","",'Debt Inputs'!A52)</f>
        <v/>
      </c>
      <c r="C3052" s="19">
        <f>IF(B3052="","",IFERROR(VLOOKUP(B3052,'Debt Inputs'!$A$6:$M$105,2,FALSE),""))</f>
        <v/>
      </c>
      <c r="D3052" s="48">
        <f>IF(B3052="","",K2952)</f>
        <v/>
      </c>
      <c r="E3052" s="21">
        <f>IF(B3052="","",IFERROR(VLOOKUP(B3052,'Debt Inputs'!$A$6:$M$105,5,FALSE),0))</f>
        <v/>
      </c>
      <c r="F3052" s="48">
        <f>IF(D3052="","",IFERROR(D3052*E3052/12,0))</f>
        <v/>
      </c>
      <c r="G3052" s="48">
        <f>IF(D3052="","",MIN(IFERROR(VLOOKUP(B3052,'Debt Inputs'!$A$6:$M$105,7,FALSE),0),D3052+F3052))</f>
        <v/>
      </c>
      <c r="H3052" s="48">
        <f>IF(D3052="","",IF(L3052=1,MAX(0,'Debt Inputs'!$B$2-SUM($G$3006:$G$3105)),0))</f>
        <v/>
      </c>
      <c r="I3052" s="48">
        <f>IF(D3052="","",MIN(D3052+F3052,G3052+H3052))</f>
        <v/>
      </c>
      <c r="J3052" s="48">
        <f>IF(D3052="","",MIN(D3052,MAX(0,I3052-F3052)))</f>
        <v/>
      </c>
      <c r="K3052" s="48">
        <f>IF(D3052="","",MAX(0,D3052+F3052-I3052))</f>
        <v/>
      </c>
      <c r="L3052" s="18">
        <f>IF(D3052="","",IF(D3052&lt;=0,"",1+COUNTIFS($D$3006:$D$3105,"&gt;0",$E$3006:$E$3105,"&gt;"&amp;E3052)))</f>
        <v/>
      </c>
      <c r="M3052" s="18">
        <f>IF(D3052="","",IF(AND(K3052&gt;0,L3052=1),"Yes","No"))</f>
        <v/>
      </c>
      <c r="N3052" s="48">
        <f>IF(D3052="","",N2952+F3052)</f>
        <v/>
      </c>
      <c r="O3052" s="47">
        <f>IF(D3052="","",IF(AND(K3052=0,K2952&gt;0),C3052,""))</f>
        <v/>
      </c>
    </row>
    <row r="3053">
      <c r="A3053" s="49">
        <f>IF(B3053="","",DATE(YEAR('Debt Inputs'!$E$2),MONTH('Debt Inputs'!$E$2)+30,1))</f>
        <v/>
      </c>
      <c r="B3053" s="23">
        <f>IF('Debt Inputs'!A53="","",'Debt Inputs'!A53)</f>
        <v/>
      </c>
      <c r="C3053" s="24">
        <f>IF(B3053="","",IFERROR(VLOOKUP(B3053,'Debt Inputs'!$A$6:$M$105,2,FALSE),""))</f>
        <v/>
      </c>
      <c r="D3053" s="50">
        <f>IF(B3053="","",K2953)</f>
        <v/>
      </c>
      <c r="E3053" s="26">
        <f>IF(B3053="","",IFERROR(VLOOKUP(B3053,'Debt Inputs'!$A$6:$M$105,5,FALSE),0))</f>
        <v/>
      </c>
      <c r="F3053" s="50">
        <f>IF(D3053="","",IFERROR(D3053*E3053/12,0))</f>
        <v/>
      </c>
      <c r="G3053" s="50">
        <f>IF(D3053="","",MIN(IFERROR(VLOOKUP(B3053,'Debt Inputs'!$A$6:$M$105,7,FALSE),0),D3053+F3053))</f>
        <v/>
      </c>
      <c r="H3053" s="50">
        <f>IF(D3053="","",IF(L3053=1,MAX(0,'Debt Inputs'!$B$2-SUM($G$3006:$G$3105)),0))</f>
        <v/>
      </c>
      <c r="I3053" s="50">
        <f>IF(D3053="","",MIN(D3053+F3053,G3053+H3053))</f>
        <v/>
      </c>
      <c r="J3053" s="50">
        <f>IF(D3053="","",MIN(D3053,MAX(0,I3053-F3053)))</f>
        <v/>
      </c>
      <c r="K3053" s="50">
        <f>IF(D3053="","",MAX(0,D3053+F3053-I3053))</f>
        <v/>
      </c>
      <c r="L3053" s="23">
        <f>IF(D3053="","",IF(D3053&lt;=0,"",1+COUNTIFS($D$3006:$D$3105,"&gt;0",$E$3006:$E$3105,"&gt;"&amp;E3053)))</f>
        <v/>
      </c>
      <c r="M3053" s="23">
        <f>IF(D3053="","",IF(AND(K3053&gt;0,L3053=1),"Yes","No"))</f>
        <v/>
      </c>
      <c r="N3053" s="50">
        <f>IF(D3053="","",N2953+F3053)</f>
        <v/>
      </c>
      <c r="O3053" s="49">
        <f>IF(D3053="","",IF(AND(K3053=0,K2953&gt;0),C3053,""))</f>
        <v/>
      </c>
    </row>
    <row r="3054">
      <c r="A3054" s="47">
        <f>IF(B3054="","",DATE(YEAR('Debt Inputs'!$E$2),MONTH('Debt Inputs'!$E$2)+30,1))</f>
        <v/>
      </c>
      <c r="B3054" s="18">
        <f>IF('Debt Inputs'!A54="","",'Debt Inputs'!A54)</f>
        <v/>
      </c>
      <c r="C3054" s="19">
        <f>IF(B3054="","",IFERROR(VLOOKUP(B3054,'Debt Inputs'!$A$6:$M$105,2,FALSE),""))</f>
        <v/>
      </c>
      <c r="D3054" s="48">
        <f>IF(B3054="","",K2954)</f>
        <v/>
      </c>
      <c r="E3054" s="21">
        <f>IF(B3054="","",IFERROR(VLOOKUP(B3054,'Debt Inputs'!$A$6:$M$105,5,FALSE),0))</f>
        <v/>
      </c>
      <c r="F3054" s="48">
        <f>IF(D3054="","",IFERROR(D3054*E3054/12,0))</f>
        <v/>
      </c>
      <c r="G3054" s="48">
        <f>IF(D3054="","",MIN(IFERROR(VLOOKUP(B3054,'Debt Inputs'!$A$6:$M$105,7,FALSE),0),D3054+F3054))</f>
        <v/>
      </c>
      <c r="H3054" s="48">
        <f>IF(D3054="","",IF(L3054=1,MAX(0,'Debt Inputs'!$B$2-SUM($G$3006:$G$3105)),0))</f>
        <v/>
      </c>
      <c r="I3054" s="48">
        <f>IF(D3054="","",MIN(D3054+F3054,G3054+H3054))</f>
        <v/>
      </c>
      <c r="J3054" s="48">
        <f>IF(D3054="","",MIN(D3054,MAX(0,I3054-F3054)))</f>
        <v/>
      </c>
      <c r="K3054" s="48">
        <f>IF(D3054="","",MAX(0,D3054+F3054-I3054))</f>
        <v/>
      </c>
      <c r="L3054" s="18">
        <f>IF(D3054="","",IF(D3054&lt;=0,"",1+COUNTIFS($D$3006:$D$3105,"&gt;0",$E$3006:$E$3105,"&gt;"&amp;E3054)))</f>
        <v/>
      </c>
      <c r="M3054" s="18">
        <f>IF(D3054="","",IF(AND(K3054&gt;0,L3054=1),"Yes","No"))</f>
        <v/>
      </c>
      <c r="N3054" s="48">
        <f>IF(D3054="","",N2954+F3054)</f>
        <v/>
      </c>
      <c r="O3054" s="47">
        <f>IF(D3054="","",IF(AND(K3054=0,K2954&gt;0),C3054,""))</f>
        <v/>
      </c>
    </row>
    <row r="3055">
      <c r="A3055" s="49">
        <f>IF(B3055="","",DATE(YEAR('Debt Inputs'!$E$2),MONTH('Debt Inputs'!$E$2)+30,1))</f>
        <v/>
      </c>
      <c r="B3055" s="23">
        <f>IF('Debt Inputs'!A55="","",'Debt Inputs'!A55)</f>
        <v/>
      </c>
      <c r="C3055" s="24">
        <f>IF(B3055="","",IFERROR(VLOOKUP(B3055,'Debt Inputs'!$A$6:$M$105,2,FALSE),""))</f>
        <v/>
      </c>
      <c r="D3055" s="50">
        <f>IF(B3055="","",K2955)</f>
        <v/>
      </c>
      <c r="E3055" s="26">
        <f>IF(B3055="","",IFERROR(VLOOKUP(B3055,'Debt Inputs'!$A$6:$M$105,5,FALSE),0))</f>
        <v/>
      </c>
      <c r="F3055" s="50">
        <f>IF(D3055="","",IFERROR(D3055*E3055/12,0))</f>
        <v/>
      </c>
      <c r="G3055" s="50">
        <f>IF(D3055="","",MIN(IFERROR(VLOOKUP(B3055,'Debt Inputs'!$A$6:$M$105,7,FALSE),0),D3055+F3055))</f>
        <v/>
      </c>
      <c r="H3055" s="50">
        <f>IF(D3055="","",IF(L3055=1,MAX(0,'Debt Inputs'!$B$2-SUM($G$3006:$G$3105)),0))</f>
        <v/>
      </c>
      <c r="I3055" s="50">
        <f>IF(D3055="","",MIN(D3055+F3055,G3055+H3055))</f>
        <v/>
      </c>
      <c r="J3055" s="50">
        <f>IF(D3055="","",MIN(D3055,MAX(0,I3055-F3055)))</f>
        <v/>
      </c>
      <c r="K3055" s="50">
        <f>IF(D3055="","",MAX(0,D3055+F3055-I3055))</f>
        <v/>
      </c>
      <c r="L3055" s="23">
        <f>IF(D3055="","",IF(D3055&lt;=0,"",1+COUNTIFS($D$3006:$D$3105,"&gt;0",$E$3006:$E$3105,"&gt;"&amp;E3055)))</f>
        <v/>
      </c>
      <c r="M3055" s="23">
        <f>IF(D3055="","",IF(AND(K3055&gt;0,L3055=1),"Yes","No"))</f>
        <v/>
      </c>
      <c r="N3055" s="50">
        <f>IF(D3055="","",N2955+F3055)</f>
        <v/>
      </c>
      <c r="O3055" s="49">
        <f>IF(D3055="","",IF(AND(K3055=0,K2955&gt;0),C3055,""))</f>
        <v/>
      </c>
    </row>
    <row r="3056">
      <c r="A3056" s="47">
        <f>IF(B3056="","",DATE(YEAR('Debt Inputs'!$E$2),MONTH('Debt Inputs'!$E$2)+30,1))</f>
        <v/>
      </c>
      <c r="B3056" s="18">
        <f>IF('Debt Inputs'!A56="","",'Debt Inputs'!A56)</f>
        <v/>
      </c>
      <c r="C3056" s="19">
        <f>IF(B3056="","",IFERROR(VLOOKUP(B3056,'Debt Inputs'!$A$6:$M$105,2,FALSE),""))</f>
        <v/>
      </c>
      <c r="D3056" s="48">
        <f>IF(B3056="","",K2956)</f>
        <v/>
      </c>
      <c r="E3056" s="21">
        <f>IF(B3056="","",IFERROR(VLOOKUP(B3056,'Debt Inputs'!$A$6:$M$105,5,FALSE),0))</f>
        <v/>
      </c>
      <c r="F3056" s="48">
        <f>IF(D3056="","",IFERROR(D3056*E3056/12,0))</f>
        <v/>
      </c>
      <c r="G3056" s="48">
        <f>IF(D3056="","",MIN(IFERROR(VLOOKUP(B3056,'Debt Inputs'!$A$6:$M$105,7,FALSE),0),D3056+F3056))</f>
        <v/>
      </c>
      <c r="H3056" s="48">
        <f>IF(D3056="","",IF(L3056=1,MAX(0,'Debt Inputs'!$B$2-SUM($G$3006:$G$3105)),0))</f>
        <v/>
      </c>
      <c r="I3056" s="48">
        <f>IF(D3056="","",MIN(D3056+F3056,G3056+H3056))</f>
        <v/>
      </c>
      <c r="J3056" s="48">
        <f>IF(D3056="","",MIN(D3056,MAX(0,I3056-F3056)))</f>
        <v/>
      </c>
      <c r="K3056" s="48">
        <f>IF(D3056="","",MAX(0,D3056+F3056-I3056))</f>
        <v/>
      </c>
      <c r="L3056" s="18">
        <f>IF(D3056="","",IF(D3056&lt;=0,"",1+COUNTIFS($D$3006:$D$3105,"&gt;0",$E$3006:$E$3105,"&gt;"&amp;E3056)))</f>
        <v/>
      </c>
      <c r="M3056" s="18">
        <f>IF(D3056="","",IF(AND(K3056&gt;0,L3056=1),"Yes","No"))</f>
        <v/>
      </c>
      <c r="N3056" s="48">
        <f>IF(D3056="","",N2956+F3056)</f>
        <v/>
      </c>
      <c r="O3056" s="47">
        <f>IF(D3056="","",IF(AND(K3056=0,K2956&gt;0),C3056,""))</f>
        <v/>
      </c>
    </row>
    <row r="3057">
      <c r="A3057" s="49">
        <f>IF(B3057="","",DATE(YEAR('Debt Inputs'!$E$2),MONTH('Debt Inputs'!$E$2)+30,1))</f>
        <v/>
      </c>
      <c r="B3057" s="23">
        <f>IF('Debt Inputs'!A57="","",'Debt Inputs'!A57)</f>
        <v/>
      </c>
      <c r="C3057" s="24">
        <f>IF(B3057="","",IFERROR(VLOOKUP(B3057,'Debt Inputs'!$A$6:$M$105,2,FALSE),""))</f>
        <v/>
      </c>
      <c r="D3057" s="50">
        <f>IF(B3057="","",K2957)</f>
        <v/>
      </c>
      <c r="E3057" s="26">
        <f>IF(B3057="","",IFERROR(VLOOKUP(B3057,'Debt Inputs'!$A$6:$M$105,5,FALSE),0))</f>
        <v/>
      </c>
      <c r="F3057" s="50">
        <f>IF(D3057="","",IFERROR(D3057*E3057/12,0))</f>
        <v/>
      </c>
      <c r="G3057" s="50">
        <f>IF(D3057="","",MIN(IFERROR(VLOOKUP(B3057,'Debt Inputs'!$A$6:$M$105,7,FALSE),0),D3057+F3057))</f>
        <v/>
      </c>
      <c r="H3057" s="50">
        <f>IF(D3057="","",IF(L3057=1,MAX(0,'Debt Inputs'!$B$2-SUM($G$3006:$G$3105)),0))</f>
        <v/>
      </c>
      <c r="I3057" s="50">
        <f>IF(D3057="","",MIN(D3057+F3057,G3057+H3057))</f>
        <v/>
      </c>
      <c r="J3057" s="50">
        <f>IF(D3057="","",MIN(D3057,MAX(0,I3057-F3057)))</f>
        <v/>
      </c>
      <c r="K3057" s="50">
        <f>IF(D3057="","",MAX(0,D3057+F3057-I3057))</f>
        <v/>
      </c>
      <c r="L3057" s="23">
        <f>IF(D3057="","",IF(D3057&lt;=0,"",1+COUNTIFS($D$3006:$D$3105,"&gt;0",$E$3006:$E$3105,"&gt;"&amp;E3057)))</f>
        <v/>
      </c>
      <c r="M3057" s="23">
        <f>IF(D3057="","",IF(AND(K3057&gt;0,L3057=1),"Yes","No"))</f>
        <v/>
      </c>
      <c r="N3057" s="50">
        <f>IF(D3057="","",N2957+F3057)</f>
        <v/>
      </c>
      <c r="O3057" s="49">
        <f>IF(D3057="","",IF(AND(K3057=0,K2957&gt;0),C3057,""))</f>
        <v/>
      </c>
    </row>
    <row r="3058">
      <c r="A3058" s="47">
        <f>IF(B3058="","",DATE(YEAR('Debt Inputs'!$E$2),MONTH('Debt Inputs'!$E$2)+30,1))</f>
        <v/>
      </c>
      <c r="B3058" s="18">
        <f>IF('Debt Inputs'!A58="","",'Debt Inputs'!A58)</f>
        <v/>
      </c>
      <c r="C3058" s="19">
        <f>IF(B3058="","",IFERROR(VLOOKUP(B3058,'Debt Inputs'!$A$6:$M$105,2,FALSE),""))</f>
        <v/>
      </c>
      <c r="D3058" s="48">
        <f>IF(B3058="","",K2958)</f>
        <v/>
      </c>
      <c r="E3058" s="21">
        <f>IF(B3058="","",IFERROR(VLOOKUP(B3058,'Debt Inputs'!$A$6:$M$105,5,FALSE),0))</f>
        <v/>
      </c>
      <c r="F3058" s="48">
        <f>IF(D3058="","",IFERROR(D3058*E3058/12,0))</f>
        <v/>
      </c>
      <c r="G3058" s="48">
        <f>IF(D3058="","",MIN(IFERROR(VLOOKUP(B3058,'Debt Inputs'!$A$6:$M$105,7,FALSE),0),D3058+F3058))</f>
        <v/>
      </c>
      <c r="H3058" s="48">
        <f>IF(D3058="","",IF(L3058=1,MAX(0,'Debt Inputs'!$B$2-SUM($G$3006:$G$3105)),0))</f>
        <v/>
      </c>
      <c r="I3058" s="48">
        <f>IF(D3058="","",MIN(D3058+F3058,G3058+H3058))</f>
        <v/>
      </c>
      <c r="J3058" s="48">
        <f>IF(D3058="","",MIN(D3058,MAX(0,I3058-F3058)))</f>
        <v/>
      </c>
      <c r="K3058" s="48">
        <f>IF(D3058="","",MAX(0,D3058+F3058-I3058))</f>
        <v/>
      </c>
      <c r="L3058" s="18">
        <f>IF(D3058="","",IF(D3058&lt;=0,"",1+COUNTIFS($D$3006:$D$3105,"&gt;0",$E$3006:$E$3105,"&gt;"&amp;E3058)))</f>
        <v/>
      </c>
      <c r="M3058" s="18">
        <f>IF(D3058="","",IF(AND(K3058&gt;0,L3058=1),"Yes","No"))</f>
        <v/>
      </c>
      <c r="N3058" s="48">
        <f>IF(D3058="","",N2958+F3058)</f>
        <v/>
      </c>
      <c r="O3058" s="47">
        <f>IF(D3058="","",IF(AND(K3058=0,K2958&gt;0),C3058,""))</f>
        <v/>
      </c>
    </row>
    <row r="3059">
      <c r="A3059" s="49">
        <f>IF(B3059="","",DATE(YEAR('Debt Inputs'!$E$2),MONTH('Debt Inputs'!$E$2)+30,1))</f>
        <v/>
      </c>
      <c r="B3059" s="23">
        <f>IF('Debt Inputs'!A59="","",'Debt Inputs'!A59)</f>
        <v/>
      </c>
      <c r="C3059" s="24">
        <f>IF(B3059="","",IFERROR(VLOOKUP(B3059,'Debt Inputs'!$A$6:$M$105,2,FALSE),""))</f>
        <v/>
      </c>
      <c r="D3059" s="50">
        <f>IF(B3059="","",K2959)</f>
        <v/>
      </c>
      <c r="E3059" s="26">
        <f>IF(B3059="","",IFERROR(VLOOKUP(B3059,'Debt Inputs'!$A$6:$M$105,5,FALSE),0))</f>
        <v/>
      </c>
      <c r="F3059" s="50">
        <f>IF(D3059="","",IFERROR(D3059*E3059/12,0))</f>
        <v/>
      </c>
      <c r="G3059" s="50">
        <f>IF(D3059="","",MIN(IFERROR(VLOOKUP(B3059,'Debt Inputs'!$A$6:$M$105,7,FALSE),0),D3059+F3059))</f>
        <v/>
      </c>
      <c r="H3059" s="50">
        <f>IF(D3059="","",IF(L3059=1,MAX(0,'Debt Inputs'!$B$2-SUM($G$3006:$G$3105)),0))</f>
        <v/>
      </c>
      <c r="I3059" s="50">
        <f>IF(D3059="","",MIN(D3059+F3059,G3059+H3059))</f>
        <v/>
      </c>
      <c r="J3059" s="50">
        <f>IF(D3059="","",MIN(D3059,MAX(0,I3059-F3059)))</f>
        <v/>
      </c>
      <c r="K3059" s="50">
        <f>IF(D3059="","",MAX(0,D3059+F3059-I3059))</f>
        <v/>
      </c>
      <c r="L3059" s="23">
        <f>IF(D3059="","",IF(D3059&lt;=0,"",1+COUNTIFS($D$3006:$D$3105,"&gt;0",$E$3006:$E$3105,"&gt;"&amp;E3059)))</f>
        <v/>
      </c>
      <c r="M3059" s="23">
        <f>IF(D3059="","",IF(AND(K3059&gt;0,L3059=1),"Yes","No"))</f>
        <v/>
      </c>
      <c r="N3059" s="50">
        <f>IF(D3059="","",N2959+F3059)</f>
        <v/>
      </c>
      <c r="O3059" s="49">
        <f>IF(D3059="","",IF(AND(K3059=0,K2959&gt;0),C3059,""))</f>
        <v/>
      </c>
    </row>
    <row r="3060">
      <c r="A3060" s="47">
        <f>IF(B3060="","",DATE(YEAR('Debt Inputs'!$E$2),MONTH('Debt Inputs'!$E$2)+30,1))</f>
        <v/>
      </c>
      <c r="B3060" s="18">
        <f>IF('Debt Inputs'!A60="","",'Debt Inputs'!A60)</f>
        <v/>
      </c>
      <c r="C3060" s="19">
        <f>IF(B3060="","",IFERROR(VLOOKUP(B3060,'Debt Inputs'!$A$6:$M$105,2,FALSE),""))</f>
        <v/>
      </c>
      <c r="D3060" s="48">
        <f>IF(B3060="","",K2960)</f>
        <v/>
      </c>
      <c r="E3060" s="21">
        <f>IF(B3060="","",IFERROR(VLOOKUP(B3060,'Debt Inputs'!$A$6:$M$105,5,FALSE),0))</f>
        <v/>
      </c>
      <c r="F3060" s="48">
        <f>IF(D3060="","",IFERROR(D3060*E3060/12,0))</f>
        <v/>
      </c>
      <c r="G3060" s="48">
        <f>IF(D3060="","",MIN(IFERROR(VLOOKUP(B3060,'Debt Inputs'!$A$6:$M$105,7,FALSE),0),D3060+F3060))</f>
        <v/>
      </c>
      <c r="H3060" s="48">
        <f>IF(D3060="","",IF(L3060=1,MAX(0,'Debt Inputs'!$B$2-SUM($G$3006:$G$3105)),0))</f>
        <v/>
      </c>
      <c r="I3060" s="48">
        <f>IF(D3060="","",MIN(D3060+F3060,G3060+H3060))</f>
        <v/>
      </c>
      <c r="J3060" s="48">
        <f>IF(D3060="","",MIN(D3060,MAX(0,I3060-F3060)))</f>
        <v/>
      </c>
      <c r="K3060" s="48">
        <f>IF(D3060="","",MAX(0,D3060+F3060-I3060))</f>
        <v/>
      </c>
      <c r="L3060" s="18">
        <f>IF(D3060="","",IF(D3060&lt;=0,"",1+COUNTIFS($D$3006:$D$3105,"&gt;0",$E$3006:$E$3105,"&gt;"&amp;E3060)))</f>
        <v/>
      </c>
      <c r="M3060" s="18">
        <f>IF(D3060="","",IF(AND(K3060&gt;0,L3060=1),"Yes","No"))</f>
        <v/>
      </c>
      <c r="N3060" s="48">
        <f>IF(D3060="","",N2960+F3060)</f>
        <v/>
      </c>
      <c r="O3060" s="47">
        <f>IF(D3060="","",IF(AND(K3060=0,K2960&gt;0),C3060,""))</f>
        <v/>
      </c>
    </row>
    <row r="3061">
      <c r="A3061" s="49">
        <f>IF(B3061="","",DATE(YEAR('Debt Inputs'!$E$2),MONTH('Debt Inputs'!$E$2)+30,1))</f>
        <v/>
      </c>
      <c r="B3061" s="23">
        <f>IF('Debt Inputs'!A61="","",'Debt Inputs'!A61)</f>
        <v/>
      </c>
      <c r="C3061" s="24">
        <f>IF(B3061="","",IFERROR(VLOOKUP(B3061,'Debt Inputs'!$A$6:$M$105,2,FALSE),""))</f>
        <v/>
      </c>
      <c r="D3061" s="50">
        <f>IF(B3061="","",K2961)</f>
        <v/>
      </c>
      <c r="E3061" s="26">
        <f>IF(B3061="","",IFERROR(VLOOKUP(B3061,'Debt Inputs'!$A$6:$M$105,5,FALSE),0))</f>
        <v/>
      </c>
      <c r="F3061" s="50">
        <f>IF(D3061="","",IFERROR(D3061*E3061/12,0))</f>
        <v/>
      </c>
      <c r="G3061" s="50">
        <f>IF(D3061="","",MIN(IFERROR(VLOOKUP(B3061,'Debt Inputs'!$A$6:$M$105,7,FALSE),0),D3061+F3061))</f>
        <v/>
      </c>
      <c r="H3061" s="50">
        <f>IF(D3061="","",IF(L3061=1,MAX(0,'Debt Inputs'!$B$2-SUM($G$3006:$G$3105)),0))</f>
        <v/>
      </c>
      <c r="I3061" s="50">
        <f>IF(D3061="","",MIN(D3061+F3061,G3061+H3061))</f>
        <v/>
      </c>
      <c r="J3061" s="50">
        <f>IF(D3061="","",MIN(D3061,MAX(0,I3061-F3061)))</f>
        <v/>
      </c>
      <c r="K3061" s="50">
        <f>IF(D3061="","",MAX(0,D3061+F3061-I3061))</f>
        <v/>
      </c>
      <c r="L3061" s="23">
        <f>IF(D3061="","",IF(D3061&lt;=0,"",1+COUNTIFS($D$3006:$D$3105,"&gt;0",$E$3006:$E$3105,"&gt;"&amp;E3061)))</f>
        <v/>
      </c>
      <c r="M3061" s="23">
        <f>IF(D3061="","",IF(AND(K3061&gt;0,L3061=1),"Yes","No"))</f>
        <v/>
      </c>
      <c r="N3061" s="50">
        <f>IF(D3061="","",N2961+F3061)</f>
        <v/>
      </c>
      <c r="O3061" s="49">
        <f>IF(D3061="","",IF(AND(K3061=0,K2961&gt;0),C3061,""))</f>
        <v/>
      </c>
    </row>
    <row r="3062">
      <c r="A3062" s="47">
        <f>IF(B3062="","",DATE(YEAR('Debt Inputs'!$E$2),MONTH('Debt Inputs'!$E$2)+30,1))</f>
        <v/>
      </c>
      <c r="B3062" s="18">
        <f>IF('Debt Inputs'!A62="","",'Debt Inputs'!A62)</f>
        <v/>
      </c>
      <c r="C3062" s="19">
        <f>IF(B3062="","",IFERROR(VLOOKUP(B3062,'Debt Inputs'!$A$6:$M$105,2,FALSE),""))</f>
        <v/>
      </c>
      <c r="D3062" s="48">
        <f>IF(B3062="","",K2962)</f>
        <v/>
      </c>
      <c r="E3062" s="21">
        <f>IF(B3062="","",IFERROR(VLOOKUP(B3062,'Debt Inputs'!$A$6:$M$105,5,FALSE),0))</f>
        <v/>
      </c>
      <c r="F3062" s="48">
        <f>IF(D3062="","",IFERROR(D3062*E3062/12,0))</f>
        <v/>
      </c>
      <c r="G3062" s="48">
        <f>IF(D3062="","",MIN(IFERROR(VLOOKUP(B3062,'Debt Inputs'!$A$6:$M$105,7,FALSE),0),D3062+F3062))</f>
        <v/>
      </c>
      <c r="H3062" s="48">
        <f>IF(D3062="","",IF(L3062=1,MAX(0,'Debt Inputs'!$B$2-SUM($G$3006:$G$3105)),0))</f>
        <v/>
      </c>
      <c r="I3062" s="48">
        <f>IF(D3062="","",MIN(D3062+F3062,G3062+H3062))</f>
        <v/>
      </c>
      <c r="J3062" s="48">
        <f>IF(D3062="","",MIN(D3062,MAX(0,I3062-F3062)))</f>
        <v/>
      </c>
      <c r="K3062" s="48">
        <f>IF(D3062="","",MAX(0,D3062+F3062-I3062))</f>
        <v/>
      </c>
      <c r="L3062" s="18">
        <f>IF(D3062="","",IF(D3062&lt;=0,"",1+COUNTIFS($D$3006:$D$3105,"&gt;0",$E$3006:$E$3105,"&gt;"&amp;E3062)))</f>
        <v/>
      </c>
      <c r="M3062" s="18">
        <f>IF(D3062="","",IF(AND(K3062&gt;0,L3062=1),"Yes","No"))</f>
        <v/>
      </c>
      <c r="N3062" s="48">
        <f>IF(D3062="","",N2962+F3062)</f>
        <v/>
      </c>
      <c r="O3062" s="47">
        <f>IF(D3062="","",IF(AND(K3062=0,K2962&gt;0),C3062,""))</f>
        <v/>
      </c>
    </row>
    <row r="3063">
      <c r="A3063" s="49">
        <f>IF(B3063="","",DATE(YEAR('Debt Inputs'!$E$2),MONTH('Debt Inputs'!$E$2)+30,1))</f>
        <v/>
      </c>
      <c r="B3063" s="23">
        <f>IF('Debt Inputs'!A63="","",'Debt Inputs'!A63)</f>
        <v/>
      </c>
      <c r="C3063" s="24">
        <f>IF(B3063="","",IFERROR(VLOOKUP(B3063,'Debt Inputs'!$A$6:$M$105,2,FALSE),""))</f>
        <v/>
      </c>
      <c r="D3063" s="50">
        <f>IF(B3063="","",K2963)</f>
        <v/>
      </c>
      <c r="E3063" s="26">
        <f>IF(B3063="","",IFERROR(VLOOKUP(B3063,'Debt Inputs'!$A$6:$M$105,5,FALSE),0))</f>
        <v/>
      </c>
      <c r="F3063" s="50">
        <f>IF(D3063="","",IFERROR(D3063*E3063/12,0))</f>
        <v/>
      </c>
      <c r="G3063" s="50">
        <f>IF(D3063="","",MIN(IFERROR(VLOOKUP(B3063,'Debt Inputs'!$A$6:$M$105,7,FALSE),0),D3063+F3063))</f>
        <v/>
      </c>
      <c r="H3063" s="50">
        <f>IF(D3063="","",IF(L3063=1,MAX(0,'Debt Inputs'!$B$2-SUM($G$3006:$G$3105)),0))</f>
        <v/>
      </c>
      <c r="I3063" s="50">
        <f>IF(D3063="","",MIN(D3063+F3063,G3063+H3063))</f>
        <v/>
      </c>
      <c r="J3063" s="50">
        <f>IF(D3063="","",MIN(D3063,MAX(0,I3063-F3063)))</f>
        <v/>
      </c>
      <c r="K3063" s="50">
        <f>IF(D3063="","",MAX(0,D3063+F3063-I3063))</f>
        <v/>
      </c>
      <c r="L3063" s="23">
        <f>IF(D3063="","",IF(D3063&lt;=0,"",1+COUNTIFS($D$3006:$D$3105,"&gt;0",$E$3006:$E$3105,"&gt;"&amp;E3063)))</f>
        <v/>
      </c>
      <c r="M3063" s="23">
        <f>IF(D3063="","",IF(AND(K3063&gt;0,L3063=1),"Yes","No"))</f>
        <v/>
      </c>
      <c r="N3063" s="50">
        <f>IF(D3063="","",N2963+F3063)</f>
        <v/>
      </c>
      <c r="O3063" s="49">
        <f>IF(D3063="","",IF(AND(K3063=0,K2963&gt;0),C3063,""))</f>
        <v/>
      </c>
    </row>
    <row r="3064">
      <c r="A3064" s="47">
        <f>IF(B3064="","",DATE(YEAR('Debt Inputs'!$E$2),MONTH('Debt Inputs'!$E$2)+30,1))</f>
        <v/>
      </c>
      <c r="B3064" s="18">
        <f>IF('Debt Inputs'!A64="","",'Debt Inputs'!A64)</f>
        <v/>
      </c>
      <c r="C3064" s="19">
        <f>IF(B3064="","",IFERROR(VLOOKUP(B3064,'Debt Inputs'!$A$6:$M$105,2,FALSE),""))</f>
        <v/>
      </c>
      <c r="D3064" s="48">
        <f>IF(B3064="","",K2964)</f>
        <v/>
      </c>
      <c r="E3064" s="21">
        <f>IF(B3064="","",IFERROR(VLOOKUP(B3064,'Debt Inputs'!$A$6:$M$105,5,FALSE),0))</f>
        <v/>
      </c>
      <c r="F3064" s="48">
        <f>IF(D3064="","",IFERROR(D3064*E3064/12,0))</f>
        <v/>
      </c>
      <c r="G3064" s="48">
        <f>IF(D3064="","",MIN(IFERROR(VLOOKUP(B3064,'Debt Inputs'!$A$6:$M$105,7,FALSE),0),D3064+F3064))</f>
        <v/>
      </c>
      <c r="H3064" s="48">
        <f>IF(D3064="","",IF(L3064=1,MAX(0,'Debt Inputs'!$B$2-SUM($G$3006:$G$3105)),0))</f>
        <v/>
      </c>
      <c r="I3064" s="48">
        <f>IF(D3064="","",MIN(D3064+F3064,G3064+H3064))</f>
        <v/>
      </c>
      <c r="J3064" s="48">
        <f>IF(D3064="","",MIN(D3064,MAX(0,I3064-F3064)))</f>
        <v/>
      </c>
      <c r="K3064" s="48">
        <f>IF(D3064="","",MAX(0,D3064+F3064-I3064))</f>
        <v/>
      </c>
      <c r="L3064" s="18">
        <f>IF(D3064="","",IF(D3064&lt;=0,"",1+COUNTIFS($D$3006:$D$3105,"&gt;0",$E$3006:$E$3105,"&gt;"&amp;E3064)))</f>
        <v/>
      </c>
      <c r="M3064" s="18">
        <f>IF(D3064="","",IF(AND(K3064&gt;0,L3064=1),"Yes","No"))</f>
        <v/>
      </c>
      <c r="N3064" s="48">
        <f>IF(D3064="","",N2964+F3064)</f>
        <v/>
      </c>
      <c r="O3064" s="47">
        <f>IF(D3064="","",IF(AND(K3064=0,K2964&gt;0),C3064,""))</f>
        <v/>
      </c>
    </row>
    <row r="3065">
      <c r="A3065" s="49">
        <f>IF(B3065="","",DATE(YEAR('Debt Inputs'!$E$2),MONTH('Debt Inputs'!$E$2)+30,1))</f>
        <v/>
      </c>
      <c r="B3065" s="23">
        <f>IF('Debt Inputs'!A65="","",'Debt Inputs'!A65)</f>
        <v/>
      </c>
      <c r="C3065" s="24">
        <f>IF(B3065="","",IFERROR(VLOOKUP(B3065,'Debt Inputs'!$A$6:$M$105,2,FALSE),""))</f>
        <v/>
      </c>
      <c r="D3065" s="50">
        <f>IF(B3065="","",K2965)</f>
        <v/>
      </c>
      <c r="E3065" s="26">
        <f>IF(B3065="","",IFERROR(VLOOKUP(B3065,'Debt Inputs'!$A$6:$M$105,5,FALSE),0))</f>
        <v/>
      </c>
      <c r="F3065" s="50">
        <f>IF(D3065="","",IFERROR(D3065*E3065/12,0))</f>
        <v/>
      </c>
      <c r="G3065" s="50">
        <f>IF(D3065="","",MIN(IFERROR(VLOOKUP(B3065,'Debt Inputs'!$A$6:$M$105,7,FALSE),0),D3065+F3065))</f>
        <v/>
      </c>
      <c r="H3065" s="50">
        <f>IF(D3065="","",IF(L3065=1,MAX(0,'Debt Inputs'!$B$2-SUM($G$3006:$G$3105)),0))</f>
        <v/>
      </c>
      <c r="I3065" s="50">
        <f>IF(D3065="","",MIN(D3065+F3065,G3065+H3065))</f>
        <v/>
      </c>
      <c r="J3065" s="50">
        <f>IF(D3065="","",MIN(D3065,MAX(0,I3065-F3065)))</f>
        <v/>
      </c>
      <c r="K3065" s="50">
        <f>IF(D3065="","",MAX(0,D3065+F3065-I3065))</f>
        <v/>
      </c>
      <c r="L3065" s="23">
        <f>IF(D3065="","",IF(D3065&lt;=0,"",1+COUNTIFS($D$3006:$D$3105,"&gt;0",$E$3006:$E$3105,"&gt;"&amp;E3065)))</f>
        <v/>
      </c>
      <c r="M3065" s="23">
        <f>IF(D3065="","",IF(AND(K3065&gt;0,L3065=1),"Yes","No"))</f>
        <v/>
      </c>
      <c r="N3065" s="50">
        <f>IF(D3065="","",N2965+F3065)</f>
        <v/>
      </c>
      <c r="O3065" s="49">
        <f>IF(D3065="","",IF(AND(K3065=0,K2965&gt;0),C3065,""))</f>
        <v/>
      </c>
    </row>
    <row r="3066">
      <c r="A3066" s="47">
        <f>IF(B3066="","",DATE(YEAR('Debt Inputs'!$E$2),MONTH('Debt Inputs'!$E$2)+30,1))</f>
        <v/>
      </c>
      <c r="B3066" s="18">
        <f>IF('Debt Inputs'!A66="","",'Debt Inputs'!A66)</f>
        <v/>
      </c>
      <c r="C3066" s="19">
        <f>IF(B3066="","",IFERROR(VLOOKUP(B3066,'Debt Inputs'!$A$6:$M$105,2,FALSE),""))</f>
        <v/>
      </c>
      <c r="D3066" s="48">
        <f>IF(B3066="","",K2966)</f>
        <v/>
      </c>
      <c r="E3066" s="21">
        <f>IF(B3066="","",IFERROR(VLOOKUP(B3066,'Debt Inputs'!$A$6:$M$105,5,FALSE),0))</f>
        <v/>
      </c>
      <c r="F3066" s="48">
        <f>IF(D3066="","",IFERROR(D3066*E3066/12,0))</f>
        <v/>
      </c>
      <c r="G3066" s="48">
        <f>IF(D3066="","",MIN(IFERROR(VLOOKUP(B3066,'Debt Inputs'!$A$6:$M$105,7,FALSE),0),D3066+F3066))</f>
        <v/>
      </c>
      <c r="H3066" s="48">
        <f>IF(D3066="","",IF(L3066=1,MAX(0,'Debt Inputs'!$B$2-SUM($G$3006:$G$3105)),0))</f>
        <v/>
      </c>
      <c r="I3066" s="48">
        <f>IF(D3066="","",MIN(D3066+F3066,G3066+H3066))</f>
        <v/>
      </c>
      <c r="J3066" s="48">
        <f>IF(D3066="","",MIN(D3066,MAX(0,I3066-F3066)))</f>
        <v/>
      </c>
      <c r="K3066" s="48">
        <f>IF(D3066="","",MAX(0,D3066+F3066-I3066))</f>
        <v/>
      </c>
      <c r="L3066" s="18">
        <f>IF(D3066="","",IF(D3066&lt;=0,"",1+COUNTIFS($D$3006:$D$3105,"&gt;0",$E$3006:$E$3105,"&gt;"&amp;E3066)))</f>
        <v/>
      </c>
      <c r="M3066" s="18">
        <f>IF(D3066="","",IF(AND(K3066&gt;0,L3066=1),"Yes","No"))</f>
        <v/>
      </c>
      <c r="N3066" s="48">
        <f>IF(D3066="","",N2966+F3066)</f>
        <v/>
      </c>
      <c r="O3066" s="47">
        <f>IF(D3066="","",IF(AND(K3066=0,K2966&gt;0),C3066,""))</f>
        <v/>
      </c>
    </row>
    <row r="3067">
      <c r="A3067" s="49">
        <f>IF(B3067="","",DATE(YEAR('Debt Inputs'!$E$2),MONTH('Debt Inputs'!$E$2)+30,1))</f>
        <v/>
      </c>
      <c r="B3067" s="23">
        <f>IF('Debt Inputs'!A67="","",'Debt Inputs'!A67)</f>
        <v/>
      </c>
      <c r="C3067" s="24">
        <f>IF(B3067="","",IFERROR(VLOOKUP(B3067,'Debt Inputs'!$A$6:$M$105,2,FALSE),""))</f>
        <v/>
      </c>
      <c r="D3067" s="50">
        <f>IF(B3067="","",K2967)</f>
        <v/>
      </c>
      <c r="E3067" s="26">
        <f>IF(B3067="","",IFERROR(VLOOKUP(B3067,'Debt Inputs'!$A$6:$M$105,5,FALSE),0))</f>
        <v/>
      </c>
      <c r="F3067" s="50">
        <f>IF(D3067="","",IFERROR(D3067*E3067/12,0))</f>
        <v/>
      </c>
      <c r="G3067" s="50">
        <f>IF(D3067="","",MIN(IFERROR(VLOOKUP(B3067,'Debt Inputs'!$A$6:$M$105,7,FALSE),0),D3067+F3067))</f>
        <v/>
      </c>
      <c r="H3067" s="50">
        <f>IF(D3067="","",IF(L3067=1,MAX(0,'Debt Inputs'!$B$2-SUM($G$3006:$G$3105)),0))</f>
        <v/>
      </c>
      <c r="I3067" s="50">
        <f>IF(D3067="","",MIN(D3067+F3067,G3067+H3067))</f>
        <v/>
      </c>
      <c r="J3067" s="50">
        <f>IF(D3067="","",MIN(D3067,MAX(0,I3067-F3067)))</f>
        <v/>
      </c>
      <c r="K3067" s="50">
        <f>IF(D3067="","",MAX(0,D3067+F3067-I3067))</f>
        <v/>
      </c>
      <c r="L3067" s="23">
        <f>IF(D3067="","",IF(D3067&lt;=0,"",1+COUNTIFS($D$3006:$D$3105,"&gt;0",$E$3006:$E$3105,"&gt;"&amp;E3067)))</f>
        <v/>
      </c>
      <c r="M3067" s="23">
        <f>IF(D3067="","",IF(AND(K3067&gt;0,L3067=1),"Yes","No"))</f>
        <v/>
      </c>
      <c r="N3067" s="50">
        <f>IF(D3067="","",N2967+F3067)</f>
        <v/>
      </c>
      <c r="O3067" s="49">
        <f>IF(D3067="","",IF(AND(K3067=0,K2967&gt;0),C3067,""))</f>
        <v/>
      </c>
    </row>
    <row r="3068">
      <c r="A3068" s="47">
        <f>IF(B3068="","",DATE(YEAR('Debt Inputs'!$E$2),MONTH('Debt Inputs'!$E$2)+30,1))</f>
        <v/>
      </c>
      <c r="B3068" s="18">
        <f>IF('Debt Inputs'!A68="","",'Debt Inputs'!A68)</f>
        <v/>
      </c>
      <c r="C3068" s="19">
        <f>IF(B3068="","",IFERROR(VLOOKUP(B3068,'Debt Inputs'!$A$6:$M$105,2,FALSE),""))</f>
        <v/>
      </c>
      <c r="D3068" s="48">
        <f>IF(B3068="","",K2968)</f>
        <v/>
      </c>
      <c r="E3068" s="21">
        <f>IF(B3068="","",IFERROR(VLOOKUP(B3068,'Debt Inputs'!$A$6:$M$105,5,FALSE),0))</f>
        <v/>
      </c>
      <c r="F3068" s="48">
        <f>IF(D3068="","",IFERROR(D3068*E3068/12,0))</f>
        <v/>
      </c>
      <c r="G3068" s="48">
        <f>IF(D3068="","",MIN(IFERROR(VLOOKUP(B3068,'Debt Inputs'!$A$6:$M$105,7,FALSE),0),D3068+F3068))</f>
        <v/>
      </c>
      <c r="H3068" s="48">
        <f>IF(D3068="","",IF(L3068=1,MAX(0,'Debt Inputs'!$B$2-SUM($G$3006:$G$3105)),0))</f>
        <v/>
      </c>
      <c r="I3068" s="48">
        <f>IF(D3068="","",MIN(D3068+F3068,G3068+H3068))</f>
        <v/>
      </c>
      <c r="J3068" s="48">
        <f>IF(D3068="","",MIN(D3068,MAX(0,I3068-F3068)))</f>
        <v/>
      </c>
      <c r="K3068" s="48">
        <f>IF(D3068="","",MAX(0,D3068+F3068-I3068))</f>
        <v/>
      </c>
      <c r="L3068" s="18">
        <f>IF(D3068="","",IF(D3068&lt;=0,"",1+COUNTIFS($D$3006:$D$3105,"&gt;0",$E$3006:$E$3105,"&gt;"&amp;E3068)))</f>
        <v/>
      </c>
      <c r="M3068" s="18">
        <f>IF(D3068="","",IF(AND(K3068&gt;0,L3068=1),"Yes","No"))</f>
        <v/>
      </c>
      <c r="N3068" s="48">
        <f>IF(D3068="","",N2968+F3068)</f>
        <v/>
      </c>
      <c r="O3068" s="47">
        <f>IF(D3068="","",IF(AND(K3068=0,K2968&gt;0),C3068,""))</f>
        <v/>
      </c>
    </row>
    <row r="3069">
      <c r="A3069" s="49">
        <f>IF(B3069="","",DATE(YEAR('Debt Inputs'!$E$2),MONTH('Debt Inputs'!$E$2)+30,1))</f>
        <v/>
      </c>
      <c r="B3069" s="23">
        <f>IF('Debt Inputs'!A69="","",'Debt Inputs'!A69)</f>
        <v/>
      </c>
      <c r="C3069" s="24">
        <f>IF(B3069="","",IFERROR(VLOOKUP(B3069,'Debt Inputs'!$A$6:$M$105,2,FALSE),""))</f>
        <v/>
      </c>
      <c r="D3069" s="50">
        <f>IF(B3069="","",K2969)</f>
        <v/>
      </c>
      <c r="E3069" s="26">
        <f>IF(B3069="","",IFERROR(VLOOKUP(B3069,'Debt Inputs'!$A$6:$M$105,5,FALSE),0))</f>
        <v/>
      </c>
      <c r="F3069" s="50">
        <f>IF(D3069="","",IFERROR(D3069*E3069/12,0))</f>
        <v/>
      </c>
      <c r="G3069" s="50">
        <f>IF(D3069="","",MIN(IFERROR(VLOOKUP(B3069,'Debt Inputs'!$A$6:$M$105,7,FALSE),0),D3069+F3069))</f>
        <v/>
      </c>
      <c r="H3069" s="50">
        <f>IF(D3069="","",IF(L3069=1,MAX(0,'Debt Inputs'!$B$2-SUM($G$3006:$G$3105)),0))</f>
        <v/>
      </c>
      <c r="I3069" s="50">
        <f>IF(D3069="","",MIN(D3069+F3069,G3069+H3069))</f>
        <v/>
      </c>
      <c r="J3069" s="50">
        <f>IF(D3069="","",MIN(D3069,MAX(0,I3069-F3069)))</f>
        <v/>
      </c>
      <c r="K3069" s="50">
        <f>IF(D3069="","",MAX(0,D3069+F3069-I3069))</f>
        <v/>
      </c>
      <c r="L3069" s="23">
        <f>IF(D3069="","",IF(D3069&lt;=0,"",1+COUNTIFS($D$3006:$D$3105,"&gt;0",$E$3006:$E$3105,"&gt;"&amp;E3069)))</f>
        <v/>
      </c>
      <c r="M3069" s="23">
        <f>IF(D3069="","",IF(AND(K3069&gt;0,L3069=1),"Yes","No"))</f>
        <v/>
      </c>
      <c r="N3069" s="50">
        <f>IF(D3069="","",N2969+F3069)</f>
        <v/>
      </c>
      <c r="O3069" s="49">
        <f>IF(D3069="","",IF(AND(K3069=0,K2969&gt;0),C3069,""))</f>
        <v/>
      </c>
    </row>
    <row r="3070">
      <c r="A3070" s="47">
        <f>IF(B3070="","",DATE(YEAR('Debt Inputs'!$E$2),MONTH('Debt Inputs'!$E$2)+30,1))</f>
        <v/>
      </c>
      <c r="B3070" s="18">
        <f>IF('Debt Inputs'!A70="","",'Debt Inputs'!A70)</f>
        <v/>
      </c>
      <c r="C3070" s="19">
        <f>IF(B3070="","",IFERROR(VLOOKUP(B3070,'Debt Inputs'!$A$6:$M$105,2,FALSE),""))</f>
        <v/>
      </c>
      <c r="D3070" s="48">
        <f>IF(B3070="","",K2970)</f>
        <v/>
      </c>
      <c r="E3070" s="21">
        <f>IF(B3070="","",IFERROR(VLOOKUP(B3070,'Debt Inputs'!$A$6:$M$105,5,FALSE),0))</f>
        <v/>
      </c>
      <c r="F3070" s="48">
        <f>IF(D3070="","",IFERROR(D3070*E3070/12,0))</f>
        <v/>
      </c>
      <c r="G3070" s="48">
        <f>IF(D3070="","",MIN(IFERROR(VLOOKUP(B3070,'Debt Inputs'!$A$6:$M$105,7,FALSE),0),D3070+F3070))</f>
        <v/>
      </c>
      <c r="H3070" s="48">
        <f>IF(D3070="","",IF(L3070=1,MAX(0,'Debt Inputs'!$B$2-SUM($G$3006:$G$3105)),0))</f>
        <v/>
      </c>
      <c r="I3070" s="48">
        <f>IF(D3070="","",MIN(D3070+F3070,G3070+H3070))</f>
        <v/>
      </c>
      <c r="J3070" s="48">
        <f>IF(D3070="","",MIN(D3070,MAX(0,I3070-F3070)))</f>
        <v/>
      </c>
      <c r="K3070" s="48">
        <f>IF(D3070="","",MAX(0,D3070+F3070-I3070))</f>
        <v/>
      </c>
      <c r="L3070" s="18">
        <f>IF(D3070="","",IF(D3070&lt;=0,"",1+COUNTIFS($D$3006:$D$3105,"&gt;0",$E$3006:$E$3105,"&gt;"&amp;E3070)))</f>
        <v/>
      </c>
      <c r="M3070" s="18">
        <f>IF(D3070="","",IF(AND(K3070&gt;0,L3070=1),"Yes","No"))</f>
        <v/>
      </c>
      <c r="N3070" s="48">
        <f>IF(D3070="","",N2970+F3070)</f>
        <v/>
      </c>
      <c r="O3070" s="47">
        <f>IF(D3070="","",IF(AND(K3070=0,K2970&gt;0),C3070,""))</f>
        <v/>
      </c>
    </row>
    <row r="3071">
      <c r="A3071" s="49">
        <f>IF(B3071="","",DATE(YEAR('Debt Inputs'!$E$2),MONTH('Debt Inputs'!$E$2)+30,1))</f>
        <v/>
      </c>
      <c r="B3071" s="23">
        <f>IF('Debt Inputs'!A71="","",'Debt Inputs'!A71)</f>
        <v/>
      </c>
      <c r="C3071" s="24">
        <f>IF(B3071="","",IFERROR(VLOOKUP(B3071,'Debt Inputs'!$A$6:$M$105,2,FALSE),""))</f>
        <v/>
      </c>
      <c r="D3071" s="50">
        <f>IF(B3071="","",K2971)</f>
        <v/>
      </c>
      <c r="E3071" s="26">
        <f>IF(B3071="","",IFERROR(VLOOKUP(B3071,'Debt Inputs'!$A$6:$M$105,5,FALSE),0))</f>
        <v/>
      </c>
      <c r="F3071" s="50">
        <f>IF(D3071="","",IFERROR(D3071*E3071/12,0))</f>
        <v/>
      </c>
      <c r="G3071" s="50">
        <f>IF(D3071="","",MIN(IFERROR(VLOOKUP(B3071,'Debt Inputs'!$A$6:$M$105,7,FALSE),0),D3071+F3071))</f>
        <v/>
      </c>
      <c r="H3071" s="50">
        <f>IF(D3071="","",IF(L3071=1,MAX(0,'Debt Inputs'!$B$2-SUM($G$3006:$G$3105)),0))</f>
        <v/>
      </c>
      <c r="I3071" s="50">
        <f>IF(D3071="","",MIN(D3071+F3071,G3071+H3071))</f>
        <v/>
      </c>
      <c r="J3071" s="50">
        <f>IF(D3071="","",MIN(D3071,MAX(0,I3071-F3071)))</f>
        <v/>
      </c>
      <c r="K3071" s="50">
        <f>IF(D3071="","",MAX(0,D3071+F3071-I3071))</f>
        <v/>
      </c>
      <c r="L3071" s="23">
        <f>IF(D3071="","",IF(D3071&lt;=0,"",1+COUNTIFS($D$3006:$D$3105,"&gt;0",$E$3006:$E$3105,"&gt;"&amp;E3071)))</f>
        <v/>
      </c>
      <c r="M3071" s="23">
        <f>IF(D3071="","",IF(AND(K3071&gt;0,L3071=1),"Yes","No"))</f>
        <v/>
      </c>
      <c r="N3071" s="50">
        <f>IF(D3071="","",N2971+F3071)</f>
        <v/>
      </c>
      <c r="O3071" s="49">
        <f>IF(D3071="","",IF(AND(K3071=0,K2971&gt;0),C3071,""))</f>
        <v/>
      </c>
    </row>
    <row r="3072">
      <c r="A3072" s="47">
        <f>IF(B3072="","",DATE(YEAR('Debt Inputs'!$E$2),MONTH('Debt Inputs'!$E$2)+30,1))</f>
        <v/>
      </c>
      <c r="B3072" s="18">
        <f>IF('Debt Inputs'!A72="","",'Debt Inputs'!A72)</f>
        <v/>
      </c>
      <c r="C3072" s="19">
        <f>IF(B3072="","",IFERROR(VLOOKUP(B3072,'Debt Inputs'!$A$6:$M$105,2,FALSE),""))</f>
        <v/>
      </c>
      <c r="D3072" s="48">
        <f>IF(B3072="","",K2972)</f>
        <v/>
      </c>
      <c r="E3072" s="21">
        <f>IF(B3072="","",IFERROR(VLOOKUP(B3072,'Debt Inputs'!$A$6:$M$105,5,FALSE),0))</f>
        <v/>
      </c>
      <c r="F3072" s="48">
        <f>IF(D3072="","",IFERROR(D3072*E3072/12,0))</f>
        <v/>
      </c>
      <c r="G3072" s="48">
        <f>IF(D3072="","",MIN(IFERROR(VLOOKUP(B3072,'Debt Inputs'!$A$6:$M$105,7,FALSE),0),D3072+F3072))</f>
        <v/>
      </c>
      <c r="H3072" s="48">
        <f>IF(D3072="","",IF(L3072=1,MAX(0,'Debt Inputs'!$B$2-SUM($G$3006:$G$3105)),0))</f>
        <v/>
      </c>
      <c r="I3072" s="48">
        <f>IF(D3072="","",MIN(D3072+F3072,G3072+H3072))</f>
        <v/>
      </c>
      <c r="J3072" s="48">
        <f>IF(D3072="","",MIN(D3072,MAX(0,I3072-F3072)))</f>
        <v/>
      </c>
      <c r="K3072" s="48">
        <f>IF(D3072="","",MAX(0,D3072+F3072-I3072))</f>
        <v/>
      </c>
      <c r="L3072" s="18">
        <f>IF(D3072="","",IF(D3072&lt;=0,"",1+COUNTIFS($D$3006:$D$3105,"&gt;0",$E$3006:$E$3105,"&gt;"&amp;E3072)))</f>
        <v/>
      </c>
      <c r="M3072" s="18">
        <f>IF(D3072="","",IF(AND(K3072&gt;0,L3072=1),"Yes","No"))</f>
        <v/>
      </c>
      <c r="N3072" s="48">
        <f>IF(D3072="","",N2972+F3072)</f>
        <v/>
      </c>
      <c r="O3072" s="47">
        <f>IF(D3072="","",IF(AND(K3072=0,K2972&gt;0),C3072,""))</f>
        <v/>
      </c>
    </row>
    <row r="3073">
      <c r="A3073" s="49">
        <f>IF(B3073="","",DATE(YEAR('Debt Inputs'!$E$2),MONTH('Debt Inputs'!$E$2)+30,1))</f>
        <v/>
      </c>
      <c r="B3073" s="23">
        <f>IF('Debt Inputs'!A73="","",'Debt Inputs'!A73)</f>
        <v/>
      </c>
      <c r="C3073" s="24">
        <f>IF(B3073="","",IFERROR(VLOOKUP(B3073,'Debt Inputs'!$A$6:$M$105,2,FALSE),""))</f>
        <v/>
      </c>
      <c r="D3073" s="50">
        <f>IF(B3073="","",K2973)</f>
        <v/>
      </c>
      <c r="E3073" s="26">
        <f>IF(B3073="","",IFERROR(VLOOKUP(B3073,'Debt Inputs'!$A$6:$M$105,5,FALSE),0))</f>
        <v/>
      </c>
      <c r="F3073" s="50">
        <f>IF(D3073="","",IFERROR(D3073*E3073/12,0))</f>
        <v/>
      </c>
      <c r="G3073" s="50">
        <f>IF(D3073="","",MIN(IFERROR(VLOOKUP(B3073,'Debt Inputs'!$A$6:$M$105,7,FALSE),0),D3073+F3073))</f>
        <v/>
      </c>
      <c r="H3073" s="50">
        <f>IF(D3073="","",IF(L3073=1,MAX(0,'Debt Inputs'!$B$2-SUM($G$3006:$G$3105)),0))</f>
        <v/>
      </c>
      <c r="I3073" s="50">
        <f>IF(D3073="","",MIN(D3073+F3073,G3073+H3073))</f>
        <v/>
      </c>
      <c r="J3073" s="50">
        <f>IF(D3073="","",MIN(D3073,MAX(0,I3073-F3073)))</f>
        <v/>
      </c>
      <c r="K3073" s="50">
        <f>IF(D3073="","",MAX(0,D3073+F3073-I3073))</f>
        <v/>
      </c>
      <c r="L3073" s="23">
        <f>IF(D3073="","",IF(D3073&lt;=0,"",1+COUNTIFS($D$3006:$D$3105,"&gt;0",$E$3006:$E$3105,"&gt;"&amp;E3073)))</f>
        <v/>
      </c>
      <c r="M3073" s="23">
        <f>IF(D3073="","",IF(AND(K3073&gt;0,L3073=1),"Yes","No"))</f>
        <v/>
      </c>
      <c r="N3073" s="50">
        <f>IF(D3073="","",N2973+F3073)</f>
        <v/>
      </c>
      <c r="O3073" s="49">
        <f>IF(D3073="","",IF(AND(K3073=0,K2973&gt;0),C3073,""))</f>
        <v/>
      </c>
    </row>
    <row r="3074">
      <c r="A3074" s="47">
        <f>IF(B3074="","",DATE(YEAR('Debt Inputs'!$E$2),MONTH('Debt Inputs'!$E$2)+30,1))</f>
        <v/>
      </c>
      <c r="B3074" s="18">
        <f>IF('Debt Inputs'!A74="","",'Debt Inputs'!A74)</f>
        <v/>
      </c>
      <c r="C3074" s="19">
        <f>IF(B3074="","",IFERROR(VLOOKUP(B3074,'Debt Inputs'!$A$6:$M$105,2,FALSE),""))</f>
        <v/>
      </c>
      <c r="D3074" s="48">
        <f>IF(B3074="","",K2974)</f>
        <v/>
      </c>
      <c r="E3074" s="21">
        <f>IF(B3074="","",IFERROR(VLOOKUP(B3074,'Debt Inputs'!$A$6:$M$105,5,FALSE),0))</f>
        <v/>
      </c>
      <c r="F3074" s="48">
        <f>IF(D3074="","",IFERROR(D3074*E3074/12,0))</f>
        <v/>
      </c>
      <c r="G3074" s="48">
        <f>IF(D3074="","",MIN(IFERROR(VLOOKUP(B3074,'Debt Inputs'!$A$6:$M$105,7,FALSE),0),D3074+F3074))</f>
        <v/>
      </c>
      <c r="H3074" s="48">
        <f>IF(D3074="","",IF(L3074=1,MAX(0,'Debt Inputs'!$B$2-SUM($G$3006:$G$3105)),0))</f>
        <v/>
      </c>
      <c r="I3074" s="48">
        <f>IF(D3074="","",MIN(D3074+F3074,G3074+H3074))</f>
        <v/>
      </c>
      <c r="J3074" s="48">
        <f>IF(D3074="","",MIN(D3074,MAX(0,I3074-F3074)))</f>
        <v/>
      </c>
      <c r="K3074" s="48">
        <f>IF(D3074="","",MAX(0,D3074+F3074-I3074))</f>
        <v/>
      </c>
      <c r="L3074" s="18">
        <f>IF(D3074="","",IF(D3074&lt;=0,"",1+COUNTIFS($D$3006:$D$3105,"&gt;0",$E$3006:$E$3105,"&gt;"&amp;E3074)))</f>
        <v/>
      </c>
      <c r="M3074" s="18">
        <f>IF(D3074="","",IF(AND(K3074&gt;0,L3074=1),"Yes","No"))</f>
        <v/>
      </c>
      <c r="N3074" s="48">
        <f>IF(D3074="","",N2974+F3074)</f>
        <v/>
      </c>
      <c r="O3074" s="47">
        <f>IF(D3074="","",IF(AND(K3074=0,K2974&gt;0),C3074,""))</f>
        <v/>
      </c>
    </row>
    <row r="3075">
      <c r="A3075" s="49">
        <f>IF(B3075="","",DATE(YEAR('Debt Inputs'!$E$2),MONTH('Debt Inputs'!$E$2)+30,1))</f>
        <v/>
      </c>
      <c r="B3075" s="23">
        <f>IF('Debt Inputs'!A75="","",'Debt Inputs'!A75)</f>
        <v/>
      </c>
      <c r="C3075" s="24">
        <f>IF(B3075="","",IFERROR(VLOOKUP(B3075,'Debt Inputs'!$A$6:$M$105,2,FALSE),""))</f>
        <v/>
      </c>
      <c r="D3075" s="50">
        <f>IF(B3075="","",K2975)</f>
        <v/>
      </c>
      <c r="E3075" s="26">
        <f>IF(B3075="","",IFERROR(VLOOKUP(B3075,'Debt Inputs'!$A$6:$M$105,5,FALSE),0))</f>
        <v/>
      </c>
      <c r="F3075" s="50">
        <f>IF(D3075="","",IFERROR(D3075*E3075/12,0))</f>
        <v/>
      </c>
      <c r="G3075" s="50">
        <f>IF(D3075="","",MIN(IFERROR(VLOOKUP(B3075,'Debt Inputs'!$A$6:$M$105,7,FALSE),0),D3075+F3075))</f>
        <v/>
      </c>
      <c r="H3075" s="50">
        <f>IF(D3075="","",IF(L3075=1,MAX(0,'Debt Inputs'!$B$2-SUM($G$3006:$G$3105)),0))</f>
        <v/>
      </c>
      <c r="I3075" s="50">
        <f>IF(D3075="","",MIN(D3075+F3075,G3075+H3075))</f>
        <v/>
      </c>
      <c r="J3075" s="50">
        <f>IF(D3075="","",MIN(D3075,MAX(0,I3075-F3075)))</f>
        <v/>
      </c>
      <c r="K3075" s="50">
        <f>IF(D3075="","",MAX(0,D3075+F3075-I3075))</f>
        <v/>
      </c>
      <c r="L3075" s="23">
        <f>IF(D3075="","",IF(D3075&lt;=0,"",1+COUNTIFS($D$3006:$D$3105,"&gt;0",$E$3006:$E$3105,"&gt;"&amp;E3075)))</f>
        <v/>
      </c>
      <c r="M3075" s="23">
        <f>IF(D3075="","",IF(AND(K3075&gt;0,L3075=1),"Yes","No"))</f>
        <v/>
      </c>
      <c r="N3075" s="50">
        <f>IF(D3075="","",N2975+F3075)</f>
        <v/>
      </c>
      <c r="O3075" s="49">
        <f>IF(D3075="","",IF(AND(K3075=0,K2975&gt;0),C3075,""))</f>
        <v/>
      </c>
    </row>
    <row r="3076">
      <c r="A3076" s="47">
        <f>IF(B3076="","",DATE(YEAR('Debt Inputs'!$E$2),MONTH('Debt Inputs'!$E$2)+30,1))</f>
        <v/>
      </c>
      <c r="B3076" s="18">
        <f>IF('Debt Inputs'!A76="","",'Debt Inputs'!A76)</f>
        <v/>
      </c>
      <c r="C3076" s="19">
        <f>IF(B3076="","",IFERROR(VLOOKUP(B3076,'Debt Inputs'!$A$6:$M$105,2,FALSE),""))</f>
        <v/>
      </c>
      <c r="D3076" s="48">
        <f>IF(B3076="","",K2976)</f>
        <v/>
      </c>
      <c r="E3076" s="21">
        <f>IF(B3076="","",IFERROR(VLOOKUP(B3076,'Debt Inputs'!$A$6:$M$105,5,FALSE),0))</f>
        <v/>
      </c>
      <c r="F3076" s="48">
        <f>IF(D3076="","",IFERROR(D3076*E3076/12,0))</f>
        <v/>
      </c>
      <c r="G3076" s="48">
        <f>IF(D3076="","",MIN(IFERROR(VLOOKUP(B3076,'Debt Inputs'!$A$6:$M$105,7,FALSE),0),D3076+F3076))</f>
        <v/>
      </c>
      <c r="H3076" s="48">
        <f>IF(D3076="","",IF(L3076=1,MAX(0,'Debt Inputs'!$B$2-SUM($G$3006:$G$3105)),0))</f>
        <v/>
      </c>
      <c r="I3076" s="48">
        <f>IF(D3076="","",MIN(D3076+F3076,G3076+H3076))</f>
        <v/>
      </c>
      <c r="J3076" s="48">
        <f>IF(D3076="","",MIN(D3076,MAX(0,I3076-F3076)))</f>
        <v/>
      </c>
      <c r="K3076" s="48">
        <f>IF(D3076="","",MAX(0,D3076+F3076-I3076))</f>
        <v/>
      </c>
      <c r="L3076" s="18">
        <f>IF(D3076="","",IF(D3076&lt;=0,"",1+COUNTIFS($D$3006:$D$3105,"&gt;0",$E$3006:$E$3105,"&gt;"&amp;E3076)))</f>
        <v/>
      </c>
      <c r="M3076" s="18">
        <f>IF(D3076="","",IF(AND(K3076&gt;0,L3076=1),"Yes","No"))</f>
        <v/>
      </c>
      <c r="N3076" s="48">
        <f>IF(D3076="","",N2976+F3076)</f>
        <v/>
      </c>
      <c r="O3076" s="47">
        <f>IF(D3076="","",IF(AND(K3076=0,K2976&gt;0),C3076,""))</f>
        <v/>
      </c>
    </row>
    <row r="3077">
      <c r="A3077" s="49">
        <f>IF(B3077="","",DATE(YEAR('Debt Inputs'!$E$2),MONTH('Debt Inputs'!$E$2)+30,1))</f>
        <v/>
      </c>
      <c r="B3077" s="23">
        <f>IF('Debt Inputs'!A77="","",'Debt Inputs'!A77)</f>
        <v/>
      </c>
      <c r="C3077" s="24">
        <f>IF(B3077="","",IFERROR(VLOOKUP(B3077,'Debt Inputs'!$A$6:$M$105,2,FALSE),""))</f>
        <v/>
      </c>
      <c r="D3077" s="50">
        <f>IF(B3077="","",K2977)</f>
        <v/>
      </c>
      <c r="E3077" s="26">
        <f>IF(B3077="","",IFERROR(VLOOKUP(B3077,'Debt Inputs'!$A$6:$M$105,5,FALSE),0))</f>
        <v/>
      </c>
      <c r="F3077" s="50">
        <f>IF(D3077="","",IFERROR(D3077*E3077/12,0))</f>
        <v/>
      </c>
      <c r="G3077" s="50">
        <f>IF(D3077="","",MIN(IFERROR(VLOOKUP(B3077,'Debt Inputs'!$A$6:$M$105,7,FALSE),0),D3077+F3077))</f>
        <v/>
      </c>
      <c r="H3077" s="50">
        <f>IF(D3077="","",IF(L3077=1,MAX(0,'Debt Inputs'!$B$2-SUM($G$3006:$G$3105)),0))</f>
        <v/>
      </c>
      <c r="I3077" s="50">
        <f>IF(D3077="","",MIN(D3077+F3077,G3077+H3077))</f>
        <v/>
      </c>
      <c r="J3077" s="50">
        <f>IF(D3077="","",MIN(D3077,MAX(0,I3077-F3077)))</f>
        <v/>
      </c>
      <c r="K3077" s="50">
        <f>IF(D3077="","",MAX(0,D3077+F3077-I3077))</f>
        <v/>
      </c>
      <c r="L3077" s="23">
        <f>IF(D3077="","",IF(D3077&lt;=0,"",1+COUNTIFS($D$3006:$D$3105,"&gt;0",$E$3006:$E$3105,"&gt;"&amp;E3077)))</f>
        <v/>
      </c>
      <c r="M3077" s="23">
        <f>IF(D3077="","",IF(AND(K3077&gt;0,L3077=1),"Yes","No"))</f>
        <v/>
      </c>
      <c r="N3077" s="50">
        <f>IF(D3077="","",N2977+F3077)</f>
        <v/>
      </c>
      <c r="O3077" s="49">
        <f>IF(D3077="","",IF(AND(K3077=0,K2977&gt;0),C3077,""))</f>
        <v/>
      </c>
    </row>
    <row r="3078">
      <c r="A3078" s="47">
        <f>IF(B3078="","",DATE(YEAR('Debt Inputs'!$E$2),MONTH('Debt Inputs'!$E$2)+30,1))</f>
        <v/>
      </c>
      <c r="B3078" s="18">
        <f>IF('Debt Inputs'!A78="","",'Debt Inputs'!A78)</f>
        <v/>
      </c>
      <c r="C3078" s="19">
        <f>IF(B3078="","",IFERROR(VLOOKUP(B3078,'Debt Inputs'!$A$6:$M$105,2,FALSE),""))</f>
        <v/>
      </c>
      <c r="D3078" s="48">
        <f>IF(B3078="","",K2978)</f>
        <v/>
      </c>
      <c r="E3078" s="21">
        <f>IF(B3078="","",IFERROR(VLOOKUP(B3078,'Debt Inputs'!$A$6:$M$105,5,FALSE),0))</f>
        <v/>
      </c>
      <c r="F3078" s="48">
        <f>IF(D3078="","",IFERROR(D3078*E3078/12,0))</f>
        <v/>
      </c>
      <c r="G3078" s="48">
        <f>IF(D3078="","",MIN(IFERROR(VLOOKUP(B3078,'Debt Inputs'!$A$6:$M$105,7,FALSE),0),D3078+F3078))</f>
        <v/>
      </c>
      <c r="H3078" s="48">
        <f>IF(D3078="","",IF(L3078=1,MAX(0,'Debt Inputs'!$B$2-SUM($G$3006:$G$3105)),0))</f>
        <v/>
      </c>
      <c r="I3078" s="48">
        <f>IF(D3078="","",MIN(D3078+F3078,G3078+H3078))</f>
        <v/>
      </c>
      <c r="J3078" s="48">
        <f>IF(D3078="","",MIN(D3078,MAX(0,I3078-F3078)))</f>
        <v/>
      </c>
      <c r="K3078" s="48">
        <f>IF(D3078="","",MAX(0,D3078+F3078-I3078))</f>
        <v/>
      </c>
      <c r="L3078" s="18">
        <f>IF(D3078="","",IF(D3078&lt;=0,"",1+COUNTIFS($D$3006:$D$3105,"&gt;0",$E$3006:$E$3105,"&gt;"&amp;E3078)))</f>
        <v/>
      </c>
      <c r="M3078" s="18">
        <f>IF(D3078="","",IF(AND(K3078&gt;0,L3078=1),"Yes","No"))</f>
        <v/>
      </c>
      <c r="N3078" s="48">
        <f>IF(D3078="","",N2978+F3078)</f>
        <v/>
      </c>
      <c r="O3078" s="47">
        <f>IF(D3078="","",IF(AND(K3078=0,K2978&gt;0),C3078,""))</f>
        <v/>
      </c>
    </row>
    <row r="3079">
      <c r="A3079" s="49">
        <f>IF(B3079="","",DATE(YEAR('Debt Inputs'!$E$2),MONTH('Debt Inputs'!$E$2)+30,1))</f>
        <v/>
      </c>
      <c r="B3079" s="23">
        <f>IF('Debt Inputs'!A79="","",'Debt Inputs'!A79)</f>
        <v/>
      </c>
      <c r="C3079" s="24">
        <f>IF(B3079="","",IFERROR(VLOOKUP(B3079,'Debt Inputs'!$A$6:$M$105,2,FALSE),""))</f>
        <v/>
      </c>
      <c r="D3079" s="50">
        <f>IF(B3079="","",K2979)</f>
        <v/>
      </c>
      <c r="E3079" s="26">
        <f>IF(B3079="","",IFERROR(VLOOKUP(B3079,'Debt Inputs'!$A$6:$M$105,5,FALSE),0))</f>
        <v/>
      </c>
      <c r="F3079" s="50">
        <f>IF(D3079="","",IFERROR(D3079*E3079/12,0))</f>
        <v/>
      </c>
      <c r="G3079" s="50">
        <f>IF(D3079="","",MIN(IFERROR(VLOOKUP(B3079,'Debt Inputs'!$A$6:$M$105,7,FALSE),0),D3079+F3079))</f>
        <v/>
      </c>
      <c r="H3079" s="50">
        <f>IF(D3079="","",IF(L3079=1,MAX(0,'Debt Inputs'!$B$2-SUM($G$3006:$G$3105)),0))</f>
        <v/>
      </c>
      <c r="I3079" s="50">
        <f>IF(D3079="","",MIN(D3079+F3079,G3079+H3079))</f>
        <v/>
      </c>
      <c r="J3079" s="50">
        <f>IF(D3079="","",MIN(D3079,MAX(0,I3079-F3079)))</f>
        <v/>
      </c>
      <c r="K3079" s="50">
        <f>IF(D3079="","",MAX(0,D3079+F3079-I3079))</f>
        <v/>
      </c>
      <c r="L3079" s="23">
        <f>IF(D3079="","",IF(D3079&lt;=0,"",1+COUNTIFS($D$3006:$D$3105,"&gt;0",$E$3006:$E$3105,"&gt;"&amp;E3079)))</f>
        <v/>
      </c>
      <c r="M3079" s="23">
        <f>IF(D3079="","",IF(AND(K3079&gt;0,L3079=1),"Yes","No"))</f>
        <v/>
      </c>
      <c r="N3079" s="50">
        <f>IF(D3079="","",N2979+F3079)</f>
        <v/>
      </c>
      <c r="O3079" s="49">
        <f>IF(D3079="","",IF(AND(K3079=0,K2979&gt;0),C3079,""))</f>
        <v/>
      </c>
    </row>
    <row r="3080">
      <c r="A3080" s="47">
        <f>IF(B3080="","",DATE(YEAR('Debt Inputs'!$E$2),MONTH('Debt Inputs'!$E$2)+30,1))</f>
        <v/>
      </c>
      <c r="B3080" s="18">
        <f>IF('Debt Inputs'!A80="","",'Debt Inputs'!A80)</f>
        <v/>
      </c>
      <c r="C3080" s="19">
        <f>IF(B3080="","",IFERROR(VLOOKUP(B3080,'Debt Inputs'!$A$6:$M$105,2,FALSE),""))</f>
        <v/>
      </c>
      <c r="D3080" s="48">
        <f>IF(B3080="","",K2980)</f>
        <v/>
      </c>
      <c r="E3080" s="21">
        <f>IF(B3080="","",IFERROR(VLOOKUP(B3080,'Debt Inputs'!$A$6:$M$105,5,FALSE),0))</f>
        <v/>
      </c>
      <c r="F3080" s="48">
        <f>IF(D3080="","",IFERROR(D3080*E3080/12,0))</f>
        <v/>
      </c>
      <c r="G3080" s="48">
        <f>IF(D3080="","",MIN(IFERROR(VLOOKUP(B3080,'Debt Inputs'!$A$6:$M$105,7,FALSE),0),D3080+F3080))</f>
        <v/>
      </c>
      <c r="H3080" s="48">
        <f>IF(D3080="","",IF(L3080=1,MAX(0,'Debt Inputs'!$B$2-SUM($G$3006:$G$3105)),0))</f>
        <v/>
      </c>
      <c r="I3080" s="48">
        <f>IF(D3080="","",MIN(D3080+F3080,G3080+H3080))</f>
        <v/>
      </c>
      <c r="J3080" s="48">
        <f>IF(D3080="","",MIN(D3080,MAX(0,I3080-F3080)))</f>
        <v/>
      </c>
      <c r="K3080" s="48">
        <f>IF(D3080="","",MAX(0,D3080+F3080-I3080))</f>
        <v/>
      </c>
      <c r="L3080" s="18">
        <f>IF(D3080="","",IF(D3080&lt;=0,"",1+COUNTIFS($D$3006:$D$3105,"&gt;0",$E$3006:$E$3105,"&gt;"&amp;E3080)))</f>
        <v/>
      </c>
      <c r="M3080" s="18">
        <f>IF(D3080="","",IF(AND(K3080&gt;0,L3080=1),"Yes","No"))</f>
        <v/>
      </c>
      <c r="N3080" s="48">
        <f>IF(D3080="","",N2980+F3080)</f>
        <v/>
      </c>
      <c r="O3080" s="47">
        <f>IF(D3080="","",IF(AND(K3080=0,K2980&gt;0),C3080,""))</f>
        <v/>
      </c>
    </row>
    <row r="3081">
      <c r="A3081" s="49">
        <f>IF(B3081="","",DATE(YEAR('Debt Inputs'!$E$2),MONTH('Debt Inputs'!$E$2)+30,1))</f>
        <v/>
      </c>
      <c r="B3081" s="23">
        <f>IF('Debt Inputs'!A81="","",'Debt Inputs'!A81)</f>
        <v/>
      </c>
      <c r="C3081" s="24">
        <f>IF(B3081="","",IFERROR(VLOOKUP(B3081,'Debt Inputs'!$A$6:$M$105,2,FALSE),""))</f>
        <v/>
      </c>
      <c r="D3081" s="50">
        <f>IF(B3081="","",K2981)</f>
        <v/>
      </c>
      <c r="E3081" s="26">
        <f>IF(B3081="","",IFERROR(VLOOKUP(B3081,'Debt Inputs'!$A$6:$M$105,5,FALSE),0))</f>
        <v/>
      </c>
      <c r="F3081" s="50">
        <f>IF(D3081="","",IFERROR(D3081*E3081/12,0))</f>
        <v/>
      </c>
      <c r="G3081" s="50">
        <f>IF(D3081="","",MIN(IFERROR(VLOOKUP(B3081,'Debt Inputs'!$A$6:$M$105,7,FALSE),0),D3081+F3081))</f>
        <v/>
      </c>
      <c r="H3081" s="50">
        <f>IF(D3081="","",IF(L3081=1,MAX(0,'Debt Inputs'!$B$2-SUM($G$3006:$G$3105)),0))</f>
        <v/>
      </c>
      <c r="I3081" s="50">
        <f>IF(D3081="","",MIN(D3081+F3081,G3081+H3081))</f>
        <v/>
      </c>
      <c r="J3081" s="50">
        <f>IF(D3081="","",MIN(D3081,MAX(0,I3081-F3081)))</f>
        <v/>
      </c>
      <c r="K3081" s="50">
        <f>IF(D3081="","",MAX(0,D3081+F3081-I3081))</f>
        <v/>
      </c>
      <c r="L3081" s="23">
        <f>IF(D3081="","",IF(D3081&lt;=0,"",1+COUNTIFS($D$3006:$D$3105,"&gt;0",$E$3006:$E$3105,"&gt;"&amp;E3081)))</f>
        <v/>
      </c>
      <c r="M3081" s="23">
        <f>IF(D3081="","",IF(AND(K3081&gt;0,L3081=1),"Yes","No"))</f>
        <v/>
      </c>
      <c r="N3081" s="50">
        <f>IF(D3081="","",N2981+F3081)</f>
        <v/>
      </c>
      <c r="O3081" s="49">
        <f>IF(D3081="","",IF(AND(K3081=0,K2981&gt;0),C3081,""))</f>
        <v/>
      </c>
    </row>
    <row r="3082">
      <c r="A3082" s="47">
        <f>IF(B3082="","",DATE(YEAR('Debt Inputs'!$E$2),MONTH('Debt Inputs'!$E$2)+30,1))</f>
        <v/>
      </c>
      <c r="B3082" s="18">
        <f>IF('Debt Inputs'!A82="","",'Debt Inputs'!A82)</f>
        <v/>
      </c>
      <c r="C3082" s="19">
        <f>IF(B3082="","",IFERROR(VLOOKUP(B3082,'Debt Inputs'!$A$6:$M$105,2,FALSE),""))</f>
        <v/>
      </c>
      <c r="D3082" s="48">
        <f>IF(B3082="","",K2982)</f>
        <v/>
      </c>
      <c r="E3082" s="21">
        <f>IF(B3082="","",IFERROR(VLOOKUP(B3082,'Debt Inputs'!$A$6:$M$105,5,FALSE),0))</f>
        <v/>
      </c>
      <c r="F3082" s="48">
        <f>IF(D3082="","",IFERROR(D3082*E3082/12,0))</f>
        <v/>
      </c>
      <c r="G3082" s="48">
        <f>IF(D3082="","",MIN(IFERROR(VLOOKUP(B3082,'Debt Inputs'!$A$6:$M$105,7,FALSE),0),D3082+F3082))</f>
        <v/>
      </c>
      <c r="H3082" s="48">
        <f>IF(D3082="","",IF(L3082=1,MAX(0,'Debt Inputs'!$B$2-SUM($G$3006:$G$3105)),0))</f>
        <v/>
      </c>
      <c r="I3082" s="48">
        <f>IF(D3082="","",MIN(D3082+F3082,G3082+H3082))</f>
        <v/>
      </c>
      <c r="J3082" s="48">
        <f>IF(D3082="","",MIN(D3082,MAX(0,I3082-F3082)))</f>
        <v/>
      </c>
      <c r="K3082" s="48">
        <f>IF(D3082="","",MAX(0,D3082+F3082-I3082))</f>
        <v/>
      </c>
      <c r="L3082" s="18">
        <f>IF(D3082="","",IF(D3082&lt;=0,"",1+COUNTIFS($D$3006:$D$3105,"&gt;0",$E$3006:$E$3105,"&gt;"&amp;E3082)))</f>
        <v/>
      </c>
      <c r="M3082" s="18">
        <f>IF(D3082="","",IF(AND(K3082&gt;0,L3082=1),"Yes","No"))</f>
        <v/>
      </c>
      <c r="N3082" s="48">
        <f>IF(D3082="","",N2982+F3082)</f>
        <v/>
      </c>
      <c r="O3082" s="47">
        <f>IF(D3082="","",IF(AND(K3082=0,K2982&gt;0),C3082,""))</f>
        <v/>
      </c>
    </row>
    <row r="3083">
      <c r="A3083" s="49">
        <f>IF(B3083="","",DATE(YEAR('Debt Inputs'!$E$2),MONTH('Debt Inputs'!$E$2)+30,1))</f>
        <v/>
      </c>
      <c r="B3083" s="23">
        <f>IF('Debt Inputs'!A83="","",'Debt Inputs'!A83)</f>
        <v/>
      </c>
      <c r="C3083" s="24">
        <f>IF(B3083="","",IFERROR(VLOOKUP(B3083,'Debt Inputs'!$A$6:$M$105,2,FALSE),""))</f>
        <v/>
      </c>
      <c r="D3083" s="50">
        <f>IF(B3083="","",K2983)</f>
        <v/>
      </c>
      <c r="E3083" s="26">
        <f>IF(B3083="","",IFERROR(VLOOKUP(B3083,'Debt Inputs'!$A$6:$M$105,5,FALSE),0))</f>
        <v/>
      </c>
      <c r="F3083" s="50">
        <f>IF(D3083="","",IFERROR(D3083*E3083/12,0))</f>
        <v/>
      </c>
      <c r="G3083" s="50">
        <f>IF(D3083="","",MIN(IFERROR(VLOOKUP(B3083,'Debt Inputs'!$A$6:$M$105,7,FALSE),0),D3083+F3083))</f>
        <v/>
      </c>
      <c r="H3083" s="50">
        <f>IF(D3083="","",IF(L3083=1,MAX(0,'Debt Inputs'!$B$2-SUM($G$3006:$G$3105)),0))</f>
        <v/>
      </c>
      <c r="I3083" s="50">
        <f>IF(D3083="","",MIN(D3083+F3083,G3083+H3083))</f>
        <v/>
      </c>
      <c r="J3083" s="50">
        <f>IF(D3083="","",MIN(D3083,MAX(0,I3083-F3083)))</f>
        <v/>
      </c>
      <c r="K3083" s="50">
        <f>IF(D3083="","",MAX(0,D3083+F3083-I3083))</f>
        <v/>
      </c>
      <c r="L3083" s="23">
        <f>IF(D3083="","",IF(D3083&lt;=0,"",1+COUNTIFS($D$3006:$D$3105,"&gt;0",$E$3006:$E$3105,"&gt;"&amp;E3083)))</f>
        <v/>
      </c>
      <c r="M3083" s="23">
        <f>IF(D3083="","",IF(AND(K3083&gt;0,L3083=1),"Yes","No"))</f>
        <v/>
      </c>
      <c r="N3083" s="50">
        <f>IF(D3083="","",N2983+F3083)</f>
        <v/>
      </c>
      <c r="O3083" s="49">
        <f>IF(D3083="","",IF(AND(K3083=0,K2983&gt;0),C3083,""))</f>
        <v/>
      </c>
    </row>
    <row r="3084">
      <c r="A3084" s="47">
        <f>IF(B3084="","",DATE(YEAR('Debt Inputs'!$E$2),MONTH('Debt Inputs'!$E$2)+30,1))</f>
        <v/>
      </c>
      <c r="B3084" s="18">
        <f>IF('Debt Inputs'!A84="","",'Debt Inputs'!A84)</f>
        <v/>
      </c>
      <c r="C3084" s="19">
        <f>IF(B3084="","",IFERROR(VLOOKUP(B3084,'Debt Inputs'!$A$6:$M$105,2,FALSE),""))</f>
        <v/>
      </c>
      <c r="D3084" s="48">
        <f>IF(B3084="","",K2984)</f>
        <v/>
      </c>
      <c r="E3084" s="21">
        <f>IF(B3084="","",IFERROR(VLOOKUP(B3084,'Debt Inputs'!$A$6:$M$105,5,FALSE),0))</f>
        <v/>
      </c>
      <c r="F3084" s="48">
        <f>IF(D3084="","",IFERROR(D3084*E3084/12,0))</f>
        <v/>
      </c>
      <c r="G3084" s="48">
        <f>IF(D3084="","",MIN(IFERROR(VLOOKUP(B3084,'Debt Inputs'!$A$6:$M$105,7,FALSE),0),D3084+F3084))</f>
        <v/>
      </c>
      <c r="H3084" s="48">
        <f>IF(D3084="","",IF(L3084=1,MAX(0,'Debt Inputs'!$B$2-SUM($G$3006:$G$3105)),0))</f>
        <v/>
      </c>
      <c r="I3084" s="48">
        <f>IF(D3084="","",MIN(D3084+F3084,G3084+H3084))</f>
        <v/>
      </c>
      <c r="J3084" s="48">
        <f>IF(D3084="","",MIN(D3084,MAX(0,I3084-F3084)))</f>
        <v/>
      </c>
      <c r="K3084" s="48">
        <f>IF(D3084="","",MAX(0,D3084+F3084-I3084))</f>
        <v/>
      </c>
      <c r="L3084" s="18">
        <f>IF(D3084="","",IF(D3084&lt;=0,"",1+COUNTIFS($D$3006:$D$3105,"&gt;0",$E$3006:$E$3105,"&gt;"&amp;E3084)))</f>
        <v/>
      </c>
      <c r="M3084" s="18">
        <f>IF(D3084="","",IF(AND(K3084&gt;0,L3084=1),"Yes","No"))</f>
        <v/>
      </c>
      <c r="N3084" s="48">
        <f>IF(D3084="","",N2984+F3084)</f>
        <v/>
      </c>
      <c r="O3084" s="47">
        <f>IF(D3084="","",IF(AND(K3084=0,K2984&gt;0),C3084,""))</f>
        <v/>
      </c>
    </row>
    <row r="3085">
      <c r="A3085" s="49">
        <f>IF(B3085="","",DATE(YEAR('Debt Inputs'!$E$2),MONTH('Debt Inputs'!$E$2)+30,1))</f>
        <v/>
      </c>
      <c r="B3085" s="23">
        <f>IF('Debt Inputs'!A85="","",'Debt Inputs'!A85)</f>
        <v/>
      </c>
      <c r="C3085" s="24">
        <f>IF(B3085="","",IFERROR(VLOOKUP(B3085,'Debt Inputs'!$A$6:$M$105,2,FALSE),""))</f>
        <v/>
      </c>
      <c r="D3085" s="50">
        <f>IF(B3085="","",K2985)</f>
        <v/>
      </c>
      <c r="E3085" s="26">
        <f>IF(B3085="","",IFERROR(VLOOKUP(B3085,'Debt Inputs'!$A$6:$M$105,5,FALSE),0))</f>
        <v/>
      </c>
      <c r="F3085" s="50">
        <f>IF(D3085="","",IFERROR(D3085*E3085/12,0))</f>
        <v/>
      </c>
      <c r="G3085" s="50">
        <f>IF(D3085="","",MIN(IFERROR(VLOOKUP(B3085,'Debt Inputs'!$A$6:$M$105,7,FALSE),0),D3085+F3085))</f>
        <v/>
      </c>
      <c r="H3085" s="50">
        <f>IF(D3085="","",IF(L3085=1,MAX(0,'Debt Inputs'!$B$2-SUM($G$3006:$G$3105)),0))</f>
        <v/>
      </c>
      <c r="I3085" s="50">
        <f>IF(D3085="","",MIN(D3085+F3085,G3085+H3085))</f>
        <v/>
      </c>
      <c r="J3085" s="50">
        <f>IF(D3085="","",MIN(D3085,MAX(0,I3085-F3085)))</f>
        <v/>
      </c>
      <c r="K3085" s="50">
        <f>IF(D3085="","",MAX(0,D3085+F3085-I3085))</f>
        <v/>
      </c>
      <c r="L3085" s="23">
        <f>IF(D3085="","",IF(D3085&lt;=0,"",1+COUNTIFS($D$3006:$D$3105,"&gt;0",$E$3006:$E$3105,"&gt;"&amp;E3085)))</f>
        <v/>
      </c>
      <c r="M3085" s="23">
        <f>IF(D3085="","",IF(AND(K3085&gt;0,L3085=1),"Yes","No"))</f>
        <v/>
      </c>
      <c r="N3085" s="50">
        <f>IF(D3085="","",N2985+F3085)</f>
        <v/>
      </c>
      <c r="O3085" s="49">
        <f>IF(D3085="","",IF(AND(K3085=0,K2985&gt;0),C3085,""))</f>
        <v/>
      </c>
    </row>
    <row r="3086">
      <c r="A3086" s="47">
        <f>IF(B3086="","",DATE(YEAR('Debt Inputs'!$E$2),MONTH('Debt Inputs'!$E$2)+30,1))</f>
        <v/>
      </c>
      <c r="B3086" s="18">
        <f>IF('Debt Inputs'!A86="","",'Debt Inputs'!A86)</f>
        <v/>
      </c>
      <c r="C3086" s="19">
        <f>IF(B3086="","",IFERROR(VLOOKUP(B3086,'Debt Inputs'!$A$6:$M$105,2,FALSE),""))</f>
        <v/>
      </c>
      <c r="D3086" s="48">
        <f>IF(B3086="","",K2986)</f>
        <v/>
      </c>
      <c r="E3086" s="21">
        <f>IF(B3086="","",IFERROR(VLOOKUP(B3086,'Debt Inputs'!$A$6:$M$105,5,FALSE),0))</f>
        <v/>
      </c>
      <c r="F3086" s="48">
        <f>IF(D3086="","",IFERROR(D3086*E3086/12,0))</f>
        <v/>
      </c>
      <c r="G3086" s="48">
        <f>IF(D3086="","",MIN(IFERROR(VLOOKUP(B3086,'Debt Inputs'!$A$6:$M$105,7,FALSE),0),D3086+F3086))</f>
        <v/>
      </c>
      <c r="H3086" s="48">
        <f>IF(D3086="","",IF(L3086=1,MAX(0,'Debt Inputs'!$B$2-SUM($G$3006:$G$3105)),0))</f>
        <v/>
      </c>
      <c r="I3086" s="48">
        <f>IF(D3086="","",MIN(D3086+F3086,G3086+H3086))</f>
        <v/>
      </c>
      <c r="J3086" s="48">
        <f>IF(D3086="","",MIN(D3086,MAX(0,I3086-F3086)))</f>
        <v/>
      </c>
      <c r="K3086" s="48">
        <f>IF(D3086="","",MAX(0,D3086+F3086-I3086))</f>
        <v/>
      </c>
      <c r="L3086" s="18">
        <f>IF(D3086="","",IF(D3086&lt;=0,"",1+COUNTIFS($D$3006:$D$3105,"&gt;0",$E$3006:$E$3105,"&gt;"&amp;E3086)))</f>
        <v/>
      </c>
      <c r="M3086" s="18">
        <f>IF(D3086="","",IF(AND(K3086&gt;0,L3086=1),"Yes","No"))</f>
        <v/>
      </c>
      <c r="N3086" s="48">
        <f>IF(D3086="","",N2986+F3086)</f>
        <v/>
      </c>
      <c r="O3086" s="47">
        <f>IF(D3086="","",IF(AND(K3086=0,K2986&gt;0),C3086,""))</f>
        <v/>
      </c>
    </row>
    <row r="3087">
      <c r="A3087" s="49">
        <f>IF(B3087="","",DATE(YEAR('Debt Inputs'!$E$2),MONTH('Debt Inputs'!$E$2)+30,1))</f>
        <v/>
      </c>
      <c r="B3087" s="23">
        <f>IF('Debt Inputs'!A87="","",'Debt Inputs'!A87)</f>
        <v/>
      </c>
      <c r="C3087" s="24">
        <f>IF(B3087="","",IFERROR(VLOOKUP(B3087,'Debt Inputs'!$A$6:$M$105,2,FALSE),""))</f>
        <v/>
      </c>
      <c r="D3087" s="50">
        <f>IF(B3087="","",K2987)</f>
        <v/>
      </c>
      <c r="E3087" s="26">
        <f>IF(B3087="","",IFERROR(VLOOKUP(B3087,'Debt Inputs'!$A$6:$M$105,5,FALSE),0))</f>
        <v/>
      </c>
      <c r="F3087" s="50">
        <f>IF(D3087="","",IFERROR(D3087*E3087/12,0))</f>
        <v/>
      </c>
      <c r="G3087" s="50">
        <f>IF(D3087="","",MIN(IFERROR(VLOOKUP(B3087,'Debt Inputs'!$A$6:$M$105,7,FALSE),0),D3087+F3087))</f>
        <v/>
      </c>
      <c r="H3087" s="50">
        <f>IF(D3087="","",IF(L3087=1,MAX(0,'Debt Inputs'!$B$2-SUM($G$3006:$G$3105)),0))</f>
        <v/>
      </c>
      <c r="I3087" s="50">
        <f>IF(D3087="","",MIN(D3087+F3087,G3087+H3087))</f>
        <v/>
      </c>
      <c r="J3087" s="50">
        <f>IF(D3087="","",MIN(D3087,MAX(0,I3087-F3087)))</f>
        <v/>
      </c>
      <c r="K3087" s="50">
        <f>IF(D3087="","",MAX(0,D3087+F3087-I3087))</f>
        <v/>
      </c>
      <c r="L3087" s="23">
        <f>IF(D3087="","",IF(D3087&lt;=0,"",1+COUNTIFS($D$3006:$D$3105,"&gt;0",$E$3006:$E$3105,"&gt;"&amp;E3087)))</f>
        <v/>
      </c>
      <c r="M3087" s="23">
        <f>IF(D3087="","",IF(AND(K3087&gt;0,L3087=1),"Yes","No"))</f>
        <v/>
      </c>
      <c r="N3087" s="50">
        <f>IF(D3087="","",N2987+F3087)</f>
        <v/>
      </c>
      <c r="O3087" s="49">
        <f>IF(D3087="","",IF(AND(K3087=0,K2987&gt;0),C3087,""))</f>
        <v/>
      </c>
    </row>
    <row r="3088">
      <c r="A3088" s="47">
        <f>IF(B3088="","",DATE(YEAR('Debt Inputs'!$E$2),MONTH('Debt Inputs'!$E$2)+30,1))</f>
        <v/>
      </c>
      <c r="B3088" s="18">
        <f>IF('Debt Inputs'!A88="","",'Debt Inputs'!A88)</f>
        <v/>
      </c>
      <c r="C3088" s="19">
        <f>IF(B3088="","",IFERROR(VLOOKUP(B3088,'Debt Inputs'!$A$6:$M$105,2,FALSE),""))</f>
        <v/>
      </c>
      <c r="D3088" s="48">
        <f>IF(B3088="","",K2988)</f>
        <v/>
      </c>
      <c r="E3088" s="21">
        <f>IF(B3088="","",IFERROR(VLOOKUP(B3088,'Debt Inputs'!$A$6:$M$105,5,FALSE),0))</f>
        <v/>
      </c>
      <c r="F3088" s="48">
        <f>IF(D3088="","",IFERROR(D3088*E3088/12,0))</f>
        <v/>
      </c>
      <c r="G3088" s="48">
        <f>IF(D3088="","",MIN(IFERROR(VLOOKUP(B3088,'Debt Inputs'!$A$6:$M$105,7,FALSE),0),D3088+F3088))</f>
        <v/>
      </c>
      <c r="H3088" s="48">
        <f>IF(D3088="","",IF(L3088=1,MAX(0,'Debt Inputs'!$B$2-SUM($G$3006:$G$3105)),0))</f>
        <v/>
      </c>
      <c r="I3088" s="48">
        <f>IF(D3088="","",MIN(D3088+F3088,G3088+H3088))</f>
        <v/>
      </c>
      <c r="J3088" s="48">
        <f>IF(D3088="","",MIN(D3088,MAX(0,I3088-F3088)))</f>
        <v/>
      </c>
      <c r="K3088" s="48">
        <f>IF(D3088="","",MAX(0,D3088+F3088-I3088))</f>
        <v/>
      </c>
      <c r="L3088" s="18">
        <f>IF(D3088="","",IF(D3088&lt;=0,"",1+COUNTIFS($D$3006:$D$3105,"&gt;0",$E$3006:$E$3105,"&gt;"&amp;E3088)))</f>
        <v/>
      </c>
      <c r="M3088" s="18">
        <f>IF(D3088="","",IF(AND(K3088&gt;0,L3088=1),"Yes","No"))</f>
        <v/>
      </c>
      <c r="N3088" s="48">
        <f>IF(D3088="","",N2988+F3088)</f>
        <v/>
      </c>
      <c r="O3088" s="47">
        <f>IF(D3088="","",IF(AND(K3088=0,K2988&gt;0),C3088,""))</f>
        <v/>
      </c>
    </row>
    <row r="3089">
      <c r="A3089" s="49">
        <f>IF(B3089="","",DATE(YEAR('Debt Inputs'!$E$2),MONTH('Debt Inputs'!$E$2)+30,1))</f>
        <v/>
      </c>
      <c r="B3089" s="23">
        <f>IF('Debt Inputs'!A89="","",'Debt Inputs'!A89)</f>
        <v/>
      </c>
      <c r="C3089" s="24">
        <f>IF(B3089="","",IFERROR(VLOOKUP(B3089,'Debt Inputs'!$A$6:$M$105,2,FALSE),""))</f>
        <v/>
      </c>
      <c r="D3089" s="50">
        <f>IF(B3089="","",K2989)</f>
        <v/>
      </c>
      <c r="E3089" s="26">
        <f>IF(B3089="","",IFERROR(VLOOKUP(B3089,'Debt Inputs'!$A$6:$M$105,5,FALSE),0))</f>
        <v/>
      </c>
      <c r="F3089" s="50">
        <f>IF(D3089="","",IFERROR(D3089*E3089/12,0))</f>
        <v/>
      </c>
      <c r="G3089" s="50">
        <f>IF(D3089="","",MIN(IFERROR(VLOOKUP(B3089,'Debt Inputs'!$A$6:$M$105,7,FALSE),0),D3089+F3089))</f>
        <v/>
      </c>
      <c r="H3089" s="50">
        <f>IF(D3089="","",IF(L3089=1,MAX(0,'Debt Inputs'!$B$2-SUM($G$3006:$G$3105)),0))</f>
        <v/>
      </c>
      <c r="I3089" s="50">
        <f>IF(D3089="","",MIN(D3089+F3089,G3089+H3089))</f>
        <v/>
      </c>
      <c r="J3089" s="50">
        <f>IF(D3089="","",MIN(D3089,MAX(0,I3089-F3089)))</f>
        <v/>
      </c>
      <c r="K3089" s="50">
        <f>IF(D3089="","",MAX(0,D3089+F3089-I3089))</f>
        <v/>
      </c>
      <c r="L3089" s="23">
        <f>IF(D3089="","",IF(D3089&lt;=0,"",1+COUNTIFS($D$3006:$D$3105,"&gt;0",$E$3006:$E$3105,"&gt;"&amp;E3089)))</f>
        <v/>
      </c>
      <c r="M3089" s="23">
        <f>IF(D3089="","",IF(AND(K3089&gt;0,L3089=1),"Yes","No"))</f>
        <v/>
      </c>
      <c r="N3089" s="50">
        <f>IF(D3089="","",N2989+F3089)</f>
        <v/>
      </c>
      <c r="O3089" s="49">
        <f>IF(D3089="","",IF(AND(K3089=0,K2989&gt;0),C3089,""))</f>
        <v/>
      </c>
    </row>
    <row r="3090">
      <c r="A3090" s="47">
        <f>IF(B3090="","",DATE(YEAR('Debt Inputs'!$E$2),MONTH('Debt Inputs'!$E$2)+30,1))</f>
        <v/>
      </c>
      <c r="B3090" s="18">
        <f>IF('Debt Inputs'!A90="","",'Debt Inputs'!A90)</f>
        <v/>
      </c>
      <c r="C3090" s="19">
        <f>IF(B3090="","",IFERROR(VLOOKUP(B3090,'Debt Inputs'!$A$6:$M$105,2,FALSE),""))</f>
        <v/>
      </c>
      <c r="D3090" s="48">
        <f>IF(B3090="","",K2990)</f>
        <v/>
      </c>
      <c r="E3090" s="21">
        <f>IF(B3090="","",IFERROR(VLOOKUP(B3090,'Debt Inputs'!$A$6:$M$105,5,FALSE),0))</f>
        <v/>
      </c>
      <c r="F3090" s="48">
        <f>IF(D3090="","",IFERROR(D3090*E3090/12,0))</f>
        <v/>
      </c>
      <c r="G3090" s="48">
        <f>IF(D3090="","",MIN(IFERROR(VLOOKUP(B3090,'Debt Inputs'!$A$6:$M$105,7,FALSE),0),D3090+F3090))</f>
        <v/>
      </c>
      <c r="H3090" s="48">
        <f>IF(D3090="","",IF(L3090=1,MAX(0,'Debt Inputs'!$B$2-SUM($G$3006:$G$3105)),0))</f>
        <v/>
      </c>
      <c r="I3090" s="48">
        <f>IF(D3090="","",MIN(D3090+F3090,G3090+H3090))</f>
        <v/>
      </c>
      <c r="J3090" s="48">
        <f>IF(D3090="","",MIN(D3090,MAX(0,I3090-F3090)))</f>
        <v/>
      </c>
      <c r="K3090" s="48">
        <f>IF(D3090="","",MAX(0,D3090+F3090-I3090))</f>
        <v/>
      </c>
      <c r="L3090" s="18">
        <f>IF(D3090="","",IF(D3090&lt;=0,"",1+COUNTIFS($D$3006:$D$3105,"&gt;0",$E$3006:$E$3105,"&gt;"&amp;E3090)))</f>
        <v/>
      </c>
      <c r="M3090" s="18">
        <f>IF(D3090="","",IF(AND(K3090&gt;0,L3090=1),"Yes","No"))</f>
        <v/>
      </c>
      <c r="N3090" s="48">
        <f>IF(D3090="","",N2990+F3090)</f>
        <v/>
      </c>
      <c r="O3090" s="47">
        <f>IF(D3090="","",IF(AND(K3090=0,K2990&gt;0),C3090,""))</f>
        <v/>
      </c>
    </row>
    <row r="3091">
      <c r="A3091" s="49">
        <f>IF(B3091="","",DATE(YEAR('Debt Inputs'!$E$2),MONTH('Debt Inputs'!$E$2)+30,1))</f>
        <v/>
      </c>
      <c r="B3091" s="23">
        <f>IF('Debt Inputs'!A91="","",'Debt Inputs'!A91)</f>
        <v/>
      </c>
      <c r="C3091" s="24">
        <f>IF(B3091="","",IFERROR(VLOOKUP(B3091,'Debt Inputs'!$A$6:$M$105,2,FALSE),""))</f>
        <v/>
      </c>
      <c r="D3091" s="50">
        <f>IF(B3091="","",K2991)</f>
        <v/>
      </c>
      <c r="E3091" s="26">
        <f>IF(B3091="","",IFERROR(VLOOKUP(B3091,'Debt Inputs'!$A$6:$M$105,5,FALSE),0))</f>
        <v/>
      </c>
      <c r="F3091" s="50">
        <f>IF(D3091="","",IFERROR(D3091*E3091/12,0))</f>
        <v/>
      </c>
      <c r="G3091" s="50">
        <f>IF(D3091="","",MIN(IFERROR(VLOOKUP(B3091,'Debt Inputs'!$A$6:$M$105,7,FALSE),0),D3091+F3091))</f>
        <v/>
      </c>
      <c r="H3091" s="50">
        <f>IF(D3091="","",IF(L3091=1,MAX(0,'Debt Inputs'!$B$2-SUM($G$3006:$G$3105)),0))</f>
        <v/>
      </c>
      <c r="I3091" s="50">
        <f>IF(D3091="","",MIN(D3091+F3091,G3091+H3091))</f>
        <v/>
      </c>
      <c r="J3091" s="50">
        <f>IF(D3091="","",MIN(D3091,MAX(0,I3091-F3091)))</f>
        <v/>
      </c>
      <c r="K3091" s="50">
        <f>IF(D3091="","",MAX(0,D3091+F3091-I3091))</f>
        <v/>
      </c>
      <c r="L3091" s="23">
        <f>IF(D3091="","",IF(D3091&lt;=0,"",1+COUNTIFS($D$3006:$D$3105,"&gt;0",$E$3006:$E$3105,"&gt;"&amp;E3091)))</f>
        <v/>
      </c>
      <c r="M3091" s="23">
        <f>IF(D3091="","",IF(AND(K3091&gt;0,L3091=1),"Yes","No"))</f>
        <v/>
      </c>
      <c r="N3091" s="50">
        <f>IF(D3091="","",N2991+F3091)</f>
        <v/>
      </c>
      <c r="O3091" s="49">
        <f>IF(D3091="","",IF(AND(K3091=0,K2991&gt;0),C3091,""))</f>
        <v/>
      </c>
    </row>
    <row r="3092">
      <c r="A3092" s="47">
        <f>IF(B3092="","",DATE(YEAR('Debt Inputs'!$E$2),MONTH('Debt Inputs'!$E$2)+30,1))</f>
        <v/>
      </c>
      <c r="B3092" s="18">
        <f>IF('Debt Inputs'!A92="","",'Debt Inputs'!A92)</f>
        <v/>
      </c>
      <c r="C3092" s="19">
        <f>IF(B3092="","",IFERROR(VLOOKUP(B3092,'Debt Inputs'!$A$6:$M$105,2,FALSE),""))</f>
        <v/>
      </c>
      <c r="D3092" s="48">
        <f>IF(B3092="","",K2992)</f>
        <v/>
      </c>
      <c r="E3092" s="21">
        <f>IF(B3092="","",IFERROR(VLOOKUP(B3092,'Debt Inputs'!$A$6:$M$105,5,FALSE),0))</f>
        <v/>
      </c>
      <c r="F3092" s="48">
        <f>IF(D3092="","",IFERROR(D3092*E3092/12,0))</f>
        <v/>
      </c>
      <c r="G3092" s="48">
        <f>IF(D3092="","",MIN(IFERROR(VLOOKUP(B3092,'Debt Inputs'!$A$6:$M$105,7,FALSE),0),D3092+F3092))</f>
        <v/>
      </c>
      <c r="H3092" s="48">
        <f>IF(D3092="","",IF(L3092=1,MAX(0,'Debt Inputs'!$B$2-SUM($G$3006:$G$3105)),0))</f>
        <v/>
      </c>
      <c r="I3092" s="48">
        <f>IF(D3092="","",MIN(D3092+F3092,G3092+H3092))</f>
        <v/>
      </c>
      <c r="J3092" s="48">
        <f>IF(D3092="","",MIN(D3092,MAX(0,I3092-F3092)))</f>
        <v/>
      </c>
      <c r="K3092" s="48">
        <f>IF(D3092="","",MAX(0,D3092+F3092-I3092))</f>
        <v/>
      </c>
      <c r="L3092" s="18">
        <f>IF(D3092="","",IF(D3092&lt;=0,"",1+COUNTIFS($D$3006:$D$3105,"&gt;0",$E$3006:$E$3105,"&gt;"&amp;E3092)))</f>
        <v/>
      </c>
      <c r="M3092" s="18">
        <f>IF(D3092="","",IF(AND(K3092&gt;0,L3092=1),"Yes","No"))</f>
        <v/>
      </c>
      <c r="N3092" s="48">
        <f>IF(D3092="","",N2992+F3092)</f>
        <v/>
      </c>
      <c r="O3092" s="47">
        <f>IF(D3092="","",IF(AND(K3092=0,K2992&gt;0),C3092,""))</f>
        <v/>
      </c>
    </row>
    <row r="3093">
      <c r="A3093" s="49">
        <f>IF(B3093="","",DATE(YEAR('Debt Inputs'!$E$2),MONTH('Debt Inputs'!$E$2)+30,1))</f>
        <v/>
      </c>
      <c r="B3093" s="23">
        <f>IF('Debt Inputs'!A93="","",'Debt Inputs'!A93)</f>
        <v/>
      </c>
      <c r="C3093" s="24">
        <f>IF(B3093="","",IFERROR(VLOOKUP(B3093,'Debt Inputs'!$A$6:$M$105,2,FALSE),""))</f>
        <v/>
      </c>
      <c r="D3093" s="50">
        <f>IF(B3093="","",K2993)</f>
        <v/>
      </c>
      <c r="E3093" s="26">
        <f>IF(B3093="","",IFERROR(VLOOKUP(B3093,'Debt Inputs'!$A$6:$M$105,5,FALSE),0))</f>
        <v/>
      </c>
      <c r="F3093" s="50">
        <f>IF(D3093="","",IFERROR(D3093*E3093/12,0))</f>
        <v/>
      </c>
      <c r="G3093" s="50">
        <f>IF(D3093="","",MIN(IFERROR(VLOOKUP(B3093,'Debt Inputs'!$A$6:$M$105,7,FALSE),0),D3093+F3093))</f>
        <v/>
      </c>
      <c r="H3093" s="50">
        <f>IF(D3093="","",IF(L3093=1,MAX(0,'Debt Inputs'!$B$2-SUM($G$3006:$G$3105)),0))</f>
        <v/>
      </c>
      <c r="I3093" s="50">
        <f>IF(D3093="","",MIN(D3093+F3093,G3093+H3093))</f>
        <v/>
      </c>
      <c r="J3093" s="50">
        <f>IF(D3093="","",MIN(D3093,MAX(0,I3093-F3093)))</f>
        <v/>
      </c>
      <c r="K3093" s="50">
        <f>IF(D3093="","",MAX(0,D3093+F3093-I3093))</f>
        <v/>
      </c>
      <c r="L3093" s="23">
        <f>IF(D3093="","",IF(D3093&lt;=0,"",1+COUNTIFS($D$3006:$D$3105,"&gt;0",$E$3006:$E$3105,"&gt;"&amp;E3093)))</f>
        <v/>
      </c>
      <c r="M3093" s="23">
        <f>IF(D3093="","",IF(AND(K3093&gt;0,L3093=1),"Yes","No"))</f>
        <v/>
      </c>
      <c r="N3093" s="50">
        <f>IF(D3093="","",N2993+F3093)</f>
        <v/>
      </c>
      <c r="O3093" s="49">
        <f>IF(D3093="","",IF(AND(K3093=0,K2993&gt;0),C3093,""))</f>
        <v/>
      </c>
    </row>
    <row r="3094">
      <c r="A3094" s="47">
        <f>IF(B3094="","",DATE(YEAR('Debt Inputs'!$E$2),MONTH('Debt Inputs'!$E$2)+30,1))</f>
        <v/>
      </c>
      <c r="B3094" s="18">
        <f>IF('Debt Inputs'!A94="","",'Debt Inputs'!A94)</f>
        <v/>
      </c>
      <c r="C3094" s="19">
        <f>IF(B3094="","",IFERROR(VLOOKUP(B3094,'Debt Inputs'!$A$6:$M$105,2,FALSE),""))</f>
        <v/>
      </c>
      <c r="D3094" s="48">
        <f>IF(B3094="","",K2994)</f>
        <v/>
      </c>
      <c r="E3094" s="21">
        <f>IF(B3094="","",IFERROR(VLOOKUP(B3094,'Debt Inputs'!$A$6:$M$105,5,FALSE),0))</f>
        <v/>
      </c>
      <c r="F3094" s="48">
        <f>IF(D3094="","",IFERROR(D3094*E3094/12,0))</f>
        <v/>
      </c>
      <c r="G3094" s="48">
        <f>IF(D3094="","",MIN(IFERROR(VLOOKUP(B3094,'Debt Inputs'!$A$6:$M$105,7,FALSE),0),D3094+F3094))</f>
        <v/>
      </c>
      <c r="H3094" s="48">
        <f>IF(D3094="","",IF(L3094=1,MAX(0,'Debt Inputs'!$B$2-SUM($G$3006:$G$3105)),0))</f>
        <v/>
      </c>
      <c r="I3094" s="48">
        <f>IF(D3094="","",MIN(D3094+F3094,G3094+H3094))</f>
        <v/>
      </c>
      <c r="J3094" s="48">
        <f>IF(D3094="","",MIN(D3094,MAX(0,I3094-F3094)))</f>
        <v/>
      </c>
      <c r="K3094" s="48">
        <f>IF(D3094="","",MAX(0,D3094+F3094-I3094))</f>
        <v/>
      </c>
      <c r="L3094" s="18">
        <f>IF(D3094="","",IF(D3094&lt;=0,"",1+COUNTIFS($D$3006:$D$3105,"&gt;0",$E$3006:$E$3105,"&gt;"&amp;E3094)))</f>
        <v/>
      </c>
      <c r="M3094" s="18">
        <f>IF(D3094="","",IF(AND(K3094&gt;0,L3094=1),"Yes","No"))</f>
        <v/>
      </c>
      <c r="N3094" s="48">
        <f>IF(D3094="","",N2994+F3094)</f>
        <v/>
      </c>
      <c r="O3094" s="47">
        <f>IF(D3094="","",IF(AND(K3094=0,K2994&gt;0),C3094,""))</f>
        <v/>
      </c>
    </row>
    <row r="3095">
      <c r="A3095" s="49">
        <f>IF(B3095="","",DATE(YEAR('Debt Inputs'!$E$2),MONTH('Debt Inputs'!$E$2)+30,1))</f>
        <v/>
      </c>
      <c r="B3095" s="23">
        <f>IF('Debt Inputs'!A95="","",'Debt Inputs'!A95)</f>
        <v/>
      </c>
      <c r="C3095" s="24">
        <f>IF(B3095="","",IFERROR(VLOOKUP(B3095,'Debt Inputs'!$A$6:$M$105,2,FALSE),""))</f>
        <v/>
      </c>
      <c r="D3095" s="50">
        <f>IF(B3095="","",K2995)</f>
        <v/>
      </c>
      <c r="E3095" s="26">
        <f>IF(B3095="","",IFERROR(VLOOKUP(B3095,'Debt Inputs'!$A$6:$M$105,5,FALSE),0))</f>
        <v/>
      </c>
      <c r="F3095" s="50">
        <f>IF(D3095="","",IFERROR(D3095*E3095/12,0))</f>
        <v/>
      </c>
      <c r="G3095" s="50">
        <f>IF(D3095="","",MIN(IFERROR(VLOOKUP(B3095,'Debt Inputs'!$A$6:$M$105,7,FALSE),0),D3095+F3095))</f>
        <v/>
      </c>
      <c r="H3095" s="50">
        <f>IF(D3095="","",IF(L3095=1,MAX(0,'Debt Inputs'!$B$2-SUM($G$3006:$G$3105)),0))</f>
        <v/>
      </c>
      <c r="I3095" s="50">
        <f>IF(D3095="","",MIN(D3095+F3095,G3095+H3095))</f>
        <v/>
      </c>
      <c r="J3095" s="50">
        <f>IF(D3095="","",MIN(D3095,MAX(0,I3095-F3095)))</f>
        <v/>
      </c>
      <c r="K3095" s="50">
        <f>IF(D3095="","",MAX(0,D3095+F3095-I3095))</f>
        <v/>
      </c>
      <c r="L3095" s="23">
        <f>IF(D3095="","",IF(D3095&lt;=0,"",1+COUNTIFS($D$3006:$D$3105,"&gt;0",$E$3006:$E$3105,"&gt;"&amp;E3095)))</f>
        <v/>
      </c>
      <c r="M3095" s="23">
        <f>IF(D3095="","",IF(AND(K3095&gt;0,L3095=1),"Yes","No"))</f>
        <v/>
      </c>
      <c r="N3095" s="50">
        <f>IF(D3095="","",N2995+F3095)</f>
        <v/>
      </c>
      <c r="O3095" s="49">
        <f>IF(D3095="","",IF(AND(K3095=0,K2995&gt;0),C3095,""))</f>
        <v/>
      </c>
    </row>
    <row r="3096">
      <c r="A3096" s="47">
        <f>IF(B3096="","",DATE(YEAR('Debt Inputs'!$E$2),MONTH('Debt Inputs'!$E$2)+30,1))</f>
        <v/>
      </c>
      <c r="B3096" s="18">
        <f>IF('Debt Inputs'!A96="","",'Debt Inputs'!A96)</f>
        <v/>
      </c>
      <c r="C3096" s="19">
        <f>IF(B3096="","",IFERROR(VLOOKUP(B3096,'Debt Inputs'!$A$6:$M$105,2,FALSE),""))</f>
        <v/>
      </c>
      <c r="D3096" s="48">
        <f>IF(B3096="","",K2996)</f>
        <v/>
      </c>
      <c r="E3096" s="21">
        <f>IF(B3096="","",IFERROR(VLOOKUP(B3096,'Debt Inputs'!$A$6:$M$105,5,FALSE),0))</f>
        <v/>
      </c>
      <c r="F3096" s="48">
        <f>IF(D3096="","",IFERROR(D3096*E3096/12,0))</f>
        <v/>
      </c>
      <c r="G3096" s="48">
        <f>IF(D3096="","",MIN(IFERROR(VLOOKUP(B3096,'Debt Inputs'!$A$6:$M$105,7,FALSE),0),D3096+F3096))</f>
        <v/>
      </c>
      <c r="H3096" s="48">
        <f>IF(D3096="","",IF(L3096=1,MAX(0,'Debt Inputs'!$B$2-SUM($G$3006:$G$3105)),0))</f>
        <v/>
      </c>
      <c r="I3096" s="48">
        <f>IF(D3096="","",MIN(D3096+F3096,G3096+H3096))</f>
        <v/>
      </c>
      <c r="J3096" s="48">
        <f>IF(D3096="","",MIN(D3096,MAX(0,I3096-F3096)))</f>
        <v/>
      </c>
      <c r="K3096" s="48">
        <f>IF(D3096="","",MAX(0,D3096+F3096-I3096))</f>
        <v/>
      </c>
      <c r="L3096" s="18">
        <f>IF(D3096="","",IF(D3096&lt;=0,"",1+COUNTIFS($D$3006:$D$3105,"&gt;0",$E$3006:$E$3105,"&gt;"&amp;E3096)))</f>
        <v/>
      </c>
      <c r="M3096" s="18">
        <f>IF(D3096="","",IF(AND(K3096&gt;0,L3096=1),"Yes","No"))</f>
        <v/>
      </c>
      <c r="N3096" s="48">
        <f>IF(D3096="","",N2996+F3096)</f>
        <v/>
      </c>
      <c r="O3096" s="47">
        <f>IF(D3096="","",IF(AND(K3096=0,K2996&gt;0),C3096,""))</f>
        <v/>
      </c>
    </row>
    <row r="3097">
      <c r="A3097" s="49">
        <f>IF(B3097="","",DATE(YEAR('Debt Inputs'!$E$2),MONTH('Debt Inputs'!$E$2)+30,1))</f>
        <v/>
      </c>
      <c r="B3097" s="23">
        <f>IF('Debt Inputs'!A97="","",'Debt Inputs'!A97)</f>
        <v/>
      </c>
      <c r="C3097" s="24">
        <f>IF(B3097="","",IFERROR(VLOOKUP(B3097,'Debt Inputs'!$A$6:$M$105,2,FALSE),""))</f>
        <v/>
      </c>
      <c r="D3097" s="50">
        <f>IF(B3097="","",K2997)</f>
        <v/>
      </c>
      <c r="E3097" s="26">
        <f>IF(B3097="","",IFERROR(VLOOKUP(B3097,'Debt Inputs'!$A$6:$M$105,5,FALSE),0))</f>
        <v/>
      </c>
      <c r="F3097" s="50">
        <f>IF(D3097="","",IFERROR(D3097*E3097/12,0))</f>
        <v/>
      </c>
      <c r="G3097" s="50">
        <f>IF(D3097="","",MIN(IFERROR(VLOOKUP(B3097,'Debt Inputs'!$A$6:$M$105,7,FALSE),0),D3097+F3097))</f>
        <v/>
      </c>
      <c r="H3097" s="50">
        <f>IF(D3097="","",IF(L3097=1,MAX(0,'Debt Inputs'!$B$2-SUM($G$3006:$G$3105)),0))</f>
        <v/>
      </c>
      <c r="I3097" s="50">
        <f>IF(D3097="","",MIN(D3097+F3097,G3097+H3097))</f>
        <v/>
      </c>
      <c r="J3097" s="50">
        <f>IF(D3097="","",MIN(D3097,MAX(0,I3097-F3097)))</f>
        <v/>
      </c>
      <c r="K3097" s="50">
        <f>IF(D3097="","",MAX(0,D3097+F3097-I3097))</f>
        <v/>
      </c>
      <c r="L3097" s="23">
        <f>IF(D3097="","",IF(D3097&lt;=0,"",1+COUNTIFS($D$3006:$D$3105,"&gt;0",$E$3006:$E$3105,"&gt;"&amp;E3097)))</f>
        <v/>
      </c>
      <c r="M3097" s="23">
        <f>IF(D3097="","",IF(AND(K3097&gt;0,L3097=1),"Yes","No"))</f>
        <v/>
      </c>
      <c r="N3097" s="50">
        <f>IF(D3097="","",N2997+F3097)</f>
        <v/>
      </c>
      <c r="O3097" s="49">
        <f>IF(D3097="","",IF(AND(K3097=0,K2997&gt;0),C3097,""))</f>
        <v/>
      </c>
    </row>
    <row r="3098">
      <c r="A3098" s="47">
        <f>IF(B3098="","",DATE(YEAR('Debt Inputs'!$E$2),MONTH('Debt Inputs'!$E$2)+30,1))</f>
        <v/>
      </c>
      <c r="B3098" s="18">
        <f>IF('Debt Inputs'!A98="","",'Debt Inputs'!A98)</f>
        <v/>
      </c>
      <c r="C3098" s="19">
        <f>IF(B3098="","",IFERROR(VLOOKUP(B3098,'Debt Inputs'!$A$6:$M$105,2,FALSE),""))</f>
        <v/>
      </c>
      <c r="D3098" s="48">
        <f>IF(B3098="","",K2998)</f>
        <v/>
      </c>
      <c r="E3098" s="21">
        <f>IF(B3098="","",IFERROR(VLOOKUP(B3098,'Debt Inputs'!$A$6:$M$105,5,FALSE),0))</f>
        <v/>
      </c>
      <c r="F3098" s="48">
        <f>IF(D3098="","",IFERROR(D3098*E3098/12,0))</f>
        <v/>
      </c>
      <c r="G3098" s="48">
        <f>IF(D3098="","",MIN(IFERROR(VLOOKUP(B3098,'Debt Inputs'!$A$6:$M$105,7,FALSE),0),D3098+F3098))</f>
        <v/>
      </c>
      <c r="H3098" s="48">
        <f>IF(D3098="","",IF(L3098=1,MAX(0,'Debt Inputs'!$B$2-SUM($G$3006:$G$3105)),0))</f>
        <v/>
      </c>
      <c r="I3098" s="48">
        <f>IF(D3098="","",MIN(D3098+F3098,G3098+H3098))</f>
        <v/>
      </c>
      <c r="J3098" s="48">
        <f>IF(D3098="","",MIN(D3098,MAX(0,I3098-F3098)))</f>
        <v/>
      </c>
      <c r="K3098" s="48">
        <f>IF(D3098="","",MAX(0,D3098+F3098-I3098))</f>
        <v/>
      </c>
      <c r="L3098" s="18">
        <f>IF(D3098="","",IF(D3098&lt;=0,"",1+COUNTIFS($D$3006:$D$3105,"&gt;0",$E$3006:$E$3105,"&gt;"&amp;E3098)))</f>
        <v/>
      </c>
      <c r="M3098" s="18">
        <f>IF(D3098="","",IF(AND(K3098&gt;0,L3098=1),"Yes","No"))</f>
        <v/>
      </c>
      <c r="N3098" s="48">
        <f>IF(D3098="","",N2998+F3098)</f>
        <v/>
      </c>
      <c r="O3098" s="47">
        <f>IF(D3098="","",IF(AND(K3098=0,K2998&gt;0),C3098,""))</f>
        <v/>
      </c>
    </row>
    <row r="3099">
      <c r="A3099" s="49">
        <f>IF(B3099="","",DATE(YEAR('Debt Inputs'!$E$2),MONTH('Debt Inputs'!$E$2)+30,1))</f>
        <v/>
      </c>
      <c r="B3099" s="23">
        <f>IF('Debt Inputs'!A99="","",'Debt Inputs'!A99)</f>
        <v/>
      </c>
      <c r="C3099" s="24">
        <f>IF(B3099="","",IFERROR(VLOOKUP(B3099,'Debt Inputs'!$A$6:$M$105,2,FALSE),""))</f>
        <v/>
      </c>
      <c r="D3099" s="50">
        <f>IF(B3099="","",K2999)</f>
        <v/>
      </c>
      <c r="E3099" s="26">
        <f>IF(B3099="","",IFERROR(VLOOKUP(B3099,'Debt Inputs'!$A$6:$M$105,5,FALSE),0))</f>
        <v/>
      </c>
      <c r="F3099" s="50">
        <f>IF(D3099="","",IFERROR(D3099*E3099/12,0))</f>
        <v/>
      </c>
      <c r="G3099" s="50">
        <f>IF(D3099="","",MIN(IFERROR(VLOOKUP(B3099,'Debt Inputs'!$A$6:$M$105,7,FALSE),0),D3099+F3099))</f>
        <v/>
      </c>
      <c r="H3099" s="50">
        <f>IF(D3099="","",IF(L3099=1,MAX(0,'Debt Inputs'!$B$2-SUM($G$3006:$G$3105)),0))</f>
        <v/>
      </c>
      <c r="I3099" s="50">
        <f>IF(D3099="","",MIN(D3099+F3099,G3099+H3099))</f>
        <v/>
      </c>
      <c r="J3099" s="50">
        <f>IF(D3099="","",MIN(D3099,MAX(0,I3099-F3099)))</f>
        <v/>
      </c>
      <c r="K3099" s="50">
        <f>IF(D3099="","",MAX(0,D3099+F3099-I3099))</f>
        <v/>
      </c>
      <c r="L3099" s="23">
        <f>IF(D3099="","",IF(D3099&lt;=0,"",1+COUNTIFS($D$3006:$D$3105,"&gt;0",$E$3006:$E$3105,"&gt;"&amp;E3099)))</f>
        <v/>
      </c>
      <c r="M3099" s="23">
        <f>IF(D3099="","",IF(AND(K3099&gt;0,L3099=1),"Yes","No"))</f>
        <v/>
      </c>
      <c r="N3099" s="50">
        <f>IF(D3099="","",N2999+F3099)</f>
        <v/>
      </c>
      <c r="O3099" s="49">
        <f>IF(D3099="","",IF(AND(K3099=0,K2999&gt;0),C3099,""))</f>
        <v/>
      </c>
    </row>
    <row r="3100">
      <c r="A3100" s="47">
        <f>IF(B3100="","",DATE(YEAR('Debt Inputs'!$E$2),MONTH('Debt Inputs'!$E$2)+30,1))</f>
        <v/>
      </c>
      <c r="B3100" s="18">
        <f>IF('Debt Inputs'!A100="","",'Debt Inputs'!A100)</f>
        <v/>
      </c>
      <c r="C3100" s="19">
        <f>IF(B3100="","",IFERROR(VLOOKUP(B3100,'Debt Inputs'!$A$6:$M$105,2,FALSE),""))</f>
        <v/>
      </c>
      <c r="D3100" s="48">
        <f>IF(B3100="","",K3000)</f>
        <v/>
      </c>
      <c r="E3100" s="21">
        <f>IF(B3100="","",IFERROR(VLOOKUP(B3100,'Debt Inputs'!$A$6:$M$105,5,FALSE),0))</f>
        <v/>
      </c>
      <c r="F3100" s="48">
        <f>IF(D3100="","",IFERROR(D3100*E3100/12,0))</f>
        <v/>
      </c>
      <c r="G3100" s="48">
        <f>IF(D3100="","",MIN(IFERROR(VLOOKUP(B3100,'Debt Inputs'!$A$6:$M$105,7,FALSE),0),D3100+F3100))</f>
        <v/>
      </c>
      <c r="H3100" s="48">
        <f>IF(D3100="","",IF(L3100=1,MAX(0,'Debt Inputs'!$B$2-SUM($G$3006:$G$3105)),0))</f>
        <v/>
      </c>
      <c r="I3100" s="48">
        <f>IF(D3100="","",MIN(D3100+F3100,G3100+H3100))</f>
        <v/>
      </c>
      <c r="J3100" s="48">
        <f>IF(D3100="","",MIN(D3100,MAX(0,I3100-F3100)))</f>
        <v/>
      </c>
      <c r="K3100" s="48">
        <f>IF(D3100="","",MAX(0,D3100+F3100-I3100))</f>
        <v/>
      </c>
      <c r="L3100" s="18">
        <f>IF(D3100="","",IF(D3100&lt;=0,"",1+COUNTIFS($D$3006:$D$3105,"&gt;0",$E$3006:$E$3105,"&gt;"&amp;E3100)))</f>
        <v/>
      </c>
      <c r="M3100" s="18">
        <f>IF(D3100="","",IF(AND(K3100&gt;0,L3100=1),"Yes","No"))</f>
        <v/>
      </c>
      <c r="N3100" s="48">
        <f>IF(D3100="","",N3000+F3100)</f>
        <v/>
      </c>
      <c r="O3100" s="47">
        <f>IF(D3100="","",IF(AND(K3100=0,K3000&gt;0),C3100,""))</f>
        <v/>
      </c>
    </row>
    <row r="3101">
      <c r="A3101" s="49">
        <f>IF(B3101="","",DATE(YEAR('Debt Inputs'!$E$2),MONTH('Debt Inputs'!$E$2)+30,1))</f>
        <v/>
      </c>
      <c r="B3101" s="23">
        <f>IF('Debt Inputs'!A101="","",'Debt Inputs'!A101)</f>
        <v/>
      </c>
      <c r="C3101" s="24">
        <f>IF(B3101="","",IFERROR(VLOOKUP(B3101,'Debt Inputs'!$A$6:$M$105,2,FALSE),""))</f>
        <v/>
      </c>
      <c r="D3101" s="50">
        <f>IF(B3101="","",K3001)</f>
        <v/>
      </c>
      <c r="E3101" s="26">
        <f>IF(B3101="","",IFERROR(VLOOKUP(B3101,'Debt Inputs'!$A$6:$M$105,5,FALSE),0))</f>
        <v/>
      </c>
      <c r="F3101" s="50">
        <f>IF(D3101="","",IFERROR(D3101*E3101/12,0))</f>
        <v/>
      </c>
      <c r="G3101" s="50">
        <f>IF(D3101="","",MIN(IFERROR(VLOOKUP(B3101,'Debt Inputs'!$A$6:$M$105,7,FALSE),0),D3101+F3101))</f>
        <v/>
      </c>
      <c r="H3101" s="50">
        <f>IF(D3101="","",IF(L3101=1,MAX(0,'Debt Inputs'!$B$2-SUM($G$3006:$G$3105)),0))</f>
        <v/>
      </c>
      <c r="I3101" s="50">
        <f>IF(D3101="","",MIN(D3101+F3101,G3101+H3101))</f>
        <v/>
      </c>
      <c r="J3101" s="50">
        <f>IF(D3101="","",MIN(D3101,MAX(0,I3101-F3101)))</f>
        <v/>
      </c>
      <c r="K3101" s="50">
        <f>IF(D3101="","",MAX(0,D3101+F3101-I3101))</f>
        <v/>
      </c>
      <c r="L3101" s="23">
        <f>IF(D3101="","",IF(D3101&lt;=0,"",1+COUNTIFS($D$3006:$D$3105,"&gt;0",$E$3006:$E$3105,"&gt;"&amp;E3101)))</f>
        <v/>
      </c>
      <c r="M3101" s="23">
        <f>IF(D3101="","",IF(AND(K3101&gt;0,L3101=1),"Yes","No"))</f>
        <v/>
      </c>
      <c r="N3101" s="50">
        <f>IF(D3101="","",N3001+F3101)</f>
        <v/>
      </c>
      <c r="O3101" s="49">
        <f>IF(D3101="","",IF(AND(K3101=0,K3001&gt;0),C3101,""))</f>
        <v/>
      </c>
    </row>
    <row r="3102">
      <c r="A3102" s="47">
        <f>IF(B3102="","",DATE(YEAR('Debt Inputs'!$E$2),MONTH('Debt Inputs'!$E$2)+30,1))</f>
        <v/>
      </c>
      <c r="B3102" s="18">
        <f>IF('Debt Inputs'!A102="","",'Debt Inputs'!A102)</f>
        <v/>
      </c>
      <c r="C3102" s="19">
        <f>IF(B3102="","",IFERROR(VLOOKUP(B3102,'Debt Inputs'!$A$6:$M$105,2,FALSE),""))</f>
        <v/>
      </c>
      <c r="D3102" s="48">
        <f>IF(B3102="","",K3002)</f>
        <v/>
      </c>
      <c r="E3102" s="21">
        <f>IF(B3102="","",IFERROR(VLOOKUP(B3102,'Debt Inputs'!$A$6:$M$105,5,FALSE),0))</f>
        <v/>
      </c>
      <c r="F3102" s="48">
        <f>IF(D3102="","",IFERROR(D3102*E3102/12,0))</f>
        <v/>
      </c>
      <c r="G3102" s="48">
        <f>IF(D3102="","",MIN(IFERROR(VLOOKUP(B3102,'Debt Inputs'!$A$6:$M$105,7,FALSE),0),D3102+F3102))</f>
        <v/>
      </c>
      <c r="H3102" s="48">
        <f>IF(D3102="","",IF(L3102=1,MAX(0,'Debt Inputs'!$B$2-SUM($G$3006:$G$3105)),0))</f>
        <v/>
      </c>
      <c r="I3102" s="48">
        <f>IF(D3102="","",MIN(D3102+F3102,G3102+H3102))</f>
        <v/>
      </c>
      <c r="J3102" s="48">
        <f>IF(D3102="","",MIN(D3102,MAX(0,I3102-F3102)))</f>
        <v/>
      </c>
      <c r="K3102" s="48">
        <f>IF(D3102="","",MAX(0,D3102+F3102-I3102))</f>
        <v/>
      </c>
      <c r="L3102" s="18">
        <f>IF(D3102="","",IF(D3102&lt;=0,"",1+COUNTIFS($D$3006:$D$3105,"&gt;0",$E$3006:$E$3105,"&gt;"&amp;E3102)))</f>
        <v/>
      </c>
      <c r="M3102" s="18">
        <f>IF(D3102="","",IF(AND(K3102&gt;0,L3102=1),"Yes","No"))</f>
        <v/>
      </c>
      <c r="N3102" s="48">
        <f>IF(D3102="","",N3002+F3102)</f>
        <v/>
      </c>
      <c r="O3102" s="47">
        <f>IF(D3102="","",IF(AND(K3102=0,K3002&gt;0),C3102,""))</f>
        <v/>
      </c>
    </row>
    <row r="3103">
      <c r="A3103" s="49">
        <f>IF(B3103="","",DATE(YEAR('Debt Inputs'!$E$2),MONTH('Debt Inputs'!$E$2)+30,1))</f>
        <v/>
      </c>
      <c r="B3103" s="23">
        <f>IF('Debt Inputs'!A103="","",'Debt Inputs'!A103)</f>
        <v/>
      </c>
      <c r="C3103" s="24">
        <f>IF(B3103="","",IFERROR(VLOOKUP(B3103,'Debt Inputs'!$A$6:$M$105,2,FALSE),""))</f>
        <v/>
      </c>
      <c r="D3103" s="50">
        <f>IF(B3103="","",K3003)</f>
        <v/>
      </c>
      <c r="E3103" s="26">
        <f>IF(B3103="","",IFERROR(VLOOKUP(B3103,'Debt Inputs'!$A$6:$M$105,5,FALSE),0))</f>
        <v/>
      </c>
      <c r="F3103" s="50">
        <f>IF(D3103="","",IFERROR(D3103*E3103/12,0))</f>
        <v/>
      </c>
      <c r="G3103" s="50">
        <f>IF(D3103="","",MIN(IFERROR(VLOOKUP(B3103,'Debt Inputs'!$A$6:$M$105,7,FALSE),0),D3103+F3103))</f>
        <v/>
      </c>
      <c r="H3103" s="50">
        <f>IF(D3103="","",IF(L3103=1,MAX(0,'Debt Inputs'!$B$2-SUM($G$3006:$G$3105)),0))</f>
        <v/>
      </c>
      <c r="I3103" s="50">
        <f>IF(D3103="","",MIN(D3103+F3103,G3103+H3103))</f>
        <v/>
      </c>
      <c r="J3103" s="50">
        <f>IF(D3103="","",MIN(D3103,MAX(0,I3103-F3103)))</f>
        <v/>
      </c>
      <c r="K3103" s="50">
        <f>IF(D3103="","",MAX(0,D3103+F3103-I3103))</f>
        <v/>
      </c>
      <c r="L3103" s="23">
        <f>IF(D3103="","",IF(D3103&lt;=0,"",1+COUNTIFS($D$3006:$D$3105,"&gt;0",$E$3006:$E$3105,"&gt;"&amp;E3103)))</f>
        <v/>
      </c>
      <c r="M3103" s="23">
        <f>IF(D3103="","",IF(AND(K3103&gt;0,L3103=1),"Yes","No"))</f>
        <v/>
      </c>
      <c r="N3103" s="50">
        <f>IF(D3103="","",N3003+F3103)</f>
        <v/>
      </c>
      <c r="O3103" s="49">
        <f>IF(D3103="","",IF(AND(K3103=0,K3003&gt;0),C3103,""))</f>
        <v/>
      </c>
    </row>
    <row r="3104">
      <c r="A3104" s="47">
        <f>IF(B3104="","",DATE(YEAR('Debt Inputs'!$E$2),MONTH('Debt Inputs'!$E$2)+30,1))</f>
        <v/>
      </c>
      <c r="B3104" s="18">
        <f>IF('Debt Inputs'!A104="","",'Debt Inputs'!A104)</f>
        <v/>
      </c>
      <c r="C3104" s="19">
        <f>IF(B3104="","",IFERROR(VLOOKUP(B3104,'Debt Inputs'!$A$6:$M$105,2,FALSE),""))</f>
        <v/>
      </c>
      <c r="D3104" s="48">
        <f>IF(B3104="","",K3004)</f>
        <v/>
      </c>
      <c r="E3104" s="21">
        <f>IF(B3104="","",IFERROR(VLOOKUP(B3104,'Debt Inputs'!$A$6:$M$105,5,FALSE),0))</f>
        <v/>
      </c>
      <c r="F3104" s="48">
        <f>IF(D3104="","",IFERROR(D3104*E3104/12,0))</f>
        <v/>
      </c>
      <c r="G3104" s="48">
        <f>IF(D3104="","",MIN(IFERROR(VLOOKUP(B3104,'Debt Inputs'!$A$6:$M$105,7,FALSE),0),D3104+F3104))</f>
        <v/>
      </c>
      <c r="H3104" s="48">
        <f>IF(D3104="","",IF(L3104=1,MAX(0,'Debt Inputs'!$B$2-SUM($G$3006:$G$3105)),0))</f>
        <v/>
      </c>
      <c r="I3104" s="48">
        <f>IF(D3104="","",MIN(D3104+F3104,G3104+H3104))</f>
        <v/>
      </c>
      <c r="J3104" s="48">
        <f>IF(D3104="","",MIN(D3104,MAX(0,I3104-F3104)))</f>
        <v/>
      </c>
      <c r="K3104" s="48">
        <f>IF(D3104="","",MAX(0,D3104+F3104-I3104))</f>
        <v/>
      </c>
      <c r="L3104" s="18">
        <f>IF(D3104="","",IF(D3104&lt;=0,"",1+COUNTIFS($D$3006:$D$3105,"&gt;0",$E$3006:$E$3105,"&gt;"&amp;E3104)))</f>
        <v/>
      </c>
      <c r="M3104" s="18">
        <f>IF(D3104="","",IF(AND(K3104&gt;0,L3104=1),"Yes","No"))</f>
        <v/>
      </c>
      <c r="N3104" s="48">
        <f>IF(D3104="","",N3004+F3104)</f>
        <v/>
      </c>
      <c r="O3104" s="47">
        <f>IF(D3104="","",IF(AND(K3104=0,K3004&gt;0),C3104,""))</f>
        <v/>
      </c>
    </row>
    <row r="3105">
      <c r="A3105" s="49">
        <f>IF(B3105="","",DATE(YEAR('Debt Inputs'!$E$2),MONTH('Debt Inputs'!$E$2)+30,1))</f>
        <v/>
      </c>
      <c r="B3105" s="23">
        <f>IF('Debt Inputs'!A105="","",'Debt Inputs'!A105)</f>
        <v/>
      </c>
      <c r="C3105" s="24">
        <f>IF(B3105="","",IFERROR(VLOOKUP(B3105,'Debt Inputs'!$A$6:$M$105,2,FALSE),""))</f>
        <v/>
      </c>
      <c r="D3105" s="50">
        <f>IF(B3105="","",K3005)</f>
        <v/>
      </c>
      <c r="E3105" s="26">
        <f>IF(B3105="","",IFERROR(VLOOKUP(B3105,'Debt Inputs'!$A$6:$M$105,5,FALSE),0))</f>
        <v/>
      </c>
      <c r="F3105" s="50">
        <f>IF(D3105="","",IFERROR(D3105*E3105/12,0))</f>
        <v/>
      </c>
      <c r="G3105" s="50">
        <f>IF(D3105="","",MIN(IFERROR(VLOOKUP(B3105,'Debt Inputs'!$A$6:$M$105,7,FALSE),0),D3105+F3105))</f>
        <v/>
      </c>
      <c r="H3105" s="50">
        <f>IF(D3105="","",IF(L3105=1,MAX(0,'Debt Inputs'!$B$2-SUM($G$3006:$G$3105)),0))</f>
        <v/>
      </c>
      <c r="I3105" s="50">
        <f>IF(D3105="","",MIN(D3105+F3105,G3105+H3105))</f>
        <v/>
      </c>
      <c r="J3105" s="50">
        <f>IF(D3105="","",MIN(D3105,MAX(0,I3105-F3105)))</f>
        <v/>
      </c>
      <c r="K3105" s="50">
        <f>IF(D3105="","",MAX(0,D3105+F3105-I3105))</f>
        <v/>
      </c>
      <c r="L3105" s="23">
        <f>IF(D3105="","",IF(D3105&lt;=0,"",1+COUNTIFS($D$3006:$D$3105,"&gt;0",$E$3006:$E$3105,"&gt;"&amp;E3105)))</f>
        <v/>
      </c>
      <c r="M3105" s="23">
        <f>IF(D3105="","",IF(AND(K3105&gt;0,L3105=1),"Yes","No"))</f>
        <v/>
      </c>
      <c r="N3105" s="50">
        <f>IF(D3105="","",N3005+F3105)</f>
        <v/>
      </c>
      <c r="O3105" s="49">
        <f>IF(D3105="","",IF(AND(K3105=0,K3005&gt;0),C3105,""))</f>
        <v/>
      </c>
    </row>
    <row r="3106">
      <c r="A3106" s="47">
        <f>IF(B3106="","",DATE(YEAR('Debt Inputs'!$E$2),MONTH('Debt Inputs'!$E$2)+31,1))</f>
        <v/>
      </c>
      <c r="B3106" s="18">
        <f>IF('Debt Inputs'!A6="","",'Debt Inputs'!A6)</f>
        <v/>
      </c>
      <c r="C3106" s="19">
        <f>IF(B3106="","",IFERROR(VLOOKUP(B3106,'Debt Inputs'!$A$6:$M$105,2,FALSE),""))</f>
        <v/>
      </c>
      <c r="D3106" s="48">
        <f>IF(B3106="","",K3006)</f>
        <v/>
      </c>
      <c r="E3106" s="21">
        <f>IF(B3106="","",IFERROR(VLOOKUP(B3106,'Debt Inputs'!$A$6:$M$105,5,FALSE),0))</f>
        <v/>
      </c>
      <c r="F3106" s="48">
        <f>IF(D3106="","",IFERROR(D3106*E3106/12,0))</f>
        <v/>
      </c>
      <c r="G3106" s="48">
        <f>IF(D3106="","",MIN(IFERROR(VLOOKUP(B3106,'Debt Inputs'!$A$6:$M$105,7,FALSE),0),D3106+F3106))</f>
        <v/>
      </c>
      <c r="H3106" s="48">
        <f>IF(D3106="","",IF(L3106=1,MAX(0,'Debt Inputs'!$B$2-SUM($G$3106:$G$3205)),0))</f>
        <v/>
      </c>
      <c r="I3106" s="48">
        <f>IF(D3106="","",MIN(D3106+F3106,G3106+H3106))</f>
        <v/>
      </c>
      <c r="J3106" s="48">
        <f>IF(D3106="","",MIN(D3106,MAX(0,I3106-F3106)))</f>
        <v/>
      </c>
      <c r="K3106" s="48">
        <f>IF(D3106="","",MAX(0,D3106+F3106-I3106))</f>
        <v/>
      </c>
      <c r="L3106" s="18">
        <f>IF(D3106="","",IF(D3106&lt;=0,"",1+COUNTIFS($D$3106:$D$3205,"&gt;0",$E$3106:$E$3205,"&gt;"&amp;E3106)))</f>
        <v/>
      </c>
      <c r="M3106" s="18">
        <f>IF(D3106="","",IF(AND(K3106&gt;0,L3106=1),"Yes","No"))</f>
        <v/>
      </c>
      <c r="N3106" s="48">
        <f>IF(D3106="","",N3006+F3106)</f>
        <v/>
      </c>
      <c r="O3106" s="47">
        <f>IF(D3106="","",IF(AND(K3106=0,K3006&gt;0),C3106,""))</f>
        <v/>
      </c>
    </row>
    <row r="3107">
      <c r="A3107" s="49">
        <f>IF(B3107="","",DATE(YEAR('Debt Inputs'!$E$2),MONTH('Debt Inputs'!$E$2)+31,1))</f>
        <v/>
      </c>
      <c r="B3107" s="23">
        <f>IF('Debt Inputs'!A7="","",'Debt Inputs'!A7)</f>
        <v/>
      </c>
      <c r="C3107" s="24">
        <f>IF(B3107="","",IFERROR(VLOOKUP(B3107,'Debt Inputs'!$A$6:$M$105,2,FALSE),""))</f>
        <v/>
      </c>
      <c r="D3107" s="50">
        <f>IF(B3107="","",K3007)</f>
        <v/>
      </c>
      <c r="E3107" s="26">
        <f>IF(B3107="","",IFERROR(VLOOKUP(B3107,'Debt Inputs'!$A$6:$M$105,5,FALSE),0))</f>
        <v/>
      </c>
      <c r="F3107" s="50">
        <f>IF(D3107="","",IFERROR(D3107*E3107/12,0))</f>
        <v/>
      </c>
      <c r="G3107" s="50">
        <f>IF(D3107="","",MIN(IFERROR(VLOOKUP(B3107,'Debt Inputs'!$A$6:$M$105,7,FALSE),0),D3107+F3107))</f>
        <v/>
      </c>
      <c r="H3107" s="50">
        <f>IF(D3107="","",IF(L3107=1,MAX(0,'Debt Inputs'!$B$2-SUM($G$3106:$G$3205)),0))</f>
        <v/>
      </c>
      <c r="I3107" s="50">
        <f>IF(D3107="","",MIN(D3107+F3107,G3107+H3107))</f>
        <v/>
      </c>
      <c r="J3107" s="50">
        <f>IF(D3107="","",MIN(D3107,MAX(0,I3107-F3107)))</f>
        <v/>
      </c>
      <c r="K3107" s="50">
        <f>IF(D3107="","",MAX(0,D3107+F3107-I3107))</f>
        <v/>
      </c>
      <c r="L3107" s="23">
        <f>IF(D3107="","",IF(D3107&lt;=0,"",1+COUNTIFS($D$3106:$D$3205,"&gt;0",$E$3106:$E$3205,"&gt;"&amp;E3107)))</f>
        <v/>
      </c>
      <c r="M3107" s="23">
        <f>IF(D3107="","",IF(AND(K3107&gt;0,L3107=1),"Yes","No"))</f>
        <v/>
      </c>
      <c r="N3107" s="50">
        <f>IF(D3107="","",N3007+F3107)</f>
        <v/>
      </c>
      <c r="O3107" s="49">
        <f>IF(D3107="","",IF(AND(K3107=0,K3007&gt;0),C3107,""))</f>
        <v/>
      </c>
    </row>
    <row r="3108">
      <c r="A3108" s="47">
        <f>IF(B3108="","",DATE(YEAR('Debt Inputs'!$E$2),MONTH('Debt Inputs'!$E$2)+31,1))</f>
        <v/>
      </c>
      <c r="B3108" s="18">
        <f>IF('Debt Inputs'!A8="","",'Debt Inputs'!A8)</f>
        <v/>
      </c>
      <c r="C3108" s="19">
        <f>IF(B3108="","",IFERROR(VLOOKUP(B3108,'Debt Inputs'!$A$6:$M$105,2,FALSE),""))</f>
        <v/>
      </c>
      <c r="D3108" s="48">
        <f>IF(B3108="","",K3008)</f>
        <v/>
      </c>
      <c r="E3108" s="21">
        <f>IF(B3108="","",IFERROR(VLOOKUP(B3108,'Debt Inputs'!$A$6:$M$105,5,FALSE),0))</f>
        <v/>
      </c>
      <c r="F3108" s="48">
        <f>IF(D3108="","",IFERROR(D3108*E3108/12,0))</f>
        <v/>
      </c>
      <c r="G3108" s="48">
        <f>IF(D3108="","",MIN(IFERROR(VLOOKUP(B3108,'Debt Inputs'!$A$6:$M$105,7,FALSE),0),D3108+F3108))</f>
        <v/>
      </c>
      <c r="H3108" s="48">
        <f>IF(D3108="","",IF(L3108=1,MAX(0,'Debt Inputs'!$B$2-SUM($G$3106:$G$3205)),0))</f>
        <v/>
      </c>
      <c r="I3108" s="48">
        <f>IF(D3108="","",MIN(D3108+F3108,G3108+H3108))</f>
        <v/>
      </c>
      <c r="J3108" s="48">
        <f>IF(D3108="","",MIN(D3108,MAX(0,I3108-F3108)))</f>
        <v/>
      </c>
      <c r="K3108" s="48">
        <f>IF(D3108="","",MAX(0,D3108+F3108-I3108))</f>
        <v/>
      </c>
      <c r="L3108" s="18">
        <f>IF(D3108="","",IF(D3108&lt;=0,"",1+COUNTIFS($D$3106:$D$3205,"&gt;0",$E$3106:$E$3205,"&gt;"&amp;E3108)))</f>
        <v/>
      </c>
      <c r="M3108" s="18">
        <f>IF(D3108="","",IF(AND(K3108&gt;0,L3108=1),"Yes","No"))</f>
        <v/>
      </c>
      <c r="N3108" s="48">
        <f>IF(D3108="","",N3008+F3108)</f>
        <v/>
      </c>
      <c r="O3108" s="47">
        <f>IF(D3108="","",IF(AND(K3108=0,K3008&gt;0),C3108,""))</f>
        <v/>
      </c>
    </row>
    <row r="3109">
      <c r="A3109" s="49">
        <f>IF(B3109="","",DATE(YEAR('Debt Inputs'!$E$2),MONTH('Debt Inputs'!$E$2)+31,1))</f>
        <v/>
      </c>
      <c r="B3109" s="23">
        <f>IF('Debt Inputs'!A9="","",'Debt Inputs'!A9)</f>
        <v/>
      </c>
      <c r="C3109" s="24">
        <f>IF(B3109="","",IFERROR(VLOOKUP(B3109,'Debt Inputs'!$A$6:$M$105,2,FALSE),""))</f>
        <v/>
      </c>
      <c r="D3109" s="50">
        <f>IF(B3109="","",K3009)</f>
        <v/>
      </c>
      <c r="E3109" s="26">
        <f>IF(B3109="","",IFERROR(VLOOKUP(B3109,'Debt Inputs'!$A$6:$M$105,5,FALSE),0))</f>
        <v/>
      </c>
      <c r="F3109" s="50">
        <f>IF(D3109="","",IFERROR(D3109*E3109/12,0))</f>
        <v/>
      </c>
      <c r="G3109" s="50">
        <f>IF(D3109="","",MIN(IFERROR(VLOOKUP(B3109,'Debt Inputs'!$A$6:$M$105,7,FALSE),0),D3109+F3109))</f>
        <v/>
      </c>
      <c r="H3109" s="50">
        <f>IF(D3109="","",IF(L3109=1,MAX(0,'Debt Inputs'!$B$2-SUM($G$3106:$G$3205)),0))</f>
        <v/>
      </c>
      <c r="I3109" s="50">
        <f>IF(D3109="","",MIN(D3109+F3109,G3109+H3109))</f>
        <v/>
      </c>
      <c r="J3109" s="50">
        <f>IF(D3109="","",MIN(D3109,MAX(0,I3109-F3109)))</f>
        <v/>
      </c>
      <c r="K3109" s="50">
        <f>IF(D3109="","",MAX(0,D3109+F3109-I3109))</f>
        <v/>
      </c>
      <c r="L3109" s="23">
        <f>IF(D3109="","",IF(D3109&lt;=0,"",1+COUNTIFS($D$3106:$D$3205,"&gt;0",$E$3106:$E$3205,"&gt;"&amp;E3109)))</f>
        <v/>
      </c>
      <c r="M3109" s="23">
        <f>IF(D3109="","",IF(AND(K3109&gt;0,L3109=1),"Yes","No"))</f>
        <v/>
      </c>
      <c r="N3109" s="50">
        <f>IF(D3109="","",N3009+F3109)</f>
        <v/>
      </c>
      <c r="O3109" s="49">
        <f>IF(D3109="","",IF(AND(K3109=0,K3009&gt;0),C3109,""))</f>
        <v/>
      </c>
    </row>
    <row r="3110">
      <c r="A3110" s="47">
        <f>IF(B3110="","",DATE(YEAR('Debt Inputs'!$E$2),MONTH('Debt Inputs'!$E$2)+31,1))</f>
        <v/>
      </c>
      <c r="B3110" s="18">
        <f>IF('Debt Inputs'!A10="","",'Debt Inputs'!A10)</f>
        <v/>
      </c>
      <c r="C3110" s="19">
        <f>IF(B3110="","",IFERROR(VLOOKUP(B3110,'Debt Inputs'!$A$6:$M$105,2,FALSE),""))</f>
        <v/>
      </c>
      <c r="D3110" s="48">
        <f>IF(B3110="","",K3010)</f>
        <v/>
      </c>
      <c r="E3110" s="21">
        <f>IF(B3110="","",IFERROR(VLOOKUP(B3110,'Debt Inputs'!$A$6:$M$105,5,FALSE),0))</f>
        <v/>
      </c>
      <c r="F3110" s="48">
        <f>IF(D3110="","",IFERROR(D3110*E3110/12,0))</f>
        <v/>
      </c>
      <c r="G3110" s="48">
        <f>IF(D3110="","",MIN(IFERROR(VLOOKUP(B3110,'Debt Inputs'!$A$6:$M$105,7,FALSE),0),D3110+F3110))</f>
        <v/>
      </c>
      <c r="H3110" s="48">
        <f>IF(D3110="","",IF(L3110=1,MAX(0,'Debt Inputs'!$B$2-SUM($G$3106:$G$3205)),0))</f>
        <v/>
      </c>
      <c r="I3110" s="48">
        <f>IF(D3110="","",MIN(D3110+F3110,G3110+H3110))</f>
        <v/>
      </c>
      <c r="J3110" s="48">
        <f>IF(D3110="","",MIN(D3110,MAX(0,I3110-F3110)))</f>
        <v/>
      </c>
      <c r="K3110" s="48">
        <f>IF(D3110="","",MAX(0,D3110+F3110-I3110))</f>
        <v/>
      </c>
      <c r="L3110" s="18">
        <f>IF(D3110="","",IF(D3110&lt;=0,"",1+COUNTIFS($D$3106:$D$3205,"&gt;0",$E$3106:$E$3205,"&gt;"&amp;E3110)))</f>
        <v/>
      </c>
      <c r="M3110" s="18">
        <f>IF(D3110="","",IF(AND(K3110&gt;0,L3110=1),"Yes","No"))</f>
        <v/>
      </c>
      <c r="N3110" s="48">
        <f>IF(D3110="","",N3010+F3110)</f>
        <v/>
      </c>
      <c r="O3110" s="47">
        <f>IF(D3110="","",IF(AND(K3110=0,K3010&gt;0),C3110,""))</f>
        <v/>
      </c>
    </row>
    <row r="3111">
      <c r="A3111" s="49">
        <f>IF(B3111="","",DATE(YEAR('Debt Inputs'!$E$2),MONTH('Debt Inputs'!$E$2)+31,1))</f>
        <v/>
      </c>
      <c r="B3111" s="23">
        <f>IF('Debt Inputs'!A11="","",'Debt Inputs'!A11)</f>
        <v/>
      </c>
      <c r="C3111" s="24">
        <f>IF(B3111="","",IFERROR(VLOOKUP(B3111,'Debt Inputs'!$A$6:$M$105,2,FALSE),""))</f>
        <v/>
      </c>
      <c r="D3111" s="50">
        <f>IF(B3111="","",K3011)</f>
        <v/>
      </c>
      <c r="E3111" s="26">
        <f>IF(B3111="","",IFERROR(VLOOKUP(B3111,'Debt Inputs'!$A$6:$M$105,5,FALSE),0))</f>
        <v/>
      </c>
      <c r="F3111" s="50">
        <f>IF(D3111="","",IFERROR(D3111*E3111/12,0))</f>
        <v/>
      </c>
      <c r="G3111" s="50">
        <f>IF(D3111="","",MIN(IFERROR(VLOOKUP(B3111,'Debt Inputs'!$A$6:$M$105,7,FALSE),0),D3111+F3111))</f>
        <v/>
      </c>
      <c r="H3111" s="50">
        <f>IF(D3111="","",IF(L3111=1,MAX(0,'Debt Inputs'!$B$2-SUM($G$3106:$G$3205)),0))</f>
        <v/>
      </c>
      <c r="I3111" s="50">
        <f>IF(D3111="","",MIN(D3111+F3111,G3111+H3111))</f>
        <v/>
      </c>
      <c r="J3111" s="50">
        <f>IF(D3111="","",MIN(D3111,MAX(0,I3111-F3111)))</f>
        <v/>
      </c>
      <c r="K3111" s="50">
        <f>IF(D3111="","",MAX(0,D3111+F3111-I3111))</f>
        <v/>
      </c>
      <c r="L3111" s="23">
        <f>IF(D3111="","",IF(D3111&lt;=0,"",1+COUNTIFS($D$3106:$D$3205,"&gt;0",$E$3106:$E$3205,"&gt;"&amp;E3111)))</f>
        <v/>
      </c>
      <c r="M3111" s="23">
        <f>IF(D3111="","",IF(AND(K3111&gt;0,L3111=1),"Yes","No"))</f>
        <v/>
      </c>
      <c r="N3111" s="50">
        <f>IF(D3111="","",N3011+F3111)</f>
        <v/>
      </c>
      <c r="O3111" s="49">
        <f>IF(D3111="","",IF(AND(K3111=0,K3011&gt;0),C3111,""))</f>
        <v/>
      </c>
    </row>
    <row r="3112">
      <c r="A3112" s="47">
        <f>IF(B3112="","",DATE(YEAR('Debt Inputs'!$E$2),MONTH('Debt Inputs'!$E$2)+31,1))</f>
        <v/>
      </c>
      <c r="B3112" s="18">
        <f>IF('Debt Inputs'!A12="","",'Debt Inputs'!A12)</f>
        <v/>
      </c>
      <c r="C3112" s="19">
        <f>IF(B3112="","",IFERROR(VLOOKUP(B3112,'Debt Inputs'!$A$6:$M$105,2,FALSE),""))</f>
        <v/>
      </c>
      <c r="D3112" s="48">
        <f>IF(B3112="","",K3012)</f>
        <v/>
      </c>
      <c r="E3112" s="21">
        <f>IF(B3112="","",IFERROR(VLOOKUP(B3112,'Debt Inputs'!$A$6:$M$105,5,FALSE),0))</f>
        <v/>
      </c>
      <c r="F3112" s="48">
        <f>IF(D3112="","",IFERROR(D3112*E3112/12,0))</f>
        <v/>
      </c>
      <c r="G3112" s="48">
        <f>IF(D3112="","",MIN(IFERROR(VLOOKUP(B3112,'Debt Inputs'!$A$6:$M$105,7,FALSE),0),D3112+F3112))</f>
        <v/>
      </c>
      <c r="H3112" s="48">
        <f>IF(D3112="","",IF(L3112=1,MAX(0,'Debt Inputs'!$B$2-SUM($G$3106:$G$3205)),0))</f>
        <v/>
      </c>
      <c r="I3112" s="48">
        <f>IF(D3112="","",MIN(D3112+F3112,G3112+H3112))</f>
        <v/>
      </c>
      <c r="J3112" s="48">
        <f>IF(D3112="","",MIN(D3112,MAX(0,I3112-F3112)))</f>
        <v/>
      </c>
      <c r="K3112" s="48">
        <f>IF(D3112="","",MAX(0,D3112+F3112-I3112))</f>
        <v/>
      </c>
      <c r="L3112" s="18">
        <f>IF(D3112="","",IF(D3112&lt;=0,"",1+COUNTIFS($D$3106:$D$3205,"&gt;0",$E$3106:$E$3205,"&gt;"&amp;E3112)))</f>
        <v/>
      </c>
      <c r="M3112" s="18">
        <f>IF(D3112="","",IF(AND(K3112&gt;0,L3112=1),"Yes","No"))</f>
        <v/>
      </c>
      <c r="N3112" s="48">
        <f>IF(D3112="","",N3012+F3112)</f>
        <v/>
      </c>
      <c r="O3112" s="47">
        <f>IF(D3112="","",IF(AND(K3112=0,K3012&gt;0),C3112,""))</f>
        <v/>
      </c>
    </row>
    <row r="3113">
      <c r="A3113" s="49">
        <f>IF(B3113="","",DATE(YEAR('Debt Inputs'!$E$2),MONTH('Debt Inputs'!$E$2)+31,1))</f>
        <v/>
      </c>
      <c r="B3113" s="23">
        <f>IF('Debt Inputs'!A13="","",'Debt Inputs'!A13)</f>
        <v/>
      </c>
      <c r="C3113" s="24">
        <f>IF(B3113="","",IFERROR(VLOOKUP(B3113,'Debt Inputs'!$A$6:$M$105,2,FALSE),""))</f>
        <v/>
      </c>
      <c r="D3113" s="50">
        <f>IF(B3113="","",K3013)</f>
        <v/>
      </c>
      <c r="E3113" s="26">
        <f>IF(B3113="","",IFERROR(VLOOKUP(B3113,'Debt Inputs'!$A$6:$M$105,5,FALSE),0))</f>
        <v/>
      </c>
      <c r="F3113" s="50">
        <f>IF(D3113="","",IFERROR(D3113*E3113/12,0))</f>
        <v/>
      </c>
      <c r="G3113" s="50">
        <f>IF(D3113="","",MIN(IFERROR(VLOOKUP(B3113,'Debt Inputs'!$A$6:$M$105,7,FALSE),0),D3113+F3113))</f>
        <v/>
      </c>
      <c r="H3113" s="50">
        <f>IF(D3113="","",IF(L3113=1,MAX(0,'Debt Inputs'!$B$2-SUM($G$3106:$G$3205)),0))</f>
        <v/>
      </c>
      <c r="I3113" s="50">
        <f>IF(D3113="","",MIN(D3113+F3113,G3113+H3113))</f>
        <v/>
      </c>
      <c r="J3113" s="50">
        <f>IF(D3113="","",MIN(D3113,MAX(0,I3113-F3113)))</f>
        <v/>
      </c>
      <c r="K3113" s="50">
        <f>IF(D3113="","",MAX(0,D3113+F3113-I3113))</f>
        <v/>
      </c>
      <c r="L3113" s="23">
        <f>IF(D3113="","",IF(D3113&lt;=0,"",1+COUNTIFS($D$3106:$D$3205,"&gt;0",$E$3106:$E$3205,"&gt;"&amp;E3113)))</f>
        <v/>
      </c>
      <c r="M3113" s="23">
        <f>IF(D3113="","",IF(AND(K3113&gt;0,L3113=1),"Yes","No"))</f>
        <v/>
      </c>
      <c r="N3113" s="50">
        <f>IF(D3113="","",N3013+F3113)</f>
        <v/>
      </c>
      <c r="O3113" s="49">
        <f>IF(D3113="","",IF(AND(K3113=0,K3013&gt;0),C3113,""))</f>
        <v/>
      </c>
    </row>
    <row r="3114">
      <c r="A3114" s="47">
        <f>IF(B3114="","",DATE(YEAR('Debt Inputs'!$E$2),MONTH('Debt Inputs'!$E$2)+31,1))</f>
        <v/>
      </c>
      <c r="B3114" s="18">
        <f>IF('Debt Inputs'!A14="","",'Debt Inputs'!A14)</f>
        <v/>
      </c>
      <c r="C3114" s="19">
        <f>IF(B3114="","",IFERROR(VLOOKUP(B3114,'Debt Inputs'!$A$6:$M$105,2,FALSE),""))</f>
        <v/>
      </c>
      <c r="D3114" s="48">
        <f>IF(B3114="","",K3014)</f>
        <v/>
      </c>
      <c r="E3114" s="21">
        <f>IF(B3114="","",IFERROR(VLOOKUP(B3114,'Debt Inputs'!$A$6:$M$105,5,FALSE),0))</f>
        <v/>
      </c>
      <c r="F3114" s="48">
        <f>IF(D3114="","",IFERROR(D3114*E3114/12,0))</f>
        <v/>
      </c>
      <c r="G3114" s="48">
        <f>IF(D3114="","",MIN(IFERROR(VLOOKUP(B3114,'Debt Inputs'!$A$6:$M$105,7,FALSE),0),D3114+F3114))</f>
        <v/>
      </c>
      <c r="H3114" s="48">
        <f>IF(D3114="","",IF(L3114=1,MAX(0,'Debt Inputs'!$B$2-SUM($G$3106:$G$3205)),0))</f>
        <v/>
      </c>
      <c r="I3114" s="48">
        <f>IF(D3114="","",MIN(D3114+F3114,G3114+H3114))</f>
        <v/>
      </c>
      <c r="J3114" s="48">
        <f>IF(D3114="","",MIN(D3114,MAX(0,I3114-F3114)))</f>
        <v/>
      </c>
      <c r="K3114" s="48">
        <f>IF(D3114="","",MAX(0,D3114+F3114-I3114))</f>
        <v/>
      </c>
      <c r="L3114" s="18">
        <f>IF(D3114="","",IF(D3114&lt;=0,"",1+COUNTIFS($D$3106:$D$3205,"&gt;0",$E$3106:$E$3205,"&gt;"&amp;E3114)))</f>
        <v/>
      </c>
      <c r="M3114" s="18">
        <f>IF(D3114="","",IF(AND(K3114&gt;0,L3114=1),"Yes","No"))</f>
        <v/>
      </c>
      <c r="N3114" s="48">
        <f>IF(D3114="","",N3014+F3114)</f>
        <v/>
      </c>
      <c r="O3114" s="47">
        <f>IF(D3114="","",IF(AND(K3114=0,K3014&gt;0),C3114,""))</f>
        <v/>
      </c>
    </row>
    <row r="3115">
      <c r="A3115" s="49">
        <f>IF(B3115="","",DATE(YEAR('Debt Inputs'!$E$2),MONTH('Debt Inputs'!$E$2)+31,1))</f>
        <v/>
      </c>
      <c r="B3115" s="23">
        <f>IF('Debt Inputs'!A15="","",'Debt Inputs'!A15)</f>
        <v/>
      </c>
      <c r="C3115" s="24">
        <f>IF(B3115="","",IFERROR(VLOOKUP(B3115,'Debt Inputs'!$A$6:$M$105,2,FALSE),""))</f>
        <v/>
      </c>
      <c r="D3115" s="50">
        <f>IF(B3115="","",K3015)</f>
        <v/>
      </c>
      <c r="E3115" s="26">
        <f>IF(B3115="","",IFERROR(VLOOKUP(B3115,'Debt Inputs'!$A$6:$M$105,5,FALSE),0))</f>
        <v/>
      </c>
      <c r="F3115" s="50">
        <f>IF(D3115="","",IFERROR(D3115*E3115/12,0))</f>
        <v/>
      </c>
      <c r="G3115" s="50">
        <f>IF(D3115="","",MIN(IFERROR(VLOOKUP(B3115,'Debt Inputs'!$A$6:$M$105,7,FALSE),0),D3115+F3115))</f>
        <v/>
      </c>
      <c r="H3115" s="50">
        <f>IF(D3115="","",IF(L3115=1,MAX(0,'Debt Inputs'!$B$2-SUM($G$3106:$G$3205)),0))</f>
        <v/>
      </c>
      <c r="I3115" s="50">
        <f>IF(D3115="","",MIN(D3115+F3115,G3115+H3115))</f>
        <v/>
      </c>
      <c r="J3115" s="50">
        <f>IF(D3115="","",MIN(D3115,MAX(0,I3115-F3115)))</f>
        <v/>
      </c>
      <c r="K3115" s="50">
        <f>IF(D3115="","",MAX(0,D3115+F3115-I3115))</f>
        <v/>
      </c>
      <c r="L3115" s="23">
        <f>IF(D3115="","",IF(D3115&lt;=0,"",1+COUNTIFS($D$3106:$D$3205,"&gt;0",$E$3106:$E$3205,"&gt;"&amp;E3115)))</f>
        <v/>
      </c>
      <c r="M3115" s="23">
        <f>IF(D3115="","",IF(AND(K3115&gt;0,L3115=1),"Yes","No"))</f>
        <v/>
      </c>
      <c r="N3115" s="50">
        <f>IF(D3115="","",N3015+F3115)</f>
        <v/>
      </c>
      <c r="O3115" s="49">
        <f>IF(D3115="","",IF(AND(K3115=0,K3015&gt;0),C3115,""))</f>
        <v/>
      </c>
    </row>
    <row r="3116">
      <c r="A3116" s="47">
        <f>IF(B3116="","",DATE(YEAR('Debt Inputs'!$E$2),MONTH('Debt Inputs'!$E$2)+31,1))</f>
        <v/>
      </c>
      <c r="B3116" s="18">
        <f>IF('Debt Inputs'!A16="","",'Debt Inputs'!A16)</f>
        <v/>
      </c>
      <c r="C3116" s="19">
        <f>IF(B3116="","",IFERROR(VLOOKUP(B3116,'Debt Inputs'!$A$6:$M$105,2,FALSE),""))</f>
        <v/>
      </c>
      <c r="D3116" s="48">
        <f>IF(B3116="","",K3016)</f>
        <v/>
      </c>
      <c r="E3116" s="21">
        <f>IF(B3116="","",IFERROR(VLOOKUP(B3116,'Debt Inputs'!$A$6:$M$105,5,FALSE),0))</f>
        <v/>
      </c>
      <c r="F3116" s="48">
        <f>IF(D3116="","",IFERROR(D3116*E3116/12,0))</f>
        <v/>
      </c>
      <c r="G3116" s="48">
        <f>IF(D3116="","",MIN(IFERROR(VLOOKUP(B3116,'Debt Inputs'!$A$6:$M$105,7,FALSE),0),D3116+F3116))</f>
        <v/>
      </c>
      <c r="H3116" s="48">
        <f>IF(D3116="","",IF(L3116=1,MAX(0,'Debt Inputs'!$B$2-SUM($G$3106:$G$3205)),0))</f>
        <v/>
      </c>
      <c r="I3116" s="48">
        <f>IF(D3116="","",MIN(D3116+F3116,G3116+H3116))</f>
        <v/>
      </c>
      <c r="J3116" s="48">
        <f>IF(D3116="","",MIN(D3116,MAX(0,I3116-F3116)))</f>
        <v/>
      </c>
      <c r="K3116" s="48">
        <f>IF(D3116="","",MAX(0,D3116+F3116-I3116))</f>
        <v/>
      </c>
      <c r="L3116" s="18">
        <f>IF(D3116="","",IF(D3116&lt;=0,"",1+COUNTIFS($D$3106:$D$3205,"&gt;0",$E$3106:$E$3205,"&gt;"&amp;E3116)))</f>
        <v/>
      </c>
      <c r="M3116" s="18">
        <f>IF(D3116="","",IF(AND(K3116&gt;0,L3116=1),"Yes","No"))</f>
        <v/>
      </c>
      <c r="N3116" s="48">
        <f>IF(D3116="","",N3016+F3116)</f>
        <v/>
      </c>
      <c r="O3116" s="47">
        <f>IF(D3116="","",IF(AND(K3116=0,K3016&gt;0),C3116,""))</f>
        <v/>
      </c>
    </row>
    <row r="3117">
      <c r="A3117" s="49">
        <f>IF(B3117="","",DATE(YEAR('Debt Inputs'!$E$2),MONTH('Debt Inputs'!$E$2)+31,1))</f>
        <v/>
      </c>
      <c r="B3117" s="23">
        <f>IF('Debt Inputs'!A17="","",'Debt Inputs'!A17)</f>
        <v/>
      </c>
      <c r="C3117" s="24">
        <f>IF(B3117="","",IFERROR(VLOOKUP(B3117,'Debt Inputs'!$A$6:$M$105,2,FALSE),""))</f>
        <v/>
      </c>
      <c r="D3117" s="50">
        <f>IF(B3117="","",K3017)</f>
        <v/>
      </c>
      <c r="E3117" s="26">
        <f>IF(B3117="","",IFERROR(VLOOKUP(B3117,'Debt Inputs'!$A$6:$M$105,5,FALSE),0))</f>
        <v/>
      </c>
      <c r="F3117" s="50">
        <f>IF(D3117="","",IFERROR(D3117*E3117/12,0))</f>
        <v/>
      </c>
      <c r="G3117" s="50">
        <f>IF(D3117="","",MIN(IFERROR(VLOOKUP(B3117,'Debt Inputs'!$A$6:$M$105,7,FALSE),0),D3117+F3117))</f>
        <v/>
      </c>
      <c r="H3117" s="50">
        <f>IF(D3117="","",IF(L3117=1,MAX(0,'Debt Inputs'!$B$2-SUM($G$3106:$G$3205)),0))</f>
        <v/>
      </c>
      <c r="I3117" s="50">
        <f>IF(D3117="","",MIN(D3117+F3117,G3117+H3117))</f>
        <v/>
      </c>
      <c r="J3117" s="50">
        <f>IF(D3117="","",MIN(D3117,MAX(0,I3117-F3117)))</f>
        <v/>
      </c>
      <c r="K3117" s="50">
        <f>IF(D3117="","",MAX(0,D3117+F3117-I3117))</f>
        <v/>
      </c>
      <c r="L3117" s="23">
        <f>IF(D3117="","",IF(D3117&lt;=0,"",1+COUNTIFS($D$3106:$D$3205,"&gt;0",$E$3106:$E$3205,"&gt;"&amp;E3117)))</f>
        <v/>
      </c>
      <c r="M3117" s="23">
        <f>IF(D3117="","",IF(AND(K3117&gt;0,L3117=1),"Yes","No"))</f>
        <v/>
      </c>
      <c r="N3117" s="50">
        <f>IF(D3117="","",N3017+F3117)</f>
        <v/>
      </c>
      <c r="O3117" s="49">
        <f>IF(D3117="","",IF(AND(K3117=0,K3017&gt;0),C3117,""))</f>
        <v/>
      </c>
    </row>
    <row r="3118">
      <c r="A3118" s="47">
        <f>IF(B3118="","",DATE(YEAR('Debt Inputs'!$E$2),MONTH('Debt Inputs'!$E$2)+31,1))</f>
        <v/>
      </c>
      <c r="B3118" s="18">
        <f>IF('Debt Inputs'!A18="","",'Debt Inputs'!A18)</f>
        <v/>
      </c>
      <c r="C3118" s="19">
        <f>IF(B3118="","",IFERROR(VLOOKUP(B3118,'Debt Inputs'!$A$6:$M$105,2,FALSE),""))</f>
        <v/>
      </c>
      <c r="D3118" s="48">
        <f>IF(B3118="","",K3018)</f>
        <v/>
      </c>
      <c r="E3118" s="21">
        <f>IF(B3118="","",IFERROR(VLOOKUP(B3118,'Debt Inputs'!$A$6:$M$105,5,FALSE),0))</f>
        <v/>
      </c>
      <c r="F3118" s="48">
        <f>IF(D3118="","",IFERROR(D3118*E3118/12,0))</f>
        <v/>
      </c>
      <c r="G3118" s="48">
        <f>IF(D3118="","",MIN(IFERROR(VLOOKUP(B3118,'Debt Inputs'!$A$6:$M$105,7,FALSE),0),D3118+F3118))</f>
        <v/>
      </c>
      <c r="H3118" s="48">
        <f>IF(D3118="","",IF(L3118=1,MAX(0,'Debt Inputs'!$B$2-SUM($G$3106:$G$3205)),0))</f>
        <v/>
      </c>
      <c r="I3118" s="48">
        <f>IF(D3118="","",MIN(D3118+F3118,G3118+H3118))</f>
        <v/>
      </c>
      <c r="J3118" s="48">
        <f>IF(D3118="","",MIN(D3118,MAX(0,I3118-F3118)))</f>
        <v/>
      </c>
      <c r="K3118" s="48">
        <f>IF(D3118="","",MAX(0,D3118+F3118-I3118))</f>
        <v/>
      </c>
      <c r="L3118" s="18">
        <f>IF(D3118="","",IF(D3118&lt;=0,"",1+COUNTIFS($D$3106:$D$3205,"&gt;0",$E$3106:$E$3205,"&gt;"&amp;E3118)))</f>
        <v/>
      </c>
      <c r="M3118" s="18">
        <f>IF(D3118="","",IF(AND(K3118&gt;0,L3118=1),"Yes","No"))</f>
        <v/>
      </c>
      <c r="N3118" s="48">
        <f>IF(D3118="","",N3018+F3118)</f>
        <v/>
      </c>
      <c r="O3118" s="47">
        <f>IF(D3118="","",IF(AND(K3118=0,K3018&gt;0),C3118,""))</f>
        <v/>
      </c>
    </row>
    <row r="3119">
      <c r="A3119" s="49">
        <f>IF(B3119="","",DATE(YEAR('Debt Inputs'!$E$2),MONTH('Debt Inputs'!$E$2)+31,1))</f>
        <v/>
      </c>
      <c r="B3119" s="23">
        <f>IF('Debt Inputs'!A19="","",'Debt Inputs'!A19)</f>
        <v/>
      </c>
      <c r="C3119" s="24">
        <f>IF(B3119="","",IFERROR(VLOOKUP(B3119,'Debt Inputs'!$A$6:$M$105,2,FALSE),""))</f>
        <v/>
      </c>
      <c r="D3119" s="50">
        <f>IF(B3119="","",K3019)</f>
        <v/>
      </c>
      <c r="E3119" s="26">
        <f>IF(B3119="","",IFERROR(VLOOKUP(B3119,'Debt Inputs'!$A$6:$M$105,5,FALSE),0))</f>
        <v/>
      </c>
      <c r="F3119" s="50">
        <f>IF(D3119="","",IFERROR(D3119*E3119/12,0))</f>
        <v/>
      </c>
      <c r="G3119" s="50">
        <f>IF(D3119="","",MIN(IFERROR(VLOOKUP(B3119,'Debt Inputs'!$A$6:$M$105,7,FALSE),0),D3119+F3119))</f>
        <v/>
      </c>
      <c r="H3119" s="50">
        <f>IF(D3119="","",IF(L3119=1,MAX(0,'Debt Inputs'!$B$2-SUM($G$3106:$G$3205)),0))</f>
        <v/>
      </c>
      <c r="I3119" s="50">
        <f>IF(D3119="","",MIN(D3119+F3119,G3119+H3119))</f>
        <v/>
      </c>
      <c r="J3119" s="50">
        <f>IF(D3119="","",MIN(D3119,MAX(0,I3119-F3119)))</f>
        <v/>
      </c>
      <c r="K3119" s="50">
        <f>IF(D3119="","",MAX(0,D3119+F3119-I3119))</f>
        <v/>
      </c>
      <c r="L3119" s="23">
        <f>IF(D3119="","",IF(D3119&lt;=0,"",1+COUNTIFS($D$3106:$D$3205,"&gt;0",$E$3106:$E$3205,"&gt;"&amp;E3119)))</f>
        <v/>
      </c>
      <c r="M3119" s="23">
        <f>IF(D3119="","",IF(AND(K3119&gt;0,L3119=1),"Yes","No"))</f>
        <v/>
      </c>
      <c r="N3119" s="50">
        <f>IF(D3119="","",N3019+F3119)</f>
        <v/>
      </c>
      <c r="O3119" s="49">
        <f>IF(D3119="","",IF(AND(K3119=0,K3019&gt;0),C3119,""))</f>
        <v/>
      </c>
    </row>
    <row r="3120">
      <c r="A3120" s="47">
        <f>IF(B3120="","",DATE(YEAR('Debt Inputs'!$E$2),MONTH('Debt Inputs'!$E$2)+31,1))</f>
        <v/>
      </c>
      <c r="B3120" s="18">
        <f>IF('Debt Inputs'!A20="","",'Debt Inputs'!A20)</f>
        <v/>
      </c>
      <c r="C3120" s="19">
        <f>IF(B3120="","",IFERROR(VLOOKUP(B3120,'Debt Inputs'!$A$6:$M$105,2,FALSE),""))</f>
        <v/>
      </c>
      <c r="D3120" s="48">
        <f>IF(B3120="","",K3020)</f>
        <v/>
      </c>
      <c r="E3120" s="21">
        <f>IF(B3120="","",IFERROR(VLOOKUP(B3120,'Debt Inputs'!$A$6:$M$105,5,FALSE),0))</f>
        <v/>
      </c>
      <c r="F3120" s="48">
        <f>IF(D3120="","",IFERROR(D3120*E3120/12,0))</f>
        <v/>
      </c>
      <c r="G3120" s="48">
        <f>IF(D3120="","",MIN(IFERROR(VLOOKUP(B3120,'Debt Inputs'!$A$6:$M$105,7,FALSE),0),D3120+F3120))</f>
        <v/>
      </c>
      <c r="H3120" s="48">
        <f>IF(D3120="","",IF(L3120=1,MAX(0,'Debt Inputs'!$B$2-SUM($G$3106:$G$3205)),0))</f>
        <v/>
      </c>
      <c r="I3120" s="48">
        <f>IF(D3120="","",MIN(D3120+F3120,G3120+H3120))</f>
        <v/>
      </c>
      <c r="J3120" s="48">
        <f>IF(D3120="","",MIN(D3120,MAX(0,I3120-F3120)))</f>
        <v/>
      </c>
      <c r="K3120" s="48">
        <f>IF(D3120="","",MAX(0,D3120+F3120-I3120))</f>
        <v/>
      </c>
      <c r="L3120" s="18">
        <f>IF(D3120="","",IF(D3120&lt;=0,"",1+COUNTIFS($D$3106:$D$3205,"&gt;0",$E$3106:$E$3205,"&gt;"&amp;E3120)))</f>
        <v/>
      </c>
      <c r="M3120" s="18">
        <f>IF(D3120="","",IF(AND(K3120&gt;0,L3120=1),"Yes","No"))</f>
        <v/>
      </c>
      <c r="N3120" s="48">
        <f>IF(D3120="","",N3020+F3120)</f>
        <v/>
      </c>
      <c r="O3120" s="47">
        <f>IF(D3120="","",IF(AND(K3120=0,K3020&gt;0),C3120,""))</f>
        <v/>
      </c>
    </row>
    <row r="3121">
      <c r="A3121" s="49">
        <f>IF(B3121="","",DATE(YEAR('Debt Inputs'!$E$2),MONTH('Debt Inputs'!$E$2)+31,1))</f>
        <v/>
      </c>
      <c r="B3121" s="23">
        <f>IF('Debt Inputs'!A21="","",'Debt Inputs'!A21)</f>
        <v/>
      </c>
      <c r="C3121" s="24">
        <f>IF(B3121="","",IFERROR(VLOOKUP(B3121,'Debt Inputs'!$A$6:$M$105,2,FALSE),""))</f>
        <v/>
      </c>
      <c r="D3121" s="50">
        <f>IF(B3121="","",K3021)</f>
        <v/>
      </c>
      <c r="E3121" s="26">
        <f>IF(B3121="","",IFERROR(VLOOKUP(B3121,'Debt Inputs'!$A$6:$M$105,5,FALSE),0))</f>
        <v/>
      </c>
      <c r="F3121" s="50">
        <f>IF(D3121="","",IFERROR(D3121*E3121/12,0))</f>
        <v/>
      </c>
      <c r="G3121" s="50">
        <f>IF(D3121="","",MIN(IFERROR(VLOOKUP(B3121,'Debt Inputs'!$A$6:$M$105,7,FALSE),0),D3121+F3121))</f>
        <v/>
      </c>
      <c r="H3121" s="50">
        <f>IF(D3121="","",IF(L3121=1,MAX(0,'Debt Inputs'!$B$2-SUM($G$3106:$G$3205)),0))</f>
        <v/>
      </c>
      <c r="I3121" s="50">
        <f>IF(D3121="","",MIN(D3121+F3121,G3121+H3121))</f>
        <v/>
      </c>
      <c r="J3121" s="50">
        <f>IF(D3121="","",MIN(D3121,MAX(0,I3121-F3121)))</f>
        <v/>
      </c>
      <c r="K3121" s="50">
        <f>IF(D3121="","",MAX(0,D3121+F3121-I3121))</f>
        <v/>
      </c>
      <c r="L3121" s="23">
        <f>IF(D3121="","",IF(D3121&lt;=0,"",1+COUNTIFS($D$3106:$D$3205,"&gt;0",$E$3106:$E$3205,"&gt;"&amp;E3121)))</f>
        <v/>
      </c>
      <c r="M3121" s="23">
        <f>IF(D3121="","",IF(AND(K3121&gt;0,L3121=1),"Yes","No"))</f>
        <v/>
      </c>
      <c r="N3121" s="50">
        <f>IF(D3121="","",N3021+F3121)</f>
        <v/>
      </c>
      <c r="O3121" s="49">
        <f>IF(D3121="","",IF(AND(K3121=0,K3021&gt;0),C3121,""))</f>
        <v/>
      </c>
    </row>
    <row r="3122">
      <c r="A3122" s="47">
        <f>IF(B3122="","",DATE(YEAR('Debt Inputs'!$E$2),MONTH('Debt Inputs'!$E$2)+31,1))</f>
        <v/>
      </c>
      <c r="B3122" s="18">
        <f>IF('Debt Inputs'!A22="","",'Debt Inputs'!A22)</f>
        <v/>
      </c>
      <c r="C3122" s="19">
        <f>IF(B3122="","",IFERROR(VLOOKUP(B3122,'Debt Inputs'!$A$6:$M$105,2,FALSE),""))</f>
        <v/>
      </c>
      <c r="D3122" s="48">
        <f>IF(B3122="","",K3022)</f>
        <v/>
      </c>
      <c r="E3122" s="21">
        <f>IF(B3122="","",IFERROR(VLOOKUP(B3122,'Debt Inputs'!$A$6:$M$105,5,FALSE),0))</f>
        <v/>
      </c>
      <c r="F3122" s="48">
        <f>IF(D3122="","",IFERROR(D3122*E3122/12,0))</f>
        <v/>
      </c>
      <c r="G3122" s="48">
        <f>IF(D3122="","",MIN(IFERROR(VLOOKUP(B3122,'Debt Inputs'!$A$6:$M$105,7,FALSE),0),D3122+F3122))</f>
        <v/>
      </c>
      <c r="H3122" s="48">
        <f>IF(D3122="","",IF(L3122=1,MAX(0,'Debt Inputs'!$B$2-SUM($G$3106:$G$3205)),0))</f>
        <v/>
      </c>
      <c r="I3122" s="48">
        <f>IF(D3122="","",MIN(D3122+F3122,G3122+H3122))</f>
        <v/>
      </c>
      <c r="J3122" s="48">
        <f>IF(D3122="","",MIN(D3122,MAX(0,I3122-F3122)))</f>
        <v/>
      </c>
      <c r="K3122" s="48">
        <f>IF(D3122="","",MAX(0,D3122+F3122-I3122))</f>
        <v/>
      </c>
      <c r="L3122" s="18">
        <f>IF(D3122="","",IF(D3122&lt;=0,"",1+COUNTIFS($D$3106:$D$3205,"&gt;0",$E$3106:$E$3205,"&gt;"&amp;E3122)))</f>
        <v/>
      </c>
      <c r="M3122" s="18">
        <f>IF(D3122="","",IF(AND(K3122&gt;0,L3122=1),"Yes","No"))</f>
        <v/>
      </c>
      <c r="N3122" s="48">
        <f>IF(D3122="","",N3022+F3122)</f>
        <v/>
      </c>
      <c r="O3122" s="47">
        <f>IF(D3122="","",IF(AND(K3122=0,K3022&gt;0),C3122,""))</f>
        <v/>
      </c>
    </row>
    <row r="3123">
      <c r="A3123" s="49">
        <f>IF(B3123="","",DATE(YEAR('Debt Inputs'!$E$2),MONTH('Debt Inputs'!$E$2)+31,1))</f>
        <v/>
      </c>
      <c r="B3123" s="23">
        <f>IF('Debt Inputs'!A23="","",'Debt Inputs'!A23)</f>
        <v/>
      </c>
      <c r="C3123" s="24">
        <f>IF(B3123="","",IFERROR(VLOOKUP(B3123,'Debt Inputs'!$A$6:$M$105,2,FALSE),""))</f>
        <v/>
      </c>
      <c r="D3123" s="50">
        <f>IF(B3123="","",K3023)</f>
        <v/>
      </c>
      <c r="E3123" s="26">
        <f>IF(B3123="","",IFERROR(VLOOKUP(B3123,'Debt Inputs'!$A$6:$M$105,5,FALSE),0))</f>
        <v/>
      </c>
      <c r="F3123" s="50">
        <f>IF(D3123="","",IFERROR(D3123*E3123/12,0))</f>
        <v/>
      </c>
      <c r="G3123" s="50">
        <f>IF(D3123="","",MIN(IFERROR(VLOOKUP(B3123,'Debt Inputs'!$A$6:$M$105,7,FALSE),0),D3123+F3123))</f>
        <v/>
      </c>
      <c r="H3123" s="50">
        <f>IF(D3123="","",IF(L3123=1,MAX(0,'Debt Inputs'!$B$2-SUM($G$3106:$G$3205)),0))</f>
        <v/>
      </c>
      <c r="I3123" s="50">
        <f>IF(D3123="","",MIN(D3123+F3123,G3123+H3123))</f>
        <v/>
      </c>
      <c r="J3123" s="50">
        <f>IF(D3123="","",MIN(D3123,MAX(0,I3123-F3123)))</f>
        <v/>
      </c>
      <c r="K3123" s="50">
        <f>IF(D3123="","",MAX(0,D3123+F3123-I3123))</f>
        <v/>
      </c>
      <c r="L3123" s="23">
        <f>IF(D3123="","",IF(D3123&lt;=0,"",1+COUNTIFS($D$3106:$D$3205,"&gt;0",$E$3106:$E$3205,"&gt;"&amp;E3123)))</f>
        <v/>
      </c>
      <c r="M3123" s="23">
        <f>IF(D3123="","",IF(AND(K3123&gt;0,L3123=1),"Yes","No"))</f>
        <v/>
      </c>
      <c r="N3123" s="50">
        <f>IF(D3123="","",N3023+F3123)</f>
        <v/>
      </c>
      <c r="O3123" s="49">
        <f>IF(D3123="","",IF(AND(K3123=0,K3023&gt;0),C3123,""))</f>
        <v/>
      </c>
    </row>
    <row r="3124">
      <c r="A3124" s="47">
        <f>IF(B3124="","",DATE(YEAR('Debt Inputs'!$E$2),MONTH('Debt Inputs'!$E$2)+31,1))</f>
        <v/>
      </c>
      <c r="B3124" s="18">
        <f>IF('Debt Inputs'!A24="","",'Debt Inputs'!A24)</f>
        <v/>
      </c>
      <c r="C3124" s="19">
        <f>IF(B3124="","",IFERROR(VLOOKUP(B3124,'Debt Inputs'!$A$6:$M$105,2,FALSE),""))</f>
        <v/>
      </c>
      <c r="D3124" s="48">
        <f>IF(B3124="","",K3024)</f>
        <v/>
      </c>
      <c r="E3124" s="21">
        <f>IF(B3124="","",IFERROR(VLOOKUP(B3124,'Debt Inputs'!$A$6:$M$105,5,FALSE),0))</f>
        <v/>
      </c>
      <c r="F3124" s="48">
        <f>IF(D3124="","",IFERROR(D3124*E3124/12,0))</f>
        <v/>
      </c>
      <c r="G3124" s="48">
        <f>IF(D3124="","",MIN(IFERROR(VLOOKUP(B3124,'Debt Inputs'!$A$6:$M$105,7,FALSE),0),D3124+F3124))</f>
        <v/>
      </c>
      <c r="H3124" s="48">
        <f>IF(D3124="","",IF(L3124=1,MAX(0,'Debt Inputs'!$B$2-SUM($G$3106:$G$3205)),0))</f>
        <v/>
      </c>
      <c r="I3124" s="48">
        <f>IF(D3124="","",MIN(D3124+F3124,G3124+H3124))</f>
        <v/>
      </c>
      <c r="J3124" s="48">
        <f>IF(D3124="","",MIN(D3124,MAX(0,I3124-F3124)))</f>
        <v/>
      </c>
      <c r="K3124" s="48">
        <f>IF(D3124="","",MAX(0,D3124+F3124-I3124))</f>
        <v/>
      </c>
      <c r="L3124" s="18">
        <f>IF(D3124="","",IF(D3124&lt;=0,"",1+COUNTIFS($D$3106:$D$3205,"&gt;0",$E$3106:$E$3205,"&gt;"&amp;E3124)))</f>
        <v/>
      </c>
      <c r="M3124" s="18">
        <f>IF(D3124="","",IF(AND(K3124&gt;0,L3124=1),"Yes","No"))</f>
        <v/>
      </c>
      <c r="N3124" s="48">
        <f>IF(D3124="","",N3024+F3124)</f>
        <v/>
      </c>
      <c r="O3124" s="47">
        <f>IF(D3124="","",IF(AND(K3124=0,K3024&gt;0),C3124,""))</f>
        <v/>
      </c>
    </row>
    <row r="3125">
      <c r="A3125" s="49">
        <f>IF(B3125="","",DATE(YEAR('Debt Inputs'!$E$2),MONTH('Debt Inputs'!$E$2)+31,1))</f>
        <v/>
      </c>
      <c r="B3125" s="23">
        <f>IF('Debt Inputs'!A25="","",'Debt Inputs'!A25)</f>
        <v/>
      </c>
      <c r="C3125" s="24">
        <f>IF(B3125="","",IFERROR(VLOOKUP(B3125,'Debt Inputs'!$A$6:$M$105,2,FALSE),""))</f>
        <v/>
      </c>
      <c r="D3125" s="50">
        <f>IF(B3125="","",K3025)</f>
        <v/>
      </c>
      <c r="E3125" s="26">
        <f>IF(B3125="","",IFERROR(VLOOKUP(B3125,'Debt Inputs'!$A$6:$M$105,5,FALSE),0))</f>
        <v/>
      </c>
      <c r="F3125" s="50">
        <f>IF(D3125="","",IFERROR(D3125*E3125/12,0))</f>
        <v/>
      </c>
      <c r="G3125" s="50">
        <f>IF(D3125="","",MIN(IFERROR(VLOOKUP(B3125,'Debt Inputs'!$A$6:$M$105,7,FALSE),0),D3125+F3125))</f>
        <v/>
      </c>
      <c r="H3125" s="50">
        <f>IF(D3125="","",IF(L3125=1,MAX(0,'Debt Inputs'!$B$2-SUM($G$3106:$G$3205)),0))</f>
        <v/>
      </c>
      <c r="I3125" s="50">
        <f>IF(D3125="","",MIN(D3125+F3125,G3125+H3125))</f>
        <v/>
      </c>
      <c r="J3125" s="50">
        <f>IF(D3125="","",MIN(D3125,MAX(0,I3125-F3125)))</f>
        <v/>
      </c>
      <c r="K3125" s="50">
        <f>IF(D3125="","",MAX(0,D3125+F3125-I3125))</f>
        <v/>
      </c>
      <c r="L3125" s="23">
        <f>IF(D3125="","",IF(D3125&lt;=0,"",1+COUNTIFS($D$3106:$D$3205,"&gt;0",$E$3106:$E$3205,"&gt;"&amp;E3125)))</f>
        <v/>
      </c>
      <c r="M3125" s="23">
        <f>IF(D3125="","",IF(AND(K3125&gt;0,L3125=1),"Yes","No"))</f>
        <v/>
      </c>
      <c r="N3125" s="50">
        <f>IF(D3125="","",N3025+F3125)</f>
        <v/>
      </c>
      <c r="O3125" s="49">
        <f>IF(D3125="","",IF(AND(K3125=0,K3025&gt;0),C3125,""))</f>
        <v/>
      </c>
    </row>
    <row r="3126">
      <c r="A3126" s="47">
        <f>IF(B3126="","",DATE(YEAR('Debt Inputs'!$E$2),MONTH('Debt Inputs'!$E$2)+31,1))</f>
        <v/>
      </c>
      <c r="B3126" s="18">
        <f>IF('Debt Inputs'!A26="","",'Debt Inputs'!A26)</f>
        <v/>
      </c>
      <c r="C3126" s="19">
        <f>IF(B3126="","",IFERROR(VLOOKUP(B3126,'Debt Inputs'!$A$6:$M$105,2,FALSE),""))</f>
        <v/>
      </c>
      <c r="D3126" s="48">
        <f>IF(B3126="","",K3026)</f>
        <v/>
      </c>
      <c r="E3126" s="21">
        <f>IF(B3126="","",IFERROR(VLOOKUP(B3126,'Debt Inputs'!$A$6:$M$105,5,FALSE),0))</f>
        <v/>
      </c>
      <c r="F3126" s="48">
        <f>IF(D3126="","",IFERROR(D3126*E3126/12,0))</f>
        <v/>
      </c>
      <c r="G3126" s="48">
        <f>IF(D3126="","",MIN(IFERROR(VLOOKUP(B3126,'Debt Inputs'!$A$6:$M$105,7,FALSE),0),D3126+F3126))</f>
        <v/>
      </c>
      <c r="H3126" s="48">
        <f>IF(D3126="","",IF(L3126=1,MAX(0,'Debt Inputs'!$B$2-SUM($G$3106:$G$3205)),0))</f>
        <v/>
      </c>
      <c r="I3126" s="48">
        <f>IF(D3126="","",MIN(D3126+F3126,G3126+H3126))</f>
        <v/>
      </c>
      <c r="J3126" s="48">
        <f>IF(D3126="","",MIN(D3126,MAX(0,I3126-F3126)))</f>
        <v/>
      </c>
      <c r="K3126" s="48">
        <f>IF(D3126="","",MAX(0,D3126+F3126-I3126))</f>
        <v/>
      </c>
      <c r="L3126" s="18">
        <f>IF(D3126="","",IF(D3126&lt;=0,"",1+COUNTIFS($D$3106:$D$3205,"&gt;0",$E$3106:$E$3205,"&gt;"&amp;E3126)))</f>
        <v/>
      </c>
      <c r="M3126" s="18">
        <f>IF(D3126="","",IF(AND(K3126&gt;0,L3126=1),"Yes","No"))</f>
        <v/>
      </c>
      <c r="N3126" s="48">
        <f>IF(D3126="","",N3026+F3126)</f>
        <v/>
      </c>
      <c r="O3126" s="47">
        <f>IF(D3126="","",IF(AND(K3126=0,K3026&gt;0),C3126,""))</f>
        <v/>
      </c>
    </row>
    <row r="3127">
      <c r="A3127" s="49">
        <f>IF(B3127="","",DATE(YEAR('Debt Inputs'!$E$2),MONTH('Debt Inputs'!$E$2)+31,1))</f>
        <v/>
      </c>
      <c r="B3127" s="23">
        <f>IF('Debt Inputs'!A27="","",'Debt Inputs'!A27)</f>
        <v/>
      </c>
      <c r="C3127" s="24">
        <f>IF(B3127="","",IFERROR(VLOOKUP(B3127,'Debt Inputs'!$A$6:$M$105,2,FALSE),""))</f>
        <v/>
      </c>
      <c r="D3127" s="50">
        <f>IF(B3127="","",K3027)</f>
        <v/>
      </c>
      <c r="E3127" s="26">
        <f>IF(B3127="","",IFERROR(VLOOKUP(B3127,'Debt Inputs'!$A$6:$M$105,5,FALSE),0))</f>
        <v/>
      </c>
      <c r="F3127" s="50">
        <f>IF(D3127="","",IFERROR(D3127*E3127/12,0))</f>
        <v/>
      </c>
      <c r="G3127" s="50">
        <f>IF(D3127="","",MIN(IFERROR(VLOOKUP(B3127,'Debt Inputs'!$A$6:$M$105,7,FALSE),0),D3127+F3127))</f>
        <v/>
      </c>
      <c r="H3127" s="50">
        <f>IF(D3127="","",IF(L3127=1,MAX(0,'Debt Inputs'!$B$2-SUM($G$3106:$G$3205)),0))</f>
        <v/>
      </c>
      <c r="I3127" s="50">
        <f>IF(D3127="","",MIN(D3127+F3127,G3127+H3127))</f>
        <v/>
      </c>
      <c r="J3127" s="50">
        <f>IF(D3127="","",MIN(D3127,MAX(0,I3127-F3127)))</f>
        <v/>
      </c>
      <c r="K3127" s="50">
        <f>IF(D3127="","",MAX(0,D3127+F3127-I3127))</f>
        <v/>
      </c>
      <c r="L3127" s="23">
        <f>IF(D3127="","",IF(D3127&lt;=0,"",1+COUNTIFS($D$3106:$D$3205,"&gt;0",$E$3106:$E$3205,"&gt;"&amp;E3127)))</f>
        <v/>
      </c>
      <c r="M3127" s="23">
        <f>IF(D3127="","",IF(AND(K3127&gt;0,L3127=1),"Yes","No"))</f>
        <v/>
      </c>
      <c r="N3127" s="50">
        <f>IF(D3127="","",N3027+F3127)</f>
        <v/>
      </c>
      <c r="O3127" s="49">
        <f>IF(D3127="","",IF(AND(K3127=0,K3027&gt;0),C3127,""))</f>
        <v/>
      </c>
    </row>
    <row r="3128">
      <c r="A3128" s="47">
        <f>IF(B3128="","",DATE(YEAR('Debt Inputs'!$E$2),MONTH('Debt Inputs'!$E$2)+31,1))</f>
        <v/>
      </c>
      <c r="B3128" s="18">
        <f>IF('Debt Inputs'!A28="","",'Debt Inputs'!A28)</f>
        <v/>
      </c>
      <c r="C3128" s="19">
        <f>IF(B3128="","",IFERROR(VLOOKUP(B3128,'Debt Inputs'!$A$6:$M$105,2,FALSE),""))</f>
        <v/>
      </c>
      <c r="D3128" s="48">
        <f>IF(B3128="","",K3028)</f>
        <v/>
      </c>
      <c r="E3128" s="21">
        <f>IF(B3128="","",IFERROR(VLOOKUP(B3128,'Debt Inputs'!$A$6:$M$105,5,FALSE),0))</f>
        <v/>
      </c>
      <c r="F3128" s="48">
        <f>IF(D3128="","",IFERROR(D3128*E3128/12,0))</f>
        <v/>
      </c>
      <c r="G3128" s="48">
        <f>IF(D3128="","",MIN(IFERROR(VLOOKUP(B3128,'Debt Inputs'!$A$6:$M$105,7,FALSE),0),D3128+F3128))</f>
        <v/>
      </c>
      <c r="H3128" s="48">
        <f>IF(D3128="","",IF(L3128=1,MAX(0,'Debt Inputs'!$B$2-SUM($G$3106:$G$3205)),0))</f>
        <v/>
      </c>
      <c r="I3128" s="48">
        <f>IF(D3128="","",MIN(D3128+F3128,G3128+H3128))</f>
        <v/>
      </c>
      <c r="J3128" s="48">
        <f>IF(D3128="","",MIN(D3128,MAX(0,I3128-F3128)))</f>
        <v/>
      </c>
      <c r="K3128" s="48">
        <f>IF(D3128="","",MAX(0,D3128+F3128-I3128))</f>
        <v/>
      </c>
      <c r="L3128" s="18">
        <f>IF(D3128="","",IF(D3128&lt;=0,"",1+COUNTIFS($D$3106:$D$3205,"&gt;0",$E$3106:$E$3205,"&gt;"&amp;E3128)))</f>
        <v/>
      </c>
      <c r="M3128" s="18">
        <f>IF(D3128="","",IF(AND(K3128&gt;0,L3128=1),"Yes","No"))</f>
        <v/>
      </c>
      <c r="N3128" s="48">
        <f>IF(D3128="","",N3028+F3128)</f>
        <v/>
      </c>
      <c r="O3128" s="47">
        <f>IF(D3128="","",IF(AND(K3128=0,K3028&gt;0),C3128,""))</f>
        <v/>
      </c>
    </row>
    <row r="3129">
      <c r="A3129" s="49">
        <f>IF(B3129="","",DATE(YEAR('Debt Inputs'!$E$2),MONTH('Debt Inputs'!$E$2)+31,1))</f>
        <v/>
      </c>
      <c r="B3129" s="23">
        <f>IF('Debt Inputs'!A29="","",'Debt Inputs'!A29)</f>
        <v/>
      </c>
      <c r="C3129" s="24">
        <f>IF(B3129="","",IFERROR(VLOOKUP(B3129,'Debt Inputs'!$A$6:$M$105,2,FALSE),""))</f>
        <v/>
      </c>
      <c r="D3129" s="50">
        <f>IF(B3129="","",K3029)</f>
        <v/>
      </c>
      <c r="E3129" s="26">
        <f>IF(B3129="","",IFERROR(VLOOKUP(B3129,'Debt Inputs'!$A$6:$M$105,5,FALSE),0))</f>
        <v/>
      </c>
      <c r="F3129" s="50">
        <f>IF(D3129="","",IFERROR(D3129*E3129/12,0))</f>
        <v/>
      </c>
      <c r="G3129" s="50">
        <f>IF(D3129="","",MIN(IFERROR(VLOOKUP(B3129,'Debt Inputs'!$A$6:$M$105,7,FALSE),0),D3129+F3129))</f>
        <v/>
      </c>
      <c r="H3129" s="50">
        <f>IF(D3129="","",IF(L3129=1,MAX(0,'Debt Inputs'!$B$2-SUM($G$3106:$G$3205)),0))</f>
        <v/>
      </c>
      <c r="I3129" s="50">
        <f>IF(D3129="","",MIN(D3129+F3129,G3129+H3129))</f>
        <v/>
      </c>
      <c r="J3129" s="50">
        <f>IF(D3129="","",MIN(D3129,MAX(0,I3129-F3129)))</f>
        <v/>
      </c>
      <c r="K3129" s="50">
        <f>IF(D3129="","",MAX(0,D3129+F3129-I3129))</f>
        <v/>
      </c>
      <c r="L3129" s="23">
        <f>IF(D3129="","",IF(D3129&lt;=0,"",1+COUNTIFS($D$3106:$D$3205,"&gt;0",$E$3106:$E$3205,"&gt;"&amp;E3129)))</f>
        <v/>
      </c>
      <c r="M3129" s="23">
        <f>IF(D3129="","",IF(AND(K3129&gt;0,L3129=1),"Yes","No"))</f>
        <v/>
      </c>
      <c r="N3129" s="50">
        <f>IF(D3129="","",N3029+F3129)</f>
        <v/>
      </c>
      <c r="O3129" s="49">
        <f>IF(D3129="","",IF(AND(K3129=0,K3029&gt;0),C3129,""))</f>
        <v/>
      </c>
    </row>
    <row r="3130">
      <c r="A3130" s="47">
        <f>IF(B3130="","",DATE(YEAR('Debt Inputs'!$E$2),MONTH('Debt Inputs'!$E$2)+31,1))</f>
        <v/>
      </c>
      <c r="B3130" s="18">
        <f>IF('Debt Inputs'!A30="","",'Debt Inputs'!A30)</f>
        <v/>
      </c>
      <c r="C3130" s="19">
        <f>IF(B3130="","",IFERROR(VLOOKUP(B3130,'Debt Inputs'!$A$6:$M$105,2,FALSE),""))</f>
        <v/>
      </c>
      <c r="D3130" s="48">
        <f>IF(B3130="","",K3030)</f>
        <v/>
      </c>
      <c r="E3130" s="21">
        <f>IF(B3130="","",IFERROR(VLOOKUP(B3130,'Debt Inputs'!$A$6:$M$105,5,FALSE),0))</f>
        <v/>
      </c>
      <c r="F3130" s="48">
        <f>IF(D3130="","",IFERROR(D3130*E3130/12,0))</f>
        <v/>
      </c>
      <c r="G3130" s="48">
        <f>IF(D3130="","",MIN(IFERROR(VLOOKUP(B3130,'Debt Inputs'!$A$6:$M$105,7,FALSE),0),D3130+F3130))</f>
        <v/>
      </c>
      <c r="H3130" s="48">
        <f>IF(D3130="","",IF(L3130=1,MAX(0,'Debt Inputs'!$B$2-SUM($G$3106:$G$3205)),0))</f>
        <v/>
      </c>
      <c r="I3130" s="48">
        <f>IF(D3130="","",MIN(D3130+F3130,G3130+H3130))</f>
        <v/>
      </c>
      <c r="J3130" s="48">
        <f>IF(D3130="","",MIN(D3130,MAX(0,I3130-F3130)))</f>
        <v/>
      </c>
      <c r="K3130" s="48">
        <f>IF(D3130="","",MAX(0,D3130+F3130-I3130))</f>
        <v/>
      </c>
      <c r="L3130" s="18">
        <f>IF(D3130="","",IF(D3130&lt;=0,"",1+COUNTIFS($D$3106:$D$3205,"&gt;0",$E$3106:$E$3205,"&gt;"&amp;E3130)))</f>
        <v/>
      </c>
      <c r="M3130" s="18">
        <f>IF(D3130="","",IF(AND(K3130&gt;0,L3130=1),"Yes","No"))</f>
        <v/>
      </c>
      <c r="N3130" s="48">
        <f>IF(D3130="","",N3030+F3130)</f>
        <v/>
      </c>
      <c r="O3130" s="47">
        <f>IF(D3130="","",IF(AND(K3130=0,K3030&gt;0),C3130,""))</f>
        <v/>
      </c>
    </row>
    <row r="3131">
      <c r="A3131" s="49">
        <f>IF(B3131="","",DATE(YEAR('Debt Inputs'!$E$2),MONTH('Debt Inputs'!$E$2)+31,1))</f>
        <v/>
      </c>
      <c r="B3131" s="23">
        <f>IF('Debt Inputs'!A31="","",'Debt Inputs'!A31)</f>
        <v/>
      </c>
      <c r="C3131" s="24">
        <f>IF(B3131="","",IFERROR(VLOOKUP(B3131,'Debt Inputs'!$A$6:$M$105,2,FALSE),""))</f>
        <v/>
      </c>
      <c r="D3131" s="50">
        <f>IF(B3131="","",K3031)</f>
        <v/>
      </c>
      <c r="E3131" s="26">
        <f>IF(B3131="","",IFERROR(VLOOKUP(B3131,'Debt Inputs'!$A$6:$M$105,5,FALSE),0))</f>
        <v/>
      </c>
      <c r="F3131" s="50">
        <f>IF(D3131="","",IFERROR(D3131*E3131/12,0))</f>
        <v/>
      </c>
      <c r="G3131" s="50">
        <f>IF(D3131="","",MIN(IFERROR(VLOOKUP(B3131,'Debt Inputs'!$A$6:$M$105,7,FALSE),0),D3131+F3131))</f>
        <v/>
      </c>
      <c r="H3131" s="50">
        <f>IF(D3131="","",IF(L3131=1,MAX(0,'Debt Inputs'!$B$2-SUM($G$3106:$G$3205)),0))</f>
        <v/>
      </c>
      <c r="I3131" s="50">
        <f>IF(D3131="","",MIN(D3131+F3131,G3131+H3131))</f>
        <v/>
      </c>
      <c r="J3131" s="50">
        <f>IF(D3131="","",MIN(D3131,MAX(0,I3131-F3131)))</f>
        <v/>
      </c>
      <c r="K3131" s="50">
        <f>IF(D3131="","",MAX(0,D3131+F3131-I3131))</f>
        <v/>
      </c>
      <c r="L3131" s="23">
        <f>IF(D3131="","",IF(D3131&lt;=0,"",1+COUNTIFS($D$3106:$D$3205,"&gt;0",$E$3106:$E$3205,"&gt;"&amp;E3131)))</f>
        <v/>
      </c>
      <c r="M3131" s="23">
        <f>IF(D3131="","",IF(AND(K3131&gt;0,L3131=1),"Yes","No"))</f>
        <v/>
      </c>
      <c r="N3131" s="50">
        <f>IF(D3131="","",N3031+F3131)</f>
        <v/>
      </c>
      <c r="O3131" s="49">
        <f>IF(D3131="","",IF(AND(K3131=0,K3031&gt;0),C3131,""))</f>
        <v/>
      </c>
    </row>
    <row r="3132">
      <c r="A3132" s="47">
        <f>IF(B3132="","",DATE(YEAR('Debt Inputs'!$E$2),MONTH('Debt Inputs'!$E$2)+31,1))</f>
        <v/>
      </c>
      <c r="B3132" s="18">
        <f>IF('Debt Inputs'!A32="","",'Debt Inputs'!A32)</f>
        <v/>
      </c>
      <c r="C3132" s="19">
        <f>IF(B3132="","",IFERROR(VLOOKUP(B3132,'Debt Inputs'!$A$6:$M$105,2,FALSE),""))</f>
        <v/>
      </c>
      <c r="D3132" s="48">
        <f>IF(B3132="","",K3032)</f>
        <v/>
      </c>
      <c r="E3132" s="21">
        <f>IF(B3132="","",IFERROR(VLOOKUP(B3132,'Debt Inputs'!$A$6:$M$105,5,FALSE),0))</f>
        <v/>
      </c>
      <c r="F3132" s="48">
        <f>IF(D3132="","",IFERROR(D3132*E3132/12,0))</f>
        <v/>
      </c>
      <c r="G3132" s="48">
        <f>IF(D3132="","",MIN(IFERROR(VLOOKUP(B3132,'Debt Inputs'!$A$6:$M$105,7,FALSE),0),D3132+F3132))</f>
        <v/>
      </c>
      <c r="H3132" s="48">
        <f>IF(D3132="","",IF(L3132=1,MAX(0,'Debt Inputs'!$B$2-SUM($G$3106:$G$3205)),0))</f>
        <v/>
      </c>
      <c r="I3132" s="48">
        <f>IF(D3132="","",MIN(D3132+F3132,G3132+H3132))</f>
        <v/>
      </c>
      <c r="J3132" s="48">
        <f>IF(D3132="","",MIN(D3132,MAX(0,I3132-F3132)))</f>
        <v/>
      </c>
      <c r="K3132" s="48">
        <f>IF(D3132="","",MAX(0,D3132+F3132-I3132))</f>
        <v/>
      </c>
      <c r="L3132" s="18">
        <f>IF(D3132="","",IF(D3132&lt;=0,"",1+COUNTIFS($D$3106:$D$3205,"&gt;0",$E$3106:$E$3205,"&gt;"&amp;E3132)))</f>
        <v/>
      </c>
      <c r="M3132" s="18">
        <f>IF(D3132="","",IF(AND(K3132&gt;0,L3132=1),"Yes","No"))</f>
        <v/>
      </c>
      <c r="N3132" s="48">
        <f>IF(D3132="","",N3032+F3132)</f>
        <v/>
      </c>
      <c r="O3132" s="47">
        <f>IF(D3132="","",IF(AND(K3132=0,K3032&gt;0),C3132,""))</f>
        <v/>
      </c>
    </row>
    <row r="3133">
      <c r="A3133" s="49">
        <f>IF(B3133="","",DATE(YEAR('Debt Inputs'!$E$2),MONTH('Debt Inputs'!$E$2)+31,1))</f>
        <v/>
      </c>
      <c r="B3133" s="23">
        <f>IF('Debt Inputs'!A33="","",'Debt Inputs'!A33)</f>
        <v/>
      </c>
      <c r="C3133" s="24">
        <f>IF(B3133="","",IFERROR(VLOOKUP(B3133,'Debt Inputs'!$A$6:$M$105,2,FALSE),""))</f>
        <v/>
      </c>
      <c r="D3133" s="50">
        <f>IF(B3133="","",K3033)</f>
        <v/>
      </c>
      <c r="E3133" s="26">
        <f>IF(B3133="","",IFERROR(VLOOKUP(B3133,'Debt Inputs'!$A$6:$M$105,5,FALSE),0))</f>
        <v/>
      </c>
      <c r="F3133" s="50">
        <f>IF(D3133="","",IFERROR(D3133*E3133/12,0))</f>
        <v/>
      </c>
      <c r="G3133" s="50">
        <f>IF(D3133="","",MIN(IFERROR(VLOOKUP(B3133,'Debt Inputs'!$A$6:$M$105,7,FALSE),0),D3133+F3133))</f>
        <v/>
      </c>
      <c r="H3133" s="50">
        <f>IF(D3133="","",IF(L3133=1,MAX(0,'Debt Inputs'!$B$2-SUM($G$3106:$G$3205)),0))</f>
        <v/>
      </c>
      <c r="I3133" s="50">
        <f>IF(D3133="","",MIN(D3133+F3133,G3133+H3133))</f>
        <v/>
      </c>
      <c r="J3133" s="50">
        <f>IF(D3133="","",MIN(D3133,MAX(0,I3133-F3133)))</f>
        <v/>
      </c>
      <c r="K3133" s="50">
        <f>IF(D3133="","",MAX(0,D3133+F3133-I3133))</f>
        <v/>
      </c>
      <c r="L3133" s="23">
        <f>IF(D3133="","",IF(D3133&lt;=0,"",1+COUNTIFS($D$3106:$D$3205,"&gt;0",$E$3106:$E$3205,"&gt;"&amp;E3133)))</f>
        <v/>
      </c>
      <c r="M3133" s="23">
        <f>IF(D3133="","",IF(AND(K3133&gt;0,L3133=1),"Yes","No"))</f>
        <v/>
      </c>
      <c r="N3133" s="50">
        <f>IF(D3133="","",N3033+F3133)</f>
        <v/>
      </c>
      <c r="O3133" s="49">
        <f>IF(D3133="","",IF(AND(K3133=0,K3033&gt;0),C3133,""))</f>
        <v/>
      </c>
    </row>
    <row r="3134">
      <c r="A3134" s="47">
        <f>IF(B3134="","",DATE(YEAR('Debt Inputs'!$E$2),MONTH('Debt Inputs'!$E$2)+31,1))</f>
        <v/>
      </c>
      <c r="B3134" s="18">
        <f>IF('Debt Inputs'!A34="","",'Debt Inputs'!A34)</f>
        <v/>
      </c>
      <c r="C3134" s="19">
        <f>IF(B3134="","",IFERROR(VLOOKUP(B3134,'Debt Inputs'!$A$6:$M$105,2,FALSE),""))</f>
        <v/>
      </c>
      <c r="D3134" s="48">
        <f>IF(B3134="","",K3034)</f>
        <v/>
      </c>
      <c r="E3134" s="21">
        <f>IF(B3134="","",IFERROR(VLOOKUP(B3134,'Debt Inputs'!$A$6:$M$105,5,FALSE),0))</f>
        <v/>
      </c>
      <c r="F3134" s="48">
        <f>IF(D3134="","",IFERROR(D3134*E3134/12,0))</f>
        <v/>
      </c>
      <c r="G3134" s="48">
        <f>IF(D3134="","",MIN(IFERROR(VLOOKUP(B3134,'Debt Inputs'!$A$6:$M$105,7,FALSE),0),D3134+F3134))</f>
        <v/>
      </c>
      <c r="H3134" s="48">
        <f>IF(D3134="","",IF(L3134=1,MAX(0,'Debt Inputs'!$B$2-SUM($G$3106:$G$3205)),0))</f>
        <v/>
      </c>
      <c r="I3134" s="48">
        <f>IF(D3134="","",MIN(D3134+F3134,G3134+H3134))</f>
        <v/>
      </c>
      <c r="J3134" s="48">
        <f>IF(D3134="","",MIN(D3134,MAX(0,I3134-F3134)))</f>
        <v/>
      </c>
      <c r="K3134" s="48">
        <f>IF(D3134="","",MAX(0,D3134+F3134-I3134))</f>
        <v/>
      </c>
      <c r="L3134" s="18">
        <f>IF(D3134="","",IF(D3134&lt;=0,"",1+COUNTIFS($D$3106:$D$3205,"&gt;0",$E$3106:$E$3205,"&gt;"&amp;E3134)))</f>
        <v/>
      </c>
      <c r="M3134" s="18">
        <f>IF(D3134="","",IF(AND(K3134&gt;0,L3134=1),"Yes","No"))</f>
        <v/>
      </c>
      <c r="N3134" s="48">
        <f>IF(D3134="","",N3034+F3134)</f>
        <v/>
      </c>
      <c r="O3134" s="47">
        <f>IF(D3134="","",IF(AND(K3134=0,K3034&gt;0),C3134,""))</f>
        <v/>
      </c>
    </row>
    <row r="3135">
      <c r="A3135" s="49">
        <f>IF(B3135="","",DATE(YEAR('Debt Inputs'!$E$2),MONTH('Debt Inputs'!$E$2)+31,1))</f>
        <v/>
      </c>
      <c r="B3135" s="23">
        <f>IF('Debt Inputs'!A35="","",'Debt Inputs'!A35)</f>
        <v/>
      </c>
      <c r="C3135" s="24">
        <f>IF(B3135="","",IFERROR(VLOOKUP(B3135,'Debt Inputs'!$A$6:$M$105,2,FALSE),""))</f>
        <v/>
      </c>
      <c r="D3135" s="50">
        <f>IF(B3135="","",K3035)</f>
        <v/>
      </c>
      <c r="E3135" s="26">
        <f>IF(B3135="","",IFERROR(VLOOKUP(B3135,'Debt Inputs'!$A$6:$M$105,5,FALSE),0))</f>
        <v/>
      </c>
      <c r="F3135" s="50">
        <f>IF(D3135="","",IFERROR(D3135*E3135/12,0))</f>
        <v/>
      </c>
      <c r="G3135" s="50">
        <f>IF(D3135="","",MIN(IFERROR(VLOOKUP(B3135,'Debt Inputs'!$A$6:$M$105,7,FALSE),0),D3135+F3135))</f>
        <v/>
      </c>
      <c r="H3135" s="50">
        <f>IF(D3135="","",IF(L3135=1,MAX(0,'Debt Inputs'!$B$2-SUM($G$3106:$G$3205)),0))</f>
        <v/>
      </c>
      <c r="I3135" s="50">
        <f>IF(D3135="","",MIN(D3135+F3135,G3135+H3135))</f>
        <v/>
      </c>
      <c r="J3135" s="50">
        <f>IF(D3135="","",MIN(D3135,MAX(0,I3135-F3135)))</f>
        <v/>
      </c>
      <c r="K3135" s="50">
        <f>IF(D3135="","",MAX(0,D3135+F3135-I3135))</f>
        <v/>
      </c>
      <c r="L3135" s="23">
        <f>IF(D3135="","",IF(D3135&lt;=0,"",1+COUNTIFS($D$3106:$D$3205,"&gt;0",$E$3106:$E$3205,"&gt;"&amp;E3135)))</f>
        <v/>
      </c>
      <c r="M3135" s="23">
        <f>IF(D3135="","",IF(AND(K3135&gt;0,L3135=1),"Yes","No"))</f>
        <v/>
      </c>
      <c r="N3135" s="50">
        <f>IF(D3135="","",N3035+F3135)</f>
        <v/>
      </c>
      <c r="O3135" s="49">
        <f>IF(D3135="","",IF(AND(K3135=0,K3035&gt;0),C3135,""))</f>
        <v/>
      </c>
    </row>
    <row r="3136">
      <c r="A3136" s="47">
        <f>IF(B3136="","",DATE(YEAR('Debt Inputs'!$E$2),MONTH('Debt Inputs'!$E$2)+31,1))</f>
        <v/>
      </c>
      <c r="B3136" s="18">
        <f>IF('Debt Inputs'!A36="","",'Debt Inputs'!A36)</f>
        <v/>
      </c>
      <c r="C3136" s="19">
        <f>IF(B3136="","",IFERROR(VLOOKUP(B3136,'Debt Inputs'!$A$6:$M$105,2,FALSE),""))</f>
        <v/>
      </c>
      <c r="D3136" s="48">
        <f>IF(B3136="","",K3036)</f>
        <v/>
      </c>
      <c r="E3136" s="21">
        <f>IF(B3136="","",IFERROR(VLOOKUP(B3136,'Debt Inputs'!$A$6:$M$105,5,FALSE),0))</f>
        <v/>
      </c>
      <c r="F3136" s="48">
        <f>IF(D3136="","",IFERROR(D3136*E3136/12,0))</f>
        <v/>
      </c>
      <c r="G3136" s="48">
        <f>IF(D3136="","",MIN(IFERROR(VLOOKUP(B3136,'Debt Inputs'!$A$6:$M$105,7,FALSE),0),D3136+F3136))</f>
        <v/>
      </c>
      <c r="H3136" s="48">
        <f>IF(D3136="","",IF(L3136=1,MAX(0,'Debt Inputs'!$B$2-SUM($G$3106:$G$3205)),0))</f>
        <v/>
      </c>
      <c r="I3136" s="48">
        <f>IF(D3136="","",MIN(D3136+F3136,G3136+H3136))</f>
        <v/>
      </c>
      <c r="J3136" s="48">
        <f>IF(D3136="","",MIN(D3136,MAX(0,I3136-F3136)))</f>
        <v/>
      </c>
      <c r="K3136" s="48">
        <f>IF(D3136="","",MAX(0,D3136+F3136-I3136))</f>
        <v/>
      </c>
      <c r="L3136" s="18">
        <f>IF(D3136="","",IF(D3136&lt;=0,"",1+COUNTIFS($D$3106:$D$3205,"&gt;0",$E$3106:$E$3205,"&gt;"&amp;E3136)))</f>
        <v/>
      </c>
      <c r="M3136" s="18">
        <f>IF(D3136="","",IF(AND(K3136&gt;0,L3136=1),"Yes","No"))</f>
        <v/>
      </c>
      <c r="N3136" s="48">
        <f>IF(D3136="","",N3036+F3136)</f>
        <v/>
      </c>
      <c r="O3136" s="47">
        <f>IF(D3136="","",IF(AND(K3136=0,K3036&gt;0),C3136,""))</f>
        <v/>
      </c>
    </row>
    <row r="3137">
      <c r="A3137" s="49">
        <f>IF(B3137="","",DATE(YEAR('Debt Inputs'!$E$2),MONTH('Debt Inputs'!$E$2)+31,1))</f>
        <v/>
      </c>
      <c r="B3137" s="23">
        <f>IF('Debt Inputs'!A37="","",'Debt Inputs'!A37)</f>
        <v/>
      </c>
      <c r="C3137" s="24">
        <f>IF(B3137="","",IFERROR(VLOOKUP(B3137,'Debt Inputs'!$A$6:$M$105,2,FALSE),""))</f>
        <v/>
      </c>
      <c r="D3137" s="50">
        <f>IF(B3137="","",K3037)</f>
        <v/>
      </c>
      <c r="E3137" s="26">
        <f>IF(B3137="","",IFERROR(VLOOKUP(B3137,'Debt Inputs'!$A$6:$M$105,5,FALSE),0))</f>
        <v/>
      </c>
      <c r="F3137" s="50">
        <f>IF(D3137="","",IFERROR(D3137*E3137/12,0))</f>
        <v/>
      </c>
      <c r="G3137" s="50">
        <f>IF(D3137="","",MIN(IFERROR(VLOOKUP(B3137,'Debt Inputs'!$A$6:$M$105,7,FALSE),0),D3137+F3137))</f>
        <v/>
      </c>
      <c r="H3137" s="50">
        <f>IF(D3137="","",IF(L3137=1,MAX(0,'Debt Inputs'!$B$2-SUM($G$3106:$G$3205)),0))</f>
        <v/>
      </c>
      <c r="I3137" s="50">
        <f>IF(D3137="","",MIN(D3137+F3137,G3137+H3137))</f>
        <v/>
      </c>
      <c r="J3137" s="50">
        <f>IF(D3137="","",MIN(D3137,MAX(0,I3137-F3137)))</f>
        <v/>
      </c>
      <c r="K3137" s="50">
        <f>IF(D3137="","",MAX(0,D3137+F3137-I3137))</f>
        <v/>
      </c>
      <c r="L3137" s="23">
        <f>IF(D3137="","",IF(D3137&lt;=0,"",1+COUNTIFS($D$3106:$D$3205,"&gt;0",$E$3106:$E$3205,"&gt;"&amp;E3137)))</f>
        <v/>
      </c>
      <c r="M3137" s="23">
        <f>IF(D3137="","",IF(AND(K3137&gt;0,L3137=1),"Yes","No"))</f>
        <v/>
      </c>
      <c r="N3137" s="50">
        <f>IF(D3137="","",N3037+F3137)</f>
        <v/>
      </c>
      <c r="O3137" s="49">
        <f>IF(D3137="","",IF(AND(K3137=0,K3037&gt;0),C3137,""))</f>
        <v/>
      </c>
    </row>
    <row r="3138">
      <c r="A3138" s="47">
        <f>IF(B3138="","",DATE(YEAR('Debt Inputs'!$E$2),MONTH('Debt Inputs'!$E$2)+31,1))</f>
        <v/>
      </c>
      <c r="B3138" s="18">
        <f>IF('Debt Inputs'!A38="","",'Debt Inputs'!A38)</f>
        <v/>
      </c>
      <c r="C3138" s="19">
        <f>IF(B3138="","",IFERROR(VLOOKUP(B3138,'Debt Inputs'!$A$6:$M$105,2,FALSE),""))</f>
        <v/>
      </c>
      <c r="D3138" s="48">
        <f>IF(B3138="","",K3038)</f>
        <v/>
      </c>
      <c r="E3138" s="21">
        <f>IF(B3138="","",IFERROR(VLOOKUP(B3138,'Debt Inputs'!$A$6:$M$105,5,FALSE),0))</f>
        <v/>
      </c>
      <c r="F3138" s="48">
        <f>IF(D3138="","",IFERROR(D3138*E3138/12,0))</f>
        <v/>
      </c>
      <c r="G3138" s="48">
        <f>IF(D3138="","",MIN(IFERROR(VLOOKUP(B3138,'Debt Inputs'!$A$6:$M$105,7,FALSE),0),D3138+F3138))</f>
        <v/>
      </c>
      <c r="H3138" s="48">
        <f>IF(D3138="","",IF(L3138=1,MAX(0,'Debt Inputs'!$B$2-SUM($G$3106:$G$3205)),0))</f>
        <v/>
      </c>
      <c r="I3138" s="48">
        <f>IF(D3138="","",MIN(D3138+F3138,G3138+H3138))</f>
        <v/>
      </c>
      <c r="J3138" s="48">
        <f>IF(D3138="","",MIN(D3138,MAX(0,I3138-F3138)))</f>
        <v/>
      </c>
      <c r="K3138" s="48">
        <f>IF(D3138="","",MAX(0,D3138+F3138-I3138))</f>
        <v/>
      </c>
      <c r="L3138" s="18">
        <f>IF(D3138="","",IF(D3138&lt;=0,"",1+COUNTIFS($D$3106:$D$3205,"&gt;0",$E$3106:$E$3205,"&gt;"&amp;E3138)))</f>
        <v/>
      </c>
      <c r="M3138" s="18">
        <f>IF(D3138="","",IF(AND(K3138&gt;0,L3138=1),"Yes","No"))</f>
        <v/>
      </c>
      <c r="N3138" s="48">
        <f>IF(D3138="","",N3038+F3138)</f>
        <v/>
      </c>
      <c r="O3138" s="47">
        <f>IF(D3138="","",IF(AND(K3138=0,K3038&gt;0),C3138,""))</f>
        <v/>
      </c>
    </row>
    <row r="3139">
      <c r="A3139" s="49">
        <f>IF(B3139="","",DATE(YEAR('Debt Inputs'!$E$2),MONTH('Debt Inputs'!$E$2)+31,1))</f>
        <v/>
      </c>
      <c r="B3139" s="23">
        <f>IF('Debt Inputs'!A39="","",'Debt Inputs'!A39)</f>
        <v/>
      </c>
      <c r="C3139" s="24">
        <f>IF(B3139="","",IFERROR(VLOOKUP(B3139,'Debt Inputs'!$A$6:$M$105,2,FALSE),""))</f>
        <v/>
      </c>
      <c r="D3139" s="50">
        <f>IF(B3139="","",K3039)</f>
        <v/>
      </c>
      <c r="E3139" s="26">
        <f>IF(B3139="","",IFERROR(VLOOKUP(B3139,'Debt Inputs'!$A$6:$M$105,5,FALSE),0))</f>
        <v/>
      </c>
      <c r="F3139" s="50">
        <f>IF(D3139="","",IFERROR(D3139*E3139/12,0))</f>
        <v/>
      </c>
      <c r="G3139" s="50">
        <f>IF(D3139="","",MIN(IFERROR(VLOOKUP(B3139,'Debt Inputs'!$A$6:$M$105,7,FALSE),0),D3139+F3139))</f>
        <v/>
      </c>
      <c r="H3139" s="50">
        <f>IF(D3139="","",IF(L3139=1,MAX(0,'Debt Inputs'!$B$2-SUM($G$3106:$G$3205)),0))</f>
        <v/>
      </c>
      <c r="I3139" s="50">
        <f>IF(D3139="","",MIN(D3139+F3139,G3139+H3139))</f>
        <v/>
      </c>
      <c r="J3139" s="50">
        <f>IF(D3139="","",MIN(D3139,MAX(0,I3139-F3139)))</f>
        <v/>
      </c>
      <c r="K3139" s="50">
        <f>IF(D3139="","",MAX(0,D3139+F3139-I3139))</f>
        <v/>
      </c>
      <c r="L3139" s="23">
        <f>IF(D3139="","",IF(D3139&lt;=0,"",1+COUNTIFS($D$3106:$D$3205,"&gt;0",$E$3106:$E$3205,"&gt;"&amp;E3139)))</f>
        <v/>
      </c>
      <c r="M3139" s="23">
        <f>IF(D3139="","",IF(AND(K3139&gt;0,L3139=1),"Yes","No"))</f>
        <v/>
      </c>
      <c r="N3139" s="50">
        <f>IF(D3139="","",N3039+F3139)</f>
        <v/>
      </c>
      <c r="O3139" s="49">
        <f>IF(D3139="","",IF(AND(K3139=0,K3039&gt;0),C3139,""))</f>
        <v/>
      </c>
    </row>
    <row r="3140">
      <c r="A3140" s="47">
        <f>IF(B3140="","",DATE(YEAR('Debt Inputs'!$E$2),MONTH('Debt Inputs'!$E$2)+31,1))</f>
        <v/>
      </c>
      <c r="B3140" s="18">
        <f>IF('Debt Inputs'!A40="","",'Debt Inputs'!A40)</f>
        <v/>
      </c>
      <c r="C3140" s="19">
        <f>IF(B3140="","",IFERROR(VLOOKUP(B3140,'Debt Inputs'!$A$6:$M$105,2,FALSE),""))</f>
        <v/>
      </c>
      <c r="D3140" s="48">
        <f>IF(B3140="","",K3040)</f>
        <v/>
      </c>
      <c r="E3140" s="21">
        <f>IF(B3140="","",IFERROR(VLOOKUP(B3140,'Debt Inputs'!$A$6:$M$105,5,FALSE),0))</f>
        <v/>
      </c>
      <c r="F3140" s="48">
        <f>IF(D3140="","",IFERROR(D3140*E3140/12,0))</f>
        <v/>
      </c>
      <c r="G3140" s="48">
        <f>IF(D3140="","",MIN(IFERROR(VLOOKUP(B3140,'Debt Inputs'!$A$6:$M$105,7,FALSE),0),D3140+F3140))</f>
        <v/>
      </c>
      <c r="H3140" s="48">
        <f>IF(D3140="","",IF(L3140=1,MAX(0,'Debt Inputs'!$B$2-SUM($G$3106:$G$3205)),0))</f>
        <v/>
      </c>
      <c r="I3140" s="48">
        <f>IF(D3140="","",MIN(D3140+F3140,G3140+H3140))</f>
        <v/>
      </c>
      <c r="J3140" s="48">
        <f>IF(D3140="","",MIN(D3140,MAX(0,I3140-F3140)))</f>
        <v/>
      </c>
      <c r="K3140" s="48">
        <f>IF(D3140="","",MAX(0,D3140+F3140-I3140))</f>
        <v/>
      </c>
      <c r="L3140" s="18">
        <f>IF(D3140="","",IF(D3140&lt;=0,"",1+COUNTIFS($D$3106:$D$3205,"&gt;0",$E$3106:$E$3205,"&gt;"&amp;E3140)))</f>
        <v/>
      </c>
      <c r="M3140" s="18">
        <f>IF(D3140="","",IF(AND(K3140&gt;0,L3140=1),"Yes","No"))</f>
        <v/>
      </c>
      <c r="N3140" s="48">
        <f>IF(D3140="","",N3040+F3140)</f>
        <v/>
      </c>
      <c r="O3140" s="47">
        <f>IF(D3140="","",IF(AND(K3140=0,K3040&gt;0),C3140,""))</f>
        <v/>
      </c>
    </row>
    <row r="3141">
      <c r="A3141" s="49">
        <f>IF(B3141="","",DATE(YEAR('Debt Inputs'!$E$2),MONTH('Debt Inputs'!$E$2)+31,1))</f>
        <v/>
      </c>
      <c r="B3141" s="23">
        <f>IF('Debt Inputs'!A41="","",'Debt Inputs'!A41)</f>
        <v/>
      </c>
      <c r="C3141" s="24">
        <f>IF(B3141="","",IFERROR(VLOOKUP(B3141,'Debt Inputs'!$A$6:$M$105,2,FALSE),""))</f>
        <v/>
      </c>
      <c r="D3141" s="50">
        <f>IF(B3141="","",K3041)</f>
        <v/>
      </c>
      <c r="E3141" s="26">
        <f>IF(B3141="","",IFERROR(VLOOKUP(B3141,'Debt Inputs'!$A$6:$M$105,5,FALSE),0))</f>
        <v/>
      </c>
      <c r="F3141" s="50">
        <f>IF(D3141="","",IFERROR(D3141*E3141/12,0))</f>
        <v/>
      </c>
      <c r="G3141" s="50">
        <f>IF(D3141="","",MIN(IFERROR(VLOOKUP(B3141,'Debt Inputs'!$A$6:$M$105,7,FALSE),0),D3141+F3141))</f>
        <v/>
      </c>
      <c r="H3141" s="50">
        <f>IF(D3141="","",IF(L3141=1,MAX(0,'Debt Inputs'!$B$2-SUM($G$3106:$G$3205)),0))</f>
        <v/>
      </c>
      <c r="I3141" s="50">
        <f>IF(D3141="","",MIN(D3141+F3141,G3141+H3141))</f>
        <v/>
      </c>
      <c r="J3141" s="50">
        <f>IF(D3141="","",MIN(D3141,MAX(0,I3141-F3141)))</f>
        <v/>
      </c>
      <c r="K3141" s="50">
        <f>IF(D3141="","",MAX(0,D3141+F3141-I3141))</f>
        <v/>
      </c>
      <c r="L3141" s="23">
        <f>IF(D3141="","",IF(D3141&lt;=0,"",1+COUNTIFS($D$3106:$D$3205,"&gt;0",$E$3106:$E$3205,"&gt;"&amp;E3141)))</f>
        <v/>
      </c>
      <c r="M3141" s="23">
        <f>IF(D3141="","",IF(AND(K3141&gt;0,L3141=1),"Yes","No"))</f>
        <v/>
      </c>
      <c r="N3141" s="50">
        <f>IF(D3141="","",N3041+F3141)</f>
        <v/>
      </c>
      <c r="O3141" s="49">
        <f>IF(D3141="","",IF(AND(K3141=0,K3041&gt;0),C3141,""))</f>
        <v/>
      </c>
    </row>
    <row r="3142">
      <c r="A3142" s="47">
        <f>IF(B3142="","",DATE(YEAR('Debt Inputs'!$E$2),MONTH('Debt Inputs'!$E$2)+31,1))</f>
        <v/>
      </c>
      <c r="B3142" s="18">
        <f>IF('Debt Inputs'!A42="","",'Debt Inputs'!A42)</f>
        <v/>
      </c>
      <c r="C3142" s="19">
        <f>IF(B3142="","",IFERROR(VLOOKUP(B3142,'Debt Inputs'!$A$6:$M$105,2,FALSE),""))</f>
        <v/>
      </c>
      <c r="D3142" s="48">
        <f>IF(B3142="","",K3042)</f>
        <v/>
      </c>
      <c r="E3142" s="21">
        <f>IF(B3142="","",IFERROR(VLOOKUP(B3142,'Debt Inputs'!$A$6:$M$105,5,FALSE),0))</f>
        <v/>
      </c>
      <c r="F3142" s="48">
        <f>IF(D3142="","",IFERROR(D3142*E3142/12,0))</f>
        <v/>
      </c>
      <c r="G3142" s="48">
        <f>IF(D3142="","",MIN(IFERROR(VLOOKUP(B3142,'Debt Inputs'!$A$6:$M$105,7,FALSE),0),D3142+F3142))</f>
        <v/>
      </c>
      <c r="H3142" s="48">
        <f>IF(D3142="","",IF(L3142=1,MAX(0,'Debt Inputs'!$B$2-SUM($G$3106:$G$3205)),0))</f>
        <v/>
      </c>
      <c r="I3142" s="48">
        <f>IF(D3142="","",MIN(D3142+F3142,G3142+H3142))</f>
        <v/>
      </c>
      <c r="J3142" s="48">
        <f>IF(D3142="","",MIN(D3142,MAX(0,I3142-F3142)))</f>
        <v/>
      </c>
      <c r="K3142" s="48">
        <f>IF(D3142="","",MAX(0,D3142+F3142-I3142))</f>
        <v/>
      </c>
      <c r="L3142" s="18">
        <f>IF(D3142="","",IF(D3142&lt;=0,"",1+COUNTIFS($D$3106:$D$3205,"&gt;0",$E$3106:$E$3205,"&gt;"&amp;E3142)))</f>
        <v/>
      </c>
      <c r="M3142" s="18">
        <f>IF(D3142="","",IF(AND(K3142&gt;0,L3142=1),"Yes","No"))</f>
        <v/>
      </c>
      <c r="N3142" s="48">
        <f>IF(D3142="","",N3042+F3142)</f>
        <v/>
      </c>
      <c r="O3142" s="47">
        <f>IF(D3142="","",IF(AND(K3142=0,K3042&gt;0),C3142,""))</f>
        <v/>
      </c>
    </row>
    <row r="3143">
      <c r="A3143" s="49">
        <f>IF(B3143="","",DATE(YEAR('Debt Inputs'!$E$2),MONTH('Debt Inputs'!$E$2)+31,1))</f>
        <v/>
      </c>
      <c r="B3143" s="23">
        <f>IF('Debt Inputs'!A43="","",'Debt Inputs'!A43)</f>
        <v/>
      </c>
      <c r="C3143" s="24">
        <f>IF(B3143="","",IFERROR(VLOOKUP(B3143,'Debt Inputs'!$A$6:$M$105,2,FALSE),""))</f>
        <v/>
      </c>
      <c r="D3143" s="50">
        <f>IF(B3143="","",K3043)</f>
        <v/>
      </c>
      <c r="E3143" s="26">
        <f>IF(B3143="","",IFERROR(VLOOKUP(B3143,'Debt Inputs'!$A$6:$M$105,5,FALSE),0))</f>
        <v/>
      </c>
      <c r="F3143" s="50">
        <f>IF(D3143="","",IFERROR(D3143*E3143/12,0))</f>
        <v/>
      </c>
      <c r="G3143" s="50">
        <f>IF(D3143="","",MIN(IFERROR(VLOOKUP(B3143,'Debt Inputs'!$A$6:$M$105,7,FALSE),0),D3143+F3143))</f>
        <v/>
      </c>
      <c r="H3143" s="50">
        <f>IF(D3143="","",IF(L3143=1,MAX(0,'Debt Inputs'!$B$2-SUM($G$3106:$G$3205)),0))</f>
        <v/>
      </c>
      <c r="I3143" s="50">
        <f>IF(D3143="","",MIN(D3143+F3143,G3143+H3143))</f>
        <v/>
      </c>
      <c r="J3143" s="50">
        <f>IF(D3143="","",MIN(D3143,MAX(0,I3143-F3143)))</f>
        <v/>
      </c>
      <c r="K3143" s="50">
        <f>IF(D3143="","",MAX(0,D3143+F3143-I3143))</f>
        <v/>
      </c>
      <c r="L3143" s="23">
        <f>IF(D3143="","",IF(D3143&lt;=0,"",1+COUNTIFS($D$3106:$D$3205,"&gt;0",$E$3106:$E$3205,"&gt;"&amp;E3143)))</f>
        <v/>
      </c>
      <c r="M3143" s="23">
        <f>IF(D3143="","",IF(AND(K3143&gt;0,L3143=1),"Yes","No"))</f>
        <v/>
      </c>
      <c r="N3143" s="50">
        <f>IF(D3143="","",N3043+F3143)</f>
        <v/>
      </c>
      <c r="O3143" s="49">
        <f>IF(D3143="","",IF(AND(K3143=0,K3043&gt;0),C3143,""))</f>
        <v/>
      </c>
    </row>
    <row r="3144">
      <c r="A3144" s="47">
        <f>IF(B3144="","",DATE(YEAR('Debt Inputs'!$E$2),MONTH('Debt Inputs'!$E$2)+31,1))</f>
        <v/>
      </c>
      <c r="B3144" s="18">
        <f>IF('Debt Inputs'!A44="","",'Debt Inputs'!A44)</f>
        <v/>
      </c>
      <c r="C3144" s="19">
        <f>IF(B3144="","",IFERROR(VLOOKUP(B3144,'Debt Inputs'!$A$6:$M$105,2,FALSE),""))</f>
        <v/>
      </c>
      <c r="D3144" s="48">
        <f>IF(B3144="","",K3044)</f>
        <v/>
      </c>
      <c r="E3144" s="21">
        <f>IF(B3144="","",IFERROR(VLOOKUP(B3144,'Debt Inputs'!$A$6:$M$105,5,FALSE),0))</f>
        <v/>
      </c>
      <c r="F3144" s="48">
        <f>IF(D3144="","",IFERROR(D3144*E3144/12,0))</f>
        <v/>
      </c>
      <c r="G3144" s="48">
        <f>IF(D3144="","",MIN(IFERROR(VLOOKUP(B3144,'Debt Inputs'!$A$6:$M$105,7,FALSE),0),D3144+F3144))</f>
        <v/>
      </c>
      <c r="H3144" s="48">
        <f>IF(D3144="","",IF(L3144=1,MAX(0,'Debt Inputs'!$B$2-SUM($G$3106:$G$3205)),0))</f>
        <v/>
      </c>
      <c r="I3144" s="48">
        <f>IF(D3144="","",MIN(D3144+F3144,G3144+H3144))</f>
        <v/>
      </c>
      <c r="J3144" s="48">
        <f>IF(D3144="","",MIN(D3144,MAX(0,I3144-F3144)))</f>
        <v/>
      </c>
      <c r="K3144" s="48">
        <f>IF(D3144="","",MAX(0,D3144+F3144-I3144))</f>
        <v/>
      </c>
      <c r="L3144" s="18">
        <f>IF(D3144="","",IF(D3144&lt;=0,"",1+COUNTIFS($D$3106:$D$3205,"&gt;0",$E$3106:$E$3205,"&gt;"&amp;E3144)))</f>
        <v/>
      </c>
      <c r="M3144" s="18">
        <f>IF(D3144="","",IF(AND(K3144&gt;0,L3144=1),"Yes","No"))</f>
        <v/>
      </c>
      <c r="N3144" s="48">
        <f>IF(D3144="","",N3044+F3144)</f>
        <v/>
      </c>
      <c r="O3144" s="47">
        <f>IF(D3144="","",IF(AND(K3144=0,K3044&gt;0),C3144,""))</f>
        <v/>
      </c>
    </row>
    <row r="3145">
      <c r="A3145" s="49">
        <f>IF(B3145="","",DATE(YEAR('Debt Inputs'!$E$2),MONTH('Debt Inputs'!$E$2)+31,1))</f>
        <v/>
      </c>
      <c r="B3145" s="23">
        <f>IF('Debt Inputs'!A45="","",'Debt Inputs'!A45)</f>
        <v/>
      </c>
      <c r="C3145" s="24">
        <f>IF(B3145="","",IFERROR(VLOOKUP(B3145,'Debt Inputs'!$A$6:$M$105,2,FALSE),""))</f>
        <v/>
      </c>
      <c r="D3145" s="50">
        <f>IF(B3145="","",K3045)</f>
        <v/>
      </c>
      <c r="E3145" s="26">
        <f>IF(B3145="","",IFERROR(VLOOKUP(B3145,'Debt Inputs'!$A$6:$M$105,5,FALSE),0))</f>
        <v/>
      </c>
      <c r="F3145" s="50">
        <f>IF(D3145="","",IFERROR(D3145*E3145/12,0))</f>
        <v/>
      </c>
      <c r="G3145" s="50">
        <f>IF(D3145="","",MIN(IFERROR(VLOOKUP(B3145,'Debt Inputs'!$A$6:$M$105,7,FALSE),0),D3145+F3145))</f>
        <v/>
      </c>
      <c r="H3145" s="50">
        <f>IF(D3145="","",IF(L3145=1,MAX(0,'Debt Inputs'!$B$2-SUM($G$3106:$G$3205)),0))</f>
        <v/>
      </c>
      <c r="I3145" s="50">
        <f>IF(D3145="","",MIN(D3145+F3145,G3145+H3145))</f>
        <v/>
      </c>
      <c r="J3145" s="50">
        <f>IF(D3145="","",MIN(D3145,MAX(0,I3145-F3145)))</f>
        <v/>
      </c>
      <c r="K3145" s="50">
        <f>IF(D3145="","",MAX(0,D3145+F3145-I3145))</f>
        <v/>
      </c>
      <c r="L3145" s="23">
        <f>IF(D3145="","",IF(D3145&lt;=0,"",1+COUNTIFS($D$3106:$D$3205,"&gt;0",$E$3106:$E$3205,"&gt;"&amp;E3145)))</f>
        <v/>
      </c>
      <c r="M3145" s="23">
        <f>IF(D3145="","",IF(AND(K3145&gt;0,L3145=1),"Yes","No"))</f>
        <v/>
      </c>
      <c r="N3145" s="50">
        <f>IF(D3145="","",N3045+F3145)</f>
        <v/>
      </c>
      <c r="O3145" s="49">
        <f>IF(D3145="","",IF(AND(K3145=0,K3045&gt;0),C3145,""))</f>
        <v/>
      </c>
    </row>
    <row r="3146">
      <c r="A3146" s="47">
        <f>IF(B3146="","",DATE(YEAR('Debt Inputs'!$E$2),MONTH('Debt Inputs'!$E$2)+31,1))</f>
        <v/>
      </c>
      <c r="B3146" s="18">
        <f>IF('Debt Inputs'!A46="","",'Debt Inputs'!A46)</f>
        <v/>
      </c>
      <c r="C3146" s="19">
        <f>IF(B3146="","",IFERROR(VLOOKUP(B3146,'Debt Inputs'!$A$6:$M$105,2,FALSE),""))</f>
        <v/>
      </c>
      <c r="D3146" s="48">
        <f>IF(B3146="","",K3046)</f>
        <v/>
      </c>
      <c r="E3146" s="21">
        <f>IF(B3146="","",IFERROR(VLOOKUP(B3146,'Debt Inputs'!$A$6:$M$105,5,FALSE),0))</f>
        <v/>
      </c>
      <c r="F3146" s="48">
        <f>IF(D3146="","",IFERROR(D3146*E3146/12,0))</f>
        <v/>
      </c>
      <c r="G3146" s="48">
        <f>IF(D3146="","",MIN(IFERROR(VLOOKUP(B3146,'Debt Inputs'!$A$6:$M$105,7,FALSE),0),D3146+F3146))</f>
        <v/>
      </c>
      <c r="H3146" s="48">
        <f>IF(D3146="","",IF(L3146=1,MAX(0,'Debt Inputs'!$B$2-SUM($G$3106:$G$3205)),0))</f>
        <v/>
      </c>
      <c r="I3146" s="48">
        <f>IF(D3146="","",MIN(D3146+F3146,G3146+H3146))</f>
        <v/>
      </c>
      <c r="J3146" s="48">
        <f>IF(D3146="","",MIN(D3146,MAX(0,I3146-F3146)))</f>
        <v/>
      </c>
      <c r="K3146" s="48">
        <f>IF(D3146="","",MAX(0,D3146+F3146-I3146))</f>
        <v/>
      </c>
      <c r="L3146" s="18">
        <f>IF(D3146="","",IF(D3146&lt;=0,"",1+COUNTIFS($D$3106:$D$3205,"&gt;0",$E$3106:$E$3205,"&gt;"&amp;E3146)))</f>
        <v/>
      </c>
      <c r="M3146" s="18">
        <f>IF(D3146="","",IF(AND(K3146&gt;0,L3146=1),"Yes","No"))</f>
        <v/>
      </c>
      <c r="N3146" s="48">
        <f>IF(D3146="","",N3046+F3146)</f>
        <v/>
      </c>
      <c r="O3146" s="47">
        <f>IF(D3146="","",IF(AND(K3146=0,K3046&gt;0),C3146,""))</f>
        <v/>
      </c>
    </row>
    <row r="3147">
      <c r="A3147" s="49">
        <f>IF(B3147="","",DATE(YEAR('Debt Inputs'!$E$2),MONTH('Debt Inputs'!$E$2)+31,1))</f>
        <v/>
      </c>
      <c r="B3147" s="23">
        <f>IF('Debt Inputs'!A47="","",'Debt Inputs'!A47)</f>
        <v/>
      </c>
      <c r="C3147" s="24">
        <f>IF(B3147="","",IFERROR(VLOOKUP(B3147,'Debt Inputs'!$A$6:$M$105,2,FALSE),""))</f>
        <v/>
      </c>
      <c r="D3147" s="50">
        <f>IF(B3147="","",K3047)</f>
        <v/>
      </c>
      <c r="E3147" s="26">
        <f>IF(B3147="","",IFERROR(VLOOKUP(B3147,'Debt Inputs'!$A$6:$M$105,5,FALSE),0))</f>
        <v/>
      </c>
      <c r="F3147" s="50">
        <f>IF(D3147="","",IFERROR(D3147*E3147/12,0))</f>
        <v/>
      </c>
      <c r="G3147" s="50">
        <f>IF(D3147="","",MIN(IFERROR(VLOOKUP(B3147,'Debt Inputs'!$A$6:$M$105,7,FALSE),0),D3147+F3147))</f>
        <v/>
      </c>
      <c r="H3147" s="50">
        <f>IF(D3147="","",IF(L3147=1,MAX(0,'Debt Inputs'!$B$2-SUM($G$3106:$G$3205)),0))</f>
        <v/>
      </c>
      <c r="I3147" s="50">
        <f>IF(D3147="","",MIN(D3147+F3147,G3147+H3147))</f>
        <v/>
      </c>
      <c r="J3147" s="50">
        <f>IF(D3147="","",MIN(D3147,MAX(0,I3147-F3147)))</f>
        <v/>
      </c>
      <c r="K3147" s="50">
        <f>IF(D3147="","",MAX(0,D3147+F3147-I3147))</f>
        <v/>
      </c>
      <c r="L3147" s="23">
        <f>IF(D3147="","",IF(D3147&lt;=0,"",1+COUNTIFS($D$3106:$D$3205,"&gt;0",$E$3106:$E$3205,"&gt;"&amp;E3147)))</f>
        <v/>
      </c>
      <c r="M3147" s="23">
        <f>IF(D3147="","",IF(AND(K3147&gt;0,L3147=1),"Yes","No"))</f>
        <v/>
      </c>
      <c r="N3147" s="50">
        <f>IF(D3147="","",N3047+F3147)</f>
        <v/>
      </c>
      <c r="O3147" s="49">
        <f>IF(D3147="","",IF(AND(K3147=0,K3047&gt;0),C3147,""))</f>
        <v/>
      </c>
    </row>
    <row r="3148">
      <c r="A3148" s="47">
        <f>IF(B3148="","",DATE(YEAR('Debt Inputs'!$E$2),MONTH('Debt Inputs'!$E$2)+31,1))</f>
        <v/>
      </c>
      <c r="B3148" s="18">
        <f>IF('Debt Inputs'!A48="","",'Debt Inputs'!A48)</f>
        <v/>
      </c>
      <c r="C3148" s="19">
        <f>IF(B3148="","",IFERROR(VLOOKUP(B3148,'Debt Inputs'!$A$6:$M$105,2,FALSE),""))</f>
        <v/>
      </c>
      <c r="D3148" s="48">
        <f>IF(B3148="","",K3048)</f>
        <v/>
      </c>
      <c r="E3148" s="21">
        <f>IF(B3148="","",IFERROR(VLOOKUP(B3148,'Debt Inputs'!$A$6:$M$105,5,FALSE),0))</f>
        <v/>
      </c>
      <c r="F3148" s="48">
        <f>IF(D3148="","",IFERROR(D3148*E3148/12,0))</f>
        <v/>
      </c>
      <c r="G3148" s="48">
        <f>IF(D3148="","",MIN(IFERROR(VLOOKUP(B3148,'Debt Inputs'!$A$6:$M$105,7,FALSE),0),D3148+F3148))</f>
        <v/>
      </c>
      <c r="H3148" s="48">
        <f>IF(D3148="","",IF(L3148=1,MAX(0,'Debt Inputs'!$B$2-SUM($G$3106:$G$3205)),0))</f>
        <v/>
      </c>
      <c r="I3148" s="48">
        <f>IF(D3148="","",MIN(D3148+F3148,G3148+H3148))</f>
        <v/>
      </c>
      <c r="J3148" s="48">
        <f>IF(D3148="","",MIN(D3148,MAX(0,I3148-F3148)))</f>
        <v/>
      </c>
      <c r="K3148" s="48">
        <f>IF(D3148="","",MAX(0,D3148+F3148-I3148))</f>
        <v/>
      </c>
      <c r="L3148" s="18">
        <f>IF(D3148="","",IF(D3148&lt;=0,"",1+COUNTIFS($D$3106:$D$3205,"&gt;0",$E$3106:$E$3205,"&gt;"&amp;E3148)))</f>
        <v/>
      </c>
      <c r="M3148" s="18">
        <f>IF(D3148="","",IF(AND(K3148&gt;0,L3148=1),"Yes","No"))</f>
        <v/>
      </c>
      <c r="N3148" s="48">
        <f>IF(D3148="","",N3048+F3148)</f>
        <v/>
      </c>
      <c r="O3148" s="47">
        <f>IF(D3148="","",IF(AND(K3148=0,K3048&gt;0),C3148,""))</f>
        <v/>
      </c>
    </row>
    <row r="3149">
      <c r="A3149" s="49">
        <f>IF(B3149="","",DATE(YEAR('Debt Inputs'!$E$2),MONTH('Debt Inputs'!$E$2)+31,1))</f>
        <v/>
      </c>
      <c r="B3149" s="23">
        <f>IF('Debt Inputs'!A49="","",'Debt Inputs'!A49)</f>
        <v/>
      </c>
      <c r="C3149" s="24">
        <f>IF(B3149="","",IFERROR(VLOOKUP(B3149,'Debt Inputs'!$A$6:$M$105,2,FALSE),""))</f>
        <v/>
      </c>
      <c r="D3149" s="50">
        <f>IF(B3149="","",K3049)</f>
        <v/>
      </c>
      <c r="E3149" s="26">
        <f>IF(B3149="","",IFERROR(VLOOKUP(B3149,'Debt Inputs'!$A$6:$M$105,5,FALSE),0))</f>
        <v/>
      </c>
      <c r="F3149" s="50">
        <f>IF(D3149="","",IFERROR(D3149*E3149/12,0))</f>
        <v/>
      </c>
      <c r="G3149" s="50">
        <f>IF(D3149="","",MIN(IFERROR(VLOOKUP(B3149,'Debt Inputs'!$A$6:$M$105,7,FALSE),0),D3149+F3149))</f>
        <v/>
      </c>
      <c r="H3149" s="50">
        <f>IF(D3149="","",IF(L3149=1,MAX(0,'Debt Inputs'!$B$2-SUM($G$3106:$G$3205)),0))</f>
        <v/>
      </c>
      <c r="I3149" s="50">
        <f>IF(D3149="","",MIN(D3149+F3149,G3149+H3149))</f>
        <v/>
      </c>
      <c r="J3149" s="50">
        <f>IF(D3149="","",MIN(D3149,MAX(0,I3149-F3149)))</f>
        <v/>
      </c>
      <c r="K3149" s="50">
        <f>IF(D3149="","",MAX(0,D3149+F3149-I3149))</f>
        <v/>
      </c>
      <c r="L3149" s="23">
        <f>IF(D3149="","",IF(D3149&lt;=0,"",1+COUNTIFS($D$3106:$D$3205,"&gt;0",$E$3106:$E$3205,"&gt;"&amp;E3149)))</f>
        <v/>
      </c>
      <c r="M3149" s="23">
        <f>IF(D3149="","",IF(AND(K3149&gt;0,L3149=1),"Yes","No"))</f>
        <v/>
      </c>
      <c r="N3149" s="50">
        <f>IF(D3149="","",N3049+F3149)</f>
        <v/>
      </c>
      <c r="O3149" s="49">
        <f>IF(D3149="","",IF(AND(K3149=0,K3049&gt;0),C3149,""))</f>
        <v/>
      </c>
    </row>
    <row r="3150">
      <c r="A3150" s="47">
        <f>IF(B3150="","",DATE(YEAR('Debt Inputs'!$E$2),MONTH('Debt Inputs'!$E$2)+31,1))</f>
        <v/>
      </c>
      <c r="B3150" s="18">
        <f>IF('Debt Inputs'!A50="","",'Debt Inputs'!A50)</f>
        <v/>
      </c>
      <c r="C3150" s="19">
        <f>IF(B3150="","",IFERROR(VLOOKUP(B3150,'Debt Inputs'!$A$6:$M$105,2,FALSE),""))</f>
        <v/>
      </c>
      <c r="D3150" s="48">
        <f>IF(B3150="","",K3050)</f>
        <v/>
      </c>
      <c r="E3150" s="21">
        <f>IF(B3150="","",IFERROR(VLOOKUP(B3150,'Debt Inputs'!$A$6:$M$105,5,FALSE),0))</f>
        <v/>
      </c>
      <c r="F3150" s="48">
        <f>IF(D3150="","",IFERROR(D3150*E3150/12,0))</f>
        <v/>
      </c>
      <c r="G3150" s="48">
        <f>IF(D3150="","",MIN(IFERROR(VLOOKUP(B3150,'Debt Inputs'!$A$6:$M$105,7,FALSE),0),D3150+F3150))</f>
        <v/>
      </c>
      <c r="H3150" s="48">
        <f>IF(D3150="","",IF(L3150=1,MAX(0,'Debt Inputs'!$B$2-SUM($G$3106:$G$3205)),0))</f>
        <v/>
      </c>
      <c r="I3150" s="48">
        <f>IF(D3150="","",MIN(D3150+F3150,G3150+H3150))</f>
        <v/>
      </c>
      <c r="J3150" s="48">
        <f>IF(D3150="","",MIN(D3150,MAX(0,I3150-F3150)))</f>
        <v/>
      </c>
      <c r="K3150" s="48">
        <f>IF(D3150="","",MAX(0,D3150+F3150-I3150))</f>
        <v/>
      </c>
      <c r="L3150" s="18">
        <f>IF(D3150="","",IF(D3150&lt;=0,"",1+COUNTIFS($D$3106:$D$3205,"&gt;0",$E$3106:$E$3205,"&gt;"&amp;E3150)))</f>
        <v/>
      </c>
      <c r="M3150" s="18">
        <f>IF(D3150="","",IF(AND(K3150&gt;0,L3150=1),"Yes","No"))</f>
        <v/>
      </c>
      <c r="N3150" s="48">
        <f>IF(D3150="","",N3050+F3150)</f>
        <v/>
      </c>
      <c r="O3150" s="47">
        <f>IF(D3150="","",IF(AND(K3150=0,K3050&gt;0),C3150,""))</f>
        <v/>
      </c>
    </row>
    <row r="3151">
      <c r="A3151" s="49">
        <f>IF(B3151="","",DATE(YEAR('Debt Inputs'!$E$2),MONTH('Debt Inputs'!$E$2)+31,1))</f>
        <v/>
      </c>
      <c r="B3151" s="23">
        <f>IF('Debt Inputs'!A51="","",'Debt Inputs'!A51)</f>
        <v/>
      </c>
      <c r="C3151" s="24">
        <f>IF(B3151="","",IFERROR(VLOOKUP(B3151,'Debt Inputs'!$A$6:$M$105,2,FALSE),""))</f>
        <v/>
      </c>
      <c r="D3151" s="50">
        <f>IF(B3151="","",K3051)</f>
        <v/>
      </c>
      <c r="E3151" s="26">
        <f>IF(B3151="","",IFERROR(VLOOKUP(B3151,'Debt Inputs'!$A$6:$M$105,5,FALSE),0))</f>
        <v/>
      </c>
      <c r="F3151" s="50">
        <f>IF(D3151="","",IFERROR(D3151*E3151/12,0))</f>
        <v/>
      </c>
      <c r="G3151" s="50">
        <f>IF(D3151="","",MIN(IFERROR(VLOOKUP(B3151,'Debt Inputs'!$A$6:$M$105,7,FALSE),0),D3151+F3151))</f>
        <v/>
      </c>
      <c r="H3151" s="50">
        <f>IF(D3151="","",IF(L3151=1,MAX(0,'Debt Inputs'!$B$2-SUM($G$3106:$G$3205)),0))</f>
        <v/>
      </c>
      <c r="I3151" s="50">
        <f>IF(D3151="","",MIN(D3151+F3151,G3151+H3151))</f>
        <v/>
      </c>
      <c r="J3151" s="50">
        <f>IF(D3151="","",MIN(D3151,MAX(0,I3151-F3151)))</f>
        <v/>
      </c>
      <c r="K3151" s="50">
        <f>IF(D3151="","",MAX(0,D3151+F3151-I3151))</f>
        <v/>
      </c>
      <c r="L3151" s="23">
        <f>IF(D3151="","",IF(D3151&lt;=0,"",1+COUNTIFS($D$3106:$D$3205,"&gt;0",$E$3106:$E$3205,"&gt;"&amp;E3151)))</f>
        <v/>
      </c>
      <c r="M3151" s="23">
        <f>IF(D3151="","",IF(AND(K3151&gt;0,L3151=1),"Yes","No"))</f>
        <v/>
      </c>
      <c r="N3151" s="50">
        <f>IF(D3151="","",N3051+F3151)</f>
        <v/>
      </c>
      <c r="O3151" s="49">
        <f>IF(D3151="","",IF(AND(K3151=0,K3051&gt;0),C3151,""))</f>
        <v/>
      </c>
    </row>
    <row r="3152">
      <c r="A3152" s="47">
        <f>IF(B3152="","",DATE(YEAR('Debt Inputs'!$E$2),MONTH('Debt Inputs'!$E$2)+31,1))</f>
        <v/>
      </c>
      <c r="B3152" s="18">
        <f>IF('Debt Inputs'!A52="","",'Debt Inputs'!A52)</f>
        <v/>
      </c>
      <c r="C3152" s="19">
        <f>IF(B3152="","",IFERROR(VLOOKUP(B3152,'Debt Inputs'!$A$6:$M$105,2,FALSE),""))</f>
        <v/>
      </c>
      <c r="D3152" s="48">
        <f>IF(B3152="","",K3052)</f>
        <v/>
      </c>
      <c r="E3152" s="21">
        <f>IF(B3152="","",IFERROR(VLOOKUP(B3152,'Debt Inputs'!$A$6:$M$105,5,FALSE),0))</f>
        <v/>
      </c>
      <c r="F3152" s="48">
        <f>IF(D3152="","",IFERROR(D3152*E3152/12,0))</f>
        <v/>
      </c>
      <c r="G3152" s="48">
        <f>IF(D3152="","",MIN(IFERROR(VLOOKUP(B3152,'Debt Inputs'!$A$6:$M$105,7,FALSE),0),D3152+F3152))</f>
        <v/>
      </c>
      <c r="H3152" s="48">
        <f>IF(D3152="","",IF(L3152=1,MAX(0,'Debt Inputs'!$B$2-SUM($G$3106:$G$3205)),0))</f>
        <v/>
      </c>
      <c r="I3152" s="48">
        <f>IF(D3152="","",MIN(D3152+F3152,G3152+H3152))</f>
        <v/>
      </c>
      <c r="J3152" s="48">
        <f>IF(D3152="","",MIN(D3152,MAX(0,I3152-F3152)))</f>
        <v/>
      </c>
      <c r="K3152" s="48">
        <f>IF(D3152="","",MAX(0,D3152+F3152-I3152))</f>
        <v/>
      </c>
      <c r="L3152" s="18">
        <f>IF(D3152="","",IF(D3152&lt;=0,"",1+COUNTIFS($D$3106:$D$3205,"&gt;0",$E$3106:$E$3205,"&gt;"&amp;E3152)))</f>
        <v/>
      </c>
      <c r="M3152" s="18">
        <f>IF(D3152="","",IF(AND(K3152&gt;0,L3152=1),"Yes","No"))</f>
        <v/>
      </c>
      <c r="N3152" s="48">
        <f>IF(D3152="","",N3052+F3152)</f>
        <v/>
      </c>
      <c r="O3152" s="47">
        <f>IF(D3152="","",IF(AND(K3152=0,K3052&gt;0),C3152,""))</f>
        <v/>
      </c>
    </row>
    <row r="3153">
      <c r="A3153" s="49">
        <f>IF(B3153="","",DATE(YEAR('Debt Inputs'!$E$2),MONTH('Debt Inputs'!$E$2)+31,1))</f>
        <v/>
      </c>
      <c r="B3153" s="23">
        <f>IF('Debt Inputs'!A53="","",'Debt Inputs'!A53)</f>
        <v/>
      </c>
      <c r="C3153" s="24">
        <f>IF(B3153="","",IFERROR(VLOOKUP(B3153,'Debt Inputs'!$A$6:$M$105,2,FALSE),""))</f>
        <v/>
      </c>
      <c r="D3153" s="50">
        <f>IF(B3153="","",K3053)</f>
        <v/>
      </c>
      <c r="E3153" s="26">
        <f>IF(B3153="","",IFERROR(VLOOKUP(B3153,'Debt Inputs'!$A$6:$M$105,5,FALSE),0))</f>
        <v/>
      </c>
      <c r="F3153" s="50">
        <f>IF(D3153="","",IFERROR(D3153*E3153/12,0))</f>
        <v/>
      </c>
      <c r="G3153" s="50">
        <f>IF(D3153="","",MIN(IFERROR(VLOOKUP(B3153,'Debt Inputs'!$A$6:$M$105,7,FALSE),0),D3153+F3153))</f>
        <v/>
      </c>
      <c r="H3153" s="50">
        <f>IF(D3153="","",IF(L3153=1,MAX(0,'Debt Inputs'!$B$2-SUM($G$3106:$G$3205)),0))</f>
        <v/>
      </c>
      <c r="I3153" s="50">
        <f>IF(D3153="","",MIN(D3153+F3153,G3153+H3153))</f>
        <v/>
      </c>
      <c r="J3153" s="50">
        <f>IF(D3153="","",MIN(D3153,MAX(0,I3153-F3153)))</f>
        <v/>
      </c>
      <c r="K3153" s="50">
        <f>IF(D3153="","",MAX(0,D3153+F3153-I3153))</f>
        <v/>
      </c>
      <c r="L3153" s="23">
        <f>IF(D3153="","",IF(D3153&lt;=0,"",1+COUNTIFS($D$3106:$D$3205,"&gt;0",$E$3106:$E$3205,"&gt;"&amp;E3153)))</f>
        <v/>
      </c>
      <c r="M3153" s="23">
        <f>IF(D3153="","",IF(AND(K3153&gt;0,L3153=1),"Yes","No"))</f>
        <v/>
      </c>
      <c r="N3153" s="50">
        <f>IF(D3153="","",N3053+F3153)</f>
        <v/>
      </c>
      <c r="O3153" s="49">
        <f>IF(D3153="","",IF(AND(K3153=0,K3053&gt;0),C3153,""))</f>
        <v/>
      </c>
    </row>
    <row r="3154">
      <c r="A3154" s="47">
        <f>IF(B3154="","",DATE(YEAR('Debt Inputs'!$E$2),MONTH('Debt Inputs'!$E$2)+31,1))</f>
        <v/>
      </c>
      <c r="B3154" s="18">
        <f>IF('Debt Inputs'!A54="","",'Debt Inputs'!A54)</f>
        <v/>
      </c>
      <c r="C3154" s="19">
        <f>IF(B3154="","",IFERROR(VLOOKUP(B3154,'Debt Inputs'!$A$6:$M$105,2,FALSE),""))</f>
        <v/>
      </c>
      <c r="D3154" s="48">
        <f>IF(B3154="","",K3054)</f>
        <v/>
      </c>
      <c r="E3154" s="21">
        <f>IF(B3154="","",IFERROR(VLOOKUP(B3154,'Debt Inputs'!$A$6:$M$105,5,FALSE),0))</f>
        <v/>
      </c>
      <c r="F3154" s="48">
        <f>IF(D3154="","",IFERROR(D3154*E3154/12,0))</f>
        <v/>
      </c>
      <c r="G3154" s="48">
        <f>IF(D3154="","",MIN(IFERROR(VLOOKUP(B3154,'Debt Inputs'!$A$6:$M$105,7,FALSE),0),D3154+F3154))</f>
        <v/>
      </c>
      <c r="H3154" s="48">
        <f>IF(D3154="","",IF(L3154=1,MAX(0,'Debt Inputs'!$B$2-SUM($G$3106:$G$3205)),0))</f>
        <v/>
      </c>
      <c r="I3154" s="48">
        <f>IF(D3154="","",MIN(D3154+F3154,G3154+H3154))</f>
        <v/>
      </c>
      <c r="J3154" s="48">
        <f>IF(D3154="","",MIN(D3154,MAX(0,I3154-F3154)))</f>
        <v/>
      </c>
      <c r="K3154" s="48">
        <f>IF(D3154="","",MAX(0,D3154+F3154-I3154))</f>
        <v/>
      </c>
      <c r="L3154" s="18">
        <f>IF(D3154="","",IF(D3154&lt;=0,"",1+COUNTIFS($D$3106:$D$3205,"&gt;0",$E$3106:$E$3205,"&gt;"&amp;E3154)))</f>
        <v/>
      </c>
      <c r="M3154" s="18">
        <f>IF(D3154="","",IF(AND(K3154&gt;0,L3154=1),"Yes","No"))</f>
        <v/>
      </c>
      <c r="N3154" s="48">
        <f>IF(D3154="","",N3054+F3154)</f>
        <v/>
      </c>
      <c r="O3154" s="47">
        <f>IF(D3154="","",IF(AND(K3154=0,K3054&gt;0),C3154,""))</f>
        <v/>
      </c>
    </row>
    <row r="3155">
      <c r="A3155" s="49">
        <f>IF(B3155="","",DATE(YEAR('Debt Inputs'!$E$2),MONTH('Debt Inputs'!$E$2)+31,1))</f>
        <v/>
      </c>
      <c r="B3155" s="23">
        <f>IF('Debt Inputs'!A55="","",'Debt Inputs'!A55)</f>
        <v/>
      </c>
      <c r="C3155" s="24">
        <f>IF(B3155="","",IFERROR(VLOOKUP(B3155,'Debt Inputs'!$A$6:$M$105,2,FALSE),""))</f>
        <v/>
      </c>
      <c r="D3155" s="50">
        <f>IF(B3155="","",K3055)</f>
        <v/>
      </c>
      <c r="E3155" s="26">
        <f>IF(B3155="","",IFERROR(VLOOKUP(B3155,'Debt Inputs'!$A$6:$M$105,5,FALSE),0))</f>
        <v/>
      </c>
      <c r="F3155" s="50">
        <f>IF(D3155="","",IFERROR(D3155*E3155/12,0))</f>
        <v/>
      </c>
      <c r="G3155" s="50">
        <f>IF(D3155="","",MIN(IFERROR(VLOOKUP(B3155,'Debt Inputs'!$A$6:$M$105,7,FALSE),0),D3155+F3155))</f>
        <v/>
      </c>
      <c r="H3155" s="50">
        <f>IF(D3155="","",IF(L3155=1,MAX(0,'Debt Inputs'!$B$2-SUM($G$3106:$G$3205)),0))</f>
        <v/>
      </c>
      <c r="I3155" s="50">
        <f>IF(D3155="","",MIN(D3155+F3155,G3155+H3155))</f>
        <v/>
      </c>
      <c r="J3155" s="50">
        <f>IF(D3155="","",MIN(D3155,MAX(0,I3155-F3155)))</f>
        <v/>
      </c>
      <c r="K3155" s="50">
        <f>IF(D3155="","",MAX(0,D3155+F3155-I3155))</f>
        <v/>
      </c>
      <c r="L3155" s="23">
        <f>IF(D3155="","",IF(D3155&lt;=0,"",1+COUNTIFS($D$3106:$D$3205,"&gt;0",$E$3106:$E$3205,"&gt;"&amp;E3155)))</f>
        <v/>
      </c>
      <c r="M3155" s="23">
        <f>IF(D3155="","",IF(AND(K3155&gt;0,L3155=1),"Yes","No"))</f>
        <v/>
      </c>
      <c r="N3155" s="50">
        <f>IF(D3155="","",N3055+F3155)</f>
        <v/>
      </c>
      <c r="O3155" s="49">
        <f>IF(D3155="","",IF(AND(K3155=0,K3055&gt;0),C3155,""))</f>
        <v/>
      </c>
    </row>
    <row r="3156">
      <c r="A3156" s="47">
        <f>IF(B3156="","",DATE(YEAR('Debt Inputs'!$E$2),MONTH('Debt Inputs'!$E$2)+31,1))</f>
        <v/>
      </c>
      <c r="B3156" s="18">
        <f>IF('Debt Inputs'!A56="","",'Debt Inputs'!A56)</f>
        <v/>
      </c>
      <c r="C3156" s="19">
        <f>IF(B3156="","",IFERROR(VLOOKUP(B3156,'Debt Inputs'!$A$6:$M$105,2,FALSE),""))</f>
        <v/>
      </c>
      <c r="D3156" s="48">
        <f>IF(B3156="","",K3056)</f>
        <v/>
      </c>
      <c r="E3156" s="21">
        <f>IF(B3156="","",IFERROR(VLOOKUP(B3156,'Debt Inputs'!$A$6:$M$105,5,FALSE),0))</f>
        <v/>
      </c>
      <c r="F3156" s="48">
        <f>IF(D3156="","",IFERROR(D3156*E3156/12,0))</f>
        <v/>
      </c>
      <c r="G3156" s="48">
        <f>IF(D3156="","",MIN(IFERROR(VLOOKUP(B3156,'Debt Inputs'!$A$6:$M$105,7,FALSE),0),D3156+F3156))</f>
        <v/>
      </c>
      <c r="H3156" s="48">
        <f>IF(D3156="","",IF(L3156=1,MAX(0,'Debt Inputs'!$B$2-SUM($G$3106:$G$3205)),0))</f>
        <v/>
      </c>
      <c r="I3156" s="48">
        <f>IF(D3156="","",MIN(D3156+F3156,G3156+H3156))</f>
        <v/>
      </c>
      <c r="J3156" s="48">
        <f>IF(D3156="","",MIN(D3156,MAX(0,I3156-F3156)))</f>
        <v/>
      </c>
      <c r="K3156" s="48">
        <f>IF(D3156="","",MAX(0,D3156+F3156-I3156))</f>
        <v/>
      </c>
      <c r="L3156" s="18">
        <f>IF(D3156="","",IF(D3156&lt;=0,"",1+COUNTIFS($D$3106:$D$3205,"&gt;0",$E$3106:$E$3205,"&gt;"&amp;E3156)))</f>
        <v/>
      </c>
      <c r="M3156" s="18">
        <f>IF(D3156="","",IF(AND(K3156&gt;0,L3156=1),"Yes","No"))</f>
        <v/>
      </c>
      <c r="N3156" s="48">
        <f>IF(D3156="","",N3056+F3156)</f>
        <v/>
      </c>
      <c r="O3156" s="47">
        <f>IF(D3156="","",IF(AND(K3156=0,K3056&gt;0),C3156,""))</f>
        <v/>
      </c>
    </row>
    <row r="3157">
      <c r="A3157" s="49">
        <f>IF(B3157="","",DATE(YEAR('Debt Inputs'!$E$2),MONTH('Debt Inputs'!$E$2)+31,1))</f>
        <v/>
      </c>
      <c r="B3157" s="23">
        <f>IF('Debt Inputs'!A57="","",'Debt Inputs'!A57)</f>
        <v/>
      </c>
      <c r="C3157" s="24">
        <f>IF(B3157="","",IFERROR(VLOOKUP(B3157,'Debt Inputs'!$A$6:$M$105,2,FALSE),""))</f>
        <v/>
      </c>
      <c r="D3157" s="50">
        <f>IF(B3157="","",K3057)</f>
        <v/>
      </c>
      <c r="E3157" s="26">
        <f>IF(B3157="","",IFERROR(VLOOKUP(B3157,'Debt Inputs'!$A$6:$M$105,5,FALSE),0))</f>
        <v/>
      </c>
      <c r="F3157" s="50">
        <f>IF(D3157="","",IFERROR(D3157*E3157/12,0))</f>
        <v/>
      </c>
      <c r="G3157" s="50">
        <f>IF(D3157="","",MIN(IFERROR(VLOOKUP(B3157,'Debt Inputs'!$A$6:$M$105,7,FALSE),0),D3157+F3157))</f>
        <v/>
      </c>
      <c r="H3157" s="50">
        <f>IF(D3157="","",IF(L3157=1,MAX(0,'Debt Inputs'!$B$2-SUM($G$3106:$G$3205)),0))</f>
        <v/>
      </c>
      <c r="I3157" s="50">
        <f>IF(D3157="","",MIN(D3157+F3157,G3157+H3157))</f>
        <v/>
      </c>
      <c r="J3157" s="50">
        <f>IF(D3157="","",MIN(D3157,MAX(0,I3157-F3157)))</f>
        <v/>
      </c>
      <c r="K3157" s="50">
        <f>IF(D3157="","",MAX(0,D3157+F3157-I3157))</f>
        <v/>
      </c>
      <c r="L3157" s="23">
        <f>IF(D3157="","",IF(D3157&lt;=0,"",1+COUNTIFS($D$3106:$D$3205,"&gt;0",$E$3106:$E$3205,"&gt;"&amp;E3157)))</f>
        <v/>
      </c>
      <c r="M3157" s="23">
        <f>IF(D3157="","",IF(AND(K3157&gt;0,L3157=1),"Yes","No"))</f>
        <v/>
      </c>
      <c r="N3157" s="50">
        <f>IF(D3157="","",N3057+F3157)</f>
        <v/>
      </c>
      <c r="O3157" s="49">
        <f>IF(D3157="","",IF(AND(K3157=0,K3057&gt;0),C3157,""))</f>
        <v/>
      </c>
    </row>
    <row r="3158">
      <c r="A3158" s="47">
        <f>IF(B3158="","",DATE(YEAR('Debt Inputs'!$E$2),MONTH('Debt Inputs'!$E$2)+31,1))</f>
        <v/>
      </c>
      <c r="B3158" s="18">
        <f>IF('Debt Inputs'!A58="","",'Debt Inputs'!A58)</f>
        <v/>
      </c>
      <c r="C3158" s="19">
        <f>IF(B3158="","",IFERROR(VLOOKUP(B3158,'Debt Inputs'!$A$6:$M$105,2,FALSE),""))</f>
        <v/>
      </c>
      <c r="D3158" s="48">
        <f>IF(B3158="","",K3058)</f>
        <v/>
      </c>
      <c r="E3158" s="21">
        <f>IF(B3158="","",IFERROR(VLOOKUP(B3158,'Debt Inputs'!$A$6:$M$105,5,FALSE),0))</f>
        <v/>
      </c>
      <c r="F3158" s="48">
        <f>IF(D3158="","",IFERROR(D3158*E3158/12,0))</f>
        <v/>
      </c>
      <c r="G3158" s="48">
        <f>IF(D3158="","",MIN(IFERROR(VLOOKUP(B3158,'Debt Inputs'!$A$6:$M$105,7,FALSE),0),D3158+F3158))</f>
        <v/>
      </c>
      <c r="H3158" s="48">
        <f>IF(D3158="","",IF(L3158=1,MAX(0,'Debt Inputs'!$B$2-SUM($G$3106:$G$3205)),0))</f>
        <v/>
      </c>
      <c r="I3158" s="48">
        <f>IF(D3158="","",MIN(D3158+F3158,G3158+H3158))</f>
        <v/>
      </c>
      <c r="J3158" s="48">
        <f>IF(D3158="","",MIN(D3158,MAX(0,I3158-F3158)))</f>
        <v/>
      </c>
      <c r="K3158" s="48">
        <f>IF(D3158="","",MAX(0,D3158+F3158-I3158))</f>
        <v/>
      </c>
      <c r="L3158" s="18">
        <f>IF(D3158="","",IF(D3158&lt;=0,"",1+COUNTIFS($D$3106:$D$3205,"&gt;0",$E$3106:$E$3205,"&gt;"&amp;E3158)))</f>
        <v/>
      </c>
      <c r="M3158" s="18">
        <f>IF(D3158="","",IF(AND(K3158&gt;0,L3158=1),"Yes","No"))</f>
        <v/>
      </c>
      <c r="N3158" s="48">
        <f>IF(D3158="","",N3058+F3158)</f>
        <v/>
      </c>
      <c r="O3158" s="47">
        <f>IF(D3158="","",IF(AND(K3158=0,K3058&gt;0),C3158,""))</f>
        <v/>
      </c>
    </row>
    <row r="3159">
      <c r="A3159" s="49">
        <f>IF(B3159="","",DATE(YEAR('Debt Inputs'!$E$2),MONTH('Debt Inputs'!$E$2)+31,1))</f>
        <v/>
      </c>
      <c r="B3159" s="23">
        <f>IF('Debt Inputs'!A59="","",'Debt Inputs'!A59)</f>
        <v/>
      </c>
      <c r="C3159" s="24">
        <f>IF(B3159="","",IFERROR(VLOOKUP(B3159,'Debt Inputs'!$A$6:$M$105,2,FALSE),""))</f>
        <v/>
      </c>
      <c r="D3159" s="50">
        <f>IF(B3159="","",K3059)</f>
        <v/>
      </c>
      <c r="E3159" s="26">
        <f>IF(B3159="","",IFERROR(VLOOKUP(B3159,'Debt Inputs'!$A$6:$M$105,5,FALSE),0))</f>
        <v/>
      </c>
      <c r="F3159" s="50">
        <f>IF(D3159="","",IFERROR(D3159*E3159/12,0))</f>
        <v/>
      </c>
      <c r="G3159" s="50">
        <f>IF(D3159="","",MIN(IFERROR(VLOOKUP(B3159,'Debt Inputs'!$A$6:$M$105,7,FALSE),0),D3159+F3159))</f>
        <v/>
      </c>
      <c r="H3159" s="50">
        <f>IF(D3159="","",IF(L3159=1,MAX(0,'Debt Inputs'!$B$2-SUM($G$3106:$G$3205)),0))</f>
        <v/>
      </c>
      <c r="I3159" s="50">
        <f>IF(D3159="","",MIN(D3159+F3159,G3159+H3159))</f>
        <v/>
      </c>
      <c r="J3159" s="50">
        <f>IF(D3159="","",MIN(D3159,MAX(0,I3159-F3159)))</f>
        <v/>
      </c>
      <c r="K3159" s="50">
        <f>IF(D3159="","",MAX(0,D3159+F3159-I3159))</f>
        <v/>
      </c>
      <c r="L3159" s="23">
        <f>IF(D3159="","",IF(D3159&lt;=0,"",1+COUNTIFS($D$3106:$D$3205,"&gt;0",$E$3106:$E$3205,"&gt;"&amp;E3159)))</f>
        <v/>
      </c>
      <c r="M3159" s="23">
        <f>IF(D3159="","",IF(AND(K3159&gt;0,L3159=1),"Yes","No"))</f>
        <v/>
      </c>
      <c r="N3159" s="50">
        <f>IF(D3159="","",N3059+F3159)</f>
        <v/>
      </c>
      <c r="O3159" s="49">
        <f>IF(D3159="","",IF(AND(K3159=0,K3059&gt;0),C3159,""))</f>
        <v/>
      </c>
    </row>
    <row r="3160">
      <c r="A3160" s="47">
        <f>IF(B3160="","",DATE(YEAR('Debt Inputs'!$E$2),MONTH('Debt Inputs'!$E$2)+31,1))</f>
        <v/>
      </c>
      <c r="B3160" s="18">
        <f>IF('Debt Inputs'!A60="","",'Debt Inputs'!A60)</f>
        <v/>
      </c>
      <c r="C3160" s="19">
        <f>IF(B3160="","",IFERROR(VLOOKUP(B3160,'Debt Inputs'!$A$6:$M$105,2,FALSE),""))</f>
        <v/>
      </c>
      <c r="D3160" s="48">
        <f>IF(B3160="","",K3060)</f>
        <v/>
      </c>
      <c r="E3160" s="21">
        <f>IF(B3160="","",IFERROR(VLOOKUP(B3160,'Debt Inputs'!$A$6:$M$105,5,FALSE),0))</f>
        <v/>
      </c>
      <c r="F3160" s="48">
        <f>IF(D3160="","",IFERROR(D3160*E3160/12,0))</f>
        <v/>
      </c>
      <c r="G3160" s="48">
        <f>IF(D3160="","",MIN(IFERROR(VLOOKUP(B3160,'Debt Inputs'!$A$6:$M$105,7,FALSE),0),D3160+F3160))</f>
        <v/>
      </c>
      <c r="H3160" s="48">
        <f>IF(D3160="","",IF(L3160=1,MAX(0,'Debt Inputs'!$B$2-SUM($G$3106:$G$3205)),0))</f>
        <v/>
      </c>
      <c r="I3160" s="48">
        <f>IF(D3160="","",MIN(D3160+F3160,G3160+H3160))</f>
        <v/>
      </c>
      <c r="J3160" s="48">
        <f>IF(D3160="","",MIN(D3160,MAX(0,I3160-F3160)))</f>
        <v/>
      </c>
      <c r="K3160" s="48">
        <f>IF(D3160="","",MAX(0,D3160+F3160-I3160))</f>
        <v/>
      </c>
      <c r="L3160" s="18">
        <f>IF(D3160="","",IF(D3160&lt;=0,"",1+COUNTIFS($D$3106:$D$3205,"&gt;0",$E$3106:$E$3205,"&gt;"&amp;E3160)))</f>
        <v/>
      </c>
      <c r="M3160" s="18">
        <f>IF(D3160="","",IF(AND(K3160&gt;0,L3160=1),"Yes","No"))</f>
        <v/>
      </c>
      <c r="N3160" s="48">
        <f>IF(D3160="","",N3060+F3160)</f>
        <v/>
      </c>
      <c r="O3160" s="47">
        <f>IF(D3160="","",IF(AND(K3160=0,K3060&gt;0),C3160,""))</f>
        <v/>
      </c>
    </row>
    <row r="3161">
      <c r="A3161" s="49">
        <f>IF(B3161="","",DATE(YEAR('Debt Inputs'!$E$2),MONTH('Debt Inputs'!$E$2)+31,1))</f>
        <v/>
      </c>
      <c r="B3161" s="23">
        <f>IF('Debt Inputs'!A61="","",'Debt Inputs'!A61)</f>
        <v/>
      </c>
      <c r="C3161" s="24">
        <f>IF(B3161="","",IFERROR(VLOOKUP(B3161,'Debt Inputs'!$A$6:$M$105,2,FALSE),""))</f>
        <v/>
      </c>
      <c r="D3161" s="50">
        <f>IF(B3161="","",K3061)</f>
        <v/>
      </c>
      <c r="E3161" s="26">
        <f>IF(B3161="","",IFERROR(VLOOKUP(B3161,'Debt Inputs'!$A$6:$M$105,5,FALSE),0))</f>
        <v/>
      </c>
      <c r="F3161" s="50">
        <f>IF(D3161="","",IFERROR(D3161*E3161/12,0))</f>
        <v/>
      </c>
      <c r="G3161" s="50">
        <f>IF(D3161="","",MIN(IFERROR(VLOOKUP(B3161,'Debt Inputs'!$A$6:$M$105,7,FALSE),0),D3161+F3161))</f>
        <v/>
      </c>
      <c r="H3161" s="50">
        <f>IF(D3161="","",IF(L3161=1,MAX(0,'Debt Inputs'!$B$2-SUM($G$3106:$G$3205)),0))</f>
        <v/>
      </c>
      <c r="I3161" s="50">
        <f>IF(D3161="","",MIN(D3161+F3161,G3161+H3161))</f>
        <v/>
      </c>
      <c r="J3161" s="50">
        <f>IF(D3161="","",MIN(D3161,MAX(0,I3161-F3161)))</f>
        <v/>
      </c>
      <c r="K3161" s="50">
        <f>IF(D3161="","",MAX(0,D3161+F3161-I3161))</f>
        <v/>
      </c>
      <c r="L3161" s="23">
        <f>IF(D3161="","",IF(D3161&lt;=0,"",1+COUNTIFS($D$3106:$D$3205,"&gt;0",$E$3106:$E$3205,"&gt;"&amp;E3161)))</f>
        <v/>
      </c>
      <c r="M3161" s="23">
        <f>IF(D3161="","",IF(AND(K3161&gt;0,L3161=1),"Yes","No"))</f>
        <v/>
      </c>
      <c r="N3161" s="50">
        <f>IF(D3161="","",N3061+F3161)</f>
        <v/>
      </c>
      <c r="O3161" s="49">
        <f>IF(D3161="","",IF(AND(K3161=0,K3061&gt;0),C3161,""))</f>
        <v/>
      </c>
    </row>
    <row r="3162">
      <c r="A3162" s="47">
        <f>IF(B3162="","",DATE(YEAR('Debt Inputs'!$E$2),MONTH('Debt Inputs'!$E$2)+31,1))</f>
        <v/>
      </c>
      <c r="B3162" s="18">
        <f>IF('Debt Inputs'!A62="","",'Debt Inputs'!A62)</f>
        <v/>
      </c>
      <c r="C3162" s="19">
        <f>IF(B3162="","",IFERROR(VLOOKUP(B3162,'Debt Inputs'!$A$6:$M$105,2,FALSE),""))</f>
        <v/>
      </c>
      <c r="D3162" s="48">
        <f>IF(B3162="","",K3062)</f>
        <v/>
      </c>
      <c r="E3162" s="21">
        <f>IF(B3162="","",IFERROR(VLOOKUP(B3162,'Debt Inputs'!$A$6:$M$105,5,FALSE),0))</f>
        <v/>
      </c>
      <c r="F3162" s="48">
        <f>IF(D3162="","",IFERROR(D3162*E3162/12,0))</f>
        <v/>
      </c>
      <c r="G3162" s="48">
        <f>IF(D3162="","",MIN(IFERROR(VLOOKUP(B3162,'Debt Inputs'!$A$6:$M$105,7,FALSE),0),D3162+F3162))</f>
        <v/>
      </c>
      <c r="H3162" s="48">
        <f>IF(D3162="","",IF(L3162=1,MAX(0,'Debt Inputs'!$B$2-SUM($G$3106:$G$3205)),0))</f>
        <v/>
      </c>
      <c r="I3162" s="48">
        <f>IF(D3162="","",MIN(D3162+F3162,G3162+H3162))</f>
        <v/>
      </c>
      <c r="J3162" s="48">
        <f>IF(D3162="","",MIN(D3162,MAX(0,I3162-F3162)))</f>
        <v/>
      </c>
      <c r="K3162" s="48">
        <f>IF(D3162="","",MAX(0,D3162+F3162-I3162))</f>
        <v/>
      </c>
      <c r="L3162" s="18">
        <f>IF(D3162="","",IF(D3162&lt;=0,"",1+COUNTIFS($D$3106:$D$3205,"&gt;0",$E$3106:$E$3205,"&gt;"&amp;E3162)))</f>
        <v/>
      </c>
      <c r="M3162" s="18">
        <f>IF(D3162="","",IF(AND(K3162&gt;0,L3162=1),"Yes","No"))</f>
        <v/>
      </c>
      <c r="N3162" s="48">
        <f>IF(D3162="","",N3062+F3162)</f>
        <v/>
      </c>
      <c r="O3162" s="47">
        <f>IF(D3162="","",IF(AND(K3162=0,K3062&gt;0),C3162,""))</f>
        <v/>
      </c>
    </row>
    <row r="3163">
      <c r="A3163" s="49">
        <f>IF(B3163="","",DATE(YEAR('Debt Inputs'!$E$2),MONTH('Debt Inputs'!$E$2)+31,1))</f>
        <v/>
      </c>
      <c r="B3163" s="23">
        <f>IF('Debt Inputs'!A63="","",'Debt Inputs'!A63)</f>
        <v/>
      </c>
      <c r="C3163" s="24">
        <f>IF(B3163="","",IFERROR(VLOOKUP(B3163,'Debt Inputs'!$A$6:$M$105,2,FALSE),""))</f>
        <v/>
      </c>
      <c r="D3163" s="50">
        <f>IF(B3163="","",K3063)</f>
        <v/>
      </c>
      <c r="E3163" s="26">
        <f>IF(B3163="","",IFERROR(VLOOKUP(B3163,'Debt Inputs'!$A$6:$M$105,5,FALSE),0))</f>
        <v/>
      </c>
      <c r="F3163" s="50">
        <f>IF(D3163="","",IFERROR(D3163*E3163/12,0))</f>
        <v/>
      </c>
      <c r="G3163" s="50">
        <f>IF(D3163="","",MIN(IFERROR(VLOOKUP(B3163,'Debt Inputs'!$A$6:$M$105,7,FALSE),0),D3163+F3163))</f>
        <v/>
      </c>
      <c r="H3163" s="50">
        <f>IF(D3163="","",IF(L3163=1,MAX(0,'Debt Inputs'!$B$2-SUM($G$3106:$G$3205)),0))</f>
        <v/>
      </c>
      <c r="I3163" s="50">
        <f>IF(D3163="","",MIN(D3163+F3163,G3163+H3163))</f>
        <v/>
      </c>
      <c r="J3163" s="50">
        <f>IF(D3163="","",MIN(D3163,MAX(0,I3163-F3163)))</f>
        <v/>
      </c>
      <c r="K3163" s="50">
        <f>IF(D3163="","",MAX(0,D3163+F3163-I3163))</f>
        <v/>
      </c>
      <c r="L3163" s="23">
        <f>IF(D3163="","",IF(D3163&lt;=0,"",1+COUNTIFS($D$3106:$D$3205,"&gt;0",$E$3106:$E$3205,"&gt;"&amp;E3163)))</f>
        <v/>
      </c>
      <c r="M3163" s="23">
        <f>IF(D3163="","",IF(AND(K3163&gt;0,L3163=1),"Yes","No"))</f>
        <v/>
      </c>
      <c r="N3163" s="50">
        <f>IF(D3163="","",N3063+F3163)</f>
        <v/>
      </c>
      <c r="O3163" s="49">
        <f>IF(D3163="","",IF(AND(K3163=0,K3063&gt;0),C3163,""))</f>
        <v/>
      </c>
    </row>
    <row r="3164">
      <c r="A3164" s="47">
        <f>IF(B3164="","",DATE(YEAR('Debt Inputs'!$E$2),MONTH('Debt Inputs'!$E$2)+31,1))</f>
        <v/>
      </c>
      <c r="B3164" s="18">
        <f>IF('Debt Inputs'!A64="","",'Debt Inputs'!A64)</f>
        <v/>
      </c>
      <c r="C3164" s="19">
        <f>IF(B3164="","",IFERROR(VLOOKUP(B3164,'Debt Inputs'!$A$6:$M$105,2,FALSE),""))</f>
        <v/>
      </c>
      <c r="D3164" s="48">
        <f>IF(B3164="","",K3064)</f>
        <v/>
      </c>
      <c r="E3164" s="21">
        <f>IF(B3164="","",IFERROR(VLOOKUP(B3164,'Debt Inputs'!$A$6:$M$105,5,FALSE),0))</f>
        <v/>
      </c>
      <c r="F3164" s="48">
        <f>IF(D3164="","",IFERROR(D3164*E3164/12,0))</f>
        <v/>
      </c>
      <c r="G3164" s="48">
        <f>IF(D3164="","",MIN(IFERROR(VLOOKUP(B3164,'Debt Inputs'!$A$6:$M$105,7,FALSE),0),D3164+F3164))</f>
        <v/>
      </c>
      <c r="H3164" s="48">
        <f>IF(D3164="","",IF(L3164=1,MAX(0,'Debt Inputs'!$B$2-SUM($G$3106:$G$3205)),0))</f>
        <v/>
      </c>
      <c r="I3164" s="48">
        <f>IF(D3164="","",MIN(D3164+F3164,G3164+H3164))</f>
        <v/>
      </c>
      <c r="J3164" s="48">
        <f>IF(D3164="","",MIN(D3164,MAX(0,I3164-F3164)))</f>
        <v/>
      </c>
      <c r="K3164" s="48">
        <f>IF(D3164="","",MAX(0,D3164+F3164-I3164))</f>
        <v/>
      </c>
      <c r="L3164" s="18">
        <f>IF(D3164="","",IF(D3164&lt;=0,"",1+COUNTIFS($D$3106:$D$3205,"&gt;0",$E$3106:$E$3205,"&gt;"&amp;E3164)))</f>
        <v/>
      </c>
      <c r="M3164" s="18">
        <f>IF(D3164="","",IF(AND(K3164&gt;0,L3164=1),"Yes","No"))</f>
        <v/>
      </c>
      <c r="N3164" s="48">
        <f>IF(D3164="","",N3064+F3164)</f>
        <v/>
      </c>
      <c r="O3164" s="47">
        <f>IF(D3164="","",IF(AND(K3164=0,K3064&gt;0),C3164,""))</f>
        <v/>
      </c>
    </row>
    <row r="3165">
      <c r="A3165" s="49">
        <f>IF(B3165="","",DATE(YEAR('Debt Inputs'!$E$2),MONTH('Debt Inputs'!$E$2)+31,1))</f>
        <v/>
      </c>
      <c r="B3165" s="23">
        <f>IF('Debt Inputs'!A65="","",'Debt Inputs'!A65)</f>
        <v/>
      </c>
      <c r="C3165" s="24">
        <f>IF(B3165="","",IFERROR(VLOOKUP(B3165,'Debt Inputs'!$A$6:$M$105,2,FALSE),""))</f>
        <v/>
      </c>
      <c r="D3165" s="50">
        <f>IF(B3165="","",K3065)</f>
        <v/>
      </c>
      <c r="E3165" s="26">
        <f>IF(B3165="","",IFERROR(VLOOKUP(B3165,'Debt Inputs'!$A$6:$M$105,5,FALSE),0))</f>
        <v/>
      </c>
      <c r="F3165" s="50">
        <f>IF(D3165="","",IFERROR(D3165*E3165/12,0))</f>
        <v/>
      </c>
      <c r="G3165" s="50">
        <f>IF(D3165="","",MIN(IFERROR(VLOOKUP(B3165,'Debt Inputs'!$A$6:$M$105,7,FALSE),0),D3165+F3165))</f>
        <v/>
      </c>
      <c r="H3165" s="50">
        <f>IF(D3165="","",IF(L3165=1,MAX(0,'Debt Inputs'!$B$2-SUM($G$3106:$G$3205)),0))</f>
        <v/>
      </c>
      <c r="I3165" s="50">
        <f>IF(D3165="","",MIN(D3165+F3165,G3165+H3165))</f>
        <v/>
      </c>
      <c r="J3165" s="50">
        <f>IF(D3165="","",MIN(D3165,MAX(0,I3165-F3165)))</f>
        <v/>
      </c>
      <c r="K3165" s="50">
        <f>IF(D3165="","",MAX(0,D3165+F3165-I3165))</f>
        <v/>
      </c>
      <c r="L3165" s="23">
        <f>IF(D3165="","",IF(D3165&lt;=0,"",1+COUNTIFS($D$3106:$D$3205,"&gt;0",$E$3106:$E$3205,"&gt;"&amp;E3165)))</f>
        <v/>
      </c>
      <c r="M3165" s="23">
        <f>IF(D3165="","",IF(AND(K3165&gt;0,L3165=1),"Yes","No"))</f>
        <v/>
      </c>
      <c r="N3165" s="50">
        <f>IF(D3165="","",N3065+F3165)</f>
        <v/>
      </c>
      <c r="O3165" s="49">
        <f>IF(D3165="","",IF(AND(K3165=0,K3065&gt;0),C3165,""))</f>
        <v/>
      </c>
    </row>
    <row r="3166">
      <c r="A3166" s="47">
        <f>IF(B3166="","",DATE(YEAR('Debt Inputs'!$E$2),MONTH('Debt Inputs'!$E$2)+31,1))</f>
        <v/>
      </c>
      <c r="B3166" s="18">
        <f>IF('Debt Inputs'!A66="","",'Debt Inputs'!A66)</f>
        <v/>
      </c>
      <c r="C3166" s="19">
        <f>IF(B3166="","",IFERROR(VLOOKUP(B3166,'Debt Inputs'!$A$6:$M$105,2,FALSE),""))</f>
        <v/>
      </c>
      <c r="D3166" s="48">
        <f>IF(B3166="","",K3066)</f>
        <v/>
      </c>
      <c r="E3166" s="21">
        <f>IF(B3166="","",IFERROR(VLOOKUP(B3166,'Debt Inputs'!$A$6:$M$105,5,FALSE),0))</f>
        <v/>
      </c>
      <c r="F3166" s="48">
        <f>IF(D3166="","",IFERROR(D3166*E3166/12,0))</f>
        <v/>
      </c>
      <c r="G3166" s="48">
        <f>IF(D3166="","",MIN(IFERROR(VLOOKUP(B3166,'Debt Inputs'!$A$6:$M$105,7,FALSE),0),D3166+F3166))</f>
        <v/>
      </c>
      <c r="H3166" s="48">
        <f>IF(D3166="","",IF(L3166=1,MAX(0,'Debt Inputs'!$B$2-SUM($G$3106:$G$3205)),0))</f>
        <v/>
      </c>
      <c r="I3166" s="48">
        <f>IF(D3166="","",MIN(D3166+F3166,G3166+H3166))</f>
        <v/>
      </c>
      <c r="J3166" s="48">
        <f>IF(D3166="","",MIN(D3166,MAX(0,I3166-F3166)))</f>
        <v/>
      </c>
      <c r="K3166" s="48">
        <f>IF(D3166="","",MAX(0,D3166+F3166-I3166))</f>
        <v/>
      </c>
      <c r="L3166" s="18">
        <f>IF(D3166="","",IF(D3166&lt;=0,"",1+COUNTIFS($D$3106:$D$3205,"&gt;0",$E$3106:$E$3205,"&gt;"&amp;E3166)))</f>
        <v/>
      </c>
      <c r="M3166" s="18">
        <f>IF(D3166="","",IF(AND(K3166&gt;0,L3166=1),"Yes","No"))</f>
        <v/>
      </c>
      <c r="N3166" s="48">
        <f>IF(D3166="","",N3066+F3166)</f>
        <v/>
      </c>
      <c r="O3166" s="47">
        <f>IF(D3166="","",IF(AND(K3166=0,K3066&gt;0),C3166,""))</f>
        <v/>
      </c>
    </row>
    <row r="3167">
      <c r="A3167" s="49">
        <f>IF(B3167="","",DATE(YEAR('Debt Inputs'!$E$2),MONTH('Debt Inputs'!$E$2)+31,1))</f>
        <v/>
      </c>
      <c r="B3167" s="23">
        <f>IF('Debt Inputs'!A67="","",'Debt Inputs'!A67)</f>
        <v/>
      </c>
      <c r="C3167" s="24">
        <f>IF(B3167="","",IFERROR(VLOOKUP(B3167,'Debt Inputs'!$A$6:$M$105,2,FALSE),""))</f>
        <v/>
      </c>
      <c r="D3167" s="50">
        <f>IF(B3167="","",K3067)</f>
        <v/>
      </c>
      <c r="E3167" s="26">
        <f>IF(B3167="","",IFERROR(VLOOKUP(B3167,'Debt Inputs'!$A$6:$M$105,5,FALSE),0))</f>
        <v/>
      </c>
      <c r="F3167" s="50">
        <f>IF(D3167="","",IFERROR(D3167*E3167/12,0))</f>
        <v/>
      </c>
      <c r="G3167" s="50">
        <f>IF(D3167="","",MIN(IFERROR(VLOOKUP(B3167,'Debt Inputs'!$A$6:$M$105,7,FALSE),0),D3167+F3167))</f>
        <v/>
      </c>
      <c r="H3167" s="50">
        <f>IF(D3167="","",IF(L3167=1,MAX(0,'Debt Inputs'!$B$2-SUM($G$3106:$G$3205)),0))</f>
        <v/>
      </c>
      <c r="I3167" s="50">
        <f>IF(D3167="","",MIN(D3167+F3167,G3167+H3167))</f>
        <v/>
      </c>
      <c r="J3167" s="50">
        <f>IF(D3167="","",MIN(D3167,MAX(0,I3167-F3167)))</f>
        <v/>
      </c>
      <c r="K3167" s="50">
        <f>IF(D3167="","",MAX(0,D3167+F3167-I3167))</f>
        <v/>
      </c>
      <c r="L3167" s="23">
        <f>IF(D3167="","",IF(D3167&lt;=0,"",1+COUNTIFS($D$3106:$D$3205,"&gt;0",$E$3106:$E$3205,"&gt;"&amp;E3167)))</f>
        <v/>
      </c>
      <c r="M3167" s="23">
        <f>IF(D3167="","",IF(AND(K3167&gt;0,L3167=1),"Yes","No"))</f>
        <v/>
      </c>
      <c r="N3167" s="50">
        <f>IF(D3167="","",N3067+F3167)</f>
        <v/>
      </c>
      <c r="O3167" s="49">
        <f>IF(D3167="","",IF(AND(K3167=0,K3067&gt;0),C3167,""))</f>
        <v/>
      </c>
    </row>
    <row r="3168">
      <c r="A3168" s="47">
        <f>IF(B3168="","",DATE(YEAR('Debt Inputs'!$E$2),MONTH('Debt Inputs'!$E$2)+31,1))</f>
        <v/>
      </c>
      <c r="B3168" s="18">
        <f>IF('Debt Inputs'!A68="","",'Debt Inputs'!A68)</f>
        <v/>
      </c>
      <c r="C3168" s="19">
        <f>IF(B3168="","",IFERROR(VLOOKUP(B3168,'Debt Inputs'!$A$6:$M$105,2,FALSE),""))</f>
        <v/>
      </c>
      <c r="D3168" s="48">
        <f>IF(B3168="","",K3068)</f>
        <v/>
      </c>
      <c r="E3168" s="21">
        <f>IF(B3168="","",IFERROR(VLOOKUP(B3168,'Debt Inputs'!$A$6:$M$105,5,FALSE),0))</f>
        <v/>
      </c>
      <c r="F3168" s="48">
        <f>IF(D3168="","",IFERROR(D3168*E3168/12,0))</f>
        <v/>
      </c>
      <c r="G3168" s="48">
        <f>IF(D3168="","",MIN(IFERROR(VLOOKUP(B3168,'Debt Inputs'!$A$6:$M$105,7,FALSE),0),D3168+F3168))</f>
        <v/>
      </c>
      <c r="H3168" s="48">
        <f>IF(D3168="","",IF(L3168=1,MAX(0,'Debt Inputs'!$B$2-SUM($G$3106:$G$3205)),0))</f>
        <v/>
      </c>
      <c r="I3168" s="48">
        <f>IF(D3168="","",MIN(D3168+F3168,G3168+H3168))</f>
        <v/>
      </c>
      <c r="J3168" s="48">
        <f>IF(D3168="","",MIN(D3168,MAX(0,I3168-F3168)))</f>
        <v/>
      </c>
      <c r="K3168" s="48">
        <f>IF(D3168="","",MAX(0,D3168+F3168-I3168))</f>
        <v/>
      </c>
      <c r="L3168" s="18">
        <f>IF(D3168="","",IF(D3168&lt;=0,"",1+COUNTIFS($D$3106:$D$3205,"&gt;0",$E$3106:$E$3205,"&gt;"&amp;E3168)))</f>
        <v/>
      </c>
      <c r="M3168" s="18">
        <f>IF(D3168="","",IF(AND(K3168&gt;0,L3168=1),"Yes","No"))</f>
        <v/>
      </c>
      <c r="N3168" s="48">
        <f>IF(D3168="","",N3068+F3168)</f>
        <v/>
      </c>
      <c r="O3168" s="47">
        <f>IF(D3168="","",IF(AND(K3168=0,K3068&gt;0),C3168,""))</f>
        <v/>
      </c>
    </row>
    <row r="3169">
      <c r="A3169" s="49">
        <f>IF(B3169="","",DATE(YEAR('Debt Inputs'!$E$2),MONTH('Debt Inputs'!$E$2)+31,1))</f>
        <v/>
      </c>
      <c r="B3169" s="23">
        <f>IF('Debt Inputs'!A69="","",'Debt Inputs'!A69)</f>
        <v/>
      </c>
      <c r="C3169" s="24">
        <f>IF(B3169="","",IFERROR(VLOOKUP(B3169,'Debt Inputs'!$A$6:$M$105,2,FALSE),""))</f>
        <v/>
      </c>
      <c r="D3169" s="50">
        <f>IF(B3169="","",K3069)</f>
        <v/>
      </c>
      <c r="E3169" s="26">
        <f>IF(B3169="","",IFERROR(VLOOKUP(B3169,'Debt Inputs'!$A$6:$M$105,5,FALSE),0))</f>
        <v/>
      </c>
      <c r="F3169" s="50">
        <f>IF(D3169="","",IFERROR(D3169*E3169/12,0))</f>
        <v/>
      </c>
      <c r="G3169" s="50">
        <f>IF(D3169="","",MIN(IFERROR(VLOOKUP(B3169,'Debt Inputs'!$A$6:$M$105,7,FALSE),0),D3169+F3169))</f>
        <v/>
      </c>
      <c r="H3169" s="50">
        <f>IF(D3169="","",IF(L3169=1,MAX(0,'Debt Inputs'!$B$2-SUM($G$3106:$G$3205)),0))</f>
        <v/>
      </c>
      <c r="I3169" s="50">
        <f>IF(D3169="","",MIN(D3169+F3169,G3169+H3169))</f>
        <v/>
      </c>
      <c r="J3169" s="50">
        <f>IF(D3169="","",MIN(D3169,MAX(0,I3169-F3169)))</f>
        <v/>
      </c>
      <c r="K3169" s="50">
        <f>IF(D3169="","",MAX(0,D3169+F3169-I3169))</f>
        <v/>
      </c>
      <c r="L3169" s="23">
        <f>IF(D3169="","",IF(D3169&lt;=0,"",1+COUNTIFS($D$3106:$D$3205,"&gt;0",$E$3106:$E$3205,"&gt;"&amp;E3169)))</f>
        <v/>
      </c>
      <c r="M3169" s="23">
        <f>IF(D3169="","",IF(AND(K3169&gt;0,L3169=1),"Yes","No"))</f>
        <v/>
      </c>
      <c r="N3169" s="50">
        <f>IF(D3169="","",N3069+F3169)</f>
        <v/>
      </c>
      <c r="O3169" s="49">
        <f>IF(D3169="","",IF(AND(K3169=0,K3069&gt;0),C3169,""))</f>
        <v/>
      </c>
    </row>
    <row r="3170">
      <c r="A3170" s="47">
        <f>IF(B3170="","",DATE(YEAR('Debt Inputs'!$E$2),MONTH('Debt Inputs'!$E$2)+31,1))</f>
        <v/>
      </c>
      <c r="B3170" s="18">
        <f>IF('Debt Inputs'!A70="","",'Debt Inputs'!A70)</f>
        <v/>
      </c>
      <c r="C3170" s="19">
        <f>IF(B3170="","",IFERROR(VLOOKUP(B3170,'Debt Inputs'!$A$6:$M$105,2,FALSE),""))</f>
        <v/>
      </c>
      <c r="D3170" s="48">
        <f>IF(B3170="","",K3070)</f>
        <v/>
      </c>
      <c r="E3170" s="21">
        <f>IF(B3170="","",IFERROR(VLOOKUP(B3170,'Debt Inputs'!$A$6:$M$105,5,FALSE),0))</f>
        <v/>
      </c>
      <c r="F3170" s="48">
        <f>IF(D3170="","",IFERROR(D3170*E3170/12,0))</f>
        <v/>
      </c>
      <c r="G3170" s="48">
        <f>IF(D3170="","",MIN(IFERROR(VLOOKUP(B3170,'Debt Inputs'!$A$6:$M$105,7,FALSE),0),D3170+F3170))</f>
        <v/>
      </c>
      <c r="H3170" s="48">
        <f>IF(D3170="","",IF(L3170=1,MAX(0,'Debt Inputs'!$B$2-SUM($G$3106:$G$3205)),0))</f>
        <v/>
      </c>
      <c r="I3170" s="48">
        <f>IF(D3170="","",MIN(D3170+F3170,G3170+H3170))</f>
        <v/>
      </c>
      <c r="J3170" s="48">
        <f>IF(D3170="","",MIN(D3170,MAX(0,I3170-F3170)))</f>
        <v/>
      </c>
      <c r="K3170" s="48">
        <f>IF(D3170="","",MAX(0,D3170+F3170-I3170))</f>
        <v/>
      </c>
      <c r="L3170" s="18">
        <f>IF(D3170="","",IF(D3170&lt;=0,"",1+COUNTIFS($D$3106:$D$3205,"&gt;0",$E$3106:$E$3205,"&gt;"&amp;E3170)))</f>
        <v/>
      </c>
      <c r="M3170" s="18">
        <f>IF(D3170="","",IF(AND(K3170&gt;0,L3170=1),"Yes","No"))</f>
        <v/>
      </c>
      <c r="N3170" s="48">
        <f>IF(D3170="","",N3070+F3170)</f>
        <v/>
      </c>
      <c r="O3170" s="47">
        <f>IF(D3170="","",IF(AND(K3170=0,K3070&gt;0),C3170,""))</f>
        <v/>
      </c>
    </row>
    <row r="3171">
      <c r="A3171" s="49">
        <f>IF(B3171="","",DATE(YEAR('Debt Inputs'!$E$2),MONTH('Debt Inputs'!$E$2)+31,1))</f>
        <v/>
      </c>
      <c r="B3171" s="23">
        <f>IF('Debt Inputs'!A71="","",'Debt Inputs'!A71)</f>
        <v/>
      </c>
      <c r="C3171" s="24">
        <f>IF(B3171="","",IFERROR(VLOOKUP(B3171,'Debt Inputs'!$A$6:$M$105,2,FALSE),""))</f>
        <v/>
      </c>
      <c r="D3171" s="50">
        <f>IF(B3171="","",K3071)</f>
        <v/>
      </c>
      <c r="E3171" s="26">
        <f>IF(B3171="","",IFERROR(VLOOKUP(B3171,'Debt Inputs'!$A$6:$M$105,5,FALSE),0))</f>
        <v/>
      </c>
      <c r="F3171" s="50">
        <f>IF(D3171="","",IFERROR(D3171*E3171/12,0))</f>
        <v/>
      </c>
      <c r="G3171" s="50">
        <f>IF(D3171="","",MIN(IFERROR(VLOOKUP(B3171,'Debt Inputs'!$A$6:$M$105,7,FALSE),0),D3171+F3171))</f>
        <v/>
      </c>
      <c r="H3171" s="50">
        <f>IF(D3171="","",IF(L3171=1,MAX(0,'Debt Inputs'!$B$2-SUM($G$3106:$G$3205)),0))</f>
        <v/>
      </c>
      <c r="I3171" s="50">
        <f>IF(D3171="","",MIN(D3171+F3171,G3171+H3171))</f>
        <v/>
      </c>
      <c r="J3171" s="50">
        <f>IF(D3171="","",MIN(D3171,MAX(0,I3171-F3171)))</f>
        <v/>
      </c>
      <c r="K3171" s="50">
        <f>IF(D3171="","",MAX(0,D3171+F3171-I3171))</f>
        <v/>
      </c>
      <c r="L3171" s="23">
        <f>IF(D3171="","",IF(D3171&lt;=0,"",1+COUNTIFS($D$3106:$D$3205,"&gt;0",$E$3106:$E$3205,"&gt;"&amp;E3171)))</f>
        <v/>
      </c>
      <c r="M3171" s="23">
        <f>IF(D3171="","",IF(AND(K3171&gt;0,L3171=1),"Yes","No"))</f>
        <v/>
      </c>
      <c r="N3171" s="50">
        <f>IF(D3171="","",N3071+F3171)</f>
        <v/>
      </c>
      <c r="O3171" s="49">
        <f>IF(D3171="","",IF(AND(K3171=0,K3071&gt;0),C3171,""))</f>
        <v/>
      </c>
    </row>
    <row r="3172">
      <c r="A3172" s="47">
        <f>IF(B3172="","",DATE(YEAR('Debt Inputs'!$E$2),MONTH('Debt Inputs'!$E$2)+31,1))</f>
        <v/>
      </c>
      <c r="B3172" s="18">
        <f>IF('Debt Inputs'!A72="","",'Debt Inputs'!A72)</f>
        <v/>
      </c>
      <c r="C3172" s="19">
        <f>IF(B3172="","",IFERROR(VLOOKUP(B3172,'Debt Inputs'!$A$6:$M$105,2,FALSE),""))</f>
        <v/>
      </c>
      <c r="D3172" s="48">
        <f>IF(B3172="","",K3072)</f>
        <v/>
      </c>
      <c r="E3172" s="21">
        <f>IF(B3172="","",IFERROR(VLOOKUP(B3172,'Debt Inputs'!$A$6:$M$105,5,FALSE),0))</f>
        <v/>
      </c>
      <c r="F3172" s="48">
        <f>IF(D3172="","",IFERROR(D3172*E3172/12,0))</f>
        <v/>
      </c>
      <c r="G3172" s="48">
        <f>IF(D3172="","",MIN(IFERROR(VLOOKUP(B3172,'Debt Inputs'!$A$6:$M$105,7,FALSE),0),D3172+F3172))</f>
        <v/>
      </c>
      <c r="H3172" s="48">
        <f>IF(D3172="","",IF(L3172=1,MAX(0,'Debt Inputs'!$B$2-SUM($G$3106:$G$3205)),0))</f>
        <v/>
      </c>
      <c r="I3172" s="48">
        <f>IF(D3172="","",MIN(D3172+F3172,G3172+H3172))</f>
        <v/>
      </c>
      <c r="J3172" s="48">
        <f>IF(D3172="","",MIN(D3172,MAX(0,I3172-F3172)))</f>
        <v/>
      </c>
      <c r="K3172" s="48">
        <f>IF(D3172="","",MAX(0,D3172+F3172-I3172))</f>
        <v/>
      </c>
      <c r="L3172" s="18">
        <f>IF(D3172="","",IF(D3172&lt;=0,"",1+COUNTIFS($D$3106:$D$3205,"&gt;0",$E$3106:$E$3205,"&gt;"&amp;E3172)))</f>
        <v/>
      </c>
      <c r="M3172" s="18">
        <f>IF(D3172="","",IF(AND(K3172&gt;0,L3172=1),"Yes","No"))</f>
        <v/>
      </c>
      <c r="N3172" s="48">
        <f>IF(D3172="","",N3072+F3172)</f>
        <v/>
      </c>
      <c r="O3172" s="47">
        <f>IF(D3172="","",IF(AND(K3172=0,K3072&gt;0),C3172,""))</f>
        <v/>
      </c>
    </row>
    <row r="3173">
      <c r="A3173" s="49">
        <f>IF(B3173="","",DATE(YEAR('Debt Inputs'!$E$2),MONTH('Debt Inputs'!$E$2)+31,1))</f>
        <v/>
      </c>
      <c r="B3173" s="23">
        <f>IF('Debt Inputs'!A73="","",'Debt Inputs'!A73)</f>
        <v/>
      </c>
      <c r="C3173" s="24">
        <f>IF(B3173="","",IFERROR(VLOOKUP(B3173,'Debt Inputs'!$A$6:$M$105,2,FALSE),""))</f>
        <v/>
      </c>
      <c r="D3173" s="50">
        <f>IF(B3173="","",K3073)</f>
        <v/>
      </c>
      <c r="E3173" s="26">
        <f>IF(B3173="","",IFERROR(VLOOKUP(B3173,'Debt Inputs'!$A$6:$M$105,5,FALSE),0))</f>
        <v/>
      </c>
      <c r="F3173" s="50">
        <f>IF(D3173="","",IFERROR(D3173*E3173/12,0))</f>
        <v/>
      </c>
      <c r="G3173" s="50">
        <f>IF(D3173="","",MIN(IFERROR(VLOOKUP(B3173,'Debt Inputs'!$A$6:$M$105,7,FALSE),0),D3173+F3173))</f>
        <v/>
      </c>
      <c r="H3173" s="50">
        <f>IF(D3173="","",IF(L3173=1,MAX(0,'Debt Inputs'!$B$2-SUM($G$3106:$G$3205)),0))</f>
        <v/>
      </c>
      <c r="I3173" s="50">
        <f>IF(D3173="","",MIN(D3173+F3173,G3173+H3173))</f>
        <v/>
      </c>
      <c r="J3173" s="50">
        <f>IF(D3173="","",MIN(D3173,MAX(0,I3173-F3173)))</f>
        <v/>
      </c>
      <c r="K3173" s="50">
        <f>IF(D3173="","",MAX(0,D3173+F3173-I3173))</f>
        <v/>
      </c>
      <c r="L3173" s="23">
        <f>IF(D3173="","",IF(D3173&lt;=0,"",1+COUNTIFS($D$3106:$D$3205,"&gt;0",$E$3106:$E$3205,"&gt;"&amp;E3173)))</f>
        <v/>
      </c>
      <c r="M3173" s="23">
        <f>IF(D3173="","",IF(AND(K3173&gt;0,L3173=1),"Yes","No"))</f>
        <v/>
      </c>
      <c r="N3173" s="50">
        <f>IF(D3173="","",N3073+F3173)</f>
        <v/>
      </c>
      <c r="O3173" s="49">
        <f>IF(D3173="","",IF(AND(K3173=0,K3073&gt;0),C3173,""))</f>
        <v/>
      </c>
    </row>
    <row r="3174">
      <c r="A3174" s="47">
        <f>IF(B3174="","",DATE(YEAR('Debt Inputs'!$E$2),MONTH('Debt Inputs'!$E$2)+31,1))</f>
        <v/>
      </c>
      <c r="B3174" s="18">
        <f>IF('Debt Inputs'!A74="","",'Debt Inputs'!A74)</f>
        <v/>
      </c>
      <c r="C3174" s="19">
        <f>IF(B3174="","",IFERROR(VLOOKUP(B3174,'Debt Inputs'!$A$6:$M$105,2,FALSE),""))</f>
        <v/>
      </c>
      <c r="D3174" s="48">
        <f>IF(B3174="","",K3074)</f>
        <v/>
      </c>
      <c r="E3174" s="21">
        <f>IF(B3174="","",IFERROR(VLOOKUP(B3174,'Debt Inputs'!$A$6:$M$105,5,FALSE),0))</f>
        <v/>
      </c>
      <c r="F3174" s="48">
        <f>IF(D3174="","",IFERROR(D3174*E3174/12,0))</f>
        <v/>
      </c>
      <c r="G3174" s="48">
        <f>IF(D3174="","",MIN(IFERROR(VLOOKUP(B3174,'Debt Inputs'!$A$6:$M$105,7,FALSE),0),D3174+F3174))</f>
        <v/>
      </c>
      <c r="H3174" s="48">
        <f>IF(D3174="","",IF(L3174=1,MAX(0,'Debt Inputs'!$B$2-SUM($G$3106:$G$3205)),0))</f>
        <v/>
      </c>
      <c r="I3174" s="48">
        <f>IF(D3174="","",MIN(D3174+F3174,G3174+H3174))</f>
        <v/>
      </c>
      <c r="J3174" s="48">
        <f>IF(D3174="","",MIN(D3174,MAX(0,I3174-F3174)))</f>
        <v/>
      </c>
      <c r="K3174" s="48">
        <f>IF(D3174="","",MAX(0,D3174+F3174-I3174))</f>
        <v/>
      </c>
      <c r="L3174" s="18">
        <f>IF(D3174="","",IF(D3174&lt;=0,"",1+COUNTIFS($D$3106:$D$3205,"&gt;0",$E$3106:$E$3205,"&gt;"&amp;E3174)))</f>
        <v/>
      </c>
      <c r="M3174" s="18">
        <f>IF(D3174="","",IF(AND(K3174&gt;0,L3174=1),"Yes","No"))</f>
        <v/>
      </c>
      <c r="N3174" s="48">
        <f>IF(D3174="","",N3074+F3174)</f>
        <v/>
      </c>
      <c r="O3174" s="47">
        <f>IF(D3174="","",IF(AND(K3174=0,K3074&gt;0),C3174,""))</f>
        <v/>
      </c>
    </row>
    <row r="3175">
      <c r="A3175" s="49">
        <f>IF(B3175="","",DATE(YEAR('Debt Inputs'!$E$2),MONTH('Debt Inputs'!$E$2)+31,1))</f>
        <v/>
      </c>
      <c r="B3175" s="23">
        <f>IF('Debt Inputs'!A75="","",'Debt Inputs'!A75)</f>
        <v/>
      </c>
      <c r="C3175" s="24">
        <f>IF(B3175="","",IFERROR(VLOOKUP(B3175,'Debt Inputs'!$A$6:$M$105,2,FALSE),""))</f>
        <v/>
      </c>
      <c r="D3175" s="50">
        <f>IF(B3175="","",K3075)</f>
        <v/>
      </c>
      <c r="E3175" s="26">
        <f>IF(B3175="","",IFERROR(VLOOKUP(B3175,'Debt Inputs'!$A$6:$M$105,5,FALSE),0))</f>
        <v/>
      </c>
      <c r="F3175" s="50">
        <f>IF(D3175="","",IFERROR(D3175*E3175/12,0))</f>
        <v/>
      </c>
      <c r="G3175" s="50">
        <f>IF(D3175="","",MIN(IFERROR(VLOOKUP(B3175,'Debt Inputs'!$A$6:$M$105,7,FALSE),0),D3175+F3175))</f>
        <v/>
      </c>
      <c r="H3175" s="50">
        <f>IF(D3175="","",IF(L3175=1,MAX(0,'Debt Inputs'!$B$2-SUM($G$3106:$G$3205)),0))</f>
        <v/>
      </c>
      <c r="I3175" s="50">
        <f>IF(D3175="","",MIN(D3175+F3175,G3175+H3175))</f>
        <v/>
      </c>
      <c r="J3175" s="50">
        <f>IF(D3175="","",MIN(D3175,MAX(0,I3175-F3175)))</f>
        <v/>
      </c>
      <c r="K3175" s="50">
        <f>IF(D3175="","",MAX(0,D3175+F3175-I3175))</f>
        <v/>
      </c>
      <c r="L3175" s="23">
        <f>IF(D3175="","",IF(D3175&lt;=0,"",1+COUNTIFS($D$3106:$D$3205,"&gt;0",$E$3106:$E$3205,"&gt;"&amp;E3175)))</f>
        <v/>
      </c>
      <c r="M3175" s="23">
        <f>IF(D3175="","",IF(AND(K3175&gt;0,L3175=1),"Yes","No"))</f>
        <v/>
      </c>
      <c r="N3175" s="50">
        <f>IF(D3175="","",N3075+F3175)</f>
        <v/>
      </c>
      <c r="O3175" s="49">
        <f>IF(D3175="","",IF(AND(K3175=0,K3075&gt;0),C3175,""))</f>
        <v/>
      </c>
    </row>
    <row r="3176">
      <c r="A3176" s="47">
        <f>IF(B3176="","",DATE(YEAR('Debt Inputs'!$E$2),MONTH('Debt Inputs'!$E$2)+31,1))</f>
        <v/>
      </c>
      <c r="B3176" s="18">
        <f>IF('Debt Inputs'!A76="","",'Debt Inputs'!A76)</f>
        <v/>
      </c>
      <c r="C3176" s="19">
        <f>IF(B3176="","",IFERROR(VLOOKUP(B3176,'Debt Inputs'!$A$6:$M$105,2,FALSE),""))</f>
        <v/>
      </c>
      <c r="D3176" s="48">
        <f>IF(B3176="","",K3076)</f>
        <v/>
      </c>
      <c r="E3176" s="21">
        <f>IF(B3176="","",IFERROR(VLOOKUP(B3176,'Debt Inputs'!$A$6:$M$105,5,FALSE),0))</f>
        <v/>
      </c>
      <c r="F3176" s="48">
        <f>IF(D3176="","",IFERROR(D3176*E3176/12,0))</f>
        <v/>
      </c>
      <c r="G3176" s="48">
        <f>IF(D3176="","",MIN(IFERROR(VLOOKUP(B3176,'Debt Inputs'!$A$6:$M$105,7,FALSE),0),D3176+F3176))</f>
        <v/>
      </c>
      <c r="H3176" s="48">
        <f>IF(D3176="","",IF(L3176=1,MAX(0,'Debt Inputs'!$B$2-SUM($G$3106:$G$3205)),0))</f>
        <v/>
      </c>
      <c r="I3176" s="48">
        <f>IF(D3176="","",MIN(D3176+F3176,G3176+H3176))</f>
        <v/>
      </c>
      <c r="J3176" s="48">
        <f>IF(D3176="","",MIN(D3176,MAX(0,I3176-F3176)))</f>
        <v/>
      </c>
      <c r="K3176" s="48">
        <f>IF(D3176="","",MAX(0,D3176+F3176-I3176))</f>
        <v/>
      </c>
      <c r="L3176" s="18">
        <f>IF(D3176="","",IF(D3176&lt;=0,"",1+COUNTIFS($D$3106:$D$3205,"&gt;0",$E$3106:$E$3205,"&gt;"&amp;E3176)))</f>
        <v/>
      </c>
      <c r="M3176" s="18">
        <f>IF(D3176="","",IF(AND(K3176&gt;0,L3176=1),"Yes","No"))</f>
        <v/>
      </c>
      <c r="N3176" s="48">
        <f>IF(D3176="","",N3076+F3176)</f>
        <v/>
      </c>
      <c r="O3176" s="47">
        <f>IF(D3176="","",IF(AND(K3176=0,K3076&gt;0),C3176,""))</f>
        <v/>
      </c>
    </row>
    <row r="3177">
      <c r="A3177" s="49">
        <f>IF(B3177="","",DATE(YEAR('Debt Inputs'!$E$2),MONTH('Debt Inputs'!$E$2)+31,1))</f>
        <v/>
      </c>
      <c r="B3177" s="23">
        <f>IF('Debt Inputs'!A77="","",'Debt Inputs'!A77)</f>
        <v/>
      </c>
      <c r="C3177" s="24">
        <f>IF(B3177="","",IFERROR(VLOOKUP(B3177,'Debt Inputs'!$A$6:$M$105,2,FALSE),""))</f>
        <v/>
      </c>
      <c r="D3177" s="50">
        <f>IF(B3177="","",K3077)</f>
        <v/>
      </c>
      <c r="E3177" s="26">
        <f>IF(B3177="","",IFERROR(VLOOKUP(B3177,'Debt Inputs'!$A$6:$M$105,5,FALSE),0))</f>
        <v/>
      </c>
      <c r="F3177" s="50">
        <f>IF(D3177="","",IFERROR(D3177*E3177/12,0))</f>
        <v/>
      </c>
      <c r="G3177" s="50">
        <f>IF(D3177="","",MIN(IFERROR(VLOOKUP(B3177,'Debt Inputs'!$A$6:$M$105,7,FALSE),0),D3177+F3177))</f>
        <v/>
      </c>
      <c r="H3177" s="50">
        <f>IF(D3177="","",IF(L3177=1,MAX(0,'Debt Inputs'!$B$2-SUM($G$3106:$G$3205)),0))</f>
        <v/>
      </c>
      <c r="I3177" s="50">
        <f>IF(D3177="","",MIN(D3177+F3177,G3177+H3177))</f>
        <v/>
      </c>
      <c r="J3177" s="50">
        <f>IF(D3177="","",MIN(D3177,MAX(0,I3177-F3177)))</f>
        <v/>
      </c>
      <c r="K3177" s="50">
        <f>IF(D3177="","",MAX(0,D3177+F3177-I3177))</f>
        <v/>
      </c>
      <c r="L3177" s="23">
        <f>IF(D3177="","",IF(D3177&lt;=0,"",1+COUNTIFS($D$3106:$D$3205,"&gt;0",$E$3106:$E$3205,"&gt;"&amp;E3177)))</f>
        <v/>
      </c>
      <c r="M3177" s="23">
        <f>IF(D3177="","",IF(AND(K3177&gt;0,L3177=1),"Yes","No"))</f>
        <v/>
      </c>
      <c r="N3177" s="50">
        <f>IF(D3177="","",N3077+F3177)</f>
        <v/>
      </c>
      <c r="O3177" s="49">
        <f>IF(D3177="","",IF(AND(K3177=0,K3077&gt;0),C3177,""))</f>
        <v/>
      </c>
    </row>
    <row r="3178">
      <c r="A3178" s="47">
        <f>IF(B3178="","",DATE(YEAR('Debt Inputs'!$E$2),MONTH('Debt Inputs'!$E$2)+31,1))</f>
        <v/>
      </c>
      <c r="B3178" s="18">
        <f>IF('Debt Inputs'!A78="","",'Debt Inputs'!A78)</f>
        <v/>
      </c>
      <c r="C3178" s="19">
        <f>IF(B3178="","",IFERROR(VLOOKUP(B3178,'Debt Inputs'!$A$6:$M$105,2,FALSE),""))</f>
        <v/>
      </c>
      <c r="D3178" s="48">
        <f>IF(B3178="","",K3078)</f>
        <v/>
      </c>
      <c r="E3178" s="21">
        <f>IF(B3178="","",IFERROR(VLOOKUP(B3178,'Debt Inputs'!$A$6:$M$105,5,FALSE),0))</f>
        <v/>
      </c>
      <c r="F3178" s="48">
        <f>IF(D3178="","",IFERROR(D3178*E3178/12,0))</f>
        <v/>
      </c>
      <c r="G3178" s="48">
        <f>IF(D3178="","",MIN(IFERROR(VLOOKUP(B3178,'Debt Inputs'!$A$6:$M$105,7,FALSE),0),D3178+F3178))</f>
        <v/>
      </c>
      <c r="H3178" s="48">
        <f>IF(D3178="","",IF(L3178=1,MAX(0,'Debt Inputs'!$B$2-SUM($G$3106:$G$3205)),0))</f>
        <v/>
      </c>
      <c r="I3178" s="48">
        <f>IF(D3178="","",MIN(D3178+F3178,G3178+H3178))</f>
        <v/>
      </c>
      <c r="J3178" s="48">
        <f>IF(D3178="","",MIN(D3178,MAX(0,I3178-F3178)))</f>
        <v/>
      </c>
      <c r="K3178" s="48">
        <f>IF(D3178="","",MAX(0,D3178+F3178-I3178))</f>
        <v/>
      </c>
      <c r="L3178" s="18">
        <f>IF(D3178="","",IF(D3178&lt;=0,"",1+COUNTIFS($D$3106:$D$3205,"&gt;0",$E$3106:$E$3205,"&gt;"&amp;E3178)))</f>
        <v/>
      </c>
      <c r="M3178" s="18">
        <f>IF(D3178="","",IF(AND(K3178&gt;0,L3178=1),"Yes","No"))</f>
        <v/>
      </c>
      <c r="N3178" s="48">
        <f>IF(D3178="","",N3078+F3178)</f>
        <v/>
      </c>
      <c r="O3178" s="47">
        <f>IF(D3178="","",IF(AND(K3178=0,K3078&gt;0),C3178,""))</f>
        <v/>
      </c>
    </row>
    <row r="3179">
      <c r="A3179" s="49">
        <f>IF(B3179="","",DATE(YEAR('Debt Inputs'!$E$2),MONTH('Debt Inputs'!$E$2)+31,1))</f>
        <v/>
      </c>
      <c r="B3179" s="23">
        <f>IF('Debt Inputs'!A79="","",'Debt Inputs'!A79)</f>
        <v/>
      </c>
      <c r="C3179" s="24">
        <f>IF(B3179="","",IFERROR(VLOOKUP(B3179,'Debt Inputs'!$A$6:$M$105,2,FALSE),""))</f>
        <v/>
      </c>
      <c r="D3179" s="50">
        <f>IF(B3179="","",K3079)</f>
        <v/>
      </c>
      <c r="E3179" s="26">
        <f>IF(B3179="","",IFERROR(VLOOKUP(B3179,'Debt Inputs'!$A$6:$M$105,5,FALSE),0))</f>
        <v/>
      </c>
      <c r="F3179" s="50">
        <f>IF(D3179="","",IFERROR(D3179*E3179/12,0))</f>
        <v/>
      </c>
      <c r="G3179" s="50">
        <f>IF(D3179="","",MIN(IFERROR(VLOOKUP(B3179,'Debt Inputs'!$A$6:$M$105,7,FALSE),0),D3179+F3179))</f>
        <v/>
      </c>
      <c r="H3179" s="50">
        <f>IF(D3179="","",IF(L3179=1,MAX(0,'Debt Inputs'!$B$2-SUM($G$3106:$G$3205)),0))</f>
        <v/>
      </c>
      <c r="I3179" s="50">
        <f>IF(D3179="","",MIN(D3179+F3179,G3179+H3179))</f>
        <v/>
      </c>
      <c r="J3179" s="50">
        <f>IF(D3179="","",MIN(D3179,MAX(0,I3179-F3179)))</f>
        <v/>
      </c>
      <c r="K3179" s="50">
        <f>IF(D3179="","",MAX(0,D3179+F3179-I3179))</f>
        <v/>
      </c>
      <c r="L3179" s="23">
        <f>IF(D3179="","",IF(D3179&lt;=0,"",1+COUNTIFS($D$3106:$D$3205,"&gt;0",$E$3106:$E$3205,"&gt;"&amp;E3179)))</f>
        <v/>
      </c>
      <c r="M3179" s="23">
        <f>IF(D3179="","",IF(AND(K3179&gt;0,L3179=1),"Yes","No"))</f>
        <v/>
      </c>
      <c r="N3179" s="50">
        <f>IF(D3179="","",N3079+F3179)</f>
        <v/>
      </c>
      <c r="O3179" s="49">
        <f>IF(D3179="","",IF(AND(K3179=0,K3079&gt;0),C3179,""))</f>
        <v/>
      </c>
    </row>
    <row r="3180">
      <c r="A3180" s="47">
        <f>IF(B3180="","",DATE(YEAR('Debt Inputs'!$E$2),MONTH('Debt Inputs'!$E$2)+31,1))</f>
        <v/>
      </c>
      <c r="B3180" s="18">
        <f>IF('Debt Inputs'!A80="","",'Debt Inputs'!A80)</f>
        <v/>
      </c>
      <c r="C3180" s="19">
        <f>IF(B3180="","",IFERROR(VLOOKUP(B3180,'Debt Inputs'!$A$6:$M$105,2,FALSE),""))</f>
        <v/>
      </c>
      <c r="D3180" s="48">
        <f>IF(B3180="","",K3080)</f>
        <v/>
      </c>
      <c r="E3180" s="21">
        <f>IF(B3180="","",IFERROR(VLOOKUP(B3180,'Debt Inputs'!$A$6:$M$105,5,FALSE),0))</f>
        <v/>
      </c>
      <c r="F3180" s="48">
        <f>IF(D3180="","",IFERROR(D3180*E3180/12,0))</f>
        <v/>
      </c>
      <c r="G3180" s="48">
        <f>IF(D3180="","",MIN(IFERROR(VLOOKUP(B3180,'Debt Inputs'!$A$6:$M$105,7,FALSE),0),D3180+F3180))</f>
        <v/>
      </c>
      <c r="H3180" s="48">
        <f>IF(D3180="","",IF(L3180=1,MAX(0,'Debt Inputs'!$B$2-SUM($G$3106:$G$3205)),0))</f>
        <v/>
      </c>
      <c r="I3180" s="48">
        <f>IF(D3180="","",MIN(D3180+F3180,G3180+H3180))</f>
        <v/>
      </c>
      <c r="J3180" s="48">
        <f>IF(D3180="","",MIN(D3180,MAX(0,I3180-F3180)))</f>
        <v/>
      </c>
      <c r="K3180" s="48">
        <f>IF(D3180="","",MAX(0,D3180+F3180-I3180))</f>
        <v/>
      </c>
      <c r="L3180" s="18">
        <f>IF(D3180="","",IF(D3180&lt;=0,"",1+COUNTIFS($D$3106:$D$3205,"&gt;0",$E$3106:$E$3205,"&gt;"&amp;E3180)))</f>
        <v/>
      </c>
      <c r="M3180" s="18">
        <f>IF(D3180="","",IF(AND(K3180&gt;0,L3180=1),"Yes","No"))</f>
        <v/>
      </c>
      <c r="N3180" s="48">
        <f>IF(D3180="","",N3080+F3180)</f>
        <v/>
      </c>
      <c r="O3180" s="47">
        <f>IF(D3180="","",IF(AND(K3180=0,K3080&gt;0),C3180,""))</f>
        <v/>
      </c>
    </row>
    <row r="3181">
      <c r="A3181" s="49">
        <f>IF(B3181="","",DATE(YEAR('Debt Inputs'!$E$2),MONTH('Debt Inputs'!$E$2)+31,1))</f>
        <v/>
      </c>
      <c r="B3181" s="23">
        <f>IF('Debt Inputs'!A81="","",'Debt Inputs'!A81)</f>
        <v/>
      </c>
      <c r="C3181" s="24">
        <f>IF(B3181="","",IFERROR(VLOOKUP(B3181,'Debt Inputs'!$A$6:$M$105,2,FALSE),""))</f>
        <v/>
      </c>
      <c r="D3181" s="50">
        <f>IF(B3181="","",K3081)</f>
        <v/>
      </c>
      <c r="E3181" s="26">
        <f>IF(B3181="","",IFERROR(VLOOKUP(B3181,'Debt Inputs'!$A$6:$M$105,5,FALSE),0))</f>
        <v/>
      </c>
      <c r="F3181" s="50">
        <f>IF(D3181="","",IFERROR(D3181*E3181/12,0))</f>
        <v/>
      </c>
      <c r="G3181" s="50">
        <f>IF(D3181="","",MIN(IFERROR(VLOOKUP(B3181,'Debt Inputs'!$A$6:$M$105,7,FALSE),0),D3181+F3181))</f>
        <v/>
      </c>
      <c r="H3181" s="50">
        <f>IF(D3181="","",IF(L3181=1,MAX(0,'Debt Inputs'!$B$2-SUM($G$3106:$G$3205)),0))</f>
        <v/>
      </c>
      <c r="I3181" s="50">
        <f>IF(D3181="","",MIN(D3181+F3181,G3181+H3181))</f>
        <v/>
      </c>
      <c r="J3181" s="50">
        <f>IF(D3181="","",MIN(D3181,MAX(0,I3181-F3181)))</f>
        <v/>
      </c>
      <c r="K3181" s="50">
        <f>IF(D3181="","",MAX(0,D3181+F3181-I3181))</f>
        <v/>
      </c>
      <c r="L3181" s="23">
        <f>IF(D3181="","",IF(D3181&lt;=0,"",1+COUNTIFS($D$3106:$D$3205,"&gt;0",$E$3106:$E$3205,"&gt;"&amp;E3181)))</f>
        <v/>
      </c>
      <c r="M3181" s="23">
        <f>IF(D3181="","",IF(AND(K3181&gt;0,L3181=1),"Yes","No"))</f>
        <v/>
      </c>
      <c r="N3181" s="50">
        <f>IF(D3181="","",N3081+F3181)</f>
        <v/>
      </c>
      <c r="O3181" s="49">
        <f>IF(D3181="","",IF(AND(K3181=0,K3081&gt;0),C3181,""))</f>
        <v/>
      </c>
    </row>
    <row r="3182">
      <c r="A3182" s="47">
        <f>IF(B3182="","",DATE(YEAR('Debt Inputs'!$E$2),MONTH('Debt Inputs'!$E$2)+31,1))</f>
        <v/>
      </c>
      <c r="B3182" s="18">
        <f>IF('Debt Inputs'!A82="","",'Debt Inputs'!A82)</f>
        <v/>
      </c>
      <c r="C3182" s="19">
        <f>IF(B3182="","",IFERROR(VLOOKUP(B3182,'Debt Inputs'!$A$6:$M$105,2,FALSE),""))</f>
        <v/>
      </c>
      <c r="D3182" s="48">
        <f>IF(B3182="","",K3082)</f>
        <v/>
      </c>
      <c r="E3182" s="21">
        <f>IF(B3182="","",IFERROR(VLOOKUP(B3182,'Debt Inputs'!$A$6:$M$105,5,FALSE),0))</f>
        <v/>
      </c>
      <c r="F3182" s="48">
        <f>IF(D3182="","",IFERROR(D3182*E3182/12,0))</f>
        <v/>
      </c>
      <c r="G3182" s="48">
        <f>IF(D3182="","",MIN(IFERROR(VLOOKUP(B3182,'Debt Inputs'!$A$6:$M$105,7,FALSE),0),D3182+F3182))</f>
        <v/>
      </c>
      <c r="H3182" s="48">
        <f>IF(D3182="","",IF(L3182=1,MAX(0,'Debt Inputs'!$B$2-SUM($G$3106:$G$3205)),0))</f>
        <v/>
      </c>
      <c r="I3182" s="48">
        <f>IF(D3182="","",MIN(D3182+F3182,G3182+H3182))</f>
        <v/>
      </c>
      <c r="J3182" s="48">
        <f>IF(D3182="","",MIN(D3182,MAX(0,I3182-F3182)))</f>
        <v/>
      </c>
      <c r="K3182" s="48">
        <f>IF(D3182="","",MAX(0,D3182+F3182-I3182))</f>
        <v/>
      </c>
      <c r="L3182" s="18">
        <f>IF(D3182="","",IF(D3182&lt;=0,"",1+COUNTIFS($D$3106:$D$3205,"&gt;0",$E$3106:$E$3205,"&gt;"&amp;E3182)))</f>
        <v/>
      </c>
      <c r="M3182" s="18">
        <f>IF(D3182="","",IF(AND(K3182&gt;0,L3182=1),"Yes","No"))</f>
        <v/>
      </c>
      <c r="N3182" s="48">
        <f>IF(D3182="","",N3082+F3182)</f>
        <v/>
      </c>
      <c r="O3182" s="47">
        <f>IF(D3182="","",IF(AND(K3182=0,K3082&gt;0),C3182,""))</f>
        <v/>
      </c>
    </row>
    <row r="3183">
      <c r="A3183" s="49">
        <f>IF(B3183="","",DATE(YEAR('Debt Inputs'!$E$2),MONTH('Debt Inputs'!$E$2)+31,1))</f>
        <v/>
      </c>
      <c r="B3183" s="23">
        <f>IF('Debt Inputs'!A83="","",'Debt Inputs'!A83)</f>
        <v/>
      </c>
      <c r="C3183" s="24">
        <f>IF(B3183="","",IFERROR(VLOOKUP(B3183,'Debt Inputs'!$A$6:$M$105,2,FALSE),""))</f>
        <v/>
      </c>
      <c r="D3183" s="50">
        <f>IF(B3183="","",K3083)</f>
        <v/>
      </c>
      <c r="E3183" s="26">
        <f>IF(B3183="","",IFERROR(VLOOKUP(B3183,'Debt Inputs'!$A$6:$M$105,5,FALSE),0))</f>
        <v/>
      </c>
      <c r="F3183" s="50">
        <f>IF(D3183="","",IFERROR(D3183*E3183/12,0))</f>
        <v/>
      </c>
      <c r="G3183" s="50">
        <f>IF(D3183="","",MIN(IFERROR(VLOOKUP(B3183,'Debt Inputs'!$A$6:$M$105,7,FALSE),0),D3183+F3183))</f>
        <v/>
      </c>
      <c r="H3183" s="50">
        <f>IF(D3183="","",IF(L3183=1,MAX(0,'Debt Inputs'!$B$2-SUM($G$3106:$G$3205)),0))</f>
        <v/>
      </c>
      <c r="I3183" s="50">
        <f>IF(D3183="","",MIN(D3183+F3183,G3183+H3183))</f>
        <v/>
      </c>
      <c r="J3183" s="50">
        <f>IF(D3183="","",MIN(D3183,MAX(0,I3183-F3183)))</f>
        <v/>
      </c>
      <c r="K3183" s="50">
        <f>IF(D3183="","",MAX(0,D3183+F3183-I3183))</f>
        <v/>
      </c>
      <c r="L3183" s="23">
        <f>IF(D3183="","",IF(D3183&lt;=0,"",1+COUNTIFS($D$3106:$D$3205,"&gt;0",$E$3106:$E$3205,"&gt;"&amp;E3183)))</f>
        <v/>
      </c>
      <c r="M3183" s="23">
        <f>IF(D3183="","",IF(AND(K3183&gt;0,L3183=1),"Yes","No"))</f>
        <v/>
      </c>
      <c r="N3183" s="50">
        <f>IF(D3183="","",N3083+F3183)</f>
        <v/>
      </c>
      <c r="O3183" s="49">
        <f>IF(D3183="","",IF(AND(K3183=0,K3083&gt;0),C3183,""))</f>
        <v/>
      </c>
    </row>
    <row r="3184">
      <c r="A3184" s="47">
        <f>IF(B3184="","",DATE(YEAR('Debt Inputs'!$E$2),MONTH('Debt Inputs'!$E$2)+31,1))</f>
        <v/>
      </c>
      <c r="B3184" s="18">
        <f>IF('Debt Inputs'!A84="","",'Debt Inputs'!A84)</f>
        <v/>
      </c>
      <c r="C3184" s="19">
        <f>IF(B3184="","",IFERROR(VLOOKUP(B3184,'Debt Inputs'!$A$6:$M$105,2,FALSE),""))</f>
        <v/>
      </c>
      <c r="D3184" s="48">
        <f>IF(B3184="","",K3084)</f>
        <v/>
      </c>
      <c r="E3184" s="21">
        <f>IF(B3184="","",IFERROR(VLOOKUP(B3184,'Debt Inputs'!$A$6:$M$105,5,FALSE),0))</f>
        <v/>
      </c>
      <c r="F3184" s="48">
        <f>IF(D3184="","",IFERROR(D3184*E3184/12,0))</f>
        <v/>
      </c>
      <c r="G3184" s="48">
        <f>IF(D3184="","",MIN(IFERROR(VLOOKUP(B3184,'Debt Inputs'!$A$6:$M$105,7,FALSE),0),D3184+F3184))</f>
        <v/>
      </c>
      <c r="H3184" s="48">
        <f>IF(D3184="","",IF(L3184=1,MAX(0,'Debt Inputs'!$B$2-SUM($G$3106:$G$3205)),0))</f>
        <v/>
      </c>
      <c r="I3184" s="48">
        <f>IF(D3184="","",MIN(D3184+F3184,G3184+H3184))</f>
        <v/>
      </c>
      <c r="J3184" s="48">
        <f>IF(D3184="","",MIN(D3184,MAX(0,I3184-F3184)))</f>
        <v/>
      </c>
      <c r="K3184" s="48">
        <f>IF(D3184="","",MAX(0,D3184+F3184-I3184))</f>
        <v/>
      </c>
      <c r="L3184" s="18">
        <f>IF(D3184="","",IF(D3184&lt;=0,"",1+COUNTIFS($D$3106:$D$3205,"&gt;0",$E$3106:$E$3205,"&gt;"&amp;E3184)))</f>
        <v/>
      </c>
      <c r="M3184" s="18">
        <f>IF(D3184="","",IF(AND(K3184&gt;0,L3184=1),"Yes","No"))</f>
        <v/>
      </c>
      <c r="N3184" s="48">
        <f>IF(D3184="","",N3084+F3184)</f>
        <v/>
      </c>
      <c r="O3184" s="47">
        <f>IF(D3184="","",IF(AND(K3184=0,K3084&gt;0),C3184,""))</f>
        <v/>
      </c>
    </row>
    <row r="3185">
      <c r="A3185" s="49">
        <f>IF(B3185="","",DATE(YEAR('Debt Inputs'!$E$2),MONTH('Debt Inputs'!$E$2)+31,1))</f>
        <v/>
      </c>
      <c r="B3185" s="23">
        <f>IF('Debt Inputs'!A85="","",'Debt Inputs'!A85)</f>
        <v/>
      </c>
      <c r="C3185" s="24">
        <f>IF(B3185="","",IFERROR(VLOOKUP(B3185,'Debt Inputs'!$A$6:$M$105,2,FALSE),""))</f>
        <v/>
      </c>
      <c r="D3185" s="50">
        <f>IF(B3185="","",K3085)</f>
        <v/>
      </c>
      <c r="E3185" s="26">
        <f>IF(B3185="","",IFERROR(VLOOKUP(B3185,'Debt Inputs'!$A$6:$M$105,5,FALSE),0))</f>
        <v/>
      </c>
      <c r="F3185" s="50">
        <f>IF(D3185="","",IFERROR(D3185*E3185/12,0))</f>
        <v/>
      </c>
      <c r="G3185" s="50">
        <f>IF(D3185="","",MIN(IFERROR(VLOOKUP(B3185,'Debt Inputs'!$A$6:$M$105,7,FALSE),0),D3185+F3185))</f>
        <v/>
      </c>
      <c r="H3185" s="50">
        <f>IF(D3185="","",IF(L3185=1,MAX(0,'Debt Inputs'!$B$2-SUM($G$3106:$G$3205)),0))</f>
        <v/>
      </c>
      <c r="I3185" s="50">
        <f>IF(D3185="","",MIN(D3185+F3185,G3185+H3185))</f>
        <v/>
      </c>
      <c r="J3185" s="50">
        <f>IF(D3185="","",MIN(D3185,MAX(0,I3185-F3185)))</f>
        <v/>
      </c>
      <c r="K3185" s="50">
        <f>IF(D3185="","",MAX(0,D3185+F3185-I3185))</f>
        <v/>
      </c>
      <c r="L3185" s="23">
        <f>IF(D3185="","",IF(D3185&lt;=0,"",1+COUNTIFS($D$3106:$D$3205,"&gt;0",$E$3106:$E$3205,"&gt;"&amp;E3185)))</f>
        <v/>
      </c>
      <c r="M3185" s="23">
        <f>IF(D3185="","",IF(AND(K3185&gt;0,L3185=1),"Yes","No"))</f>
        <v/>
      </c>
      <c r="N3185" s="50">
        <f>IF(D3185="","",N3085+F3185)</f>
        <v/>
      </c>
      <c r="O3185" s="49">
        <f>IF(D3185="","",IF(AND(K3185=0,K3085&gt;0),C3185,""))</f>
        <v/>
      </c>
    </row>
    <row r="3186">
      <c r="A3186" s="47">
        <f>IF(B3186="","",DATE(YEAR('Debt Inputs'!$E$2),MONTH('Debt Inputs'!$E$2)+31,1))</f>
        <v/>
      </c>
      <c r="B3186" s="18">
        <f>IF('Debt Inputs'!A86="","",'Debt Inputs'!A86)</f>
        <v/>
      </c>
      <c r="C3186" s="19">
        <f>IF(B3186="","",IFERROR(VLOOKUP(B3186,'Debt Inputs'!$A$6:$M$105,2,FALSE),""))</f>
        <v/>
      </c>
      <c r="D3186" s="48">
        <f>IF(B3186="","",K3086)</f>
        <v/>
      </c>
      <c r="E3186" s="21">
        <f>IF(B3186="","",IFERROR(VLOOKUP(B3186,'Debt Inputs'!$A$6:$M$105,5,FALSE),0))</f>
        <v/>
      </c>
      <c r="F3186" s="48">
        <f>IF(D3186="","",IFERROR(D3186*E3186/12,0))</f>
        <v/>
      </c>
      <c r="G3186" s="48">
        <f>IF(D3186="","",MIN(IFERROR(VLOOKUP(B3186,'Debt Inputs'!$A$6:$M$105,7,FALSE),0),D3186+F3186))</f>
        <v/>
      </c>
      <c r="H3186" s="48">
        <f>IF(D3186="","",IF(L3186=1,MAX(0,'Debt Inputs'!$B$2-SUM($G$3106:$G$3205)),0))</f>
        <v/>
      </c>
      <c r="I3186" s="48">
        <f>IF(D3186="","",MIN(D3186+F3186,G3186+H3186))</f>
        <v/>
      </c>
      <c r="J3186" s="48">
        <f>IF(D3186="","",MIN(D3186,MAX(0,I3186-F3186)))</f>
        <v/>
      </c>
      <c r="K3186" s="48">
        <f>IF(D3186="","",MAX(0,D3186+F3186-I3186))</f>
        <v/>
      </c>
      <c r="L3186" s="18">
        <f>IF(D3186="","",IF(D3186&lt;=0,"",1+COUNTIFS($D$3106:$D$3205,"&gt;0",$E$3106:$E$3205,"&gt;"&amp;E3186)))</f>
        <v/>
      </c>
      <c r="M3186" s="18">
        <f>IF(D3186="","",IF(AND(K3186&gt;0,L3186=1),"Yes","No"))</f>
        <v/>
      </c>
      <c r="N3186" s="48">
        <f>IF(D3186="","",N3086+F3186)</f>
        <v/>
      </c>
      <c r="O3186" s="47">
        <f>IF(D3186="","",IF(AND(K3186=0,K3086&gt;0),C3186,""))</f>
        <v/>
      </c>
    </row>
    <row r="3187">
      <c r="A3187" s="49">
        <f>IF(B3187="","",DATE(YEAR('Debt Inputs'!$E$2),MONTH('Debt Inputs'!$E$2)+31,1))</f>
        <v/>
      </c>
      <c r="B3187" s="23">
        <f>IF('Debt Inputs'!A87="","",'Debt Inputs'!A87)</f>
        <v/>
      </c>
      <c r="C3187" s="24">
        <f>IF(B3187="","",IFERROR(VLOOKUP(B3187,'Debt Inputs'!$A$6:$M$105,2,FALSE),""))</f>
        <v/>
      </c>
      <c r="D3187" s="50">
        <f>IF(B3187="","",K3087)</f>
        <v/>
      </c>
      <c r="E3187" s="26">
        <f>IF(B3187="","",IFERROR(VLOOKUP(B3187,'Debt Inputs'!$A$6:$M$105,5,FALSE),0))</f>
        <v/>
      </c>
      <c r="F3187" s="50">
        <f>IF(D3187="","",IFERROR(D3187*E3187/12,0))</f>
        <v/>
      </c>
      <c r="G3187" s="50">
        <f>IF(D3187="","",MIN(IFERROR(VLOOKUP(B3187,'Debt Inputs'!$A$6:$M$105,7,FALSE),0),D3187+F3187))</f>
        <v/>
      </c>
      <c r="H3187" s="50">
        <f>IF(D3187="","",IF(L3187=1,MAX(0,'Debt Inputs'!$B$2-SUM($G$3106:$G$3205)),0))</f>
        <v/>
      </c>
      <c r="I3187" s="50">
        <f>IF(D3187="","",MIN(D3187+F3187,G3187+H3187))</f>
        <v/>
      </c>
      <c r="J3187" s="50">
        <f>IF(D3187="","",MIN(D3187,MAX(0,I3187-F3187)))</f>
        <v/>
      </c>
      <c r="K3187" s="50">
        <f>IF(D3187="","",MAX(0,D3187+F3187-I3187))</f>
        <v/>
      </c>
      <c r="L3187" s="23">
        <f>IF(D3187="","",IF(D3187&lt;=0,"",1+COUNTIFS($D$3106:$D$3205,"&gt;0",$E$3106:$E$3205,"&gt;"&amp;E3187)))</f>
        <v/>
      </c>
      <c r="M3187" s="23">
        <f>IF(D3187="","",IF(AND(K3187&gt;0,L3187=1),"Yes","No"))</f>
        <v/>
      </c>
      <c r="N3187" s="50">
        <f>IF(D3187="","",N3087+F3187)</f>
        <v/>
      </c>
      <c r="O3187" s="49">
        <f>IF(D3187="","",IF(AND(K3187=0,K3087&gt;0),C3187,""))</f>
        <v/>
      </c>
    </row>
    <row r="3188">
      <c r="A3188" s="47">
        <f>IF(B3188="","",DATE(YEAR('Debt Inputs'!$E$2),MONTH('Debt Inputs'!$E$2)+31,1))</f>
        <v/>
      </c>
      <c r="B3188" s="18">
        <f>IF('Debt Inputs'!A88="","",'Debt Inputs'!A88)</f>
        <v/>
      </c>
      <c r="C3188" s="19">
        <f>IF(B3188="","",IFERROR(VLOOKUP(B3188,'Debt Inputs'!$A$6:$M$105,2,FALSE),""))</f>
        <v/>
      </c>
      <c r="D3188" s="48">
        <f>IF(B3188="","",K3088)</f>
        <v/>
      </c>
      <c r="E3188" s="21">
        <f>IF(B3188="","",IFERROR(VLOOKUP(B3188,'Debt Inputs'!$A$6:$M$105,5,FALSE),0))</f>
        <v/>
      </c>
      <c r="F3188" s="48">
        <f>IF(D3188="","",IFERROR(D3188*E3188/12,0))</f>
        <v/>
      </c>
      <c r="G3188" s="48">
        <f>IF(D3188="","",MIN(IFERROR(VLOOKUP(B3188,'Debt Inputs'!$A$6:$M$105,7,FALSE),0),D3188+F3188))</f>
        <v/>
      </c>
      <c r="H3188" s="48">
        <f>IF(D3188="","",IF(L3188=1,MAX(0,'Debt Inputs'!$B$2-SUM($G$3106:$G$3205)),0))</f>
        <v/>
      </c>
      <c r="I3188" s="48">
        <f>IF(D3188="","",MIN(D3188+F3188,G3188+H3188))</f>
        <v/>
      </c>
      <c r="J3188" s="48">
        <f>IF(D3188="","",MIN(D3188,MAX(0,I3188-F3188)))</f>
        <v/>
      </c>
      <c r="K3188" s="48">
        <f>IF(D3188="","",MAX(0,D3188+F3188-I3188))</f>
        <v/>
      </c>
      <c r="L3188" s="18">
        <f>IF(D3188="","",IF(D3188&lt;=0,"",1+COUNTIFS($D$3106:$D$3205,"&gt;0",$E$3106:$E$3205,"&gt;"&amp;E3188)))</f>
        <v/>
      </c>
      <c r="M3188" s="18">
        <f>IF(D3188="","",IF(AND(K3188&gt;0,L3188=1),"Yes","No"))</f>
        <v/>
      </c>
      <c r="N3188" s="48">
        <f>IF(D3188="","",N3088+F3188)</f>
        <v/>
      </c>
      <c r="O3188" s="47">
        <f>IF(D3188="","",IF(AND(K3188=0,K3088&gt;0),C3188,""))</f>
        <v/>
      </c>
    </row>
    <row r="3189">
      <c r="A3189" s="49">
        <f>IF(B3189="","",DATE(YEAR('Debt Inputs'!$E$2),MONTH('Debt Inputs'!$E$2)+31,1))</f>
        <v/>
      </c>
      <c r="B3189" s="23">
        <f>IF('Debt Inputs'!A89="","",'Debt Inputs'!A89)</f>
        <v/>
      </c>
      <c r="C3189" s="24">
        <f>IF(B3189="","",IFERROR(VLOOKUP(B3189,'Debt Inputs'!$A$6:$M$105,2,FALSE),""))</f>
        <v/>
      </c>
      <c r="D3189" s="50">
        <f>IF(B3189="","",K3089)</f>
        <v/>
      </c>
      <c r="E3189" s="26">
        <f>IF(B3189="","",IFERROR(VLOOKUP(B3189,'Debt Inputs'!$A$6:$M$105,5,FALSE),0))</f>
        <v/>
      </c>
      <c r="F3189" s="50">
        <f>IF(D3189="","",IFERROR(D3189*E3189/12,0))</f>
        <v/>
      </c>
      <c r="G3189" s="50">
        <f>IF(D3189="","",MIN(IFERROR(VLOOKUP(B3189,'Debt Inputs'!$A$6:$M$105,7,FALSE),0),D3189+F3189))</f>
        <v/>
      </c>
      <c r="H3189" s="50">
        <f>IF(D3189="","",IF(L3189=1,MAX(0,'Debt Inputs'!$B$2-SUM($G$3106:$G$3205)),0))</f>
        <v/>
      </c>
      <c r="I3189" s="50">
        <f>IF(D3189="","",MIN(D3189+F3189,G3189+H3189))</f>
        <v/>
      </c>
      <c r="J3189" s="50">
        <f>IF(D3189="","",MIN(D3189,MAX(0,I3189-F3189)))</f>
        <v/>
      </c>
      <c r="K3189" s="50">
        <f>IF(D3189="","",MAX(0,D3189+F3189-I3189))</f>
        <v/>
      </c>
      <c r="L3189" s="23">
        <f>IF(D3189="","",IF(D3189&lt;=0,"",1+COUNTIFS($D$3106:$D$3205,"&gt;0",$E$3106:$E$3205,"&gt;"&amp;E3189)))</f>
        <v/>
      </c>
      <c r="M3189" s="23">
        <f>IF(D3189="","",IF(AND(K3189&gt;0,L3189=1),"Yes","No"))</f>
        <v/>
      </c>
      <c r="N3189" s="50">
        <f>IF(D3189="","",N3089+F3189)</f>
        <v/>
      </c>
      <c r="O3189" s="49">
        <f>IF(D3189="","",IF(AND(K3189=0,K3089&gt;0),C3189,""))</f>
        <v/>
      </c>
    </row>
    <row r="3190">
      <c r="A3190" s="47">
        <f>IF(B3190="","",DATE(YEAR('Debt Inputs'!$E$2),MONTH('Debt Inputs'!$E$2)+31,1))</f>
        <v/>
      </c>
      <c r="B3190" s="18">
        <f>IF('Debt Inputs'!A90="","",'Debt Inputs'!A90)</f>
        <v/>
      </c>
      <c r="C3190" s="19">
        <f>IF(B3190="","",IFERROR(VLOOKUP(B3190,'Debt Inputs'!$A$6:$M$105,2,FALSE),""))</f>
        <v/>
      </c>
      <c r="D3190" s="48">
        <f>IF(B3190="","",K3090)</f>
        <v/>
      </c>
      <c r="E3190" s="21">
        <f>IF(B3190="","",IFERROR(VLOOKUP(B3190,'Debt Inputs'!$A$6:$M$105,5,FALSE),0))</f>
        <v/>
      </c>
      <c r="F3190" s="48">
        <f>IF(D3190="","",IFERROR(D3190*E3190/12,0))</f>
        <v/>
      </c>
      <c r="G3190" s="48">
        <f>IF(D3190="","",MIN(IFERROR(VLOOKUP(B3190,'Debt Inputs'!$A$6:$M$105,7,FALSE),0),D3190+F3190))</f>
        <v/>
      </c>
      <c r="H3190" s="48">
        <f>IF(D3190="","",IF(L3190=1,MAX(0,'Debt Inputs'!$B$2-SUM($G$3106:$G$3205)),0))</f>
        <v/>
      </c>
      <c r="I3190" s="48">
        <f>IF(D3190="","",MIN(D3190+F3190,G3190+H3190))</f>
        <v/>
      </c>
      <c r="J3190" s="48">
        <f>IF(D3190="","",MIN(D3190,MAX(0,I3190-F3190)))</f>
        <v/>
      </c>
      <c r="K3190" s="48">
        <f>IF(D3190="","",MAX(0,D3190+F3190-I3190))</f>
        <v/>
      </c>
      <c r="L3190" s="18">
        <f>IF(D3190="","",IF(D3190&lt;=0,"",1+COUNTIFS($D$3106:$D$3205,"&gt;0",$E$3106:$E$3205,"&gt;"&amp;E3190)))</f>
        <v/>
      </c>
      <c r="M3190" s="18">
        <f>IF(D3190="","",IF(AND(K3190&gt;0,L3190=1),"Yes","No"))</f>
        <v/>
      </c>
      <c r="N3190" s="48">
        <f>IF(D3190="","",N3090+F3190)</f>
        <v/>
      </c>
      <c r="O3190" s="47">
        <f>IF(D3190="","",IF(AND(K3190=0,K3090&gt;0),C3190,""))</f>
        <v/>
      </c>
    </row>
    <row r="3191">
      <c r="A3191" s="49">
        <f>IF(B3191="","",DATE(YEAR('Debt Inputs'!$E$2),MONTH('Debt Inputs'!$E$2)+31,1))</f>
        <v/>
      </c>
      <c r="B3191" s="23">
        <f>IF('Debt Inputs'!A91="","",'Debt Inputs'!A91)</f>
        <v/>
      </c>
      <c r="C3191" s="24">
        <f>IF(B3191="","",IFERROR(VLOOKUP(B3191,'Debt Inputs'!$A$6:$M$105,2,FALSE),""))</f>
        <v/>
      </c>
      <c r="D3191" s="50">
        <f>IF(B3191="","",K3091)</f>
        <v/>
      </c>
      <c r="E3191" s="26">
        <f>IF(B3191="","",IFERROR(VLOOKUP(B3191,'Debt Inputs'!$A$6:$M$105,5,FALSE),0))</f>
        <v/>
      </c>
      <c r="F3191" s="50">
        <f>IF(D3191="","",IFERROR(D3191*E3191/12,0))</f>
        <v/>
      </c>
      <c r="G3191" s="50">
        <f>IF(D3191="","",MIN(IFERROR(VLOOKUP(B3191,'Debt Inputs'!$A$6:$M$105,7,FALSE),0),D3191+F3191))</f>
        <v/>
      </c>
      <c r="H3191" s="50">
        <f>IF(D3191="","",IF(L3191=1,MAX(0,'Debt Inputs'!$B$2-SUM($G$3106:$G$3205)),0))</f>
        <v/>
      </c>
      <c r="I3191" s="50">
        <f>IF(D3191="","",MIN(D3191+F3191,G3191+H3191))</f>
        <v/>
      </c>
      <c r="J3191" s="50">
        <f>IF(D3191="","",MIN(D3191,MAX(0,I3191-F3191)))</f>
        <v/>
      </c>
      <c r="K3191" s="50">
        <f>IF(D3191="","",MAX(0,D3191+F3191-I3191))</f>
        <v/>
      </c>
      <c r="L3191" s="23">
        <f>IF(D3191="","",IF(D3191&lt;=0,"",1+COUNTIFS($D$3106:$D$3205,"&gt;0",$E$3106:$E$3205,"&gt;"&amp;E3191)))</f>
        <v/>
      </c>
      <c r="M3191" s="23">
        <f>IF(D3191="","",IF(AND(K3191&gt;0,L3191=1),"Yes","No"))</f>
        <v/>
      </c>
      <c r="N3191" s="50">
        <f>IF(D3191="","",N3091+F3191)</f>
        <v/>
      </c>
      <c r="O3191" s="49">
        <f>IF(D3191="","",IF(AND(K3191=0,K3091&gt;0),C3191,""))</f>
        <v/>
      </c>
    </row>
    <row r="3192">
      <c r="A3192" s="47">
        <f>IF(B3192="","",DATE(YEAR('Debt Inputs'!$E$2),MONTH('Debt Inputs'!$E$2)+31,1))</f>
        <v/>
      </c>
      <c r="B3192" s="18">
        <f>IF('Debt Inputs'!A92="","",'Debt Inputs'!A92)</f>
        <v/>
      </c>
      <c r="C3192" s="19">
        <f>IF(B3192="","",IFERROR(VLOOKUP(B3192,'Debt Inputs'!$A$6:$M$105,2,FALSE),""))</f>
        <v/>
      </c>
      <c r="D3192" s="48">
        <f>IF(B3192="","",K3092)</f>
        <v/>
      </c>
      <c r="E3192" s="21">
        <f>IF(B3192="","",IFERROR(VLOOKUP(B3192,'Debt Inputs'!$A$6:$M$105,5,FALSE),0))</f>
        <v/>
      </c>
      <c r="F3192" s="48">
        <f>IF(D3192="","",IFERROR(D3192*E3192/12,0))</f>
        <v/>
      </c>
      <c r="G3192" s="48">
        <f>IF(D3192="","",MIN(IFERROR(VLOOKUP(B3192,'Debt Inputs'!$A$6:$M$105,7,FALSE),0),D3192+F3192))</f>
        <v/>
      </c>
      <c r="H3192" s="48">
        <f>IF(D3192="","",IF(L3192=1,MAX(0,'Debt Inputs'!$B$2-SUM($G$3106:$G$3205)),0))</f>
        <v/>
      </c>
      <c r="I3192" s="48">
        <f>IF(D3192="","",MIN(D3192+F3192,G3192+H3192))</f>
        <v/>
      </c>
      <c r="J3192" s="48">
        <f>IF(D3192="","",MIN(D3192,MAX(0,I3192-F3192)))</f>
        <v/>
      </c>
      <c r="K3192" s="48">
        <f>IF(D3192="","",MAX(0,D3192+F3192-I3192))</f>
        <v/>
      </c>
      <c r="L3192" s="18">
        <f>IF(D3192="","",IF(D3192&lt;=0,"",1+COUNTIFS($D$3106:$D$3205,"&gt;0",$E$3106:$E$3205,"&gt;"&amp;E3192)))</f>
        <v/>
      </c>
      <c r="M3192" s="18">
        <f>IF(D3192="","",IF(AND(K3192&gt;0,L3192=1),"Yes","No"))</f>
        <v/>
      </c>
      <c r="N3192" s="48">
        <f>IF(D3192="","",N3092+F3192)</f>
        <v/>
      </c>
      <c r="O3192" s="47">
        <f>IF(D3192="","",IF(AND(K3192=0,K3092&gt;0),C3192,""))</f>
        <v/>
      </c>
    </row>
    <row r="3193">
      <c r="A3193" s="49">
        <f>IF(B3193="","",DATE(YEAR('Debt Inputs'!$E$2),MONTH('Debt Inputs'!$E$2)+31,1))</f>
        <v/>
      </c>
      <c r="B3193" s="23">
        <f>IF('Debt Inputs'!A93="","",'Debt Inputs'!A93)</f>
        <v/>
      </c>
      <c r="C3193" s="24">
        <f>IF(B3193="","",IFERROR(VLOOKUP(B3193,'Debt Inputs'!$A$6:$M$105,2,FALSE),""))</f>
        <v/>
      </c>
      <c r="D3193" s="50">
        <f>IF(B3193="","",K3093)</f>
        <v/>
      </c>
      <c r="E3193" s="26">
        <f>IF(B3193="","",IFERROR(VLOOKUP(B3193,'Debt Inputs'!$A$6:$M$105,5,FALSE),0))</f>
        <v/>
      </c>
      <c r="F3193" s="50">
        <f>IF(D3193="","",IFERROR(D3193*E3193/12,0))</f>
        <v/>
      </c>
      <c r="G3193" s="50">
        <f>IF(D3193="","",MIN(IFERROR(VLOOKUP(B3193,'Debt Inputs'!$A$6:$M$105,7,FALSE),0),D3193+F3193))</f>
        <v/>
      </c>
      <c r="H3193" s="50">
        <f>IF(D3193="","",IF(L3193=1,MAX(0,'Debt Inputs'!$B$2-SUM($G$3106:$G$3205)),0))</f>
        <v/>
      </c>
      <c r="I3193" s="50">
        <f>IF(D3193="","",MIN(D3193+F3193,G3193+H3193))</f>
        <v/>
      </c>
      <c r="J3193" s="50">
        <f>IF(D3193="","",MIN(D3193,MAX(0,I3193-F3193)))</f>
        <v/>
      </c>
      <c r="K3193" s="50">
        <f>IF(D3193="","",MAX(0,D3193+F3193-I3193))</f>
        <v/>
      </c>
      <c r="L3193" s="23">
        <f>IF(D3193="","",IF(D3193&lt;=0,"",1+COUNTIFS($D$3106:$D$3205,"&gt;0",$E$3106:$E$3205,"&gt;"&amp;E3193)))</f>
        <v/>
      </c>
      <c r="M3193" s="23">
        <f>IF(D3193="","",IF(AND(K3193&gt;0,L3193=1),"Yes","No"))</f>
        <v/>
      </c>
      <c r="N3193" s="50">
        <f>IF(D3193="","",N3093+F3193)</f>
        <v/>
      </c>
      <c r="O3193" s="49">
        <f>IF(D3193="","",IF(AND(K3193=0,K3093&gt;0),C3193,""))</f>
        <v/>
      </c>
    </row>
    <row r="3194">
      <c r="A3194" s="47">
        <f>IF(B3194="","",DATE(YEAR('Debt Inputs'!$E$2),MONTH('Debt Inputs'!$E$2)+31,1))</f>
        <v/>
      </c>
      <c r="B3194" s="18">
        <f>IF('Debt Inputs'!A94="","",'Debt Inputs'!A94)</f>
        <v/>
      </c>
      <c r="C3194" s="19">
        <f>IF(B3194="","",IFERROR(VLOOKUP(B3194,'Debt Inputs'!$A$6:$M$105,2,FALSE),""))</f>
        <v/>
      </c>
      <c r="D3194" s="48">
        <f>IF(B3194="","",K3094)</f>
        <v/>
      </c>
      <c r="E3194" s="21">
        <f>IF(B3194="","",IFERROR(VLOOKUP(B3194,'Debt Inputs'!$A$6:$M$105,5,FALSE),0))</f>
        <v/>
      </c>
      <c r="F3194" s="48">
        <f>IF(D3194="","",IFERROR(D3194*E3194/12,0))</f>
        <v/>
      </c>
      <c r="G3194" s="48">
        <f>IF(D3194="","",MIN(IFERROR(VLOOKUP(B3194,'Debt Inputs'!$A$6:$M$105,7,FALSE),0),D3194+F3194))</f>
        <v/>
      </c>
      <c r="H3194" s="48">
        <f>IF(D3194="","",IF(L3194=1,MAX(0,'Debt Inputs'!$B$2-SUM($G$3106:$G$3205)),0))</f>
        <v/>
      </c>
      <c r="I3194" s="48">
        <f>IF(D3194="","",MIN(D3194+F3194,G3194+H3194))</f>
        <v/>
      </c>
      <c r="J3194" s="48">
        <f>IF(D3194="","",MIN(D3194,MAX(0,I3194-F3194)))</f>
        <v/>
      </c>
      <c r="K3194" s="48">
        <f>IF(D3194="","",MAX(0,D3194+F3194-I3194))</f>
        <v/>
      </c>
      <c r="L3194" s="18">
        <f>IF(D3194="","",IF(D3194&lt;=0,"",1+COUNTIFS($D$3106:$D$3205,"&gt;0",$E$3106:$E$3205,"&gt;"&amp;E3194)))</f>
        <v/>
      </c>
      <c r="M3194" s="18">
        <f>IF(D3194="","",IF(AND(K3194&gt;0,L3194=1),"Yes","No"))</f>
        <v/>
      </c>
      <c r="N3194" s="48">
        <f>IF(D3194="","",N3094+F3194)</f>
        <v/>
      </c>
      <c r="O3194" s="47">
        <f>IF(D3194="","",IF(AND(K3194=0,K3094&gt;0),C3194,""))</f>
        <v/>
      </c>
    </row>
    <row r="3195">
      <c r="A3195" s="49">
        <f>IF(B3195="","",DATE(YEAR('Debt Inputs'!$E$2),MONTH('Debt Inputs'!$E$2)+31,1))</f>
        <v/>
      </c>
      <c r="B3195" s="23">
        <f>IF('Debt Inputs'!A95="","",'Debt Inputs'!A95)</f>
        <v/>
      </c>
      <c r="C3195" s="24">
        <f>IF(B3195="","",IFERROR(VLOOKUP(B3195,'Debt Inputs'!$A$6:$M$105,2,FALSE),""))</f>
        <v/>
      </c>
      <c r="D3195" s="50">
        <f>IF(B3195="","",K3095)</f>
        <v/>
      </c>
      <c r="E3195" s="26">
        <f>IF(B3195="","",IFERROR(VLOOKUP(B3195,'Debt Inputs'!$A$6:$M$105,5,FALSE),0))</f>
        <v/>
      </c>
      <c r="F3195" s="50">
        <f>IF(D3195="","",IFERROR(D3195*E3195/12,0))</f>
        <v/>
      </c>
      <c r="G3195" s="50">
        <f>IF(D3195="","",MIN(IFERROR(VLOOKUP(B3195,'Debt Inputs'!$A$6:$M$105,7,FALSE),0),D3195+F3195))</f>
        <v/>
      </c>
      <c r="H3195" s="50">
        <f>IF(D3195="","",IF(L3195=1,MAX(0,'Debt Inputs'!$B$2-SUM($G$3106:$G$3205)),0))</f>
        <v/>
      </c>
      <c r="I3195" s="50">
        <f>IF(D3195="","",MIN(D3195+F3195,G3195+H3195))</f>
        <v/>
      </c>
      <c r="J3195" s="50">
        <f>IF(D3195="","",MIN(D3195,MAX(0,I3195-F3195)))</f>
        <v/>
      </c>
      <c r="K3195" s="50">
        <f>IF(D3195="","",MAX(0,D3195+F3195-I3195))</f>
        <v/>
      </c>
      <c r="L3195" s="23">
        <f>IF(D3195="","",IF(D3195&lt;=0,"",1+COUNTIFS($D$3106:$D$3205,"&gt;0",$E$3106:$E$3205,"&gt;"&amp;E3195)))</f>
        <v/>
      </c>
      <c r="M3195" s="23">
        <f>IF(D3195="","",IF(AND(K3195&gt;0,L3195=1),"Yes","No"))</f>
        <v/>
      </c>
      <c r="N3195" s="50">
        <f>IF(D3195="","",N3095+F3195)</f>
        <v/>
      </c>
      <c r="O3195" s="49">
        <f>IF(D3195="","",IF(AND(K3195=0,K3095&gt;0),C3195,""))</f>
        <v/>
      </c>
    </row>
    <row r="3196">
      <c r="A3196" s="47">
        <f>IF(B3196="","",DATE(YEAR('Debt Inputs'!$E$2),MONTH('Debt Inputs'!$E$2)+31,1))</f>
        <v/>
      </c>
      <c r="B3196" s="18">
        <f>IF('Debt Inputs'!A96="","",'Debt Inputs'!A96)</f>
        <v/>
      </c>
      <c r="C3196" s="19">
        <f>IF(B3196="","",IFERROR(VLOOKUP(B3196,'Debt Inputs'!$A$6:$M$105,2,FALSE),""))</f>
        <v/>
      </c>
      <c r="D3196" s="48">
        <f>IF(B3196="","",K3096)</f>
        <v/>
      </c>
      <c r="E3196" s="21">
        <f>IF(B3196="","",IFERROR(VLOOKUP(B3196,'Debt Inputs'!$A$6:$M$105,5,FALSE),0))</f>
        <v/>
      </c>
      <c r="F3196" s="48">
        <f>IF(D3196="","",IFERROR(D3196*E3196/12,0))</f>
        <v/>
      </c>
      <c r="G3196" s="48">
        <f>IF(D3196="","",MIN(IFERROR(VLOOKUP(B3196,'Debt Inputs'!$A$6:$M$105,7,FALSE),0),D3196+F3196))</f>
        <v/>
      </c>
      <c r="H3196" s="48">
        <f>IF(D3196="","",IF(L3196=1,MAX(0,'Debt Inputs'!$B$2-SUM($G$3106:$G$3205)),0))</f>
        <v/>
      </c>
      <c r="I3196" s="48">
        <f>IF(D3196="","",MIN(D3196+F3196,G3196+H3196))</f>
        <v/>
      </c>
      <c r="J3196" s="48">
        <f>IF(D3196="","",MIN(D3196,MAX(0,I3196-F3196)))</f>
        <v/>
      </c>
      <c r="K3196" s="48">
        <f>IF(D3196="","",MAX(0,D3196+F3196-I3196))</f>
        <v/>
      </c>
      <c r="L3196" s="18">
        <f>IF(D3196="","",IF(D3196&lt;=0,"",1+COUNTIFS($D$3106:$D$3205,"&gt;0",$E$3106:$E$3205,"&gt;"&amp;E3196)))</f>
        <v/>
      </c>
      <c r="M3196" s="18">
        <f>IF(D3196="","",IF(AND(K3196&gt;0,L3196=1),"Yes","No"))</f>
        <v/>
      </c>
      <c r="N3196" s="48">
        <f>IF(D3196="","",N3096+F3196)</f>
        <v/>
      </c>
      <c r="O3196" s="47">
        <f>IF(D3196="","",IF(AND(K3196=0,K3096&gt;0),C3196,""))</f>
        <v/>
      </c>
    </row>
    <row r="3197">
      <c r="A3197" s="49">
        <f>IF(B3197="","",DATE(YEAR('Debt Inputs'!$E$2),MONTH('Debt Inputs'!$E$2)+31,1))</f>
        <v/>
      </c>
      <c r="B3197" s="23">
        <f>IF('Debt Inputs'!A97="","",'Debt Inputs'!A97)</f>
        <v/>
      </c>
      <c r="C3197" s="24">
        <f>IF(B3197="","",IFERROR(VLOOKUP(B3197,'Debt Inputs'!$A$6:$M$105,2,FALSE),""))</f>
        <v/>
      </c>
      <c r="D3197" s="50">
        <f>IF(B3197="","",K3097)</f>
        <v/>
      </c>
      <c r="E3197" s="26">
        <f>IF(B3197="","",IFERROR(VLOOKUP(B3197,'Debt Inputs'!$A$6:$M$105,5,FALSE),0))</f>
        <v/>
      </c>
      <c r="F3197" s="50">
        <f>IF(D3197="","",IFERROR(D3197*E3197/12,0))</f>
        <v/>
      </c>
      <c r="G3197" s="50">
        <f>IF(D3197="","",MIN(IFERROR(VLOOKUP(B3197,'Debt Inputs'!$A$6:$M$105,7,FALSE),0),D3197+F3197))</f>
        <v/>
      </c>
      <c r="H3197" s="50">
        <f>IF(D3197="","",IF(L3197=1,MAX(0,'Debt Inputs'!$B$2-SUM($G$3106:$G$3205)),0))</f>
        <v/>
      </c>
      <c r="I3197" s="50">
        <f>IF(D3197="","",MIN(D3197+F3197,G3197+H3197))</f>
        <v/>
      </c>
      <c r="J3197" s="50">
        <f>IF(D3197="","",MIN(D3197,MAX(0,I3197-F3197)))</f>
        <v/>
      </c>
      <c r="K3197" s="50">
        <f>IF(D3197="","",MAX(0,D3197+F3197-I3197))</f>
        <v/>
      </c>
      <c r="L3197" s="23">
        <f>IF(D3197="","",IF(D3197&lt;=0,"",1+COUNTIFS($D$3106:$D$3205,"&gt;0",$E$3106:$E$3205,"&gt;"&amp;E3197)))</f>
        <v/>
      </c>
      <c r="M3197" s="23">
        <f>IF(D3197="","",IF(AND(K3197&gt;0,L3197=1),"Yes","No"))</f>
        <v/>
      </c>
      <c r="N3197" s="50">
        <f>IF(D3197="","",N3097+F3197)</f>
        <v/>
      </c>
      <c r="O3197" s="49">
        <f>IF(D3197="","",IF(AND(K3197=0,K3097&gt;0),C3197,""))</f>
        <v/>
      </c>
    </row>
    <row r="3198">
      <c r="A3198" s="47">
        <f>IF(B3198="","",DATE(YEAR('Debt Inputs'!$E$2),MONTH('Debt Inputs'!$E$2)+31,1))</f>
        <v/>
      </c>
      <c r="B3198" s="18">
        <f>IF('Debt Inputs'!A98="","",'Debt Inputs'!A98)</f>
        <v/>
      </c>
      <c r="C3198" s="19">
        <f>IF(B3198="","",IFERROR(VLOOKUP(B3198,'Debt Inputs'!$A$6:$M$105,2,FALSE),""))</f>
        <v/>
      </c>
      <c r="D3198" s="48">
        <f>IF(B3198="","",K3098)</f>
        <v/>
      </c>
      <c r="E3198" s="21">
        <f>IF(B3198="","",IFERROR(VLOOKUP(B3198,'Debt Inputs'!$A$6:$M$105,5,FALSE),0))</f>
        <v/>
      </c>
      <c r="F3198" s="48">
        <f>IF(D3198="","",IFERROR(D3198*E3198/12,0))</f>
        <v/>
      </c>
      <c r="G3198" s="48">
        <f>IF(D3198="","",MIN(IFERROR(VLOOKUP(B3198,'Debt Inputs'!$A$6:$M$105,7,FALSE),0),D3198+F3198))</f>
        <v/>
      </c>
      <c r="H3198" s="48">
        <f>IF(D3198="","",IF(L3198=1,MAX(0,'Debt Inputs'!$B$2-SUM($G$3106:$G$3205)),0))</f>
        <v/>
      </c>
      <c r="I3198" s="48">
        <f>IF(D3198="","",MIN(D3198+F3198,G3198+H3198))</f>
        <v/>
      </c>
      <c r="J3198" s="48">
        <f>IF(D3198="","",MIN(D3198,MAX(0,I3198-F3198)))</f>
        <v/>
      </c>
      <c r="K3198" s="48">
        <f>IF(D3198="","",MAX(0,D3198+F3198-I3198))</f>
        <v/>
      </c>
      <c r="L3198" s="18">
        <f>IF(D3198="","",IF(D3198&lt;=0,"",1+COUNTIFS($D$3106:$D$3205,"&gt;0",$E$3106:$E$3205,"&gt;"&amp;E3198)))</f>
        <v/>
      </c>
      <c r="M3198" s="18">
        <f>IF(D3198="","",IF(AND(K3198&gt;0,L3198=1),"Yes","No"))</f>
        <v/>
      </c>
      <c r="N3198" s="48">
        <f>IF(D3198="","",N3098+F3198)</f>
        <v/>
      </c>
      <c r="O3198" s="47">
        <f>IF(D3198="","",IF(AND(K3198=0,K3098&gt;0),C3198,""))</f>
        <v/>
      </c>
    </row>
    <row r="3199">
      <c r="A3199" s="49">
        <f>IF(B3199="","",DATE(YEAR('Debt Inputs'!$E$2),MONTH('Debt Inputs'!$E$2)+31,1))</f>
        <v/>
      </c>
      <c r="B3199" s="23">
        <f>IF('Debt Inputs'!A99="","",'Debt Inputs'!A99)</f>
        <v/>
      </c>
      <c r="C3199" s="24">
        <f>IF(B3199="","",IFERROR(VLOOKUP(B3199,'Debt Inputs'!$A$6:$M$105,2,FALSE),""))</f>
        <v/>
      </c>
      <c r="D3199" s="50">
        <f>IF(B3199="","",K3099)</f>
        <v/>
      </c>
      <c r="E3199" s="26">
        <f>IF(B3199="","",IFERROR(VLOOKUP(B3199,'Debt Inputs'!$A$6:$M$105,5,FALSE),0))</f>
        <v/>
      </c>
      <c r="F3199" s="50">
        <f>IF(D3199="","",IFERROR(D3199*E3199/12,0))</f>
        <v/>
      </c>
      <c r="G3199" s="50">
        <f>IF(D3199="","",MIN(IFERROR(VLOOKUP(B3199,'Debt Inputs'!$A$6:$M$105,7,FALSE),0),D3199+F3199))</f>
        <v/>
      </c>
      <c r="H3199" s="50">
        <f>IF(D3199="","",IF(L3199=1,MAX(0,'Debt Inputs'!$B$2-SUM($G$3106:$G$3205)),0))</f>
        <v/>
      </c>
      <c r="I3199" s="50">
        <f>IF(D3199="","",MIN(D3199+F3199,G3199+H3199))</f>
        <v/>
      </c>
      <c r="J3199" s="50">
        <f>IF(D3199="","",MIN(D3199,MAX(0,I3199-F3199)))</f>
        <v/>
      </c>
      <c r="K3199" s="50">
        <f>IF(D3199="","",MAX(0,D3199+F3199-I3199))</f>
        <v/>
      </c>
      <c r="L3199" s="23">
        <f>IF(D3199="","",IF(D3199&lt;=0,"",1+COUNTIFS($D$3106:$D$3205,"&gt;0",$E$3106:$E$3205,"&gt;"&amp;E3199)))</f>
        <v/>
      </c>
      <c r="M3199" s="23">
        <f>IF(D3199="","",IF(AND(K3199&gt;0,L3199=1),"Yes","No"))</f>
        <v/>
      </c>
      <c r="N3199" s="50">
        <f>IF(D3199="","",N3099+F3199)</f>
        <v/>
      </c>
      <c r="O3199" s="49">
        <f>IF(D3199="","",IF(AND(K3199=0,K3099&gt;0),C3199,""))</f>
        <v/>
      </c>
    </row>
    <row r="3200">
      <c r="A3200" s="47">
        <f>IF(B3200="","",DATE(YEAR('Debt Inputs'!$E$2),MONTH('Debt Inputs'!$E$2)+31,1))</f>
        <v/>
      </c>
      <c r="B3200" s="18">
        <f>IF('Debt Inputs'!A100="","",'Debt Inputs'!A100)</f>
        <v/>
      </c>
      <c r="C3200" s="19">
        <f>IF(B3200="","",IFERROR(VLOOKUP(B3200,'Debt Inputs'!$A$6:$M$105,2,FALSE),""))</f>
        <v/>
      </c>
      <c r="D3200" s="48">
        <f>IF(B3200="","",K3100)</f>
        <v/>
      </c>
      <c r="E3200" s="21">
        <f>IF(B3200="","",IFERROR(VLOOKUP(B3200,'Debt Inputs'!$A$6:$M$105,5,FALSE),0))</f>
        <v/>
      </c>
      <c r="F3200" s="48">
        <f>IF(D3200="","",IFERROR(D3200*E3200/12,0))</f>
        <v/>
      </c>
      <c r="G3200" s="48">
        <f>IF(D3200="","",MIN(IFERROR(VLOOKUP(B3200,'Debt Inputs'!$A$6:$M$105,7,FALSE),0),D3200+F3200))</f>
        <v/>
      </c>
      <c r="H3200" s="48">
        <f>IF(D3200="","",IF(L3200=1,MAX(0,'Debt Inputs'!$B$2-SUM($G$3106:$G$3205)),0))</f>
        <v/>
      </c>
      <c r="I3200" s="48">
        <f>IF(D3200="","",MIN(D3200+F3200,G3200+H3200))</f>
        <v/>
      </c>
      <c r="J3200" s="48">
        <f>IF(D3200="","",MIN(D3200,MAX(0,I3200-F3200)))</f>
        <v/>
      </c>
      <c r="K3200" s="48">
        <f>IF(D3200="","",MAX(0,D3200+F3200-I3200))</f>
        <v/>
      </c>
      <c r="L3200" s="18">
        <f>IF(D3200="","",IF(D3200&lt;=0,"",1+COUNTIFS($D$3106:$D$3205,"&gt;0",$E$3106:$E$3205,"&gt;"&amp;E3200)))</f>
        <v/>
      </c>
      <c r="M3200" s="18">
        <f>IF(D3200="","",IF(AND(K3200&gt;0,L3200=1),"Yes","No"))</f>
        <v/>
      </c>
      <c r="N3200" s="48">
        <f>IF(D3200="","",N3100+F3200)</f>
        <v/>
      </c>
      <c r="O3200" s="47">
        <f>IF(D3200="","",IF(AND(K3200=0,K3100&gt;0),C3200,""))</f>
        <v/>
      </c>
    </row>
    <row r="3201">
      <c r="A3201" s="49">
        <f>IF(B3201="","",DATE(YEAR('Debt Inputs'!$E$2),MONTH('Debt Inputs'!$E$2)+31,1))</f>
        <v/>
      </c>
      <c r="B3201" s="23">
        <f>IF('Debt Inputs'!A101="","",'Debt Inputs'!A101)</f>
        <v/>
      </c>
      <c r="C3201" s="24">
        <f>IF(B3201="","",IFERROR(VLOOKUP(B3201,'Debt Inputs'!$A$6:$M$105,2,FALSE),""))</f>
        <v/>
      </c>
      <c r="D3201" s="50">
        <f>IF(B3201="","",K3101)</f>
        <v/>
      </c>
      <c r="E3201" s="26">
        <f>IF(B3201="","",IFERROR(VLOOKUP(B3201,'Debt Inputs'!$A$6:$M$105,5,FALSE),0))</f>
        <v/>
      </c>
      <c r="F3201" s="50">
        <f>IF(D3201="","",IFERROR(D3201*E3201/12,0))</f>
        <v/>
      </c>
      <c r="G3201" s="50">
        <f>IF(D3201="","",MIN(IFERROR(VLOOKUP(B3201,'Debt Inputs'!$A$6:$M$105,7,FALSE),0),D3201+F3201))</f>
        <v/>
      </c>
      <c r="H3201" s="50">
        <f>IF(D3201="","",IF(L3201=1,MAX(0,'Debt Inputs'!$B$2-SUM($G$3106:$G$3205)),0))</f>
        <v/>
      </c>
      <c r="I3201" s="50">
        <f>IF(D3201="","",MIN(D3201+F3201,G3201+H3201))</f>
        <v/>
      </c>
      <c r="J3201" s="50">
        <f>IF(D3201="","",MIN(D3201,MAX(0,I3201-F3201)))</f>
        <v/>
      </c>
      <c r="K3201" s="50">
        <f>IF(D3201="","",MAX(0,D3201+F3201-I3201))</f>
        <v/>
      </c>
      <c r="L3201" s="23">
        <f>IF(D3201="","",IF(D3201&lt;=0,"",1+COUNTIFS($D$3106:$D$3205,"&gt;0",$E$3106:$E$3205,"&gt;"&amp;E3201)))</f>
        <v/>
      </c>
      <c r="M3201" s="23">
        <f>IF(D3201="","",IF(AND(K3201&gt;0,L3201=1),"Yes","No"))</f>
        <v/>
      </c>
      <c r="N3201" s="50">
        <f>IF(D3201="","",N3101+F3201)</f>
        <v/>
      </c>
      <c r="O3201" s="49">
        <f>IF(D3201="","",IF(AND(K3201=0,K3101&gt;0),C3201,""))</f>
        <v/>
      </c>
    </row>
    <row r="3202">
      <c r="A3202" s="47">
        <f>IF(B3202="","",DATE(YEAR('Debt Inputs'!$E$2),MONTH('Debt Inputs'!$E$2)+31,1))</f>
        <v/>
      </c>
      <c r="B3202" s="18">
        <f>IF('Debt Inputs'!A102="","",'Debt Inputs'!A102)</f>
        <v/>
      </c>
      <c r="C3202" s="19">
        <f>IF(B3202="","",IFERROR(VLOOKUP(B3202,'Debt Inputs'!$A$6:$M$105,2,FALSE),""))</f>
        <v/>
      </c>
      <c r="D3202" s="48">
        <f>IF(B3202="","",K3102)</f>
        <v/>
      </c>
      <c r="E3202" s="21">
        <f>IF(B3202="","",IFERROR(VLOOKUP(B3202,'Debt Inputs'!$A$6:$M$105,5,FALSE),0))</f>
        <v/>
      </c>
      <c r="F3202" s="48">
        <f>IF(D3202="","",IFERROR(D3202*E3202/12,0))</f>
        <v/>
      </c>
      <c r="G3202" s="48">
        <f>IF(D3202="","",MIN(IFERROR(VLOOKUP(B3202,'Debt Inputs'!$A$6:$M$105,7,FALSE),0),D3202+F3202))</f>
        <v/>
      </c>
      <c r="H3202" s="48">
        <f>IF(D3202="","",IF(L3202=1,MAX(0,'Debt Inputs'!$B$2-SUM($G$3106:$G$3205)),0))</f>
        <v/>
      </c>
      <c r="I3202" s="48">
        <f>IF(D3202="","",MIN(D3202+F3202,G3202+H3202))</f>
        <v/>
      </c>
      <c r="J3202" s="48">
        <f>IF(D3202="","",MIN(D3202,MAX(0,I3202-F3202)))</f>
        <v/>
      </c>
      <c r="K3202" s="48">
        <f>IF(D3202="","",MAX(0,D3202+F3202-I3202))</f>
        <v/>
      </c>
      <c r="L3202" s="18">
        <f>IF(D3202="","",IF(D3202&lt;=0,"",1+COUNTIFS($D$3106:$D$3205,"&gt;0",$E$3106:$E$3205,"&gt;"&amp;E3202)))</f>
        <v/>
      </c>
      <c r="M3202" s="18">
        <f>IF(D3202="","",IF(AND(K3202&gt;0,L3202=1),"Yes","No"))</f>
        <v/>
      </c>
      <c r="N3202" s="48">
        <f>IF(D3202="","",N3102+F3202)</f>
        <v/>
      </c>
      <c r="O3202" s="47">
        <f>IF(D3202="","",IF(AND(K3202=0,K3102&gt;0),C3202,""))</f>
        <v/>
      </c>
    </row>
    <row r="3203">
      <c r="A3203" s="49">
        <f>IF(B3203="","",DATE(YEAR('Debt Inputs'!$E$2),MONTH('Debt Inputs'!$E$2)+31,1))</f>
        <v/>
      </c>
      <c r="B3203" s="23">
        <f>IF('Debt Inputs'!A103="","",'Debt Inputs'!A103)</f>
        <v/>
      </c>
      <c r="C3203" s="24">
        <f>IF(B3203="","",IFERROR(VLOOKUP(B3203,'Debt Inputs'!$A$6:$M$105,2,FALSE),""))</f>
        <v/>
      </c>
      <c r="D3203" s="50">
        <f>IF(B3203="","",K3103)</f>
        <v/>
      </c>
      <c r="E3203" s="26">
        <f>IF(B3203="","",IFERROR(VLOOKUP(B3203,'Debt Inputs'!$A$6:$M$105,5,FALSE),0))</f>
        <v/>
      </c>
      <c r="F3203" s="50">
        <f>IF(D3203="","",IFERROR(D3203*E3203/12,0))</f>
        <v/>
      </c>
      <c r="G3203" s="50">
        <f>IF(D3203="","",MIN(IFERROR(VLOOKUP(B3203,'Debt Inputs'!$A$6:$M$105,7,FALSE),0),D3203+F3203))</f>
        <v/>
      </c>
      <c r="H3203" s="50">
        <f>IF(D3203="","",IF(L3203=1,MAX(0,'Debt Inputs'!$B$2-SUM($G$3106:$G$3205)),0))</f>
        <v/>
      </c>
      <c r="I3203" s="50">
        <f>IF(D3203="","",MIN(D3203+F3203,G3203+H3203))</f>
        <v/>
      </c>
      <c r="J3203" s="50">
        <f>IF(D3203="","",MIN(D3203,MAX(0,I3203-F3203)))</f>
        <v/>
      </c>
      <c r="K3203" s="50">
        <f>IF(D3203="","",MAX(0,D3203+F3203-I3203))</f>
        <v/>
      </c>
      <c r="L3203" s="23">
        <f>IF(D3203="","",IF(D3203&lt;=0,"",1+COUNTIFS($D$3106:$D$3205,"&gt;0",$E$3106:$E$3205,"&gt;"&amp;E3203)))</f>
        <v/>
      </c>
      <c r="M3203" s="23">
        <f>IF(D3203="","",IF(AND(K3203&gt;0,L3203=1),"Yes","No"))</f>
        <v/>
      </c>
      <c r="N3203" s="50">
        <f>IF(D3203="","",N3103+F3203)</f>
        <v/>
      </c>
      <c r="O3203" s="49">
        <f>IF(D3203="","",IF(AND(K3203=0,K3103&gt;0),C3203,""))</f>
        <v/>
      </c>
    </row>
    <row r="3204">
      <c r="A3204" s="47">
        <f>IF(B3204="","",DATE(YEAR('Debt Inputs'!$E$2),MONTH('Debt Inputs'!$E$2)+31,1))</f>
        <v/>
      </c>
      <c r="B3204" s="18">
        <f>IF('Debt Inputs'!A104="","",'Debt Inputs'!A104)</f>
        <v/>
      </c>
      <c r="C3204" s="19">
        <f>IF(B3204="","",IFERROR(VLOOKUP(B3204,'Debt Inputs'!$A$6:$M$105,2,FALSE),""))</f>
        <v/>
      </c>
      <c r="D3204" s="48">
        <f>IF(B3204="","",K3104)</f>
        <v/>
      </c>
      <c r="E3204" s="21">
        <f>IF(B3204="","",IFERROR(VLOOKUP(B3204,'Debt Inputs'!$A$6:$M$105,5,FALSE),0))</f>
        <v/>
      </c>
      <c r="F3204" s="48">
        <f>IF(D3204="","",IFERROR(D3204*E3204/12,0))</f>
        <v/>
      </c>
      <c r="G3204" s="48">
        <f>IF(D3204="","",MIN(IFERROR(VLOOKUP(B3204,'Debt Inputs'!$A$6:$M$105,7,FALSE),0),D3204+F3204))</f>
        <v/>
      </c>
      <c r="H3204" s="48">
        <f>IF(D3204="","",IF(L3204=1,MAX(0,'Debt Inputs'!$B$2-SUM($G$3106:$G$3205)),0))</f>
        <v/>
      </c>
      <c r="I3204" s="48">
        <f>IF(D3204="","",MIN(D3204+F3204,G3204+H3204))</f>
        <v/>
      </c>
      <c r="J3204" s="48">
        <f>IF(D3204="","",MIN(D3204,MAX(0,I3204-F3204)))</f>
        <v/>
      </c>
      <c r="K3204" s="48">
        <f>IF(D3204="","",MAX(0,D3204+F3204-I3204))</f>
        <v/>
      </c>
      <c r="L3204" s="18">
        <f>IF(D3204="","",IF(D3204&lt;=0,"",1+COUNTIFS($D$3106:$D$3205,"&gt;0",$E$3106:$E$3205,"&gt;"&amp;E3204)))</f>
        <v/>
      </c>
      <c r="M3204" s="18">
        <f>IF(D3204="","",IF(AND(K3204&gt;0,L3204=1),"Yes","No"))</f>
        <v/>
      </c>
      <c r="N3204" s="48">
        <f>IF(D3204="","",N3104+F3204)</f>
        <v/>
      </c>
      <c r="O3204" s="47">
        <f>IF(D3204="","",IF(AND(K3204=0,K3104&gt;0),C3204,""))</f>
        <v/>
      </c>
    </row>
    <row r="3205">
      <c r="A3205" s="49">
        <f>IF(B3205="","",DATE(YEAR('Debt Inputs'!$E$2),MONTH('Debt Inputs'!$E$2)+31,1))</f>
        <v/>
      </c>
      <c r="B3205" s="23">
        <f>IF('Debt Inputs'!A105="","",'Debt Inputs'!A105)</f>
        <v/>
      </c>
      <c r="C3205" s="24">
        <f>IF(B3205="","",IFERROR(VLOOKUP(B3205,'Debt Inputs'!$A$6:$M$105,2,FALSE),""))</f>
        <v/>
      </c>
      <c r="D3205" s="50">
        <f>IF(B3205="","",K3105)</f>
        <v/>
      </c>
      <c r="E3205" s="26">
        <f>IF(B3205="","",IFERROR(VLOOKUP(B3205,'Debt Inputs'!$A$6:$M$105,5,FALSE),0))</f>
        <v/>
      </c>
      <c r="F3205" s="50">
        <f>IF(D3205="","",IFERROR(D3205*E3205/12,0))</f>
        <v/>
      </c>
      <c r="G3205" s="50">
        <f>IF(D3205="","",MIN(IFERROR(VLOOKUP(B3205,'Debt Inputs'!$A$6:$M$105,7,FALSE),0),D3205+F3205))</f>
        <v/>
      </c>
      <c r="H3205" s="50">
        <f>IF(D3205="","",IF(L3205=1,MAX(0,'Debt Inputs'!$B$2-SUM($G$3106:$G$3205)),0))</f>
        <v/>
      </c>
      <c r="I3205" s="50">
        <f>IF(D3205="","",MIN(D3205+F3205,G3205+H3205))</f>
        <v/>
      </c>
      <c r="J3205" s="50">
        <f>IF(D3205="","",MIN(D3205,MAX(0,I3205-F3205)))</f>
        <v/>
      </c>
      <c r="K3205" s="50">
        <f>IF(D3205="","",MAX(0,D3205+F3205-I3205))</f>
        <v/>
      </c>
      <c r="L3205" s="23">
        <f>IF(D3205="","",IF(D3205&lt;=0,"",1+COUNTIFS($D$3106:$D$3205,"&gt;0",$E$3106:$E$3205,"&gt;"&amp;E3205)))</f>
        <v/>
      </c>
      <c r="M3205" s="23">
        <f>IF(D3205="","",IF(AND(K3205&gt;0,L3205=1),"Yes","No"))</f>
        <v/>
      </c>
      <c r="N3205" s="50">
        <f>IF(D3205="","",N3105+F3205)</f>
        <v/>
      </c>
      <c r="O3205" s="49">
        <f>IF(D3205="","",IF(AND(K3205=0,K3105&gt;0),C3205,""))</f>
        <v/>
      </c>
    </row>
    <row r="3206">
      <c r="A3206" s="47">
        <f>IF(B3206="","",DATE(YEAR('Debt Inputs'!$E$2),MONTH('Debt Inputs'!$E$2)+32,1))</f>
        <v/>
      </c>
      <c r="B3206" s="18">
        <f>IF('Debt Inputs'!A6="","",'Debt Inputs'!A6)</f>
        <v/>
      </c>
      <c r="C3206" s="19">
        <f>IF(B3206="","",IFERROR(VLOOKUP(B3206,'Debt Inputs'!$A$6:$M$105,2,FALSE),""))</f>
        <v/>
      </c>
      <c r="D3206" s="48">
        <f>IF(B3206="","",K3106)</f>
        <v/>
      </c>
      <c r="E3206" s="21">
        <f>IF(B3206="","",IFERROR(VLOOKUP(B3206,'Debt Inputs'!$A$6:$M$105,5,FALSE),0))</f>
        <v/>
      </c>
      <c r="F3206" s="48">
        <f>IF(D3206="","",IFERROR(D3206*E3206/12,0))</f>
        <v/>
      </c>
      <c r="G3206" s="48">
        <f>IF(D3206="","",MIN(IFERROR(VLOOKUP(B3206,'Debt Inputs'!$A$6:$M$105,7,FALSE),0),D3206+F3206))</f>
        <v/>
      </c>
      <c r="H3206" s="48">
        <f>IF(D3206="","",IF(L3206=1,MAX(0,'Debt Inputs'!$B$2-SUM($G$3206:$G$3305)),0))</f>
        <v/>
      </c>
      <c r="I3206" s="48">
        <f>IF(D3206="","",MIN(D3206+F3206,G3206+H3206))</f>
        <v/>
      </c>
      <c r="J3206" s="48">
        <f>IF(D3206="","",MIN(D3206,MAX(0,I3206-F3206)))</f>
        <v/>
      </c>
      <c r="K3206" s="48">
        <f>IF(D3206="","",MAX(0,D3206+F3206-I3206))</f>
        <v/>
      </c>
      <c r="L3206" s="18">
        <f>IF(D3206="","",IF(D3206&lt;=0,"",1+COUNTIFS($D$3206:$D$3305,"&gt;0",$E$3206:$E$3305,"&gt;"&amp;E3206)))</f>
        <v/>
      </c>
      <c r="M3206" s="18">
        <f>IF(D3206="","",IF(AND(K3206&gt;0,L3206=1),"Yes","No"))</f>
        <v/>
      </c>
      <c r="N3206" s="48">
        <f>IF(D3206="","",N3106+F3206)</f>
        <v/>
      </c>
      <c r="O3206" s="47">
        <f>IF(D3206="","",IF(AND(K3206=0,K3106&gt;0),C3206,""))</f>
        <v/>
      </c>
    </row>
    <row r="3207">
      <c r="A3207" s="49">
        <f>IF(B3207="","",DATE(YEAR('Debt Inputs'!$E$2),MONTH('Debt Inputs'!$E$2)+32,1))</f>
        <v/>
      </c>
      <c r="B3207" s="23">
        <f>IF('Debt Inputs'!A7="","",'Debt Inputs'!A7)</f>
        <v/>
      </c>
      <c r="C3207" s="24">
        <f>IF(B3207="","",IFERROR(VLOOKUP(B3207,'Debt Inputs'!$A$6:$M$105,2,FALSE),""))</f>
        <v/>
      </c>
      <c r="D3207" s="50">
        <f>IF(B3207="","",K3107)</f>
        <v/>
      </c>
      <c r="E3207" s="26">
        <f>IF(B3207="","",IFERROR(VLOOKUP(B3207,'Debt Inputs'!$A$6:$M$105,5,FALSE),0))</f>
        <v/>
      </c>
      <c r="F3207" s="50">
        <f>IF(D3207="","",IFERROR(D3207*E3207/12,0))</f>
        <v/>
      </c>
      <c r="G3207" s="50">
        <f>IF(D3207="","",MIN(IFERROR(VLOOKUP(B3207,'Debt Inputs'!$A$6:$M$105,7,FALSE),0),D3207+F3207))</f>
        <v/>
      </c>
      <c r="H3207" s="50">
        <f>IF(D3207="","",IF(L3207=1,MAX(0,'Debt Inputs'!$B$2-SUM($G$3206:$G$3305)),0))</f>
        <v/>
      </c>
      <c r="I3207" s="50">
        <f>IF(D3207="","",MIN(D3207+F3207,G3207+H3207))</f>
        <v/>
      </c>
      <c r="J3207" s="50">
        <f>IF(D3207="","",MIN(D3207,MAX(0,I3207-F3207)))</f>
        <v/>
      </c>
      <c r="K3207" s="50">
        <f>IF(D3207="","",MAX(0,D3207+F3207-I3207))</f>
        <v/>
      </c>
      <c r="L3207" s="23">
        <f>IF(D3207="","",IF(D3207&lt;=0,"",1+COUNTIFS($D$3206:$D$3305,"&gt;0",$E$3206:$E$3305,"&gt;"&amp;E3207)))</f>
        <v/>
      </c>
      <c r="M3207" s="23">
        <f>IF(D3207="","",IF(AND(K3207&gt;0,L3207=1),"Yes","No"))</f>
        <v/>
      </c>
      <c r="N3207" s="50">
        <f>IF(D3207="","",N3107+F3207)</f>
        <v/>
      </c>
      <c r="O3207" s="49">
        <f>IF(D3207="","",IF(AND(K3207=0,K3107&gt;0),C3207,""))</f>
        <v/>
      </c>
    </row>
    <row r="3208">
      <c r="A3208" s="47">
        <f>IF(B3208="","",DATE(YEAR('Debt Inputs'!$E$2),MONTH('Debt Inputs'!$E$2)+32,1))</f>
        <v/>
      </c>
      <c r="B3208" s="18">
        <f>IF('Debt Inputs'!A8="","",'Debt Inputs'!A8)</f>
        <v/>
      </c>
      <c r="C3208" s="19">
        <f>IF(B3208="","",IFERROR(VLOOKUP(B3208,'Debt Inputs'!$A$6:$M$105,2,FALSE),""))</f>
        <v/>
      </c>
      <c r="D3208" s="48">
        <f>IF(B3208="","",K3108)</f>
        <v/>
      </c>
      <c r="E3208" s="21">
        <f>IF(B3208="","",IFERROR(VLOOKUP(B3208,'Debt Inputs'!$A$6:$M$105,5,FALSE),0))</f>
        <v/>
      </c>
      <c r="F3208" s="48">
        <f>IF(D3208="","",IFERROR(D3208*E3208/12,0))</f>
        <v/>
      </c>
      <c r="G3208" s="48">
        <f>IF(D3208="","",MIN(IFERROR(VLOOKUP(B3208,'Debt Inputs'!$A$6:$M$105,7,FALSE),0),D3208+F3208))</f>
        <v/>
      </c>
      <c r="H3208" s="48">
        <f>IF(D3208="","",IF(L3208=1,MAX(0,'Debt Inputs'!$B$2-SUM($G$3206:$G$3305)),0))</f>
        <v/>
      </c>
      <c r="I3208" s="48">
        <f>IF(D3208="","",MIN(D3208+F3208,G3208+H3208))</f>
        <v/>
      </c>
      <c r="J3208" s="48">
        <f>IF(D3208="","",MIN(D3208,MAX(0,I3208-F3208)))</f>
        <v/>
      </c>
      <c r="K3208" s="48">
        <f>IF(D3208="","",MAX(0,D3208+F3208-I3208))</f>
        <v/>
      </c>
      <c r="L3208" s="18">
        <f>IF(D3208="","",IF(D3208&lt;=0,"",1+COUNTIFS($D$3206:$D$3305,"&gt;0",$E$3206:$E$3305,"&gt;"&amp;E3208)))</f>
        <v/>
      </c>
      <c r="M3208" s="18">
        <f>IF(D3208="","",IF(AND(K3208&gt;0,L3208=1),"Yes","No"))</f>
        <v/>
      </c>
      <c r="N3208" s="48">
        <f>IF(D3208="","",N3108+F3208)</f>
        <v/>
      </c>
      <c r="O3208" s="47">
        <f>IF(D3208="","",IF(AND(K3208=0,K3108&gt;0),C3208,""))</f>
        <v/>
      </c>
    </row>
    <row r="3209">
      <c r="A3209" s="49">
        <f>IF(B3209="","",DATE(YEAR('Debt Inputs'!$E$2),MONTH('Debt Inputs'!$E$2)+32,1))</f>
        <v/>
      </c>
      <c r="B3209" s="23">
        <f>IF('Debt Inputs'!A9="","",'Debt Inputs'!A9)</f>
        <v/>
      </c>
      <c r="C3209" s="24">
        <f>IF(B3209="","",IFERROR(VLOOKUP(B3209,'Debt Inputs'!$A$6:$M$105,2,FALSE),""))</f>
        <v/>
      </c>
      <c r="D3209" s="50">
        <f>IF(B3209="","",K3109)</f>
        <v/>
      </c>
      <c r="E3209" s="26">
        <f>IF(B3209="","",IFERROR(VLOOKUP(B3209,'Debt Inputs'!$A$6:$M$105,5,FALSE),0))</f>
        <v/>
      </c>
      <c r="F3209" s="50">
        <f>IF(D3209="","",IFERROR(D3209*E3209/12,0))</f>
        <v/>
      </c>
      <c r="G3209" s="50">
        <f>IF(D3209="","",MIN(IFERROR(VLOOKUP(B3209,'Debt Inputs'!$A$6:$M$105,7,FALSE),0),D3209+F3209))</f>
        <v/>
      </c>
      <c r="H3209" s="50">
        <f>IF(D3209="","",IF(L3209=1,MAX(0,'Debt Inputs'!$B$2-SUM($G$3206:$G$3305)),0))</f>
        <v/>
      </c>
      <c r="I3209" s="50">
        <f>IF(D3209="","",MIN(D3209+F3209,G3209+H3209))</f>
        <v/>
      </c>
      <c r="J3209" s="50">
        <f>IF(D3209="","",MIN(D3209,MAX(0,I3209-F3209)))</f>
        <v/>
      </c>
      <c r="K3209" s="50">
        <f>IF(D3209="","",MAX(0,D3209+F3209-I3209))</f>
        <v/>
      </c>
      <c r="L3209" s="23">
        <f>IF(D3209="","",IF(D3209&lt;=0,"",1+COUNTIFS($D$3206:$D$3305,"&gt;0",$E$3206:$E$3305,"&gt;"&amp;E3209)))</f>
        <v/>
      </c>
      <c r="M3209" s="23">
        <f>IF(D3209="","",IF(AND(K3209&gt;0,L3209=1),"Yes","No"))</f>
        <v/>
      </c>
      <c r="N3209" s="50">
        <f>IF(D3209="","",N3109+F3209)</f>
        <v/>
      </c>
      <c r="O3209" s="49">
        <f>IF(D3209="","",IF(AND(K3209=0,K3109&gt;0),C3209,""))</f>
        <v/>
      </c>
    </row>
    <row r="3210">
      <c r="A3210" s="47">
        <f>IF(B3210="","",DATE(YEAR('Debt Inputs'!$E$2),MONTH('Debt Inputs'!$E$2)+32,1))</f>
        <v/>
      </c>
      <c r="B3210" s="18">
        <f>IF('Debt Inputs'!A10="","",'Debt Inputs'!A10)</f>
        <v/>
      </c>
      <c r="C3210" s="19">
        <f>IF(B3210="","",IFERROR(VLOOKUP(B3210,'Debt Inputs'!$A$6:$M$105,2,FALSE),""))</f>
        <v/>
      </c>
      <c r="D3210" s="48">
        <f>IF(B3210="","",K3110)</f>
        <v/>
      </c>
      <c r="E3210" s="21">
        <f>IF(B3210="","",IFERROR(VLOOKUP(B3210,'Debt Inputs'!$A$6:$M$105,5,FALSE),0))</f>
        <v/>
      </c>
      <c r="F3210" s="48">
        <f>IF(D3210="","",IFERROR(D3210*E3210/12,0))</f>
        <v/>
      </c>
      <c r="G3210" s="48">
        <f>IF(D3210="","",MIN(IFERROR(VLOOKUP(B3210,'Debt Inputs'!$A$6:$M$105,7,FALSE),0),D3210+F3210))</f>
        <v/>
      </c>
      <c r="H3210" s="48">
        <f>IF(D3210="","",IF(L3210=1,MAX(0,'Debt Inputs'!$B$2-SUM($G$3206:$G$3305)),0))</f>
        <v/>
      </c>
      <c r="I3210" s="48">
        <f>IF(D3210="","",MIN(D3210+F3210,G3210+H3210))</f>
        <v/>
      </c>
      <c r="J3210" s="48">
        <f>IF(D3210="","",MIN(D3210,MAX(0,I3210-F3210)))</f>
        <v/>
      </c>
      <c r="K3210" s="48">
        <f>IF(D3210="","",MAX(0,D3210+F3210-I3210))</f>
        <v/>
      </c>
      <c r="L3210" s="18">
        <f>IF(D3210="","",IF(D3210&lt;=0,"",1+COUNTIFS($D$3206:$D$3305,"&gt;0",$E$3206:$E$3305,"&gt;"&amp;E3210)))</f>
        <v/>
      </c>
      <c r="M3210" s="18">
        <f>IF(D3210="","",IF(AND(K3210&gt;0,L3210=1),"Yes","No"))</f>
        <v/>
      </c>
      <c r="N3210" s="48">
        <f>IF(D3210="","",N3110+F3210)</f>
        <v/>
      </c>
      <c r="O3210" s="47">
        <f>IF(D3210="","",IF(AND(K3210=0,K3110&gt;0),C3210,""))</f>
        <v/>
      </c>
    </row>
    <row r="3211">
      <c r="A3211" s="49">
        <f>IF(B3211="","",DATE(YEAR('Debt Inputs'!$E$2),MONTH('Debt Inputs'!$E$2)+32,1))</f>
        <v/>
      </c>
      <c r="B3211" s="23">
        <f>IF('Debt Inputs'!A11="","",'Debt Inputs'!A11)</f>
        <v/>
      </c>
      <c r="C3211" s="24">
        <f>IF(B3211="","",IFERROR(VLOOKUP(B3211,'Debt Inputs'!$A$6:$M$105,2,FALSE),""))</f>
        <v/>
      </c>
      <c r="D3211" s="50">
        <f>IF(B3211="","",K3111)</f>
        <v/>
      </c>
      <c r="E3211" s="26">
        <f>IF(B3211="","",IFERROR(VLOOKUP(B3211,'Debt Inputs'!$A$6:$M$105,5,FALSE),0))</f>
        <v/>
      </c>
      <c r="F3211" s="50">
        <f>IF(D3211="","",IFERROR(D3211*E3211/12,0))</f>
        <v/>
      </c>
      <c r="G3211" s="50">
        <f>IF(D3211="","",MIN(IFERROR(VLOOKUP(B3211,'Debt Inputs'!$A$6:$M$105,7,FALSE),0),D3211+F3211))</f>
        <v/>
      </c>
      <c r="H3211" s="50">
        <f>IF(D3211="","",IF(L3211=1,MAX(0,'Debt Inputs'!$B$2-SUM($G$3206:$G$3305)),0))</f>
        <v/>
      </c>
      <c r="I3211" s="50">
        <f>IF(D3211="","",MIN(D3211+F3211,G3211+H3211))</f>
        <v/>
      </c>
      <c r="J3211" s="50">
        <f>IF(D3211="","",MIN(D3211,MAX(0,I3211-F3211)))</f>
        <v/>
      </c>
      <c r="K3211" s="50">
        <f>IF(D3211="","",MAX(0,D3211+F3211-I3211))</f>
        <v/>
      </c>
      <c r="L3211" s="23">
        <f>IF(D3211="","",IF(D3211&lt;=0,"",1+COUNTIFS($D$3206:$D$3305,"&gt;0",$E$3206:$E$3305,"&gt;"&amp;E3211)))</f>
        <v/>
      </c>
      <c r="M3211" s="23">
        <f>IF(D3211="","",IF(AND(K3211&gt;0,L3211=1),"Yes","No"))</f>
        <v/>
      </c>
      <c r="N3211" s="50">
        <f>IF(D3211="","",N3111+F3211)</f>
        <v/>
      </c>
      <c r="O3211" s="49">
        <f>IF(D3211="","",IF(AND(K3211=0,K3111&gt;0),C3211,""))</f>
        <v/>
      </c>
    </row>
    <row r="3212">
      <c r="A3212" s="47">
        <f>IF(B3212="","",DATE(YEAR('Debt Inputs'!$E$2),MONTH('Debt Inputs'!$E$2)+32,1))</f>
        <v/>
      </c>
      <c r="B3212" s="18">
        <f>IF('Debt Inputs'!A12="","",'Debt Inputs'!A12)</f>
        <v/>
      </c>
      <c r="C3212" s="19">
        <f>IF(B3212="","",IFERROR(VLOOKUP(B3212,'Debt Inputs'!$A$6:$M$105,2,FALSE),""))</f>
        <v/>
      </c>
      <c r="D3212" s="48">
        <f>IF(B3212="","",K3112)</f>
        <v/>
      </c>
      <c r="E3212" s="21">
        <f>IF(B3212="","",IFERROR(VLOOKUP(B3212,'Debt Inputs'!$A$6:$M$105,5,FALSE),0))</f>
        <v/>
      </c>
      <c r="F3212" s="48">
        <f>IF(D3212="","",IFERROR(D3212*E3212/12,0))</f>
        <v/>
      </c>
      <c r="G3212" s="48">
        <f>IF(D3212="","",MIN(IFERROR(VLOOKUP(B3212,'Debt Inputs'!$A$6:$M$105,7,FALSE),0),D3212+F3212))</f>
        <v/>
      </c>
      <c r="H3212" s="48">
        <f>IF(D3212="","",IF(L3212=1,MAX(0,'Debt Inputs'!$B$2-SUM($G$3206:$G$3305)),0))</f>
        <v/>
      </c>
      <c r="I3212" s="48">
        <f>IF(D3212="","",MIN(D3212+F3212,G3212+H3212))</f>
        <v/>
      </c>
      <c r="J3212" s="48">
        <f>IF(D3212="","",MIN(D3212,MAX(0,I3212-F3212)))</f>
        <v/>
      </c>
      <c r="K3212" s="48">
        <f>IF(D3212="","",MAX(0,D3212+F3212-I3212))</f>
        <v/>
      </c>
      <c r="L3212" s="18">
        <f>IF(D3212="","",IF(D3212&lt;=0,"",1+COUNTIFS($D$3206:$D$3305,"&gt;0",$E$3206:$E$3305,"&gt;"&amp;E3212)))</f>
        <v/>
      </c>
      <c r="M3212" s="18">
        <f>IF(D3212="","",IF(AND(K3212&gt;0,L3212=1),"Yes","No"))</f>
        <v/>
      </c>
      <c r="N3212" s="48">
        <f>IF(D3212="","",N3112+F3212)</f>
        <v/>
      </c>
      <c r="O3212" s="47">
        <f>IF(D3212="","",IF(AND(K3212=0,K3112&gt;0),C3212,""))</f>
        <v/>
      </c>
    </row>
    <row r="3213">
      <c r="A3213" s="49">
        <f>IF(B3213="","",DATE(YEAR('Debt Inputs'!$E$2),MONTH('Debt Inputs'!$E$2)+32,1))</f>
        <v/>
      </c>
      <c r="B3213" s="23">
        <f>IF('Debt Inputs'!A13="","",'Debt Inputs'!A13)</f>
        <v/>
      </c>
      <c r="C3213" s="24">
        <f>IF(B3213="","",IFERROR(VLOOKUP(B3213,'Debt Inputs'!$A$6:$M$105,2,FALSE),""))</f>
        <v/>
      </c>
      <c r="D3213" s="50">
        <f>IF(B3213="","",K3113)</f>
        <v/>
      </c>
      <c r="E3213" s="26">
        <f>IF(B3213="","",IFERROR(VLOOKUP(B3213,'Debt Inputs'!$A$6:$M$105,5,FALSE),0))</f>
        <v/>
      </c>
      <c r="F3213" s="50">
        <f>IF(D3213="","",IFERROR(D3213*E3213/12,0))</f>
        <v/>
      </c>
      <c r="G3213" s="50">
        <f>IF(D3213="","",MIN(IFERROR(VLOOKUP(B3213,'Debt Inputs'!$A$6:$M$105,7,FALSE),0),D3213+F3213))</f>
        <v/>
      </c>
      <c r="H3213" s="50">
        <f>IF(D3213="","",IF(L3213=1,MAX(0,'Debt Inputs'!$B$2-SUM($G$3206:$G$3305)),0))</f>
        <v/>
      </c>
      <c r="I3213" s="50">
        <f>IF(D3213="","",MIN(D3213+F3213,G3213+H3213))</f>
        <v/>
      </c>
      <c r="J3213" s="50">
        <f>IF(D3213="","",MIN(D3213,MAX(0,I3213-F3213)))</f>
        <v/>
      </c>
      <c r="K3213" s="50">
        <f>IF(D3213="","",MAX(0,D3213+F3213-I3213))</f>
        <v/>
      </c>
      <c r="L3213" s="23">
        <f>IF(D3213="","",IF(D3213&lt;=0,"",1+COUNTIFS($D$3206:$D$3305,"&gt;0",$E$3206:$E$3305,"&gt;"&amp;E3213)))</f>
        <v/>
      </c>
      <c r="M3213" s="23">
        <f>IF(D3213="","",IF(AND(K3213&gt;0,L3213=1),"Yes","No"))</f>
        <v/>
      </c>
      <c r="N3213" s="50">
        <f>IF(D3213="","",N3113+F3213)</f>
        <v/>
      </c>
      <c r="O3213" s="49">
        <f>IF(D3213="","",IF(AND(K3213=0,K3113&gt;0),C3213,""))</f>
        <v/>
      </c>
    </row>
    <row r="3214">
      <c r="A3214" s="47">
        <f>IF(B3214="","",DATE(YEAR('Debt Inputs'!$E$2),MONTH('Debt Inputs'!$E$2)+32,1))</f>
        <v/>
      </c>
      <c r="B3214" s="18">
        <f>IF('Debt Inputs'!A14="","",'Debt Inputs'!A14)</f>
        <v/>
      </c>
      <c r="C3214" s="19">
        <f>IF(B3214="","",IFERROR(VLOOKUP(B3214,'Debt Inputs'!$A$6:$M$105,2,FALSE),""))</f>
        <v/>
      </c>
      <c r="D3214" s="48">
        <f>IF(B3214="","",K3114)</f>
        <v/>
      </c>
      <c r="E3214" s="21">
        <f>IF(B3214="","",IFERROR(VLOOKUP(B3214,'Debt Inputs'!$A$6:$M$105,5,FALSE),0))</f>
        <v/>
      </c>
      <c r="F3214" s="48">
        <f>IF(D3214="","",IFERROR(D3214*E3214/12,0))</f>
        <v/>
      </c>
      <c r="G3214" s="48">
        <f>IF(D3214="","",MIN(IFERROR(VLOOKUP(B3214,'Debt Inputs'!$A$6:$M$105,7,FALSE),0),D3214+F3214))</f>
        <v/>
      </c>
      <c r="H3214" s="48">
        <f>IF(D3214="","",IF(L3214=1,MAX(0,'Debt Inputs'!$B$2-SUM($G$3206:$G$3305)),0))</f>
        <v/>
      </c>
      <c r="I3214" s="48">
        <f>IF(D3214="","",MIN(D3214+F3214,G3214+H3214))</f>
        <v/>
      </c>
      <c r="J3214" s="48">
        <f>IF(D3214="","",MIN(D3214,MAX(0,I3214-F3214)))</f>
        <v/>
      </c>
      <c r="K3214" s="48">
        <f>IF(D3214="","",MAX(0,D3214+F3214-I3214))</f>
        <v/>
      </c>
      <c r="L3214" s="18">
        <f>IF(D3214="","",IF(D3214&lt;=0,"",1+COUNTIFS($D$3206:$D$3305,"&gt;0",$E$3206:$E$3305,"&gt;"&amp;E3214)))</f>
        <v/>
      </c>
      <c r="M3214" s="18">
        <f>IF(D3214="","",IF(AND(K3214&gt;0,L3214=1),"Yes","No"))</f>
        <v/>
      </c>
      <c r="N3214" s="48">
        <f>IF(D3214="","",N3114+F3214)</f>
        <v/>
      </c>
      <c r="O3214" s="47">
        <f>IF(D3214="","",IF(AND(K3214=0,K3114&gt;0),C3214,""))</f>
        <v/>
      </c>
    </row>
    <row r="3215">
      <c r="A3215" s="49">
        <f>IF(B3215="","",DATE(YEAR('Debt Inputs'!$E$2),MONTH('Debt Inputs'!$E$2)+32,1))</f>
        <v/>
      </c>
      <c r="B3215" s="23">
        <f>IF('Debt Inputs'!A15="","",'Debt Inputs'!A15)</f>
        <v/>
      </c>
      <c r="C3215" s="24">
        <f>IF(B3215="","",IFERROR(VLOOKUP(B3215,'Debt Inputs'!$A$6:$M$105,2,FALSE),""))</f>
        <v/>
      </c>
      <c r="D3215" s="50">
        <f>IF(B3215="","",K3115)</f>
        <v/>
      </c>
      <c r="E3215" s="26">
        <f>IF(B3215="","",IFERROR(VLOOKUP(B3215,'Debt Inputs'!$A$6:$M$105,5,FALSE),0))</f>
        <v/>
      </c>
      <c r="F3215" s="50">
        <f>IF(D3215="","",IFERROR(D3215*E3215/12,0))</f>
        <v/>
      </c>
      <c r="G3215" s="50">
        <f>IF(D3215="","",MIN(IFERROR(VLOOKUP(B3215,'Debt Inputs'!$A$6:$M$105,7,FALSE),0),D3215+F3215))</f>
        <v/>
      </c>
      <c r="H3215" s="50">
        <f>IF(D3215="","",IF(L3215=1,MAX(0,'Debt Inputs'!$B$2-SUM($G$3206:$G$3305)),0))</f>
        <v/>
      </c>
      <c r="I3215" s="50">
        <f>IF(D3215="","",MIN(D3215+F3215,G3215+H3215))</f>
        <v/>
      </c>
      <c r="J3215" s="50">
        <f>IF(D3215="","",MIN(D3215,MAX(0,I3215-F3215)))</f>
        <v/>
      </c>
      <c r="K3215" s="50">
        <f>IF(D3215="","",MAX(0,D3215+F3215-I3215))</f>
        <v/>
      </c>
      <c r="L3215" s="23">
        <f>IF(D3215="","",IF(D3215&lt;=0,"",1+COUNTIFS($D$3206:$D$3305,"&gt;0",$E$3206:$E$3305,"&gt;"&amp;E3215)))</f>
        <v/>
      </c>
      <c r="M3215" s="23">
        <f>IF(D3215="","",IF(AND(K3215&gt;0,L3215=1),"Yes","No"))</f>
        <v/>
      </c>
      <c r="N3215" s="50">
        <f>IF(D3215="","",N3115+F3215)</f>
        <v/>
      </c>
      <c r="O3215" s="49">
        <f>IF(D3215="","",IF(AND(K3215=0,K3115&gt;0),C3215,""))</f>
        <v/>
      </c>
    </row>
    <row r="3216">
      <c r="A3216" s="47">
        <f>IF(B3216="","",DATE(YEAR('Debt Inputs'!$E$2),MONTH('Debt Inputs'!$E$2)+32,1))</f>
        <v/>
      </c>
      <c r="B3216" s="18">
        <f>IF('Debt Inputs'!A16="","",'Debt Inputs'!A16)</f>
        <v/>
      </c>
      <c r="C3216" s="19">
        <f>IF(B3216="","",IFERROR(VLOOKUP(B3216,'Debt Inputs'!$A$6:$M$105,2,FALSE),""))</f>
        <v/>
      </c>
      <c r="D3216" s="48">
        <f>IF(B3216="","",K3116)</f>
        <v/>
      </c>
      <c r="E3216" s="21">
        <f>IF(B3216="","",IFERROR(VLOOKUP(B3216,'Debt Inputs'!$A$6:$M$105,5,FALSE),0))</f>
        <v/>
      </c>
      <c r="F3216" s="48">
        <f>IF(D3216="","",IFERROR(D3216*E3216/12,0))</f>
        <v/>
      </c>
      <c r="G3216" s="48">
        <f>IF(D3216="","",MIN(IFERROR(VLOOKUP(B3216,'Debt Inputs'!$A$6:$M$105,7,FALSE),0),D3216+F3216))</f>
        <v/>
      </c>
      <c r="H3216" s="48">
        <f>IF(D3216="","",IF(L3216=1,MAX(0,'Debt Inputs'!$B$2-SUM($G$3206:$G$3305)),0))</f>
        <v/>
      </c>
      <c r="I3216" s="48">
        <f>IF(D3216="","",MIN(D3216+F3216,G3216+H3216))</f>
        <v/>
      </c>
      <c r="J3216" s="48">
        <f>IF(D3216="","",MIN(D3216,MAX(0,I3216-F3216)))</f>
        <v/>
      </c>
      <c r="K3216" s="48">
        <f>IF(D3216="","",MAX(0,D3216+F3216-I3216))</f>
        <v/>
      </c>
      <c r="L3216" s="18">
        <f>IF(D3216="","",IF(D3216&lt;=0,"",1+COUNTIFS($D$3206:$D$3305,"&gt;0",$E$3206:$E$3305,"&gt;"&amp;E3216)))</f>
        <v/>
      </c>
      <c r="M3216" s="18">
        <f>IF(D3216="","",IF(AND(K3216&gt;0,L3216=1),"Yes","No"))</f>
        <v/>
      </c>
      <c r="N3216" s="48">
        <f>IF(D3216="","",N3116+F3216)</f>
        <v/>
      </c>
      <c r="O3216" s="47">
        <f>IF(D3216="","",IF(AND(K3216=0,K3116&gt;0),C3216,""))</f>
        <v/>
      </c>
    </row>
    <row r="3217">
      <c r="A3217" s="49">
        <f>IF(B3217="","",DATE(YEAR('Debt Inputs'!$E$2),MONTH('Debt Inputs'!$E$2)+32,1))</f>
        <v/>
      </c>
      <c r="B3217" s="23">
        <f>IF('Debt Inputs'!A17="","",'Debt Inputs'!A17)</f>
        <v/>
      </c>
      <c r="C3217" s="24">
        <f>IF(B3217="","",IFERROR(VLOOKUP(B3217,'Debt Inputs'!$A$6:$M$105,2,FALSE),""))</f>
        <v/>
      </c>
      <c r="D3217" s="50">
        <f>IF(B3217="","",K3117)</f>
        <v/>
      </c>
      <c r="E3217" s="26">
        <f>IF(B3217="","",IFERROR(VLOOKUP(B3217,'Debt Inputs'!$A$6:$M$105,5,FALSE),0))</f>
        <v/>
      </c>
      <c r="F3217" s="50">
        <f>IF(D3217="","",IFERROR(D3217*E3217/12,0))</f>
        <v/>
      </c>
      <c r="G3217" s="50">
        <f>IF(D3217="","",MIN(IFERROR(VLOOKUP(B3217,'Debt Inputs'!$A$6:$M$105,7,FALSE),0),D3217+F3217))</f>
        <v/>
      </c>
      <c r="H3217" s="50">
        <f>IF(D3217="","",IF(L3217=1,MAX(0,'Debt Inputs'!$B$2-SUM($G$3206:$G$3305)),0))</f>
        <v/>
      </c>
      <c r="I3217" s="50">
        <f>IF(D3217="","",MIN(D3217+F3217,G3217+H3217))</f>
        <v/>
      </c>
      <c r="J3217" s="50">
        <f>IF(D3217="","",MIN(D3217,MAX(0,I3217-F3217)))</f>
        <v/>
      </c>
      <c r="K3217" s="50">
        <f>IF(D3217="","",MAX(0,D3217+F3217-I3217))</f>
        <v/>
      </c>
      <c r="L3217" s="23">
        <f>IF(D3217="","",IF(D3217&lt;=0,"",1+COUNTIFS($D$3206:$D$3305,"&gt;0",$E$3206:$E$3305,"&gt;"&amp;E3217)))</f>
        <v/>
      </c>
      <c r="M3217" s="23">
        <f>IF(D3217="","",IF(AND(K3217&gt;0,L3217=1),"Yes","No"))</f>
        <v/>
      </c>
      <c r="N3217" s="50">
        <f>IF(D3217="","",N3117+F3217)</f>
        <v/>
      </c>
      <c r="O3217" s="49">
        <f>IF(D3217="","",IF(AND(K3217=0,K3117&gt;0),C3217,""))</f>
        <v/>
      </c>
    </row>
    <row r="3218">
      <c r="A3218" s="47">
        <f>IF(B3218="","",DATE(YEAR('Debt Inputs'!$E$2),MONTH('Debt Inputs'!$E$2)+32,1))</f>
        <v/>
      </c>
      <c r="B3218" s="18">
        <f>IF('Debt Inputs'!A18="","",'Debt Inputs'!A18)</f>
        <v/>
      </c>
      <c r="C3218" s="19">
        <f>IF(B3218="","",IFERROR(VLOOKUP(B3218,'Debt Inputs'!$A$6:$M$105,2,FALSE),""))</f>
        <v/>
      </c>
      <c r="D3218" s="48">
        <f>IF(B3218="","",K3118)</f>
        <v/>
      </c>
      <c r="E3218" s="21">
        <f>IF(B3218="","",IFERROR(VLOOKUP(B3218,'Debt Inputs'!$A$6:$M$105,5,FALSE),0))</f>
        <v/>
      </c>
      <c r="F3218" s="48">
        <f>IF(D3218="","",IFERROR(D3218*E3218/12,0))</f>
        <v/>
      </c>
      <c r="G3218" s="48">
        <f>IF(D3218="","",MIN(IFERROR(VLOOKUP(B3218,'Debt Inputs'!$A$6:$M$105,7,FALSE),0),D3218+F3218))</f>
        <v/>
      </c>
      <c r="H3218" s="48">
        <f>IF(D3218="","",IF(L3218=1,MAX(0,'Debt Inputs'!$B$2-SUM($G$3206:$G$3305)),0))</f>
        <v/>
      </c>
      <c r="I3218" s="48">
        <f>IF(D3218="","",MIN(D3218+F3218,G3218+H3218))</f>
        <v/>
      </c>
      <c r="J3218" s="48">
        <f>IF(D3218="","",MIN(D3218,MAX(0,I3218-F3218)))</f>
        <v/>
      </c>
      <c r="K3218" s="48">
        <f>IF(D3218="","",MAX(0,D3218+F3218-I3218))</f>
        <v/>
      </c>
      <c r="L3218" s="18">
        <f>IF(D3218="","",IF(D3218&lt;=0,"",1+COUNTIFS($D$3206:$D$3305,"&gt;0",$E$3206:$E$3305,"&gt;"&amp;E3218)))</f>
        <v/>
      </c>
      <c r="M3218" s="18">
        <f>IF(D3218="","",IF(AND(K3218&gt;0,L3218=1),"Yes","No"))</f>
        <v/>
      </c>
      <c r="N3218" s="48">
        <f>IF(D3218="","",N3118+F3218)</f>
        <v/>
      </c>
      <c r="O3218" s="47">
        <f>IF(D3218="","",IF(AND(K3218=0,K3118&gt;0),C3218,""))</f>
        <v/>
      </c>
    </row>
    <row r="3219">
      <c r="A3219" s="49">
        <f>IF(B3219="","",DATE(YEAR('Debt Inputs'!$E$2),MONTH('Debt Inputs'!$E$2)+32,1))</f>
        <v/>
      </c>
      <c r="B3219" s="23">
        <f>IF('Debt Inputs'!A19="","",'Debt Inputs'!A19)</f>
        <v/>
      </c>
      <c r="C3219" s="24">
        <f>IF(B3219="","",IFERROR(VLOOKUP(B3219,'Debt Inputs'!$A$6:$M$105,2,FALSE),""))</f>
        <v/>
      </c>
      <c r="D3219" s="50">
        <f>IF(B3219="","",K3119)</f>
        <v/>
      </c>
      <c r="E3219" s="26">
        <f>IF(B3219="","",IFERROR(VLOOKUP(B3219,'Debt Inputs'!$A$6:$M$105,5,FALSE),0))</f>
        <v/>
      </c>
      <c r="F3219" s="50">
        <f>IF(D3219="","",IFERROR(D3219*E3219/12,0))</f>
        <v/>
      </c>
      <c r="G3219" s="50">
        <f>IF(D3219="","",MIN(IFERROR(VLOOKUP(B3219,'Debt Inputs'!$A$6:$M$105,7,FALSE),0),D3219+F3219))</f>
        <v/>
      </c>
      <c r="H3219" s="50">
        <f>IF(D3219="","",IF(L3219=1,MAX(0,'Debt Inputs'!$B$2-SUM($G$3206:$G$3305)),0))</f>
        <v/>
      </c>
      <c r="I3219" s="50">
        <f>IF(D3219="","",MIN(D3219+F3219,G3219+H3219))</f>
        <v/>
      </c>
      <c r="J3219" s="50">
        <f>IF(D3219="","",MIN(D3219,MAX(0,I3219-F3219)))</f>
        <v/>
      </c>
      <c r="K3219" s="50">
        <f>IF(D3219="","",MAX(0,D3219+F3219-I3219))</f>
        <v/>
      </c>
      <c r="L3219" s="23">
        <f>IF(D3219="","",IF(D3219&lt;=0,"",1+COUNTIFS($D$3206:$D$3305,"&gt;0",$E$3206:$E$3305,"&gt;"&amp;E3219)))</f>
        <v/>
      </c>
      <c r="M3219" s="23">
        <f>IF(D3219="","",IF(AND(K3219&gt;0,L3219=1),"Yes","No"))</f>
        <v/>
      </c>
      <c r="N3219" s="50">
        <f>IF(D3219="","",N3119+F3219)</f>
        <v/>
      </c>
      <c r="O3219" s="49">
        <f>IF(D3219="","",IF(AND(K3219=0,K3119&gt;0),C3219,""))</f>
        <v/>
      </c>
    </row>
    <row r="3220">
      <c r="A3220" s="47">
        <f>IF(B3220="","",DATE(YEAR('Debt Inputs'!$E$2),MONTH('Debt Inputs'!$E$2)+32,1))</f>
        <v/>
      </c>
      <c r="B3220" s="18">
        <f>IF('Debt Inputs'!A20="","",'Debt Inputs'!A20)</f>
        <v/>
      </c>
      <c r="C3220" s="19">
        <f>IF(B3220="","",IFERROR(VLOOKUP(B3220,'Debt Inputs'!$A$6:$M$105,2,FALSE),""))</f>
        <v/>
      </c>
      <c r="D3220" s="48">
        <f>IF(B3220="","",K3120)</f>
        <v/>
      </c>
      <c r="E3220" s="21">
        <f>IF(B3220="","",IFERROR(VLOOKUP(B3220,'Debt Inputs'!$A$6:$M$105,5,FALSE),0))</f>
        <v/>
      </c>
      <c r="F3220" s="48">
        <f>IF(D3220="","",IFERROR(D3220*E3220/12,0))</f>
        <v/>
      </c>
      <c r="G3220" s="48">
        <f>IF(D3220="","",MIN(IFERROR(VLOOKUP(B3220,'Debt Inputs'!$A$6:$M$105,7,FALSE),0),D3220+F3220))</f>
        <v/>
      </c>
      <c r="H3220" s="48">
        <f>IF(D3220="","",IF(L3220=1,MAX(0,'Debt Inputs'!$B$2-SUM($G$3206:$G$3305)),0))</f>
        <v/>
      </c>
      <c r="I3220" s="48">
        <f>IF(D3220="","",MIN(D3220+F3220,G3220+H3220))</f>
        <v/>
      </c>
      <c r="J3220" s="48">
        <f>IF(D3220="","",MIN(D3220,MAX(0,I3220-F3220)))</f>
        <v/>
      </c>
      <c r="K3220" s="48">
        <f>IF(D3220="","",MAX(0,D3220+F3220-I3220))</f>
        <v/>
      </c>
      <c r="L3220" s="18">
        <f>IF(D3220="","",IF(D3220&lt;=0,"",1+COUNTIFS($D$3206:$D$3305,"&gt;0",$E$3206:$E$3305,"&gt;"&amp;E3220)))</f>
        <v/>
      </c>
      <c r="M3220" s="18">
        <f>IF(D3220="","",IF(AND(K3220&gt;0,L3220=1),"Yes","No"))</f>
        <v/>
      </c>
      <c r="N3220" s="48">
        <f>IF(D3220="","",N3120+F3220)</f>
        <v/>
      </c>
      <c r="O3220" s="47">
        <f>IF(D3220="","",IF(AND(K3220=0,K3120&gt;0),C3220,""))</f>
        <v/>
      </c>
    </row>
    <row r="3221">
      <c r="A3221" s="49">
        <f>IF(B3221="","",DATE(YEAR('Debt Inputs'!$E$2),MONTH('Debt Inputs'!$E$2)+32,1))</f>
        <v/>
      </c>
      <c r="B3221" s="23">
        <f>IF('Debt Inputs'!A21="","",'Debt Inputs'!A21)</f>
        <v/>
      </c>
      <c r="C3221" s="24">
        <f>IF(B3221="","",IFERROR(VLOOKUP(B3221,'Debt Inputs'!$A$6:$M$105,2,FALSE),""))</f>
        <v/>
      </c>
      <c r="D3221" s="50">
        <f>IF(B3221="","",K3121)</f>
        <v/>
      </c>
      <c r="E3221" s="26">
        <f>IF(B3221="","",IFERROR(VLOOKUP(B3221,'Debt Inputs'!$A$6:$M$105,5,FALSE),0))</f>
        <v/>
      </c>
      <c r="F3221" s="50">
        <f>IF(D3221="","",IFERROR(D3221*E3221/12,0))</f>
        <v/>
      </c>
      <c r="G3221" s="50">
        <f>IF(D3221="","",MIN(IFERROR(VLOOKUP(B3221,'Debt Inputs'!$A$6:$M$105,7,FALSE),0),D3221+F3221))</f>
        <v/>
      </c>
      <c r="H3221" s="50">
        <f>IF(D3221="","",IF(L3221=1,MAX(0,'Debt Inputs'!$B$2-SUM($G$3206:$G$3305)),0))</f>
        <v/>
      </c>
      <c r="I3221" s="50">
        <f>IF(D3221="","",MIN(D3221+F3221,G3221+H3221))</f>
        <v/>
      </c>
      <c r="J3221" s="50">
        <f>IF(D3221="","",MIN(D3221,MAX(0,I3221-F3221)))</f>
        <v/>
      </c>
      <c r="K3221" s="50">
        <f>IF(D3221="","",MAX(0,D3221+F3221-I3221))</f>
        <v/>
      </c>
      <c r="L3221" s="23">
        <f>IF(D3221="","",IF(D3221&lt;=0,"",1+COUNTIFS($D$3206:$D$3305,"&gt;0",$E$3206:$E$3305,"&gt;"&amp;E3221)))</f>
        <v/>
      </c>
      <c r="M3221" s="23">
        <f>IF(D3221="","",IF(AND(K3221&gt;0,L3221=1),"Yes","No"))</f>
        <v/>
      </c>
      <c r="N3221" s="50">
        <f>IF(D3221="","",N3121+F3221)</f>
        <v/>
      </c>
      <c r="O3221" s="49">
        <f>IF(D3221="","",IF(AND(K3221=0,K3121&gt;0),C3221,""))</f>
        <v/>
      </c>
    </row>
    <row r="3222">
      <c r="A3222" s="47">
        <f>IF(B3222="","",DATE(YEAR('Debt Inputs'!$E$2),MONTH('Debt Inputs'!$E$2)+32,1))</f>
        <v/>
      </c>
      <c r="B3222" s="18">
        <f>IF('Debt Inputs'!A22="","",'Debt Inputs'!A22)</f>
        <v/>
      </c>
      <c r="C3222" s="19">
        <f>IF(B3222="","",IFERROR(VLOOKUP(B3222,'Debt Inputs'!$A$6:$M$105,2,FALSE),""))</f>
        <v/>
      </c>
      <c r="D3222" s="48">
        <f>IF(B3222="","",K3122)</f>
        <v/>
      </c>
      <c r="E3222" s="21">
        <f>IF(B3222="","",IFERROR(VLOOKUP(B3222,'Debt Inputs'!$A$6:$M$105,5,FALSE),0))</f>
        <v/>
      </c>
      <c r="F3222" s="48">
        <f>IF(D3222="","",IFERROR(D3222*E3222/12,0))</f>
        <v/>
      </c>
      <c r="G3222" s="48">
        <f>IF(D3222="","",MIN(IFERROR(VLOOKUP(B3222,'Debt Inputs'!$A$6:$M$105,7,FALSE),0),D3222+F3222))</f>
        <v/>
      </c>
      <c r="H3222" s="48">
        <f>IF(D3222="","",IF(L3222=1,MAX(0,'Debt Inputs'!$B$2-SUM($G$3206:$G$3305)),0))</f>
        <v/>
      </c>
      <c r="I3222" s="48">
        <f>IF(D3222="","",MIN(D3222+F3222,G3222+H3222))</f>
        <v/>
      </c>
      <c r="J3222" s="48">
        <f>IF(D3222="","",MIN(D3222,MAX(0,I3222-F3222)))</f>
        <v/>
      </c>
      <c r="K3222" s="48">
        <f>IF(D3222="","",MAX(0,D3222+F3222-I3222))</f>
        <v/>
      </c>
      <c r="L3222" s="18">
        <f>IF(D3222="","",IF(D3222&lt;=0,"",1+COUNTIFS($D$3206:$D$3305,"&gt;0",$E$3206:$E$3305,"&gt;"&amp;E3222)))</f>
        <v/>
      </c>
      <c r="M3222" s="18">
        <f>IF(D3222="","",IF(AND(K3222&gt;0,L3222=1),"Yes","No"))</f>
        <v/>
      </c>
      <c r="N3222" s="48">
        <f>IF(D3222="","",N3122+F3222)</f>
        <v/>
      </c>
      <c r="O3222" s="47">
        <f>IF(D3222="","",IF(AND(K3222=0,K3122&gt;0),C3222,""))</f>
        <v/>
      </c>
    </row>
    <row r="3223">
      <c r="A3223" s="49">
        <f>IF(B3223="","",DATE(YEAR('Debt Inputs'!$E$2),MONTH('Debt Inputs'!$E$2)+32,1))</f>
        <v/>
      </c>
      <c r="B3223" s="23">
        <f>IF('Debt Inputs'!A23="","",'Debt Inputs'!A23)</f>
        <v/>
      </c>
      <c r="C3223" s="24">
        <f>IF(B3223="","",IFERROR(VLOOKUP(B3223,'Debt Inputs'!$A$6:$M$105,2,FALSE),""))</f>
        <v/>
      </c>
      <c r="D3223" s="50">
        <f>IF(B3223="","",K3123)</f>
        <v/>
      </c>
      <c r="E3223" s="26">
        <f>IF(B3223="","",IFERROR(VLOOKUP(B3223,'Debt Inputs'!$A$6:$M$105,5,FALSE),0))</f>
        <v/>
      </c>
      <c r="F3223" s="50">
        <f>IF(D3223="","",IFERROR(D3223*E3223/12,0))</f>
        <v/>
      </c>
      <c r="G3223" s="50">
        <f>IF(D3223="","",MIN(IFERROR(VLOOKUP(B3223,'Debt Inputs'!$A$6:$M$105,7,FALSE),0),D3223+F3223))</f>
        <v/>
      </c>
      <c r="H3223" s="50">
        <f>IF(D3223="","",IF(L3223=1,MAX(0,'Debt Inputs'!$B$2-SUM($G$3206:$G$3305)),0))</f>
        <v/>
      </c>
      <c r="I3223" s="50">
        <f>IF(D3223="","",MIN(D3223+F3223,G3223+H3223))</f>
        <v/>
      </c>
      <c r="J3223" s="50">
        <f>IF(D3223="","",MIN(D3223,MAX(0,I3223-F3223)))</f>
        <v/>
      </c>
      <c r="K3223" s="50">
        <f>IF(D3223="","",MAX(0,D3223+F3223-I3223))</f>
        <v/>
      </c>
      <c r="L3223" s="23">
        <f>IF(D3223="","",IF(D3223&lt;=0,"",1+COUNTIFS($D$3206:$D$3305,"&gt;0",$E$3206:$E$3305,"&gt;"&amp;E3223)))</f>
        <v/>
      </c>
      <c r="M3223" s="23">
        <f>IF(D3223="","",IF(AND(K3223&gt;0,L3223=1),"Yes","No"))</f>
        <v/>
      </c>
      <c r="N3223" s="50">
        <f>IF(D3223="","",N3123+F3223)</f>
        <v/>
      </c>
      <c r="O3223" s="49">
        <f>IF(D3223="","",IF(AND(K3223=0,K3123&gt;0),C3223,""))</f>
        <v/>
      </c>
    </row>
    <row r="3224">
      <c r="A3224" s="47">
        <f>IF(B3224="","",DATE(YEAR('Debt Inputs'!$E$2),MONTH('Debt Inputs'!$E$2)+32,1))</f>
        <v/>
      </c>
      <c r="B3224" s="18">
        <f>IF('Debt Inputs'!A24="","",'Debt Inputs'!A24)</f>
        <v/>
      </c>
      <c r="C3224" s="19">
        <f>IF(B3224="","",IFERROR(VLOOKUP(B3224,'Debt Inputs'!$A$6:$M$105,2,FALSE),""))</f>
        <v/>
      </c>
      <c r="D3224" s="48">
        <f>IF(B3224="","",K3124)</f>
        <v/>
      </c>
      <c r="E3224" s="21">
        <f>IF(B3224="","",IFERROR(VLOOKUP(B3224,'Debt Inputs'!$A$6:$M$105,5,FALSE),0))</f>
        <v/>
      </c>
      <c r="F3224" s="48">
        <f>IF(D3224="","",IFERROR(D3224*E3224/12,0))</f>
        <v/>
      </c>
      <c r="G3224" s="48">
        <f>IF(D3224="","",MIN(IFERROR(VLOOKUP(B3224,'Debt Inputs'!$A$6:$M$105,7,FALSE),0),D3224+F3224))</f>
        <v/>
      </c>
      <c r="H3224" s="48">
        <f>IF(D3224="","",IF(L3224=1,MAX(0,'Debt Inputs'!$B$2-SUM($G$3206:$G$3305)),0))</f>
        <v/>
      </c>
      <c r="I3224" s="48">
        <f>IF(D3224="","",MIN(D3224+F3224,G3224+H3224))</f>
        <v/>
      </c>
      <c r="J3224" s="48">
        <f>IF(D3224="","",MIN(D3224,MAX(0,I3224-F3224)))</f>
        <v/>
      </c>
      <c r="K3224" s="48">
        <f>IF(D3224="","",MAX(0,D3224+F3224-I3224))</f>
        <v/>
      </c>
      <c r="L3224" s="18">
        <f>IF(D3224="","",IF(D3224&lt;=0,"",1+COUNTIFS($D$3206:$D$3305,"&gt;0",$E$3206:$E$3305,"&gt;"&amp;E3224)))</f>
        <v/>
      </c>
      <c r="M3224" s="18">
        <f>IF(D3224="","",IF(AND(K3224&gt;0,L3224=1),"Yes","No"))</f>
        <v/>
      </c>
      <c r="N3224" s="48">
        <f>IF(D3224="","",N3124+F3224)</f>
        <v/>
      </c>
      <c r="O3224" s="47">
        <f>IF(D3224="","",IF(AND(K3224=0,K3124&gt;0),C3224,""))</f>
        <v/>
      </c>
    </row>
    <row r="3225">
      <c r="A3225" s="49">
        <f>IF(B3225="","",DATE(YEAR('Debt Inputs'!$E$2),MONTH('Debt Inputs'!$E$2)+32,1))</f>
        <v/>
      </c>
      <c r="B3225" s="23">
        <f>IF('Debt Inputs'!A25="","",'Debt Inputs'!A25)</f>
        <v/>
      </c>
      <c r="C3225" s="24">
        <f>IF(B3225="","",IFERROR(VLOOKUP(B3225,'Debt Inputs'!$A$6:$M$105,2,FALSE),""))</f>
        <v/>
      </c>
      <c r="D3225" s="50">
        <f>IF(B3225="","",K3125)</f>
        <v/>
      </c>
      <c r="E3225" s="26">
        <f>IF(B3225="","",IFERROR(VLOOKUP(B3225,'Debt Inputs'!$A$6:$M$105,5,FALSE),0))</f>
        <v/>
      </c>
      <c r="F3225" s="50">
        <f>IF(D3225="","",IFERROR(D3225*E3225/12,0))</f>
        <v/>
      </c>
      <c r="G3225" s="50">
        <f>IF(D3225="","",MIN(IFERROR(VLOOKUP(B3225,'Debt Inputs'!$A$6:$M$105,7,FALSE),0),D3225+F3225))</f>
        <v/>
      </c>
      <c r="H3225" s="50">
        <f>IF(D3225="","",IF(L3225=1,MAX(0,'Debt Inputs'!$B$2-SUM($G$3206:$G$3305)),0))</f>
        <v/>
      </c>
      <c r="I3225" s="50">
        <f>IF(D3225="","",MIN(D3225+F3225,G3225+H3225))</f>
        <v/>
      </c>
      <c r="J3225" s="50">
        <f>IF(D3225="","",MIN(D3225,MAX(0,I3225-F3225)))</f>
        <v/>
      </c>
      <c r="K3225" s="50">
        <f>IF(D3225="","",MAX(0,D3225+F3225-I3225))</f>
        <v/>
      </c>
      <c r="L3225" s="23">
        <f>IF(D3225="","",IF(D3225&lt;=0,"",1+COUNTIFS($D$3206:$D$3305,"&gt;0",$E$3206:$E$3305,"&gt;"&amp;E3225)))</f>
        <v/>
      </c>
      <c r="M3225" s="23">
        <f>IF(D3225="","",IF(AND(K3225&gt;0,L3225=1),"Yes","No"))</f>
        <v/>
      </c>
      <c r="N3225" s="50">
        <f>IF(D3225="","",N3125+F3225)</f>
        <v/>
      </c>
      <c r="O3225" s="49">
        <f>IF(D3225="","",IF(AND(K3225=0,K3125&gt;0),C3225,""))</f>
        <v/>
      </c>
    </row>
    <row r="3226">
      <c r="A3226" s="47">
        <f>IF(B3226="","",DATE(YEAR('Debt Inputs'!$E$2),MONTH('Debt Inputs'!$E$2)+32,1))</f>
        <v/>
      </c>
      <c r="B3226" s="18">
        <f>IF('Debt Inputs'!A26="","",'Debt Inputs'!A26)</f>
        <v/>
      </c>
      <c r="C3226" s="19">
        <f>IF(B3226="","",IFERROR(VLOOKUP(B3226,'Debt Inputs'!$A$6:$M$105,2,FALSE),""))</f>
        <v/>
      </c>
      <c r="D3226" s="48">
        <f>IF(B3226="","",K3126)</f>
        <v/>
      </c>
      <c r="E3226" s="21">
        <f>IF(B3226="","",IFERROR(VLOOKUP(B3226,'Debt Inputs'!$A$6:$M$105,5,FALSE),0))</f>
        <v/>
      </c>
      <c r="F3226" s="48">
        <f>IF(D3226="","",IFERROR(D3226*E3226/12,0))</f>
        <v/>
      </c>
      <c r="G3226" s="48">
        <f>IF(D3226="","",MIN(IFERROR(VLOOKUP(B3226,'Debt Inputs'!$A$6:$M$105,7,FALSE),0),D3226+F3226))</f>
        <v/>
      </c>
      <c r="H3226" s="48">
        <f>IF(D3226="","",IF(L3226=1,MAX(0,'Debt Inputs'!$B$2-SUM($G$3206:$G$3305)),0))</f>
        <v/>
      </c>
      <c r="I3226" s="48">
        <f>IF(D3226="","",MIN(D3226+F3226,G3226+H3226))</f>
        <v/>
      </c>
      <c r="J3226" s="48">
        <f>IF(D3226="","",MIN(D3226,MAX(0,I3226-F3226)))</f>
        <v/>
      </c>
      <c r="K3226" s="48">
        <f>IF(D3226="","",MAX(0,D3226+F3226-I3226))</f>
        <v/>
      </c>
      <c r="L3226" s="18">
        <f>IF(D3226="","",IF(D3226&lt;=0,"",1+COUNTIFS($D$3206:$D$3305,"&gt;0",$E$3206:$E$3305,"&gt;"&amp;E3226)))</f>
        <v/>
      </c>
      <c r="M3226" s="18">
        <f>IF(D3226="","",IF(AND(K3226&gt;0,L3226=1),"Yes","No"))</f>
        <v/>
      </c>
      <c r="N3226" s="48">
        <f>IF(D3226="","",N3126+F3226)</f>
        <v/>
      </c>
      <c r="O3226" s="47">
        <f>IF(D3226="","",IF(AND(K3226=0,K3126&gt;0),C3226,""))</f>
        <v/>
      </c>
    </row>
    <row r="3227">
      <c r="A3227" s="49">
        <f>IF(B3227="","",DATE(YEAR('Debt Inputs'!$E$2),MONTH('Debt Inputs'!$E$2)+32,1))</f>
        <v/>
      </c>
      <c r="B3227" s="23">
        <f>IF('Debt Inputs'!A27="","",'Debt Inputs'!A27)</f>
        <v/>
      </c>
      <c r="C3227" s="24">
        <f>IF(B3227="","",IFERROR(VLOOKUP(B3227,'Debt Inputs'!$A$6:$M$105,2,FALSE),""))</f>
        <v/>
      </c>
      <c r="D3227" s="50">
        <f>IF(B3227="","",K3127)</f>
        <v/>
      </c>
      <c r="E3227" s="26">
        <f>IF(B3227="","",IFERROR(VLOOKUP(B3227,'Debt Inputs'!$A$6:$M$105,5,FALSE),0))</f>
        <v/>
      </c>
      <c r="F3227" s="50">
        <f>IF(D3227="","",IFERROR(D3227*E3227/12,0))</f>
        <v/>
      </c>
      <c r="G3227" s="50">
        <f>IF(D3227="","",MIN(IFERROR(VLOOKUP(B3227,'Debt Inputs'!$A$6:$M$105,7,FALSE),0),D3227+F3227))</f>
        <v/>
      </c>
      <c r="H3227" s="50">
        <f>IF(D3227="","",IF(L3227=1,MAX(0,'Debt Inputs'!$B$2-SUM($G$3206:$G$3305)),0))</f>
        <v/>
      </c>
      <c r="I3227" s="50">
        <f>IF(D3227="","",MIN(D3227+F3227,G3227+H3227))</f>
        <v/>
      </c>
      <c r="J3227" s="50">
        <f>IF(D3227="","",MIN(D3227,MAX(0,I3227-F3227)))</f>
        <v/>
      </c>
      <c r="K3227" s="50">
        <f>IF(D3227="","",MAX(0,D3227+F3227-I3227))</f>
        <v/>
      </c>
      <c r="L3227" s="23">
        <f>IF(D3227="","",IF(D3227&lt;=0,"",1+COUNTIFS($D$3206:$D$3305,"&gt;0",$E$3206:$E$3305,"&gt;"&amp;E3227)))</f>
        <v/>
      </c>
      <c r="M3227" s="23">
        <f>IF(D3227="","",IF(AND(K3227&gt;0,L3227=1),"Yes","No"))</f>
        <v/>
      </c>
      <c r="N3227" s="50">
        <f>IF(D3227="","",N3127+F3227)</f>
        <v/>
      </c>
      <c r="O3227" s="49">
        <f>IF(D3227="","",IF(AND(K3227=0,K3127&gt;0),C3227,""))</f>
        <v/>
      </c>
    </row>
    <row r="3228">
      <c r="A3228" s="47">
        <f>IF(B3228="","",DATE(YEAR('Debt Inputs'!$E$2),MONTH('Debt Inputs'!$E$2)+32,1))</f>
        <v/>
      </c>
      <c r="B3228" s="18">
        <f>IF('Debt Inputs'!A28="","",'Debt Inputs'!A28)</f>
        <v/>
      </c>
      <c r="C3228" s="19">
        <f>IF(B3228="","",IFERROR(VLOOKUP(B3228,'Debt Inputs'!$A$6:$M$105,2,FALSE),""))</f>
        <v/>
      </c>
      <c r="D3228" s="48">
        <f>IF(B3228="","",K3128)</f>
        <v/>
      </c>
      <c r="E3228" s="21">
        <f>IF(B3228="","",IFERROR(VLOOKUP(B3228,'Debt Inputs'!$A$6:$M$105,5,FALSE),0))</f>
        <v/>
      </c>
      <c r="F3228" s="48">
        <f>IF(D3228="","",IFERROR(D3228*E3228/12,0))</f>
        <v/>
      </c>
      <c r="G3228" s="48">
        <f>IF(D3228="","",MIN(IFERROR(VLOOKUP(B3228,'Debt Inputs'!$A$6:$M$105,7,FALSE),0),D3228+F3228))</f>
        <v/>
      </c>
      <c r="H3228" s="48">
        <f>IF(D3228="","",IF(L3228=1,MAX(0,'Debt Inputs'!$B$2-SUM($G$3206:$G$3305)),0))</f>
        <v/>
      </c>
      <c r="I3228" s="48">
        <f>IF(D3228="","",MIN(D3228+F3228,G3228+H3228))</f>
        <v/>
      </c>
      <c r="J3228" s="48">
        <f>IF(D3228="","",MIN(D3228,MAX(0,I3228-F3228)))</f>
        <v/>
      </c>
      <c r="K3228" s="48">
        <f>IF(D3228="","",MAX(0,D3228+F3228-I3228))</f>
        <v/>
      </c>
      <c r="L3228" s="18">
        <f>IF(D3228="","",IF(D3228&lt;=0,"",1+COUNTIFS($D$3206:$D$3305,"&gt;0",$E$3206:$E$3305,"&gt;"&amp;E3228)))</f>
        <v/>
      </c>
      <c r="M3228" s="18">
        <f>IF(D3228="","",IF(AND(K3228&gt;0,L3228=1),"Yes","No"))</f>
        <v/>
      </c>
      <c r="N3228" s="48">
        <f>IF(D3228="","",N3128+F3228)</f>
        <v/>
      </c>
      <c r="O3228" s="47">
        <f>IF(D3228="","",IF(AND(K3228=0,K3128&gt;0),C3228,""))</f>
        <v/>
      </c>
    </row>
    <row r="3229">
      <c r="A3229" s="49">
        <f>IF(B3229="","",DATE(YEAR('Debt Inputs'!$E$2),MONTH('Debt Inputs'!$E$2)+32,1))</f>
        <v/>
      </c>
      <c r="B3229" s="23">
        <f>IF('Debt Inputs'!A29="","",'Debt Inputs'!A29)</f>
        <v/>
      </c>
      <c r="C3229" s="24">
        <f>IF(B3229="","",IFERROR(VLOOKUP(B3229,'Debt Inputs'!$A$6:$M$105,2,FALSE),""))</f>
        <v/>
      </c>
      <c r="D3229" s="50">
        <f>IF(B3229="","",K3129)</f>
        <v/>
      </c>
      <c r="E3229" s="26">
        <f>IF(B3229="","",IFERROR(VLOOKUP(B3229,'Debt Inputs'!$A$6:$M$105,5,FALSE),0))</f>
        <v/>
      </c>
      <c r="F3229" s="50">
        <f>IF(D3229="","",IFERROR(D3229*E3229/12,0))</f>
        <v/>
      </c>
      <c r="G3229" s="50">
        <f>IF(D3229="","",MIN(IFERROR(VLOOKUP(B3229,'Debt Inputs'!$A$6:$M$105,7,FALSE),0),D3229+F3229))</f>
        <v/>
      </c>
      <c r="H3229" s="50">
        <f>IF(D3229="","",IF(L3229=1,MAX(0,'Debt Inputs'!$B$2-SUM($G$3206:$G$3305)),0))</f>
        <v/>
      </c>
      <c r="I3229" s="50">
        <f>IF(D3229="","",MIN(D3229+F3229,G3229+H3229))</f>
        <v/>
      </c>
      <c r="J3229" s="50">
        <f>IF(D3229="","",MIN(D3229,MAX(0,I3229-F3229)))</f>
        <v/>
      </c>
      <c r="K3229" s="50">
        <f>IF(D3229="","",MAX(0,D3229+F3229-I3229))</f>
        <v/>
      </c>
      <c r="L3229" s="23">
        <f>IF(D3229="","",IF(D3229&lt;=0,"",1+COUNTIFS($D$3206:$D$3305,"&gt;0",$E$3206:$E$3305,"&gt;"&amp;E3229)))</f>
        <v/>
      </c>
      <c r="M3229" s="23">
        <f>IF(D3229="","",IF(AND(K3229&gt;0,L3229=1),"Yes","No"))</f>
        <v/>
      </c>
      <c r="N3229" s="50">
        <f>IF(D3229="","",N3129+F3229)</f>
        <v/>
      </c>
      <c r="O3229" s="49">
        <f>IF(D3229="","",IF(AND(K3229=0,K3129&gt;0),C3229,""))</f>
        <v/>
      </c>
    </row>
    <row r="3230">
      <c r="A3230" s="47">
        <f>IF(B3230="","",DATE(YEAR('Debt Inputs'!$E$2),MONTH('Debt Inputs'!$E$2)+32,1))</f>
        <v/>
      </c>
      <c r="B3230" s="18">
        <f>IF('Debt Inputs'!A30="","",'Debt Inputs'!A30)</f>
        <v/>
      </c>
      <c r="C3230" s="19">
        <f>IF(B3230="","",IFERROR(VLOOKUP(B3230,'Debt Inputs'!$A$6:$M$105,2,FALSE),""))</f>
        <v/>
      </c>
      <c r="D3230" s="48">
        <f>IF(B3230="","",K3130)</f>
        <v/>
      </c>
      <c r="E3230" s="21">
        <f>IF(B3230="","",IFERROR(VLOOKUP(B3230,'Debt Inputs'!$A$6:$M$105,5,FALSE),0))</f>
        <v/>
      </c>
      <c r="F3230" s="48">
        <f>IF(D3230="","",IFERROR(D3230*E3230/12,0))</f>
        <v/>
      </c>
      <c r="G3230" s="48">
        <f>IF(D3230="","",MIN(IFERROR(VLOOKUP(B3230,'Debt Inputs'!$A$6:$M$105,7,FALSE),0),D3230+F3230))</f>
        <v/>
      </c>
      <c r="H3230" s="48">
        <f>IF(D3230="","",IF(L3230=1,MAX(0,'Debt Inputs'!$B$2-SUM($G$3206:$G$3305)),0))</f>
        <v/>
      </c>
      <c r="I3230" s="48">
        <f>IF(D3230="","",MIN(D3230+F3230,G3230+H3230))</f>
        <v/>
      </c>
      <c r="J3230" s="48">
        <f>IF(D3230="","",MIN(D3230,MAX(0,I3230-F3230)))</f>
        <v/>
      </c>
      <c r="K3230" s="48">
        <f>IF(D3230="","",MAX(0,D3230+F3230-I3230))</f>
        <v/>
      </c>
      <c r="L3230" s="18">
        <f>IF(D3230="","",IF(D3230&lt;=0,"",1+COUNTIFS($D$3206:$D$3305,"&gt;0",$E$3206:$E$3305,"&gt;"&amp;E3230)))</f>
        <v/>
      </c>
      <c r="M3230" s="18">
        <f>IF(D3230="","",IF(AND(K3230&gt;0,L3230=1),"Yes","No"))</f>
        <v/>
      </c>
      <c r="N3230" s="48">
        <f>IF(D3230="","",N3130+F3230)</f>
        <v/>
      </c>
      <c r="O3230" s="47">
        <f>IF(D3230="","",IF(AND(K3230=0,K3130&gt;0),C3230,""))</f>
        <v/>
      </c>
    </row>
    <row r="3231">
      <c r="A3231" s="49">
        <f>IF(B3231="","",DATE(YEAR('Debt Inputs'!$E$2),MONTH('Debt Inputs'!$E$2)+32,1))</f>
        <v/>
      </c>
      <c r="B3231" s="23">
        <f>IF('Debt Inputs'!A31="","",'Debt Inputs'!A31)</f>
        <v/>
      </c>
      <c r="C3231" s="24">
        <f>IF(B3231="","",IFERROR(VLOOKUP(B3231,'Debt Inputs'!$A$6:$M$105,2,FALSE),""))</f>
        <v/>
      </c>
      <c r="D3231" s="50">
        <f>IF(B3231="","",K3131)</f>
        <v/>
      </c>
      <c r="E3231" s="26">
        <f>IF(B3231="","",IFERROR(VLOOKUP(B3231,'Debt Inputs'!$A$6:$M$105,5,FALSE),0))</f>
        <v/>
      </c>
      <c r="F3231" s="50">
        <f>IF(D3231="","",IFERROR(D3231*E3231/12,0))</f>
        <v/>
      </c>
      <c r="G3231" s="50">
        <f>IF(D3231="","",MIN(IFERROR(VLOOKUP(B3231,'Debt Inputs'!$A$6:$M$105,7,FALSE),0),D3231+F3231))</f>
        <v/>
      </c>
      <c r="H3231" s="50">
        <f>IF(D3231="","",IF(L3231=1,MAX(0,'Debt Inputs'!$B$2-SUM($G$3206:$G$3305)),0))</f>
        <v/>
      </c>
      <c r="I3231" s="50">
        <f>IF(D3231="","",MIN(D3231+F3231,G3231+H3231))</f>
        <v/>
      </c>
      <c r="J3231" s="50">
        <f>IF(D3231="","",MIN(D3231,MAX(0,I3231-F3231)))</f>
        <v/>
      </c>
      <c r="K3231" s="50">
        <f>IF(D3231="","",MAX(0,D3231+F3231-I3231))</f>
        <v/>
      </c>
      <c r="L3231" s="23">
        <f>IF(D3231="","",IF(D3231&lt;=0,"",1+COUNTIFS($D$3206:$D$3305,"&gt;0",$E$3206:$E$3305,"&gt;"&amp;E3231)))</f>
        <v/>
      </c>
      <c r="M3231" s="23">
        <f>IF(D3231="","",IF(AND(K3231&gt;0,L3231=1),"Yes","No"))</f>
        <v/>
      </c>
      <c r="N3231" s="50">
        <f>IF(D3231="","",N3131+F3231)</f>
        <v/>
      </c>
      <c r="O3231" s="49">
        <f>IF(D3231="","",IF(AND(K3231=0,K3131&gt;0),C3231,""))</f>
        <v/>
      </c>
    </row>
    <row r="3232">
      <c r="A3232" s="47">
        <f>IF(B3232="","",DATE(YEAR('Debt Inputs'!$E$2),MONTH('Debt Inputs'!$E$2)+32,1))</f>
        <v/>
      </c>
      <c r="B3232" s="18">
        <f>IF('Debt Inputs'!A32="","",'Debt Inputs'!A32)</f>
        <v/>
      </c>
      <c r="C3232" s="19">
        <f>IF(B3232="","",IFERROR(VLOOKUP(B3232,'Debt Inputs'!$A$6:$M$105,2,FALSE),""))</f>
        <v/>
      </c>
      <c r="D3232" s="48">
        <f>IF(B3232="","",K3132)</f>
        <v/>
      </c>
      <c r="E3232" s="21">
        <f>IF(B3232="","",IFERROR(VLOOKUP(B3232,'Debt Inputs'!$A$6:$M$105,5,FALSE),0))</f>
        <v/>
      </c>
      <c r="F3232" s="48">
        <f>IF(D3232="","",IFERROR(D3232*E3232/12,0))</f>
        <v/>
      </c>
      <c r="G3232" s="48">
        <f>IF(D3232="","",MIN(IFERROR(VLOOKUP(B3232,'Debt Inputs'!$A$6:$M$105,7,FALSE),0),D3232+F3232))</f>
        <v/>
      </c>
      <c r="H3232" s="48">
        <f>IF(D3232="","",IF(L3232=1,MAX(0,'Debt Inputs'!$B$2-SUM($G$3206:$G$3305)),0))</f>
        <v/>
      </c>
      <c r="I3232" s="48">
        <f>IF(D3232="","",MIN(D3232+F3232,G3232+H3232))</f>
        <v/>
      </c>
      <c r="J3232" s="48">
        <f>IF(D3232="","",MIN(D3232,MAX(0,I3232-F3232)))</f>
        <v/>
      </c>
      <c r="K3232" s="48">
        <f>IF(D3232="","",MAX(0,D3232+F3232-I3232))</f>
        <v/>
      </c>
      <c r="L3232" s="18">
        <f>IF(D3232="","",IF(D3232&lt;=0,"",1+COUNTIFS($D$3206:$D$3305,"&gt;0",$E$3206:$E$3305,"&gt;"&amp;E3232)))</f>
        <v/>
      </c>
      <c r="M3232" s="18">
        <f>IF(D3232="","",IF(AND(K3232&gt;0,L3232=1),"Yes","No"))</f>
        <v/>
      </c>
      <c r="N3232" s="48">
        <f>IF(D3232="","",N3132+F3232)</f>
        <v/>
      </c>
      <c r="O3232" s="47">
        <f>IF(D3232="","",IF(AND(K3232=0,K3132&gt;0),C3232,""))</f>
        <v/>
      </c>
    </row>
    <row r="3233">
      <c r="A3233" s="49">
        <f>IF(B3233="","",DATE(YEAR('Debt Inputs'!$E$2),MONTH('Debt Inputs'!$E$2)+32,1))</f>
        <v/>
      </c>
      <c r="B3233" s="23">
        <f>IF('Debt Inputs'!A33="","",'Debt Inputs'!A33)</f>
        <v/>
      </c>
      <c r="C3233" s="24">
        <f>IF(B3233="","",IFERROR(VLOOKUP(B3233,'Debt Inputs'!$A$6:$M$105,2,FALSE),""))</f>
        <v/>
      </c>
      <c r="D3233" s="50">
        <f>IF(B3233="","",K3133)</f>
        <v/>
      </c>
      <c r="E3233" s="26">
        <f>IF(B3233="","",IFERROR(VLOOKUP(B3233,'Debt Inputs'!$A$6:$M$105,5,FALSE),0))</f>
        <v/>
      </c>
      <c r="F3233" s="50">
        <f>IF(D3233="","",IFERROR(D3233*E3233/12,0))</f>
        <v/>
      </c>
      <c r="G3233" s="50">
        <f>IF(D3233="","",MIN(IFERROR(VLOOKUP(B3233,'Debt Inputs'!$A$6:$M$105,7,FALSE),0),D3233+F3233))</f>
        <v/>
      </c>
      <c r="H3233" s="50">
        <f>IF(D3233="","",IF(L3233=1,MAX(0,'Debt Inputs'!$B$2-SUM($G$3206:$G$3305)),0))</f>
        <v/>
      </c>
      <c r="I3233" s="50">
        <f>IF(D3233="","",MIN(D3233+F3233,G3233+H3233))</f>
        <v/>
      </c>
      <c r="J3233" s="50">
        <f>IF(D3233="","",MIN(D3233,MAX(0,I3233-F3233)))</f>
        <v/>
      </c>
      <c r="K3233" s="50">
        <f>IF(D3233="","",MAX(0,D3233+F3233-I3233))</f>
        <v/>
      </c>
      <c r="L3233" s="23">
        <f>IF(D3233="","",IF(D3233&lt;=0,"",1+COUNTIFS($D$3206:$D$3305,"&gt;0",$E$3206:$E$3305,"&gt;"&amp;E3233)))</f>
        <v/>
      </c>
      <c r="M3233" s="23">
        <f>IF(D3233="","",IF(AND(K3233&gt;0,L3233=1),"Yes","No"))</f>
        <v/>
      </c>
      <c r="N3233" s="50">
        <f>IF(D3233="","",N3133+F3233)</f>
        <v/>
      </c>
      <c r="O3233" s="49">
        <f>IF(D3233="","",IF(AND(K3233=0,K3133&gt;0),C3233,""))</f>
        <v/>
      </c>
    </row>
    <row r="3234">
      <c r="A3234" s="47">
        <f>IF(B3234="","",DATE(YEAR('Debt Inputs'!$E$2),MONTH('Debt Inputs'!$E$2)+32,1))</f>
        <v/>
      </c>
      <c r="B3234" s="18">
        <f>IF('Debt Inputs'!A34="","",'Debt Inputs'!A34)</f>
        <v/>
      </c>
      <c r="C3234" s="19">
        <f>IF(B3234="","",IFERROR(VLOOKUP(B3234,'Debt Inputs'!$A$6:$M$105,2,FALSE),""))</f>
        <v/>
      </c>
      <c r="D3234" s="48">
        <f>IF(B3234="","",K3134)</f>
        <v/>
      </c>
      <c r="E3234" s="21">
        <f>IF(B3234="","",IFERROR(VLOOKUP(B3234,'Debt Inputs'!$A$6:$M$105,5,FALSE),0))</f>
        <v/>
      </c>
      <c r="F3234" s="48">
        <f>IF(D3234="","",IFERROR(D3234*E3234/12,0))</f>
        <v/>
      </c>
      <c r="G3234" s="48">
        <f>IF(D3234="","",MIN(IFERROR(VLOOKUP(B3234,'Debt Inputs'!$A$6:$M$105,7,FALSE),0),D3234+F3234))</f>
        <v/>
      </c>
      <c r="H3234" s="48">
        <f>IF(D3234="","",IF(L3234=1,MAX(0,'Debt Inputs'!$B$2-SUM($G$3206:$G$3305)),0))</f>
        <v/>
      </c>
      <c r="I3234" s="48">
        <f>IF(D3234="","",MIN(D3234+F3234,G3234+H3234))</f>
        <v/>
      </c>
      <c r="J3234" s="48">
        <f>IF(D3234="","",MIN(D3234,MAX(0,I3234-F3234)))</f>
        <v/>
      </c>
      <c r="K3234" s="48">
        <f>IF(D3234="","",MAX(0,D3234+F3234-I3234))</f>
        <v/>
      </c>
      <c r="L3234" s="18">
        <f>IF(D3234="","",IF(D3234&lt;=0,"",1+COUNTIFS($D$3206:$D$3305,"&gt;0",$E$3206:$E$3305,"&gt;"&amp;E3234)))</f>
        <v/>
      </c>
      <c r="M3234" s="18">
        <f>IF(D3234="","",IF(AND(K3234&gt;0,L3234=1),"Yes","No"))</f>
        <v/>
      </c>
      <c r="N3234" s="48">
        <f>IF(D3234="","",N3134+F3234)</f>
        <v/>
      </c>
      <c r="O3234" s="47">
        <f>IF(D3234="","",IF(AND(K3234=0,K3134&gt;0),C3234,""))</f>
        <v/>
      </c>
    </row>
    <row r="3235">
      <c r="A3235" s="49">
        <f>IF(B3235="","",DATE(YEAR('Debt Inputs'!$E$2),MONTH('Debt Inputs'!$E$2)+32,1))</f>
        <v/>
      </c>
      <c r="B3235" s="23">
        <f>IF('Debt Inputs'!A35="","",'Debt Inputs'!A35)</f>
        <v/>
      </c>
      <c r="C3235" s="24">
        <f>IF(B3235="","",IFERROR(VLOOKUP(B3235,'Debt Inputs'!$A$6:$M$105,2,FALSE),""))</f>
        <v/>
      </c>
      <c r="D3235" s="50">
        <f>IF(B3235="","",K3135)</f>
        <v/>
      </c>
      <c r="E3235" s="26">
        <f>IF(B3235="","",IFERROR(VLOOKUP(B3235,'Debt Inputs'!$A$6:$M$105,5,FALSE),0))</f>
        <v/>
      </c>
      <c r="F3235" s="50">
        <f>IF(D3235="","",IFERROR(D3235*E3235/12,0))</f>
        <v/>
      </c>
      <c r="G3235" s="50">
        <f>IF(D3235="","",MIN(IFERROR(VLOOKUP(B3235,'Debt Inputs'!$A$6:$M$105,7,FALSE),0),D3235+F3235))</f>
        <v/>
      </c>
      <c r="H3235" s="50">
        <f>IF(D3235="","",IF(L3235=1,MAX(0,'Debt Inputs'!$B$2-SUM($G$3206:$G$3305)),0))</f>
        <v/>
      </c>
      <c r="I3235" s="50">
        <f>IF(D3235="","",MIN(D3235+F3235,G3235+H3235))</f>
        <v/>
      </c>
      <c r="J3235" s="50">
        <f>IF(D3235="","",MIN(D3235,MAX(0,I3235-F3235)))</f>
        <v/>
      </c>
      <c r="K3235" s="50">
        <f>IF(D3235="","",MAX(0,D3235+F3235-I3235))</f>
        <v/>
      </c>
      <c r="L3235" s="23">
        <f>IF(D3235="","",IF(D3235&lt;=0,"",1+COUNTIFS($D$3206:$D$3305,"&gt;0",$E$3206:$E$3305,"&gt;"&amp;E3235)))</f>
        <v/>
      </c>
      <c r="M3235" s="23">
        <f>IF(D3235="","",IF(AND(K3235&gt;0,L3235=1),"Yes","No"))</f>
        <v/>
      </c>
      <c r="N3235" s="50">
        <f>IF(D3235="","",N3135+F3235)</f>
        <v/>
      </c>
      <c r="O3235" s="49">
        <f>IF(D3235="","",IF(AND(K3235=0,K3135&gt;0),C3235,""))</f>
        <v/>
      </c>
    </row>
    <row r="3236">
      <c r="A3236" s="47">
        <f>IF(B3236="","",DATE(YEAR('Debt Inputs'!$E$2),MONTH('Debt Inputs'!$E$2)+32,1))</f>
        <v/>
      </c>
      <c r="B3236" s="18">
        <f>IF('Debt Inputs'!A36="","",'Debt Inputs'!A36)</f>
        <v/>
      </c>
      <c r="C3236" s="19">
        <f>IF(B3236="","",IFERROR(VLOOKUP(B3236,'Debt Inputs'!$A$6:$M$105,2,FALSE),""))</f>
        <v/>
      </c>
      <c r="D3236" s="48">
        <f>IF(B3236="","",K3136)</f>
        <v/>
      </c>
      <c r="E3236" s="21">
        <f>IF(B3236="","",IFERROR(VLOOKUP(B3236,'Debt Inputs'!$A$6:$M$105,5,FALSE),0))</f>
        <v/>
      </c>
      <c r="F3236" s="48">
        <f>IF(D3236="","",IFERROR(D3236*E3236/12,0))</f>
        <v/>
      </c>
      <c r="G3236" s="48">
        <f>IF(D3236="","",MIN(IFERROR(VLOOKUP(B3236,'Debt Inputs'!$A$6:$M$105,7,FALSE),0),D3236+F3236))</f>
        <v/>
      </c>
      <c r="H3236" s="48">
        <f>IF(D3236="","",IF(L3236=1,MAX(0,'Debt Inputs'!$B$2-SUM($G$3206:$G$3305)),0))</f>
        <v/>
      </c>
      <c r="I3236" s="48">
        <f>IF(D3236="","",MIN(D3236+F3236,G3236+H3236))</f>
        <v/>
      </c>
      <c r="J3236" s="48">
        <f>IF(D3236="","",MIN(D3236,MAX(0,I3236-F3236)))</f>
        <v/>
      </c>
      <c r="K3236" s="48">
        <f>IF(D3236="","",MAX(0,D3236+F3236-I3236))</f>
        <v/>
      </c>
      <c r="L3236" s="18">
        <f>IF(D3236="","",IF(D3236&lt;=0,"",1+COUNTIFS($D$3206:$D$3305,"&gt;0",$E$3206:$E$3305,"&gt;"&amp;E3236)))</f>
        <v/>
      </c>
      <c r="M3236" s="18">
        <f>IF(D3236="","",IF(AND(K3236&gt;0,L3236=1),"Yes","No"))</f>
        <v/>
      </c>
      <c r="N3236" s="48">
        <f>IF(D3236="","",N3136+F3236)</f>
        <v/>
      </c>
      <c r="O3236" s="47">
        <f>IF(D3236="","",IF(AND(K3236=0,K3136&gt;0),C3236,""))</f>
        <v/>
      </c>
    </row>
    <row r="3237">
      <c r="A3237" s="49">
        <f>IF(B3237="","",DATE(YEAR('Debt Inputs'!$E$2),MONTH('Debt Inputs'!$E$2)+32,1))</f>
        <v/>
      </c>
      <c r="B3237" s="23">
        <f>IF('Debt Inputs'!A37="","",'Debt Inputs'!A37)</f>
        <v/>
      </c>
      <c r="C3237" s="24">
        <f>IF(B3237="","",IFERROR(VLOOKUP(B3237,'Debt Inputs'!$A$6:$M$105,2,FALSE),""))</f>
        <v/>
      </c>
      <c r="D3237" s="50">
        <f>IF(B3237="","",K3137)</f>
        <v/>
      </c>
      <c r="E3237" s="26">
        <f>IF(B3237="","",IFERROR(VLOOKUP(B3237,'Debt Inputs'!$A$6:$M$105,5,FALSE),0))</f>
        <v/>
      </c>
      <c r="F3237" s="50">
        <f>IF(D3237="","",IFERROR(D3237*E3237/12,0))</f>
        <v/>
      </c>
      <c r="G3237" s="50">
        <f>IF(D3237="","",MIN(IFERROR(VLOOKUP(B3237,'Debt Inputs'!$A$6:$M$105,7,FALSE),0),D3237+F3237))</f>
        <v/>
      </c>
      <c r="H3237" s="50">
        <f>IF(D3237="","",IF(L3237=1,MAX(0,'Debt Inputs'!$B$2-SUM($G$3206:$G$3305)),0))</f>
        <v/>
      </c>
      <c r="I3237" s="50">
        <f>IF(D3237="","",MIN(D3237+F3237,G3237+H3237))</f>
        <v/>
      </c>
      <c r="J3237" s="50">
        <f>IF(D3237="","",MIN(D3237,MAX(0,I3237-F3237)))</f>
        <v/>
      </c>
      <c r="K3237" s="50">
        <f>IF(D3237="","",MAX(0,D3237+F3237-I3237))</f>
        <v/>
      </c>
      <c r="L3237" s="23">
        <f>IF(D3237="","",IF(D3237&lt;=0,"",1+COUNTIFS($D$3206:$D$3305,"&gt;0",$E$3206:$E$3305,"&gt;"&amp;E3237)))</f>
        <v/>
      </c>
      <c r="M3237" s="23">
        <f>IF(D3237="","",IF(AND(K3237&gt;0,L3237=1),"Yes","No"))</f>
        <v/>
      </c>
      <c r="N3237" s="50">
        <f>IF(D3237="","",N3137+F3237)</f>
        <v/>
      </c>
      <c r="O3237" s="49">
        <f>IF(D3237="","",IF(AND(K3237=0,K3137&gt;0),C3237,""))</f>
        <v/>
      </c>
    </row>
    <row r="3238">
      <c r="A3238" s="47">
        <f>IF(B3238="","",DATE(YEAR('Debt Inputs'!$E$2),MONTH('Debt Inputs'!$E$2)+32,1))</f>
        <v/>
      </c>
      <c r="B3238" s="18">
        <f>IF('Debt Inputs'!A38="","",'Debt Inputs'!A38)</f>
        <v/>
      </c>
      <c r="C3238" s="19">
        <f>IF(B3238="","",IFERROR(VLOOKUP(B3238,'Debt Inputs'!$A$6:$M$105,2,FALSE),""))</f>
        <v/>
      </c>
      <c r="D3238" s="48">
        <f>IF(B3238="","",K3138)</f>
        <v/>
      </c>
      <c r="E3238" s="21">
        <f>IF(B3238="","",IFERROR(VLOOKUP(B3238,'Debt Inputs'!$A$6:$M$105,5,FALSE),0))</f>
        <v/>
      </c>
      <c r="F3238" s="48">
        <f>IF(D3238="","",IFERROR(D3238*E3238/12,0))</f>
        <v/>
      </c>
      <c r="G3238" s="48">
        <f>IF(D3238="","",MIN(IFERROR(VLOOKUP(B3238,'Debt Inputs'!$A$6:$M$105,7,FALSE),0),D3238+F3238))</f>
        <v/>
      </c>
      <c r="H3238" s="48">
        <f>IF(D3238="","",IF(L3238=1,MAX(0,'Debt Inputs'!$B$2-SUM($G$3206:$G$3305)),0))</f>
        <v/>
      </c>
      <c r="I3238" s="48">
        <f>IF(D3238="","",MIN(D3238+F3238,G3238+H3238))</f>
        <v/>
      </c>
      <c r="J3238" s="48">
        <f>IF(D3238="","",MIN(D3238,MAX(0,I3238-F3238)))</f>
        <v/>
      </c>
      <c r="K3238" s="48">
        <f>IF(D3238="","",MAX(0,D3238+F3238-I3238))</f>
        <v/>
      </c>
      <c r="L3238" s="18">
        <f>IF(D3238="","",IF(D3238&lt;=0,"",1+COUNTIFS($D$3206:$D$3305,"&gt;0",$E$3206:$E$3305,"&gt;"&amp;E3238)))</f>
        <v/>
      </c>
      <c r="M3238" s="18">
        <f>IF(D3238="","",IF(AND(K3238&gt;0,L3238=1),"Yes","No"))</f>
        <v/>
      </c>
      <c r="N3238" s="48">
        <f>IF(D3238="","",N3138+F3238)</f>
        <v/>
      </c>
      <c r="O3238" s="47">
        <f>IF(D3238="","",IF(AND(K3238=0,K3138&gt;0),C3238,""))</f>
        <v/>
      </c>
    </row>
    <row r="3239">
      <c r="A3239" s="49">
        <f>IF(B3239="","",DATE(YEAR('Debt Inputs'!$E$2),MONTH('Debt Inputs'!$E$2)+32,1))</f>
        <v/>
      </c>
      <c r="B3239" s="23">
        <f>IF('Debt Inputs'!A39="","",'Debt Inputs'!A39)</f>
        <v/>
      </c>
      <c r="C3239" s="24">
        <f>IF(B3239="","",IFERROR(VLOOKUP(B3239,'Debt Inputs'!$A$6:$M$105,2,FALSE),""))</f>
        <v/>
      </c>
      <c r="D3239" s="50">
        <f>IF(B3239="","",K3139)</f>
        <v/>
      </c>
      <c r="E3239" s="26">
        <f>IF(B3239="","",IFERROR(VLOOKUP(B3239,'Debt Inputs'!$A$6:$M$105,5,FALSE),0))</f>
        <v/>
      </c>
      <c r="F3239" s="50">
        <f>IF(D3239="","",IFERROR(D3239*E3239/12,0))</f>
        <v/>
      </c>
      <c r="G3239" s="50">
        <f>IF(D3239="","",MIN(IFERROR(VLOOKUP(B3239,'Debt Inputs'!$A$6:$M$105,7,FALSE),0),D3239+F3239))</f>
        <v/>
      </c>
      <c r="H3239" s="50">
        <f>IF(D3239="","",IF(L3239=1,MAX(0,'Debt Inputs'!$B$2-SUM($G$3206:$G$3305)),0))</f>
        <v/>
      </c>
      <c r="I3239" s="50">
        <f>IF(D3239="","",MIN(D3239+F3239,G3239+H3239))</f>
        <v/>
      </c>
      <c r="J3239" s="50">
        <f>IF(D3239="","",MIN(D3239,MAX(0,I3239-F3239)))</f>
        <v/>
      </c>
      <c r="K3239" s="50">
        <f>IF(D3239="","",MAX(0,D3239+F3239-I3239))</f>
        <v/>
      </c>
      <c r="L3239" s="23">
        <f>IF(D3239="","",IF(D3239&lt;=0,"",1+COUNTIFS($D$3206:$D$3305,"&gt;0",$E$3206:$E$3305,"&gt;"&amp;E3239)))</f>
        <v/>
      </c>
      <c r="M3239" s="23">
        <f>IF(D3239="","",IF(AND(K3239&gt;0,L3239=1),"Yes","No"))</f>
        <v/>
      </c>
      <c r="N3239" s="50">
        <f>IF(D3239="","",N3139+F3239)</f>
        <v/>
      </c>
      <c r="O3239" s="49">
        <f>IF(D3239="","",IF(AND(K3239=0,K3139&gt;0),C3239,""))</f>
        <v/>
      </c>
    </row>
    <row r="3240">
      <c r="A3240" s="47">
        <f>IF(B3240="","",DATE(YEAR('Debt Inputs'!$E$2),MONTH('Debt Inputs'!$E$2)+32,1))</f>
        <v/>
      </c>
      <c r="B3240" s="18">
        <f>IF('Debt Inputs'!A40="","",'Debt Inputs'!A40)</f>
        <v/>
      </c>
      <c r="C3240" s="19">
        <f>IF(B3240="","",IFERROR(VLOOKUP(B3240,'Debt Inputs'!$A$6:$M$105,2,FALSE),""))</f>
        <v/>
      </c>
      <c r="D3240" s="48">
        <f>IF(B3240="","",K3140)</f>
        <v/>
      </c>
      <c r="E3240" s="21">
        <f>IF(B3240="","",IFERROR(VLOOKUP(B3240,'Debt Inputs'!$A$6:$M$105,5,FALSE),0))</f>
        <v/>
      </c>
      <c r="F3240" s="48">
        <f>IF(D3240="","",IFERROR(D3240*E3240/12,0))</f>
        <v/>
      </c>
      <c r="G3240" s="48">
        <f>IF(D3240="","",MIN(IFERROR(VLOOKUP(B3240,'Debt Inputs'!$A$6:$M$105,7,FALSE),0),D3240+F3240))</f>
        <v/>
      </c>
      <c r="H3240" s="48">
        <f>IF(D3240="","",IF(L3240=1,MAX(0,'Debt Inputs'!$B$2-SUM($G$3206:$G$3305)),0))</f>
        <v/>
      </c>
      <c r="I3240" s="48">
        <f>IF(D3240="","",MIN(D3240+F3240,G3240+H3240))</f>
        <v/>
      </c>
      <c r="J3240" s="48">
        <f>IF(D3240="","",MIN(D3240,MAX(0,I3240-F3240)))</f>
        <v/>
      </c>
      <c r="K3240" s="48">
        <f>IF(D3240="","",MAX(0,D3240+F3240-I3240))</f>
        <v/>
      </c>
      <c r="L3240" s="18">
        <f>IF(D3240="","",IF(D3240&lt;=0,"",1+COUNTIFS($D$3206:$D$3305,"&gt;0",$E$3206:$E$3305,"&gt;"&amp;E3240)))</f>
        <v/>
      </c>
      <c r="M3240" s="18">
        <f>IF(D3240="","",IF(AND(K3240&gt;0,L3240=1),"Yes","No"))</f>
        <v/>
      </c>
      <c r="N3240" s="48">
        <f>IF(D3240="","",N3140+F3240)</f>
        <v/>
      </c>
      <c r="O3240" s="47">
        <f>IF(D3240="","",IF(AND(K3240=0,K3140&gt;0),C3240,""))</f>
        <v/>
      </c>
    </row>
    <row r="3241">
      <c r="A3241" s="49">
        <f>IF(B3241="","",DATE(YEAR('Debt Inputs'!$E$2),MONTH('Debt Inputs'!$E$2)+32,1))</f>
        <v/>
      </c>
      <c r="B3241" s="23">
        <f>IF('Debt Inputs'!A41="","",'Debt Inputs'!A41)</f>
        <v/>
      </c>
      <c r="C3241" s="24">
        <f>IF(B3241="","",IFERROR(VLOOKUP(B3241,'Debt Inputs'!$A$6:$M$105,2,FALSE),""))</f>
        <v/>
      </c>
      <c r="D3241" s="50">
        <f>IF(B3241="","",K3141)</f>
        <v/>
      </c>
      <c r="E3241" s="26">
        <f>IF(B3241="","",IFERROR(VLOOKUP(B3241,'Debt Inputs'!$A$6:$M$105,5,FALSE),0))</f>
        <v/>
      </c>
      <c r="F3241" s="50">
        <f>IF(D3241="","",IFERROR(D3241*E3241/12,0))</f>
        <v/>
      </c>
      <c r="G3241" s="50">
        <f>IF(D3241="","",MIN(IFERROR(VLOOKUP(B3241,'Debt Inputs'!$A$6:$M$105,7,FALSE),0),D3241+F3241))</f>
        <v/>
      </c>
      <c r="H3241" s="50">
        <f>IF(D3241="","",IF(L3241=1,MAX(0,'Debt Inputs'!$B$2-SUM($G$3206:$G$3305)),0))</f>
        <v/>
      </c>
      <c r="I3241" s="50">
        <f>IF(D3241="","",MIN(D3241+F3241,G3241+H3241))</f>
        <v/>
      </c>
      <c r="J3241" s="50">
        <f>IF(D3241="","",MIN(D3241,MAX(0,I3241-F3241)))</f>
        <v/>
      </c>
      <c r="K3241" s="50">
        <f>IF(D3241="","",MAX(0,D3241+F3241-I3241))</f>
        <v/>
      </c>
      <c r="L3241" s="23">
        <f>IF(D3241="","",IF(D3241&lt;=0,"",1+COUNTIFS($D$3206:$D$3305,"&gt;0",$E$3206:$E$3305,"&gt;"&amp;E3241)))</f>
        <v/>
      </c>
      <c r="M3241" s="23">
        <f>IF(D3241="","",IF(AND(K3241&gt;0,L3241=1),"Yes","No"))</f>
        <v/>
      </c>
      <c r="N3241" s="50">
        <f>IF(D3241="","",N3141+F3241)</f>
        <v/>
      </c>
      <c r="O3241" s="49">
        <f>IF(D3241="","",IF(AND(K3241=0,K3141&gt;0),C3241,""))</f>
        <v/>
      </c>
    </row>
    <row r="3242">
      <c r="A3242" s="47">
        <f>IF(B3242="","",DATE(YEAR('Debt Inputs'!$E$2),MONTH('Debt Inputs'!$E$2)+32,1))</f>
        <v/>
      </c>
      <c r="B3242" s="18">
        <f>IF('Debt Inputs'!A42="","",'Debt Inputs'!A42)</f>
        <v/>
      </c>
      <c r="C3242" s="19">
        <f>IF(B3242="","",IFERROR(VLOOKUP(B3242,'Debt Inputs'!$A$6:$M$105,2,FALSE),""))</f>
        <v/>
      </c>
      <c r="D3242" s="48">
        <f>IF(B3242="","",K3142)</f>
        <v/>
      </c>
      <c r="E3242" s="21">
        <f>IF(B3242="","",IFERROR(VLOOKUP(B3242,'Debt Inputs'!$A$6:$M$105,5,FALSE),0))</f>
        <v/>
      </c>
      <c r="F3242" s="48">
        <f>IF(D3242="","",IFERROR(D3242*E3242/12,0))</f>
        <v/>
      </c>
      <c r="G3242" s="48">
        <f>IF(D3242="","",MIN(IFERROR(VLOOKUP(B3242,'Debt Inputs'!$A$6:$M$105,7,FALSE),0),D3242+F3242))</f>
        <v/>
      </c>
      <c r="H3242" s="48">
        <f>IF(D3242="","",IF(L3242=1,MAX(0,'Debt Inputs'!$B$2-SUM($G$3206:$G$3305)),0))</f>
        <v/>
      </c>
      <c r="I3242" s="48">
        <f>IF(D3242="","",MIN(D3242+F3242,G3242+H3242))</f>
        <v/>
      </c>
      <c r="J3242" s="48">
        <f>IF(D3242="","",MIN(D3242,MAX(0,I3242-F3242)))</f>
        <v/>
      </c>
      <c r="K3242" s="48">
        <f>IF(D3242="","",MAX(0,D3242+F3242-I3242))</f>
        <v/>
      </c>
      <c r="L3242" s="18">
        <f>IF(D3242="","",IF(D3242&lt;=0,"",1+COUNTIFS($D$3206:$D$3305,"&gt;0",$E$3206:$E$3305,"&gt;"&amp;E3242)))</f>
        <v/>
      </c>
      <c r="M3242" s="18">
        <f>IF(D3242="","",IF(AND(K3242&gt;0,L3242=1),"Yes","No"))</f>
        <v/>
      </c>
      <c r="N3242" s="48">
        <f>IF(D3242="","",N3142+F3242)</f>
        <v/>
      </c>
      <c r="O3242" s="47">
        <f>IF(D3242="","",IF(AND(K3242=0,K3142&gt;0),C3242,""))</f>
        <v/>
      </c>
    </row>
    <row r="3243">
      <c r="A3243" s="49">
        <f>IF(B3243="","",DATE(YEAR('Debt Inputs'!$E$2),MONTH('Debt Inputs'!$E$2)+32,1))</f>
        <v/>
      </c>
      <c r="B3243" s="23">
        <f>IF('Debt Inputs'!A43="","",'Debt Inputs'!A43)</f>
        <v/>
      </c>
      <c r="C3243" s="24">
        <f>IF(B3243="","",IFERROR(VLOOKUP(B3243,'Debt Inputs'!$A$6:$M$105,2,FALSE),""))</f>
        <v/>
      </c>
      <c r="D3243" s="50">
        <f>IF(B3243="","",K3143)</f>
        <v/>
      </c>
      <c r="E3243" s="26">
        <f>IF(B3243="","",IFERROR(VLOOKUP(B3243,'Debt Inputs'!$A$6:$M$105,5,FALSE),0))</f>
        <v/>
      </c>
      <c r="F3243" s="50">
        <f>IF(D3243="","",IFERROR(D3243*E3243/12,0))</f>
        <v/>
      </c>
      <c r="G3243" s="50">
        <f>IF(D3243="","",MIN(IFERROR(VLOOKUP(B3243,'Debt Inputs'!$A$6:$M$105,7,FALSE),0),D3243+F3243))</f>
        <v/>
      </c>
      <c r="H3243" s="50">
        <f>IF(D3243="","",IF(L3243=1,MAX(0,'Debt Inputs'!$B$2-SUM($G$3206:$G$3305)),0))</f>
        <v/>
      </c>
      <c r="I3243" s="50">
        <f>IF(D3243="","",MIN(D3243+F3243,G3243+H3243))</f>
        <v/>
      </c>
      <c r="J3243" s="50">
        <f>IF(D3243="","",MIN(D3243,MAX(0,I3243-F3243)))</f>
        <v/>
      </c>
      <c r="K3243" s="50">
        <f>IF(D3243="","",MAX(0,D3243+F3243-I3243))</f>
        <v/>
      </c>
      <c r="L3243" s="23">
        <f>IF(D3243="","",IF(D3243&lt;=0,"",1+COUNTIFS($D$3206:$D$3305,"&gt;0",$E$3206:$E$3305,"&gt;"&amp;E3243)))</f>
        <v/>
      </c>
      <c r="M3243" s="23">
        <f>IF(D3243="","",IF(AND(K3243&gt;0,L3243=1),"Yes","No"))</f>
        <v/>
      </c>
      <c r="N3243" s="50">
        <f>IF(D3243="","",N3143+F3243)</f>
        <v/>
      </c>
      <c r="O3243" s="49">
        <f>IF(D3243="","",IF(AND(K3243=0,K3143&gt;0),C3243,""))</f>
        <v/>
      </c>
    </row>
    <row r="3244">
      <c r="A3244" s="47">
        <f>IF(B3244="","",DATE(YEAR('Debt Inputs'!$E$2),MONTH('Debt Inputs'!$E$2)+32,1))</f>
        <v/>
      </c>
      <c r="B3244" s="18">
        <f>IF('Debt Inputs'!A44="","",'Debt Inputs'!A44)</f>
        <v/>
      </c>
      <c r="C3244" s="19">
        <f>IF(B3244="","",IFERROR(VLOOKUP(B3244,'Debt Inputs'!$A$6:$M$105,2,FALSE),""))</f>
        <v/>
      </c>
      <c r="D3244" s="48">
        <f>IF(B3244="","",K3144)</f>
        <v/>
      </c>
      <c r="E3244" s="21">
        <f>IF(B3244="","",IFERROR(VLOOKUP(B3244,'Debt Inputs'!$A$6:$M$105,5,FALSE),0))</f>
        <v/>
      </c>
      <c r="F3244" s="48">
        <f>IF(D3244="","",IFERROR(D3244*E3244/12,0))</f>
        <v/>
      </c>
      <c r="G3244" s="48">
        <f>IF(D3244="","",MIN(IFERROR(VLOOKUP(B3244,'Debt Inputs'!$A$6:$M$105,7,FALSE),0),D3244+F3244))</f>
        <v/>
      </c>
      <c r="H3244" s="48">
        <f>IF(D3244="","",IF(L3244=1,MAX(0,'Debt Inputs'!$B$2-SUM($G$3206:$G$3305)),0))</f>
        <v/>
      </c>
      <c r="I3244" s="48">
        <f>IF(D3244="","",MIN(D3244+F3244,G3244+H3244))</f>
        <v/>
      </c>
      <c r="J3244" s="48">
        <f>IF(D3244="","",MIN(D3244,MAX(0,I3244-F3244)))</f>
        <v/>
      </c>
      <c r="K3244" s="48">
        <f>IF(D3244="","",MAX(0,D3244+F3244-I3244))</f>
        <v/>
      </c>
      <c r="L3244" s="18">
        <f>IF(D3244="","",IF(D3244&lt;=0,"",1+COUNTIFS($D$3206:$D$3305,"&gt;0",$E$3206:$E$3305,"&gt;"&amp;E3244)))</f>
        <v/>
      </c>
      <c r="M3244" s="18">
        <f>IF(D3244="","",IF(AND(K3244&gt;0,L3244=1),"Yes","No"))</f>
        <v/>
      </c>
      <c r="N3244" s="48">
        <f>IF(D3244="","",N3144+F3244)</f>
        <v/>
      </c>
      <c r="O3244" s="47">
        <f>IF(D3244="","",IF(AND(K3244=0,K3144&gt;0),C3244,""))</f>
        <v/>
      </c>
    </row>
    <row r="3245">
      <c r="A3245" s="49">
        <f>IF(B3245="","",DATE(YEAR('Debt Inputs'!$E$2),MONTH('Debt Inputs'!$E$2)+32,1))</f>
        <v/>
      </c>
      <c r="B3245" s="23">
        <f>IF('Debt Inputs'!A45="","",'Debt Inputs'!A45)</f>
        <v/>
      </c>
      <c r="C3245" s="24">
        <f>IF(B3245="","",IFERROR(VLOOKUP(B3245,'Debt Inputs'!$A$6:$M$105,2,FALSE),""))</f>
        <v/>
      </c>
      <c r="D3245" s="50">
        <f>IF(B3245="","",K3145)</f>
        <v/>
      </c>
      <c r="E3245" s="26">
        <f>IF(B3245="","",IFERROR(VLOOKUP(B3245,'Debt Inputs'!$A$6:$M$105,5,FALSE),0))</f>
        <v/>
      </c>
      <c r="F3245" s="50">
        <f>IF(D3245="","",IFERROR(D3245*E3245/12,0))</f>
        <v/>
      </c>
      <c r="G3245" s="50">
        <f>IF(D3245="","",MIN(IFERROR(VLOOKUP(B3245,'Debt Inputs'!$A$6:$M$105,7,FALSE),0),D3245+F3245))</f>
        <v/>
      </c>
      <c r="H3245" s="50">
        <f>IF(D3245="","",IF(L3245=1,MAX(0,'Debt Inputs'!$B$2-SUM($G$3206:$G$3305)),0))</f>
        <v/>
      </c>
      <c r="I3245" s="50">
        <f>IF(D3245="","",MIN(D3245+F3245,G3245+H3245))</f>
        <v/>
      </c>
      <c r="J3245" s="50">
        <f>IF(D3245="","",MIN(D3245,MAX(0,I3245-F3245)))</f>
        <v/>
      </c>
      <c r="K3245" s="50">
        <f>IF(D3245="","",MAX(0,D3245+F3245-I3245))</f>
        <v/>
      </c>
      <c r="L3245" s="23">
        <f>IF(D3245="","",IF(D3245&lt;=0,"",1+COUNTIFS($D$3206:$D$3305,"&gt;0",$E$3206:$E$3305,"&gt;"&amp;E3245)))</f>
        <v/>
      </c>
      <c r="M3245" s="23">
        <f>IF(D3245="","",IF(AND(K3245&gt;0,L3245=1),"Yes","No"))</f>
        <v/>
      </c>
      <c r="N3245" s="50">
        <f>IF(D3245="","",N3145+F3245)</f>
        <v/>
      </c>
      <c r="O3245" s="49">
        <f>IF(D3245="","",IF(AND(K3245=0,K3145&gt;0),C3245,""))</f>
        <v/>
      </c>
    </row>
    <row r="3246">
      <c r="A3246" s="47">
        <f>IF(B3246="","",DATE(YEAR('Debt Inputs'!$E$2),MONTH('Debt Inputs'!$E$2)+32,1))</f>
        <v/>
      </c>
      <c r="B3246" s="18">
        <f>IF('Debt Inputs'!A46="","",'Debt Inputs'!A46)</f>
        <v/>
      </c>
      <c r="C3246" s="19">
        <f>IF(B3246="","",IFERROR(VLOOKUP(B3246,'Debt Inputs'!$A$6:$M$105,2,FALSE),""))</f>
        <v/>
      </c>
      <c r="D3246" s="48">
        <f>IF(B3246="","",K3146)</f>
        <v/>
      </c>
      <c r="E3246" s="21">
        <f>IF(B3246="","",IFERROR(VLOOKUP(B3246,'Debt Inputs'!$A$6:$M$105,5,FALSE),0))</f>
        <v/>
      </c>
      <c r="F3246" s="48">
        <f>IF(D3246="","",IFERROR(D3246*E3246/12,0))</f>
        <v/>
      </c>
      <c r="G3246" s="48">
        <f>IF(D3246="","",MIN(IFERROR(VLOOKUP(B3246,'Debt Inputs'!$A$6:$M$105,7,FALSE),0),D3246+F3246))</f>
        <v/>
      </c>
      <c r="H3246" s="48">
        <f>IF(D3246="","",IF(L3246=1,MAX(0,'Debt Inputs'!$B$2-SUM($G$3206:$G$3305)),0))</f>
        <v/>
      </c>
      <c r="I3246" s="48">
        <f>IF(D3246="","",MIN(D3246+F3246,G3246+H3246))</f>
        <v/>
      </c>
      <c r="J3246" s="48">
        <f>IF(D3246="","",MIN(D3246,MAX(0,I3246-F3246)))</f>
        <v/>
      </c>
      <c r="K3246" s="48">
        <f>IF(D3246="","",MAX(0,D3246+F3246-I3246))</f>
        <v/>
      </c>
      <c r="L3246" s="18">
        <f>IF(D3246="","",IF(D3246&lt;=0,"",1+COUNTIFS($D$3206:$D$3305,"&gt;0",$E$3206:$E$3305,"&gt;"&amp;E3246)))</f>
        <v/>
      </c>
      <c r="M3246" s="18">
        <f>IF(D3246="","",IF(AND(K3246&gt;0,L3246=1),"Yes","No"))</f>
        <v/>
      </c>
      <c r="N3246" s="48">
        <f>IF(D3246="","",N3146+F3246)</f>
        <v/>
      </c>
      <c r="O3246" s="47">
        <f>IF(D3246="","",IF(AND(K3246=0,K3146&gt;0),C3246,""))</f>
        <v/>
      </c>
    </row>
    <row r="3247">
      <c r="A3247" s="49">
        <f>IF(B3247="","",DATE(YEAR('Debt Inputs'!$E$2),MONTH('Debt Inputs'!$E$2)+32,1))</f>
        <v/>
      </c>
      <c r="B3247" s="23">
        <f>IF('Debt Inputs'!A47="","",'Debt Inputs'!A47)</f>
        <v/>
      </c>
      <c r="C3247" s="24">
        <f>IF(B3247="","",IFERROR(VLOOKUP(B3247,'Debt Inputs'!$A$6:$M$105,2,FALSE),""))</f>
        <v/>
      </c>
      <c r="D3247" s="50">
        <f>IF(B3247="","",K3147)</f>
        <v/>
      </c>
      <c r="E3247" s="26">
        <f>IF(B3247="","",IFERROR(VLOOKUP(B3247,'Debt Inputs'!$A$6:$M$105,5,FALSE),0))</f>
        <v/>
      </c>
      <c r="F3247" s="50">
        <f>IF(D3247="","",IFERROR(D3247*E3247/12,0))</f>
        <v/>
      </c>
      <c r="G3247" s="50">
        <f>IF(D3247="","",MIN(IFERROR(VLOOKUP(B3247,'Debt Inputs'!$A$6:$M$105,7,FALSE),0),D3247+F3247))</f>
        <v/>
      </c>
      <c r="H3247" s="50">
        <f>IF(D3247="","",IF(L3247=1,MAX(0,'Debt Inputs'!$B$2-SUM($G$3206:$G$3305)),0))</f>
        <v/>
      </c>
      <c r="I3247" s="50">
        <f>IF(D3247="","",MIN(D3247+F3247,G3247+H3247))</f>
        <v/>
      </c>
      <c r="J3247" s="50">
        <f>IF(D3247="","",MIN(D3247,MAX(0,I3247-F3247)))</f>
        <v/>
      </c>
      <c r="K3247" s="50">
        <f>IF(D3247="","",MAX(0,D3247+F3247-I3247))</f>
        <v/>
      </c>
      <c r="L3247" s="23">
        <f>IF(D3247="","",IF(D3247&lt;=0,"",1+COUNTIFS($D$3206:$D$3305,"&gt;0",$E$3206:$E$3305,"&gt;"&amp;E3247)))</f>
        <v/>
      </c>
      <c r="M3247" s="23">
        <f>IF(D3247="","",IF(AND(K3247&gt;0,L3247=1),"Yes","No"))</f>
        <v/>
      </c>
      <c r="N3247" s="50">
        <f>IF(D3247="","",N3147+F3247)</f>
        <v/>
      </c>
      <c r="O3247" s="49">
        <f>IF(D3247="","",IF(AND(K3247=0,K3147&gt;0),C3247,""))</f>
        <v/>
      </c>
    </row>
    <row r="3248">
      <c r="A3248" s="47">
        <f>IF(B3248="","",DATE(YEAR('Debt Inputs'!$E$2),MONTH('Debt Inputs'!$E$2)+32,1))</f>
        <v/>
      </c>
      <c r="B3248" s="18">
        <f>IF('Debt Inputs'!A48="","",'Debt Inputs'!A48)</f>
        <v/>
      </c>
      <c r="C3248" s="19">
        <f>IF(B3248="","",IFERROR(VLOOKUP(B3248,'Debt Inputs'!$A$6:$M$105,2,FALSE),""))</f>
        <v/>
      </c>
      <c r="D3248" s="48">
        <f>IF(B3248="","",K3148)</f>
        <v/>
      </c>
      <c r="E3248" s="21">
        <f>IF(B3248="","",IFERROR(VLOOKUP(B3248,'Debt Inputs'!$A$6:$M$105,5,FALSE),0))</f>
        <v/>
      </c>
      <c r="F3248" s="48">
        <f>IF(D3248="","",IFERROR(D3248*E3248/12,0))</f>
        <v/>
      </c>
      <c r="G3248" s="48">
        <f>IF(D3248="","",MIN(IFERROR(VLOOKUP(B3248,'Debt Inputs'!$A$6:$M$105,7,FALSE),0),D3248+F3248))</f>
        <v/>
      </c>
      <c r="H3248" s="48">
        <f>IF(D3248="","",IF(L3248=1,MAX(0,'Debt Inputs'!$B$2-SUM($G$3206:$G$3305)),0))</f>
        <v/>
      </c>
      <c r="I3248" s="48">
        <f>IF(D3248="","",MIN(D3248+F3248,G3248+H3248))</f>
        <v/>
      </c>
      <c r="J3248" s="48">
        <f>IF(D3248="","",MIN(D3248,MAX(0,I3248-F3248)))</f>
        <v/>
      </c>
      <c r="K3248" s="48">
        <f>IF(D3248="","",MAX(0,D3248+F3248-I3248))</f>
        <v/>
      </c>
      <c r="L3248" s="18">
        <f>IF(D3248="","",IF(D3248&lt;=0,"",1+COUNTIFS($D$3206:$D$3305,"&gt;0",$E$3206:$E$3305,"&gt;"&amp;E3248)))</f>
        <v/>
      </c>
      <c r="M3248" s="18">
        <f>IF(D3248="","",IF(AND(K3248&gt;0,L3248=1),"Yes","No"))</f>
        <v/>
      </c>
      <c r="N3248" s="48">
        <f>IF(D3248="","",N3148+F3248)</f>
        <v/>
      </c>
      <c r="O3248" s="47">
        <f>IF(D3248="","",IF(AND(K3248=0,K3148&gt;0),C3248,""))</f>
        <v/>
      </c>
    </row>
    <row r="3249">
      <c r="A3249" s="49">
        <f>IF(B3249="","",DATE(YEAR('Debt Inputs'!$E$2),MONTH('Debt Inputs'!$E$2)+32,1))</f>
        <v/>
      </c>
      <c r="B3249" s="23">
        <f>IF('Debt Inputs'!A49="","",'Debt Inputs'!A49)</f>
        <v/>
      </c>
      <c r="C3249" s="24">
        <f>IF(B3249="","",IFERROR(VLOOKUP(B3249,'Debt Inputs'!$A$6:$M$105,2,FALSE),""))</f>
        <v/>
      </c>
      <c r="D3249" s="50">
        <f>IF(B3249="","",K3149)</f>
        <v/>
      </c>
      <c r="E3249" s="26">
        <f>IF(B3249="","",IFERROR(VLOOKUP(B3249,'Debt Inputs'!$A$6:$M$105,5,FALSE),0))</f>
        <v/>
      </c>
      <c r="F3249" s="50">
        <f>IF(D3249="","",IFERROR(D3249*E3249/12,0))</f>
        <v/>
      </c>
      <c r="G3249" s="50">
        <f>IF(D3249="","",MIN(IFERROR(VLOOKUP(B3249,'Debt Inputs'!$A$6:$M$105,7,FALSE),0),D3249+F3249))</f>
        <v/>
      </c>
      <c r="H3249" s="50">
        <f>IF(D3249="","",IF(L3249=1,MAX(0,'Debt Inputs'!$B$2-SUM($G$3206:$G$3305)),0))</f>
        <v/>
      </c>
      <c r="I3249" s="50">
        <f>IF(D3249="","",MIN(D3249+F3249,G3249+H3249))</f>
        <v/>
      </c>
      <c r="J3249" s="50">
        <f>IF(D3249="","",MIN(D3249,MAX(0,I3249-F3249)))</f>
        <v/>
      </c>
      <c r="K3249" s="50">
        <f>IF(D3249="","",MAX(0,D3249+F3249-I3249))</f>
        <v/>
      </c>
      <c r="L3249" s="23">
        <f>IF(D3249="","",IF(D3249&lt;=0,"",1+COUNTIFS($D$3206:$D$3305,"&gt;0",$E$3206:$E$3305,"&gt;"&amp;E3249)))</f>
        <v/>
      </c>
      <c r="M3249" s="23">
        <f>IF(D3249="","",IF(AND(K3249&gt;0,L3249=1),"Yes","No"))</f>
        <v/>
      </c>
      <c r="N3249" s="50">
        <f>IF(D3249="","",N3149+F3249)</f>
        <v/>
      </c>
      <c r="O3249" s="49">
        <f>IF(D3249="","",IF(AND(K3249=0,K3149&gt;0),C3249,""))</f>
        <v/>
      </c>
    </row>
    <row r="3250">
      <c r="A3250" s="47">
        <f>IF(B3250="","",DATE(YEAR('Debt Inputs'!$E$2),MONTH('Debt Inputs'!$E$2)+32,1))</f>
        <v/>
      </c>
      <c r="B3250" s="18">
        <f>IF('Debt Inputs'!A50="","",'Debt Inputs'!A50)</f>
        <v/>
      </c>
      <c r="C3250" s="19">
        <f>IF(B3250="","",IFERROR(VLOOKUP(B3250,'Debt Inputs'!$A$6:$M$105,2,FALSE),""))</f>
        <v/>
      </c>
      <c r="D3250" s="48">
        <f>IF(B3250="","",K3150)</f>
        <v/>
      </c>
      <c r="E3250" s="21">
        <f>IF(B3250="","",IFERROR(VLOOKUP(B3250,'Debt Inputs'!$A$6:$M$105,5,FALSE),0))</f>
        <v/>
      </c>
      <c r="F3250" s="48">
        <f>IF(D3250="","",IFERROR(D3250*E3250/12,0))</f>
        <v/>
      </c>
      <c r="G3250" s="48">
        <f>IF(D3250="","",MIN(IFERROR(VLOOKUP(B3250,'Debt Inputs'!$A$6:$M$105,7,FALSE),0),D3250+F3250))</f>
        <v/>
      </c>
      <c r="H3250" s="48">
        <f>IF(D3250="","",IF(L3250=1,MAX(0,'Debt Inputs'!$B$2-SUM($G$3206:$G$3305)),0))</f>
        <v/>
      </c>
      <c r="I3250" s="48">
        <f>IF(D3250="","",MIN(D3250+F3250,G3250+H3250))</f>
        <v/>
      </c>
      <c r="J3250" s="48">
        <f>IF(D3250="","",MIN(D3250,MAX(0,I3250-F3250)))</f>
        <v/>
      </c>
      <c r="K3250" s="48">
        <f>IF(D3250="","",MAX(0,D3250+F3250-I3250))</f>
        <v/>
      </c>
      <c r="L3250" s="18">
        <f>IF(D3250="","",IF(D3250&lt;=0,"",1+COUNTIFS($D$3206:$D$3305,"&gt;0",$E$3206:$E$3305,"&gt;"&amp;E3250)))</f>
        <v/>
      </c>
      <c r="M3250" s="18">
        <f>IF(D3250="","",IF(AND(K3250&gt;0,L3250=1),"Yes","No"))</f>
        <v/>
      </c>
      <c r="N3250" s="48">
        <f>IF(D3250="","",N3150+F3250)</f>
        <v/>
      </c>
      <c r="O3250" s="47">
        <f>IF(D3250="","",IF(AND(K3250=0,K3150&gt;0),C3250,""))</f>
        <v/>
      </c>
    </row>
    <row r="3251">
      <c r="A3251" s="49">
        <f>IF(B3251="","",DATE(YEAR('Debt Inputs'!$E$2),MONTH('Debt Inputs'!$E$2)+32,1))</f>
        <v/>
      </c>
      <c r="B3251" s="23">
        <f>IF('Debt Inputs'!A51="","",'Debt Inputs'!A51)</f>
        <v/>
      </c>
      <c r="C3251" s="24">
        <f>IF(B3251="","",IFERROR(VLOOKUP(B3251,'Debt Inputs'!$A$6:$M$105,2,FALSE),""))</f>
        <v/>
      </c>
      <c r="D3251" s="50">
        <f>IF(B3251="","",K3151)</f>
        <v/>
      </c>
      <c r="E3251" s="26">
        <f>IF(B3251="","",IFERROR(VLOOKUP(B3251,'Debt Inputs'!$A$6:$M$105,5,FALSE),0))</f>
        <v/>
      </c>
      <c r="F3251" s="50">
        <f>IF(D3251="","",IFERROR(D3251*E3251/12,0))</f>
        <v/>
      </c>
      <c r="G3251" s="50">
        <f>IF(D3251="","",MIN(IFERROR(VLOOKUP(B3251,'Debt Inputs'!$A$6:$M$105,7,FALSE),0),D3251+F3251))</f>
        <v/>
      </c>
      <c r="H3251" s="50">
        <f>IF(D3251="","",IF(L3251=1,MAX(0,'Debt Inputs'!$B$2-SUM($G$3206:$G$3305)),0))</f>
        <v/>
      </c>
      <c r="I3251" s="50">
        <f>IF(D3251="","",MIN(D3251+F3251,G3251+H3251))</f>
        <v/>
      </c>
      <c r="J3251" s="50">
        <f>IF(D3251="","",MIN(D3251,MAX(0,I3251-F3251)))</f>
        <v/>
      </c>
      <c r="K3251" s="50">
        <f>IF(D3251="","",MAX(0,D3251+F3251-I3251))</f>
        <v/>
      </c>
      <c r="L3251" s="23">
        <f>IF(D3251="","",IF(D3251&lt;=0,"",1+COUNTIFS($D$3206:$D$3305,"&gt;0",$E$3206:$E$3305,"&gt;"&amp;E3251)))</f>
        <v/>
      </c>
      <c r="M3251" s="23">
        <f>IF(D3251="","",IF(AND(K3251&gt;0,L3251=1),"Yes","No"))</f>
        <v/>
      </c>
      <c r="N3251" s="50">
        <f>IF(D3251="","",N3151+F3251)</f>
        <v/>
      </c>
      <c r="O3251" s="49">
        <f>IF(D3251="","",IF(AND(K3251=0,K3151&gt;0),C3251,""))</f>
        <v/>
      </c>
    </row>
    <row r="3252">
      <c r="A3252" s="47">
        <f>IF(B3252="","",DATE(YEAR('Debt Inputs'!$E$2),MONTH('Debt Inputs'!$E$2)+32,1))</f>
        <v/>
      </c>
      <c r="B3252" s="18">
        <f>IF('Debt Inputs'!A52="","",'Debt Inputs'!A52)</f>
        <v/>
      </c>
      <c r="C3252" s="19">
        <f>IF(B3252="","",IFERROR(VLOOKUP(B3252,'Debt Inputs'!$A$6:$M$105,2,FALSE),""))</f>
        <v/>
      </c>
      <c r="D3252" s="48">
        <f>IF(B3252="","",K3152)</f>
        <v/>
      </c>
      <c r="E3252" s="21">
        <f>IF(B3252="","",IFERROR(VLOOKUP(B3252,'Debt Inputs'!$A$6:$M$105,5,FALSE),0))</f>
        <v/>
      </c>
      <c r="F3252" s="48">
        <f>IF(D3252="","",IFERROR(D3252*E3252/12,0))</f>
        <v/>
      </c>
      <c r="G3252" s="48">
        <f>IF(D3252="","",MIN(IFERROR(VLOOKUP(B3252,'Debt Inputs'!$A$6:$M$105,7,FALSE),0),D3252+F3252))</f>
        <v/>
      </c>
      <c r="H3252" s="48">
        <f>IF(D3252="","",IF(L3252=1,MAX(0,'Debt Inputs'!$B$2-SUM($G$3206:$G$3305)),0))</f>
        <v/>
      </c>
      <c r="I3252" s="48">
        <f>IF(D3252="","",MIN(D3252+F3252,G3252+H3252))</f>
        <v/>
      </c>
      <c r="J3252" s="48">
        <f>IF(D3252="","",MIN(D3252,MAX(0,I3252-F3252)))</f>
        <v/>
      </c>
      <c r="K3252" s="48">
        <f>IF(D3252="","",MAX(0,D3252+F3252-I3252))</f>
        <v/>
      </c>
      <c r="L3252" s="18">
        <f>IF(D3252="","",IF(D3252&lt;=0,"",1+COUNTIFS($D$3206:$D$3305,"&gt;0",$E$3206:$E$3305,"&gt;"&amp;E3252)))</f>
        <v/>
      </c>
      <c r="M3252" s="18">
        <f>IF(D3252="","",IF(AND(K3252&gt;0,L3252=1),"Yes","No"))</f>
        <v/>
      </c>
      <c r="N3252" s="48">
        <f>IF(D3252="","",N3152+F3252)</f>
        <v/>
      </c>
      <c r="O3252" s="47">
        <f>IF(D3252="","",IF(AND(K3252=0,K3152&gt;0),C3252,""))</f>
        <v/>
      </c>
    </row>
    <row r="3253">
      <c r="A3253" s="49">
        <f>IF(B3253="","",DATE(YEAR('Debt Inputs'!$E$2),MONTH('Debt Inputs'!$E$2)+32,1))</f>
        <v/>
      </c>
      <c r="B3253" s="23">
        <f>IF('Debt Inputs'!A53="","",'Debt Inputs'!A53)</f>
        <v/>
      </c>
      <c r="C3253" s="24">
        <f>IF(B3253="","",IFERROR(VLOOKUP(B3253,'Debt Inputs'!$A$6:$M$105,2,FALSE),""))</f>
        <v/>
      </c>
      <c r="D3253" s="50">
        <f>IF(B3253="","",K3153)</f>
        <v/>
      </c>
      <c r="E3253" s="26">
        <f>IF(B3253="","",IFERROR(VLOOKUP(B3253,'Debt Inputs'!$A$6:$M$105,5,FALSE),0))</f>
        <v/>
      </c>
      <c r="F3253" s="50">
        <f>IF(D3253="","",IFERROR(D3253*E3253/12,0))</f>
        <v/>
      </c>
      <c r="G3253" s="50">
        <f>IF(D3253="","",MIN(IFERROR(VLOOKUP(B3253,'Debt Inputs'!$A$6:$M$105,7,FALSE),0),D3253+F3253))</f>
        <v/>
      </c>
      <c r="H3253" s="50">
        <f>IF(D3253="","",IF(L3253=1,MAX(0,'Debt Inputs'!$B$2-SUM($G$3206:$G$3305)),0))</f>
        <v/>
      </c>
      <c r="I3253" s="50">
        <f>IF(D3253="","",MIN(D3253+F3253,G3253+H3253))</f>
        <v/>
      </c>
      <c r="J3253" s="50">
        <f>IF(D3253="","",MIN(D3253,MAX(0,I3253-F3253)))</f>
        <v/>
      </c>
      <c r="K3253" s="50">
        <f>IF(D3253="","",MAX(0,D3253+F3253-I3253))</f>
        <v/>
      </c>
      <c r="L3253" s="23">
        <f>IF(D3253="","",IF(D3253&lt;=0,"",1+COUNTIFS($D$3206:$D$3305,"&gt;0",$E$3206:$E$3305,"&gt;"&amp;E3253)))</f>
        <v/>
      </c>
      <c r="M3253" s="23">
        <f>IF(D3253="","",IF(AND(K3253&gt;0,L3253=1),"Yes","No"))</f>
        <v/>
      </c>
      <c r="N3253" s="50">
        <f>IF(D3253="","",N3153+F3253)</f>
        <v/>
      </c>
      <c r="O3253" s="49">
        <f>IF(D3253="","",IF(AND(K3253=0,K3153&gt;0),C3253,""))</f>
        <v/>
      </c>
    </row>
    <row r="3254">
      <c r="A3254" s="47">
        <f>IF(B3254="","",DATE(YEAR('Debt Inputs'!$E$2),MONTH('Debt Inputs'!$E$2)+32,1))</f>
        <v/>
      </c>
      <c r="B3254" s="18">
        <f>IF('Debt Inputs'!A54="","",'Debt Inputs'!A54)</f>
        <v/>
      </c>
      <c r="C3254" s="19">
        <f>IF(B3254="","",IFERROR(VLOOKUP(B3254,'Debt Inputs'!$A$6:$M$105,2,FALSE),""))</f>
        <v/>
      </c>
      <c r="D3254" s="48">
        <f>IF(B3254="","",K3154)</f>
        <v/>
      </c>
      <c r="E3254" s="21">
        <f>IF(B3254="","",IFERROR(VLOOKUP(B3254,'Debt Inputs'!$A$6:$M$105,5,FALSE),0))</f>
        <v/>
      </c>
      <c r="F3254" s="48">
        <f>IF(D3254="","",IFERROR(D3254*E3254/12,0))</f>
        <v/>
      </c>
      <c r="G3254" s="48">
        <f>IF(D3254="","",MIN(IFERROR(VLOOKUP(B3254,'Debt Inputs'!$A$6:$M$105,7,FALSE),0),D3254+F3254))</f>
        <v/>
      </c>
      <c r="H3254" s="48">
        <f>IF(D3254="","",IF(L3254=1,MAX(0,'Debt Inputs'!$B$2-SUM($G$3206:$G$3305)),0))</f>
        <v/>
      </c>
      <c r="I3254" s="48">
        <f>IF(D3254="","",MIN(D3254+F3254,G3254+H3254))</f>
        <v/>
      </c>
      <c r="J3254" s="48">
        <f>IF(D3254="","",MIN(D3254,MAX(0,I3254-F3254)))</f>
        <v/>
      </c>
      <c r="K3254" s="48">
        <f>IF(D3254="","",MAX(0,D3254+F3254-I3254))</f>
        <v/>
      </c>
      <c r="L3254" s="18">
        <f>IF(D3254="","",IF(D3254&lt;=0,"",1+COUNTIFS($D$3206:$D$3305,"&gt;0",$E$3206:$E$3305,"&gt;"&amp;E3254)))</f>
        <v/>
      </c>
      <c r="M3254" s="18">
        <f>IF(D3254="","",IF(AND(K3254&gt;0,L3254=1),"Yes","No"))</f>
        <v/>
      </c>
      <c r="N3254" s="48">
        <f>IF(D3254="","",N3154+F3254)</f>
        <v/>
      </c>
      <c r="O3254" s="47">
        <f>IF(D3254="","",IF(AND(K3254=0,K3154&gt;0),C3254,""))</f>
        <v/>
      </c>
    </row>
    <row r="3255">
      <c r="A3255" s="49">
        <f>IF(B3255="","",DATE(YEAR('Debt Inputs'!$E$2),MONTH('Debt Inputs'!$E$2)+32,1))</f>
        <v/>
      </c>
      <c r="B3255" s="23">
        <f>IF('Debt Inputs'!A55="","",'Debt Inputs'!A55)</f>
        <v/>
      </c>
      <c r="C3255" s="24">
        <f>IF(B3255="","",IFERROR(VLOOKUP(B3255,'Debt Inputs'!$A$6:$M$105,2,FALSE),""))</f>
        <v/>
      </c>
      <c r="D3255" s="50">
        <f>IF(B3255="","",K3155)</f>
        <v/>
      </c>
      <c r="E3255" s="26">
        <f>IF(B3255="","",IFERROR(VLOOKUP(B3255,'Debt Inputs'!$A$6:$M$105,5,FALSE),0))</f>
        <v/>
      </c>
      <c r="F3255" s="50">
        <f>IF(D3255="","",IFERROR(D3255*E3255/12,0))</f>
        <v/>
      </c>
      <c r="G3255" s="50">
        <f>IF(D3255="","",MIN(IFERROR(VLOOKUP(B3255,'Debt Inputs'!$A$6:$M$105,7,FALSE),0),D3255+F3255))</f>
        <v/>
      </c>
      <c r="H3255" s="50">
        <f>IF(D3255="","",IF(L3255=1,MAX(0,'Debt Inputs'!$B$2-SUM($G$3206:$G$3305)),0))</f>
        <v/>
      </c>
      <c r="I3255" s="50">
        <f>IF(D3255="","",MIN(D3255+F3255,G3255+H3255))</f>
        <v/>
      </c>
      <c r="J3255" s="50">
        <f>IF(D3255="","",MIN(D3255,MAX(0,I3255-F3255)))</f>
        <v/>
      </c>
      <c r="K3255" s="50">
        <f>IF(D3255="","",MAX(0,D3255+F3255-I3255))</f>
        <v/>
      </c>
      <c r="L3255" s="23">
        <f>IF(D3255="","",IF(D3255&lt;=0,"",1+COUNTIFS($D$3206:$D$3305,"&gt;0",$E$3206:$E$3305,"&gt;"&amp;E3255)))</f>
        <v/>
      </c>
      <c r="M3255" s="23">
        <f>IF(D3255="","",IF(AND(K3255&gt;0,L3255=1),"Yes","No"))</f>
        <v/>
      </c>
      <c r="N3255" s="50">
        <f>IF(D3255="","",N3155+F3255)</f>
        <v/>
      </c>
      <c r="O3255" s="49">
        <f>IF(D3255="","",IF(AND(K3255=0,K3155&gt;0),C3255,""))</f>
        <v/>
      </c>
    </row>
    <row r="3256">
      <c r="A3256" s="47">
        <f>IF(B3256="","",DATE(YEAR('Debt Inputs'!$E$2),MONTH('Debt Inputs'!$E$2)+32,1))</f>
        <v/>
      </c>
      <c r="B3256" s="18">
        <f>IF('Debt Inputs'!A56="","",'Debt Inputs'!A56)</f>
        <v/>
      </c>
      <c r="C3256" s="19">
        <f>IF(B3256="","",IFERROR(VLOOKUP(B3256,'Debt Inputs'!$A$6:$M$105,2,FALSE),""))</f>
        <v/>
      </c>
      <c r="D3256" s="48">
        <f>IF(B3256="","",K3156)</f>
        <v/>
      </c>
      <c r="E3256" s="21">
        <f>IF(B3256="","",IFERROR(VLOOKUP(B3256,'Debt Inputs'!$A$6:$M$105,5,FALSE),0))</f>
        <v/>
      </c>
      <c r="F3256" s="48">
        <f>IF(D3256="","",IFERROR(D3256*E3256/12,0))</f>
        <v/>
      </c>
      <c r="G3256" s="48">
        <f>IF(D3256="","",MIN(IFERROR(VLOOKUP(B3256,'Debt Inputs'!$A$6:$M$105,7,FALSE),0),D3256+F3256))</f>
        <v/>
      </c>
      <c r="H3256" s="48">
        <f>IF(D3256="","",IF(L3256=1,MAX(0,'Debt Inputs'!$B$2-SUM($G$3206:$G$3305)),0))</f>
        <v/>
      </c>
      <c r="I3256" s="48">
        <f>IF(D3256="","",MIN(D3256+F3256,G3256+H3256))</f>
        <v/>
      </c>
      <c r="J3256" s="48">
        <f>IF(D3256="","",MIN(D3256,MAX(0,I3256-F3256)))</f>
        <v/>
      </c>
      <c r="K3256" s="48">
        <f>IF(D3256="","",MAX(0,D3256+F3256-I3256))</f>
        <v/>
      </c>
      <c r="L3256" s="18">
        <f>IF(D3256="","",IF(D3256&lt;=0,"",1+COUNTIFS($D$3206:$D$3305,"&gt;0",$E$3206:$E$3305,"&gt;"&amp;E3256)))</f>
        <v/>
      </c>
      <c r="M3256" s="18">
        <f>IF(D3256="","",IF(AND(K3256&gt;0,L3256=1),"Yes","No"))</f>
        <v/>
      </c>
      <c r="N3256" s="48">
        <f>IF(D3256="","",N3156+F3256)</f>
        <v/>
      </c>
      <c r="O3256" s="47">
        <f>IF(D3256="","",IF(AND(K3256=0,K3156&gt;0),C3256,""))</f>
        <v/>
      </c>
    </row>
    <row r="3257">
      <c r="A3257" s="49">
        <f>IF(B3257="","",DATE(YEAR('Debt Inputs'!$E$2),MONTH('Debt Inputs'!$E$2)+32,1))</f>
        <v/>
      </c>
      <c r="B3257" s="23">
        <f>IF('Debt Inputs'!A57="","",'Debt Inputs'!A57)</f>
        <v/>
      </c>
      <c r="C3257" s="24">
        <f>IF(B3257="","",IFERROR(VLOOKUP(B3257,'Debt Inputs'!$A$6:$M$105,2,FALSE),""))</f>
        <v/>
      </c>
      <c r="D3257" s="50">
        <f>IF(B3257="","",K3157)</f>
        <v/>
      </c>
      <c r="E3257" s="26">
        <f>IF(B3257="","",IFERROR(VLOOKUP(B3257,'Debt Inputs'!$A$6:$M$105,5,FALSE),0))</f>
        <v/>
      </c>
      <c r="F3257" s="50">
        <f>IF(D3257="","",IFERROR(D3257*E3257/12,0))</f>
        <v/>
      </c>
      <c r="G3257" s="50">
        <f>IF(D3257="","",MIN(IFERROR(VLOOKUP(B3257,'Debt Inputs'!$A$6:$M$105,7,FALSE),0),D3257+F3257))</f>
        <v/>
      </c>
      <c r="H3257" s="50">
        <f>IF(D3257="","",IF(L3257=1,MAX(0,'Debt Inputs'!$B$2-SUM($G$3206:$G$3305)),0))</f>
        <v/>
      </c>
      <c r="I3257" s="50">
        <f>IF(D3257="","",MIN(D3257+F3257,G3257+H3257))</f>
        <v/>
      </c>
      <c r="J3257" s="50">
        <f>IF(D3257="","",MIN(D3257,MAX(0,I3257-F3257)))</f>
        <v/>
      </c>
      <c r="K3257" s="50">
        <f>IF(D3257="","",MAX(0,D3257+F3257-I3257))</f>
        <v/>
      </c>
      <c r="L3257" s="23">
        <f>IF(D3257="","",IF(D3257&lt;=0,"",1+COUNTIFS($D$3206:$D$3305,"&gt;0",$E$3206:$E$3305,"&gt;"&amp;E3257)))</f>
        <v/>
      </c>
      <c r="M3257" s="23">
        <f>IF(D3257="","",IF(AND(K3257&gt;0,L3257=1),"Yes","No"))</f>
        <v/>
      </c>
      <c r="N3257" s="50">
        <f>IF(D3257="","",N3157+F3257)</f>
        <v/>
      </c>
      <c r="O3257" s="49">
        <f>IF(D3257="","",IF(AND(K3257=0,K3157&gt;0),C3257,""))</f>
        <v/>
      </c>
    </row>
    <row r="3258">
      <c r="A3258" s="47">
        <f>IF(B3258="","",DATE(YEAR('Debt Inputs'!$E$2),MONTH('Debt Inputs'!$E$2)+32,1))</f>
        <v/>
      </c>
      <c r="B3258" s="18">
        <f>IF('Debt Inputs'!A58="","",'Debt Inputs'!A58)</f>
        <v/>
      </c>
      <c r="C3258" s="19">
        <f>IF(B3258="","",IFERROR(VLOOKUP(B3258,'Debt Inputs'!$A$6:$M$105,2,FALSE),""))</f>
        <v/>
      </c>
      <c r="D3258" s="48">
        <f>IF(B3258="","",K3158)</f>
        <v/>
      </c>
      <c r="E3258" s="21">
        <f>IF(B3258="","",IFERROR(VLOOKUP(B3258,'Debt Inputs'!$A$6:$M$105,5,FALSE),0))</f>
        <v/>
      </c>
      <c r="F3258" s="48">
        <f>IF(D3258="","",IFERROR(D3258*E3258/12,0))</f>
        <v/>
      </c>
      <c r="G3258" s="48">
        <f>IF(D3258="","",MIN(IFERROR(VLOOKUP(B3258,'Debt Inputs'!$A$6:$M$105,7,FALSE),0),D3258+F3258))</f>
        <v/>
      </c>
      <c r="H3258" s="48">
        <f>IF(D3258="","",IF(L3258=1,MAX(0,'Debt Inputs'!$B$2-SUM($G$3206:$G$3305)),0))</f>
        <v/>
      </c>
      <c r="I3258" s="48">
        <f>IF(D3258="","",MIN(D3258+F3258,G3258+H3258))</f>
        <v/>
      </c>
      <c r="J3258" s="48">
        <f>IF(D3258="","",MIN(D3258,MAX(0,I3258-F3258)))</f>
        <v/>
      </c>
      <c r="K3258" s="48">
        <f>IF(D3258="","",MAX(0,D3258+F3258-I3258))</f>
        <v/>
      </c>
      <c r="L3258" s="18">
        <f>IF(D3258="","",IF(D3258&lt;=0,"",1+COUNTIFS($D$3206:$D$3305,"&gt;0",$E$3206:$E$3305,"&gt;"&amp;E3258)))</f>
        <v/>
      </c>
      <c r="M3258" s="18">
        <f>IF(D3258="","",IF(AND(K3258&gt;0,L3258=1),"Yes","No"))</f>
        <v/>
      </c>
      <c r="N3258" s="48">
        <f>IF(D3258="","",N3158+F3258)</f>
        <v/>
      </c>
      <c r="O3258" s="47">
        <f>IF(D3258="","",IF(AND(K3258=0,K3158&gt;0),C3258,""))</f>
        <v/>
      </c>
    </row>
    <row r="3259">
      <c r="A3259" s="49">
        <f>IF(B3259="","",DATE(YEAR('Debt Inputs'!$E$2),MONTH('Debt Inputs'!$E$2)+32,1))</f>
        <v/>
      </c>
      <c r="B3259" s="23">
        <f>IF('Debt Inputs'!A59="","",'Debt Inputs'!A59)</f>
        <v/>
      </c>
      <c r="C3259" s="24">
        <f>IF(B3259="","",IFERROR(VLOOKUP(B3259,'Debt Inputs'!$A$6:$M$105,2,FALSE),""))</f>
        <v/>
      </c>
      <c r="D3259" s="50">
        <f>IF(B3259="","",K3159)</f>
        <v/>
      </c>
      <c r="E3259" s="26">
        <f>IF(B3259="","",IFERROR(VLOOKUP(B3259,'Debt Inputs'!$A$6:$M$105,5,FALSE),0))</f>
        <v/>
      </c>
      <c r="F3259" s="50">
        <f>IF(D3259="","",IFERROR(D3259*E3259/12,0))</f>
        <v/>
      </c>
      <c r="G3259" s="50">
        <f>IF(D3259="","",MIN(IFERROR(VLOOKUP(B3259,'Debt Inputs'!$A$6:$M$105,7,FALSE),0),D3259+F3259))</f>
        <v/>
      </c>
      <c r="H3259" s="50">
        <f>IF(D3259="","",IF(L3259=1,MAX(0,'Debt Inputs'!$B$2-SUM($G$3206:$G$3305)),0))</f>
        <v/>
      </c>
      <c r="I3259" s="50">
        <f>IF(D3259="","",MIN(D3259+F3259,G3259+H3259))</f>
        <v/>
      </c>
      <c r="J3259" s="50">
        <f>IF(D3259="","",MIN(D3259,MAX(0,I3259-F3259)))</f>
        <v/>
      </c>
      <c r="K3259" s="50">
        <f>IF(D3259="","",MAX(0,D3259+F3259-I3259))</f>
        <v/>
      </c>
      <c r="L3259" s="23">
        <f>IF(D3259="","",IF(D3259&lt;=0,"",1+COUNTIFS($D$3206:$D$3305,"&gt;0",$E$3206:$E$3305,"&gt;"&amp;E3259)))</f>
        <v/>
      </c>
      <c r="M3259" s="23">
        <f>IF(D3259="","",IF(AND(K3259&gt;0,L3259=1),"Yes","No"))</f>
        <v/>
      </c>
      <c r="N3259" s="50">
        <f>IF(D3259="","",N3159+F3259)</f>
        <v/>
      </c>
      <c r="O3259" s="49">
        <f>IF(D3259="","",IF(AND(K3259=0,K3159&gt;0),C3259,""))</f>
        <v/>
      </c>
    </row>
    <row r="3260">
      <c r="A3260" s="47">
        <f>IF(B3260="","",DATE(YEAR('Debt Inputs'!$E$2),MONTH('Debt Inputs'!$E$2)+32,1))</f>
        <v/>
      </c>
      <c r="B3260" s="18">
        <f>IF('Debt Inputs'!A60="","",'Debt Inputs'!A60)</f>
        <v/>
      </c>
      <c r="C3260" s="19">
        <f>IF(B3260="","",IFERROR(VLOOKUP(B3260,'Debt Inputs'!$A$6:$M$105,2,FALSE),""))</f>
        <v/>
      </c>
      <c r="D3260" s="48">
        <f>IF(B3260="","",K3160)</f>
        <v/>
      </c>
      <c r="E3260" s="21">
        <f>IF(B3260="","",IFERROR(VLOOKUP(B3260,'Debt Inputs'!$A$6:$M$105,5,FALSE),0))</f>
        <v/>
      </c>
      <c r="F3260" s="48">
        <f>IF(D3260="","",IFERROR(D3260*E3260/12,0))</f>
        <v/>
      </c>
      <c r="G3260" s="48">
        <f>IF(D3260="","",MIN(IFERROR(VLOOKUP(B3260,'Debt Inputs'!$A$6:$M$105,7,FALSE),0),D3260+F3260))</f>
        <v/>
      </c>
      <c r="H3260" s="48">
        <f>IF(D3260="","",IF(L3260=1,MAX(0,'Debt Inputs'!$B$2-SUM($G$3206:$G$3305)),0))</f>
        <v/>
      </c>
      <c r="I3260" s="48">
        <f>IF(D3260="","",MIN(D3260+F3260,G3260+H3260))</f>
        <v/>
      </c>
      <c r="J3260" s="48">
        <f>IF(D3260="","",MIN(D3260,MAX(0,I3260-F3260)))</f>
        <v/>
      </c>
      <c r="K3260" s="48">
        <f>IF(D3260="","",MAX(0,D3260+F3260-I3260))</f>
        <v/>
      </c>
      <c r="L3260" s="18">
        <f>IF(D3260="","",IF(D3260&lt;=0,"",1+COUNTIFS($D$3206:$D$3305,"&gt;0",$E$3206:$E$3305,"&gt;"&amp;E3260)))</f>
        <v/>
      </c>
      <c r="M3260" s="18">
        <f>IF(D3260="","",IF(AND(K3260&gt;0,L3260=1),"Yes","No"))</f>
        <v/>
      </c>
      <c r="N3260" s="48">
        <f>IF(D3260="","",N3160+F3260)</f>
        <v/>
      </c>
      <c r="O3260" s="47">
        <f>IF(D3260="","",IF(AND(K3260=0,K3160&gt;0),C3260,""))</f>
        <v/>
      </c>
    </row>
    <row r="3261">
      <c r="A3261" s="49">
        <f>IF(B3261="","",DATE(YEAR('Debt Inputs'!$E$2),MONTH('Debt Inputs'!$E$2)+32,1))</f>
        <v/>
      </c>
      <c r="B3261" s="23">
        <f>IF('Debt Inputs'!A61="","",'Debt Inputs'!A61)</f>
        <v/>
      </c>
      <c r="C3261" s="24">
        <f>IF(B3261="","",IFERROR(VLOOKUP(B3261,'Debt Inputs'!$A$6:$M$105,2,FALSE),""))</f>
        <v/>
      </c>
      <c r="D3261" s="50">
        <f>IF(B3261="","",K3161)</f>
        <v/>
      </c>
      <c r="E3261" s="26">
        <f>IF(B3261="","",IFERROR(VLOOKUP(B3261,'Debt Inputs'!$A$6:$M$105,5,FALSE),0))</f>
        <v/>
      </c>
      <c r="F3261" s="50">
        <f>IF(D3261="","",IFERROR(D3261*E3261/12,0))</f>
        <v/>
      </c>
      <c r="G3261" s="50">
        <f>IF(D3261="","",MIN(IFERROR(VLOOKUP(B3261,'Debt Inputs'!$A$6:$M$105,7,FALSE),0),D3261+F3261))</f>
        <v/>
      </c>
      <c r="H3261" s="50">
        <f>IF(D3261="","",IF(L3261=1,MAX(0,'Debt Inputs'!$B$2-SUM($G$3206:$G$3305)),0))</f>
        <v/>
      </c>
      <c r="I3261" s="50">
        <f>IF(D3261="","",MIN(D3261+F3261,G3261+H3261))</f>
        <v/>
      </c>
      <c r="J3261" s="50">
        <f>IF(D3261="","",MIN(D3261,MAX(0,I3261-F3261)))</f>
        <v/>
      </c>
      <c r="K3261" s="50">
        <f>IF(D3261="","",MAX(0,D3261+F3261-I3261))</f>
        <v/>
      </c>
      <c r="L3261" s="23">
        <f>IF(D3261="","",IF(D3261&lt;=0,"",1+COUNTIFS($D$3206:$D$3305,"&gt;0",$E$3206:$E$3305,"&gt;"&amp;E3261)))</f>
        <v/>
      </c>
      <c r="M3261" s="23">
        <f>IF(D3261="","",IF(AND(K3261&gt;0,L3261=1),"Yes","No"))</f>
        <v/>
      </c>
      <c r="N3261" s="50">
        <f>IF(D3261="","",N3161+F3261)</f>
        <v/>
      </c>
      <c r="O3261" s="49">
        <f>IF(D3261="","",IF(AND(K3261=0,K3161&gt;0),C3261,""))</f>
        <v/>
      </c>
    </row>
    <row r="3262">
      <c r="A3262" s="47">
        <f>IF(B3262="","",DATE(YEAR('Debt Inputs'!$E$2),MONTH('Debt Inputs'!$E$2)+32,1))</f>
        <v/>
      </c>
      <c r="B3262" s="18">
        <f>IF('Debt Inputs'!A62="","",'Debt Inputs'!A62)</f>
        <v/>
      </c>
      <c r="C3262" s="19">
        <f>IF(B3262="","",IFERROR(VLOOKUP(B3262,'Debt Inputs'!$A$6:$M$105,2,FALSE),""))</f>
        <v/>
      </c>
      <c r="D3262" s="48">
        <f>IF(B3262="","",K3162)</f>
        <v/>
      </c>
      <c r="E3262" s="21">
        <f>IF(B3262="","",IFERROR(VLOOKUP(B3262,'Debt Inputs'!$A$6:$M$105,5,FALSE),0))</f>
        <v/>
      </c>
      <c r="F3262" s="48">
        <f>IF(D3262="","",IFERROR(D3262*E3262/12,0))</f>
        <v/>
      </c>
      <c r="G3262" s="48">
        <f>IF(D3262="","",MIN(IFERROR(VLOOKUP(B3262,'Debt Inputs'!$A$6:$M$105,7,FALSE),0),D3262+F3262))</f>
        <v/>
      </c>
      <c r="H3262" s="48">
        <f>IF(D3262="","",IF(L3262=1,MAX(0,'Debt Inputs'!$B$2-SUM($G$3206:$G$3305)),0))</f>
        <v/>
      </c>
      <c r="I3262" s="48">
        <f>IF(D3262="","",MIN(D3262+F3262,G3262+H3262))</f>
        <v/>
      </c>
      <c r="J3262" s="48">
        <f>IF(D3262="","",MIN(D3262,MAX(0,I3262-F3262)))</f>
        <v/>
      </c>
      <c r="K3262" s="48">
        <f>IF(D3262="","",MAX(0,D3262+F3262-I3262))</f>
        <v/>
      </c>
      <c r="L3262" s="18">
        <f>IF(D3262="","",IF(D3262&lt;=0,"",1+COUNTIFS($D$3206:$D$3305,"&gt;0",$E$3206:$E$3305,"&gt;"&amp;E3262)))</f>
        <v/>
      </c>
      <c r="M3262" s="18">
        <f>IF(D3262="","",IF(AND(K3262&gt;0,L3262=1),"Yes","No"))</f>
        <v/>
      </c>
      <c r="N3262" s="48">
        <f>IF(D3262="","",N3162+F3262)</f>
        <v/>
      </c>
      <c r="O3262" s="47">
        <f>IF(D3262="","",IF(AND(K3262=0,K3162&gt;0),C3262,""))</f>
        <v/>
      </c>
    </row>
    <row r="3263">
      <c r="A3263" s="49">
        <f>IF(B3263="","",DATE(YEAR('Debt Inputs'!$E$2),MONTH('Debt Inputs'!$E$2)+32,1))</f>
        <v/>
      </c>
      <c r="B3263" s="23">
        <f>IF('Debt Inputs'!A63="","",'Debt Inputs'!A63)</f>
        <v/>
      </c>
      <c r="C3263" s="24">
        <f>IF(B3263="","",IFERROR(VLOOKUP(B3263,'Debt Inputs'!$A$6:$M$105,2,FALSE),""))</f>
        <v/>
      </c>
      <c r="D3263" s="50">
        <f>IF(B3263="","",K3163)</f>
        <v/>
      </c>
      <c r="E3263" s="26">
        <f>IF(B3263="","",IFERROR(VLOOKUP(B3263,'Debt Inputs'!$A$6:$M$105,5,FALSE),0))</f>
        <v/>
      </c>
      <c r="F3263" s="50">
        <f>IF(D3263="","",IFERROR(D3263*E3263/12,0))</f>
        <v/>
      </c>
      <c r="G3263" s="50">
        <f>IF(D3263="","",MIN(IFERROR(VLOOKUP(B3263,'Debt Inputs'!$A$6:$M$105,7,FALSE),0),D3263+F3263))</f>
        <v/>
      </c>
      <c r="H3263" s="50">
        <f>IF(D3263="","",IF(L3263=1,MAX(0,'Debt Inputs'!$B$2-SUM($G$3206:$G$3305)),0))</f>
        <v/>
      </c>
      <c r="I3263" s="50">
        <f>IF(D3263="","",MIN(D3263+F3263,G3263+H3263))</f>
        <v/>
      </c>
      <c r="J3263" s="50">
        <f>IF(D3263="","",MIN(D3263,MAX(0,I3263-F3263)))</f>
        <v/>
      </c>
      <c r="K3263" s="50">
        <f>IF(D3263="","",MAX(0,D3263+F3263-I3263))</f>
        <v/>
      </c>
      <c r="L3263" s="23">
        <f>IF(D3263="","",IF(D3263&lt;=0,"",1+COUNTIFS($D$3206:$D$3305,"&gt;0",$E$3206:$E$3305,"&gt;"&amp;E3263)))</f>
        <v/>
      </c>
      <c r="M3263" s="23">
        <f>IF(D3263="","",IF(AND(K3263&gt;0,L3263=1),"Yes","No"))</f>
        <v/>
      </c>
      <c r="N3263" s="50">
        <f>IF(D3263="","",N3163+F3263)</f>
        <v/>
      </c>
      <c r="O3263" s="49">
        <f>IF(D3263="","",IF(AND(K3263=0,K3163&gt;0),C3263,""))</f>
        <v/>
      </c>
    </row>
    <row r="3264">
      <c r="A3264" s="47">
        <f>IF(B3264="","",DATE(YEAR('Debt Inputs'!$E$2),MONTH('Debt Inputs'!$E$2)+32,1))</f>
        <v/>
      </c>
      <c r="B3264" s="18">
        <f>IF('Debt Inputs'!A64="","",'Debt Inputs'!A64)</f>
        <v/>
      </c>
      <c r="C3264" s="19">
        <f>IF(B3264="","",IFERROR(VLOOKUP(B3264,'Debt Inputs'!$A$6:$M$105,2,FALSE),""))</f>
        <v/>
      </c>
      <c r="D3264" s="48">
        <f>IF(B3264="","",K3164)</f>
        <v/>
      </c>
      <c r="E3264" s="21">
        <f>IF(B3264="","",IFERROR(VLOOKUP(B3264,'Debt Inputs'!$A$6:$M$105,5,FALSE),0))</f>
        <v/>
      </c>
      <c r="F3264" s="48">
        <f>IF(D3264="","",IFERROR(D3264*E3264/12,0))</f>
        <v/>
      </c>
      <c r="G3264" s="48">
        <f>IF(D3264="","",MIN(IFERROR(VLOOKUP(B3264,'Debt Inputs'!$A$6:$M$105,7,FALSE),0),D3264+F3264))</f>
        <v/>
      </c>
      <c r="H3264" s="48">
        <f>IF(D3264="","",IF(L3264=1,MAX(0,'Debt Inputs'!$B$2-SUM($G$3206:$G$3305)),0))</f>
        <v/>
      </c>
      <c r="I3264" s="48">
        <f>IF(D3264="","",MIN(D3264+F3264,G3264+H3264))</f>
        <v/>
      </c>
      <c r="J3264" s="48">
        <f>IF(D3264="","",MIN(D3264,MAX(0,I3264-F3264)))</f>
        <v/>
      </c>
      <c r="K3264" s="48">
        <f>IF(D3264="","",MAX(0,D3264+F3264-I3264))</f>
        <v/>
      </c>
      <c r="L3264" s="18">
        <f>IF(D3264="","",IF(D3264&lt;=0,"",1+COUNTIFS($D$3206:$D$3305,"&gt;0",$E$3206:$E$3305,"&gt;"&amp;E3264)))</f>
        <v/>
      </c>
      <c r="M3264" s="18">
        <f>IF(D3264="","",IF(AND(K3264&gt;0,L3264=1),"Yes","No"))</f>
        <v/>
      </c>
      <c r="N3264" s="48">
        <f>IF(D3264="","",N3164+F3264)</f>
        <v/>
      </c>
      <c r="O3264" s="47">
        <f>IF(D3264="","",IF(AND(K3264=0,K3164&gt;0),C3264,""))</f>
        <v/>
      </c>
    </row>
    <row r="3265">
      <c r="A3265" s="49">
        <f>IF(B3265="","",DATE(YEAR('Debt Inputs'!$E$2),MONTH('Debt Inputs'!$E$2)+32,1))</f>
        <v/>
      </c>
      <c r="B3265" s="23">
        <f>IF('Debt Inputs'!A65="","",'Debt Inputs'!A65)</f>
        <v/>
      </c>
      <c r="C3265" s="24">
        <f>IF(B3265="","",IFERROR(VLOOKUP(B3265,'Debt Inputs'!$A$6:$M$105,2,FALSE),""))</f>
        <v/>
      </c>
      <c r="D3265" s="50">
        <f>IF(B3265="","",K3165)</f>
        <v/>
      </c>
      <c r="E3265" s="26">
        <f>IF(B3265="","",IFERROR(VLOOKUP(B3265,'Debt Inputs'!$A$6:$M$105,5,FALSE),0))</f>
        <v/>
      </c>
      <c r="F3265" s="50">
        <f>IF(D3265="","",IFERROR(D3265*E3265/12,0))</f>
        <v/>
      </c>
      <c r="G3265" s="50">
        <f>IF(D3265="","",MIN(IFERROR(VLOOKUP(B3265,'Debt Inputs'!$A$6:$M$105,7,FALSE),0),D3265+F3265))</f>
        <v/>
      </c>
      <c r="H3265" s="50">
        <f>IF(D3265="","",IF(L3265=1,MAX(0,'Debt Inputs'!$B$2-SUM($G$3206:$G$3305)),0))</f>
        <v/>
      </c>
      <c r="I3265" s="50">
        <f>IF(D3265="","",MIN(D3265+F3265,G3265+H3265))</f>
        <v/>
      </c>
      <c r="J3265" s="50">
        <f>IF(D3265="","",MIN(D3265,MAX(0,I3265-F3265)))</f>
        <v/>
      </c>
      <c r="K3265" s="50">
        <f>IF(D3265="","",MAX(0,D3265+F3265-I3265))</f>
        <v/>
      </c>
      <c r="L3265" s="23">
        <f>IF(D3265="","",IF(D3265&lt;=0,"",1+COUNTIFS($D$3206:$D$3305,"&gt;0",$E$3206:$E$3305,"&gt;"&amp;E3265)))</f>
        <v/>
      </c>
      <c r="M3265" s="23">
        <f>IF(D3265="","",IF(AND(K3265&gt;0,L3265=1),"Yes","No"))</f>
        <v/>
      </c>
      <c r="N3265" s="50">
        <f>IF(D3265="","",N3165+F3265)</f>
        <v/>
      </c>
      <c r="O3265" s="49">
        <f>IF(D3265="","",IF(AND(K3265=0,K3165&gt;0),C3265,""))</f>
        <v/>
      </c>
    </row>
    <row r="3266">
      <c r="A3266" s="47">
        <f>IF(B3266="","",DATE(YEAR('Debt Inputs'!$E$2),MONTH('Debt Inputs'!$E$2)+32,1))</f>
        <v/>
      </c>
      <c r="B3266" s="18">
        <f>IF('Debt Inputs'!A66="","",'Debt Inputs'!A66)</f>
        <v/>
      </c>
      <c r="C3266" s="19">
        <f>IF(B3266="","",IFERROR(VLOOKUP(B3266,'Debt Inputs'!$A$6:$M$105,2,FALSE),""))</f>
        <v/>
      </c>
      <c r="D3266" s="48">
        <f>IF(B3266="","",K3166)</f>
        <v/>
      </c>
      <c r="E3266" s="21">
        <f>IF(B3266="","",IFERROR(VLOOKUP(B3266,'Debt Inputs'!$A$6:$M$105,5,FALSE),0))</f>
        <v/>
      </c>
      <c r="F3266" s="48">
        <f>IF(D3266="","",IFERROR(D3266*E3266/12,0))</f>
        <v/>
      </c>
      <c r="G3266" s="48">
        <f>IF(D3266="","",MIN(IFERROR(VLOOKUP(B3266,'Debt Inputs'!$A$6:$M$105,7,FALSE),0),D3266+F3266))</f>
        <v/>
      </c>
      <c r="H3266" s="48">
        <f>IF(D3266="","",IF(L3266=1,MAX(0,'Debt Inputs'!$B$2-SUM($G$3206:$G$3305)),0))</f>
        <v/>
      </c>
      <c r="I3266" s="48">
        <f>IF(D3266="","",MIN(D3266+F3266,G3266+H3266))</f>
        <v/>
      </c>
      <c r="J3266" s="48">
        <f>IF(D3266="","",MIN(D3266,MAX(0,I3266-F3266)))</f>
        <v/>
      </c>
      <c r="K3266" s="48">
        <f>IF(D3266="","",MAX(0,D3266+F3266-I3266))</f>
        <v/>
      </c>
      <c r="L3266" s="18">
        <f>IF(D3266="","",IF(D3266&lt;=0,"",1+COUNTIFS($D$3206:$D$3305,"&gt;0",$E$3206:$E$3305,"&gt;"&amp;E3266)))</f>
        <v/>
      </c>
      <c r="M3266" s="18">
        <f>IF(D3266="","",IF(AND(K3266&gt;0,L3266=1),"Yes","No"))</f>
        <v/>
      </c>
      <c r="N3266" s="48">
        <f>IF(D3266="","",N3166+F3266)</f>
        <v/>
      </c>
      <c r="O3266" s="47">
        <f>IF(D3266="","",IF(AND(K3266=0,K3166&gt;0),C3266,""))</f>
        <v/>
      </c>
    </row>
    <row r="3267">
      <c r="A3267" s="49">
        <f>IF(B3267="","",DATE(YEAR('Debt Inputs'!$E$2),MONTH('Debt Inputs'!$E$2)+32,1))</f>
        <v/>
      </c>
      <c r="B3267" s="23">
        <f>IF('Debt Inputs'!A67="","",'Debt Inputs'!A67)</f>
        <v/>
      </c>
      <c r="C3267" s="24">
        <f>IF(B3267="","",IFERROR(VLOOKUP(B3267,'Debt Inputs'!$A$6:$M$105,2,FALSE),""))</f>
        <v/>
      </c>
      <c r="D3267" s="50">
        <f>IF(B3267="","",K3167)</f>
        <v/>
      </c>
      <c r="E3267" s="26">
        <f>IF(B3267="","",IFERROR(VLOOKUP(B3267,'Debt Inputs'!$A$6:$M$105,5,FALSE),0))</f>
        <v/>
      </c>
      <c r="F3267" s="50">
        <f>IF(D3267="","",IFERROR(D3267*E3267/12,0))</f>
        <v/>
      </c>
      <c r="G3267" s="50">
        <f>IF(D3267="","",MIN(IFERROR(VLOOKUP(B3267,'Debt Inputs'!$A$6:$M$105,7,FALSE),0),D3267+F3267))</f>
        <v/>
      </c>
      <c r="H3267" s="50">
        <f>IF(D3267="","",IF(L3267=1,MAX(0,'Debt Inputs'!$B$2-SUM($G$3206:$G$3305)),0))</f>
        <v/>
      </c>
      <c r="I3267" s="50">
        <f>IF(D3267="","",MIN(D3267+F3267,G3267+H3267))</f>
        <v/>
      </c>
      <c r="J3267" s="50">
        <f>IF(D3267="","",MIN(D3267,MAX(0,I3267-F3267)))</f>
        <v/>
      </c>
      <c r="K3267" s="50">
        <f>IF(D3267="","",MAX(0,D3267+F3267-I3267))</f>
        <v/>
      </c>
      <c r="L3267" s="23">
        <f>IF(D3267="","",IF(D3267&lt;=0,"",1+COUNTIFS($D$3206:$D$3305,"&gt;0",$E$3206:$E$3305,"&gt;"&amp;E3267)))</f>
        <v/>
      </c>
      <c r="M3267" s="23">
        <f>IF(D3267="","",IF(AND(K3267&gt;0,L3267=1),"Yes","No"))</f>
        <v/>
      </c>
      <c r="N3267" s="50">
        <f>IF(D3267="","",N3167+F3267)</f>
        <v/>
      </c>
      <c r="O3267" s="49">
        <f>IF(D3267="","",IF(AND(K3267=0,K3167&gt;0),C3267,""))</f>
        <v/>
      </c>
    </row>
    <row r="3268">
      <c r="A3268" s="47">
        <f>IF(B3268="","",DATE(YEAR('Debt Inputs'!$E$2),MONTH('Debt Inputs'!$E$2)+32,1))</f>
        <v/>
      </c>
      <c r="B3268" s="18">
        <f>IF('Debt Inputs'!A68="","",'Debt Inputs'!A68)</f>
        <v/>
      </c>
      <c r="C3268" s="19">
        <f>IF(B3268="","",IFERROR(VLOOKUP(B3268,'Debt Inputs'!$A$6:$M$105,2,FALSE),""))</f>
        <v/>
      </c>
      <c r="D3268" s="48">
        <f>IF(B3268="","",K3168)</f>
        <v/>
      </c>
      <c r="E3268" s="21">
        <f>IF(B3268="","",IFERROR(VLOOKUP(B3268,'Debt Inputs'!$A$6:$M$105,5,FALSE),0))</f>
        <v/>
      </c>
      <c r="F3268" s="48">
        <f>IF(D3268="","",IFERROR(D3268*E3268/12,0))</f>
        <v/>
      </c>
      <c r="G3268" s="48">
        <f>IF(D3268="","",MIN(IFERROR(VLOOKUP(B3268,'Debt Inputs'!$A$6:$M$105,7,FALSE),0),D3268+F3268))</f>
        <v/>
      </c>
      <c r="H3268" s="48">
        <f>IF(D3268="","",IF(L3268=1,MAX(0,'Debt Inputs'!$B$2-SUM($G$3206:$G$3305)),0))</f>
        <v/>
      </c>
      <c r="I3268" s="48">
        <f>IF(D3268="","",MIN(D3268+F3268,G3268+H3268))</f>
        <v/>
      </c>
      <c r="J3268" s="48">
        <f>IF(D3268="","",MIN(D3268,MAX(0,I3268-F3268)))</f>
        <v/>
      </c>
      <c r="K3268" s="48">
        <f>IF(D3268="","",MAX(0,D3268+F3268-I3268))</f>
        <v/>
      </c>
      <c r="L3268" s="18">
        <f>IF(D3268="","",IF(D3268&lt;=0,"",1+COUNTIFS($D$3206:$D$3305,"&gt;0",$E$3206:$E$3305,"&gt;"&amp;E3268)))</f>
        <v/>
      </c>
      <c r="M3268" s="18">
        <f>IF(D3268="","",IF(AND(K3268&gt;0,L3268=1),"Yes","No"))</f>
        <v/>
      </c>
      <c r="N3268" s="48">
        <f>IF(D3268="","",N3168+F3268)</f>
        <v/>
      </c>
      <c r="O3268" s="47">
        <f>IF(D3268="","",IF(AND(K3268=0,K3168&gt;0),C3268,""))</f>
        <v/>
      </c>
    </row>
    <row r="3269">
      <c r="A3269" s="49">
        <f>IF(B3269="","",DATE(YEAR('Debt Inputs'!$E$2),MONTH('Debt Inputs'!$E$2)+32,1))</f>
        <v/>
      </c>
      <c r="B3269" s="23">
        <f>IF('Debt Inputs'!A69="","",'Debt Inputs'!A69)</f>
        <v/>
      </c>
      <c r="C3269" s="24">
        <f>IF(B3269="","",IFERROR(VLOOKUP(B3269,'Debt Inputs'!$A$6:$M$105,2,FALSE),""))</f>
        <v/>
      </c>
      <c r="D3269" s="50">
        <f>IF(B3269="","",K3169)</f>
        <v/>
      </c>
      <c r="E3269" s="26">
        <f>IF(B3269="","",IFERROR(VLOOKUP(B3269,'Debt Inputs'!$A$6:$M$105,5,FALSE),0))</f>
        <v/>
      </c>
      <c r="F3269" s="50">
        <f>IF(D3269="","",IFERROR(D3269*E3269/12,0))</f>
        <v/>
      </c>
      <c r="G3269" s="50">
        <f>IF(D3269="","",MIN(IFERROR(VLOOKUP(B3269,'Debt Inputs'!$A$6:$M$105,7,FALSE),0),D3269+F3269))</f>
        <v/>
      </c>
      <c r="H3269" s="50">
        <f>IF(D3269="","",IF(L3269=1,MAX(0,'Debt Inputs'!$B$2-SUM($G$3206:$G$3305)),0))</f>
        <v/>
      </c>
      <c r="I3269" s="50">
        <f>IF(D3269="","",MIN(D3269+F3269,G3269+H3269))</f>
        <v/>
      </c>
      <c r="J3269" s="50">
        <f>IF(D3269="","",MIN(D3269,MAX(0,I3269-F3269)))</f>
        <v/>
      </c>
      <c r="K3269" s="50">
        <f>IF(D3269="","",MAX(0,D3269+F3269-I3269))</f>
        <v/>
      </c>
      <c r="L3269" s="23">
        <f>IF(D3269="","",IF(D3269&lt;=0,"",1+COUNTIFS($D$3206:$D$3305,"&gt;0",$E$3206:$E$3305,"&gt;"&amp;E3269)))</f>
        <v/>
      </c>
      <c r="M3269" s="23">
        <f>IF(D3269="","",IF(AND(K3269&gt;0,L3269=1),"Yes","No"))</f>
        <v/>
      </c>
      <c r="N3269" s="50">
        <f>IF(D3269="","",N3169+F3269)</f>
        <v/>
      </c>
      <c r="O3269" s="49">
        <f>IF(D3269="","",IF(AND(K3269=0,K3169&gt;0),C3269,""))</f>
        <v/>
      </c>
    </row>
    <row r="3270">
      <c r="A3270" s="47">
        <f>IF(B3270="","",DATE(YEAR('Debt Inputs'!$E$2),MONTH('Debt Inputs'!$E$2)+32,1))</f>
        <v/>
      </c>
      <c r="B3270" s="18">
        <f>IF('Debt Inputs'!A70="","",'Debt Inputs'!A70)</f>
        <v/>
      </c>
      <c r="C3270" s="19">
        <f>IF(B3270="","",IFERROR(VLOOKUP(B3270,'Debt Inputs'!$A$6:$M$105,2,FALSE),""))</f>
        <v/>
      </c>
      <c r="D3270" s="48">
        <f>IF(B3270="","",K3170)</f>
        <v/>
      </c>
      <c r="E3270" s="21">
        <f>IF(B3270="","",IFERROR(VLOOKUP(B3270,'Debt Inputs'!$A$6:$M$105,5,FALSE),0))</f>
        <v/>
      </c>
      <c r="F3270" s="48">
        <f>IF(D3270="","",IFERROR(D3270*E3270/12,0))</f>
        <v/>
      </c>
      <c r="G3270" s="48">
        <f>IF(D3270="","",MIN(IFERROR(VLOOKUP(B3270,'Debt Inputs'!$A$6:$M$105,7,FALSE),0),D3270+F3270))</f>
        <v/>
      </c>
      <c r="H3270" s="48">
        <f>IF(D3270="","",IF(L3270=1,MAX(0,'Debt Inputs'!$B$2-SUM($G$3206:$G$3305)),0))</f>
        <v/>
      </c>
      <c r="I3270" s="48">
        <f>IF(D3270="","",MIN(D3270+F3270,G3270+H3270))</f>
        <v/>
      </c>
      <c r="J3270" s="48">
        <f>IF(D3270="","",MIN(D3270,MAX(0,I3270-F3270)))</f>
        <v/>
      </c>
      <c r="K3270" s="48">
        <f>IF(D3270="","",MAX(0,D3270+F3270-I3270))</f>
        <v/>
      </c>
      <c r="L3270" s="18">
        <f>IF(D3270="","",IF(D3270&lt;=0,"",1+COUNTIFS($D$3206:$D$3305,"&gt;0",$E$3206:$E$3305,"&gt;"&amp;E3270)))</f>
        <v/>
      </c>
      <c r="M3270" s="18">
        <f>IF(D3270="","",IF(AND(K3270&gt;0,L3270=1),"Yes","No"))</f>
        <v/>
      </c>
      <c r="N3270" s="48">
        <f>IF(D3270="","",N3170+F3270)</f>
        <v/>
      </c>
      <c r="O3270" s="47">
        <f>IF(D3270="","",IF(AND(K3270=0,K3170&gt;0),C3270,""))</f>
        <v/>
      </c>
    </row>
    <row r="3271">
      <c r="A3271" s="49">
        <f>IF(B3271="","",DATE(YEAR('Debt Inputs'!$E$2),MONTH('Debt Inputs'!$E$2)+32,1))</f>
        <v/>
      </c>
      <c r="B3271" s="23">
        <f>IF('Debt Inputs'!A71="","",'Debt Inputs'!A71)</f>
        <v/>
      </c>
      <c r="C3271" s="24">
        <f>IF(B3271="","",IFERROR(VLOOKUP(B3271,'Debt Inputs'!$A$6:$M$105,2,FALSE),""))</f>
        <v/>
      </c>
      <c r="D3271" s="50">
        <f>IF(B3271="","",K3171)</f>
        <v/>
      </c>
      <c r="E3271" s="26">
        <f>IF(B3271="","",IFERROR(VLOOKUP(B3271,'Debt Inputs'!$A$6:$M$105,5,FALSE),0))</f>
        <v/>
      </c>
      <c r="F3271" s="50">
        <f>IF(D3271="","",IFERROR(D3271*E3271/12,0))</f>
        <v/>
      </c>
      <c r="G3271" s="50">
        <f>IF(D3271="","",MIN(IFERROR(VLOOKUP(B3271,'Debt Inputs'!$A$6:$M$105,7,FALSE),0),D3271+F3271))</f>
        <v/>
      </c>
      <c r="H3271" s="50">
        <f>IF(D3271="","",IF(L3271=1,MAX(0,'Debt Inputs'!$B$2-SUM($G$3206:$G$3305)),0))</f>
        <v/>
      </c>
      <c r="I3271" s="50">
        <f>IF(D3271="","",MIN(D3271+F3271,G3271+H3271))</f>
        <v/>
      </c>
      <c r="J3271" s="50">
        <f>IF(D3271="","",MIN(D3271,MAX(0,I3271-F3271)))</f>
        <v/>
      </c>
      <c r="K3271" s="50">
        <f>IF(D3271="","",MAX(0,D3271+F3271-I3271))</f>
        <v/>
      </c>
      <c r="L3271" s="23">
        <f>IF(D3271="","",IF(D3271&lt;=0,"",1+COUNTIFS($D$3206:$D$3305,"&gt;0",$E$3206:$E$3305,"&gt;"&amp;E3271)))</f>
        <v/>
      </c>
      <c r="M3271" s="23">
        <f>IF(D3271="","",IF(AND(K3271&gt;0,L3271=1),"Yes","No"))</f>
        <v/>
      </c>
      <c r="N3271" s="50">
        <f>IF(D3271="","",N3171+F3271)</f>
        <v/>
      </c>
      <c r="O3271" s="49">
        <f>IF(D3271="","",IF(AND(K3271=0,K3171&gt;0),C3271,""))</f>
        <v/>
      </c>
    </row>
    <row r="3272">
      <c r="A3272" s="47">
        <f>IF(B3272="","",DATE(YEAR('Debt Inputs'!$E$2),MONTH('Debt Inputs'!$E$2)+32,1))</f>
        <v/>
      </c>
      <c r="B3272" s="18">
        <f>IF('Debt Inputs'!A72="","",'Debt Inputs'!A72)</f>
        <v/>
      </c>
      <c r="C3272" s="19">
        <f>IF(B3272="","",IFERROR(VLOOKUP(B3272,'Debt Inputs'!$A$6:$M$105,2,FALSE),""))</f>
        <v/>
      </c>
      <c r="D3272" s="48">
        <f>IF(B3272="","",K3172)</f>
        <v/>
      </c>
      <c r="E3272" s="21">
        <f>IF(B3272="","",IFERROR(VLOOKUP(B3272,'Debt Inputs'!$A$6:$M$105,5,FALSE),0))</f>
        <v/>
      </c>
      <c r="F3272" s="48">
        <f>IF(D3272="","",IFERROR(D3272*E3272/12,0))</f>
        <v/>
      </c>
      <c r="G3272" s="48">
        <f>IF(D3272="","",MIN(IFERROR(VLOOKUP(B3272,'Debt Inputs'!$A$6:$M$105,7,FALSE),0),D3272+F3272))</f>
        <v/>
      </c>
      <c r="H3272" s="48">
        <f>IF(D3272="","",IF(L3272=1,MAX(0,'Debt Inputs'!$B$2-SUM($G$3206:$G$3305)),0))</f>
        <v/>
      </c>
      <c r="I3272" s="48">
        <f>IF(D3272="","",MIN(D3272+F3272,G3272+H3272))</f>
        <v/>
      </c>
      <c r="J3272" s="48">
        <f>IF(D3272="","",MIN(D3272,MAX(0,I3272-F3272)))</f>
        <v/>
      </c>
      <c r="K3272" s="48">
        <f>IF(D3272="","",MAX(0,D3272+F3272-I3272))</f>
        <v/>
      </c>
      <c r="L3272" s="18">
        <f>IF(D3272="","",IF(D3272&lt;=0,"",1+COUNTIFS($D$3206:$D$3305,"&gt;0",$E$3206:$E$3305,"&gt;"&amp;E3272)))</f>
        <v/>
      </c>
      <c r="M3272" s="18">
        <f>IF(D3272="","",IF(AND(K3272&gt;0,L3272=1),"Yes","No"))</f>
        <v/>
      </c>
      <c r="N3272" s="48">
        <f>IF(D3272="","",N3172+F3272)</f>
        <v/>
      </c>
      <c r="O3272" s="47">
        <f>IF(D3272="","",IF(AND(K3272=0,K3172&gt;0),C3272,""))</f>
        <v/>
      </c>
    </row>
    <row r="3273">
      <c r="A3273" s="49">
        <f>IF(B3273="","",DATE(YEAR('Debt Inputs'!$E$2),MONTH('Debt Inputs'!$E$2)+32,1))</f>
        <v/>
      </c>
      <c r="B3273" s="23">
        <f>IF('Debt Inputs'!A73="","",'Debt Inputs'!A73)</f>
        <v/>
      </c>
      <c r="C3273" s="24">
        <f>IF(B3273="","",IFERROR(VLOOKUP(B3273,'Debt Inputs'!$A$6:$M$105,2,FALSE),""))</f>
        <v/>
      </c>
      <c r="D3273" s="50">
        <f>IF(B3273="","",K3173)</f>
        <v/>
      </c>
      <c r="E3273" s="26">
        <f>IF(B3273="","",IFERROR(VLOOKUP(B3273,'Debt Inputs'!$A$6:$M$105,5,FALSE),0))</f>
        <v/>
      </c>
      <c r="F3273" s="50">
        <f>IF(D3273="","",IFERROR(D3273*E3273/12,0))</f>
        <v/>
      </c>
      <c r="G3273" s="50">
        <f>IF(D3273="","",MIN(IFERROR(VLOOKUP(B3273,'Debt Inputs'!$A$6:$M$105,7,FALSE),0),D3273+F3273))</f>
        <v/>
      </c>
      <c r="H3273" s="50">
        <f>IF(D3273="","",IF(L3273=1,MAX(0,'Debt Inputs'!$B$2-SUM($G$3206:$G$3305)),0))</f>
        <v/>
      </c>
      <c r="I3273" s="50">
        <f>IF(D3273="","",MIN(D3273+F3273,G3273+H3273))</f>
        <v/>
      </c>
      <c r="J3273" s="50">
        <f>IF(D3273="","",MIN(D3273,MAX(0,I3273-F3273)))</f>
        <v/>
      </c>
      <c r="K3273" s="50">
        <f>IF(D3273="","",MAX(0,D3273+F3273-I3273))</f>
        <v/>
      </c>
      <c r="L3273" s="23">
        <f>IF(D3273="","",IF(D3273&lt;=0,"",1+COUNTIFS($D$3206:$D$3305,"&gt;0",$E$3206:$E$3305,"&gt;"&amp;E3273)))</f>
        <v/>
      </c>
      <c r="M3273" s="23">
        <f>IF(D3273="","",IF(AND(K3273&gt;0,L3273=1),"Yes","No"))</f>
        <v/>
      </c>
      <c r="N3273" s="50">
        <f>IF(D3273="","",N3173+F3273)</f>
        <v/>
      </c>
      <c r="O3273" s="49">
        <f>IF(D3273="","",IF(AND(K3273=0,K3173&gt;0),C3273,""))</f>
        <v/>
      </c>
    </row>
    <row r="3274">
      <c r="A3274" s="47">
        <f>IF(B3274="","",DATE(YEAR('Debt Inputs'!$E$2),MONTH('Debt Inputs'!$E$2)+32,1))</f>
        <v/>
      </c>
      <c r="B3274" s="18">
        <f>IF('Debt Inputs'!A74="","",'Debt Inputs'!A74)</f>
        <v/>
      </c>
      <c r="C3274" s="19">
        <f>IF(B3274="","",IFERROR(VLOOKUP(B3274,'Debt Inputs'!$A$6:$M$105,2,FALSE),""))</f>
        <v/>
      </c>
      <c r="D3274" s="48">
        <f>IF(B3274="","",K3174)</f>
        <v/>
      </c>
      <c r="E3274" s="21">
        <f>IF(B3274="","",IFERROR(VLOOKUP(B3274,'Debt Inputs'!$A$6:$M$105,5,FALSE),0))</f>
        <v/>
      </c>
      <c r="F3274" s="48">
        <f>IF(D3274="","",IFERROR(D3274*E3274/12,0))</f>
        <v/>
      </c>
      <c r="G3274" s="48">
        <f>IF(D3274="","",MIN(IFERROR(VLOOKUP(B3274,'Debt Inputs'!$A$6:$M$105,7,FALSE),0),D3274+F3274))</f>
        <v/>
      </c>
      <c r="H3274" s="48">
        <f>IF(D3274="","",IF(L3274=1,MAX(0,'Debt Inputs'!$B$2-SUM($G$3206:$G$3305)),0))</f>
        <v/>
      </c>
      <c r="I3274" s="48">
        <f>IF(D3274="","",MIN(D3274+F3274,G3274+H3274))</f>
        <v/>
      </c>
      <c r="J3274" s="48">
        <f>IF(D3274="","",MIN(D3274,MAX(0,I3274-F3274)))</f>
        <v/>
      </c>
      <c r="K3274" s="48">
        <f>IF(D3274="","",MAX(0,D3274+F3274-I3274))</f>
        <v/>
      </c>
      <c r="L3274" s="18">
        <f>IF(D3274="","",IF(D3274&lt;=0,"",1+COUNTIFS($D$3206:$D$3305,"&gt;0",$E$3206:$E$3305,"&gt;"&amp;E3274)))</f>
        <v/>
      </c>
      <c r="M3274" s="18">
        <f>IF(D3274="","",IF(AND(K3274&gt;0,L3274=1),"Yes","No"))</f>
        <v/>
      </c>
      <c r="N3274" s="48">
        <f>IF(D3274="","",N3174+F3274)</f>
        <v/>
      </c>
      <c r="O3274" s="47">
        <f>IF(D3274="","",IF(AND(K3274=0,K3174&gt;0),C3274,""))</f>
        <v/>
      </c>
    </row>
    <row r="3275">
      <c r="A3275" s="49">
        <f>IF(B3275="","",DATE(YEAR('Debt Inputs'!$E$2),MONTH('Debt Inputs'!$E$2)+32,1))</f>
        <v/>
      </c>
      <c r="B3275" s="23">
        <f>IF('Debt Inputs'!A75="","",'Debt Inputs'!A75)</f>
        <v/>
      </c>
      <c r="C3275" s="24">
        <f>IF(B3275="","",IFERROR(VLOOKUP(B3275,'Debt Inputs'!$A$6:$M$105,2,FALSE),""))</f>
        <v/>
      </c>
      <c r="D3275" s="50">
        <f>IF(B3275="","",K3175)</f>
        <v/>
      </c>
      <c r="E3275" s="26">
        <f>IF(B3275="","",IFERROR(VLOOKUP(B3275,'Debt Inputs'!$A$6:$M$105,5,FALSE),0))</f>
        <v/>
      </c>
      <c r="F3275" s="50">
        <f>IF(D3275="","",IFERROR(D3275*E3275/12,0))</f>
        <v/>
      </c>
      <c r="G3275" s="50">
        <f>IF(D3275="","",MIN(IFERROR(VLOOKUP(B3275,'Debt Inputs'!$A$6:$M$105,7,FALSE),0),D3275+F3275))</f>
        <v/>
      </c>
      <c r="H3275" s="50">
        <f>IF(D3275="","",IF(L3275=1,MAX(0,'Debt Inputs'!$B$2-SUM($G$3206:$G$3305)),0))</f>
        <v/>
      </c>
      <c r="I3275" s="50">
        <f>IF(D3275="","",MIN(D3275+F3275,G3275+H3275))</f>
        <v/>
      </c>
      <c r="J3275" s="50">
        <f>IF(D3275="","",MIN(D3275,MAX(0,I3275-F3275)))</f>
        <v/>
      </c>
      <c r="K3275" s="50">
        <f>IF(D3275="","",MAX(0,D3275+F3275-I3275))</f>
        <v/>
      </c>
      <c r="L3275" s="23">
        <f>IF(D3275="","",IF(D3275&lt;=0,"",1+COUNTIFS($D$3206:$D$3305,"&gt;0",$E$3206:$E$3305,"&gt;"&amp;E3275)))</f>
        <v/>
      </c>
      <c r="M3275" s="23">
        <f>IF(D3275="","",IF(AND(K3275&gt;0,L3275=1),"Yes","No"))</f>
        <v/>
      </c>
      <c r="N3275" s="50">
        <f>IF(D3275="","",N3175+F3275)</f>
        <v/>
      </c>
      <c r="O3275" s="49">
        <f>IF(D3275="","",IF(AND(K3275=0,K3175&gt;0),C3275,""))</f>
        <v/>
      </c>
    </row>
    <row r="3276">
      <c r="A3276" s="47">
        <f>IF(B3276="","",DATE(YEAR('Debt Inputs'!$E$2),MONTH('Debt Inputs'!$E$2)+32,1))</f>
        <v/>
      </c>
      <c r="B3276" s="18">
        <f>IF('Debt Inputs'!A76="","",'Debt Inputs'!A76)</f>
        <v/>
      </c>
      <c r="C3276" s="19">
        <f>IF(B3276="","",IFERROR(VLOOKUP(B3276,'Debt Inputs'!$A$6:$M$105,2,FALSE),""))</f>
        <v/>
      </c>
      <c r="D3276" s="48">
        <f>IF(B3276="","",K3176)</f>
        <v/>
      </c>
      <c r="E3276" s="21">
        <f>IF(B3276="","",IFERROR(VLOOKUP(B3276,'Debt Inputs'!$A$6:$M$105,5,FALSE),0))</f>
        <v/>
      </c>
      <c r="F3276" s="48">
        <f>IF(D3276="","",IFERROR(D3276*E3276/12,0))</f>
        <v/>
      </c>
      <c r="G3276" s="48">
        <f>IF(D3276="","",MIN(IFERROR(VLOOKUP(B3276,'Debt Inputs'!$A$6:$M$105,7,FALSE),0),D3276+F3276))</f>
        <v/>
      </c>
      <c r="H3276" s="48">
        <f>IF(D3276="","",IF(L3276=1,MAX(0,'Debt Inputs'!$B$2-SUM($G$3206:$G$3305)),0))</f>
        <v/>
      </c>
      <c r="I3276" s="48">
        <f>IF(D3276="","",MIN(D3276+F3276,G3276+H3276))</f>
        <v/>
      </c>
      <c r="J3276" s="48">
        <f>IF(D3276="","",MIN(D3276,MAX(0,I3276-F3276)))</f>
        <v/>
      </c>
      <c r="K3276" s="48">
        <f>IF(D3276="","",MAX(0,D3276+F3276-I3276))</f>
        <v/>
      </c>
      <c r="L3276" s="18">
        <f>IF(D3276="","",IF(D3276&lt;=0,"",1+COUNTIFS($D$3206:$D$3305,"&gt;0",$E$3206:$E$3305,"&gt;"&amp;E3276)))</f>
        <v/>
      </c>
      <c r="M3276" s="18">
        <f>IF(D3276="","",IF(AND(K3276&gt;0,L3276=1),"Yes","No"))</f>
        <v/>
      </c>
      <c r="N3276" s="48">
        <f>IF(D3276="","",N3176+F3276)</f>
        <v/>
      </c>
      <c r="O3276" s="47">
        <f>IF(D3276="","",IF(AND(K3276=0,K3176&gt;0),C3276,""))</f>
        <v/>
      </c>
    </row>
    <row r="3277">
      <c r="A3277" s="49">
        <f>IF(B3277="","",DATE(YEAR('Debt Inputs'!$E$2),MONTH('Debt Inputs'!$E$2)+32,1))</f>
        <v/>
      </c>
      <c r="B3277" s="23">
        <f>IF('Debt Inputs'!A77="","",'Debt Inputs'!A77)</f>
        <v/>
      </c>
      <c r="C3277" s="24">
        <f>IF(B3277="","",IFERROR(VLOOKUP(B3277,'Debt Inputs'!$A$6:$M$105,2,FALSE),""))</f>
        <v/>
      </c>
      <c r="D3277" s="50">
        <f>IF(B3277="","",K3177)</f>
        <v/>
      </c>
      <c r="E3277" s="26">
        <f>IF(B3277="","",IFERROR(VLOOKUP(B3277,'Debt Inputs'!$A$6:$M$105,5,FALSE),0))</f>
        <v/>
      </c>
      <c r="F3277" s="50">
        <f>IF(D3277="","",IFERROR(D3277*E3277/12,0))</f>
        <v/>
      </c>
      <c r="G3277" s="50">
        <f>IF(D3277="","",MIN(IFERROR(VLOOKUP(B3277,'Debt Inputs'!$A$6:$M$105,7,FALSE),0),D3277+F3277))</f>
        <v/>
      </c>
      <c r="H3277" s="50">
        <f>IF(D3277="","",IF(L3277=1,MAX(0,'Debt Inputs'!$B$2-SUM($G$3206:$G$3305)),0))</f>
        <v/>
      </c>
      <c r="I3277" s="50">
        <f>IF(D3277="","",MIN(D3277+F3277,G3277+H3277))</f>
        <v/>
      </c>
      <c r="J3277" s="50">
        <f>IF(D3277="","",MIN(D3277,MAX(0,I3277-F3277)))</f>
        <v/>
      </c>
      <c r="K3277" s="50">
        <f>IF(D3277="","",MAX(0,D3277+F3277-I3277))</f>
        <v/>
      </c>
      <c r="L3277" s="23">
        <f>IF(D3277="","",IF(D3277&lt;=0,"",1+COUNTIFS($D$3206:$D$3305,"&gt;0",$E$3206:$E$3305,"&gt;"&amp;E3277)))</f>
        <v/>
      </c>
      <c r="M3277" s="23">
        <f>IF(D3277="","",IF(AND(K3277&gt;0,L3277=1),"Yes","No"))</f>
        <v/>
      </c>
      <c r="N3277" s="50">
        <f>IF(D3277="","",N3177+F3277)</f>
        <v/>
      </c>
      <c r="O3277" s="49">
        <f>IF(D3277="","",IF(AND(K3277=0,K3177&gt;0),C3277,""))</f>
        <v/>
      </c>
    </row>
    <row r="3278">
      <c r="A3278" s="47">
        <f>IF(B3278="","",DATE(YEAR('Debt Inputs'!$E$2),MONTH('Debt Inputs'!$E$2)+32,1))</f>
        <v/>
      </c>
      <c r="B3278" s="18">
        <f>IF('Debt Inputs'!A78="","",'Debt Inputs'!A78)</f>
        <v/>
      </c>
      <c r="C3278" s="19">
        <f>IF(B3278="","",IFERROR(VLOOKUP(B3278,'Debt Inputs'!$A$6:$M$105,2,FALSE),""))</f>
        <v/>
      </c>
      <c r="D3278" s="48">
        <f>IF(B3278="","",K3178)</f>
        <v/>
      </c>
      <c r="E3278" s="21">
        <f>IF(B3278="","",IFERROR(VLOOKUP(B3278,'Debt Inputs'!$A$6:$M$105,5,FALSE),0))</f>
        <v/>
      </c>
      <c r="F3278" s="48">
        <f>IF(D3278="","",IFERROR(D3278*E3278/12,0))</f>
        <v/>
      </c>
      <c r="G3278" s="48">
        <f>IF(D3278="","",MIN(IFERROR(VLOOKUP(B3278,'Debt Inputs'!$A$6:$M$105,7,FALSE),0),D3278+F3278))</f>
        <v/>
      </c>
      <c r="H3278" s="48">
        <f>IF(D3278="","",IF(L3278=1,MAX(0,'Debt Inputs'!$B$2-SUM($G$3206:$G$3305)),0))</f>
        <v/>
      </c>
      <c r="I3278" s="48">
        <f>IF(D3278="","",MIN(D3278+F3278,G3278+H3278))</f>
        <v/>
      </c>
      <c r="J3278" s="48">
        <f>IF(D3278="","",MIN(D3278,MAX(0,I3278-F3278)))</f>
        <v/>
      </c>
      <c r="K3278" s="48">
        <f>IF(D3278="","",MAX(0,D3278+F3278-I3278))</f>
        <v/>
      </c>
      <c r="L3278" s="18">
        <f>IF(D3278="","",IF(D3278&lt;=0,"",1+COUNTIFS($D$3206:$D$3305,"&gt;0",$E$3206:$E$3305,"&gt;"&amp;E3278)))</f>
        <v/>
      </c>
      <c r="M3278" s="18">
        <f>IF(D3278="","",IF(AND(K3278&gt;0,L3278=1),"Yes","No"))</f>
        <v/>
      </c>
      <c r="N3278" s="48">
        <f>IF(D3278="","",N3178+F3278)</f>
        <v/>
      </c>
      <c r="O3278" s="47">
        <f>IF(D3278="","",IF(AND(K3278=0,K3178&gt;0),C3278,""))</f>
        <v/>
      </c>
    </row>
    <row r="3279">
      <c r="A3279" s="49">
        <f>IF(B3279="","",DATE(YEAR('Debt Inputs'!$E$2),MONTH('Debt Inputs'!$E$2)+32,1))</f>
        <v/>
      </c>
      <c r="B3279" s="23">
        <f>IF('Debt Inputs'!A79="","",'Debt Inputs'!A79)</f>
        <v/>
      </c>
      <c r="C3279" s="24">
        <f>IF(B3279="","",IFERROR(VLOOKUP(B3279,'Debt Inputs'!$A$6:$M$105,2,FALSE),""))</f>
        <v/>
      </c>
      <c r="D3279" s="50">
        <f>IF(B3279="","",K3179)</f>
        <v/>
      </c>
      <c r="E3279" s="26">
        <f>IF(B3279="","",IFERROR(VLOOKUP(B3279,'Debt Inputs'!$A$6:$M$105,5,FALSE),0))</f>
        <v/>
      </c>
      <c r="F3279" s="50">
        <f>IF(D3279="","",IFERROR(D3279*E3279/12,0))</f>
        <v/>
      </c>
      <c r="G3279" s="50">
        <f>IF(D3279="","",MIN(IFERROR(VLOOKUP(B3279,'Debt Inputs'!$A$6:$M$105,7,FALSE),0),D3279+F3279))</f>
        <v/>
      </c>
      <c r="H3279" s="50">
        <f>IF(D3279="","",IF(L3279=1,MAX(0,'Debt Inputs'!$B$2-SUM($G$3206:$G$3305)),0))</f>
        <v/>
      </c>
      <c r="I3279" s="50">
        <f>IF(D3279="","",MIN(D3279+F3279,G3279+H3279))</f>
        <v/>
      </c>
      <c r="J3279" s="50">
        <f>IF(D3279="","",MIN(D3279,MAX(0,I3279-F3279)))</f>
        <v/>
      </c>
      <c r="K3279" s="50">
        <f>IF(D3279="","",MAX(0,D3279+F3279-I3279))</f>
        <v/>
      </c>
      <c r="L3279" s="23">
        <f>IF(D3279="","",IF(D3279&lt;=0,"",1+COUNTIFS($D$3206:$D$3305,"&gt;0",$E$3206:$E$3305,"&gt;"&amp;E3279)))</f>
        <v/>
      </c>
      <c r="M3279" s="23">
        <f>IF(D3279="","",IF(AND(K3279&gt;0,L3279=1),"Yes","No"))</f>
        <v/>
      </c>
      <c r="N3279" s="50">
        <f>IF(D3279="","",N3179+F3279)</f>
        <v/>
      </c>
      <c r="O3279" s="49">
        <f>IF(D3279="","",IF(AND(K3279=0,K3179&gt;0),C3279,""))</f>
        <v/>
      </c>
    </row>
    <row r="3280">
      <c r="A3280" s="47">
        <f>IF(B3280="","",DATE(YEAR('Debt Inputs'!$E$2),MONTH('Debt Inputs'!$E$2)+32,1))</f>
        <v/>
      </c>
      <c r="B3280" s="18">
        <f>IF('Debt Inputs'!A80="","",'Debt Inputs'!A80)</f>
        <v/>
      </c>
      <c r="C3280" s="19">
        <f>IF(B3280="","",IFERROR(VLOOKUP(B3280,'Debt Inputs'!$A$6:$M$105,2,FALSE),""))</f>
        <v/>
      </c>
      <c r="D3280" s="48">
        <f>IF(B3280="","",K3180)</f>
        <v/>
      </c>
      <c r="E3280" s="21">
        <f>IF(B3280="","",IFERROR(VLOOKUP(B3280,'Debt Inputs'!$A$6:$M$105,5,FALSE),0))</f>
        <v/>
      </c>
      <c r="F3280" s="48">
        <f>IF(D3280="","",IFERROR(D3280*E3280/12,0))</f>
        <v/>
      </c>
      <c r="G3280" s="48">
        <f>IF(D3280="","",MIN(IFERROR(VLOOKUP(B3280,'Debt Inputs'!$A$6:$M$105,7,FALSE),0),D3280+F3280))</f>
        <v/>
      </c>
      <c r="H3280" s="48">
        <f>IF(D3280="","",IF(L3280=1,MAX(0,'Debt Inputs'!$B$2-SUM($G$3206:$G$3305)),0))</f>
        <v/>
      </c>
      <c r="I3280" s="48">
        <f>IF(D3280="","",MIN(D3280+F3280,G3280+H3280))</f>
        <v/>
      </c>
      <c r="J3280" s="48">
        <f>IF(D3280="","",MIN(D3280,MAX(0,I3280-F3280)))</f>
        <v/>
      </c>
      <c r="K3280" s="48">
        <f>IF(D3280="","",MAX(0,D3280+F3280-I3280))</f>
        <v/>
      </c>
      <c r="L3280" s="18">
        <f>IF(D3280="","",IF(D3280&lt;=0,"",1+COUNTIFS($D$3206:$D$3305,"&gt;0",$E$3206:$E$3305,"&gt;"&amp;E3280)))</f>
        <v/>
      </c>
      <c r="M3280" s="18">
        <f>IF(D3280="","",IF(AND(K3280&gt;0,L3280=1),"Yes","No"))</f>
        <v/>
      </c>
      <c r="N3280" s="48">
        <f>IF(D3280="","",N3180+F3280)</f>
        <v/>
      </c>
      <c r="O3280" s="47">
        <f>IF(D3280="","",IF(AND(K3280=0,K3180&gt;0),C3280,""))</f>
        <v/>
      </c>
    </row>
    <row r="3281">
      <c r="A3281" s="49">
        <f>IF(B3281="","",DATE(YEAR('Debt Inputs'!$E$2),MONTH('Debt Inputs'!$E$2)+32,1))</f>
        <v/>
      </c>
      <c r="B3281" s="23">
        <f>IF('Debt Inputs'!A81="","",'Debt Inputs'!A81)</f>
        <v/>
      </c>
      <c r="C3281" s="24">
        <f>IF(B3281="","",IFERROR(VLOOKUP(B3281,'Debt Inputs'!$A$6:$M$105,2,FALSE),""))</f>
        <v/>
      </c>
      <c r="D3281" s="50">
        <f>IF(B3281="","",K3181)</f>
        <v/>
      </c>
      <c r="E3281" s="26">
        <f>IF(B3281="","",IFERROR(VLOOKUP(B3281,'Debt Inputs'!$A$6:$M$105,5,FALSE),0))</f>
        <v/>
      </c>
      <c r="F3281" s="50">
        <f>IF(D3281="","",IFERROR(D3281*E3281/12,0))</f>
        <v/>
      </c>
      <c r="G3281" s="50">
        <f>IF(D3281="","",MIN(IFERROR(VLOOKUP(B3281,'Debt Inputs'!$A$6:$M$105,7,FALSE),0),D3281+F3281))</f>
        <v/>
      </c>
      <c r="H3281" s="50">
        <f>IF(D3281="","",IF(L3281=1,MAX(0,'Debt Inputs'!$B$2-SUM($G$3206:$G$3305)),0))</f>
        <v/>
      </c>
      <c r="I3281" s="50">
        <f>IF(D3281="","",MIN(D3281+F3281,G3281+H3281))</f>
        <v/>
      </c>
      <c r="J3281" s="50">
        <f>IF(D3281="","",MIN(D3281,MAX(0,I3281-F3281)))</f>
        <v/>
      </c>
      <c r="K3281" s="50">
        <f>IF(D3281="","",MAX(0,D3281+F3281-I3281))</f>
        <v/>
      </c>
      <c r="L3281" s="23">
        <f>IF(D3281="","",IF(D3281&lt;=0,"",1+COUNTIFS($D$3206:$D$3305,"&gt;0",$E$3206:$E$3305,"&gt;"&amp;E3281)))</f>
        <v/>
      </c>
      <c r="M3281" s="23">
        <f>IF(D3281="","",IF(AND(K3281&gt;0,L3281=1),"Yes","No"))</f>
        <v/>
      </c>
      <c r="N3281" s="50">
        <f>IF(D3281="","",N3181+F3281)</f>
        <v/>
      </c>
      <c r="O3281" s="49">
        <f>IF(D3281="","",IF(AND(K3281=0,K3181&gt;0),C3281,""))</f>
        <v/>
      </c>
    </row>
    <row r="3282">
      <c r="A3282" s="47">
        <f>IF(B3282="","",DATE(YEAR('Debt Inputs'!$E$2),MONTH('Debt Inputs'!$E$2)+32,1))</f>
        <v/>
      </c>
      <c r="B3282" s="18">
        <f>IF('Debt Inputs'!A82="","",'Debt Inputs'!A82)</f>
        <v/>
      </c>
      <c r="C3282" s="19">
        <f>IF(B3282="","",IFERROR(VLOOKUP(B3282,'Debt Inputs'!$A$6:$M$105,2,FALSE),""))</f>
        <v/>
      </c>
      <c r="D3282" s="48">
        <f>IF(B3282="","",K3182)</f>
        <v/>
      </c>
      <c r="E3282" s="21">
        <f>IF(B3282="","",IFERROR(VLOOKUP(B3282,'Debt Inputs'!$A$6:$M$105,5,FALSE),0))</f>
        <v/>
      </c>
      <c r="F3282" s="48">
        <f>IF(D3282="","",IFERROR(D3282*E3282/12,0))</f>
        <v/>
      </c>
      <c r="G3282" s="48">
        <f>IF(D3282="","",MIN(IFERROR(VLOOKUP(B3282,'Debt Inputs'!$A$6:$M$105,7,FALSE),0),D3282+F3282))</f>
        <v/>
      </c>
      <c r="H3282" s="48">
        <f>IF(D3282="","",IF(L3282=1,MAX(0,'Debt Inputs'!$B$2-SUM($G$3206:$G$3305)),0))</f>
        <v/>
      </c>
      <c r="I3282" s="48">
        <f>IF(D3282="","",MIN(D3282+F3282,G3282+H3282))</f>
        <v/>
      </c>
      <c r="J3282" s="48">
        <f>IF(D3282="","",MIN(D3282,MAX(0,I3282-F3282)))</f>
        <v/>
      </c>
      <c r="K3282" s="48">
        <f>IF(D3282="","",MAX(0,D3282+F3282-I3282))</f>
        <v/>
      </c>
      <c r="L3282" s="18">
        <f>IF(D3282="","",IF(D3282&lt;=0,"",1+COUNTIFS($D$3206:$D$3305,"&gt;0",$E$3206:$E$3305,"&gt;"&amp;E3282)))</f>
        <v/>
      </c>
      <c r="M3282" s="18">
        <f>IF(D3282="","",IF(AND(K3282&gt;0,L3282=1),"Yes","No"))</f>
        <v/>
      </c>
      <c r="N3282" s="48">
        <f>IF(D3282="","",N3182+F3282)</f>
        <v/>
      </c>
      <c r="O3282" s="47">
        <f>IF(D3282="","",IF(AND(K3282=0,K3182&gt;0),C3282,""))</f>
        <v/>
      </c>
    </row>
    <row r="3283">
      <c r="A3283" s="49">
        <f>IF(B3283="","",DATE(YEAR('Debt Inputs'!$E$2),MONTH('Debt Inputs'!$E$2)+32,1))</f>
        <v/>
      </c>
      <c r="B3283" s="23">
        <f>IF('Debt Inputs'!A83="","",'Debt Inputs'!A83)</f>
        <v/>
      </c>
      <c r="C3283" s="24">
        <f>IF(B3283="","",IFERROR(VLOOKUP(B3283,'Debt Inputs'!$A$6:$M$105,2,FALSE),""))</f>
        <v/>
      </c>
      <c r="D3283" s="50">
        <f>IF(B3283="","",K3183)</f>
        <v/>
      </c>
      <c r="E3283" s="26">
        <f>IF(B3283="","",IFERROR(VLOOKUP(B3283,'Debt Inputs'!$A$6:$M$105,5,FALSE),0))</f>
        <v/>
      </c>
      <c r="F3283" s="50">
        <f>IF(D3283="","",IFERROR(D3283*E3283/12,0))</f>
        <v/>
      </c>
      <c r="G3283" s="50">
        <f>IF(D3283="","",MIN(IFERROR(VLOOKUP(B3283,'Debt Inputs'!$A$6:$M$105,7,FALSE),0),D3283+F3283))</f>
        <v/>
      </c>
      <c r="H3283" s="50">
        <f>IF(D3283="","",IF(L3283=1,MAX(0,'Debt Inputs'!$B$2-SUM($G$3206:$G$3305)),0))</f>
        <v/>
      </c>
      <c r="I3283" s="50">
        <f>IF(D3283="","",MIN(D3283+F3283,G3283+H3283))</f>
        <v/>
      </c>
      <c r="J3283" s="50">
        <f>IF(D3283="","",MIN(D3283,MAX(0,I3283-F3283)))</f>
        <v/>
      </c>
      <c r="K3283" s="50">
        <f>IF(D3283="","",MAX(0,D3283+F3283-I3283))</f>
        <v/>
      </c>
      <c r="L3283" s="23">
        <f>IF(D3283="","",IF(D3283&lt;=0,"",1+COUNTIFS($D$3206:$D$3305,"&gt;0",$E$3206:$E$3305,"&gt;"&amp;E3283)))</f>
        <v/>
      </c>
      <c r="M3283" s="23">
        <f>IF(D3283="","",IF(AND(K3283&gt;0,L3283=1),"Yes","No"))</f>
        <v/>
      </c>
      <c r="N3283" s="50">
        <f>IF(D3283="","",N3183+F3283)</f>
        <v/>
      </c>
      <c r="O3283" s="49">
        <f>IF(D3283="","",IF(AND(K3283=0,K3183&gt;0),C3283,""))</f>
        <v/>
      </c>
    </row>
    <row r="3284">
      <c r="A3284" s="47">
        <f>IF(B3284="","",DATE(YEAR('Debt Inputs'!$E$2),MONTH('Debt Inputs'!$E$2)+32,1))</f>
        <v/>
      </c>
      <c r="B3284" s="18">
        <f>IF('Debt Inputs'!A84="","",'Debt Inputs'!A84)</f>
        <v/>
      </c>
      <c r="C3284" s="19">
        <f>IF(B3284="","",IFERROR(VLOOKUP(B3284,'Debt Inputs'!$A$6:$M$105,2,FALSE),""))</f>
        <v/>
      </c>
      <c r="D3284" s="48">
        <f>IF(B3284="","",K3184)</f>
        <v/>
      </c>
      <c r="E3284" s="21">
        <f>IF(B3284="","",IFERROR(VLOOKUP(B3284,'Debt Inputs'!$A$6:$M$105,5,FALSE),0))</f>
        <v/>
      </c>
      <c r="F3284" s="48">
        <f>IF(D3284="","",IFERROR(D3284*E3284/12,0))</f>
        <v/>
      </c>
      <c r="G3284" s="48">
        <f>IF(D3284="","",MIN(IFERROR(VLOOKUP(B3284,'Debt Inputs'!$A$6:$M$105,7,FALSE),0),D3284+F3284))</f>
        <v/>
      </c>
      <c r="H3284" s="48">
        <f>IF(D3284="","",IF(L3284=1,MAX(0,'Debt Inputs'!$B$2-SUM($G$3206:$G$3305)),0))</f>
        <v/>
      </c>
      <c r="I3284" s="48">
        <f>IF(D3284="","",MIN(D3284+F3284,G3284+H3284))</f>
        <v/>
      </c>
      <c r="J3284" s="48">
        <f>IF(D3284="","",MIN(D3284,MAX(0,I3284-F3284)))</f>
        <v/>
      </c>
      <c r="K3284" s="48">
        <f>IF(D3284="","",MAX(0,D3284+F3284-I3284))</f>
        <v/>
      </c>
      <c r="L3284" s="18">
        <f>IF(D3284="","",IF(D3284&lt;=0,"",1+COUNTIFS($D$3206:$D$3305,"&gt;0",$E$3206:$E$3305,"&gt;"&amp;E3284)))</f>
        <v/>
      </c>
      <c r="M3284" s="18">
        <f>IF(D3284="","",IF(AND(K3284&gt;0,L3284=1),"Yes","No"))</f>
        <v/>
      </c>
      <c r="N3284" s="48">
        <f>IF(D3284="","",N3184+F3284)</f>
        <v/>
      </c>
      <c r="O3284" s="47">
        <f>IF(D3284="","",IF(AND(K3284=0,K3184&gt;0),C3284,""))</f>
        <v/>
      </c>
    </row>
    <row r="3285">
      <c r="A3285" s="49">
        <f>IF(B3285="","",DATE(YEAR('Debt Inputs'!$E$2),MONTH('Debt Inputs'!$E$2)+32,1))</f>
        <v/>
      </c>
      <c r="B3285" s="23">
        <f>IF('Debt Inputs'!A85="","",'Debt Inputs'!A85)</f>
        <v/>
      </c>
      <c r="C3285" s="24">
        <f>IF(B3285="","",IFERROR(VLOOKUP(B3285,'Debt Inputs'!$A$6:$M$105,2,FALSE),""))</f>
        <v/>
      </c>
      <c r="D3285" s="50">
        <f>IF(B3285="","",K3185)</f>
        <v/>
      </c>
      <c r="E3285" s="26">
        <f>IF(B3285="","",IFERROR(VLOOKUP(B3285,'Debt Inputs'!$A$6:$M$105,5,FALSE),0))</f>
        <v/>
      </c>
      <c r="F3285" s="50">
        <f>IF(D3285="","",IFERROR(D3285*E3285/12,0))</f>
        <v/>
      </c>
      <c r="G3285" s="50">
        <f>IF(D3285="","",MIN(IFERROR(VLOOKUP(B3285,'Debt Inputs'!$A$6:$M$105,7,FALSE),0),D3285+F3285))</f>
        <v/>
      </c>
      <c r="H3285" s="50">
        <f>IF(D3285="","",IF(L3285=1,MAX(0,'Debt Inputs'!$B$2-SUM($G$3206:$G$3305)),0))</f>
        <v/>
      </c>
      <c r="I3285" s="50">
        <f>IF(D3285="","",MIN(D3285+F3285,G3285+H3285))</f>
        <v/>
      </c>
      <c r="J3285" s="50">
        <f>IF(D3285="","",MIN(D3285,MAX(0,I3285-F3285)))</f>
        <v/>
      </c>
      <c r="K3285" s="50">
        <f>IF(D3285="","",MAX(0,D3285+F3285-I3285))</f>
        <v/>
      </c>
      <c r="L3285" s="23">
        <f>IF(D3285="","",IF(D3285&lt;=0,"",1+COUNTIFS($D$3206:$D$3305,"&gt;0",$E$3206:$E$3305,"&gt;"&amp;E3285)))</f>
        <v/>
      </c>
      <c r="M3285" s="23">
        <f>IF(D3285="","",IF(AND(K3285&gt;0,L3285=1),"Yes","No"))</f>
        <v/>
      </c>
      <c r="N3285" s="50">
        <f>IF(D3285="","",N3185+F3285)</f>
        <v/>
      </c>
      <c r="O3285" s="49">
        <f>IF(D3285="","",IF(AND(K3285=0,K3185&gt;0),C3285,""))</f>
        <v/>
      </c>
    </row>
    <row r="3286">
      <c r="A3286" s="47">
        <f>IF(B3286="","",DATE(YEAR('Debt Inputs'!$E$2),MONTH('Debt Inputs'!$E$2)+32,1))</f>
        <v/>
      </c>
      <c r="B3286" s="18">
        <f>IF('Debt Inputs'!A86="","",'Debt Inputs'!A86)</f>
        <v/>
      </c>
      <c r="C3286" s="19">
        <f>IF(B3286="","",IFERROR(VLOOKUP(B3286,'Debt Inputs'!$A$6:$M$105,2,FALSE),""))</f>
        <v/>
      </c>
      <c r="D3286" s="48">
        <f>IF(B3286="","",K3186)</f>
        <v/>
      </c>
      <c r="E3286" s="21">
        <f>IF(B3286="","",IFERROR(VLOOKUP(B3286,'Debt Inputs'!$A$6:$M$105,5,FALSE),0))</f>
        <v/>
      </c>
      <c r="F3286" s="48">
        <f>IF(D3286="","",IFERROR(D3286*E3286/12,0))</f>
        <v/>
      </c>
      <c r="G3286" s="48">
        <f>IF(D3286="","",MIN(IFERROR(VLOOKUP(B3286,'Debt Inputs'!$A$6:$M$105,7,FALSE),0),D3286+F3286))</f>
        <v/>
      </c>
      <c r="H3286" s="48">
        <f>IF(D3286="","",IF(L3286=1,MAX(0,'Debt Inputs'!$B$2-SUM($G$3206:$G$3305)),0))</f>
        <v/>
      </c>
      <c r="I3286" s="48">
        <f>IF(D3286="","",MIN(D3286+F3286,G3286+H3286))</f>
        <v/>
      </c>
      <c r="J3286" s="48">
        <f>IF(D3286="","",MIN(D3286,MAX(0,I3286-F3286)))</f>
        <v/>
      </c>
      <c r="K3286" s="48">
        <f>IF(D3286="","",MAX(0,D3286+F3286-I3286))</f>
        <v/>
      </c>
      <c r="L3286" s="18">
        <f>IF(D3286="","",IF(D3286&lt;=0,"",1+COUNTIFS($D$3206:$D$3305,"&gt;0",$E$3206:$E$3305,"&gt;"&amp;E3286)))</f>
        <v/>
      </c>
      <c r="M3286" s="18">
        <f>IF(D3286="","",IF(AND(K3286&gt;0,L3286=1),"Yes","No"))</f>
        <v/>
      </c>
      <c r="N3286" s="48">
        <f>IF(D3286="","",N3186+F3286)</f>
        <v/>
      </c>
      <c r="O3286" s="47">
        <f>IF(D3286="","",IF(AND(K3286=0,K3186&gt;0),C3286,""))</f>
        <v/>
      </c>
    </row>
    <row r="3287">
      <c r="A3287" s="49">
        <f>IF(B3287="","",DATE(YEAR('Debt Inputs'!$E$2),MONTH('Debt Inputs'!$E$2)+32,1))</f>
        <v/>
      </c>
      <c r="B3287" s="23">
        <f>IF('Debt Inputs'!A87="","",'Debt Inputs'!A87)</f>
        <v/>
      </c>
      <c r="C3287" s="24">
        <f>IF(B3287="","",IFERROR(VLOOKUP(B3287,'Debt Inputs'!$A$6:$M$105,2,FALSE),""))</f>
        <v/>
      </c>
      <c r="D3287" s="50">
        <f>IF(B3287="","",K3187)</f>
        <v/>
      </c>
      <c r="E3287" s="26">
        <f>IF(B3287="","",IFERROR(VLOOKUP(B3287,'Debt Inputs'!$A$6:$M$105,5,FALSE),0))</f>
        <v/>
      </c>
      <c r="F3287" s="50">
        <f>IF(D3287="","",IFERROR(D3287*E3287/12,0))</f>
        <v/>
      </c>
      <c r="G3287" s="50">
        <f>IF(D3287="","",MIN(IFERROR(VLOOKUP(B3287,'Debt Inputs'!$A$6:$M$105,7,FALSE),0),D3287+F3287))</f>
        <v/>
      </c>
      <c r="H3287" s="50">
        <f>IF(D3287="","",IF(L3287=1,MAX(0,'Debt Inputs'!$B$2-SUM($G$3206:$G$3305)),0))</f>
        <v/>
      </c>
      <c r="I3287" s="50">
        <f>IF(D3287="","",MIN(D3287+F3287,G3287+H3287))</f>
        <v/>
      </c>
      <c r="J3287" s="50">
        <f>IF(D3287="","",MIN(D3287,MAX(0,I3287-F3287)))</f>
        <v/>
      </c>
      <c r="K3287" s="50">
        <f>IF(D3287="","",MAX(0,D3287+F3287-I3287))</f>
        <v/>
      </c>
      <c r="L3287" s="23">
        <f>IF(D3287="","",IF(D3287&lt;=0,"",1+COUNTIFS($D$3206:$D$3305,"&gt;0",$E$3206:$E$3305,"&gt;"&amp;E3287)))</f>
        <v/>
      </c>
      <c r="M3287" s="23">
        <f>IF(D3287="","",IF(AND(K3287&gt;0,L3287=1),"Yes","No"))</f>
        <v/>
      </c>
      <c r="N3287" s="50">
        <f>IF(D3287="","",N3187+F3287)</f>
        <v/>
      </c>
      <c r="O3287" s="49">
        <f>IF(D3287="","",IF(AND(K3287=0,K3187&gt;0),C3287,""))</f>
        <v/>
      </c>
    </row>
    <row r="3288">
      <c r="A3288" s="47">
        <f>IF(B3288="","",DATE(YEAR('Debt Inputs'!$E$2),MONTH('Debt Inputs'!$E$2)+32,1))</f>
        <v/>
      </c>
      <c r="B3288" s="18">
        <f>IF('Debt Inputs'!A88="","",'Debt Inputs'!A88)</f>
        <v/>
      </c>
      <c r="C3288" s="19">
        <f>IF(B3288="","",IFERROR(VLOOKUP(B3288,'Debt Inputs'!$A$6:$M$105,2,FALSE),""))</f>
        <v/>
      </c>
      <c r="D3288" s="48">
        <f>IF(B3288="","",K3188)</f>
        <v/>
      </c>
      <c r="E3288" s="21">
        <f>IF(B3288="","",IFERROR(VLOOKUP(B3288,'Debt Inputs'!$A$6:$M$105,5,FALSE),0))</f>
        <v/>
      </c>
      <c r="F3288" s="48">
        <f>IF(D3288="","",IFERROR(D3288*E3288/12,0))</f>
        <v/>
      </c>
      <c r="G3288" s="48">
        <f>IF(D3288="","",MIN(IFERROR(VLOOKUP(B3288,'Debt Inputs'!$A$6:$M$105,7,FALSE),0),D3288+F3288))</f>
        <v/>
      </c>
      <c r="H3288" s="48">
        <f>IF(D3288="","",IF(L3288=1,MAX(0,'Debt Inputs'!$B$2-SUM($G$3206:$G$3305)),0))</f>
        <v/>
      </c>
      <c r="I3288" s="48">
        <f>IF(D3288="","",MIN(D3288+F3288,G3288+H3288))</f>
        <v/>
      </c>
      <c r="J3288" s="48">
        <f>IF(D3288="","",MIN(D3288,MAX(0,I3288-F3288)))</f>
        <v/>
      </c>
      <c r="K3288" s="48">
        <f>IF(D3288="","",MAX(0,D3288+F3288-I3288))</f>
        <v/>
      </c>
      <c r="L3288" s="18">
        <f>IF(D3288="","",IF(D3288&lt;=0,"",1+COUNTIFS($D$3206:$D$3305,"&gt;0",$E$3206:$E$3305,"&gt;"&amp;E3288)))</f>
        <v/>
      </c>
      <c r="M3288" s="18">
        <f>IF(D3288="","",IF(AND(K3288&gt;0,L3288=1),"Yes","No"))</f>
        <v/>
      </c>
      <c r="N3288" s="48">
        <f>IF(D3288="","",N3188+F3288)</f>
        <v/>
      </c>
      <c r="O3288" s="47">
        <f>IF(D3288="","",IF(AND(K3288=0,K3188&gt;0),C3288,""))</f>
        <v/>
      </c>
    </row>
    <row r="3289">
      <c r="A3289" s="49">
        <f>IF(B3289="","",DATE(YEAR('Debt Inputs'!$E$2),MONTH('Debt Inputs'!$E$2)+32,1))</f>
        <v/>
      </c>
      <c r="B3289" s="23">
        <f>IF('Debt Inputs'!A89="","",'Debt Inputs'!A89)</f>
        <v/>
      </c>
      <c r="C3289" s="24">
        <f>IF(B3289="","",IFERROR(VLOOKUP(B3289,'Debt Inputs'!$A$6:$M$105,2,FALSE),""))</f>
        <v/>
      </c>
      <c r="D3289" s="50">
        <f>IF(B3289="","",K3189)</f>
        <v/>
      </c>
      <c r="E3289" s="26">
        <f>IF(B3289="","",IFERROR(VLOOKUP(B3289,'Debt Inputs'!$A$6:$M$105,5,FALSE),0))</f>
        <v/>
      </c>
      <c r="F3289" s="50">
        <f>IF(D3289="","",IFERROR(D3289*E3289/12,0))</f>
        <v/>
      </c>
      <c r="G3289" s="50">
        <f>IF(D3289="","",MIN(IFERROR(VLOOKUP(B3289,'Debt Inputs'!$A$6:$M$105,7,FALSE),0),D3289+F3289))</f>
        <v/>
      </c>
      <c r="H3289" s="50">
        <f>IF(D3289="","",IF(L3289=1,MAX(0,'Debt Inputs'!$B$2-SUM($G$3206:$G$3305)),0))</f>
        <v/>
      </c>
      <c r="I3289" s="50">
        <f>IF(D3289="","",MIN(D3289+F3289,G3289+H3289))</f>
        <v/>
      </c>
      <c r="J3289" s="50">
        <f>IF(D3289="","",MIN(D3289,MAX(0,I3289-F3289)))</f>
        <v/>
      </c>
      <c r="K3289" s="50">
        <f>IF(D3289="","",MAX(0,D3289+F3289-I3289))</f>
        <v/>
      </c>
      <c r="L3289" s="23">
        <f>IF(D3289="","",IF(D3289&lt;=0,"",1+COUNTIFS($D$3206:$D$3305,"&gt;0",$E$3206:$E$3305,"&gt;"&amp;E3289)))</f>
        <v/>
      </c>
      <c r="M3289" s="23">
        <f>IF(D3289="","",IF(AND(K3289&gt;0,L3289=1),"Yes","No"))</f>
        <v/>
      </c>
      <c r="N3289" s="50">
        <f>IF(D3289="","",N3189+F3289)</f>
        <v/>
      </c>
      <c r="O3289" s="49">
        <f>IF(D3289="","",IF(AND(K3289=0,K3189&gt;0),C3289,""))</f>
        <v/>
      </c>
    </row>
    <row r="3290">
      <c r="A3290" s="47">
        <f>IF(B3290="","",DATE(YEAR('Debt Inputs'!$E$2),MONTH('Debt Inputs'!$E$2)+32,1))</f>
        <v/>
      </c>
      <c r="B3290" s="18">
        <f>IF('Debt Inputs'!A90="","",'Debt Inputs'!A90)</f>
        <v/>
      </c>
      <c r="C3290" s="19">
        <f>IF(B3290="","",IFERROR(VLOOKUP(B3290,'Debt Inputs'!$A$6:$M$105,2,FALSE),""))</f>
        <v/>
      </c>
      <c r="D3290" s="48">
        <f>IF(B3290="","",K3190)</f>
        <v/>
      </c>
      <c r="E3290" s="21">
        <f>IF(B3290="","",IFERROR(VLOOKUP(B3290,'Debt Inputs'!$A$6:$M$105,5,FALSE),0))</f>
        <v/>
      </c>
      <c r="F3290" s="48">
        <f>IF(D3290="","",IFERROR(D3290*E3290/12,0))</f>
        <v/>
      </c>
      <c r="G3290" s="48">
        <f>IF(D3290="","",MIN(IFERROR(VLOOKUP(B3290,'Debt Inputs'!$A$6:$M$105,7,FALSE),0),D3290+F3290))</f>
        <v/>
      </c>
      <c r="H3290" s="48">
        <f>IF(D3290="","",IF(L3290=1,MAX(0,'Debt Inputs'!$B$2-SUM($G$3206:$G$3305)),0))</f>
        <v/>
      </c>
      <c r="I3290" s="48">
        <f>IF(D3290="","",MIN(D3290+F3290,G3290+H3290))</f>
        <v/>
      </c>
      <c r="J3290" s="48">
        <f>IF(D3290="","",MIN(D3290,MAX(0,I3290-F3290)))</f>
        <v/>
      </c>
      <c r="K3290" s="48">
        <f>IF(D3290="","",MAX(0,D3290+F3290-I3290))</f>
        <v/>
      </c>
      <c r="L3290" s="18">
        <f>IF(D3290="","",IF(D3290&lt;=0,"",1+COUNTIFS($D$3206:$D$3305,"&gt;0",$E$3206:$E$3305,"&gt;"&amp;E3290)))</f>
        <v/>
      </c>
      <c r="M3290" s="18">
        <f>IF(D3290="","",IF(AND(K3290&gt;0,L3290=1),"Yes","No"))</f>
        <v/>
      </c>
      <c r="N3290" s="48">
        <f>IF(D3290="","",N3190+F3290)</f>
        <v/>
      </c>
      <c r="O3290" s="47">
        <f>IF(D3290="","",IF(AND(K3290=0,K3190&gt;0),C3290,""))</f>
        <v/>
      </c>
    </row>
    <row r="3291">
      <c r="A3291" s="49">
        <f>IF(B3291="","",DATE(YEAR('Debt Inputs'!$E$2),MONTH('Debt Inputs'!$E$2)+32,1))</f>
        <v/>
      </c>
      <c r="B3291" s="23">
        <f>IF('Debt Inputs'!A91="","",'Debt Inputs'!A91)</f>
        <v/>
      </c>
      <c r="C3291" s="24">
        <f>IF(B3291="","",IFERROR(VLOOKUP(B3291,'Debt Inputs'!$A$6:$M$105,2,FALSE),""))</f>
        <v/>
      </c>
      <c r="D3291" s="50">
        <f>IF(B3291="","",K3191)</f>
        <v/>
      </c>
      <c r="E3291" s="26">
        <f>IF(B3291="","",IFERROR(VLOOKUP(B3291,'Debt Inputs'!$A$6:$M$105,5,FALSE),0))</f>
        <v/>
      </c>
      <c r="F3291" s="50">
        <f>IF(D3291="","",IFERROR(D3291*E3291/12,0))</f>
        <v/>
      </c>
      <c r="G3291" s="50">
        <f>IF(D3291="","",MIN(IFERROR(VLOOKUP(B3291,'Debt Inputs'!$A$6:$M$105,7,FALSE),0),D3291+F3291))</f>
        <v/>
      </c>
      <c r="H3291" s="50">
        <f>IF(D3291="","",IF(L3291=1,MAX(0,'Debt Inputs'!$B$2-SUM($G$3206:$G$3305)),0))</f>
        <v/>
      </c>
      <c r="I3291" s="50">
        <f>IF(D3291="","",MIN(D3291+F3291,G3291+H3291))</f>
        <v/>
      </c>
      <c r="J3291" s="50">
        <f>IF(D3291="","",MIN(D3291,MAX(0,I3291-F3291)))</f>
        <v/>
      </c>
      <c r="K3291" s="50">
        <f>IF(D3291="","",MAX(0,D3291+F3291-I3291))</f>
        <v/>
      </c>
      <c r="L3291" s="23">
        <f>IF(D3291="","",IF(D3291&lt;=0,"",1+COUNTIFS($D$3206:$D$3305,"&gt;0",$E$3206:$E$3305,"&gt;"&amp;E3291)))</f>
        <v/>
      </c>
      <c r="M3291" s="23">
        <f>IF(D3291="","",IF(AND(K3291&gt;0,L3291=1),"Yes","No"))</f>
        <v/>
      </c>
      <c r="N3291" s="50">
        <f>IF(D3291="","",N3191+F3291)</f>
        <v/>
      </c>
      <c r="O3291" s="49">
        <f>IF(D3291="","",IF(AND(K3291=0,K3191&gt;0),C3291,""))</f>
        <v/>
      </c>
    </row>
    <row r="3292">
      <c r="A3292" s="47">
        <f>IF(B3292="","",DATE(YEAR('Debt Inputs'!$E$2),MONTH('Debt Inputs'!$E$2)+32,1))</f>
        <v/>
      </c>
      <c r="B3292" s="18">
        <f>IF('Debt Inputs'!A92="","",'Debt Inputs'!A92)</f>
        <v/>
      </c>
      <c r="C3292" s="19">
        <f>IF(B3292="","",IFERROR(VLOOKUP(B3292,'Debt Inputs'!$A$6:$M$105,2,FALSE),""))</f>
        <v/>
      </c>
      <c r="D3292" s="48">
        <f>IF(B3292="","",K3192)</f>
        <v/>
      </c>
      <c r="E3292" s="21">
        <f>IF(B3292="","",IFERROR(VLOOKUP(B3292,'Debt Inputs'!$A$6:$M$105,5,FALSE),0))</f>
        <v/>
      </c>
      <c r="F3292" s="48">
        <f>IF(D3292="","",IFERROR(D3292*E3292/12,0))</f>
        <v/>
      </c>
      <c r="G3292" s="48">
        <f>IF(D3292="","",MIN(IFERROR(VLOOKUP(B3292,'Debt Inputs'!$A$6:$M$105,7,FALSE),0),D3292+F3292))</f>
        <v/>
      </c>
      <c r="H3292" s="48">
        <f>IF(D3292="","",IF(L3292=1,MAX(0,'Debt Inputs'!$B$2-SUM($G$3206:$G$3305)),0))</f>
        <v/>
      </c>
      <c r="I3292" s="48">
        <f>IF(D3292="","",MIN(D3292+F3292,G3292+H3292))</f>
        <v/>
      </c>
      <c r="J3292" s="48">
        <f>IF(D3292="","",MIN(D3292,MAX(0,I3292-F3292)))</f>
        <v/>
      </c>
      <c r="K3292" s="48">
        <f>IF(D3292="","",MAX(0,D3292+F3292-I3292))</f>
        <v/>
      </c>
      <c r="L3292" s="18">
        <f>IF(D3292="","",IF(D3292&lt;=0,"",1+COUNTIFS($D$3206:$D$3305,"&gt;0",$E$3206:$E$3305,"&gt;"&amp;E3292)))</f>
        <v/>
      </c>
      <c r="M3292" s="18">
        <f>IF(D3292="","",IF(AND(K3292&gt;0,L3292=1),"Yes","No"))</f>
        <v/>
      </c>
      <c r="N3292" s="48">
        <f>IF(D3292="","",N3192+F3292)</f>
        <v/>
      </c>
      <c r="O3292" s="47">
        <f>IF(D3292="","",IF(AND(K3292=0,K3192&gt;0),C3292,""))</f>
        <v/>
      </c>
    </row>
    <row r="3293">
      <c r="A3293" s="49">
        <f>IF(B3293="","",DATE(YEAR('Debt Inputs'!$E$2),MONTH('Debt Inputs'!$E$2)+32,1))</f>
        <v/>
      </c>
      <c r="B3293" s="23">
        <f>IF('Debt Inputs'!A93="","",'Debt Inputs'!A93)</f>
        <v/>
      </c>
      <c r="C3293" s="24">
        <f>IF(B3293="","",IFERROR(VLOOKUP(B3293,'Debt Inputs'!$A$6:$M$105,2,FALSE),""))</f>
        <v/>
      </c>
      <c r="D3293" s="50">
        <f>IF(B3293="","",K3193)</f>
        <v/>
      </c>
      <c r="E3293" s="26">
        <f>IF(B3293="","",IFERROR(VLOOKUP(B3293,'Debt Inputs'!$A$6:$M$105,5,FALSE),0))</f>
        <v/>
      </c>
      <c r="F3293" s="50">
        <f>IF(D3293="","",IFERROR(D3293*E3293/12,0))</f>
        <v/>
      </c>
      <c r="G3293" s="50">
        <f>IF(D3293="","",MIN(IFERROR(VLOOKUP(B3293,'Debt Inputs'!$A$6:$M$105,7,FALSE),0),D3293+F3293))</f>
        <v/>
      </c>
      <c r="H3293" s="50">
        <f>IF(D3293="","",IF(L3293=1,MAX(0,'Debt Inputs'!$B$2-SUM($G$3206:$G$3305)),0))</f>
        <v/>
      </c>
      <c r="I3293" s="50">
        <f>IF(D3293="","",MIN(D3293+F3293,G3293+H3293))</f>
        <v/>
      </c>
      <c r="J3293" s="50">
        <f>IF(D3293="","",MIN(D3293,MAX(0,I3293-F3293)))</f>
        <v/>
      </c>
      <c r="K3293" s="50">
        <f>IF(D3293="","",MAX(0,D3293+F3293-I3293))</f>
        <v/>
      </c>
      <c r="L3293" s="23">
        <f>IF(D3293="","",IF(D3293&lt;=0,"",1+COUNTIFS($D$3206:$D$3305,"&gt;0",$E$3206:$E$3305,"&gt;"&amp;E3293)))</f>
        <v/>
      </c>
      <c r="M3293" s="23">
        <f>IF(D3293="","",IF(AND(K3293&gt;0,L3293=1),"Yes","No"))</f>
        <v/>
      </c>
      <c r="N3293" s="50">
        <f>IF(D3293="","",N3193+F3293)</f>
        <v/>
      </c>
      <c r="O3293" s="49">
        <f>IF(D3293="","",IF(AND(K3293=0,K3193&gt;0),C3293,""))</f>
        <v/>
      </c>
    </row>
    <row r="3294">
      <c r="A3294" s="47">
        <f>IF(B3294="","",DATE(YEAR('Debt Inputs'!$E$2),MONTH('Debt Inputs'!$E$2)+32,1))</f>
        <v/>
      </c>
      <c r="B3294" s="18">
        <f>IF('Debt Inputs'!A94="","",'Debt Inputs'!A94)</f>
        <v/>
      </c>
      <c r="C3294" s="19">
        <f>IF(B3294="","",IFERROR(VLOOKUP(B3294,'Debt Inputs'!$A$6:$M$105,2,FALSE),""))</f>
        <v/>
      </c>
      <c r="D3294" s="48">
        <f>IF(B3294="","",K3194)</f>
        <v/>
      </c>
      <c r="E3294" s="21">
        <f>IF(B3294="","",IFERROR(VLOOKUP(B3294,'Debt Inputs'!$A$6:$M$105,5,FALSE),0))</f>
        <v/>
      </c>
      <c r="F3294" s="48">
        <f>IF(D3294="","",IFERROR(D3294*E3294/12,0))</f>
        <v/>
      </c>
      <c r="G3294" s="48">
        <f>IF(D3294="","",MIN(IFERROR(VLOOKUP(B3294,'Debt Inputs'!$A$6:$M$105,7,FALSE),0),D3294+F3294))</f>
        <v/>
      </c>
      <c r="H3294" s="48">
        <f>IF(D3294="","",IF(L3294=1,MAX(0,'Debt Inputs'!$B$2-SUM($G$3206:$G$3305)),0))</f>
        <v/>
      </c>
      <c r="I3294" s="48">
        <f>IF(D3294="","",MIN(D3294+F3294,G3294+H3294))</f>
        <v/>
      </c>
      <c r="J3294" s="48">
        <f>IF(D3294="","",MIN(D3294,MAX(0,I3294-F3294)))</f>
        <v/>
      </c>
      <c r="K3294" s="48">
        <f>IF(D3294="","",MAX(0,D3294+F3294-I3294))</f>
        <v/>
      </c>
      <c r="L3294" s="18">
        <f>IF(D3294="","",IF(D3294&lt;=0,"",1+COUNTIFS($D$3206:$D$3305,"&gt;0",$E$3206:$E$3305,"&gt;"&amp;E3294)))</f>
        <v/>
      </c>
      <c r="M3294" s="18">
        <f>IF(D3294="","",IF(AND(K3294&gt;0,L3294=1),"Yes","No"))</f>
        <v/>
      </c>
      <c r="N3294" s="48">
        <f>IF(D3294="","",N3194+F3294)</f>
        <v/>
      </c>
      <c r="O3294" s="47">
        <f>IF(D3294="","",IF(AND(K3294=0,K3194&gt;0),C3294,""))</f>
        <v/>
      </c>
    </row>
    <row r="3295">
      <c r="A3295" s="49">
        <f>IF(B3295="","",DATE(YEAR('Debt Inputs'!$E$2),MONTH('Debt Inputs'!$E$2)+32,1))</f>
        <v/>
      </c>
      <c r="B3295" s="23">
        <f>IF('Debt Inputs'!A95="","",'Debt Inputs'!A95)</f>
        <v/>
      </c>
      <c r="C3295" s="24">
        <f>IF(B3295="","",IFERROR(VLOOKUP(B3295,'Debt Inputs'!$A$6:$M$105,2,FALSE),""))</f>
        <v/>
      </c>
      <c r="D3295" s="50">
        <f>IF(B3295="","",K3195)</f>
        <v/>
      </c>
      <c r="E3295" s="26">
        <f>IF(B3295="","",IFERROR(VLOOKUP(B3295,'Debt Inputs'!$A$6:$M$105,5,FALSE),0))</f>
        <v/>
      </c>
      <c r="F3295" s="50">
        <f>IF(D3295="","",IFERROR(D3295*E3295/12,0))</f>
        <v/>
      </c>
      <c r="G3295" s="50">
        <f>IF(D3295="","",MIN(IFERROR(VLOOKUP(B3295,'Debt Inputs'!$A$6:$M$105,7,FALSE),0),D3295+F3295))</f>
        <v/>
      </c>
      <c r="H3295" s="50">
        <f>IF(D3295="","",IF(L3295=1,MAX(0,'Debt Inputs'!$B$2-SUM($G$3206:$G$3305)),0))</f>
        <v/>
      </c>
      <c r="I3295" s="50">
        <f>IF(D3295="","",MIN(D3295+F3295,G3295+H3295))</f>
        <v/>
      </c>
      <c r="J3295" s="50">
        <f>IF(D3295="","",MIN(D3295,MAX(0,I3295-F3295)))</f>
        <v/>
      </c>
      <c r="K3295" s="50">
        <f>IF(D3295="","",MAX(0,D3295+F3295-I3295))</f>
        <v/>
      </c>
      <c r="L3295" s="23">
        <f>IF(D3295="","",IF(D3295&lt;=0,"",1+COUNTIFS($D$3206:$D$3305,"&gt;0",$E$3206:$E$3305,"&gt;"&amp;E3295)))</f>
        <v/>
      </c>
      <c r="M3295" s="23">
        <f>IF(D3295="","",IF(AND(K3295&gt;0,L3295=1),"Yes","No"))</f>
        <v/>
      </c>
      <c r="N3295" s="50">
        <f>IF(D3295="","",N3195+F3295)</f>
        <v/>
      </c>
      <c r="O3295" s="49">
        <f>IF(D3295="","",IF(AND(K3295=0,K3195&gt;0),C3295,""))</f>
        <v/>
      </c>
    </row>
    <row r="3296">
      <c r="A3296" s="47">
        <f>IF(B3296="","",DATE(YEAR('Debt Inputs'!$E$2),MONTH('Debt Inputs'!$E$2)+32,1))</f>
        <v/>
      </c>
      <c r="B3296" s="18">
        <f>IF('Debt Inputs'!A96="","",'Debt Inputs'!A96)</f>
        <v/>
      </c>
      <c r="C3296" s="19">
        <f>IF(B3296="","",IFERROR(VLOOKUP(B3296,'Debt Inputs'!$A$6:$M$105,2,FALSE),""))</f>
        <v/>
      </c>
      <c r="D3296" s="48">
        <f>IF(B3296="","",K3196)</f>
        <v/>
      </c>
      <c r="E3296" s="21">
        <f>IF(B3296="","",IFERROR(VLOOKUP(B3296,'Debt Inputs'!$A$6:$M$105,5,FALSE),0))</f>
        <v/>
      </c>
      <c r="F3296" s="48">
        <f>IF(D3296="","",IFERROR(D3296*E3296/12,0))</f>
        <v/>
      </c>
      <c r="G3296" s="48">
        <f>IF(D3296="","",MIN(IFERROR(VLOOKUP(B3296,'Debt Inputs'!$A$6:$M$105,7,FALSE),0),D3296+F3296))</f>
        <v/>
      </c>
      <c r="H3296" s="48">
        <f>IF(D3296="","",IF(L3296=1,MAX(0,'Debt Inputs'!$B$2-SUM($G$3206:$G$3305)),0))</f>
        <v/>
      </c>
      <c r="I3296" s="48">
        <f>IF(D3296="","",MIN(D3296+F3296,G3296+H3296))</f>
        <v/>
      </c>
      <c r="J3296" s="48">
        <f>IF(D3296="","",MIN(D3296,MAX(0,I3296-F3296)))</f>
        <v/>
      </c>
      <c r="K3296" s="48">
        <f>IF(D3296="","",MAX(0,D3296+F3296-I3296))</f>
        <v/>
      </c>
      <c r="L3296" s="18">
        <f>IF(D3296="","",IF(D3296&lt;=0,"",1+COUNTIFS($D$3206:$D$3305,"&gt;0",$E$3206:$E$3305,"&gt;"&amp;E3296)))</f>
        <v/>
      </c>
      <c r="M3296" s="18">
        <f>IF(D3296="","",IF(AND(K3296&gt;0,L3296=1),"Yes","No"))</f>
        <v/>
      </c>
      <c r="N3296" s="48">
        <f>IF(D3296="","",N3196+F3296)</f>
        <v/>
      </c>
      <c r="O3296" s="47">
        <f>IF(D3296="","",IF(AND(K3296=0,K3196&gt;0),C3296,""))</f>
        <v/>
      </c>
    </row>
    <row r="3297">
      <c r="A3297" s="49">
        <f>IF(B3297="","",DATE(YEAR('Debt Inputs'!$E$2),MONTH('Debt Inputs'!$E$2)+32,1))</f>
        <v/>
      </c>
      <c r="B3297" s="23">
        <f>IF('Debt Inputs'!A97="","",'Debt Inputs'!A97)</f>
        <v/>
      </c>
      <c r="C3297" s="24">
        <f>IF(B3297="","",IFERROR(VLOOKUP(B3297,'Debt Inputs'!$A$6:$M$105,2,FALSE),""))</f>
        <v/>
      </c>
      <c r="D3297" s="50">
        <f>IF(B3297="","",K3197)</f>
        <v/>
      </c>
      <c r="E3297" s="26">
        <f>IF(B3297="","",IFERROR(VLOOKUP(B3297,'Debt Inputs'!$A$6:$M$105,5,FALSE),0))</f>
        <v/>
      </c>
      <c r="F3297" s="50">
        <f>IF(D3297="","",IFERROR(D3297*E3297/12,0))</f>
        <v/>
      </c>
      <c r="G3297" s="50">
        <f>IF(D3297="","",MIN(IFERROR(VLOOKUP(B3297,'Debt Inputs'!$A$6:$M$105,7,FALSE),0),D3297+F3297))</f>
        <v/>
      </c>
      <c r="H3297" s="50">
        <f>IF(D3297="","",IF(L3297=1,MAX(0,'Debt Inputs'!$B$2-SUM($G$3206:$G$3305)),0))</f>
        <v/>
      </c>
      <c r="I3297" s="50">
        <f>IF(D3297="","",MIN(D3297+F3297,G3297+H3297))</f>
        <v/>
      </c>
      <c r="J3297" s="50">
        <f>IF(D3297="","",MIN(D3297,MAX(0,I3297-F3297)))</f>
        <v/>
      </c>
      <c r="K3297" s="50">
        <f>IF(D3297="","",MAX(0,D3297+F3297-I3297))</f>
        <v/>
      </c>
      <c r="L3297" s="23">
        <f>IF(D3297="","",IF(D3297&lt;=0,"",1+COUNTIFS($D$3206:$D$3305,"&gt;0",$E$3206:$E$3305,"&gt;"&amp;E3297)))</f>
        <v/>
      </c>
      <c r="M3297" s="23">
        <f>IF(D3297="","",IF(AND(K3297&gt;0,L3297=1),"Yes","No"))</f>
        <v/>
      </c>
      <c r="N3297" s="50">
        <f>IF(D3297="","",N3197+F3297)</f>
        <v/>
      </c>
      <c r="O3297" s="49">
        <f>IF(D3297="","",IF(AND(K3297=0,K3197&gt;0),C3297,""))</f>
        <v/>
      </c>
    </row>
    <row r="3298">
      <c r="A3298" s="47">
        <f>IF(B3298="","",DATE(YEAR('Debt Inputs'!$E$2),MONTH('Debt Inputs'!$E$2)+32,1))</f>
        <v/>
      </c>
      <c r="B3298" s="18">
        <f>IF('Debt Inputs'!A98="","",'Debt Inputs'!A98)</f>
        <v/>
      </c>
      <c r="C3298" s="19">
        <f>IF(B3298="","",IFERROR(VLOOKUP(B3298,'Debt Inputs'!$A$6:$M$105,2,FALSE),""))</f>
        <v/>
      </c>
      <c r="D3298" s="48">
        <f>IF(B3298="","",K3198)</f>
        <v/>
      </c>
      <c r="E3298" s="21">
        <f>IF(B3298="","",IFERROR(VLOOKUP(B3298,'Debt Inputs'!$A$6:$M$105,5,FALSE),0))</f>
        <v/>
      </c>
      <c r="F3298" s="48">
        <f>IF(D3298="","",IFERROR(D3298*E3298/12,0))</f>
        <v/>
      </c>
      <c r="G3298" s="48">
        <f>IF(D3298="","",MIN(IFERROR(VLOOKUP(B3298,'Debt Inputs'!$A$6:$M$105,7,FALSE),0),D3298+F3298))</f>
        <v/>
      </c>
      <c r="H3298" s="48">
        <f>IF(D3298="","",IF(L3298=1,MAX(0,'Debt Inputs'!$B$2-SUM($G$3206:$G$3305)),0))</f>
        <v/>
      </c>
      <c r="I3298" s="48">
        <f>IF(D3298="","",MIN(D3298+F3298,G3298+H3298))</f>
        <v/>
      </c>
      <c r="J3298" s="48">
        <f>IF(D3298="","",MIN(D3298,MAX(0,I3298-F3298)))</f>
        <v/>
      </c>
      <c r="K3298" s="48">
        <f>IF(D3298="","",MAX(0,D3298+F3298-I3298))</f>
        <v/>
      </c>
      <c r="L3298" s="18">
        <f>IF(D3298="","",IF(D3298&lt;=0,"",1+COUNTIFS($D$3206:$D$3305,"&gt;0",$E$3206:$E$3305,"&gt;"&amp;E3298)))</f>
        <v/>
      </c>
      <c r="M3298" s="18">
        <f>IF(D3298="","",IF(AND(K3298&gt;0,L3298=1),"Yes","No"))</f>
        <v/>
      </c>
      <c r="N3298" s="48">
        <f>IF(D3298="","",N3198+F3298)</f>
        <v/>
      </c>
      <c r="O3298" s="47">
        <f>IF(D3298="","",IF(AND(K3298=0,K3198&gt;0),C3298,""))</f>
        <v/>
      </c>
    </row>
    <row r="3299">
      <c r="A3299" s="49">
        <f>IF(B3299="","",DATE(YEAR('Debt Inputs'!$E$2),MONTH('Debt Inputs'!$E$2)+32,1))</f>
        <v/>
      </c>
      <c r="B3299" s="23">
        <f>IF('Debt Inputs'!A99="","",'Debt Inputs'!A99)</f>
        <v/>
      </c>
      <c r="C3299" s="24">
        <f>IF(B3299="","",IFERROR(VLOOKUP(B3299,'Debt Inputs'!$A$6:$M$105,2,FALSE),""))</f>
        <v/>
      </c>
      <c r="D3299" s="50">
        <f>IF(B3299="","",K3199)</f>
        <v/>
      </c>
      <c r="E3299" s="26">
        <f>IF(B3299="","",IFERROR(VLOOKUP(B3299,'Debt Inputs'!$A$6:$M$105,5,FALSE),0))</f>
        <v/>
      </c>
      <c r="F3299" s="50">
        <f>IF(D3299="","",IFERROR(D3299*E3299/12,0))</f>
        <v/>
      </c>
      <c r="G3299" s="50">
        <f>IF(D3299="","",MIN(IFERROR(VLOOKUP(B3299,'Debt Inputs'!$A$6:$M$105,7,FALSE),0),D3299+F3299))</f>
        <v/>
      </c>
      <c r="H3299" s="50">
        <f>IF(D3299="","",IF(L3299=1,MAX(0,'Debt Inputs'!$B$2-SUM($G$3206:$G$3305)),0))</f>
        <v/>
      </c>
      <c r="I3299" s="50">
        <f>IF(D3299="","",MIN(D3299+F3299,G3299+H3299))</f>
        <v/>
      </c>
      <c r="J3299" s="50">
        <f>IF(D3299="","",MIN(D3299,MAX(0,I3299-F3299)))</f>
        <v/>
      </c>
      <c r="K3299" s="50">
        <f>IF(D3299="","",MAX(0,D3299+F3299-I3299))</f>
        <v/>
      </c>
      <c r="L3299" s="23">
        <f>IF(D3299="","",IF(D3299&lt;=0,"",1+COUNTIFS($D$3206:$D$3305,"&gt;0",$E$3206:$E$3305,"&gt;"&amp;E3299)))</f>
        <v/>
      </c>
      <c r="M3299" s="23">
        <f>IF(D3299="","",IF(AND(K3299&gt;0,L3299=1),"Yes","No"))</f>
        <v/>
      </c>
      <c r="N3299" s="50">
        <f>IF(D3299="","",N3199+F3299)</f>
        <v/>
      </c>
      <c r="O3299" s="49">
        <f>IF(D3299="","",IF(AND(K3299=0,K3199&gt;0),C3299,""))</f>
        <v/>
      </c>
    </row>
    <row r="3300">
      <c r="A3300" s="47">
        <f>IF(B3300="","",DATE(YEAR('Debt Inputs'!$E$2),MONTH('Debt Inputs'!$E$2)+32,1))</f>
        <v/>
      </c>
      <c r="B3300" s="18">
        <f>IF('Debt Inputs'!A100="","",'Debt Inputs'!A100)</f>
        <v/>
      </c>
      <c r="C3300" s="19">
        <f>IF(B3300="","",IFERROR(VLOOKUP(B3300,'Debt Inputs'!$A$6:$M$105,2,FALSE),""))</f>
        <v/>
      </c>
      <c r="D3300" s="48">
        <f>IF(B3300="","",K3200)</f>
        <v/>
      </c>
      <c r="E3300" s="21">
        <f>IF(B3300="","",IFERROR(VLOOKUP(B3300,'Debt Inputs'!$A$6:$M$105,5,FALSE),0))</f>
        <v/>
      </c>
      <c r="F3300" s="48">
        <f>IF(D3300="","",IFERROR(D3300*E3300/12,0))</f>
        <v/>
      </c>
      <c r="G3300" s="48">
        <f>IF(D3300="","",MIN(IFERROR(VLOOKUP(B3300,'Debt Inputs'!$A$6:$M$105,7,FALSE),0),D3300+F3300))</f>
        <v/>
      </c>
      <c r="H3300" s="48">
        <f>IF(D3300="","",IF(L3300=1,MAX(0,'Debt Inputs'!$B$2-SUM($G$3206:$G$3305)),0))</f>
        <v/>
      </c>
      <c r="I3300" s="48">
        <f>IF(D3300="","",MIN(D3300+F3300,G3300+H3300))</f>
        <v/>
      </c>
      <c r="J3300" s="48">
        <f>IF(D3300="","",MIN(D3300,MAX(0,I3300-F3300)))</f>
        <v/>
      </c>
      <c r="K3300" s="48">
        <f>IF(D3300="","",MAX(0,D3300+F3300-I3300))</f>
        <v/>
      </c>
      <c r="L3300" s="18">
        <f>IF(D3300="","",IF(D3300&lt;=0,"",1+COUNTIFS($D$3206:$D$3305,"&gt;0",$E$3206:$E$3305,"&gt;"&amp;E3300)))</f>
        <v/>
      </c>
      <c r="M3300" s="18">
        <f>IF(D3300="","",IF(AND(K3300&gt;0,L3300=1),"Yes","No"))</f>
        <v/>
      </c>
      <c r="N3300" s="48">
        <f>IF(D3300="","",N3200+F3300)</f>
        <v/>
      </c>
      <c r="O3300" s="47">
        <f>IF(D3300="","",IF(AND(K3300=0,K3200&gt;0),C3300,""))</f>
        <v/>
      </c>
    </row>
    <row r="3301">
      <c r="A3301" s="49">
        <f>IF(B3301="","",DATE(YEAR('Debt Inputs'!$E$2),MONTH('Debt Inputs'!$E$2)+32,1))</f>
        <v/>
      </c>
      <c r="B3301" s="23">
        <f>IF('Debt Inputs'!A101="","",'Debt Inputs'!A101)</f>
        <v/>
      </c>
      <c r="C3301" s="24">
        <f>IF(B3301="","",IFERROR(VLOOKUP(B3301,'Debt Inputs'!$A$6:$M$105,2,FALSE),""))</f>
        <v/>
      </c>
      <c r="D3301" s="50">
        <f>IF(B3301="","",K3201)</f>
        <v/>
      </c>
      <c r="E3301" s="26">
        <f>IF(B3301="","",IFERROR(VLOOKUP(B3301,'Debt Inputs'!$A$6:$M$105,5,FALSE),0))</f>
        <v/>
      </c>
      <c r="F3301" s="50">
        <f>IF(D3301="","",IFERROR(D3301*E3301/12,0))</f>
        <v/>
      </c>
      <c r="G3301" s="50">
        <f>IF(D3301="","",MIN(IFERROR(VLOOKUP(B3301,'Debt Inputs'!$A$6:$M$105,7,FALSE),0),D3301+F3301))</f>
        <v/>
      </c>
      <c r="H3301" s="50">
        <f>IF(D3301="","",IF(L3301=1,MAX(0,'Debt Inputs'!$B$2-SUM($G$3206:$G$3305)),0))</f>
        <v/>
      </c>
      <c r="I3301" s="50">
        <f>IF(D3301="","",MIN(D3301+F3301,G3301+H3301))</f>
        <v/>
      </c>
      <c r="J3301" s="50">
        <f>IF(D3301="","",MIN(D3301,MAX(0,I3301-F3301)))</f>
        <v/>
      </c>
      <c r="K3301" s="50">
        <f>IF(D3301="","",MAX(0,D3301+F3301-I3301))</f>
        <v/>
      </c>
      <c r="L3301" s="23">
        <f>IF(D3301="","",IF(D3301&lt;=0,"",1+COUNTIFS($D$3206:$D$3305,"&gt;0",$E$3206:$E$3305,"&gt;"&amp;E3301)))</f>
        <v/>
      </c>
      <c r="M3301" s="23">
        <f>IF(D3301="","",IF(AND(K3301&gt;0,L3301=1),"Yes","No"))</f>
        <v/>
      </c>
      <c r="N3301" s="50">
        <f>IF(D3301="","",N3201+F3301)</f>
        <v/>
      </c>
      <c r="O3301" s="49">
        <f>IF(D3301="","",IF(AND(K3301=0,K3201&gt;0),C3301,""))</f>
        <v/>
      </c>
    </row>
    <row r="3302">
      <c r="A3302" s="47">
        <f>IF(B3302="","",DATE(YEAR('Debt Inputs'!$E$2),MONTH('Debt Inputs'!$E$2)+32,1))</f>
        <v/>
      </c>
      <c r="B3302" s="18">
        <f>IF('Debt Inputs'!A102="","",'Debt Inputs'!A102)</f>
        <v/>
      </c>
      <c r="C3302" s="19">
        <f>IF(B3302="","",IFERROR(VLOOKUP(B3302,'Debt Inputs'!$A$6:$M$105,2,FALSE),""))</f>
        <v/>
      </c>
      <c r="D3302" s="48">
        <f>IF(B3302="","",K3202)</f>
        <v/>
      </c>
      <c r="E3302" s="21">
        <f>IF(B3302="","",IFERROR(VLOOKUP(B3302,'Debt Inputs'!$A$6:$M$105,5,FALSE),0))</f>
        <v/>
      </c>
      <c r="F3302" s="48">
        <f>IF(D3302="","",IFERROR(D3302*E3302/12,0))</f>
        <v/>
      </c>
      <c r="G3302" s="48">
        <f>IF(D3302="","",MIN(IFERROR(VLOOKUP(B3302,'Debt Inputs'!$A$6:$M$105,7,FALSE),0),D3302+F3302))</f>
        <v/>
      </c>
      <c r="H3302" s="48">
        <f>IF(D3302="","",IF(L3302=1,MAX(0,'Debt Inputs'!$B$2-SUM($G$3206:$G$3305)),0))</f>
        <v/>
      </c>
      <c r="I3302" s="48">
        <f>IF(D3302="","",MIN(D3302+F3302,G3302+H3302))</f>
        <v/>
      </c>
      <c r="J3302" s="48">
        <f>IF(D3302="","",MIN(D3302,MAX(0,I3302-F3302)))</f>
        <v/>
      </c>
      <c r="K3302" s="48">
        <f>IF(D3302="","",MAX(0,D3302+F3302-I3302))</f>
        <v/>
      </c>
      <c r="L3302" s="18">
        <f>IF(D3302="","",IF(D3302&lt;=0,"",1+COUNTIFS($D$3206:$D$3305,"&gt;0",$E$3206:$E$3305,"&gt;"&amp;E3302)))</f>
        <v/>
      </c>
      <c r="M3302" s="18">
        <f>IF(D3302="","",IF(AND(K3302&gt;0,L3302=1),"Yes","No"))</f>
        <v/>
      </c>
      <c r="N3302" s="48">
        <f>IF(D3302="","",N3202+F3302)</f>
        <v/>
      </c>
      <c r="O3302" s="47">
        <f>IF(D3302="","",IF(AND(K3302=0,K3202&gt;0),C3302,""))</f>
        <v/>
      </c>
    </row>
    <row r="3303">
      <c r="A3303" s="49">
        <f>IF(B3303="","",DATE(YEAR('Debt Inputs'!$E$2),MONTH('Debt Inputs'!$E$2)+32,1))</f>
        <v/>
      </c>
      <c r="B3303" s="23">
        <f>IF('Debt Inputs'!A103="","",'Debt Inputs'!A103)</f>
        <v/>
      </c>
      <c r="C3303" s="24">
        <f>IF(B3303="","",IFERROR(VLOOKUP(B3303,'Debt Inputs'!$A$6:$M$105,2,FALSE),""))</f>
        <v/>
      </c>
      <c r="D3303" s="50">
        <f>IF(B3303="","",K3203)</f>
        <v/>
      </c>
      <c r="E3303" s="26">
        <f>IF(B3303="","",IFERROR(VLOOKUP(B3303,'Debt Inputs'!$A$6:$M$105,5,FALSE),0))</f>
        <v/>
      </c>
      <c r="F3303" s="50">
        <f>IF(D3303="","",IFERROR(D3303*E3303/12,0))</f>
        <v/>
      </c>
      <c r="G3303" s="50">
        <f>IF(D3303="","",MIN(IFERROR(VLOOKUP(B3303,'Debt Inputs'!$A$6:$M$105,7,FALSE),0),D3303+F3303))</f>
        <v/>
      </c>
      <c r="H3303" s="50">
        <f>IF(D3303="","",IF(L3303=1,MAX(0,'Debt Inputs'!$B$2-SUM($G$3206:$G$3305)),0))</f>
        <v/>
      </c>
      <c r="I3303" s="50">
        <f>IF(D3303="","",MIN(D3303+F3303,G3303+H3303))</f>
        <v/>
      </c>
      <c r="J3303" s="50">
        <f>IF(D3303="","",MIN(D3303,MAX(0,I3303-F3303)))</f>
        <v/>
      </c>
      <c r="K3303" s="50">
        <f>IF(D3303="","",MAX(0,D3303+F3303-I3303))</f>
        <v/>
      </c>
      <c r="L3303" s="23">
        <f>IF(D3303="","",IF(D3303&lt;=0,"",1+COUNTIFS($D$3206:$D$3305,"&gt;0",$E$3206:$E$3305,"&gt;"&amp;E3303)))</f>
        <v/>
      </c>
      <c r="M3303" s="23">
        <f>IF(D3303="","",IF(AND(K3303&gt;0,L3303=1),"Yes","No"))</f>
        <v/>
      </c>
      <c r="N3303" s="50">
        <f>IF(D3303="","",N3203+F3303)</f>
        <v/>
      </c>
      <c r="O3303" s="49">
        <f>IF(D3303="","",IF(AND(K3303=0,K3203&gt;0),C3303,""))</f>
        <v/>
      </c>
    </row>
    <row r="3304">
      <c r="A3304" s="47">
        <f>IF(B3304="","",DATE(YEAR('Debt Inputs'!$E$2),MONTH('Debt Inputs'!$E$2)+32,1))</f>
        <v/>
      </c>
      <c r="B3304" s="18">
        <f>IF('Debt Inputs'!A104="","",'Debt Inputs'!A104)</f>
        <v/>
      </c>
      <c r="C3304" s="19">
        <f>IF(B3304="","",IFERROR(VLOOKUP(B3304,'Debt Inputs'!$A$6:$M$105,2,FALSE),""))</f>
        <v/>
      </c>
      <c r="D3304" s="48">
        <f>IF(B3304="","",K3204)</f>
        <v/>
      </c>
      <c r="E3304" s="21">
        <f>IF(B3304="","",IFERROR(VLOOKUP(B3304,'Debt Inputs'!$A$6:$M$105,5,FALSE),0))</f>
        <v/>
      </c>
      <c r="F3304" s="48">
        <f>IF(D3304="","",IFERROR(D3304*E3304/12,0))</f>
        <v/>
      </c>
      <c r="G3304" s="48">
        <f>IF(D3304="","",MIN(IFERROR(VLOOKUP(B3304,'Debt Inputs'!$A$6:$M$105,7,FALSE),0),D3304+F3304))</f>
        <v/>
      </c>
      <c r="H3304" s="48">
        <f>IF(D3304="","",IF(L3304=1,MAX(0,'Debt Inputs'!$B$2-SUM($G$3206:$G$3305)),0))</f>
        <v/>
      </c>
      <c r="I3304" s="48">
        <f>IF(D3304="","",MIN(D3304+F3304,G3304+H3304))</f>
        <v/>
      </c>
      <c r="J3304" s="48">
        <f>IF(D3304="","",MIN(D3304,MAX(0,I3304-F3304)))</f>
        <v/>
      </c>
      <c r="K3304" s="48">
        <f>IF(D3304="","",MAX(0,D3304+F3304-I3304))</f>
        <v/>
      </c>
      <c r="L3304" s="18">
        <f>IF(D3304="","",IF(D3304&lt;=0,"",1+COUNTIFS($D$3206:$D$3305,"&gt;0",$E$3206:$E$3305,"&gt;"&amp;E3304)))</f>
        <v/>
      </c>
      <c r="M3304" s="18">
        <f>IF(D3304="","",IF(AND(K3304&gt;0,L3304=1),"Yes","No"))</f>
        <v/>
      </c>
      <c r="N3304" s="48">
        <f>IF(D3304="","",N3204+F3304)</f>
        <v/>
      </c>
      <c r="O3304" s="47">
        <f>IF(D3304="","",IF(AND(K3304=0,K3204&gt;0),C3304,""))</f>
        <v/>
      </c>
    </row>
    <row r="3305">
      <c r="A3305" s="49">
        <f>IF(B3305="","",DATE(YEAR('Debt Inputs'!$E$2),MONTH('Debt Inputs'!$E$2)+32,1))</f>
        <v/>
      </c>
      <c r="B3305" s="23">
        <f>IF('Debt Inputs'!A105="","",'Debt Inputs'!A105)</f>
        <v/>
      </c>
      <c r="C3305" s="24">
        <f>IF(B3305="","",IFERROR(VLOOKUP(B3305,'Debt Inputs'!$A$6:$M$105,2,FALSE),""))</f>
        <v/>
      </c>
      <c r="D3305" s="50">
        <f>IF(B3305="","",K3205)</f>
        <v/>
      </c>
      <c r="E3305" s="26">
        <f>IF(B3305="","",IFERROR(VLOOKUP(B3305,'Debt Inputs'!$A$6:$M$105,5,FALSE),0))</f>
        <v/>
      </c>
      <c r="F3305" s="50">
        <f>IF(D3305="","",IFERROR(D3305*E3305/12,0))</f>
        <v/>
      </c>
      <c r="G3305" s="50">
        <f>IF(D3305="","",MIN(IFERROR(VLOOKUP(B3305,'Debt Inputs'!$A$6:$M$105,7,FALSE),0),D3305+F3305))</f>
        <v/>
      </c>
      <c r="H3305" s="50">
        <f>IF(D3305="","",IF(L3305=1,MAX(0,'Debt Inputs'!$B$2-SUM($G$3206:$G$3305)),0))</f>
        <v/>
      </c>
      <c r="I3305" s="50">
        <f>IF(D3305="","",MIN(D3305+F3305,G3305+H3305))</f>
        <v/>
      </c>
      <c r="J3305" s="50">
        <f>IF(D3305="","",MIN(D3305,MAX(0,I3305-F3305)))</f>
        <v/>
      </c>
      <c r="K3305" s="50">
        <f>IF(D3305="","",MAX(0,D3305+F3305-I3305))</f>
        <v/>
      </c>
      <c r="L3305" s="23">
        <f>IF(D3305="","",IF(D3305&lt;=0,"",1+COUNTIFS($D$3206:$D$3305,"&gt;0",$E$3206:$E$3305,"&gt;"&amp;E3305)))</f>
        <v/>
      </c>
      <c r="M3305" s="23">
        <f>IF(D3305="","",IF(AND(K3305&gt;0,L3305=1),"Yes","No"))</f>
        <v/>
      </c>
      <c r="N3305" s="50">
        <f>IF(D3305="","",N3205+F3305)</f>
        <v/>
      </c>
      <c r="O3305" s="49">
        <f>IF(D3305="","",IF(AND(K3305=0,K3205&gt;0),C3305,""))</f>
        <v/>
      </c>
    </row>
    <row r="3306">
      <c r="A3306" s="47">
        <f>IF(B3306="","",DATE(YEAR('Debt Inputs'!$E$2),MONTH('Debt Inputs'!$E$2)+33,1))</f>
        <v/>
      </c>
      <c r="B3306" s="18">
        <f>IF('Debt Inputs'!A6="","",'Debt Inputs'!A6)</f>
        <v/>
      </c>
      <c r="C3306" s="19">
        <f>IF(B3306="","",IFERROR(VLOOKUP(B3306,'Debt Inputs'!$A$6:$M$105,2,FALSE),""))</f>
        <v/>
      </c>
      <c r="D3306" s="48">
        <f>IF(B3306="","",K3206)</f>
        <v/>
      </c>
      <c r="E3306" s="21">
        <f>IF(B3306="","",IFERROR(VLOOKUP(B3306,'Debt Inputs'!$A$6:$M$105,5,FALSE),0))</f>
        <v/>
      </c>
      <c r="F3306" s="48">
        <f>IF(D3306="","",IFERROR(D3306*E3306/12,0))</f>
        <v/>
      </c>
      <c r="G3306" s="48">
        <f>IF(D3306="","",MIN(IFERROR(VLOOKUP(B3306,'Debt Inputs'!$A$6:$M$105,7,FALSE),0),D3306+F3306))</f>
        <v/>
      </c>
      <c r="H3306" s="48">
        <f>IF(D3306="","",IF(L3306=1,MAX(0,'Debt Inputs'!$B$2-SUM($G$3306:$G$3405)),0))</f>
        <v/>
      </c>
      <c r="I3306" s="48">
        <f>IF(D3306="","",MIN(D3306+F3306,G3306+H3306))</f>
        <v/>
      </c>
      <c r="J3306" s="48">
        <f>IF(D3306="","",MIN(D3306,MAX(0,I3306-F3306)))</f>
        <v/>
      </c>
      <c r="K3306" s="48">
        <f>IF(D3306="","",MAX(0,D3306+F3306-I3306))</f>
        <v/>
      </c>
      <c r="L3306" s="18">
        <f>IF(D3306="","",IF(D3306&lt;=0,"",1+COUNTIFS($D$3306:$D$3405,"&gt;0",$E$3306:$E$3405,"&gt;"&amp;E3306)))</f>
        <v/>
      </c>
      <c r="M3306" s="18">
        <f>IF(D3306="","",IF(AND(K3306&gt;0,L3306=1),"Yes","No"))</f>
        <v/>
      </c>
      <c r="N3306" s="48">
        <f>IF(D3306="","",N3206+F3306)</f>
        <v/>
      </c>
      <c r="O3306" s="47">
        <f>IF(D3306="","",IF(AND(K3306=0,K3206&gt;0),C3306,""))</f>
        <v/>
      </c>
    </row>
    <row r="3307">
      <c r="A3307" s="49">
        <f>IF(B3307="","",DATE(YEAR('Debt Inputs'!$E$2),MONTH('Debt Inputs'!$E$2)+33,1))</f>
        <v/>
      </c>
      <c r="B3307" s="23">
        <f>IF('Debt Inputs'!A7="","",'Debt Inputs'!A7)</f>
        <v/>
      </c>
      <c r="C3307" s="24">
        <f>IF(B3307="","",IFERROR(VLOOKUP(B3307,'Debt Inputs'!$A$6:$M$105,2,FALSE),""))</f>
        <v/>
      </c>
      <c r="D3307" s="50">
        <f>IF(B3307="","",K3207)</f>
        <v/>
      </c>
      <c r="E3307" s="26">
        <f>IF(B3307="","",IFERROR(VLOOKUP(B3307,'Debt Inputs'!$A$6:$M$105,5,FALSE),0))</f>
        <v/>
      </c>
      <c r="F3307" s="50">
        <f>IF(D3307="","",IFERROR(D3307*E3307/12,0))</f>
        <v/>
      </c>
      <c r="G3307" s="50">
        <f>IF(D3307="","",MIN(IFERROR(VLOOKUP(B3307,'Debt Inputs'!$A$6:$M$105,7,FALSE),0),D3307+F3307))</f>
        <v/>
      </c>
      <c r="H3307" s="50">
        <f>IF(D3307="","",IF(L3307=1,MAX(0,'Debt Inputs'!$B$2-SUM($G$3306:$G$3405)),0))</f>
        <v/>
      </c>
      <c r="I3307" s="50">
        <f>IF(D3307="","",MIN(D3307+F3307,G3307+H3307))</f>
        <v/>
      </c>
      <c r="J3307" s="50">
        <f>IF(D3307="","",MIN(D3307,MAX(0,I3307-F3307)))</f>
        <v/>
      </c>
      <c r="K3307" s="50">
        <f>IF(D3307="","",MAX(0,D3307+F3307-I3307))</f>
        <v/>
      </c>
      <c r="L3307" s="23">
        <f>IF(D3307="","",IF(D3307&lt;=0,"",1+COUNTIFS($D$3306:$D$3405,"&gt;0",$E$3306:$E$3405,"&gt;"&amp;E3307)))</f>
        <v/>
      </c>
      <c r="M3307" s="23">
        <f>IF(D3307="","",IF(AND(K3307&gt;0,L3307=1),"Yes","No"))</f>
        <v/>
      </c>
      <c r="N3307" s="50">
        <f>IF(D3307="","",N3207+F3307)</f>
        <v/>
      </c>
      <c r="O3307" s="49">
        <f>IF(D3307="","",IF(AND(K3307=0,K3207&gt;0),C3307,""))</f>
        <v/>
      </c>
    </row>
    <row r="3308">
      <c r="A3308" s="47">
        <f>IF(B3308="","",DATE(YEAR('Debt Inputs'!$E$2),MONTH('Debt Inputs'!$E$2)+33,1))</f>
        <v/>
      </c>
      <c r="B3308" s="18">
        <f>IF('Debt Inputs'!A8="","",'Debt Inputs'!A8)</f>
        <v/>
      </c>
      <c r="C3308" s="19">
        <f>IF(B3308="","",IFERROR(VLOOKUP(B3308,'Debt Inputs'!$A$6:$M$105,2,FALSE),""))</f>
        <v/>
      </c>
      <c r="D3308" s="48">
        <f>IF(B3308="","",K3208)</f>
        <v/>
      </c>
      <c r="E3308" s="21">
        <f>IF(B3308="","",IFERROR(VLOOKUP(B3308,'Debt Inputs'!$A$6:$M$105,5,FALSE),0))</f>
        <v/>
      </c>
      <c r="F3308" s="48">
        <f>IF(D3308="","",IFERROR(D3308*E3308/12,0))</f>
        <v/>
      </c>
      <c r="G3308" s="48">
        <f>IF(D3308="","",MIN(IFERROR(VLOOKUP(B3308,'Debt Inputs'!$A$6:$M$105,7,FALSE),0),D3308+F3308))</f>
        <v/>
      </c>
      <c r="H3308" s="48">
        <f>IF(D3308="","",IF(L3308=1,MAX(0,'Debt Inputs'!$B$2-SUM($G$3306:$G$3405)),0))</f>
        <v/>
      </c>
      <c r="I3308" s="48">
        <f>IF(D3308="","",MIN(D3308+F3308,G3308+H3308))</f>
        <v/>
      </c>
      <c r="J3308" s="48">
        <f>IF(D3308="","",MIN(D3308,MAX(0,I3308-F3308)))</f>
        <v/>
      </c>
      <c r="K3308" s="48">
        <f>IF(D3308="","",MAX(0,D3308+F3308-I3308))</f>
        <v/>
      </c>
      <c r="L3308" s="18">
        <f>IF(D3308="","",IF(D3308&lt;=0,"",1+COUNTIFS($D$3306:$D$3405,"&gt;0",$E$3306:$E$3405,"&gt;"&amp;E3308)))</f>
        <v/>
      </c>
      <c r="M3308" s="18">
        <f>IF(D3308="","",IF(AND(K3308&gt;0,L3308=1),"Yes","No"))</f>
        <v/>
      </c>
      <c r="N3308" s="48">
        <f>IF(D3308="","",N3208+F3308)</f>
        <v/>
      </c>
      <c r="O3308" s="47">
        <f>IF(D3308="","",IF(AND(K3308=0,K3208&gt;0),C3308,""))</f>
        <v/>
      </c>
    </row>
    <row r="3309">
      <c r="A3309" s="49">
        <f>IF(B3309="","",DATE(YEAR('Debt Inputs'!$E$2),MONTH('Debt Inputs'!$E$2)+33,1))</f>
        <v/>
      </c>
      <c r="B3309" s="23">
        <f>IF('Debt Inputs'!A9="","",'Debt Inputs'!A9)</f>
        <v/>
      </c>
      <c r="C3309" s="24">
        <f>IF(B3309="","",IFERROR(VLOOKUP(B3309,'Debt Inputs'!$A$6:$M$105,2,FALSE),""))</f>
        <v/>
      </c>
      <c r="D3309" s="50">
        <f>IF(B3309="","",K3209)</f>
        <v/>
      </c>
      <c r="E3309" s="26">
        <f>IF(B3309="","",IFERROR(VLOOKUP(B3309,'Debt Inputs'!$A$6:$M$105,5,FALSE),0))</f>
        <v/>
      </c>
      <c r="F3309" s="50">
        <f>IF(D3309="","",IFERROR(D3309*E3309/12,0))</f>
        <v/>
      </c>
      <c r="G3309" s="50">
        <f>IF(D3309="","",MIN(IFERROR(VLOOKUP(B3309,'Debt Inputs'!$A$6:$M$105,7,FALSE),0),D3309+F3309))</f>
        <v/>
      </c>
      <c r="H3309" s="50">
        <f>IF(D3309="","",IF(L3309=1,MAX(0,'Debt Inputs'!$B$2-SUM($G$3306:$G$3405)),0))</f>
        <v/>
      </c>
      <c r="I3309" s="50">
        <f>IF(D3309="","",MIN(D3309+F3309,G3309+H3309))</f>
        <v/>
      </c>
      <c r="J3309" s="50">
        <f>IF(D3309="","",MIN(D3309,MAX(0,I3309-F3309)))</f>
        <v/>
      </c>
      <c r="K3309" s="50">
        <f>IF(D3309="","",MAX(0,D3309+F3309-I3309))</f>
        <v/>
      </c>
      <c r="L3309" s="23">
        <f>IF(D3309="","",IF(D3309&lt;=0,"",1+COUNTIFS($D$3306:$D$3405,"&gt;0",$E$3306:$E$3405,"&gt;"&amp;E3309)))</f>
        <v/>
      </c>
      <c r="M3309" s="23">
        <f>IF(D3309="","",IF(AND(K3309&gt;0,L3309=1),"Yes","No"))</f>
        <v/>
      </c>
      <c r="N3309" s="50">
        <f>IF(D3309="","",N3209+F3309)</f>
        <v/>
      </c>
      <c r="O3309" s="49">
        <f>IF(D3309="","",IF(AND(K3309=0,K3209&gt;0),C3309,""))</f>
        <v/>
      </c>
    </row>
    <row r="3310">
      <c r="A3310" s="47">
        <f>IF(B3310="","",DATE(YEAR('Debt Inputs'!$E$2),MONTH('Debt Inputs'!$E$2)+33,1))</f>
        <v/>
      </c>
      <c r="B3310" s="18">
        <f>IF('Debt Inputs'!A10="","",'Debt Inputs'!A10)</f>
        <v/>
      </c>
      <c r="C3310" s="19">
        <f>IF(B3310="","",IFERROR(VLOOKUP(B3310,'Debt Inputs'!$A$6:$M$105,2,FALSE),""))</f>
        <v/>
      </c>
      <c r="D3310" s="48">
        <f>IF(B3310="","",K3210)</f>
        <v/>
      </c>
      <c r="E3310" s="21">
        <f>IF(B3310="","",IFERROR(VLOOKUP(B3310,'Debt Inputs'!$A$6:$M$105,5,FALSE),0))</f>
        <v/>
      </c>
      <c r="F3310" s="48">
        <f>IF(D3310="","",IFERROR(D3310*E3310/12,0))</f>
        <v/>
      </c>
      <c r="G3310" s="48">
        <f>IF(D3310="","",MIN(IFERROR(VLOOKUP(B3310,'Debt Inputs'!$A$6:$M$105,7,FALSE),0),D3310+F3310))</f>
        <v/>
      </c>
      <c r="H3310" s="48">
        <f>IF(D3310="","",IF(L3310=1,MAX(0,'Debt Inputs'!$B$2-SUM($G$3306:$G$3405)),0))</f>
        <v/>
      </c>
      <c r="I3310" s="48">
        <f>IF(D3310="","",MIN(D3310+F3310,G3310+H3310))</f>
        <v/>
      </c>
      <c r="J3310" s="48">
        <f>IF(D3310="","",MIN(D3310,MAX(0,I3310-F3310)))</f>
        <v/>
      </c>
      <c r="K3310" s="48">
        <f>IF(D3310="","",MAX(0,D3310+F3310-I3310))</f>
        <v/>
      </c>
      <c r="L3310" s="18">
        <f>IF(D3310="","",IF(D3310&lt;=0,"",1+COUNTIFS($D$3306:$D$3405,"&gt;0",$E$3306:$E$3405,"&gt;"&amp;E3310)))</f>
        <v/>
      </c>
      <c r="M3310" s="18">
        <f>IF(D3310="","",IF(AND(K3310&gt;0,L3310=1),"Yes","No"))</f>
        <v/>
      </c>
      <c r="N3310" s="48">
        <f>IF(D3310="","",N3210+F3310)</f>
        <v/>
      </c>
      <c r="O3310" s="47">
        <f>IF(D3310="","",IF(AND(K3310=0,K3210&gt;0),C3310,""))</f>
        <v/>
      </c>
    </row>
    <row r="3311">
      <c r="A3311" s="49">
        <f>IF(B3311="","",DATE(YEAR('Debt Inputs'!$E$2),MONTH('Debt Inputs'!$E$2)+33,1))</f>
        <v/>
      </c>
      <c r="B3311" s="23">
        <f>IF('Debt Inputs'!A11="","",'Debt Inputs'!A11)</f>
        <v/>
      </c>
      <c r="C3311" s="24">
        <f>IF(B3311="","",IFERROR(VLOOKUP(B3311,'Debt Inputs'!$A$6:$M$105,2,FALSE),""))</f>
        <v/>
      </c>
      <c r="D3311" s="50">
        <f>IF(B3311="","",K3211)</f>
        <v/>
      </c>
      <c r="E3311" s="26">
        <f>IF(B3311="","",IFERROR(VLOOKUP(B3311,'Debt Inputs'!$A$6:$M$105,5,FALSE),0))</f>
        <v/>
      </c>
      <c r="F3311" s="50">
        <f>IF(D3311="","",IFERROR(D3311*E3311/12,0))</f>
        <v/>
      </c>
      <c r="G3311" s="50">
        <f>IF(D3311="","",MIN(IFERROR(VLOOKUP(B3311,'Debt Inputs'!$A$6:$M$105,7,FALSE),0),D3311+F3311))</f>
        <v/>
      </c>
      <c r="H3311" s="50">
        <f>IF(D3311="","",IF(L3311=1,MAX(0,'Debt Inputs'!$B$2-SUM($G$3306:$G$3405)),0))</f>
        <v/>
      </c>
      <c r="I3311" s="50">
        <f>IF(D3311="","",MIN(D3311+F3311,G3311+H3311))</f>
        <v/>
      </c>
      <c r="J3311" s="50">
        <f>IF(D3311="","",MIN(D3311,MAX(0,I3311-F3311)))</f>
        <v/>
      </c>
      <c r="K3311" s="50">
        <f>IF(D3311="","",MAX(0,D3311+F3311-I3311))</f>
        <v/>
      </c>
      <c r="L3311" s="23">
        <f>IF(D3311="","",IF(D3311&lt;=0,"",1+COUNTIFS($D$3306:$D$3405,"&gt;0",$E$3306:$E$3405,"&gt;"&amp;E3311)))</f>
        <v/>
      </c>
      <c r="M3311" s="23">
        <f>IF(D3311="","",IF(AND(K3311&gt;0,L3311=1),"Yes","No"))</f>
        <v/>
      </c>
      <c r="N3311" s="50">
        <f>IF(D3311="","",N3211+F3311)</f>
        <v/>
      </c>
      <c r="O3311" s="49">
        <f>IF(D3311="","",IF(AND(K3311=0,K3211&gt;0),C3311,""))</f>
        <v/>
      </c>
    </row>
    <row r="3312">
      <c r="A3312" s="47">
        <f>IF(B3312="","",DATE(YEAR('Debt Inputs'!$E$2),MONTH('Debt Inputs'!$E$2)+33,1))</f>
        <v/>
      </c>
      <c r="B3312" s="18">
        <f>IF('Debt Inputs'!A12="","",'Debt Inputs'!A12)</f>
        <v/>
      </c>
      <c r="C3312" s="19">
        <f>IF(B3312="","",IFERROR(VLOOKUP(B3312,'Debt Inputs'!$A$6:$M$105,2,FALSE),""))</f>
        <v/>
      </c>
      <c r="D3312" s="48">
        <f>IF(B3312="","",K3212)</f>
        <v/>
      </c>
      <c r="E3312" s="21">
        <f>IF(B3312="","",IFERROR(VLOOKUP(B3312,'Debt Inputs'!$A$6:$M$105,5,FALSE),0))</f>
        <v/>
      </c>
      <c r="F3312" s="48">
        <f>IF(D3312="","",IFERROR(D3312*E3312/12,0))</f>
        <v/>
      </c>
      <c r="G3312" s="48">
        <f>IF(D3312="","",MIN(IFERROR(VLOOKUP(B3312,'Debt Inputs'!$A$6:$M$105,7,FALSE),0),D3312+F3312))</f>
        <v/>
      </c>
      <c r="H3312" s="48">
        <f>IF(D3312="","",IF(L3312=1,MAX(0,'Debt Inputs'!$B$2-SUM($G$3306:$G$3405)),0))</f>
        <v/>
      </c>
      <c r="I3312" s="48">
        <f>IF(D3312="","",MIN(D3312+F3312,G3312+H3312))</f>
        <v/>
      </c>
      <c r="J3312" s="48">
        <f>IF(D3312="","",MIN(D3312,MAX(0,I3312-F3312)))</f>
        <v/>
      </c>
      <c r="K3312" s="48">
        <f>IF(D3312="","",MAX(0,D3312+F3312-I3312))</f>
        <v/>
      </c>
      <c r="L3312" s="18">
        <f>IF(D3312="","",IF(D3312&lt;=0,"",1+COUNTIFS($D$3306:$D$3405,"&gt;0",$E$3306:$E$3405,"&gt;"&amp;E3312)))</f>
        <v/>
      </c>
      <c r="M3312" s="18">
        <f>IF(D3312="","",IF(AND(K3312&gt;0,L3312=1),"Yes","No"))</f>
        <v/>
      </c>
      <c r="N3312" s="48">
        <f>IF(D3312="","",N3212+F3312)</f>
        <v/>
      </c>
      <c r="O3312" s="47">
        <f>IF(D3312="","",IF(AND(K3312=0,K3212&gt;0),C3312,""))</f>
        <v/>
      </c>
    </row>
    <row r="3313">
      <c r="A3313" s="49">
        <f>IF(B3313="","",DATE(YEAR('Debt Inputs'!$E$2),MONTH('Debt Inputs'!$E$2)+33,1))</f>
        <v/>
      </c>
      <c r="B3313" s="23">
        <f>IF('Debt Inputs'!A13="","",'Debt Inputs'!A13)</f>
        <v/>
      </c>
      <c r="C3313" s="24">
        <f>IF(B3313="","",IFERROR(VLOOKUP(B3313,'Debt Inputs'!$A$6:$M$105,2,FALSE),""))</f>
        <v/>
      </c>
      <c r="D3313" s="50">
        <f>IF(B3313="","",K3213)</f>
        <v/>
      </c>
      <c r="E3313" s="26">
        <f>IF(B3313="","",IFERROR(VLOOKUP(B3313,'Debt Inputs'!$A$6:$M$105,5,FALSE),0))</f>
        <v/>
      </c>
      <c r="F3313" s="50">
        <f>IF(D3313="","",IFERROR(D3313*E3313/12,0))</f>
        <v/>
      </c>
      <c r="G3313" s="50">
        <f>IF(D3313="","",MIN(IFERROR(VLOOKUP(B3313,'Debt Inputs'!$A$6:$M$105,7,FALSE),0),D3313+F3313))</f>
        <v/>
      </c>
      <c r="H3313" s="50">
        <f>IF(D3313="","",IF(L3313=1,MAX(0,'Debt Inputs'!$B$2-SUM($G$3306:$G$3405)),0))</f>
        <v/>
      </c>
      <c r="I3313" s="50">
        <f>IF(D3313="","",MIN(D3313+F3313,G3313+H3313))</f>
        <v/>
      </c>
      <c r="J3313" s="50">
        <f>IF(D3313="","",MIN(D3313,MAX(0,I3313-F3313)))</f>
        <v/>
      </c>
      <c r="K3313" s="50">
        <f>IF(D3313="","",MAX(0,D3313+F3313-I3313))</f>
        <v/>
      </c>
      <c r="L3313" s="23">
        <f>IF(D3313="","",IF(D3313&lt;=0,"",1+COUNTIFS($D$3306:$D$3405,"&gt;0",$E$3306:$E$3405,"&gt;"&amp;E3313)))</f>
        <v/>
      </c>
      <c r="M3313" s="23">
        <f>IF(D3313="","",IF(AND(K3313&gt;0,L3313=1),"Yes","No"))</f>
        <v/>
      </c>
      <c r="N3313" s="50">
        <f>IF(D3313="","",N3213+F3313)</f>
        <v/>
      </c>
      <c r="O3313" s="49">
        <f>IF(D3313="","",IF(AND(K3313=0,K3213&gt;0),C3313,""))</f>
        <v/>
      </c>
    </row>
    <row r="3314">
      <c r="A3314" s="47">
        <f>IF(B3314="","",DATE(YEAR('Debt Inputs'!$E$2),MONTH('Debt Inputs'!$E$2)+33,1))</f>
        <v/>
      </c>
      <c r="B3314" s="18">
        <f>IF('Debt Inputs'!A14="","",'Debt Inputs'!A14)</f>
        <v/>
      </c>
      <c r="C3314" s="19">
        <f>IF(B3314="","",IFERROR(VLOOKUP(B3314,'Debt Inputs'!$A$6:$M$105,2,FALSE),""))</f>
        <v/>
      </c>
      <c r="D3314" s="48">
        <f>IF(B3314="","",K3214)</f>
        <v/>
      </c>
      <c r="E3314" s="21">
        <f>IF(B3314="","",IFERROR(VLOOKUP(B3314,'Debt Inputs'!$A$6:$M$105,5,FALSE),0))</f>
        <v/>
      </c>
      <c r="F3314" s="48">
        <f>IF(D3314="","",IFERROR(D3314*E3314/12,0))</f>
        <v/>
      </c>
      <c r="G3314" s="48">
        <f>IF(D3314="","",MIN(IFERROR(VLOOKUP(B3314,'Debt Inputs'!$A$6:$M$105,7,FALSE),0),D3314+F3314))</f>
        <v/>
      </c>
      <c r="H3314" s="48">
        <f>IF(D3314="","",IF(L3314=1,MAX(0,'Debt Inputs'!$B$2-SUM($G$3306:$G$3405)),0))</f>
        <v/>
      </c>
      <c r="I3314" s="48">
        <f>IF(D3314="","",MIN(D3314+F3314,G3314+H3314))</f>
        <v/>
      </c>
      <c r="J3314" s="48">
        <f>IF(D3314="","",MIN(D3314,MAX(0,I3314-F3314)))</f>
        <v/>
      </c>
      <c r="K3314" s="48">
        <f>IF(D3314="","",MAX(0,D3314+F3314-I3314))</f>
        <v/>
      </c>
      <c r="L3314" s="18">
        <f>IF(D3314="","",IF(D3314&lt;=0,"",1+COUNTIFS($D$3306:$D$3405,"&gt;0",$E$3306:$E$3405,"&gt;"&amp;E3314)))</f>
        <v/>
      </c>
      <c r="M3314" s="18">
        <f>IF(D3314="","",IF(AND(K3314&gt;0,L3314=1),"Yes","No"))</f>
        <v/>
      </c>
      <c r="N3314" s="48">
        <f>IF(D3314="","",N3214+F3314)</f>
        <v/>
      </c>
      <c r="O3314" s="47">
        <f>IF(D3314="","",IF(AND(K3314=0,K3214&gt;0),C3314,""))</f>
        <v/>
      </c>
    </row>
    <row r="3315">
      <c r="A3315" s="49">
        <f>IF(B3315="","",DATE(YEAR('Debt Inputs'!$E$2),MONTH('Debt Inputs'!$E$2)+33,1))</f>
        <v/>
      </c>
      <c r="B3315" s="23">
        <f>IF('Debt Inputs'!A15="","",'Debt Inputs'!A15)</f>
        <v/>
      </c>
      <c r="C3315" s="24">
        <f>IF(B3315="","",IFERROR(VLOOKUP(B3315,'Debt Inputs'!$A$6:$M$105,2,FALSE),""))</f>
        <v/>
      </c>
      <c r="D3315" s="50">
        <f>IF(B3315="","",K3215)</f>
        <v/>
      </c>
      <c r="E3315" s="26">
        <f>IF(B3315="","",IFERROR(VLOOKUP(B3315,'Debt Inputs'!$A$6:$M$105,5,FALSE),0))</f>
        <v/>
      </c>
      <c r="F3315" s="50">
        <f>IF(D3315="","",IFERROR(D3315*E3315/12,0))</f>
        <v/>
      </c>
      <c r="G3315" s="50">
        <f>IF(D3315="","",MIN(IFERROR(VLOOKUP(B3315,'Debt Inputs'!$A$6:$M$105,7,FALSE),0),D3315+F3315))</f>
        <v/>
      </c>
      <c r="H3315" s="50">
        <f>IF(D3315="","",IF(L3315=1,MAX(0,'Debt Inputs'!$B$2-SUM($G$3306:$G$3405)),0))</f>
        <v/>
      </c>
      <c r="I3315" s="50">
        <f>IF(D3315="","",MIN(D3315+F3315,G3315+H3315))</f>
        <v/>
      </c>
      <c r="J3315" s="50">
        <f>IF(D3315="","",MIN(D3315,MAX(0,I3315-F3315)))</f>
        <v/>
      </c>
      <c r="K3315" s="50">
        <f>IF(D3315="","",MAX(0,D3315+F3315-I3315))</f>
        <v/>
      </c>
      <c r="L3315" s="23">
        <f>IF(D3315="","",IF(D3315&lt;=0,"",1+COUNTIFS($D$3306:$D$3405,"&gt;0",$E$3306:$E$3405,"&gt;"&amp;E3315)))</f>
        <v/>
      </c>
      <c r="M3315" s="23">
        <f>IF(D3315="","",IF(AND(K3315&gt;0,L3315=1),"Yes","No"))</f>
        <v/>
      </c>
      <c r="N3315" s="50">
        <f>IF(D3315="","",N3215+F3315)</f>
        <v/>
      </c>
      <c r="O3315" s="49">
        <f>IF(D3315="","",IF(AND(K3315=0,K3215&gt;0),C3315,""))</f>
        <v/>
      </c>
    </row>
    <row r="3316">
      <c r="A3316" s="47">
        <f>IF(B3316="","",DATE(YEAR('Debt Inputs'!$E$2),MONTH('Debt Inputs'!$E$2)+33,1))</f>
        <v/>
      </c>
      <c r="B3316" s="18">
        <f>IF('Debt Inputs'!A16="","",'Debt Inputs'!A16)</f>
        <v/>
      </c>
      <c r="C3316" s="19">
        <f>IF(B3316="","",IFERROR(VLOOKUP(B3316,'Debt Inputs'!$A$6:$M$105,2,FALSE),""))</f>
        <v/>
      </c>
      <c r="D3316" s="48">
        <f>IF(B3316="","",K3216)</f>
        <v/>
      </c>
      <c r="E3316" s="21">
        <f>IF(B3316="","",IFERROR(VLOOKUP(B3316,'Debt Inputs'!$A$6:$M$105,5,FALSE),0))</f>
        <v/>
      </c>
      <c r="F3316" s="48">
        <f>IF(D3316="","",IFERROR(D3316*E3316/12,0))</f>
        <v/>
      </c>
      <c r="G3316" s="48">
        <f>IF(D3316="","",MIN(IFERROR(VLOOKUP(B3316,'Debt Inputs'!$A$6:$M$105,7,FALSE),0),D3316+F3316))</f>
        <v/>
      </c>
      <c r="H3316" s="48">
        <f>IF(D3316="","",IF(L3316=1,MAX(0,'Debt Inputs'!$B$2-SUM($G$3306:$G$3405)),0))</f>
        <v/>
      </c>
      <c r="I3316" s="48">
        <f>IF(D3316="","",MIN(D3316+F3316,G3316+H3316))</f>
        <v/>
      </c>
      <c r="J3316" s="48">
        <f>IF(D3316="","",MIN(D3316,MAX(0,I3316-F3316)))</f>
        <v/>
      </c>
      <c r="K3316" s="48">
        <f>IF(D3316="","",MAX(0,D3316+F3316-I3316))</f>
        <v/>
      </c>
      <c r="L3316" s="18">
        <f>IF(D3316="","",IF(D3316&lt;=0,"",1+COUNTIFS($D$3306:$D$3405,"&gt;0",$E$3306:$E$3405,"&gt;"&amp;E3316)))</f>
        <v/>
      </c>
      <c r="M3316" s="18">
        <f>IF(D3316="","",IF(AND(K3316&gt;0,L3316=1),"Yes","No"))</f>
        <v/>
      </c>
      <c r="N3316" s="48">
        <f>IF(D3316="","",N3216+F3316)</f>
        <v/>
      </c>
      <c r="O3316" s="47">
        <f>IF(D3316="","",IF(AND(K3316=0,K3216&gt;0),C3316,""))</f>
        <v/>
      </c>
    </row>
    <row r="3317">
      <c r="A3317" s="49">
        <f>IF(B3317="","",DATE(YEAR('Debt Inputs'!$E$2),MONTH('Debt Inputs'!$E$2)+33,1))</f>
        <v/>
      </c>
      <c r="B3317" s="23">
        <f>IF('Debt Inputs'!A17="","",'Debt Inputs'!A17)</f>
        <v/>
      </c>
      <c r="C3317" s="24">
        <f>IF(B3317="","",IFERROR(VLOOKUP(B3317,'Debt Inputs'!$A$6:$M$105,2,FALSE),""))</f>
        <v/>
      </c>
      <c r="D3317" s="50">
        <f>IF(B3317="","",K3217)</f>
        <v/>
      </c>
      <c r="E3317" s="26">
        <f>IF(B3317="","",IFERROR(VLOOKUP(B3317,'Debt Inputs'!$A$6:$M$105,5,FALSE),0))</f>
        <v/>
      </c>
      <c r="F3317" s="50">
        <f>IF(D3317="","",IFERROR(D3317*E3317/12,0))</f>
        <v/>
      </c>
      <c r="G3317" s="50">
        <f>IF(D3317="","",MIN(IFERROR(VLOOKUP(B3317,'Debt Inputs'!$A$6:$M$105,7,FALSE),0),D3317+F3317))</f>
        <v/>
      </c>
      <c r="H3317" s="50">
        <f>IF(D3317="","",IF(L3317=1,MAX(0,'Debt Inputs'!$B$2-SUM($G$3306:$G$3405)),0))</f>
        <v/>
      </c>
      <c r="I3317" s="50">
        <f>IF(D3317="","",MIN(D3317+F3317,G3317+H3317))</f>
        <v/>
      </c>
      <c r="J3317" s="50">
        <f>IF(D3317="","",MIN(D3317,MAX(0,I3317-F3317)))</f>
        <v/>
      </c>
      <c r="K3317" s="50">
        <f>IF(D3317="","",MAX(0,D3317+F3317-I3317))</f>
        <v/>
      </c>
      <c r="L3317" s="23">
        <f>IF(D3317="","",IF(D3317&lt;=0,"",1+COUNTIFS($D$3306:$D$3405,"&gt;0",$E$3306:$E$3405,"&gt;"&amp;E3317)))</f>
        <v/>
      </c>
      <c r="M3317" s="23">
        <f>IF(D3317="","",IF(AND(K3317&gt;0,L3317=1),"Yes","No"))</f>
        <v/>
      </c>
      <c r="N3317" s="50">
        <f>IF(D3317="","",N3217+F3317)</f>
        <v/>
      </c>
      <c r="O3317" s="49">
        <f>IF(D3317="","",IF(AND(K3317=0,K3217&gt;0),C3317,""))</f>
        <v/>
      </c>
    </row>
    <row r="3318">
      <c r="A3318" s="47">
        <f>IF(B3318="","",DATE(YEAR('Debt Inputs'!$E$2),MONTH('Debt Inputs'!$E$2)+33,1))</f>
        <v/>
      </c>
      <c r="B3318" s="18">
        <f>IF('Debt Inputs'!A18="","",'Debt Inputs'!A18)</f>
        <v/>
      </c>
      <c r="C3318" s="19">
        <f>IF(B3318="","",IFERROR(VLOOKUP(B3318,'Debt Inputs'!$A$6:$M$105,2,FALSE),""))</f>
        <v/>
      </c>
      <c r="D3318" s="48">
        <f>IF(B3318="","",K3218)</f>
        <v/>
      </c>
      <c r="E3318" s="21">
        <f>IF(B3318="","",IFERROR(VLOOKUP(B3318,'Debt Inputs'!$A$6:$M$105,5,FALSE),0))</f>
        <v/>
      </c>
      <c r="F3318" s="48">
        <f>IF(D3318="","",IFERROR(D3318*E3318/12,0))</f>
        <v/>
      </c>
      <c r="G3318" s="48">
        <f>IF(D3318="","",MIN(IFERROR(VLOOKUP(B3318,'Debt Inputs'!$A$6:$M$105,7,FALSE),0),D3318+F3318))</f>
        <v/>
      </c>
      <c r="H3318" s="48">
        <f>IF(D3318="","",IF(L3318=1,MAX(0,'Debt Inputs'!$B$2-SUM($G$3306:$G$3405)),0))</f>
        <v/>
      </c>
      <c r="I3318" s="48">
        <f>IF(D3318="","",MIN(D3318+F3318,G3318+H3318))</f>
        <v/>
      </c>
      <c r="J3318" s="48">
        <f>IF(D3318="","",MIN(D3318,MAX(0,I3318-F3318)))</f>
        <v/>
      </c>
      <c r="K3318" s="48">
        <f>IF(D3318="","",MAX(0,D3318+F3318-I3318))</f>
        <v/>
      </c>
      <c r="L3318" s="18">
        <f>IF(D3318="","",IF(D3318&lt;=0,"",1+COUNTIFS($D$3306:$D$3405,"&gt;0",$E$3306:$E$3405,"&gt;"&amp;E3318)))</f>
        <v/>
      </c>
      <c r="M3318" s="18">
        <f>IF(D3318="","",IF(AND(K3318&gt;0,L3318=1),"Yes","No"))</f>
        <v/>
      </c>
      <c r="N3318" s="48">
        <f>IF(D3318="","",N3218+F3318)</f>
        <v/>
      </c>
      <c r="O3318" s="47">
        <f>IF(D3318="","",IF(AND(K3318=0,K3218&gt;0),C3318,""))</f>
        <v/>
      </c>
    </row>
    <row r="3319">
      <c r="A3319" s="49">
        <f>IF(B3319="","",DATE(YEAR('Debt Inputs'!$E$2),MONTH('Debt Inputs'!$E$2)+33,1))</f>
        <v/>
      </c>
      <c r="B3319" s="23">
        <f>IF('Debt Inputs'!A19="","",'Debt Inputs'!A19)</f>
        <v/>
      </c>
      <c r="C3319" s="24">
        <f>IF(B3319="","",IFERROR(VLOOKUP(B3319,'Debt Inputs'!$A$6:$M$105,2,FALSE),""))</f>
        <v/>
      </c>
      <c r="D3319" s="50">
        <f>IF(B3319="","",K3219)</f>
        <v/>
      </c>
      <c r="E3319" s="26">
        <f>IF(B3319="","",IFERROR(VLOOKUP(B3319,'Debt Inputs'!$A$6:$M$105,5,FALSE),0))</f>
        <v/>
      </c>
      <c r="F3319" s="50">
        <f>IF(D3319="","",IFERROR(D3319*E3319/12,0))</f>
        <v/>
      </c>
      <c r="G3319" s="50">
        <f>IF(D3319="","",MIN(IFERROR(VLOOKUP(B3319,'Debt Inputs'!$A$6:$M$105,7,FALSE),0),D3319+F3319))</f>
        <v/>
      </c>
      <c r="H3319" s="50">
        <f>IF(D3319="","",IF(L3319=1,MAX(0,'Debt Inputs'!$B$2-SUM($G$3306:$G$3405)),0))</f>
        <v/>
      </c>
      <c r="I3319" s="50">
        <f>IF(D3319="","",MIN(D3319+F3319,G3319+H3319))</f>
        <v/>
      </c>
      <c r="J3319" s="50">
        <f>IF(D3319="","",MIN(D3319,MAX(0,I3319-F3319)))</f>
        <v/>
      </c>
      <c r="K3319" s="50">
        <f>IF(D3319="","",MAX(0,D3319+F3319-I3319))</f>
        <v/>
      </c>
      <c r="L3319" s="23">
        <f>IF(D3319="","",IF(D3319&lt;=0,"",1+COUNTIFS($D$3306:$D$3405,"&gt;0",$E$3306:$E$3405,"&gt;"&amp;E3319)))</f>
        <v/>
      </c>
      <c r="M3319" s="23">
        <f>IF(D3319="","",IF(AND(K3319&gt;0,L3319=1),"Yes","No"))</f>
        <v/>
      </c>
      <c r="N3319" s="50">
        <f>IF(D3319="","",N3219+F3319)</f>
        <v/>
      </c>
      <c r="O3319" s="49">
        <f>IF(D3319="","",IF(AND(K3319=0,K3219&gt;0),C3319,""))</f>
        <v/>
      </c>
    </row>
    <row r="3320">
      <c r="A3320" s="47">
        <f>IF(B3320="","",DATE(YEAR('Debt Inputs'!$E$2),MONTH('Debt Inputs'!$E$2)+33,1))</f>
        <v/>
      </c>
      <c r="B3320" s="18">
        <f>IF('Debt Inputs'!A20="","",'Debt Inputs'!A20)</f>
        <v/>
      </c>
      <c r="C3320" s="19">
        <f>IF(B3320="","",IFERROR(VLOOKUP(B3320,'Debt Inputs'!$A$6:$M$105,2,FALSE),""))</f>
        <v/>
      </c>
      <c r="D3320" s="48">
        <f>IF(B3320="","",K3220)</f>
        <v/>
      </c>
      <c r="E3320" s="21">
        <f>IF(B3320="","",IFERROR(VLOOKUP(B3320,'Debt Inputs'!$A$6:$M$105,5,FALSE),0))</f>
        <v/>
      </c>
      <c r="F3320" s="48">
        <f>IF(D3320="","",IFERROR(D3320*E3320/12,0))</f>
        <v/>
      </c>
      <c r="G3320" s="48">
        <f>IF(D3320="","",MIN(IFERROR(VLOOKUP(B3320,'Debt Inputs'!$A$6:$M$105,7,FALSE),0),D3320+F3320))</f>
        <v/>
      </c>
      <c r="H3320" s="48">
        <f>IF(D3320="","",IF(L3320=1,MAX(0,'Debt Inputs'!$B$2-SUM($G$3306:$G$3405)),0))</f>
        <v/>
      </c>
      <c r="I3320" s="48">
        <f>IF(D3320="","",MIN(D3320+F3320,G3320+H3320))</f>
        <v/>
      </c>
      <c r="J3320" s="48">
        <f>IF(D3320="","",MIN(D3320,MAX(0,I3320-F3320)))</f>
        <v/>
      </c>
      <c r="K3320" s="48">
        <f>IF(D3320="","",MAX(0,D3320+F3320-I3320))</f>
        <v/>
      </c>
      <c r="L3320" s="18">
        <f>IF(D3320="","",IF(D3320&lt;=0,"",1+COUNTIFS($D$3306:$D$3405,"&gt;0",$E$3306:$E$3405,"&gt;"&amp;E3320)))</f>
        <v/>
      </c>
      <c r="M3320" s="18">
        <f>IF(D3320="","",IF(AND(K3320&gt;0,L3320=1),"Yes","No"))</f>
        <v/>
      </c>
      <c r="N3320" s="48">
        <f>IF(D3320="","",N3220+F3320)</f>
        <v/>
      </c>
      <c r="O3320" s="47">
        <f>IF(D3320="","",IF(AND(K3320=0,K3220&gt;0),C3320,""))</f>
        <v/>
      </c>
    </row>
    <row r="3321">
      <c r="A3321" s="49">
        <f>IF(B3321="","",DATE(YEAR('Debt Inputs'!$E$2),MONTH('Debt Inputs'!$E$2)+33,1))</f>
        <v/>
      </c>
      <c r="B3321" s="23">
        <f>IF('Debt Inputs'!A21="","",'Debt Inputs'!A21)</f>
        <v/>
      </c>
      <c r="C3321" s="24">
        <f>IF(B3321="","",IFERROR(VLOOKUP(B3321,'Debt Inputs'!$A$6:$M$105,2,FALSE),""))</f>
        <v/>
      </c>
      <c r="D3321" s="50">
        <f>IF(B3321="","",K3221)</f>
        <v/>
      </c>
      <c r="E3321" s="26">
        <f>IF(B3321="","",IFERROR(VLOOKUP(B3321,'Debt Inputs'!$A$6:$M$105,5,FALSE),0))</f>
        <v/>
      </c>
      <c r="F3321" s="50">
        <f>IF(D3321="","",IFERROR(D3321*E3321/12,0))</f>
        <v/>
      </c>
      <c r="G3321" s="50">
        <f>IF(D3321="","",MIN(IFERROR(VLOOKUP(B3321,'Debt Inputs'!$A$6:$M$105,7,FALSE),0),D3321+F3321))</f>
        <v/>
      </c>
      <c r="H3321" s="50">
        <f>IF(D3321="","",IF(L3321=1,MAX(0,'Debt Inputs'!$B$2-SUM($G$3306:$G$3405)),0))</f>
        <v/>
      </c>
      <c r="I3321" s="50">
        <f>IF(D3321="","",MIN(D3321+F3321,G3321+H3321))</f>
        <v/>
      </c>
      <c r="J3321" s="50">
        <f>IF(D3321="","",MIN(D3321,MAX(0,I3321-F3321)))</f>
        <v/>
      </c>
      <c r="K3321" s="50">
        <f>IF(D3321="","",MAX(0,D3321+F3321-I3321))</f>
        <v/>
      </c>
      <c r="L3321" s="23">
        <f>IF(D3321="","",IF(D3321&lt;=0,"",1+COUNTIFS($D$3306:$D$3405,"&gt;0",$E$3306:$E$3405,"&gt;"&amp;E3321)))</f>
        <v/>
      </c>
      <c r="M3321" s="23">
        <f>IF(D3321="","",IF(AND(K3321&gt;0,L3321=1),"Yes","No"))</f>
        <v/>
      </c>
      <c r="N3321" s="50">
        <f>IF(D3321="","",N3221+F3321)</f>
        <v/>
      </c>
      <c r="O3321" s="49">
        <f>IF(D3321="","",IF(AND(K3321=0,K3221&gt;0),C3321,""))</f>
        <v/>
      </c>
    </row>
    <row r="3322">
      <c r="A3322" s="47">
        <f>IF(B3322="","",DATE(YEAR('Debt Inputs'!$E$2),MONTH('Debt Inputs'!$E$2)+33,1))</f>
        <v/>
      </c>
      <c r="B3322" s="18">
        <f>IF('Debt Inputs'!A22="","",'Debt Inputs'!A22)</f>
        <v/>
      </c>
      <c r="C3322" s="19">
        <f>IF(B3322="","",IFERROR(VLOOKUP(B3322,'Debt Inputs'!$A$6:$M$105,2,FALSE),""))</f>
        <v/>
      </c>
      <c r="D3322" s="48">
        <f>IF(B3322="","",K3222)</f>
        <v/>
      </c>
      <c r="E3322" s="21">
        <f>IF(B3322="","",IFERROR(VLOOKUP(B3322,'Debt Inputs'!$A$6:$M$105,5,FALSE),0))</f>
        <v/>
      </c>
      <c r="F3322" s="48">
        <f>IF(D3322="","",IFERROR(D3322*E3322/12,0))</f>
        <v/>
      </c>
      <c r="G3322" s="48">
        <f>IF(D3322="","",MIN(IFERROR(VLOOKUP(B3322,'Debt Inputs'!$A$6:$M$105,7,FALSE),0),D3322+F3322))</f>
        <v/>
      </c>
      <c r="H3322" s="48">
        <f>IF(D3322="","",IF(L3322=1,MAX(0,'Debt Inputs'!$B$2-SUM($G$3306:$G$3405)),0))</f>
        <v/>
      </c>
      <c r="I3322" s="48">
        <f>IF(D3322="","",MIN(D3322+F3322,G3322+H3322))</f>
        <v/>
      </c>
      <c r="J3322" s="48">
        <f>IF(D3322="","",MIN(D3322,MAX(0,I3322-F3322)))</f>
        <v/>
      </c>
      <c r="K3322" s="48">
        <f>IF(D3322="","",MAX(0,D3322+F3322-I3322))</f>
        <v/>
      </c>
      <c r="L3322" s="18">
        <f>IF(D3322="","",IF(D3322&lt;=0,"",1+COUNTIFS($D$3306:$D$3405,"&gt;0",$E$3306:$E$3405,"&gt;"&amp;E3322)))</f>
        <v/>
      </c>
      <c r="M3322" s="18">
        <f>IF(D3322="","",IF(AND(K3322&gt;0,L3322=1),"Yes","No"))</f>
        <v/>
      </c>
      <c r="N3322" s="48">
        <f>IF(D3322="","",N3222+F3322)</f>
        <v/>
      </c>
      <c r="O3322" s="47">
        <f>IF(D3322="","",IF(AND(K3322=0,K3222&gt;0),C3322,""))</f>
        <v/>
      </c>
    </row>
    <row r="3323">
      <c r="A3323" s="49">
        <f>IF(B3323="","",DATE(YEAR('Debt Inputs'!$E$2),MONTH('Debt Inputs'!$E$2)+33,1))</f>
        <v/>
      </c>
      <c r="B3323" s="23">
        <f>IF('Debt Inputs'!A23="","",'Debt Inputs'!A23)</f>
        <v/>
      </c>
      <c r="C3323" s="24">
        <f>IF(B3323="","",IFERROR(VLOOKUP(B3323,'Debt Inputs'!$A$6:$M$105,2,FALSE),""))</f>
        <v/>
      </c>
      <c r="D3323" s="50">
        <f>IF(B3323="","",K3223)</f>
        <v/>
      </c>
      <c r="E3323" s="26">
        <f>IF(B3323="","",IFERROR(VLOOKUP(B3323,'Debt Inputs'!$A$6:$M$105,5,FALSE),0))</f>
        <v/>
      </c>
      <c r="F3323" s="50">
        <f>IF(D3323="","",IFERROR(D3323*E3323/12,0))</f>
        <v/>
      </c>
      <c r="G3323" s="50">
        <f>IF(D3323="","",MIN(IFERROR(VLOOKUP(B3323,'Debt Inputs'!$A$6:$M$105,7,FALSE),0),D3323+F3323))</f>
        <v/>
      </c>
      <c r="H3323" s="50">
        <f>IF(D3323="","",IF(L3323=1,MAX(0,'Debt Inputs'!$B$2-SUM($G$3306:$G$3405)),0))</f>
        <v/>
      </c>
      <c r="I3323" s="50">
        <f>IF(D3323="","",MIN(D3323+F3323,G3323+H3323))</f>
        <v/>
      </c>
      <c r="J3323" s="50">
        <f>IF(D3323="","",MIN(D3323,MAX(0,I3323-F3323)))</f>
        <v/>
      </c>
      <c r="K3323" s="50">
        <f>IF(D3323="","",MAX(0,D3323+F3323-I3323))</f>
        <v/>
      </c>
      <c r="L3323" s="23">
        <f>IF(D3323="","",IF(D3323&lt;=0,"",1+COUNTIFS($D$3306:$D$3405,"&gt;0",$E$3306:$E$3405,"&gt;"&amp;E3323)))</f>
        <v/>
      </c>
      <c r="M3323" s="23">
        <f>IF(D3323="","",IF(AND(K3323&gt;0,L3323=1),"Yes","No"))</f>
        <v/>
      </c>
      <c r="N3323" s="50">
        <f>IF(D3323="","",N3223+F3323)</f>
        <v/>
      </c>
      <c r="O3323" s="49">
        <f>IF(D3323="","",IF(AND(K3323=0,K3223&gt;0),C3323,""))</f>
        <v/>
      </c>
    </row>
    <row r="3324">
      <c r="A3324" s="47">
        <f>IF(B3324="","",DATE(YEAR('Debt Inputs'!$E$2),MONTH('Debt Inputs'!$E$2)+33,1))</f>
        <v/>
      </c>
      <c r="B3324" s="18">
        <f>IF('Debt Inputs'!A24="","",'Debt Inputs'!A24)</f>
        <v/>
      </c>
      <c r="C3324" s="19">
        <f>IF(B3324="","",IFERROR(VLOOKUP(B3324,'Debt Inputs'!$A$6:$M$105,2,FALSE),""))</f>
        <v/>
      </c>
      <c r="D3324" s="48">
        <f>IF(B3324="","",K3224)</f>
        <v/>
      </c>
      <c r="E3324" s="21">
        <f>IF(B3324="","",IFERROR(VLOOKUP(B3324,'Debt Inputs'!$A$6:$M$105,5,FALSE),0))</f>
        <v/>
      </c>
      <c r="F3324" s="48">
        <f>IF(D3324="","",IFERROR(D3324*E3324/12,0))</f>
        <v/>
      </c>
      <c r="G3324" s="48">
        <f>IF(D3324="","",MIN(IFERROR(VLOOKUP(B3324,'Debt Inputs'!$A$6:$M$105,7,FALSE),0),D3324+F3324))</f>
        <v/>
      </c>
      <c r="H3324" s="48">
        <f>IF(D3324="","",IF(L3324=1,MAX(0,'Debt Inputs'!$B$2-SUM($G$3306:$G$3405)),0))</f>
        <v/>
      </c>
      <c r="I3324" s="48">
        <f>IF(D3324="","",MIN(D3324+F3324,G3324+H3324))</f>
        <v/>
      </c>
      <c r="J3324" s="48">
        <f>IF(D3324="","",MIN(D3324,MAX(0,I3324-F3324)))</f>
        <v/>
      </c>
      <c r="K3324" s="48">
        <f>IF(D3324="","",MAX(0,D3324+F3324-I3324))</f>
        <v/>
      </c>
      <c r="L3324" s="18">
        <f>IF(D3324="","",IF(D3324&lt;=0,"",1+COUNTIFS($D$3306:$D$3405,"&gt;0",$E$3306:$E$3405,"&gt;"&amp;E3324)))</f>
        <v/>
      </c>
      <c r="M3324" s="18">
        <f>IF(D3324="","",IF(AND(K3324&gt;0,L3324=1),"Yes","No"))</f>
        <v/>
      </c>
      <c r="N3324" s="48">
        <f>IF(D3324="","",N3224+F3324)</f>
        <v/>
      </c>
      <c r="O3324" s="47">
        <f>IF(D3324="","",IF(AND(K3324=0,K3224&gt;0),C3324,""))</f>
        <v/>
      </c>
    </row>
    <row r="3325">
      <c r="A3325" s="49">
        <f>IF(B3325="","",DATE(YEAR('Debt Inputs'!$E$2),MONTH('Debt Inputs'!$E$2)+33,1))</f>
        <v/>
      </c>
      <c r="B3325" s="23">
        <f>IF('Debt Inputs'!A25="","",'Debt Inputs'!A25)</f>
        <v/>
      </c>
      <c r="C3325" s="24">
        <f>IF(B3325="","",IFERROR(VLOOKUP(B3325,'Debt Inputs'!$A$6:$M$105,2,FALSE),""))</f>
        <v/>
      </c>
      <c r="D3325" s="50">
        <f>IF(B3325="","",K3225)</f>
        <v/>
      </c>
      <c r="E3325" s="26">
        <f>IF(B3325="","",IFERROR(VLOOKUP(B3325,'Debt Inputs'!$A$6:$M$105,5,FALSE),0))</f>
        <v/>
      </c>
      <c r="F3325" s="50">
        <f>IF(D3325="","",IFERROR(D3325*E3325/12,0))</f>
        <v/>
      </c>
      <c r="G3325" s="50">
        <f>IF(D3325="","",MIN(IFERROR(VLOOKUP(B3325,'Debt Inputs'!$A$6:$M$105,7,FALSE),0),D3325+F3325))</f>
        <v/>
      </c>
      <c r="H3325" s="50">
        <f>IF(D3325="","",IF(L3325=1,MAX(0,'Debt Inputs'!$B$2-SUM($G$3306:$G$3405)),0))</f>
        <v/>
      </c>
      <c r="I3325" s="50">
        <f>IF(D3325="","",MIN(D3325+F3325,G3325+H3325))</f>
        <v/>
      </c>
      <c r="J3325" s="50">
        <f>IF(D3325="","",MIN(D3325,MAX(0,I3325-F3325)))</f>
        <v/>
      </c>
      <c r="K3325" s="50">
        <f>IF(D3325="","",MAX(0,D3325+F3325-I3325))</f>
        <v/>
      </c>
      <c r="L3325" s="23">
        <f>IF(D3325="","",IF(D3325&lt;=0,"",1+COUNTIFS($D$3306:$D$3405,"&gt;0",$E$3306:$E$3405,"&gt;"&amp;E3325)))</f>
        <v/>
      </c>
      <c r="M3325" s="23">
        <f>IF(D3325="","",IF(AND(K3325&gt;0,L3325=1),"Yes","No"))</f>
        <v/>
      </c>
      <c r="N3325" s="50">
        <f>IF(D3325="","",N3225+F3325)</f>
        <v/>
      </c>
      <c r="O3325" s="49">
        <f>IF(D3325="","",IF(AND(K3325=0,K3225&gt;0),C3325,""))</f>
        <v/>
      </c>
    </row>
    <row r="3326">
      <c r="A3326" s="47">
        <f>IF(B3326="","",DATE(YEAR('Debt Inputs'!$E$2),MONTH('Debt Inputs'!$E$2)+33,1))</f>
        <v/>
      </c>
      <c r="B3326" s="18">
        <f>IF('Debt Inputs'!A26="","",'Debt Inputs'!A26)</f>
        <v/>
      </c>
      <c r="C3326" s="19">
        <f>IF(B3326="","",IFERROR(VLOOKUP(B3326,'Debt Inputs'!$A$6:$M$105,2,FALSE),""))</f>
        <v/>
      </c>
      <c r="D3326" s="48">
        <f>IF(B3326="","",K3226)</f>
        <v/>
      </c>
      <c r="E3326" s="21">
        <f>IF(B3326="","",IFERROR(VLOOKUP(B3326,'Debt Inputs'!$A$6:$M$105,5,FALSE),0))</f>
        <v/>
      </c>
      <c r="F3326" s="48">
        <f>IF(D3326="","",IFERROR(D3326*E3326/12,0))</f>
        <v/>
      </c>
      <c r="G3326" s="48">
        <f>IF(D3326="","",MIN(IFERROR(VLOOKUP(B3326,'Debt Inputs'!$A$6:$M$105,7,FALSE),0),D3326+F3326))</f>
        <v/>
      </c>
      <c r="H3326" s="48">
        <f>IF(D3326="","",IF(L3326=1,MAX(0,'Debt Inputs'!$B$2-SUM($G$3306:$G$3405)),0))</f>
        <v/>
      </c>
      <c r="I3326" s="48">
        <f>IF(D3326="","",MIN(D3326+F3326,G3326+H3326))</f>
        <v/>
      </c>
      <c r="J3326" s="48">
        <f>IF(D3326="","",MIN(D3326,MAX(0,I3326-F3326)))</f>
        <v/>
      </c>
      <c r="K3326" s="48">
        <f>IF(D3326="","",MAX(0,D3326+F3326-I3326))</f>
        <v/>
      </c>
      <c r="L3326" s="18">
        <f>IF(D3326="","",IF(D3326&lt;=0,"",1+COUNTIFS($D$3306:$D$3405,"&gt;0",$E$3306:$E$3405,"&gt;"&amp;E3326)))</f>
        <v/>
      </c>
      <c r="M3326" s="18">
        <f>IF(D3326="","",IF(AND(K3326&gt;0,L3326=1),"Yes","No"))</f>
        <v/>
      </c>
      <c r="N3326" s="48">
        <f>IF(D3326="","",N3226+F3326)</f>
        <v/>
      </c>
      <c r="O3326" s="47">
        <f>IF(D3326="","",IF(AND(K3326=0,K3226&gt;0),C3326,""))</f>
        <v/>
      </c>
    </row>
    <row r="3327">
      <c r="A3327" s="49">
        <f>IF(B3327="","",DATE(YEAR('Debt Inputs'!$E$2),MONTH('Debt Inputs'!$E$2)+33,1))</f>
        <v/>
      </c>
      <c r="B3327" s="23">
        <f>IF('Debt Inputs'!A27="","",'Debt Inputs'!A27)</f>
        <v/>
      </c>
      <c r="C3327" s="24">
        <f>IF(B3327="","",IFERROR(VLOOKUP(B3327,'Debt Inputs'!$A$6:$M$105,2,FALSE),""))</f>
        <v/>
      </c>
      <c r="D3327" s="50">
        <f>IF(B3327="","",K3227)</f>
        <v/>
      </c>
      <c r="E3327" s="26">
        <f>IF(B3327="","",IFERROR(VLOOKUP(B3327,'Debt Inputs'!$A$6:$M$105,5,FALSE),0))</f>
        <v/>
      </c>
      <c r="F3327" s="50">
        <f>IF(D3327="","",IFERROR(D3327*E3327/12,0))</f>
        <v/>
      </c>
      <c r="G3327" s="50">
        <f>IF(D3327="","",MIN(IFERROR(VLOOKUP(B3327,'Debt Inputs'!$A$6:$M$105,7,FALSE),0),D3327+F3327))</f>
        <v/>
      </c>
      <c r="H3327" s="50">
        <f>IF(D3327="","",IF(L3327=1,MAX(0,'Debt Inputs'!$B$2-SUM($G$3306:$G$3405)),0))</f>
        <v/>
      </c>
      <c r="I3327" s="50">
        <f>IF(D3327="","",MIN(D3327+F3327,G3327+H3327))</f>
        <v/>
      </c>
      <c r="J3327" s="50">
        <f>IF(D3327="","",MIN(D3327,MAX(0,I3327-F3327)))</f>
        <v/>
      </c>
      <c r="K3327" s="50">
        <f>IF(D3327="","",MAX(0,D3327+F3327-I3327))</f>
        <v/>
      </c>
      <c r="L3327" s="23">
        <f>IF(D3327="","",IF(D3327&lt;=0,"",1+COUNTIFS($D$3306:$D$3405,"&gt;0",$E$3306:$E$3405,"&gt;"&amp;E3327)))</f>
        <v/>
      </c>
      <c r="M3327" s="23">
        <f>IF(D3327="","",IF(AND(K3327&gt;0,L3327=1),"Yes","No"))</f>
        <v/>
      </c>
      <c r="N3327" s="50">
        <f>IF(D3327="","",N3227+F3327)</f>
        <v/>
      </c>
      <c r="O3327" s="49">
        <f>IF(D3327="","",IF(AND(K3327=0,K3227&gt;0),C3327,""))</f>
        <v/>
      </c>
    </row>
    <row r="3328">
      <c r="A3328" s="47">
        <f>IF(B3328="","",DATE(YEAR('Debt Inputs'!$E$2),MONTH('Debt Inputs'!$E$2)+33,1))</f>
        <v/>
      </c>
      <c r="B3328" s="18">
        <f>IF('Debt Inputs'!A28="","",'Debt Inputs'!A28)</f>
        <v/>
      </c>
      <c r="C3328" s="19">
        <f>IF(B3328="","",IFERROR(VLOOKUP(B3328,'Debt Inputs'!$A$6:$M$105,2,FALSE),""))</f>
        <v/>
      </c>
      <c r="D3328" s="48">
        <f>IF(B3328="","",K3228)</f>
        <v/>
      </c>
      <c r="E3328" s="21">
        <f>IF(B3328="","",IFERROR(VLOOKUP(B3328,'Debt Inputs'!$A$6:$M$105,5,FALSE),0))</f>
        <v/>
      </c>
      <c r="F3328" s="48">
        <f>IF(D3328="","",IFERROR(D3328*E3328/12,0))</f>
        <v/>
      </c>
      <c r="G3328" s="48">
        <f>IF(D3328="","",MIN(IFERROR(VLOOKUP(B3328,'Debt Inputs'!$A$6:$M$105,7,FALSE),0),D3328+F3328))</f>
        <v/>
      </c>
      <c r="H3328" s="48">
        <f>IF(D3328="","",IF(L3328=1,MAX(0,'Debt Inputs'!$B$2-SUM($G$3306:$G$3405)),0))</f>
        <v/>
      </c>
      <c r="I3328" s="48">
        <f>IF(D3328="","",MIN(D3328+F3328,G3328+H3328))</f>
        <v/>
      </c>
      <c r="J3328" s="48">
        <f>IF(D3328="","",MIN(D3328,MAX(0,I3328-F3328)))</f>
        <v/>
      </c>
      <c r="K3328" s="48">
        <f>IF(D3328="","",MAX(0,D3328+F3328-I3328))</f>
        <v/>
      </c>
      <c r="L3328" s="18">
        <f>IF(D3328="","",IF(D3328&lt;=0,"",1+COUNTIFS($D$3306:$D$3405,"&gt;0",$E$3306:$E$3405,"&gt;"&amp;E3328)))</f>
        <v/>
      </c>
      <c r="M3328" s="18">
        <f>IF(D3328="","",IF(AND(K3328&gt;0,L3328=1),"Yes","No"))</f>
        <v/>
      </c>
      <c r="N3328" s="48">
        <f>IF(D3328="","",N3228+F3328)</f>
        <v/>
      </c>
      <c r="O3328" s="47">
        <f>IF(D3328="","",IF(AND(K3328=0,K3228&gt;0),C3328,""))</f>
        <v/>
      </c>
    </row>
    <row r="3329">
      <c r="A3329" s="49">
        <f>IF(B3329="","",DATE(YEAR('Debt Inputs'!$E$2),MONTH('Debt Inputs'!$E$2)+33,1))</f>
        <v/>
      </c>
      <c r="B3329" s="23">
        <f>IF('Debt Inputs'!A29="","",'Debt Inputs'!A29)</f>
        <v/>
      </c>
      <c r="C3329" s="24">
        <f>IF(B3329="","",IFERROR(VLOOKUP(B3329,'Debt Inputs'!$A$6:$M$105,2,FALSE),""))</f>
        <v/>
      </c>
      <c r="D3329" s="50">
        <f>IF(B3329="","",K3229)</f>
        <v/>
      </c>
      <c r="E3329" s="26">
        <f>IF(B3329="","",IFERROR(VLOOKUP(B3329,'Debt Inputs'!$A$6:$M$105,5,FALSE),0))</f>
        <v/>
      </c>
      <c r="F3329" s="50">
        <f>IF(D3329="","",IFERROR(D3329*E3329/12,0))</f>
        <v/>
      </c>
      <c r="G3329" s="50">
        <f>IF(D3329="","",MIN(IFERROR(VLOOKUP(B3329,'Debt Inputs'!$A$6:$M$105,7,FALSE),0),D3329+F3329))</f>
        <v/>
      </c>
      <c r="H3329" s="50">
        <f>IF(D3329="","",IF(L3329=1,MAX(0,'Debt Inputs'!$B$2-SUM($G$3306:$G$3405)),0))</f>
        <v/>
      </c>
      <c r="I3329" s="50">
        <f>IF(D3329="","",MIN(D3329+F3329,G3329+H3329))</f>
        <v/>
      </c>
      <c r="J3329" s="50">
        <f>IF(D3329="","",MIN(D3329,MAX(0,I3329-F3329)))</f>
        <v/>
      </c>
      <c r="K3329" s="50">
        <f>IF(D3329="","",MAX(0,D3329+F3329-I3329))</f>
        <v/>
      </c>
      <c r="L3329" s="23">
        <f>IF(D3329="","",IF(D3329&lt;=0,"",1+COUNTIFS($D$3306:$D$3405,"&gt;0",$E$3306:$E$3405,"&gt;"&amp;E3329)))</f>
        <v/>
      </c>
      <c r="M3329" s="23">
        <f>IF(D3329="","",IF(AND(K3329&gt;0,L3329=1),"Yes","No"))</f>
        <v/>
      </c>
      <c r="N3329" s="50">
        <f>IF(D3329="","",N3229+F3329)</f>
        <v/>
      </c>
      <c r="O3329" s="49">
        <f>IF(D3329="","",IF(AND(K3329=0,K3229&gt;0),C3329,""))</f>
        <v/>
      </c>
    </row>
    <row r="3330">
      <c r="A3330" s="47">
        <f>IF(B3330="","",DATE(YEAR('Debt Inputs'!$E$2),MONTH('Debt Inputs'!$E$2)+33,1))</f>
        <v/>
      </c>
      <c r="B3330" s="18">
        <f>IF('Debt Inputs'!A30="","",'Debt Inputs'!A30)</f>
        <v/>
      </c>
      <c r="C3330" s="19">
        <f>IF(B3330="","",IFERROR(VLOOKUP(B3330,'Debt Inputs'!$A$6:$M$105,2,FALSE),""))</f>
        <v/>
      </c>
      <c r="D3330" s="48">
        <f>IF(B3330="","",K3230)</f>
        <v/>
      </c>
      <c r="E3330" s="21">
        <f>IF(B3330="","",IFERROR(VLOOKUP(B3330,'Debt Inputs'!$A$6:$M$105,5,FALSE),0))</f>
        <v/>
      </c>
      <c r="F3330" s="48">
        <f>IF(D3330="","",IFERROR(D3330*E3330/12,0))</f>
        <v/>
      </c>
      <c r="G3330" s="48">
        <f>IF(D3330="","",MIN(IFERROR(VLOOKUP(B3330,'Debt Inputs'!$A$6:$M$105,7,FALSE),0),D3330+F3330))</f>
        <v/>
      </c>
      <c r="H3330" s="48">
        <f>IF(D3330="","",IF(L3330=1,MAX(0,'Debt Inputs'!$B$2-SUM($G$3306:$G$3405)),0))</f>
        <v/>
      </c>
      <c r="I3330" s="48">
        <f>IF(D3330="","",MIN(D3330+F3330,G3330+H3330))</f>
        <v/>
      </c>
      <c r="J3330" s="48">
        <f>IF(D3330="","",MIN(D3330,MAX(0,I3330-F3330)))</f>
        <v/>
      </c>
      <c r="K3330" s="48">
        <f>IF(D3330="","",MAX(0,D3330+F3330-I3330))</f>
        <v/>
      </c>
      <c r="L3330" s="18">
        <f>IF(D3330="","",IF(D3330&lt;=0,"",1+COUNTIFS($D$3306:$D$3405,"&gt;0",$E$3306:$E$3405,"&gt;"&amp;E3330)))</f>
        <v/>
      </c>
      <c r="M3330" s="18">
        <f>IF(D3330="","",IF(AND(K3330&gt;0,L3330=1),"Yes","No"))</f>
        <v/>
      </c>
      <c r="N3330" s="48">
        <f>IF(D3330="","",N3230+F3330)</f>
        <v/>
      </c>
      <c r="O3330" s="47">
        <f>IF(D3330="","",IF(AND(K3330=0,K3230&gt;0),C3330,""))</f>
        <v/>
      </c>
    </row>
    <row r="3331">
      <c r="A3331" s="49">
        <f>IF(B3331="","",DATE(YEAR('Debt Inputs'!$E$2),MONTH('Debt Inputs'!$E$2)+33,1))</f>
        <v/>
      </c>
      <c r="B3331" s="23">
        <f>IF('Debt Inputs'!A31="","",'Debt Inputs'!A31)</f>
        <v/>
      </c>
      <c r="C3331" s="24">
        <f>IF(B3331="","",IFERROR(VLOOKUP(B3331,'Debt Inputs'!$A$6:$M$105,2,FALSE),""))</f>
        <v/>
      </c>
      <c r="D3331" s="50">
        <f>IF(B3331="","",K3231)</f>
        <v/>
      </c>
      <c r="E3331" s="26">
        <f>IF(B3331="","",IFERROR(VLOOKUP(B3331,'Debt Inputs'!$A$6:$M$105,5,FALSE),0))</f>
        <v/>
      </c>
      <c r="F3331" s="50">
        <f>IF(D3331="","",IFERROR(D3331*E3331/12,0))</f>
        <v/>
      </c>
      <c r="G3331" s="50">
        <f>IF(D3331="","",MIN(IFERROR(VLOOKUP(B3331,'Debt Inputs'!$A$6:$M$105,7,FALSE),0),D3331+F3331))</f>
        <v/>
      </c>
      <c r="H3331" s="50">
        <f>IF(D3331="","",IF(L3331=1,MAX(0,'Debt Inputs'!$B$2-SUM($G$3306:$G$3405)),0))</f>
        <v/>
      </c>
      <c r="I3331" s="50">
        <f>IF(D3331="","",MIN(D3331+F3331,G3331+H3331))</f>
        <v/>
      </c>
      <c r="J3331" s="50">
        <f>IF(D3331="","",MIN(D3331,MAX(0,I3331-F3331)))</f>
        <v/>
      </c>
      <c r="K3331" s="50">
        <f>IF(D3331="","",MAX(0,D3331+F3331-I3331))</f>
        <v/>
      </c>
      <c r="L3331" s="23">
        <f>IF(D3331="","",IF(D3331&lt;=0,"",1+COUNTIFS($D$3306:$D$3405,"&gt;0",$E$3306:$E$3405,"&gt;"&amp;E3331)))</f>
        <v/>
      </c>
      <c r="M3331" s="23">
        <f>IF(D3331="","",IF(AND(K3331&gt;0,L3331=1),"Yes","No"))</f>
        <v/>
      </c>
      <c r="N3331" s="50">
        <f>IF(D3331="","",N3231+F3331)</f>
        <v/>
      </c>
      <c r="O3331" s="49">
        <f>IF(D3331="","",IF(AND(K3331=0,K3231&gt;0),C3331,""))</f>
        <v/>
      </c>
    </row>
    <row r="3332">
      <c r="A3332" s="47">
        <f>IF(B3332="","",DATE(YEAR('Debt Inputs'!$E$2),MONTH('Debt Inputs'!$E$2)+33,1))</f>
        <v/>
      </c>
      <c r="B3332" s="18">
        <f>IF('Debt Inputs'!A32="","",'Debt Inputs'!A32)</f>
        <v/>
      </c>
      <c r="C3332" s="19">
        <f>IF(B3332="","",IFERROR(VLOOKUP(B3332,'Debt Inputs'!$A$6:$M$105,2,FALSE),""))</f>
        <v/>
      </c>
      <c r="D3332" s="48">
        <f>IF(B3332="","",K3232)</f>
        <v/>
      </c>
      <c r="E3332" s="21">
        <f>IF(B3332="","",IFERROR(VLOOKUP(B3332,'Debt Inputs'!$A$6:$M$105,5,FALSE),0))</f>
        <v/>
      </c>
      <c r="F3332" s="48">
        <f>IF(D3332="","",IFERROR(D3332*E3332/12,0))</f>
        <v/>
      </c>
      <c r="G3332" s="48">
        <f>IF(D3332="","",MIN(IFERROR(VLOOKUP(B3332,'Debt Inputs'!$A$6:$M$105,7,FALSE),0),D3332+F3332))</f>
        <v/>
      </c>
      <c r="H3332" s="48">
        <f>IF(D3332="","",IF(L3332=1,MAX(0,'Debt Inputs'!$B$2-SUM($G$3306:$G$3405)),0))</f>
        <v/>
      </c>
      <c r="I3332" s="48">
        <f>IF(D3332="","",MIN(D3332+F3332,G3332+H3332))</f>
        <v/>
      </c>
      <c r="J3332" s="48">
        <f>IF(D3332="","",MIN(D3332,MAX(0,I3332-F3332)))</f>
        <v/>
      </c>
      <c r="K3332" s="48">
        <f>IF(D3332="","",MAX(0,D3332+F3332-I3332))</f>
        <v/>
      </c>
      <c r="L3332" s="18">
        <f>IF(D3332="","",IF(D3332&lt;=0,"",1+COUNTIFS($D$3306:$D$3405,"&gt;0",$E$3306:$E$3405,"&gt;"&amp;E3332)))</f>
        <v/>
      </c>
      <c r="M3332" s="18">
        <f>IF(D3332="","",IF(AND(K3332&gt;0,L3332=1),"Yes","No"))</f>
        <v/>
      </c>
      <c r="N3332" s="48">
        <f>IF(D3332="","",N3232+F3332)</f>
        <v/>
      </c>
      <c r="O3332" s="47">
        <f>IF(D3332="","",IF(AND(K3332=0,K3232&gt;0),C3332,""))</f>
        <v/>
      </c>
    </row>
    <row r="3333">
      <c r="A3333" s="49">
        <f>IF(B3333="","",DATE(YEAR('Debt Inputs'!$E$2),MONTH('Debt Inputs'!$E$2)+33,1))</f>
        <v/>
      </c>
      <c r="B3333" s="23">
        <f>IF('Debt Inputs'!A33="","",'Debt Inputs'!A33)</f>
        <v/>
      </c>
      <c r="C3333" s="24">
        <f>IF(B3333="","",IFERROR(VLOOKUP(B3333,'Debt Inputs'!$A$6:$M$105,2,FALSE),""))</f>
        <v/>
      </c>
      <c r="D3333" s="50">
        <f>IF(B3333="","",K3233)</f>
        <v/>
      </c>
      <c r="E3333" s="26">
        <f>IF(B3333="","",IFERROR(VLOOKUP(B3333,'Debt Inputs'!$A$6:$M$105,5,FALSE),0))</f>
        <v/>
      </c>
      <c r="F3333" s="50">
        <f>IF(D3333="","",IFERROR(D3333*E3333/12,0))</f>
        <v/>
      </c>
      <c r="G3333" s="50">
        <f>IF(D3333="","",MIN(IFERROR(VLOOKUP(B3333,'Debt Inputs'!$A$6:$M$105,7,FALSE),0),D3333+F3333))</f>
        <v/>
      </c>
      <c r="H3333" s="50">
        <f>IF(D3333="","",IF(L3333=1,MAX(0,'Debt Inputs'!$B$2-SUM($G$3306:$G$3405)),0))</f>
        <v/>
      </c>
      <c r="I3333" s="50">
        <f>IF(D3333="","",MIN(D3333+F3333,G3333+H3333))</f>
        <v/>
      </c>
      <c r="J3333" s="50">
        <f>IF(D3333="","",MIN(D3333,MAX(0,I3333-F3333)))</f>
        <v/>
      </c>
      <c r="K3333" s="50">
        <f>IF(D3333="","",MAX(0,D3333+F3333-I3333))</f>
        <v/>
      </c>
      <c r="L3333" s="23">
        <f>IF(D3333="","",IF(D3333&lt;=0,"",1+COUNTIFS($D$3306:$D$3405,"&gt;0",$E$3306:$E$3405,"&gt;"&amp;E3333)))</f>
        <v/>
      </c>
      <c r="M3333" s="23">
        <f>IF(D3333="","",IF(AND(K3333&gt;0,L3333=1),"Yes","No"))</f>
        <v/>
      </c>
      <c r="N3333" s="50">
        <f>IF(D3333="","",N3233+F3333)</f>
        <v/>
      </c>
      <c r="O3333" s="49">
        <f>IF(D3333="","",IF(AND(K3333=0,K3233&gt;0),C3333,""))</f>
        <v/>
      </c>
    </row>
    <row r="3334">
      <c r="A3334" s="47">
        <f>IF(B3334="","",DATE(YEAR('Debt Inputs'!$E$2),MONTH('Debt Inputs'!$E$2)+33,1))</f>
        <v/>
      </c>
      <c r="B3334" s="18">
        <f>IF('Debt Inputs'!A34="","",'Debt Inputs'!A34)</f>
        <v/>
      </c>
      <c r="C3334" s="19">
        <f>IF(B3334="","",IFERROR(VLOOKUP(B3334,'Debt Inputs'!$A$6:$M$105,2,FALSE),""))</f>
        <v/>
      </c>
      <c r="D3334" s="48">
        <f>IF(B3334="","",K3234)</f>
        <v/>
      </c>
      <c r="E3334" s="21">
        <f>IF(B3334="","",IFERROR(VLOOKUP(B3334,'Debt Inputs'!$A$6:$M$105,5,FALSE),0))</f>
        <v/>
      </c>
      <c r="F3334" s="48">
        <f>IF(D3334="","",IFERROR(D3334*E3334/12,0))</f>
        <v/>
      </c>
      <c r="G3334" s="48">
        <f>IF(D3334="","",MIN(IFERROR(VLOOKUP(B3334,'Debt Inputs'!$A$6:$M$105,7,FALSE),0),D3334+F3334))</f>
        <v/>
      </c>
      <c r="H3334" s="48">
        <f>IF(D3334="","",IF(L3334=1,MAX(0,'Debt Inputs'!$B$2-SUM($G$3306:$G$3405)),0))</f>
        <v/>
      </c>
      <c r="I3334" s="48">
        <f>IF(D3334="","",MIN(D3334+F3334,G3334+H3334))</f>
        <v/>
      </c>
      <c r="J3334" s="48">
        <f>IF(D3334="","",MIN(D3334,MAX(0,I3334-F3334)))</f>
        <v/>
      </c>
      <c r="K3334" s="48">
        <f>IF(D3334="","",MAX(0,D3334+F3334-I3334))</f>
        <v/>
      </c>
      <c r="L3334" s="18">
        <f>IF(D3334="","",IF(D3334&lt;=0,"",1+COUNTIFS($D$3306:$D$3405,"&gt;0",$E$3306:$E$3405,"&gt;"&amp;E3334)))</f>
        <v/>
      </c>
      <c r="M3334" s="18">
        <f>IF(D3334="","",IF(AND(K3334&gt;0,L3334=1),"Yes","No"))</f>
        <v/>
      </c>
      <c r="N3334" s="48">
        <f>IF(D3334="","",N3234+F3334)</f>
        <v/>
      </c>
      <c r="O3334" s="47">
        <f>IF(D3334="","",IF(AND(K3334=0,K3234&gt;0),C3334,""))</f>
        <v/>
      </c>
    </row>
    <row r="3335">
      <c r="A3335" s="49">
        <f>IF(B3335="","",DATE(YEAR('Debt Inputs'!$E$2),MONTH('Debt Inputs'!$E$2)+33,1))</f>
        <v/>
      </c>
      <c r="B3335" s="23">
        <f>IF('Debt Inputs'!A35="","",'Debt Inputs'!A35)</f>
        <v/>
      </c>
      <c r="C3335" s="24">
        <f>IF(B3335="","",IFERROR(VLOOKUP(B3335,'Debt Inputs'!$A$6:$M$105,2,FALSE),""))</f>
        <v/>
      </c>
      <c r="D3335" s="50">
        <f>IF(B3335="","",K3235)</f>
        <v/>
      </c>
      <c r="E3335" s="26">
        <f>IF(B3335="","",IFERROR(VLOOKUP(B3335,'Debt Inputs'!$A$6:$M$105,5,FALSE),0))</f>
        <v/>
      </c>
      <c r="F3335" s="50">
        <f>IF(D3335="","",IFERROR(D3335*E3335/12,0))</f>
        <v/>
      </c>
      <c r="G3335" s="50">
        <f>IF(D3335="","",MIN(IFERROR(VLOOKUP(B3335,'Debt Inputs'!$A$6:$M$105,7,FALSE),0),D3335+F3335))</f>
        <v/>
      </c>
      <c r="H3335" s="50">
        <f>IF(D3335="","",IF(L3335=1,MAX(0,'Debt Inputs'!$B$2-SUM($G$3306:$G$3405)),0))</f>
        <v/>
      </c>
      <c r="I3335" s="50">
        <f>IF(D3335="","",MIN(D3335+F3335,G3335+H3335))</f>
        <v/>
      </c>
      <c r="J3335" s="50">
        <f>IF(D3335="","",MIN(D3335,MAX(0,I3335-F3335)))</f>
        <v/>
      </c>
      <c r="K3335" s="50">
        <f>IF(D3335="","",MAX(0,D3335+F3335-I3335))</f>
        <v/>
      </c>
      <c r="L3335" s="23">
        <f>IF(D3335="","",IF(D3335&lt;=0,"",1+COUNTIFS($D$3306:$D$3405,"&gt;0",$E$3306:$E$3405,"&gt;"&amp;E3335)))</f>
        <v/>
      </c>
      <c r="M3335" s="23">
        <f>IF(D3335="","",IF(AND(K3335&gt;0,L3335=1),"Yes","No"))</f>
        <v/>
      </c>
      <c r="N3335" s="50">
        <f>IF(D3335="","",N3235+F3335)</f>
        <v/>
      </c>
      <c r="O3335" s="49">
        <f>IF(D3335="","",IF(AND(K3335=0,K3235&gt;0),C3335,""))</f>
        <v/>
      </c>
    </row>
    <row r="3336">
      <c r="A3336" s="47">
        <f>IF(B3336="","",DATE(YEAR('Debt Inputs'!$E$2),MONTH('Debt Inputs'!$E$2)+33,1))</f>
        <v/>
      </c>
      <c r="B3336" s="18">
        <f>IF('Debt Inputs'!A36="","",'Debt Inputs'!A36)</f>
        <v/>
      </c>
      <c r="C3336" s="19">
        <f>IF(B3336="","",IFERROR(VLOOKUP(B3336,'Debt Inputs'!$A$6:$M$105,2,FALSE),""))</f>
        <v/>
      </c>
      <c r="D3336" s="48">
        <f>IF(B3336="","",K3236)</f>
        <v/>
      </c>
      <c r="E3336" s="21">
        <f>IF(B3336="","",IFERROR(VLOOKUP(B3336,'Debt Inputs'!$A$6:$M$105,5,FALSE),0))</f>
        <v/>
      </c>
      <c r="F3336" s="48">
        <f>IF(D3336="","",IFERROR(D3336*E3336/12,0))</f>
        <v/>
      </c>
      <c r="G3336" s="48">
        <f>IF(D3336="","",MIN(IFERROR(VLOOKUP(B3336,'Debt Inputs'!$A$6:$M$105,7,FALSE),0),D3336+F3336))</f>
        <v/>
      </c>
      <c r="H3336" s="48">
        <f>IF(D3336="","",IF(L3336=1,MAX(0,'Debt Inputs'!$B$2-SUM($G$3306:$G$3405)),0))</f>
        <v/>
      </c>
      <c r="I3336" s="48">
        <f>IF(D3336="","",MIN(D3336+F3336,G3336+H3336))</f>
        <v/>
      </c>
      <c r="J3336" s="48">
        <f>IF(D3336="","",MIN(D3336,MAX(0,I3336-F3336)))</f>
        <v/>
      </c>
      <c r="K3336" s="48">
        <f>IF(D3336="","",MAX(0,D3336+F3336-I3336))</f>
        <v/>
      </c>
      <c r="L3336" s="18">
        <f>IF(D3336="","",IF(D3336&lt;=0,"",1+COUNTIFS($D$3306:$D$3405,"&gt;0",$E$3306:$E$3405,"&gt;"&amp;E3336)))</f>
        <v/>
      </c>
      <c r="M3336" s="18">
        <f>IF(D3336="","",IF(AND(K3336&gt;0,L3336=1),"Yes","No"))</f>
        <v/>
      </c>
      <c r="N3336" s="48">
        <f>IF(D3336="","",N3236+F3336)</f>
        <v/>
      </c>
      <c r="O3336" s="47">
        <f>IF(D3336="","",IF(AND(K3336=0,K3236&gt;0),C3336,""))</f>
        <v/>
      </c>
    </row>
    <row r="3337">
      <c r="A3337" s="49">
        <f>IF(B3337="","",DATE(YEAR('Debt Inputs'!$E$2),MONTH('Debt Inputs'!$E$2)+33,1))</f>
        <v/>
      </c>
      <c r="B3337" s="23">
        <f>IF('Debt Inputs'!A37="","",'Debt Inputs'!A37)</f>
        <v/>
      </c>
      <c r="C3337" s="24">
        <f>IF(B3337="","",IFERROR(VLOOKUP(B3337,'Debt Inputs'!$A$6:$M$105,2,FALSE),""))</f>
        <v/>
      </c>
      <c r="D3337" s="50">
        <f>IF(B3337="","",K3237)</f>
        <v/>
      </c>
      <c r="E3337" s="26">
        <f>IF(B3337="","",IFERROR(VLOOKUP(B3337,'Debt Inputs'!$A$6:$M$105,5,FALSE),0))</f>
        <v/>
      </c>
      <c r="F3337" s="50">
        <f>IF(D3337="","",IFERROR(D3337*E3337/12,0))</f>
        <v/>
      </c>
      <c r="G3337" s="50">
        <f>IF(D3337="","",MIN(IFERROR(VLOOKUP(B3337,'Debt Inputs'!$A$6:$M$105,7,FALSE),0),D3337+F3337))</f>
        <v/>
      </c>
      <c r="H3337" s="50">
        <f>IF(D3337="","",IF(L3337=1,MAX(0,'Debt Inputs'!$B$2-SUM($G$3306:$G$3405)),0))</f>
        <v/>
      </c>
      <c r="I3337" s="50">
        <f>IF(D3337="","",MIN(D3337+F3337,G3337+H3337))</f>
        <v/>
      </c>
      <c r="J3337" s="50">
        <f>IF(D3337="","",MIN(D3337,MAX(0,I3337-F3337)))</f>
        <v/>
      </c>
      <c r="K3337" s="50">
        <f>IF(D3337="","",MAX(0,D3337+F3337-I3337))</f>
        <v/>
      </c>
      <c r="L3337" s="23">
        <f>IF(D3337="","",IF(D3337&lt;=0,"",1+COUNTIFS($D$3306:$D$3405,"&gt;0",$E$3306:$E$3405,"&gt;"&amp;E3337)))</f>
        <v/>
      </c>
      <c r="M3337" s="23">
        <f>IF(D3337="","",IF(AND(K3337&gt;0,L3337=1),"Yes","No"))</f>
        <v/>
      </c>
      <c r="N3337" s="50">
        <f>IF(D3337="","",N3237+F3337)</f>
        <v/>
      </c>
      <c r="O3337" s="49">
        <f>IF(D3337="","",IF(AND(K3337=0,K3237&gt;0),C3337,""))</f>
        <v/>
      </c>
    </row>
    <row r="3338">
      <c r="A3338" s="47">
        <f>IF(B3338="","",DATE(YEAR('Debt Inputs'!$E$2),MONTH('Debt Inputs'!$E$2)+33,1))</f>
        <v/>
      </c>
      <c r="B3338" s="18">
        <f>IF('Debt Inputs'!A38="","",'Debt Inputs'!A38)</f>
        <v/>
      </c>
      <c r="C3338" s="19">
        <f>IF(B3338="","",IFERROR(VLOOKUP(B3338,'Debt Inputs'!$A$6:$M$105,2,FALSE),""))</f>
        <v/>
      </c>
      <c r="D3338" s="48">
        <f>IF(B3338="","",K3238)</f>
        <v/>
      </c>
      <c r="E3338" s="21">
        <f>IF(B3338="","",IFERROR(VLOOKUP(B3338,'Debt Inputs'!$A$6:$M$105,5,FALSE),0))</f>
        <v/>
      </c>
      <c r="F3338" s="48">
        <f>IF(D3338="","",IFERROR(D3338*E3338/12,0))</f>
        <v/>
      </c>
      <c r="G3338" s="48">
        <f>IF(D3338="","",MIN(IFERROR(VLOOKUP(B3338,'Debt Inputs'!$A$6:$M$105,7,FALSE),0),D3338+F3338))</f>
        <v/>
      </c>
      <c r="H3338" s="48">
        <f>IF(D3338="","",IF(L3338=1,MAX(0,'Debt Inputs'!$B$2-SUM($G$3306:$G$3405)),0))</f>
        <v/>
      </c>
      <c r="I3338" s="48">
        <f>IF(D3338="","",MIN(D3338+F3338,G3338+H3338))</f>
        <v/>
      </c>
      <c r="J3338" s="48">
        <f>IF(D3338="","",MIN(D3338,MAX(0,I3338-F3338)))</f>
        <v/>
      </c>
      <c r="K3338" s="48">
        <f>IF(D3338="","",MAX(0,D3338+F3338-I3338))</f>
        <v/>
      </c>
      <c r="L3338" s="18">
        <f>IF(D3338="","",IF(D3338&lt;=0,"",1+COUNTIFS($D$3306:$D$3405,"&gt;0",$E$3306:$E$3405,"&gt;"&amp;E3338)))</f>
        <v/>
      </c>
      <c r="M3338" s="18">
        <f>IF(D3338="","",IF(AND(K3338&gt;0,L3338=1),"Yes","No"))</f>
        <v/>
      </c>
      <c r="N3338" s="48">
        <f>IF(D3338="","",N3238+F3338)</f>
        <v/>
      </c>
      <c r="O3338" s="47">
        <f>IF(D3338="","",IF(AND(K3338=0,K3238&gt;0),C3338,""))</f>
        <v/>
      </c>
    </row>
    <row r="3339">
      <c r="A3339" s="49">
        <f>IF(B3339="","",DATE(YEAR('Debt Inputs'!$E$2),MONTH('Debt Inputs'!$E$2)+33,1))</f>
        <v/>
      </c>
      <c r="B3339" s="23">
        <f>IF('Debt Inputs'!A39="","",'Debt Inputs'!A39)</f>
        <v/>
      </c>
      <c r="C3339" s="24">
        <f>IF(B3339="","",IFERROR(VLOOKUP(B3339,'Debt Inputs'!$A$6:$M$105,2,FALSE),""))</f>
        <v/>
      </c>
      <c r="D3339" s="50">
        <f>IF(B3339="","",K3239)</f>
        <v/>
      </c>
      <c r="E3339" s="26">
        <f>IF(B3339="","",IFERROR(VLOOKUP(B3339,'Debt Inputs'!$A$6:$M$105,5,FALSE),0))</f>
        <v/>
      </c>
      <c r="F3339" s="50">
        <f>IF(D3339="","",IFERROR(D3339*E3339/12,0))</f>
        <v/>
      </c>
      <c r="G3339" s="50">
        <f>IF(D3339="","",MIN(IFERROR(VLOOKUP(B3339,'Debt Inputs'!$A$6:$M$105,7,FALSE),0),D3339+F3339))</f>
        <v/>
      </c>
      <c r="H3339" s="50">
        <f>IF(D3339="","",IF(L3339=1,MAX(0,'Debt Inputs'!$B$2-SUM($G$3306:$G$3405)),0))</f>
        <v/>
      </c>
      <c r="I3339" s="50">
        <f>IF(D3339="","",MIN(D3339+F3339,G3339+H3339))</f>
        <v/>
      </c>
      <c r="J3339" s="50">
        <f>IF(D3339="","",MIN(D3339,MAX(0,I3339-F3339)))</f>
        <v/>
      </c>
      <c r="K3339" s="50">
        <f>IF(D3339="","",MAX(0,D3339+F3339-I3339))</f>
        <v/>
      </c>
      <c r="L3339" s="23">
        <f>IF(D3339="","",IF(D3339&lt;=0,"",1+COUNTIFS($D$3306:$D$3405,"&gt;0",$E$3306:$E$3405,"&gt;"&amp;E3339)))</f>
        <v/>
      </c>
      <c r="M3339" s="23">
        <f>IF(D3339="","",IF(AND(K3339&gt;0,L3339=1),"Yes","No"))</f>
        <v/>
      </c>
      <c r="N3339" s="50">
        <f>IF(D3339="","",N3239+F3339)</f>
        <v/>
      </c>
      <c r="O3339" s="49">
        <f>IF(D3339="","",IF(AND(K3339=0,K3239&gt;0),C3339,""))</f>
        <v/>
      </c>
    </row>
    <row r="3340">
      <c r="A3340" s="47">
        <f>IF(B3340="","",DATE(YEAR('Debt Inputs'!$E$2),MONTH('Debt Inputs'!$E$2)+33,1))</f>
        <v/>
      </c>
      <c r="B3340" s="18">
        <f>IF('Debt Inputs'!A40="","",'Debt Inputs'!A40)</f>
        <v/>
      </c>
      <c r="C3340" s="19">
        <f>IF(B3340="","",IFERROR(VLOOKUP(B3340,'Debt Inputs'!$A$6:$M$105,2,FALSE),""))</f>
        <v/>
      </c>
      <c r="D3340" s="48">
        <f>IF(B3340="","",K3240)</f>
        <v/>
      </c>
      <c r="E3340" s="21">
        <f>IF(B3340="","",IFERROR(VLOOKUP(B3340,'Debt Inputs'!$A$6:$M$105,5,FALSE),0))</f>
        <v/>
      </c>
      <c r="F3340" s="48">
        <f>IF(D3340="","",IFERROR(D3340*E3340/12,0))</f>
        <v/>
      </c>
      <c r="G3340" s="48">
        <f>IF(D3340="","",MIN(IFERROR(VLOOKUP(B3340,'Debt Inputs'!$A$6:$M$105,7,FALSE),0),D3340+F3340))</f>
        <v/>
      </c>
      <c r="H3340" s="48">
        <f>IF(D3340="","",IF(L3340=1,MAX(0,'Debt Inputs'!$B$2-SUM($G$3306:$G$3405)),0))</f>
        <v/>
      </c>
      <c r="I3340" s="48">
        <f>IF(D3340="","",MIN(D3340+F3340,G3340+H3340))</f>
        <v/>
      </c>
      <c r="J3340" s="48">
        <f>IF(D3340="","",MIN(D3340,MAX(0,I3340-F3340)))</f>
        <v/>
      </c>
      <c r="K3340" s="48">
        <f>IF(D3340="","",MAX(0,D3340+F3340-I3340))</f>
        <v/>
      </c>
      <c r="L3340" s="18">
        <f>IF(D3340="","",IF(D3340&lt;=0,"",1+COUNTIFS($D$3306:$D$3405,"&gt;0",$E$3306:$E$3405,"&gt;"&amp;E3340)))</f>
        <v/>
      </c>
      <c r="M3340" s="18">
        <f>IF(D3340="","",IF(AND(K3340&gt;0,L3340=1),"Yes","No"))</f>
        <v/>
      </c>
      <c r="N3340" s="48">
        <f>IF(D3340="","",N3240+F3340)</f>
        <v/>
      </c>
      <c r="O3340" s="47">
        <f>IF(D3340="","",IF(AND(K3340=0,K3240&gt;0),C3340,""))</f>
        <v/>
      </c>
    </row>
    <row r="3341">
      <c r="A3341" s="49">
        <f>IF(B3341="","",DATE(YEAR('Debt Inputs'!$E$2),MONTH('Debt Inputs'!$E$2)+33,1))</f>
        <v/>
      </c>
      <c r="B3341" s="23">
        <f>IF('Debt Inputs'!A41="","",'Debt Inputs'!A41)</f>
        <v/>
      </c>
      <c r="C3341" s="24">
        <f>IF(B3341="","",IFERROR(VLOOKUP(B3341,'Debt Inputs'!$A$6:$M$105,2,FALSE),""))</f>
        <v/>
      </c>
      <c r="D3341" s="50">
        <f>IF(B3341="","",K3241)</f>
        <v/>
      </c>
      <c r="E3341" s="26">
        <f>IF(B3341="","",IFERROR(VLOOKUP(B3341,'Debt Inputs'!$A$6:$M$105,5,FALSE),0))</f>
        <v/>
      </c>
      <c r="F3341" s="50">
        <f>IF(D3341="","",IFERROR(D3341*E3341/12,0))</f>
        <v/>
      </c>
      <c r="G3341" s="50">
        <f>IF(D3341="","",MIN(IFERROR(VLOOKUP(B3341,'Debt Inputs'!$A$6:$M$105,7,FALSE),0),D3341+F3341))</f>
        <v/>
      </c>
      <c r="H3341" s="50">
        <f>IF(D3341="","",IF(L3341=1,MAX(0,'Debt Inputs'!$B$2-SUM($G$3306:$G$3405)),0))</f>
        <v/>
      </c>
      <c r="I3341" s="50">
        <f>IF(D3341="","",MIN(D3341+F3341,G3341+H3341))</f>
        <v/>
      </c>
      <c r="J3341" s="50">
        <f>IF(D3341="","",MIN(D3341,MAX(0,I3341-F3341)))</f>
        <v/>
      </c>
      <c r="K3341" s="50">
        <f>IF(D3341="","",MAX(0,D3341+F3341-I3341))</f>
        <v/>
      </c>
      <c r="L3341" s="23">
        <f>IF(D3341="","",IF(D3341&lt;=0,"",1+COUNTIFS($D$3306:$D$3405,"&gt;0",$E$3306:$E$3405,"&gt;"&amp;E3341)))</f>
        <v/>
      </c>
      <c r="M3341" s="23">
        <f>IF(D3341="","",IF(AND(K3341&gt;0,L3341=1),"Yes","No"))</f>
        <v/>
      </c>
      <c r="N3341" s="50">
        <f>IF(D3341="","",N3241+F3341)</f>
        <v/>
      </c>
      <c r="O3341" s="49">
        <f>IF(D3341="","",IF(AND(K3341=0,K3241&gt;0),C3341,""))</f>
        <v/>
      </c>
    </row>
    <row r="3342">
      <c r="A3342" s="47">
        <f>IF(B3342="","",DATE(YEAR('Debt Inputs'!$E$2),MONTH('Debt Inputs'!$E$2)+33,1))</f>
        <v/>
      </c>
      <c r="B3342" s="18">
        <f>IF('Debt Inputs'!A42="","",'Debt Inputs'!A42)</f>
        <v/>
      </c>
      <c r="C3342" s="19">
        <f>IF(B3342="","",IFERROR(VLOOKUP(B3342,'Debt Inputs'!$A$6:$M$105,2,FALSE),""))</f>
        <v/>
      </c>
      <c r="D3342" s="48">
        <f>IF(B3342="","",K3242)</f>
        <v/>
      </c>
      <c r="E3342" s="21">
        <f>IF(B3342="","",IFERROR(VLOOKUP(B3342,'Debt Inputs'!$A$6:$M$105,5,FALSE),0))</f>
        <v/>
      </c>
      <c r="F3342" s="48">
        <f>IF(D3342="","",IFERROR(D3342*E3342/12,0))</f>
        <v/>
      </c>
      <c r="G3342" s="48">
        <f>IF(D3342="","",MIN(IFERROR(VLOOKUP(B3342,'Debt Inputs'!$A$6:$M$105,7,FALSE),0),D3342+F3342))</f>
        <v/>
      </c>
      <c r="H3342" s="48">
        <f>IF(D3342="","",IF(L3342=1,MAX(0,'Debt Inputs'!$B$2-SUM($G$3306:$G$3405)),0))</f>
        <v/>
      </c>
      <c r="I3342" s="48">
        <f>IF(D3342="","",MIN(D3342+F3342,G3342+H3342))</f>
        <v/>
      </c>
      <c r="J3342" s="48">
        <f>IF(D3342="","",MIN(D3342,MAX(0,I3342-F3342)))</f>
        <v/>
      </c>
      <c r="K3342" s="48">
        <f>IF(D3342="","",MAX(0,D3342+F3342-I3342))</f>
        <v/>
      </c>
      <c r="L3342" s="18">
        <f>IF(D3342="","",IF(D3342&lt;=0,"",1+COUNTIFS($D$3306:$D$3405,"&gt;0",$E$3306:$E$3405,"&gt;"&amp;E3342)))</f>
        <v/>
      </c>
      <c r="M3342" s="18">
        <f>IF(D3342="","",IF(AND(K3342&gt;0,L3342=1),"Yes","No"))</f>
        <v/>
      </c>
      <c r="N3342" s="48">
        <f>IF(D3342="","",N3242+F3342)</f>
        <v/>
      </c>
      <c r="O3342" s="47">
        <f>IF(D3342="","",IF(AND(K3342=0,K3242&gt;0),C3342,""))</f>
        <v/>
      </c>
    </row>
    <row r="3343">
      <c r="A3343" s="49">
        <f>IF(B3343="","",DATE(YEAR('Debt Inputs'!$E$2),MONTH('Debt Inputs'!$E$2)+33,1))</f>
        <v/>
      </c>
      <c r="B3343" s="23">
        <f>IF('Debt Inputs'!A43="","",'Debt Inputs'!A43)</f>
        <v/>
      </c>
      <c r="C3343" s="24">
        <f>IF(B3343="","",IFERROR(VLOOKUP(B3343,'Debt Inputs'!$A$6:$M$105,2,FALSE),""))</f>
        <v/>
      </c>
      <c r="D3343" s="50">
        <f>IF(B3343="","",K3243)</f>
        <v/>
      </c>
      <c r="E3343" s="26">
        <f>IF(B3343="","",IFERROR(VLOOKUP(B3343,'Debt Inputs'!$A$6:$M$105,5,FALSE),0))</f>
        <v/>
      </c>
      <c r="F3343" s="50">
        <f>IF(D3343="","",IFERROR(D3343*E3343/12,0))</f>
        <v/>
      </c>
      <c r="G3343" s="50">
        <f>IF(D3343="","",MIN(IFERROR(VLOOKUP(B3343,'Debt Inputs'!$A$6:$M$105,7,FALSE),0),D3343+F3343))</f>
        <v/>
      </c>
      <c r="H3343" s="50">
        <f>IF(D3343="","",IF(L3343=1,MAX(0,'Debt Inputs'!$B$2-SUM($G$3306:$G$3405)),0))</f>
        <v/>
      </c>
      <c r="I3343" s="50">
        <f>IF(D3343="","",MIN(D3343+F3343,G3343+H3343))</f>
        <v/>
      </c>
      <c r="J3343" s="50">
        <f>IF(D3343="","",MIN(D3343,MAX(0,I3343-F3343)))</f>
        <v/>
      </c>
      <c r="K3343" s="50">
        <f>IF(D3343="","",MAX(0,D3343+F3343-I3343))</f>
        <v/>
      </c>
      <c r="L3343" s="23">
        <f>IF(D3343="","",IF(D3343&lt;=0,"",1+COUNTIFS($D$3306:$D$3405,"&gt;0",$E$3306:$E$3405,"&gt;"&amp;E3343)))</f>
        <v/>
      </c>
      <c r="M3343" s="23">
        <f>IF(D3343="","",IF(AND(K3343&gt;0,L3343=1),"Yes","No"))</f>
        <v/>
      </c>
      <c r="N3343" s="50">
        <f>IF(D3343="","",N3243+F3343)</f>
        <v/>
      </c>
      <c r="O3343" s="49">
        <f>IF(D3343="","",IF(AND(K3343=0,K3243&gt;0),C3343,""))</f>
        <v/>
      </c>
    </row>
    <row r="3344">
      <c r="A3344" s="47">
        <f>IF(B3344="","",DATE(YEAR('Debt Inputs'!$E$2),MONTH('Debt Inputs'!$E$2)+33,1))</f>
        <v/>
      </c>
      <c r="B3344" s="18">
        <f>IF('Debt Inputs'!A44="","",'Debt Inputs'!A44)</f>
        <v/>
      </c>
      <c r="C3344" s="19">
        <f>IF(B3344="","",IFERROR(VLOOKUP(B3344,'Debt Inputs'!$A$6:$M$105,2,FALSE),""))</f>
        <v/>
      </c>
      <c r="D3344" s="48">
        <f>IF(B3344="","",K3244)</f>
        <v/>
      </c>
      <c r="E3344" s="21">
        <f>IF(B3344="","",IFERROR(VLOOKUP(B3344,'Debt Inputs'!$A$6:$M$105,5,FALSE),0))</f>
        <v/>
      </c>
      <c r="F3344" s="48">
        <f>IF(D3344="","",IFERROR(D3344*E3344/12,0))</f>
        <v/>
      </c>
      <c r="G3344" s="48">
        <f>IF(D3344="","",MIN(IFERROR(VLOOKUP(B3344,'Debt Inputs'!$A$6:$M$105,7,FALSE),0),D3344+F3344))</f>
        <v/>
      </c>
      <c r="H3344" s="48">
        <f>IF(D3344="","",IF(L3344=1,MAX(0,'Debt Inputs'!$B$2-SUM($G$3306:$G$3405)),0))</f>
        <v/>
      </c>
      <c r="I3344" s="48">
        <f>IF(D3344="","",MIN(D3344+F3344,G3344+H3344))</f>
        <v/>
      </c>
      <c r="J3344" s="48">
        <f>IF(D3344="","",MIN(D3344,MAX(0,I3344-F3344)))</f>
        <v/>
      </c>
      <c r="K3344" s="48">
        <f>IF(D3344="","",MAX(0,D3344+F3344-I3344))</f>
        <v/>
      </c>
      <c r="L3344" s="18">
        <f>IF(D3344="","",IF(D3344&lt;=0,"",1+COUNTIFS($D$3306:$D$3405,"&gt;0",$E$3306:$E$3405,"&gt;"&amp;E3344)))</f>
        <v/>
      </c>
      <c r="M3344" s="18">
        <f>IF(D3344="","",IF(AND(K3344&gt;0,L3344=1),"Yes","No"))</f>
        <v/>
      </c>
      <c r="N3344" s="48">
        <f>IF(D3344="","",N3244+F3344)</f>
        <v/>
      </c>
      <c r="O3344" s="47">
        <f>IF(D3344="","",IF(AND(K3344=0,K3244&gt;0),C3344,""))</f>
        <v/>
      </c>
    </row>
    <row r="3345">
      <c r="A3345" s="49">
        <f>IF(B3345="","",DATE(YEAR('Debt Inputs'!$E$2),MONTH('Debt Inputs'!$E$2)+33,1))</f>
        <v/>
      </c>
      <c r="B3345" s="23">
        <f>IF('Debt Inputs'!A45="","",'Debt Inputs'!A45)</f>
        <v/>
      </c>
      <c r="C3345" s="24">
        <f>IF(B3345="","",IFERROR(VLOOKUP(B3345,'Debt Inputs'!$A$6:$M$105,2,FALSE),""))</f>
        <v/>
      </c>
      <c r="D3345" s="50">
        <f>IF(B3345="","",K3245)</f>
        <v/>
      </c>
      <c r="E3345" s="26">
        <f>IF(B3345="","",IFERROR(VLOOKUP(B3345,'Debt Inputs'!$A$6:$M$105,5,FALSE),0))</f>
        <v/>
      </c>
      <c r="F3345" s="50">
        <f>IF(D3345="","",IFERROR(D3345*E3345/12,0))</f>
        <v/>
      </c>
      <c r="G3345" s="50">
        <f>IF(D3345="","",MIN(IFERROR(VLOOKUP(B3345,'Debt Inputs'!$A$6:$M$105,7,FALSE),0),D3345+F3345))</f>
        <v/>
      </c>
      <c r="H3345" s="50">
        <f>IF(D3345="","",IF(L3345=1,MAX(0,'Debt Inputs'!$B$2-SUM($G$3306:$G$3405)),0))</f>
        <v/>
      </c>
      <c r="I3345" s="50">
        <f>IF(D3345="","",MIN(D3345+F3345,G3345+H3345))</f>
        <v/>
      </c>
      <c r="J3345" s="50">
        <f>IF(D3345="","",MIN(D3345,MAX(0,I3345-F3345)))</f>
        <v/>
      </c>
      <c r="K3345" s="50">
        <f>IF(D3345="","",MAX(0,D3345+F3345-I3345))</f>
        <v/>
      </c>
      <c r="L3345" s="23">
        <f>IF(D3345="","",IF(D3345&lt;=0,"",1+COUNTIFS($D$3306:$D$3405,"&gt;0",$E$3306:$E$3405,"&gt;"&amp;E3345)))</f>
        <v/>
      </c>
      <c r="M3345" s="23">
        <f>IF(D3345="","",IF(AND(K3345&gt;0,L3345=1),"Yes","No"))</f>
        <v/>
      </c>
      <c r="N3345" s="50">
        <f>IF(D3345="","",N3245+F3345)</f>
        <v/>
      </c>
      <c r="O3345" s="49">
        <f>IF(D3345="","",IF(AND(K3345=0,K3245&gt;0),C3345,""))</f>
        <v/>
      </c>
    </row>
    <row r="3346">
      <c r="A3346" s="47">
        <f>IF(B3346="","",DATE(YEAR('Debt Inputs'!$E$2),MONTH('Debt Inputs'!$E$2)+33,1))</f>
        <v/>
      </c>
      <c r="B3346" s="18">
        <f>IF('Debt Inputs'!A46="","",'Debt Inputs'!A46)</f>
        <v/>
      </c>
      <c r="C3346" s="19">
        <f>IF(B3346="","",IFERROR(VLOOKUP(B3346,'Debt Inputs'!$A$6:$M$105,2,FALSE),""))</f>
        <v/>
      </c>
      <c r="D3346" s="48">
        <f>IF(B3346="","",K3246)</f>
        <v/>
      </c>
      <c r="E3346" s="21">
        <f>IF(B3346="","",IFERROR(VLOOKUP(B3346,'Debt Inputs'!$A$6:$M$105,5,FALSE),0))</f>
        <v/>
      </c>
      <c r="F3346" s="48">
        <f>IF(D3346="","",IFERROR(D3346*E3346/12,0))</f>
        <v/>
      </c>
      <c r="G3346" s="48">
        <f>IF(D3346="","",MIN(IFERROR(VLOOKUP(B3346,'Debt Inputs'!$A$6:$M$105,7,FALSE),0),D3346+F3346))</f>
        <v/>
      </c>
      <c r="H3346" s="48">
        <f>IF(D3346="","",IF(L3346=1,MAX(0,'Debt Inputs'!$B$2-SUM($G$3306:$G$3405)),0))</f>
        <v/>
      </c>
      <c r="I3346" s="48">
        <f>IF(D3346="","",MIN(D3346+F3346,G3346+H3346))</f>
        <v/>
      </c>
      <c r="J3346" s="48">
        <f>IF(D3346="","",MIN(D3346,MAX(0,I3346-F3346)))</f>
        <v/>
      </c>
      <c r="K3346" s="48">
        <f>IF(D3346="","",MAX(0,D3346+F3346-I3346))</f>
        <v/>
      </c>
      <c r="L3346" s="18">
        <f>IF(D3346="","",IF(D3346&lt;=0,"",1+COUNTIFS($D$3306:$D$3405,"&gt;0",$E$3306:$E$3405,"&gt;"&amp;E3346)))</f>
        <v/>
      </c>
      <c r="M3346" s="18">
        <f>IF(D3346="","",IF(AND(K3346&gt;0,L3346=1),"Yes","No"))</f>
        <v/>
      </c>
      <c r="N3346" s="48">
        <f>IF(D3346="","",N3246+F3346)</f>
        <v/>
      </c>
      <c r="O3346" s="47">
        <f>IF(D3346="","",IF(AND(K3346=0,K3246&gt;0),C3346,""))</f>
        <v/>
      </c>
    </row>
    <row r="3347">
      <c r="A3347" s="49">
        <f>IF(B3347="","",DATE(YEAR('Debt Inputs'!$E$2),MONTH('Debt Inputs'!$E$2)+33,1))</f>
        <v/>
      </c>
      <c r="B3347" s="23">
        <f>IF('Debt Inputs'!A47="","",'Debt Inputs'!A47)</f>
        <v/>
      </c>
      <c r="C3347" s="24">
        <f>IF(B3347="","",IFERROR(VLOOKUP(B3347,'Debt Inputs'!$A$6:$M$105,2,FALSE),""))</f>
        <v/>
      </c>
      <c r="D3347" s="50">
        <f>IF(B3347="","",K3247)</f>
        <v/>
      </c>
      <c r="E3347" s="26">
        <f>IF(B3347="","",IFERROR(VLOOKUP(B3347,'Debt Inputs'!$A$6:$M$105,5,FALSE),0))</f>
        <v/>
      </c>
      <c r="F3347" s="50">
        <f>IF(D3347="","",IFERROR(D3347*E3347/12,0))</f>
        <v/>
      </c>
      <c r="G3347" s="50">
        <f>IF(D3347="","",MIN(IFERROR(VLOOKUP(B3347,'Debt Inputs'!$A$6:$M$105,7,FALSE),0),D3347+F3347))</f>
        <v/>
      </c>
      <c r="H3347" s="50">
        <f>IF(D3347="","",IF(L3347=1,MAX(0,'Debt Inputs'!$B$2-SUM($G$3306:$G$3405)),0))</f>
        <v/>
      </c>
      <c r="I3347" s="50">
        <f>IF(D3347="","",MIN(D3347+F3347,G3347+H3347))</f>
        <v/>
      </c>
      <c r="J3347" s="50">
        <f>IF(D3347="","",MIN(D3347,MAX(0,I3347-F3347)))</f>
        <v/>
      </c>
      <c r="K3347" s="50">
        <f>IF(D3347="","",MAX(0,D3347+F3347-I3347))</f>
        <v/>
      </c>
      <c r="L3347" s="23">
        <f>IF(D3347="","",IF(D3347&lt;=0,"",1+COUNTIFS($D$3306:$D$3405,"&gt;0",$E$3306:$E$3405,"&gt;"&amp;E3347)))</f>
        <v/>
      </c>
      <c r="M3347" s="23">
        <f>IF(D3347="","",IF(AND(K3347&gt;0,L3347=1),"Yes","No"))</f>
        <v/>
      </c>
      <c r="N3347" s="50">
        <f>IF(D3347="","",N3247+F3347)</f>
        <v/>
      </c>
      <c r="O3347" s="49">
        <f>IF(D3347="","",IF(AND(K3347=0,K3247&gt;0),C3347,""))</f>
        <v/>
      </c>
    </row>
    <row r="3348">
      <c r="A3348" s="47">
        <f>IF(B3348="","",DATE(YEAR('Debt Inputs'!$E$2),MONTH('Debt Inputs'!$E$2)+33,1))</f>
        <v/>
      </c>
      <c r="B3348" s="18">
        <f>IF('Debt Inputs'!A48="","",'Debt Inputs'!A48)</f>
        <v/>
      </c>
      <c r="C3348" s="19">
        <f>IF(B3348="","",IFERROR(VLOOKUP(B3348,'Debt Inputs'!$A$6:$M$105,2,FALSE),""))</f>
        <v/>
      </c>
      <c r="D3348" s="48">
        <f>IF(B3348="","",K3248)</f>
        <v/>
      </c>
      <c r="E3348" s="21">
        <f>IF(B3348="","",IFERROR(VLOOKUP(B3348,'Debt Inputs'!$A$6:$M$105,5,FALSE),0))</f>
        <v/>
      </c>
      <c r="F3348" s="48">
        <f>IF(D3348="","",IFERROR(D3348*E3348/12,0))</f>
        <v/>
      </c>
      <c r="G3348" s="48">
        <f>IF(D3348="","",MIN(IFERROR(VLOOKUP(B3348,'Debt Inputs'!$A$6:$M$105,7,FALSE),0),D3348+F3348))</f>
        <v/>
      </c>
      <c r="H3348" s="48">
        <f>IF(D3348="","",IF(L3348=1,MAX(0,'Debt Inputs'!$B$2-SUM($G$3306:$G$3405)),0))</f>
        <v/>
      </c>
      <c r="I3348" s="48">
        <f>IF(D3348="","",MIN(D3348+F3348,G3348+H3348))</f>
        <v/>
      </c>
      <c r="J3348" s="48">
        <f>IF(D3348="","",MIN(D3348,MAX(0,I3348-F3348)))</f>
        <v/>
      </c>
      <c r="K3348" s="48">
        <f>IF(D3348="","",MAX(0,D3348+F3348-I3348))</f>
        <v/>
      </c>
      <c r="L3348" s="18">
        <f>IF(D3348="","",IF(D3348&lt;=0,"",1+COUNTIFS($D$3306:$D$3405,"&gt;0",$E$3306:$E$3405,"&gt;"&amp;E3348)))</f>
        <v/>
      </c>
      <c r="M3348" s="18">
        <f>IF(D3348="","",IF(AND(K3348&gt;0,L3348=1),"Yes","No"))</f>
        <v/>
      </c>
      <c r="N3348" s="48">
        <f>IF(D3348="","",N3248+F3348)</f>
        <v/>
      </c>
      <c r="O3348" s="47">
        <f>IF(D3348="","",IF(AND(K3348=0,K3248&gt;0),C3348,""))</f>
        <v/>
      </c>
    </row>
    <row r="3349">
      <c r="A3349" s="49">
        <f>IF(B3349="","",DATE(YEAR('Debt Inputs'!$E$2),MONTH('Debt Inputs'!$E$2)+33,1))</f>
        <v/>
      </c>
      <c r="B3349" s="23">
        <f>IF('Debt Inputs'!A49="","",'Debt Inputs'!A49)</f>
        <v/>
      </c>
      <c r="C3349" s="24">
        <f>IF(B3349="","",IFERROR(VLOOKUP(B3349,'Debt Inputs'!$A$6:$M$105,2,FALSE),""))</f>
        <v/>
      </c>
      <c r="D3349" s="50">
        <f>IF(B3349="","",K3249)</f>
        <v/>
      </c>
      <c r="E3349" s="26">
        <f>IF(B3349="","",IFERROR(VLOOKUP(B3349,'Debt Inputs'!$A$6:$M$105,5,FALSE),0))</f>
        <v/>
      </c>
      <c r="F3349" s="50">
        <f>IF(D3349="","",IFERROR(D3349*E3349/12,0))</f>
        <v/>
      </c>
      <c r="G3349" s="50">
        <f>IF(D3349="","",MIN(IFERROR(VLOOKUP(B3349,'Debt Inputs'!$A$6:$M$105,7,FALSE),0),D3349+F3349))</f>
        <v/>
      </c>
      <c r="H3349" s="50">
        <f>IF(D3349="","",IF(L3349=1,MAX(0,'Debt Inputs'!$B$2-SUM($G$3306:$G$3405)),0))</f>
        <v/>
      </c>
      <c r="I3349" s="50">
        <f>IF(D3349="","",MIN(D3349+F3349,G3349+H3349))</f>
        <v/>
      </c>
      <c r="J3349" s="50">
        <f>IF(D3349="","",MIN(D3349,MAX(0,I3349-F3349)))</f>
        <v/>
      </c>
      <c r="K3349" s="50">
        <f>IF(D3349="","",MAX(0,D3349+F3349-I3349))</f>
        <v/>
      </c>
      <c r="L3349" s="23">
        <f>IF(D3349="","",IF(D3349&lt;=0,"",1+COUNTIFS($D$3306:$D$3405,"&gt;0",$E$3306:$E$3405,"&gt;"&amp;E3349)))</f>
        <v/>
      </c>
      <c r="M3349" s="23">
        <f>IF(D3349="","",IF(AND(K3349&gt;0,L3349=1),"Yes","No"))</f>
        <v/>
      </c>
      <c r="N3349" s="50">
        <f>IF(D3349="","",N3249+F3349)</f>
        <v/>
      </c>
      <c r="O3349" s="49">
        <f>IF(D3349="","",IF(AND(K3349=0,K3249&gt;0),C3349,""))</f>
        <v/>
      </c>
    </row>
    <row r="3350">
      <c r="A3350" s="47">
        <f>IF(B3350="","",DATE(YEAR('Debt Inputs'!$E$2),MONTH('Debt Inputs'!$E$2)+33,1))</f>
        <v/>
      </c>
      <c r="B3350" s="18">
        <f>IF('Debt Inputs'!A50="","",'Debt Inputs'!A50)</f>
        <v/>
      </c>
      <c r="C3350" s="19">
        <f>IF(B3350="","",IFERROR(VLOOKUP(B3350,'Debt Inputs'!$A$6:$M$105,2,FALSE),""))</f>
        <v/>
      </c>
      <c r="D3350" s="48">
        <f>IF(B3350="","",K3250)</f>
        <v/>
      </c>
      <c r="E3350" s="21">
        <f>IF(B3350="","",IFERROR(VLOOKUP(B3350,'Debt Inputs'!$A$6:$M$105,5,FALSE),0))</f>
        <v/>
      </c>
      <c r="F3350" s="48">
        <f>IF(D3350="","",IFERROR(D3350*E3350/12,0))</f>
        <v/>
      </c>
      <c r="G3350" s="48">
        <f>IF(D3350="","",MIN(IFERROR(VLOOKUP(B3350,'Debt Inputs'!$A$6:$M$105,7,FALSE),0),D3350+F3350))</f>
        <v/>
      </c>
      <c r="H3350" s="48">
        <f>IF(D3350="","",IF(L3350=1,MAX(0,'Debt Inputs'!$B$2-SUM($G$3306:$G$3405)),0))</f>
        <v/>
      </c>
      <c r="I3350" s="48">
        <f>IF(D3350="","",MIN(D3350+F3350,G3350+H3350))</f>
        <v/>
      </c>
      <c r="J3350" s="48">
        <f>IF(D3350="","",MIN(D3350,MAX(0,I3350-F3350)))</f>
        <v/>
      </c>
      <c r="K3350" s="48">
        <f>IF(D3350="","",MAX(0,D3350+F3350-I3350))</f>
        <v/>
      </c>
      <c r="L3350" s="18">
        <f>IF(D3350="","",IF(D3350&lt;=0,"",1+COUNTIFS($D$3306:$D$3405,"&gt;0",$E$3306:$E$3405,"&gt;"&amp;E3350)))</f>
        <v/>
      </c>
      <c r="M3350" s="18">
        <f>IF(D3350="","",IF(AND(K3350&gt;0,L3350=1),"Yes","No"))</f>
        <v/>
      </c>
      <c r="N3350" s="48">
        <f>IF(D3350="","",N3250+F3350)</f>
        <v/>
      </c>
      <c r="O3350" s="47">
        <f>IF(D3350="","",IF(AND(K3350=0,K3250&gt;0),C3350,""))</f>
        <v/>
      </c>
    </row>
    <row r="3351">
      <c r="A3351" s="49">
        <f>IF(B3351="","",DATE(YEAR('Debt Inputs'!$E$2),MONTH('Debt Inputs'!$E$2)+33,1))</f>
        <v/>
      </c>
      <c r="B3351" s="23">
        <f>IF('Debt Inputs'!A51="","",'Debt Inputs'!A51)</f>
        <v/>
      </c>
      <c r="C3351" s="24">
        <f>IF(B3351="","",IFERROR(VLOOKUP(B3351,'Debt Inputs'!$A$6:$M$105,2,FALSE),""))</f>
        <v/>
      </c>
      <c r="D3351" s="50">
        <f>IF(B3351="","",K3251)</f>
        <v/>
      </c>
      <c r="E3351" s="26">
        <f>IF(B3351="","",IFERROR(VLOOKUP(B3351,'Debt Inputs'!$A$6:$M$105,5,FALSE),0))</f>
        <v/>
      </c>
      <c r="F3351" s="50">
        <f>IF(D3351="","",IFERROR(D3351*E3351/12,0))</f>
        <v/>
      </c>
      <c r="G3351" s="50">
        <f>IF(D3351="","",MIN(IFERROR(VLOOKUP(B3351,'Debt Inputs'!$A$6:$M$105,7,FALSE),0),D3351+F3351))</f>
        <v/>
      </c>
      <c r="H3351" s="50">
        <f>IF(D3351="","",IF(L3351=1,MAX(0,'Debt Inputs'!$B$2-SUM($G$3306:$G$3405)),0))</f>
        <v/>
      </c>
      <c r="I3351" s="50">
        <f>IF(D3351="","",MIN(D3351+F3351,G3351+H3351))</f>
        <v/>
      </c>
      <c r="J3351" s="50">
        <f>IF(D3351="","",MIN(D3351,MAX(0,I3351-F3351)))</f>
        <v/>
      </c>
      <c r="K3351" s="50">
        <f>IF(D3351="","",MAX(0,D3351+F3351-I3351))</f>
        <v/>
      </c>
      <c r="L3351" s="23">
        <f>IF(D3351="","",IF(D3351&lt;=0,"",1+COUNTIFS($D$3306:$D$3405,"&gt;0",$E$3306:$E$3405,"&gt;"&amp;E3351)))</f>
        <v/>
      </c>
      <c r="M3351" s="23">
        <f>IF(D3351="","",IF(AND(K3351&gt;0,L3351=1),"Yes","No"))</f>
        <v/>
      </c>
      <c r="N3351" s="50">
        <f>IF(D3351="","",N3251+F3351)</f>
        <v/>
      </c>
      <c r="O3351" s="49">
        <f>IF(D3351="","",IF(AND(K3351=0,K3251&gt;0),C3351,""))</f>
        <v/>
      </c>
    </row>
    <row r="3352">
      <c r="A3352" s="47">
        <f>IF(B3352="","",DATE(YEAR('Debt Inputs'!$E$2),MONTH('Debt Inputs'!$E$2)+33,1))</f>
        <v/>
      </c>
      <c r="B3352" s="18">
        <f>IF('Debt Inputs'!A52="","",'Debt Inputs'!A52)</f>
        <v/>
      </c>
      <c r="C3352" s="19">
        <f>IF(B3352="","",IFERROR(VLOOKUP(B3352,'Debt Inputs'!$A$6:$M$105,2,FALSE),""))</f>
        <v/>
      </c>
      <c r="D3352" s="48">
        <f>IF(B3352="","",K3252)</f>
        <v/>
      </c>
      <c r="E3352" s="21">
        <f>IF(B3352="","",IFERROR(VLOOKUP(B3352,'Debt Inputs'!$A$6:$M$105,5,FALSE),0))</f>
        <v/>
      </c>
      <c r="F3352" s="48">
        <f>IF(D3352="","",IFERROR(D3352*E3352/12,0))</f>
        <v/>
      </c>
      <c r="G3352" s="48">
        <f>IF(D3352="","",MIN(IFERROR(VLOOKUP(B3352,'Debt Inputs'!$A$6:$M$105,7,FALSE),0),D3352+F3352))</f>
        <v/>
      </c>
      <c r="H3352" s="48">
        <f>IF(D3352="","",IF(L3352=1,MAX(0,'Debt Inputs'!$B$2-SUM($G$3306:$G$3405)),0))</f>
        <v/>
      </c>
      <c r="I3352" s="48">
        <f>IF(D3352="","",MIN(D3352+F3352,G3352+H3352))</f>
        <v/>
      </c>
      <c r="J3352" s="48">
        <f>IF(D3352="","",MIN(D3352,MAX(0,I3352-F3352)))</f>
        <v/>
      </c>
      <c r="K3352" s="48">
        <f>IF(D3352="","",MAX(0,D3352+F3352-I3352))</f>
        <v/>
      </c>
      <c r="L3352" s="18">
        <f>IF(D3352="","",IF(D3352&lt;=0,"",1+COUNTIFS($D$3306:$D$3405,"&gt;0",$E$3306:$E$3405,"&gt;"&amp;E3352)))</f>
        <v/>
      </c>
      <c r="M3352" s="18">
        <f>IF(D3352="","",IF(AND(K3352&gt;0,L3352=1),"Yes","No"))</f>
        <v/>
      </c>
      <c r="N3352" s="48">
        <f>IF(D3352="","",N3252+F3352)</f>
        <v/>
      </c>
      <c r="O3352" s="47">
        <f>IF(D3352="","",IF(AND(K3352=0,K3252&gt;0),C3352,""))</f>
        <v/>
      </c>
    </row>
    <row r="3353">
      <c r="A3353" s="49">
        <f>IF(B3353="","",DATE(YEAR('Debt Inputs'!$E$2),MONTH('Debt Inputs'!$E$2)+33,1))</f>
        <v/>
      </c>
      <c r="B3353" s="23">
        <f>IF('Debt Inputs'!A53="","",'Debt Inputs'!A53)</f>
        <v/>
      </c>
      <c r="C3353" s="24">
        <f>IF(B3353="","",IFERROR(VLOOKUP(B3353,'Debt Inputs'!$A$6:$M$105,2,FALSE),""))</f>
        <v/>
      </c>
      <c r="D3353" s="50">
        <f>IF(B3353="","",K3253)</f>
        <v/>
      </c>
      <c r="E3353" s="26">
        <f>IF(B3353="","",IFERROR(VLOOKUP(B3353,'Debt Inputs'!$A$6:$M$105,5,FALSE),0))</f>
        <v/>
      </c>
      <c r="F3353" s="50">
        <f>IF(D3353="","",IFERROR(D3353*E3353/12,0))</f>
        <v/>
      </c>
      <c r="G3353" s="50">
        <f>IF(D3353="","",MIN(IFERROR(VLOOKUP(B3353,'Debt Inputs'!$A$6:$M$105,7,FALSE),0),D3353+F3353))</f>
        <v/>
      </c>
      <c r="H3353" s="50">
        <f>IF(D3353="","",IF(L3353=1,MAX(0,'Debt Inputs'!$B$2-SUM($G$3306:$G$3405)),0))</f>
        <v/>
      </c>
      <c r="I3353" s="50">
        <f>IF(D3353="","",MIN(D3353+F3353,G3353+H3353))</f>
        <v/>
      </c>
      <c r="J3353" s="50">
        <f>IF(D3353="","",MIN(D3353,MAX(0,I3353-F3353)))</f>
        <v/>
      </c>
      <c r="K3353" s="50">
        <f>IF(D3353="","",MAX(0,D3353+F3353-I3353))</f>
        <v/>
      </c>
      <c r="L3353" s="23">
        <f>IF(D3353="","",IF(D3353&lt;=0,"",1+COUNTIFS($D$3306:$D$3405,"&gt;0",$E$3306:$E$3405,"&gt;"&amp;E3353)))</f>
        <v/>
      </c>
      <c r="M3353" s="23">
        <f>IF(D3353="","",IF(AND(K3353&gt;0,L3353=1),"Yes","No"))</f>
        <v/>
      </c>
      <c r="N3353" s="50">
        <f>IF(D3353="","",N3253+F3353)</f>
        <v/>
      </c>
      <c r="O3353" s="49">
        <f>IF(D3353="","",IF(AND(K3353=0,K3253&gt;0),C3353,""))</f>
        <v/>
      </c>
    </row>
    <row r="3354">
      <c r="A3354" s="47">
        <f>IF(B3354="","",DATE(YEAR('Debt Inputs'!$E$2),MONTH('Debt Inputs'!$E$2)+33,1))</f>
        <v/>
      </c>
      <c r="B3354" s="18">
        <f>IF('Debt Inputs'!A54="","",'Debt Inputs'!A54)</f>
        <v/>
      </c>
      <c r="C3354" s="19">
        <f>IF(B3354="","",IFERROR(VLOOKUP(B3354,'Debt Inputs'!$A$6:$M$105,2,FALSE),""))</f>
        <v/>
      </c>
      <c r="D3354" s="48">
        <f>IF(B3354="","",K3254)</f>
        <v/>
      </c>
      <c r="E3354" s="21">
        <f>IF(B3354="","",IFERROR(VLOOKUP(B3354,'Debt Inputs'!$A$6:$M$105,5,FALSE),0))</f>
        <v/>
      </c>
      <c r="F3354" s="48">
        <f>IF(D3354="","",IFERROR(D3354*E3354/12,0))</f>
        <v/>
      </c>
      <c r="G3354" s="48">
        <f>IF(D3354="","",MIN(IFERROR(VLOOKUP(B3354,'Debt Inputs'!$A$6:$M$105,7,FALSE),0),D3354+F3354))</f>
        <v/>
      </c>
      <c r="H3354" s="48">
        <f>IF(D3354="","",IF(L3354=1,MAX(0,'Debt Inputs'!$B$2-SUM($G$3306:$G$3405)),0))</f>
        <v/>
      </c>
      <c r="I3354" s="48">
        <f>IF(D3354="","",MIN(D3354+F3354,G3354+H3354))</f>
        <v/>
      </c>
      <c r="J3354" s="48">
        <f>IF(D3354="","",MIN(D3354,MAX(0,I3354-F3354)))</f>
        <v/>
      </c>
      <c r="K3354" s="48">
        <f>IF(D3354="","",MAX(0,D3354+F3354-I3354))</f>
        <v/>
      </c>
      <c r="L3354" s="18">
        <f>IF(D3354="","",IF(D3354&lt;=0,"",1+COUNTIFS($D$3306:$D$3405,"&gt;0",$E$3306:$E$3405,"&gt;"&amp;E3354)))</f>
        <v/>
      </c>
      <c r="M3354" s="18">
        <f>IF(D3354="","",IF(AND(K3354&gt;0,L3354=1),"Yes","No"))</f>
        <v/>
      </c>
      <c r="N3354" s="48">
        <f>IF(D3354="","",N3254+F3354)</f>
        <v/>
      </c>
      <c r="O3354" s="47">
        <f>IF(D3354="","",IF(AND(K3354=0,K3254&gt;0),C3354,""))</f>
        <v/>
      </c>
    </row>
    <row r="3355">
      <c r="A3355" s="49">
        <f>IF(B3355="","",DATE(YEAR('Debt Inputs'!$E$2),MONTH('Debt Inputs'!$E$2)+33,1))</f>
        <v/>
      </c>
      <c r="B3355" s="23">
        <f>IF('Debt Inputs'!A55="","",'Debt Inputs'!A55)</f>
        <v/>
      </c>
      <c r="C3355" s="24">
        <f>IF(B3355="","",IFERROR(VLOOKUP(B3355,'Debt Inputs'!$A$6:$M$105,2,FALSE),""))</f>
        <v/>
      </c>
      <c r="D3355" s="50">
        <f>IF(B3355="","",K3255)</f>
        <v/>
      </c>
      <c r="E3355" s="26">
        <f>IF(B3355="","",IFERROR(VLOOKUP(B3355,'Debt Inputs'!$A$6:$M$105,5,FALSE),0))</f>
        <v/>
      </c>
      <c r="F3355" s="50">
        <f>IF(D3355="","",IFERROR(D3355*E3355/12,0))</f>
        <v/>
      </c>
      <c r="G3355" s="50">
        <f>IF(D3355="","",MIN(IFERROR(VLOOKUP(B3355,'Debt Inputs'!$A$6:$M$105,7,FALSE),0),D3355+F3355))</f>
        <v/>
      </c>
      <c r="H3355" s="50">
        <f>IF(D3355="","",IF(L3355=1,MAX(0,'Debt Inputs'!$B$2-SUM($G$3306:$G$3405)),0))</f>
        <v/>
      </c>
      <c r="I3355" s="50">
        <f>IF(D3355="","",MIN(D3355+F3355,G3355+H3355))</f>
        <v/>
      </c>
      <c r="J3355" s="50">
        <f>IF(D3355="","",MIN(D3355,MAX(0,I3355-F3355)))</f>
        <v/>
      </c>
      <c r="K3355" s="50">
        <f>IF(D3355="","",MAX(0,D3355+F3355-I3355))</f>
        <v/>
      </c>
      <c r="L3355" s="23">
        <f>IF(D3355="","",IF(D3355&lt;=0,"",1+COUNTIFS($D$3306:$D$3405,"&gt;0",$E$3306:$E$3405,"&gt;"&amp;E3355)))</f>
        <v/>
      </c>
      <c r="M3355" s="23">
        <f>IF(D3355="","",IF(AND(K3355&gt;0,L3355=1),"Yes","No"))</f>
        <v/>
      </c>
      <c r="N3355" s="50">
        <f>IF(D3355="","",N3255+F3355)</f>
        <v/>
      </c>
      <c r="O3355" s="49">
        <f>IF(D3355="","",IF(AND(K3355=0,K3255&gt;0),C3355,""))</f>
        <v/>
      </c>
    </row>
    <row r="3356">
      <c r="A3356" s="47">
        <f>IF(B3356="","",DATE(YEAR('Debt Inputs'!$E$2),MONTH('Debt Inputs'!$E$2)+33,1))</f>
        <v/>
      </c>
      <c r="B3356" s="18">
        <f>IF('Debt Inputs'!A56="","",'Debt Inputs'!A56)</f>
        <v/>
      </c>
      <c r="C3356" s="19">
        <f>IF(B3356="","",IFERROR(VLOOKUP(B3356,'Debt Inputs'!$A$6:$M$105,2,FALSE),""))</f>
        <v/>
      </c>
      <c r="D3356" s="48">
        <f>IF(B3356="","",K3256)</f>
        <v/>
      </c>
      <c r="E3356" s="21">
        <f>IF(B3356="","",IFERROR(VLOOKUP(B3356,'Debt Inputs'!$A$6:$M$105,5,FALSE),0))</f>
        <v/>
      </c>
      <c r="F3356" s="48">
        <f>IF(D3356="","",IFERROR(D3356*E3356/12,0))</f>
        <v/>
      </c>
      <c r="G3356" s="48">
        <f>IF(D3356="","",MIN(IFERROR(VLOOKUP(B3356,'Debt Inputs'!$A$6:$M$105,7,FALSE),0),D3356+F3356))</f>
        <v/>
      </c>
      <c r="H3356" s="48">
        <f>IF(D3356="","",IF(L3356=1,MAX(0,'Debt Inputs'!$B$2-SUM($G$3306:$G$3405)),0))</f>
        <v/>
      </c>
      <c r="I3356" s="48">
        <f>IF(D3356="","",MIN(D3356+F3356,G3356+H3356))</f>
        <v/>
      </c>
      <c r="J3356" s="48">
        <f>IF(D3356="","",MIN(D3356,MAX(0,I3356-F3356)))</f>
        <v/>
      </c>
      <c r="K3356" s="48">
        <f>IF(D3356="","",MAX(0,D3356+F3356-I3356))</f>
        <v/>
      </c>
      <c r="L3356" s="18">
        <f>IF(D3356="","",IF(D3356&lt;=0,"",1+COUNTIFS($D$3306:$D$3405,"&gt;0",$E$3306:$E$3405,"&gt;"&amp;E3356)))</f>
        <v/>
      </c>
      <c r="M3356" s="18">
        <f>IF(D3356="","",IF(AND(K3356&gt;0,L3356=1),"Yes","No"))</f>
        <v/>
      </c>
      <c r="N3356" s="48">
        <f>IF(D3356="","",N3256+F3356)</f>
        <v/>
      </c>
      <c r="O3356" s="47">
        <f>IF(D3356="","",IF(AND(K3356=0,K3256&gt;0),C3356,""))</f>
        <v/>
      </c>
    </row>
    <row r="3357">
      <c r="A3357" s="49">
        <f>IF(B3357="","",DATE(YEAR('Debt Inputs'!$E$2),MONTH('Debt Inputs'!$E$2)+33,1))</f>
        <v/>
      </c>
      <c r="B3357" s="23">
        <f>IF('Debt Inputs'!A57="","",'Debt Inputs'!A57)</f>
        <v/>
      </c>
      <c r="C3357" s="24">
        <f>IF(B3357="","",IFERROR(VLOOKUP(B3357,'Debt Inputs'!$A$6:$M$105,2,FALSE),""))</f>
        <v/>
      </c>
      <c r="D3357" s="50">
        <f>IF(B3357="","",K3257)</f>
        <v/>
      </c>
      <c r="E3357" s="26">
        <f>IF(B3357="","",IFERROR(VLOOKUP(B3357,'Debt Inputs'!$A$6:$M$105,5,FALSE),0))</f>
        <v/>
      </c>
      <c r="F3357" s="50">
        <f>IF(D3357="","",IFERROR(D3357*E3357/12,0))</f>
        <v/>
      </c>
      <c r="G3357" s="50">
        <f>IF(D3357="","",MIN(IFERROR(VLOOKUP(B3357,'Debt Inputs'!$A$6:$M$105,7,FALSE),0),D3357+F3357))</f>
        <v/>
      </c>
      <c r="H3357" s="50">
        <f>IF(D3357="","",IF(L3357=1,MAX(0,'Debt Inputs'!$B$2-SUM($G$3306:$G$3405)),0))</f>
        <v/>
      </c>
      <c r="I3357" s="50">
        <f>IF(D3357="","",MIN(D3357+F3357,G3357+H3357))</f>
        <v/>
      </c>
      <c r="J3357" s="50">
        <f>IF(D3357="","",MIN(D3357,MAX(0,I3357-F3357)))</f>
        <v/>
      </c>
      <c r="K3357" s="50">
        <f>IF(D3357="","",MAX(0,D3357+F3357-I3357))</f>
        <v/>
      </c>
      <c r="L3357" s="23">
        <f>IF(D3357="","",IF(D3357&lt;=0,"",1+COUNTIFS($D$3306:$D$3405,"&gt;0",$E$3306:$E$3405,"&gt;"&amp;E3357)))</f>
        <v/>
      </c>
      <c r="M3357" s="23">
        <f>IF(D3357="","",IF(AND(K3357&gt;0,L3357=1),"Yes","No"))</f>
        <v/>
      </c>
      <c r="N3357" s="50">
        <f>IF(D3357="","",N3257+F3357)</f>
        <v/>
      </c>
      <c r="O3357" s="49">
        <f>IF(D3357="","",IF(AND(K3357=0,K3257&gt;0),C3357,""))</f>
        <v/>
      </c>
    </row>
    <row r="3358">
      <c r="A3358" s="47">
        <f>IF(B3358="","",DATE(YEAR('Debt Inputs'!$E$2),MONTH('Debt Inputs'!$E$2)+33,1))</f>
        <v/>
      </c>
      <c r="B3358" s="18">
        <f>IF('Debt Inputs'!A58="","",'Debt Inputs'!A58)</f>
        <v/>
      </c>
      <c r="C3358" s="19">
        <f>IF(B3358="","",IFERROR(VLOOKUP(B3358,'Debt Inputs'!$A$6:$M$105,2,FALSE),""))</f>
        <v/>
      </c>
      <c r="D3358" s="48">
        <f>IF(B3358="","",K3258)</f>
        <v/>
      </c>
      <c r="E3358" s="21">
        <f>IF(B3358="","",IFERROR(VLOOKUP(B3358,'Debt Inputs'!$A$6:$M$105,5,FALSE),0))</f>
        <v/>
      </c>
      <c r="F3358" s="48">
        <f>IF(D3358="","",IFERROR(D3358*E3358/12,0))</f>
        <v/>
      </c>
      <c r="G3358" s="48">
        <f>IF(D3358="","",MIN(IFERROR(VLOOKUP(B3358,'Debt Inputs'!$A$6:$M$105,7,FALSE),0),D3358+F3358))</f>
        <v/>
      </c>
      <c r="H3358" s="48">
        <f>IF(D3358="","",IF(L3358=1,MAX(0,'Debt Inputs'!$B$2-SUM($G$3306:$G$3405)),0))</f>
        <v/>
      </c>
      <c r="I3358" s="48">
        <f>IF(D3358="","",MIN(D3358+F3358,G3358+H3358))</f>
        <v/>
      </c>
      <c r="J3358" s="48">
        <f>IF(D3358="","",MIN(D3358,MAX(0,I3358-F3358)))</f>
        <v/>
      </c>
      <c r="K3358" s="48">
        <f>IF(D3358="","",MAX(0,D3358+F3358-I3358))</f>
        <v/>
      </c>
      <c r="L3358" s="18">
        <f>IF(D3358="","",IF(D3358&lt;=0,"",1+COUNTIFS($D$3306:$D$3405,"&gt;0",$E$3306:$E$3405,"&gt;"&amp;E3358)))</f>
        <v/>
      </c>
      <c r="M3358" s="18">
        <f>IF(D3358="","",IF(AND(K3358&gt;0,L3358=1),"Yes","No"))</f>
        <v/>
      </c>
      <c r="N3358" s="48">
        <f>IF(D3358="","",N3258+F3358)</f>
        <v/>
      </c>
      <c r="O3358" s="47">
        <f>IF(D3358="","",IF(AND(K3358=0,K3258&gt;0),C3358,""))</f>
        <v/>
      </c>
    </row>
    <row r="3359">
      <c r="A3359" s="49">
        <f>IF(B3359="","",DATE(YEAR('Debt Inputs'!$E$2),MONTH('Debt Inputs'!$E$2)+33,1))</f>
        <v/>
      </c>
      <c r="B3359" s="23">
        <f>IF('Debt Inputs'!A59="","",'Debt Inputs'!A59)</f>
        <v/>
      </c>
      <c r="C3359" s="24">
        <f>IF(B3359="","",IFERROR(VLOOKUP(B3359,'Debt Inputs'!$A$6:$M$105,2,FALSE),""))</f>
        <v/>
      </c>
      <c r="D3359" s="50">
        <f>IF(B3359="","",K3259)</f>
        <v/>
      </c>
      <c r="E3359" s="26">
        <f>IF(B3359="","",IFERROR(VLOOKUP(B3359,'Debt Inputs'!$A$6:$M$105,5,FALSE),0))</f>
        <v/>
      </c>
      <c r="F3359" s="50">
        <f>IF(D3359="","",IFERROR(D3359*E3359/12,0))</f>
        <v/>
      </c>
      <c r="G3359" s="50">
        <f>IF(D3359="","",MIN(IFERROR(VLOOKUP(B3359,'Debt Inputs'!$A$6:$M$105,7,FALSE),0),D3359+F3359))</f>
        <v/>
      </c>
      <c r="H3359" s="50">
        <f>IF(D3359="","",IF(L3359=1,MAX(0,'Debt Inputs'!$B$2-SUM($G$3306:$G$3405)),0))</f>
        <v/>
      </c>
      <c r="I3359" s="50">
        <f>IF(D3359="","",MIN(D3359+F3359,G3359+H3359))</f>
        <v/>
      </c>
      <c r="J3359" s="50">
        <f>IF(D3359="","",MIN(D3359,MAX(0,I3359-F3359)))</f>
        <v/>
      </c>
      <c r="K3359" s="50">
        <f>IF(D3359="","",MAX(0,D3359+F3359-I3359))</f>
        <v/>
      </c>
      <c r="L3359" s="23">
        <f>IF(D3359="","",IF(D3359&lt;=0,"",1+COUNTIFS($D$3306:$D$3405,"&gt;0",$E$3306:$E$3405,"&gt;"&amp;E3359)))</f>
        <v/>
      </c>
      <c r="M3359" s="23">
        <f>IF(D3359="","",IF(AND(K3359&gt;0,L3359=1),"Yes","No"))</f>
        <v/>
      </c>
      <c r="N3359" s="50">
        <f>IF(D3359="","",N3259+F3359)</f>
        <v/>
      </c>
      <c r="O3359" s="49">
        <f>IF(D3359="","",IF(AND(K3359=0,K3259&gt;0),C3359,""))</f>
        <v/>
      </c>
    </row>
    <row r="3360">
      <c r="A3360" s="47">
        <f>IF(B3360="","",DATE(YEAR('Debt Inputs'!$E$2),MONTH('Debt Inputs'!$E$2)+33,1))</f>
        <v/>
      </c>
      <c r="B3360" s="18">
        <f>IF('Debt Inputs'!A60="","",'Debt Inputs'!A60)</f>
        <v/>
      </c>
      <c r="C3360" s="19">
        <f>IF(B3360="","",IFERROR(VLOOKUP(B3360,'Debt Inputs'!$A$6:$M$105,2,FALSE),""))</f>
        <v/>
      </c>
      <c r="D3360" s="48">
        <f>IF(B3360="","",K3260)</f>
        <v/>
      </c>
      <c r="E3360" s="21">
        <f>IF(B3360="","",IFERROR(VLOOKUP(B3360,'Debt Inputs'!$A$6:$M$105,5,FALSE),0))</f>
        <v/>
      </c>
      <c r="F3360" s="48">
        <f>IF(D3360="","",IFERROR(D3360*E3360/12,0))</f>
        <v/>
      </c>
      <c r="G3360" s="48">
        <f>IF(D3360="","",MIN(IFERROR(VLOOKUP(B3360,'Debt Inputs'!$A$6:$M$105,7,FALSE),0),D3360+F3360))</f>
        <v/>
      </c>
      <c r="H3360" s="48">
        <f>IF(D3360="","",IF(L3360=1,MAX(0,'Debt Inputs'!$B$2-SUM($G$3306:$G$3405)),0))</f>
        <v/>
      </c>
      <c r="I3360" s="48">
        <f>IF(D3360="","",MIN(D3360+F3360,G3360+H3360))</f>
        <v/>
      </c>
      <c r="J3360" s="48">
        <f>IF(D3360="","",MIN(D3360,MAX(0,I3360-F3360)))</f>
        <v/>
      </c>
      <c r="K3360" s="48">
        <f>IF(D3360="","",MAX(0,D3360+F3360-I3360))</f>
        <v/>
      </c>
      <c r="L3360" s="18">
        <f>IF(D3360="","",IF(D3360&lt;=0,"",1+COUNTIFS($D$3306:$D$3405,"&gt;0",$E$3306:$E$3405,"&gt;"&amp;E3360)))</f>
        <v/>
      </c>
      <c r="M3360" s="18">
        <f>IF(D3360="","",IF(AND(K3360&gt;0,L3360=1),"Yes","No"))</f>
        <v/>
      </c>
      <c r="N3360" s="48">
        <f>IF(D3360="","",N3260+F3360)</f>
        <v/>
      </c>
      <c r="O3360" s="47">
        <f>IF(D3360="","",IF(AND(K3360=0,K3260&gt;0),C3360,""))</f>
        <v/>
      </c>
    </row>
    <row r="3361">
      <c r="A3361" s="49">
        <f>IF(B3361="","",DATE(YEAR('Debt Inputs'!$E$2),MONTH('Debt Inputs'!$E$2)+33,1))</f>
        <v/>
      </c>
      <c r="B3361" s="23">
        <f>IF('Debt Inputs'!A61="","",'Debt Inputs'!A61)</f>
        <v/>
      </c>
      <c r="C3361" s="24">
        <f>IF(B3361="","",IFERROR(VLOOKUP(B3361,'Debt Inputs'!$A$6:$M$105,2,FALSE),""))</f>
        <v/>
      </c>
      <c r="D3361" s="50">
        <f>IF(B3361="","",K3261)</f>
        <v/>
      </c>
      <c r="E3361" s="26">
        <f>IF(B3361="","",IFERROR(VLOOKUP(B3361,'Debt Inputs'!$A$6:$M$105,5,FALSE),0))</f>
        <v/>
      </c>
      <c r="F3361" s="50">
        <f>IF(D3361="","",IFERROR(D3361*E3361/12,0))</f>
        <v/>
      </c>
      <c r="G3361" s="50">
        <f>IF(D3361="","",MIN(IFERROR(VLOOKUP(B3361,'Debt Inputs'!$A$6:$M$105,7,FALSE),0),D3361+F3361))</f>
        <v/>
      </c>
      <c r="H3361" s="50">
        <f>IF(D3361="","",IF(L3361=1,MAX(0,'Debt Inputs'!$B$2-SUM($G$3306:$G$3405)),0))</f>
        <v/>
      </c>
      <c r="I3361" s="50">
        <f>IF(D3361="","",MIN(D3361+F3361,G3361+H3361))</f>
        <v/>
      </c>
      <c r="J3361" s="50">
        <f>IF(D3361="","",MIN(D3361,MAX(0,I3361-F3361)))</f>
        <v/>
      </c>
      <c r="K3361" s="50">
        <f>IF(D3361="","",MAX(0,D3361+F3361-I3361))</f>
        <v/>
      </c>
      <c r="L3361" s="23">
        <f>IF(D3361="","",IF(D3361&lt;=0,"",1+COUNTIFS($D$3306:$D$3405,"&gt;0",$E$3306:$E$3405,"&gt;"&amp;E3361)))</f>
        <v/>
      </c>
      <c r="M3361" s="23">
        <f>IF(D3361="","",IF(AND(K3361&gt;0,L3361=1),"Yes","No"))</f>
        <v/>
      </c>
      <c r="N3361" s="50">
        <f>IF(D3361="","",N3261+F3361)</f>
        <v/>
      </c>
      <c r="O3361" s="49">
        <f>IF(D3361="","",IF(AND(K3361=0,K3261&gt;0),C3361,""))</f>
        <v/>
      </c>
    </row>
    <row r="3362">
      <c r="A3362" s="47">
        <f>IF(B3362="","",DATE(YEAR('Debt Inputs'!$E$2),MONTH('Debt Inputs'!$E$2)+33,1))</f>
        <v/>
      </c>
      <c r="B3362" s="18">
        <f>IF('Debt Inputs'!A62="","",'Debt Inputs'!A62)</f>
        <v/>
      </c>
      <c r="C3362" s="19">
        <f>IF(B3362="","",IFERROR(VLOOKUP(B3362,'Debt Inputs'!$A$6:$M$105,2,FALSE),""))</f>
        <v/>
      </c>
      <c r="D3362" s="48">
        <f>IF(B3362="","",K3262)</f>
        <v/>
      </c>
      <c r="E3362" s="21">
        <f>IF(B3362="","",IFERROR(VLOOKUP(B3362,'Debt Inputs'!$A$6:$M$105,5,FALSE),0))</f>
        <v/>
      </c>
      <c r="F3362" s="48">
        <f>IF(D3362="","",IFERROR(D3362*E3362/12,0))</f>
        <v/>
      </c>
      <c r="G3362" s="48">
        <f>IF(D3362="","",MIN(IFERROR(VLOOKUP(B3362,'Debt Inputs'!$A$6:$M$105,7,FALSE),0),D3362+F3362))</f>
        <v/>
      </c>
      <c r="H3362" s="48">
        <f>IF(D3362="","",IF(L3362=1,MAX(0,'Debt Inputs'!$B$2-SUM($G$3306:$G$3405)),0))</f>
        <v/>
      </c>
      <c r="I3362" s="48">
        <f>IF(D3362="","",MIN(D3362+F3362,G3362+H3362))</f>
        <v/>
      </c>
      <c r="J3362" s="48">
        <f>IF(D3362="","",MIN(D3362,MAX(0,I3362-F3362)))</f>
        <v/>
      </c>
      <c r="K3362" s="48">
        <f>IF(D3362="","",MAX(0,D3362+F3362-I3362))</f>
        <v/>
      </c>
      <c r="L3362" s="18">
        <f>IF(D3362="","",IF(D3362&lt;=0,"",1+COUNTIFS($D$3306:$D$3405,"&gt;0",$E$3306:$E$3405,"&gt;"&amp;E3362)))</f>
        <v/>
      </c>
      <c r="M3362" s="18">
        <f>IF(D3362="","",IF(AND(K3362&gt;0,L3362=1),"Yes","No"))</f>
        <v/>
      </c>
      <c r="N3362" s="48">
        <f>IF(D3362="","",N3262+F3362)</f>
        <v/>
      </c>
      <c r="O3362" s="47">
        <f>IF(D3362="","",IF(AND(K3362=0,K3262&gt;0),C3362,""))</f>
        <v/>
      </c>
    </row>
    <row r="3363">
      <c r="A3363" s="49">
        <f>IF(B3363="","",DATE(YEAR('Debt Inputs'!$E$2),MONTH('Debt Inputs'!$E$2)+33,1))</f>
        <v/>
      </c>
      <c r="B3363" s="23">
        <f>IF('Debt Inputs'!A63="","",'Debt Inputs'!A63)</f>
        <v/>
      </c>
      <c r="C3363" s="24">
        <f>IF(B3363="","",IFERROR(VLOOKUP(B3363,'Debt Inputs'!$A$6:$M$105,2,FALSE),""))</f>
        <v/>
      </c>
      <c r="D3363" s="50">
        <f>IF(B3363="","",K3263)</f>
        <v/>
      </c>
      <c r="E3363" s="26">
        <f>IF(B3363="","",IFERROR(VLOOKUP(B3363,'Debt Inputs'!$A$6:$M$105,5,FALSE),0))</f>
        <v/>
      </c>
      <c r="F3363" s="50">
        <f>IF(D3363="","",IFERROR(D3363*E3363/12,0))</f>
        <v/>
      </c>
      <c r="G3363" s="50">
        <f>IF(D3363="","",MIN(IFERROR(VLOOKUP(B3363,'Debt Inputs'!$A$6:$M$105,7,FALSE),0),D3363+F3363))</f>
        <v/>
      </c>
      <c r="H3363" s="50">
        <f>IF(D3363="","",IF(L3363=1,MAX(0,'Debt Inputs'!$B$2-SUM($G$3306:$G$3405)),0))</f>
        <v/>
      </c>
      <c r="I3363" s="50">
        <f>IF(D3363="","",MIN(D3363+F3363,G3363+H3363))</f>
        <v/>
      </c>
      <c r="J3363" s="50">
        <f>IF(D3363="","",MIN(D3363,MAX(0,I3363-F3363)))</f>
        <v/>
      </c>
      <c r="K3363" s="50">
        <f>IF(D3363="","",MAX(0,D3363+F3363-I3363))</f>
        <v/>
      </c>
      <c r="L3363" s="23">
        <f>IF(D3363="","",IF(D3363&lt;=0,"",1+COUNTIFS($D$3306:$D$3405,"&gt;0",$E$3306:$E$3405,"&gt;"&amp;E3363)))</f>
        <v/>
      </c>
      <c r="M3363" s="23">
        <f>IF(D3363="","",IF(AND(K3363&gt;0,L3363=1),"Yes","No"))</f>
        <v/>
      </c>
      <c r="N3363" s="50">
        <f>IF(D3363="","",N3263+F3363)</f>
        <v/>
      </c>
      <c r="O3363" s="49">
        <f>IF(D3363="","",IF(AND(K3363=0,K3263&gt;0),C3363,""))</f>
        <v/>
      </c>
    </row>
    <row r="3364">
      <c r="A3364" s="47">
        <f>IF(B3364="","",DATE(YEAR('Debt Inputs'!$E$2),MONTH('Debt Inputs'!$E$2)+33,1))</f>
        <v/>
      </c>
      <c r="B3364" s="18">
        <f>IF('Debt Inputs'!A64="","",'Debt Inputs'!A64)</f>
        <v/>
      </c>
      <c r="C3364" s="19">
        <f>IF(B3364="","",IFERROR(VLOOKUP(B3364,'Debt Inputs'!$A$6:$M$105,2,FALSE),""))</f>
        <v/>
      </c>
      <c r="D3364" s="48">
        <f>IF(B3364="","",K3264)</f>
        <v/>
      </c>
      <c r="E3364" s="21">
        <f>IF(B3364="","",IFERROR(VLOOKUP(B3364,'Debt Inputs'!$A$6:$M$105,5,FALSE),0))</f>
        <v/>
      </c>
      <c r="F3364" s="48">
        <f>IF(D3364="","",IFERROR(D3364*E3364/12,0))</f>
        <v/>
      </c>
      <c r="G3364" s="48">
        <f>IF(D3364="","",MIN(IFERROR(VLOOKUP(B3364,'Debt Inputs'!$A$6:$M$105,7,FALSE),0),D3364+F3364))</f>
        <v/>
      </c>
      <c r="H3364" s="48">
        <f>IF(D3364="","",IF(L3364=1,MAX(0,'Debt Inputs'!$B$2-SUM($G$3306:$G$3405)),0))</f>
        <v/>
      </c>
      <c r="I3364" s="48">
        <f>IF(D3364="","",MIN(D3364+F3364,G3364+H3364))</f>
        <v/>
      </c>
      <c r="J3364" s="48">
        <f>IF(D3364="","",MIN(D3364,MAX(0,I3364-F3364)))</f>
        <v/>
      </c>
      <c r="K3364" s="48">
        <f>IF(D3364="","",MAX(0,D3364+F3364-I3364))</f>
        <v/>
      </c>
      <c r="L3364" s="18">
        <f>IF(D3364="","",IF(D3364&lt;=0,"",1+COUNTIFS($D$3306:$D$3405,"&gt;0",$E$3306:$E$3405,"&gt;"&amp;E3364)))</f>
        <v/>
      </c>
      <c r="M3364" s="18">
        <f>IF(D3364="","",IF(AND(K3364&gt;0,L3364=1),"Yes","No"))</f>
        <v/>
      </c>
      <c r="N3364" s="48">
        <f>IF(D3364="","",N3264+F3364)</f>
        <v/>
      </c>
      <c r="O3364" s="47">
        <f>IF(D3364="","",IF(AND(K3364=0,K3264&gt;0),C3364,""))</f>
        <v/>
      </c>
    </row>
    <row r="3365">
      <c r="A3365" s="49">
        <f>IF(B3365="","",DATE(YEAR('Debt Inputs'!$E$2),MONTH('Debt Inputs'!$E$2)+33,1))</f>
        <v/>
      </c>
      <c r="B3365" s="23">
        <f>IF('Debt Inputs'!A65="","",'Debt Inputs'!A65)</f>
        <v/>
      </c>
      <c r="C3365" s="24">
        <f>IF(B3365="","",IFERROR(VLOOKUP(B3365,'Debt Inputs'!$A$6:$M$105,2,FALSE),""))</f>
        <v/>
      </c>
      <c r="D3365" s="50">
        <f>IF(B3365="","",K3265)</f>
        <v/>
      </c>
      <c r="E3365" s="26">
        <f>IF(B3365="","",IFERROR(VLOOKUP(B3365,'Debt Inputs'!$A$6:$M$105,5,FALSE),0))</f>
        <v/>
      </c>
      <c r="F3365" s="50">
        <f>IF(D3365="","",IFERROR(D3365*E3365/12,0))</f>
        <v/>
      </c>
      <c r="G3365" s="50">
        <f>IF(D3365="","",MIN(IFERROR(VLOOKUP(B3365,'Debt Inputs'!$A$6:$M$105,7,FALSE),0),D3365+F3365))</f>
        <v/>
      </c>
      <c r="H3365" s="50">
        <f>IF(D3365="","",IF(L3365=1,MAX(0,'Debt Inputs'!$B$2-SUM($G$3306:$G$3405)),0))</f>
        <v/>
      </c>
      <c r="I3365" s="50">
        <f>IF(D3365="","",MIN(D3365+F3365,G3365+H3365))</f>
        <v/>
      </c>
      <c r="J3365" s="50">
        <f>IF(D3365="","",MIN(D3365,MAX(0,I3365-F3365)))</f>
        <v/>
      </c>
      <c r="K3365" s="50">
        <f>IF(D3365="","",MAX(0,D3365+F3365-I3365))</f>
        <v/>
      </c>
      <c r="L3365" s="23">
        <f>IF(D3365="","",IF(D3365&lt;=0,"",1+COUNTIFS($D$3306:$D$3405,"&gt;0",$E$3306:$E$3405,"&gt;"&amp;E3365)))</f>
        <v/>
      </c>
      <c r="M3365" s="23">
        <f>IF(D3365="","",IF(AND(K3365&gt;0,L3365=1),"Yes","No"))</f>
        <v/>
      </c>
      <c r="N3365" s="50">
        <f>IF(D3365="","",N3265+F3365)</f>
        <v/>
      </c>
      <c r="O3365" s="49">
        <f>IF(D3365="","",IF(AND(K3365=0,K3265&gt;0),C3365,""))</f>
        <v/>
      </c>
    </row>
    <row r="3366">
      <c r="A3366" s="47">
        <f>IF(B3366="","",DATE(YEAR('Debt Inputs'!$E$2),MONTH('Debt Inputs'!$E$2)+33,1))</f>
        <v/>
      </c>
      <c r="B3366" s="18">
        <f>IF('Debt Inputs'!A66="","",'Debt Inputs'!A66)</f>
        <v/>
      </c>
      <c r="C3366" s="19">
        <f>IF(B3366="","",IFERROR(VLOOKUP(B3366,'Debt Inputs'!$A$6:$M$105,2,FALSE),""))</f>
        <v/>
      </c>
      <c r="D3366" s="48">
        <f>IF(B3366="","",K3266)</f>
        <v/>
      </c>
      <c r="E3366" s="21">
        <f>IF(B3366="","",IFERROR(VLOOKUP(B3366,'Debt Inputs'!$A$6:$M$105,5,FALSE),0))</f>
        <v/>
      </c>
      <c r="F3366" s="48">
        <f>IF(D3366="","",IFERROR(D3366*E3366/12,0))</f>
        <v/>
      </c>
      <c r="G3366" s="48">
        <f>IF(D3366="","",MIN(IFERROR(VLOOKUP(B3366,'Debt Inputs'!$A$6:$M$105,7,FALSE),0),D3366+F3366))</f>
        <v/>
      </c>
      <c r="H3366" s="48">
        <f>IF(D3366="","",IF(L3366=1,MAX(0,'Debt Inputs'!$B$2-SUM($G$3306:$G$3405)),0))</f>
        <v/>
      </c>
      <c r="I3366" s="48">
        <f>IF(D3366="","",MIN(D3366+F3366,G3366+H3366))</f>
        <v/>
      </c>
      <c r="J3366" s="48">
        <f>IF(D3366="","",MIN(D3366,MAX(0,I3366-F3366)))</f>
        <v/>
      </c>
      <c r="K3366" s="48">
        <f>IF(D3366="","",MAX(0,D3366+F3366-I3366))</f>
        <v/>
      </c>
      <c r="L3366" s="18">
        <f>IF(D3366="","",IF(D3366&lt;=0,"",1+COUNTIFS($D$3306:$D$3405,"&gt;0",$E$3306:$E$3405,"&gt;"&amp;E3366)))</f>
        <v/>
      </c>
      <c r="M3366" s="18">
        <f>IF(D3366="","",IF(AND(K3366&gt;0,L3366=1),"Yes","No"))</f>
        <v/>
      </c>
      <c r="N3366" s="48">
        <f>IF(D3366="","",N3266+F3366)</f>
        <v/>
      </c>
      <c r="O3366" s="47">
        <f>IF(D3366="","",IF(AND(K3366=0,K3266&gt;0),C3366,""))</f>
        <v/>
      </c>
    </row>
    <row r="3367">
      <c r="A3367" s="49">
        <f>IF(B3367="","",DATE(YEAR('Debt Inputs'!$E$2),MONTH('Debt Inputs'!$E$2)+33,1))</f>
        <v/>
      </c>
      <c r="B3367" s="23">
        <f>IF('Debt Inputs'!A67="","",'Debt Inputs'!A67)</f>
        <v/>
      </c>
      <c r="C3367" s="24">
        <f>IF(B3367="","",IFERROR(VLOOKUP(B3367,'Debt Inputs'!$A$6:$M$105,2,FALSE),""))</f>
        <v/>
      </c>
      <c r="D3367" s="50">
        <f>IF(B3367="","",K3267)</f>
        <v/>
      </c>
      <c r="E3367" s="26">
        <f>IF(B3367="","",IFERROR(VLOOKUP(B3367,'Debt Inputs'!$A$6:$M$105,5,FALSE),0))</f>
        <v/>
      </c>
      <c r="F3367" s="50">
        <f>IF(D3367="","",IFERROR(D3367*E3367/12,0))</f>
        <v/>
      </c>
      <c r="G3367" s="50">
        <f>IF(D3367="","",MIN(IFERROR(VLOOKUP(B3367,'Debt Inputs'!$A$6:$M$105,7,FALSE),0),D3367+F3367))</f>
        <v/>
      </c>
      <c r="H3367" s="50">
        <f>IF(D3367="","",IF(L3367=1,MAX(0,'Debt Inputs'!$B$2-SUM($G$3306:$G$3405)),0))</f>
        <v/>
      </c>
      <c r="I3367" s="50">
        <f>IF(D3367="","",MIN(D3367+F3367,G3367+H3367))</f>
        <v/>
      </c>
      <c r="J3367" s="50">
        <f>IF(D3367="","",MIN(D3367,MAX(0,I3367-F3367)))</f>
        <v/>
      </c>
      <c r="K3367" s="50">
        <f>IF(D3367="","",MAX(0,D3367+F3367-I3367))</f>
        <v/>
      </c>
      <c r="L3367" s="23">
        <f>IF(D3367="","",IF(D3367&lt;=0,"",1+COUNTIFS($D$3306:$D$3405,"&gt;0",$E$3306:$E$3405,"&gt;"&amp;E3367)))</f>
        <v/>
      </c>
      <c r="M3367" s="23">
        <f>IF(D3367="","",IF(AND(K3367&gt;0,L3367=1),"Yes","No"))</f>
        <v/>
      </c>
      <c r="N3367" s="50">
        <f>IF(D3367="","",N3267+F3367)</f>
        <v/>
      </c>
      <c r="O3367" s="49">
        <f>IF(D3367="","",IF(AND(K3367=0,K3267&gt;0),C3367,""))</f>
        <v/>
      </c>
    </row>
    <row r="3368">
      <c r="A3368" s="47">
        <f>IF(B3368="","",DATE(YEAR('Debt Inputs'!$E$2),MONTH('Debt Inputs'!$E$2)+33,1))</f>
        <v/>
      </c>
      <c r="B3368" s="18">
        <f>IF('Debt Inputs'!A68="","",'Debt Inputs'!A68)</f>
        <v/>
      </c>
      <c r="C3368" s="19">
        <f>IF(B3368="","",IFERROR(VLOOKUP(B3368,'Debt Inputs'!$A$6:$M$105,2,FALSE),""))</f>
        <v/>
      </c>
      <c r="D3368" s="48">
        <f>IF(B3368="","",K3268)</f>
        <v/>
      </c>
      <c r="E3368" s="21">
        <f>IF(B3368="","",IFERROR(VLOOKUP(B3368,'Debt Inputs'!$A$6:$M$105,5,FALSE),0))</f>
        <v/>
      </c>
      <c r="F3368" s="48">
        <f>IF(D3368="","",IFERROR(D3368*E3368/12,0))</f>
        <v/>
      </c>
      <c r="G3368" s="48">
        <f>IF(D3368="","",MIN(IFERROR(VLOOKUP(B3368,'Debt Inputs'!$A$6:$M$105,7,FALSE),0),D3368+F3368))</f>
        <v/>
      </c>
      <c r="H3368" s="48">
        <f>IF(D3368="","",IF(L3368=1,MAX(0,'Debt Inputs'!$B$2-SUM($G$3306:$G$3405)),0))</f>
        <v/>
      </c>
      <c r="I3368" s="48">
        <f>IF(D3368="","",MIN(D3368+F3368,G3368+H3368))</f>
        <v/>
      </c>
      <c r="J3368" s="48">
        <f>IF(D3368="","",MIN(D3368,MAX(0,I3368-F3368)))</f>
        <v/>
      </c>
      <c r="K3368" s="48">
        <f>IF(D3368="","",MAX(0,D3368+F3368-I3368))</f>
        <v/>
      </c>
      <c r="L3368" s="18">
        <f>IF(D3368="","",IF(D3368&lt;=0,"",1+COUNTIFS($D$3306:$D$3405,"&gt;0",$E$3306:$E$3405,"&gt;"&amp;E3368)))</f>
        <v/>
      </c>
      <c r="M3368" s="18">
        <f>IF(D3368="","",IF(AND(K3368&gt;0,L3368=1),"Yes","No"))</f>
        <v/>
      </c>
      <c r="N3368" s="48">
        <f>IF(D3368="","",N3268+F3368)</f>
        <v/>
      </c>
      <c r="O3368" s="47">
        <f>IF(D3368="","",IF(AND(K3368=0,K3268&gt;0),C3368,""))</f>
        <v/>
      </c>
    </row>
    <row r="3369">
      <c r="A3369" s="49">
        <f>IF(B3369="","",DATE(YEAR('Debt Inputs'!$E$2),MONTH('Debt Inputs'!$E$2)+33,1))</f>
        <v/>
      </c>
      <c r="B3369" s="23">
        <f>IF('Debt Inputs'!A69="","",'Debt Inputs'!A69)</f>
        <v/>
      </c>
      <c r="C3369" s="24">
        <f>IF(B3369="","",IFERROR(VLOOKUP(B3369,'Debt Inputs'!$A$6:$M$105,2,FALSE),""))</f>
        <v/>
      </c>
      <c r="D3369" s="50">
        <f>IF(B3369="","",K3269)</f>
        <v/>
      </c>
      <c r="E3369" s="26">
        <f>IF(B3369="","",IFERROR(VLOOKUP(B3369,'Debt Inputs'!$A$6:$M$105,5,FALSE),0))</f>
        <v/>
      </c>
      <c r="F3369" s="50">
        <f>IF(D3369="","",IFERROR(D3369*E3369/12,0))</f>
        <v/>
      </c>
      <c r="G3369" s="50">
        <f>IF(D3369="","",MIN(IFERROR(VLOOKUP(B3369,'Debt Inputs'!$A$6:$M$105,7,FALSE),0),D3369+F3369))</f>
        <v/>
      </c>
      <c r="H3369" s="50">
        <f>IF(D3369="","",IF(L3369=1,MAX(0,'Debt Inputs'!$B$2-SUM($G$3306:$G$3405)),0))</f>
        <v/>
      </c>
      <c r="I3369" s="50">
        <f>IF(D3369="","",MIN(D3369+F3369,G3369+H3369))</f>
        <v/>
      </c>
      <c r="J3369" s="50">
        <f>IF(D3369="","",MIN(D3369,MAX(0,I3369-F3369)))</f>
        <v/>
      </c>
      <c r="K3369" s="50">
        <f>IF(D3369="","",MAX(0,D3369+F3369-I3369))</f>
        <v/>
      </c>
      <c r="L3369" s="23">
        <f>IF(D3369="","",IF(D3369&lt;=0,"",1+COUNTIFS($D$3306:$D$3405,"&gt;0",$E$3306:$E$3405,"&gt;"&amp;E3369)))</f>
        <v/>
      </c>
      <c r="M3369" s="23">
        <f>IF(D3369="","",IF(AND(K3369&gt;0,L3369=1),"Yes","No"))</f>
        <v/>
      </c>
      <c r="N3369" s="50">
        <f>IF(D3369="","",N3269+F3369)</f>
        <v/>
      </c>
      <c r="O3369" s="49">
        <f>IF(D3369="","",IF(AND(K3369=0,K3269&gt;0),C3369,""))</f>
        <v/>
      </c>
    </row>
    <row r="3370">
      <c r="A3370" s="47">
        <f>IF(B3370="","",DATE(YEAR('Debt Inputs'!$E$2),MONTH('Debt Inputs'!$E$2)+33,1))</f>
        <v/>
      </c>
      <c r="B3370" s="18">
        <f>IF('Debt Inputs'!A70="","",'Debt Inputs'!A70)</f>
        <v/>
      </c>
      <c r="C3370" s="19">
        <f>IF(B3370="","",IFERROR(VLOOKUP(B3370,'Debt Inputs'!$A$6:$M$105,2,FALSE),""))</f>
        <v/>
      </c>
      <c r="D3370" s="48">
        <f>IF(B3370="","",K3270)</f>
        <v/>
      </c>
      <c r="E3370" s="21">
        <f>IF(B3370="","",IFERROR(VLOOKUP(B3370,'Debt Inputs'!$A$6:$M$105,5,FALSE),0))</f>
        <v/>
      </c>
      <c r="F3370" s="48">
        <f>IF(D3370="","",IFERROR(D3370*E3370/12,0))</f>
        <v/>
      </c>
      <c r="G3370" s="48">
        <f>IF(D3370="","",MIN(IFERROR(VLOOKUP(B3370,'Debt Inputs'!$A$6:$M$105,7,FALSE),0),D3370+F3370))</f>
        <v/>
      </c>
      <c r="H3370" s="48">
        <f>IF(D3370="","",IF(L3370=1,MAX(0,'Debt Inputs'!$B$2-SUM($G$3306:$G$3405)),0))</f>
        <v/>
      </c>
      <c r="I3370" s="48">
        <f>IF(D3370="","",MIN(D3370+F3370,G3370+H3370))</f>
        <v/>
      </c>
      <c r="J3370" s="48">
        <f>IF(D3370="","",MIN(D3370,MAX(0,I3370-F3370)))</f>
        <v/>
      </c>
      <c r="K3370" s="48">
        <f>IF(D3370="","",MAX(0,D3370+F3370-I3370))</f>
        <v/>
      </c>
      <c r="L3370" s="18">
        <f>IF(D3370="","",IF(D3370&lt;=0,"",1+COUNTIFS($D$3306:$D$3405,"&gt;0",$E$3306:$E$3405,"&gt;"&amp;E3370)))</f>
        <v/>
      </c>
      <c r="M3370" s="18">
        <f>IF(D3370="","",IF(AND(K3370&gt;0,L3370=1),"Yes","No"))</f>
        <v/>
      </c>
      <c r="N3370" s="48">
        <f>IF(D3370="","",N3270+F3370)</f>
        <v/>
      </c>
      <c r="O3370" s="47">
        <f>IF(D3370="","",IF(AND(K3370=0,K3270&gt;0),C3370,""))</f>
        <v/>
      </c>
    </row>
    <row r="3371">
      <c r="A3371" s="49">
        <f>IF(B3371="","",DATE(YEAR('Debt Inputs'!$E$2),MONTH('Debt Inputs'!$E$2)+33,1))</f>
        <v/>
      </c>
      <c r="B3371" s="23">
        <f>IF('Debt Inputs'!A71="","",'Debt Inputs'!A71)</f>
        <v/>
      </c>
      <c r="C3371" s="24">
        <f>IF(B3371="","",IFERROR(VLOOKUP(B3371,'Debt Inputs'!$A$6:$M$105,2,FALSE),""))</f>
        <v/>
      </c>
      <c r="D3371" s="50">
        <f>IF(B3371="","",K3271)</f>
        <v/>
      </c>
      <c r="E3371" s="26">
        <f>IF(B3371="","",IFERROR(VLOOKUP(B3371,'Debt Inputs'!$A$6:$M$105,5,FALSE),0))</f>
        <v/>
      </c>
      <c r="F3371" s="50">
        <f>IF(D3371="","",IFERROR(D3371*E3371/12,0))</f>
        <v/>
      </c>
      <c r="G3371" s="50">
        <f>IF(D3371="","",MIN(IFERROR(VLOOKUP(B3371,'Debt Inputs'!$A$6:$M$105,7,FALSE),0),D3371+F3371))</f>
        <v/>
      </c>
      <c r="H3371" s="50">
        <f>IF(D3371="","",IF(L3371=1,MAX(0,'Debt Inputs'!$B$2-SUM($G$3306:$G$3405)),0))</f>
        <v/>
      </c>
      <c r="I3371" s="50">
        <f>IF(D3371="","",MIN(D3371+F3371,G3371+H3371))</f>
        <v/>
      </c>
      <c r="J3371" s="50">
        <f>IF(D3371="","",MIN(D3371,MAX(0,I3371-F3371)))</f>
        <v/>
      </c>
      <c r="K3371" s="50">
        <f>IF(D3371="","",MAX(0,D3371+F3371-I3371))</f>
        <v/>
      </c>
      <c r="L3371" s="23">
        <f>IF(D3371="","",IF(D3371&lt;=0,"",1+COUNTIFS($D$3306:$D$3405,"&gt;0",$E$3306:$E$3405,"&gt;"&amp;E3371)))</f>
        <v/>
      </c>
      <c r="M3371" s="23">
        <f>IF(D3371="","",IF(AND(K3371&gt;0,L3371=1),"Yes","No"))</f>
        <v/>
      </c>
      <c r="N3371" s="50">
        <f>IF(D3371="","",N3271+F3371)</f>
        <v/>
      </c>
      <c r="O3371" s="49">
        <f>IF(D3371="","",IF(AND(K3371=0,K3271&gt;0),C3371,""))</f>
        <v/>
      </c>
    </row>
    <row r="3372">
      <c r="A3372" s="47">
        <f>IF(B3372="","",DATE(YEAR('Debt Inputs'!$E$2),MONTH('Debt Inputs'!$E$2)+33,1))</f>
        <v/>
      </c>
      <c r="B3372" s="18">
        <f>IF('Debt Inputs'!A72="","",'Debt Inputs'!A72)</f>
        <v/>
      </c>
      <c r="C3372" s="19">
        <f>IF(B3372="","",IFERROR(VLOOKUP(B3372,'Debt Inputs'!$A$6:$M$105,2,FALSE),""))</f>
        <v/>
      </c>
      <c r="D3372" s="48">
        <f>IF(B3372="","",K3272)</f>
        <v/>
      </c>
      <c r="E3372" s="21">
        <f>IF(B3372="","",IFERROR(VLOOKUP(B3372,'Debt Inputs'!$A$6:$M$105,5,FALSE),0))</f>
        <v/>
      </c>
      <c r="F3372" s="48">
        <f>IF(D3372="","",IFERROR(D3372*E3372/12,0))</f>
        <v/>
      </c>
      <c r="G3372" s="48">
        <f>IF(D3372="","",MIN(IFERROR(VLOOKUP(B3372,'Debt Inputs'!$A$6:$M$105,7,FALSE),0),D3372+F3372))</f>
        <v/>
      </c>
      <c r="H3372" s="48">
        <f>IF(D3372="","",IF(L3372=1,MAX(0,'Debt Inputs'!$B$2-SUM($G$3306:$G$3405)),0))</f>
        <v/>
      </c>
      <c r="I3372" s="48">
        <f>IF(D3372="","",MIN(D3372+F3372,G3372+H3372))</f>
        <v/>
      </c>
      <c r="J3372" s="48">
        <f>IF(D3372="","",MIN(D3372,MAX(0,I3372-F3372)))</f>
        <v/>
      </c>
      <c r="K3372" s="48">
        <f>IF(D3372="","",MAX(0,D3372+F3372-I3372))</f>
        <v/>
      </c>
      <c r="L3372" s="18">
        <f>IF(D3372="","",IF(D3372&lt;=0,"",1+COUNTIFS($D$3306:$D$3405,"&gt;0",$E$3306:$E$3405,"&gt;"&amp;E3372)))</f>
        <v/>
      </c>
      <c r="M3372" s="18">
        <f>IF(D3372="","",IF(AND(K3372&gt;0,L3372=1),"Yes","No"))</f>
        <v/>
      </c>
      <c r="N3372" s="48">
        <f>IF(D3372="","",N3272+F3372)</f>
        <v/>
      </c>
      <c r="O3372" s="47">
        <f>IF(D3372="","",IF(AND(K3372=0,K3272&gt;0),C3372,""))</f>
        <v/>
      </c>
    </row>
    <row r="3373">
      <c r="A3373" s="49">
        <f>IF(B3373="","",DATE(YEAR('Debt Inputs'!$E$2),MONTH('Debt Inputs'!$E$2)+33,1))</f>
        <v/>
      </c>
      <c r="B3373" s="23">
        <f>IF('Debt Inputs'!A73="","",'Debt Inputs'!A73)</f>
        <v/>
      </c>
      <c r="C3373" s="24">
        <f>IF(B3373="","",IFERROR(VLOOKUP(B3373,'Debt Inputs'!$A$6:$M$105,2,FALSE),""))</f>
        <v/>
      </c>
      <c r="D3373" s="50">
        <f>IF(B3373="","",K3273)</f>
        <v/>
      </c>
      <c r="E3373" s="26">
        <f>IF(B3373="","",IFERROR(VLOOKUP(B3373,'Debt Inputs'!$A$6:$M$105,5,FALSE),0))</f>
        <v/>
      </c>
      <c r="F3373" s="50">
        <f>IF(D3373="","",IFERROR(D3373*E3373/12,0))</f>
        <v/>
      </c>
      <c r="G3373" s="50">
        <f>IF(D3373="","",MIN(IFERROR(VLOOKUP(B3373,'Debt Inputs'!$A$6:$M$105,7,FALSE),0),D3373+F3373))</f>
        <v/>
      </c>
      <c r="H3373" s="50">
        <f>IF(D3373="","",IF(L3373=1,MAX(0,'Debt Inputs'!$B$2-SUM($G$3306:$G$3405)),0))</f>
        <v/>
      </c>
      <c r="I3373" s="50">
        <f>IF(D3373="","",MIN(D3373+F3373,G3373+H3373))</f>
        <v/>
      </c>
      <c r="J3373" s="50">
        <f>IF(D3373="","",MIN(D3373,MAX(0,I3373-F3373)))</f>
        <v/>
      </c>
      <c r="K3373" s="50">
        <f>IF(D3373="","",MAX(0,D3373+F3373-I3373))</f>
        <v/>
      </c>
      <c r="L3373" s="23">
        <f>IF(D3373="","",IF(D3373&lt;=0,"",1+COUNTIFS($D$3306:$D$3405,"&gt;0",$E$3306:$E$3405,"&gt;"&amp;E3373)))</f>
        <v/>
      </c>
      <c r="M3373" s="23">
        <f>IF(D3373="","",IF(AND(K3373&gt;0,L3373=1),"Yes","No"))</f>
        <v/>
      </c>
      <c r="N3373" s="50">
        <f>IF(D3373="","",N3273+F3373)</f>
        <v/>
      </c>
      <c r="O3373" s="49">
        <f>IF(D3373="","",IF(AND(K3373=0,K3273&gt;0),C3373,""))</f>
        <v/>
      </c>
    </row>
    <row r="3374">
      <c r="A3374" s="47">
        <f>IF(B3374="","",DATE(YEAR('Debt Inputs'!$E$2),MONTH('Debt Inputs'!$E$2)+33,1))</f>
        <v/>
      </c>
      <c r="B3374" s="18">
        <f>IF('Debt Inputs'!A74="","",'Debt Inputs'!A74)</f>
        <v/>
      </c>
      <c r="C3374" s="19">
        <f>IF(B3374="","",IFERROR(VLOOKUP(B3374,'Debt Inputs'!$A$6:$M$105,2,FALSE),""))</f>
        <v/>
      </c>
      <c r="D3374" s="48">
        <f>IF(B3374="","",K3274)</f>
        <v/>
      </c>
      <c r="E3374" s="21">
        <f>IF(B3374="","",IFERROR(VLOOKUP(B3374,'Debt Inputs'!$A$6:$M$105,5,FALSE),0))</f>
        <v/>
      </c>
      <c r="F3374" s="48">
        <f>IF(D3374="","",IFERROR(D3374*E3374/12,0))</f>
        <v/>
      </c>
      <c r="G3374" s="48">
        <f>IF(D3374="","",MIN(IFERROR(VLOOKUP(B3374,'Debt Inputs'!$A$6:$M$105,7,FALSE),0),D3374+F3374))</f>
        <v/>
      </c>
      <c r="H3374" s="48">
        <f>IF(D3374="","",IF(L3374=1,MAX(0,'Debt Inputs'!$B$2-SUM($G$3306:$G$3405)),0))</f>
        <v/>
      </c>
      <c r="I3374" s="48">
        <f>IF(D3374="","",MIN(D3374+F3374,G3374+H3374))</f>
        <v/>
      </c>
      <c r="J3374" s="48">
        <f>IF(D3374="","",MIN(D3374,MAX(0,I3374-F3374)))</f>
        <v/>
      </c>
      <c r="K3374" s="48">
        <f>IF(D3374="","",MAX(0,D3374+F3374-I3374))</f>
        <v/>
      </c>
      <c r="L3374" s="18">
        <f>IF(D3374="","",IF(D3374&lt;=0,"",1+COUNTIFS($D$3306:$D$3405,"&gt;0",$E$3306:$E$3405,"&gt;"&amp;E3374)))</f>
        <v/>
      </c>
      <c r="M3374" s="18">
        <f>IF(D3374="","",IF(AND(K3374&gt;0,L3374=1),"Yes","No"))</f>
        <v/>
      </c>
      <c r="N3374" s="48">
        <f>IF(D3374="","",N3274+F3374)</f>
        <v/>
      </c>
      <c r="O3374" s="47">
        <f>IF(D3374="","",IF(AND(K3374=0,K3274&gt;0),C3374,""))</f>
        <v/>
      </c>
    </row>
    <row r="3375">
      <c r="A3375" s="49">
        <f>IF(B3375="","",DATE(YEAR('Debt Inputs'!$E$2),MONTH('Debt Inputs'!$E$2)+33,1))</f>
        <v/>
      </c>
      <c r="B3375" s="23">
        <f>IF('Debt Inputs'!A75="","",'Debt Inputs'!A75)</f>
        <v/>
      </c>
      <c r="C3375" s="24">
        <f>IF(B3375="","",IFERROR(VLOOKUP(B3375,'Debt Inputs'!$A$6:$M$105,2,FALSE),""))</f>
        <v/>
      </c>
      <c r="D3375" s="50">
        <f>IF(B3375="","",K3275)</f>
        <v/>
      </c>
      <c r="E3375" s="26">
        <f>IF(B3375="","",IFERROR(VLOOKUP(B3375,'Debt Inputs'!$A$6:$M$105,5,FALSE),0))</f>
        <v/>
      </c>
      <c r="F3375" s="50">
        <f>IF(D3375="","",IFERROR(D3375*E3375/12,0))</f>
        <v/>
      </c>
      <c r="G3375" s="50">
        <f>IF(D3375="","",MIN(IFERROR(VLOOKUP(B3375,'Debt Inputs'!$A$6:$M$105,7,FALSE),0),D3375+F3375))</f>
        <v/>
      </c>
      <c r="H3375" s="50">
        <f>IF(D3375="","",IF(L3375=1,MAX(0,'Debt Inputs'!$B$2-SUM($G$3306:$G$3405)),0))</f>
        <v/>
      </c>
      <c r="I3375" s="50">
        <f>IF(D3375="","",MIN(D3375+F3375,G3375+H3375))</f>
        <v/>
      </c>
      <c r="J3375" s="50">
        <f>IF(D3375="","",MIN(D3375,MAX(0,I3375-F3375)))</f>
        <v/>
      </c>
      <c r="K3375" s="50">
        <f>IF(D3375="","",MAX(0,D3375+F3375-I3375))</f>
        <v/>
      </c>
      <c r="L3375" s="23">
        <f>IF(D3375="","",IF(D3375&lt;=0,"",1+COUNTIFS($D$3306:$D$3405,"&gt;0",$E$3306:$E$3405,"&gt;"&amp;E3375)))</f>
        <v/>
      </c>
      <c r="M3375" s="23">
        <f>IF(D3375="","",IF(AND(K3375&gt;0,L3375=1),"Yes","No"))</f>
        <v/>
      </c>
      <c r="N3375" s="50">
        <f>IF(D3375="","",N3275+F3375)</f>
        <v/>
      </c>
      <c r="O3375" s="49">
        <f>IF(D3375="","",IF(AND(K3375=0,K3275&gt;0),C3375,""))</f>
        <v/>
      </c>
    </row>
    <row r="3376">
      <c r="A3376" s="47">
        <f>IF(B3376="","",DATE(YEAR('Debt Inputs'!$E$2),MONTH('Debt Inputs'!$E$2)+33,1))</f>
        <v/>
      </c>
      <c r="B3376" s="18">
        <f>IF('Debt Inputs'!A76="","",'Debt Inputs'!A76)</f>
        <v/>
      </c>
      <c r="C3376" s="19">
        <f>IF(B3376="","",IFERROR(VLOOKUP(B3376,'Debt Inputs'!$A$6:$M$105,2,FALSE),""))</f>
        <v/>
      </c>
      <c r="D3376" s="48">
        <f>IF(B3376="","",K3276)</f>
        <v/>
      </c>
      <c r="E3376" s="21">
        <f>IF(B3376="","",IFERROR(VLOOKUP(B3376,'Debt Inputs'!$A$6:$M$105,5,FALSE),0))</f>
        <v/>
      </c>
      <c r="F3376" s="48">
        <f>IF(D3376="","",IFERROR(D3376*E3376/12,0))</f>
        <v/>
      </c>
      <c r="G3376" s="48">
        <f>IF(D3376="","",MIN(IFERROR(VLOOKUP(B3376,'Debt Inputs'!$A$6:$M$105,7,FALSE),0),D3376+F3376))</f>
        <v/>
      </c>
      <c r="H3376" s="48">
        <f>IF(D3376="","",IF(L3376=1,MAX(0,'Debt Inputs'!$B$2-SUM($G$3306:$G$3405)),0))</f>
        <v/>
      </c>
      <c r="I3376" s="48">
        <f>IF(D3376="","",MIN(D3376+F3376,G3376+H3376))</f>
        <v/>
      </c>
      <c r="J3376" s="48">
        <f>IF(D3376="","",MIN(D3376,MAX(0,I3376-F3376)))</f>
        <v/>
      </c>
      <c r="K3376" s="48">
        <f>IF(D3376="","",MAX(0,D3376+F3376-I3376))</f>
        <v/>
      </c>
      <c r="L3376" s="18">
        <f>IF(D3376="","",IF(D3376&lt;=0,"",1+COUNTIFS($D$3306:$D$3405,"&gt;0",$E$3306:$E$3405,"&gt;"&amp;E3376)))</f>
        <v/>
      </c>
      <c r="M3376" s="18">
        <f>IF(D3376="","",IF(AND(K3376&gt;0,L3376=1),"Yes","No"))</f>
        <v/>
      </c>
      <c r="N3376" s="48">
        <f>IF(D3376="","",N3276+F3376)</f>
        <v/>
      </c>
      <c r="O3376" s="47">
        <f>IF(D3376="","",IF(AND(K3376=0,K3276&gt;0),C3376,""))</f>
        <v/>
      </c>
    </row>
    <row r="3377">
      <c r="A3377" s="49">
        <f>IF(B3377="","",DATE(YEAR('Debt Inputs'!$E$2),MONTH('Debt Inputs'!$E$2)+33,1))</f>
        <v/>
      </c>
      <c r="B3377" s="23">
        <f>IF('Debt Inputs'!A77="","",'Debt Inputs'!A77)</f>
        <v/>
      </c>
      <c r="C3377" s="24">
        <f>IF(B3377="","",IFERROR(VLOOKUP(B3377,'Debt Inputs'!$A$6:$M$105,2,FALSE),""))</f>
        <v/>
      </c>
      <c r="D3377" s="50">
        <f>IF(B3377="","",K3277)</f>
        <v/>
      </c>
      <c r="E3377" s="26">
        <f>IF(B3377="","",IFERROR(VLOOKUP(B3377,'Debt Inputs'!$A$6:$M$105,5,FALSE),0))</f>
        <v/>
      </c>
      <c r="F3377" s="50">
        <f>IF(D3377="","",IFERROR(D3377*E3377/12,0))</f>
        <v/>
      </c>
      <c r="G3377" s="50">
        <f>IF(D3377="","",MIN(IFERROR(VLOOKUP(B3377,'Debt Inputs'!$A$6:$M$105,7,FALSE),0),D3377+F3377))</f>
        <v/>
      </c>
      <c r="H3377" s="50">
        <f>IF(D3377="","",IF(L3377=1,MAX(0,'Debt Inputs'!$B$2-SUM($G$3306:$G$3405)),0))</f>
        <v/>
      </c>
      <c r="I3377" s="50">
        <f>IF(D3377="","",MIN(D3377+F3377,G3377+H3377))</f>
        <v/>
      </c>
      <c r="J3377" s="50">
        <f>IF(D3377="","",MIN(D3377,MAX(0,I3377-F3377)))</f>
        <v/>
      </c>
      <c r="K3377" s="50">
        <f>IF(D3377="","",MAX(0,D3377+F3377-I3377))</f>
        <v/>
      </c>
      <c r="L3377" s="23">
        <f>IF(D3377="","",IF(D3377&lt;=0,"",1+COUNTIFS($D$3306:$D$3405,"&gt;0",$E$3306:$E$3405,"&gt;"&amp;E3377)))</f>
        <v/>
      </c>
      <c r="M3377" s="23">
        <f>IF(D3377="","",IF(AND(K3377&gt;0,L3377=1),"Yes","No"))</f>
        <v/>
      </c>
      <c r="N3377" s="50">
        <f>IF(D3377="","",N3277+F3377)</f>
        <v/>
      </c>
      <c r="O3377" s="49">
        <f>IF(D3377="","",IF(AND(K3377=0,K3277&gt;0),C3377,""))</f>
        <v/>
      </c>
    </row>
    <row r="3378">
      <c r="A3378" s="47">
        <f>IF(B3378="","",DATE(YEAR('Debt Inputs'!$E$2),MONTH('Debt Inputs'!$E$2)+33,1))</f>
        <v/>
      </c>
      <c r="B3378" s="18">
        <f>IF('Debt Inputs'!A78="","",'Debt Inputs'!A78)</f>
        <v/>
      </c>
      <c r="C3378" s="19">
        <f>IF(B3378="","",IFERROR(VLOOKUP(B3378,'Debt Inputs'!$A$6:$M$105,2,FALSE),""))</f>
        <v/>
      </c>
      <c r="D3378" s="48">
        <f>IF(B3378="","",K3278)</f>
        <v/>
      </c>
      <c r="E3378" s="21">
        <f>IF(B3378="","",IFERROR(VLOOKUP(B3378,'Debt Inputs'!$A$6:$M$105,5,FALSE),0))</f>
        <v/>
      </c>
      <c r="F3378" s="48">
        <f>IF(D3378="","",IFERROR(D3378*E3378/12,0))</f>
        <v/>
      </c>
      <c r="G3378" s="48">
        <f>IF(D3378="","",MIN(IFERROR(VLOOKUP(B3378,'Debt Inputs'!$A$6:$M$105,7,FALSE),0),D3378+F3378))</f>
        <v/>
      </c>
      <c r="H3378" s="48">
        <f>IF(D3378="","",IF(L3378=1,MAX(0,'Debt Inputs'!$B$2-SUM($G$3306:$G$3405)),0))</f>
        <v/>
      </c>
      <c r="I3378" s="48">
        <f>IF(D3378="","",MIN(D3378+F3378,G3378+H3378))</f>
        <v/>
      </c>
      <c r="J3378" s="48">
        <f>IF(D3378="","",MIN(D3378,MAX(0,I3378-F3378)))</f>
        <v/>
      </c>
      <c r="K3378" s="48">
        <f>IF(D3378="","",MAX(0,D3378+F3378-I3378))</f>
        <v/>
      </c>
      <c r="L3378" s="18">
        <f>IF(D3378="","",IF(D3378&lt;=0,"",1+COUNTIFS($D$3306:$D$3405,"&gt;0",$E$3306:$E$3405,"&gt;"&amp;E3378)))</f>
        <v/>
      </c>
      <c r="M3378" s="18">
        <f>IF(D3378="","",IF(AND(K3378&gt;0,L3378=1),"Yes","No"))</f>
        <v/>
      </c>
      <c r="N3378" s="48">
        <f>IF(D3378="","",N3278+F3378)</f>
        <v/>
      </c>
      <c r="O3378" s="47">
        <f>IF(D3378="","",IF(AND(K3378=0,K3278&gt;0),C3378,""))</f>
        <v/>
      </c>
    </row>
    <row r="3379">
      <c r="A3379" s="49">
        <f>IF(B3379="","",DATE(YEAR('Debt Inputs'!$E$2),MONTH('Debt Inputs'!$E$2)+33,1))</f>
        <v/>
      </c>
      <c r="B3379" s="23">
        <f>IF('Debt Inputs'!A79="","",'Debt Inputs'!A79)</f>
        <v/>
      </c>
      <c r="C3379" s="24">
        <f>IF(B3379="","",IFERROR(VLOOKUP(B3379,'Debt Inputs'!$A$6:$M$105,2,FALSE),""))</f>
        <v/>
      </c>
      <c r="D3379" s="50">
        <f>IF(B3379="","",K3279)</f>
        <v/>
      </c>
      <c r="E3379" s="26">
        <f>IF(B3379="","",IFERROR(VLOOKUP(B3379,'Debt Inputs'!$A$6:$M$105,5,FALSE),0))</f>
        <v/>
      </c>
      <c r="F3379" s="50">
        <f>IF(D3379="","",IFERROR(D3379*E3379/12,0))</f>
        <v/>
      </c>
      <c r="G3379" s="50">
        <f>IF(D3379="","",MIN(IFERROR(VLOOKUP(B3379,'Debt Inputs'!$A$6:$M$105,7,FALSE),0),D3379+F3379))</f>
        <v/>
      </c>
      <c r="H3379" s="50">
        <f>IF(D3379="","",IF(L3379=1,MAX(0,'Debt Inputs'!$B$2-SUM($G$3306:$G$3405)),0))</f>
        <v/>
      </c>
      <c r="I3379" s="50">
        <f>IF(D3379="","",MIN(D3379+F3379,G3379+H3379))</f>
        <v/>
      </c>
      <c r="J3379" s="50">
        <f>IF(D3379="","",MIN(D3379,MAX(0,I3379-F3379)))</f>
        <v/>
      </c>
      <c r="K3379" s="50">
        <f>IF(D3379="","",MAX(0,D3379+F3379-I3379))</f>
        <v/>
      </c>
      <c r="L3379" s="23">
        <f>IF(D3379="","",IF(D3379&lt;=0,"",1+COUNTIFS($D$3306:$D$3405,"&gt;0",$E$3306:$E$3405,"&gt;"&amp;E3379)))</f>
        <v/>
      </c>
      <c r="M3379" s="23">
        <f>IF(D3379="","",IF(AND(K3379&gt;0,L3379=1),"Yes","No"))</f>
        <v/>
      </c>
      <c r="N3379" s="50">
        <f>IF(D3379="","",N3279+F3379)</f>
        <v/>
      </c>
      <c r="O3379" s="49">
        <f>IF(D3379="","",IF(AND(K3379=0,K3279&gt;0),C3379,""))</f>
        <v/>
      </c>
    </row>
    <row r="3380">
      <c r="A3380" s="47">
        <f>IF(B3380="","",DATE(YEAR('Debt Inputs'!$E$2),MONTH('Debt Inputs'!$E$2)+33,1))</f>
        <v/>
      </c>
      <c r="B3380" s="18">
        <f>IF('Debt Inputs'!A80="","",'Debt Inputs'!A80)</f>
        <v/>
      </c>
      <c r="C3380" s="19">
        <f>IF(B3380="","",IFERROR(VLOOKUP(B3380,'Debt Inputs'!$A$6:$M$105,2,FALSE),""))</f>
        <v/>
      </c>
      <c r="D3380" s="48">
        <f>IF(B3380="","",K3280)</f>
        <v/>
      </c>
      <c r="E3380" s="21">
        <f>IF(B3380="","",IFERROR(VLOOKUP(B3380,'Debt Inputs'!$A$6:$M$105,5,FALSE),0))</f>
        <v/>
      </c>
      <c r="F3380" s="48">
        <f>IF(D3380="","",IFERROR(D3380*E3380/12,0))</f>
        <v/>
      </c>
      <c r="G3380" s="48">
        <f>IF(D3380="","",MIN(IFERROR(VLOOKUP(B3380,'Debt Inputs'!$A$6:$M$105,7,FALSE),0),D3380+F3380))</f>
        <v/>
      </c>
      <c r="H3380" s="48">
        <f>IF(D3380="","",IF(L3380=1,MAX(0,'Debt Inputs'!$B$2-SUM($G$3306:$G$3405)),0))</f>
        <v/>
      </c>
      <c r="I3380" s="48">
        <f>IF(D3380="","",MIN(D3380+F3380,G3380+H3380))</f>
        <v/>
      </c>
      <c r="J3380" s="48">
        <f>IF(D3380="","",MIN(D3380,MAX(0,I3380-F3380)))</f>
        <v/>
      </c>
      <c r="K3380" s="48">
        <f>IF(D3380="","",MAX(0,D3380+F3380-I3380))</f>
        <v/>
      </c>
      <c r="L3380" s="18">
        <f>IF(D3380="","",IF(D3380&lt;=0,"",1+COUNTIFS($D$3306:$D$3405,"&gt;0",$E$3306:$E$3405,"&gt;"&amp;E3380)))</f>
        <v/>
      </c>
      <c r="M3380" s="18">
        <f>IF(D3380="","",IF(AND(K3380&gt;0,L3380=1),"Yes","No"))</f>
        <v/>
      </c>
      <c r="N3380" s="48">
        <f>IF(D3380="","",N3280+F3380)</f>
        <v/>
      </c>
      <c r="O3380" s="47">
        <f>IF(D3380="","",IF(AND(K3380=0,K3280&gt;0),C3380,""))</f>
        <v/>
      </c>
    </row>
    <row r="3381">
      <c r="A3381" s="49">
        <f>IF(B3381="","",DATE(YEAR('Debt Inputs'!$E$2),MONTH('Debt Inputs'!$E$2)+33,1))</f>
        <v/>
      </c>
      <c r="B3381" s="23">
        <f>IF('Debt Inputs'!A81="","",'Debt Inputs'!A81)</f>
        <v/>
      </c>
      <c r="C3381" s="24">
        <f>IF(B3381="","",IFERROR(VLOOKUP(B3381,'Debt Inputs'!$A$6:$M$105,2,FALSE),""))</f>
        <v/>
      </c>
      <c r="D3381" s="50">
        <f>IF(B3381="","",K3281)</f>
        <v/>
      </c>
      <c r="E3381" s="26">
        <f>IF(B3381="","",IFERROR(VLOOKUP(B3381,'Debt Inputs'!$A$6:$M$105,5,FALSE),0))</f>
        <v/>
      </c>
      <c r="F3381" s="50">
        <f>IF(D3381="","",IFERROR(D3381*E3381/12,0))</f>
        <v/>
      </c>
      <c r="G3381" s="50">
        <f>IF(D3381="","",MIN(IFERROR(VLOOKUP(B3381,'Debt Inputs'!$A$6:$M$105,7,FALSE),0),D3381+F3381))</f>
        <v/>
      </c>
      <c r="H3381" s="50">
        <f>IF(D3381="","",IF(L3381=1,MAX(0,'Debt Inputs'!$B$2-SUM($G$3306:$G$3405)),0))</f>
        <v/>
      </c>
      <c r="I3381" s="50">
        <f>IF(D3381="","",MIN(D3381+F3381,G3381+H3381))</f>
        <v/>
      </c>
      <c r="J3381" s="50">
        <f>IF(D3381="","",MIN(D3381,MAX(0,I3381-F3381)))</f>
        <v/>
      </c>
      <c r="K3381" s="50">
        <f>IF(D3381="","",MAX(0,D3381+F3381-I3381))</f>
        <v/>
      </c>
      <c r="L3381" s="23">
        <f>IF(D3381="","",IF(D3381&lt;=0,"",1+COUNTIFS($D$3306:$D$3405,"&gt;0",$E$3306:$E$3405,"&gt;"&amp;E3381)))</f>
        <v/>
      </c>
      <c r="M3381" s="23">
        <f>IF(D3381="","",IF(AND(K3381&gt;0,L3381=1),"Yes","No"))</f>
        <v/>
      </c>
      <c r="N3381" s="50">
        <f>IF(D3381="","",N3281+F3381)</f>
        <v/>
      </c>
      <c r="O3381" s="49">
        <f>IF(D3381="","",IF(AND(K3381=0,K3281&gt;0),C3381,""))</f>
        <v/>
      </c>
    </row>
    <row r="3382">
      <c r="A3382" s="47">
        <f>IF(B3382="","",DATE(YEAR('Debt Inputs'!$E$2),MONTH('Debt Inputs'!$E$2)+33,1))</f>
        <v/>
      </c>
      <c r="B3382" s="18">
        <f>IF('Debt Inputs'!A82="","",'Debt Inputs'!A82)</f>
        <v/>
      </c>
      <c r="C3382" s="19">
        <f>IF(B3382="","",IFERROR(VLOOKUP(B3382,'Debt Inputs'!$A$6:$M$105,2,FALSE),""))</f>
        <v/>
      </c>
      <c r="D3382" s="48">
        <f>IF(B3382="","",K3282)</f>
        <v/>
      </c>
      <c r="E3382" s="21">
        <f>IF(B3382="","",IFERROR(VLOOKUP(B3382,'Debt Inputs'!$A$6:$M$105,5,FALSE),0))</f>
        <v/>
      </c>
      <c r="F3382" s="48">
        <f>IF(D3382="","",IFERROR(D3382*E3382/12,0))</f>
        <v/>
      </c>
      <c r="G3382" s="48">
        <f>IF(D3382="","",MIN(IFERROR(VLOOKUP(B3382,'Debt Inputs'!$A$6:$M$105,7,FALSE),0),D3382+F3382))</f>
        <v/>
      </c>
      <c r="H3382" s="48">
        <f>IF(D3382="","",IF(L3382=1,MAX(0,'Debt Inputs'!$B$2-SUM($G$3306:$G$3405)),0))</f>
        <v/>
      </c>
      <c r="I3382" s="48">
        <f>IF(D3382="","",MIN(D3382+F3382,G3382+H3382))</f>
        <v/>
      </c>
      <c r="J3382" s="48">
        <f>IF(D3382="","",MIN(D3382,MAX(0,I3382-F3382)))</f>
        <v/>
      </c>
      <c r="K3382" s="48">
        <f>IF(D3382="","",MAX(0,D3382+F3382-I3382))</f>
        <v/>
      </c>
      <c r="L3382" s="18">
        <f>IF(D3382="","",IF(D3382&lt;=0,"",1+COUNTIFS($D$3306:$D$3405,"&gt;0",$E$3306:$E$3405,"&gt;"&amp;E3382)))</f>
        <v/>
      </c>
      <c r="M3382" s="18">
        <f>IF(D3382="","",IF(AND(K3382&gt;0,L3382=1),"Yes","No"))</f>
        <v/>
      </c>
      <c r="N3382" s="48">
        <f>IF(D3382="","",N3282+F3382)</f>
        <v/>
      </c>
      <c r="O3382" s="47">
        <f>IF(D3382="","",IF(AND(K3382=0,K3282&gt;0),C3382,""))</f>
        <v/>
      </c>
    </row>
    <row r="3383">
      <c r="A3383" s="49">
        <f>IF(B3383="","",DATE(YEAR('Debt Inputs'!$E$2),MONTH('Debt Inputs'!$E$2)+33,1))</f>
        <v/>
      </c>
      <c r="B3383" s="23">
        <f>IF('Debt Inputs'!A83="","",'Debt Inputs'!A83)</f>
        <v/>
      </c>
      <c r="C3383" s="24">
        <f>IF(B3383="","",IFERROR(VLOOKUP(B3383,'Debt Inputs'!$A$6:$M$105,2,FALSE),""))</f>
        <v/>
      </c>
      <c r="D3383" s="50">
        <f>IF(B3383="","",K3283)</f>
        <v/>
      </c>
      <c r="E3383" s="26">
        <f>IF(B3383="","",IFERROR(VLOOKUP(B3383,'Debt Inputs'!$A$6:$M$105,5,FALSE),0))</f>
        <v/>
      </c>
      <c r="F3383" s="50">
        <f>IF(D3383="","",IFERROR(D3383*E3383/12,0))</f>
        <v/>
      </c>
      <c r="G3383" s="50">
        <f>IF(D3383="","",MIN(IFERROR(VLOOKUP(B3383,'Debt Inputs'!$A$6:$M$105,7,FALSE),0),D3383+F3383))</f>
        <v/>
      </c>
      <c r="H3383" s="50">
        <f>IF(D3383="","",IF(L3383=1,MAX(0,'Debt Inputs'!$B$2-SUM($G$3306:$G$3405)),0))</f>
        <v/>
      </c>
      <c r="I3383" s="50">
        <f>IF(D3383="","",MIN(D3383+F3383,G3383+H3383))</f>
        <v/>
      </c>
      <c r="J3383" s="50">
        <f>IF(D3383="","",MIN(D3383,MAX(0,I3383-F3383)))</f>
        <v/>
      </c>
      <c r="K3383" s="50">
        <f>IF(D3383="","",MAX(0,D3383+F3383-I3383))</f>
        <v/>
      </c>
      <c r="L3383" s="23">
        <f>IF(D3383="","",IF(D3383&lt;=0,"",1+COUNTIFS($D$3306:$D$3405,"&gt;0",$E$3306:$E$3405,"&gt;"&amp;E3383)))</f>
        <v/>
      </c>
      <c r="M3383" s="23">
        <f>IF(D3383="","",IF(AND(K3383&gt;0,L3383=1),"Yes","No"))</f>
        <v/>
      </c>
      <c r="N3383" s="50">
        <f>IF(D3383="","",N3283+F3383)</f>
        <v/>
      </c>
      <c r="O3383" s="49">
        <f>IF(D3383="","",IF(AND(K3383=0,K3283&gt;0),C3383,""))</f>
        <v/>
      </c>
    </row>
    <row r="3384">
      <c r="A3384" s="47">
        <f>IF(B3384="","",DATE(YEAR('Debt Inputs'!$E$2),MONTH('Debt Inputs'!$E$2)+33,1))</f>
        <v/>
      </c>
      <c r="B3384" s="18">
        <f>IF('Debt Inputs'!A84="","",'Debt Inputs'!A84)</f>
        <v/>
      </c>
      <c r="C3384" s="19">
        <f>IF(B3384="","",IFERROR(VLOOKUP(B3384,'Debt Inputs'!$A$6:$M$105,2,FALSE),""))</f>
        <v/>
      </c>
      <c r="D3384" s="48">
        <f>IF(B3384="","",K3284)</f>
        <v/>
      </c>
      <c r="E3384" s="21">
        <f>IF(B3384="","",IFERROR(VLOOKUP(B3384,'Debt Inputs'!$A$6:$M$105,5,FALSE),0))</f>
        <v/>
      </c>
      <c r="F3384" s="48">
        <f>IF(D3384="","",IFERROR(D3384*E3384/12,0))</f>
        <v/>
      </c>
      <c r="G3384" s="48">
        <f>IF(D3384="","",MIN(IFERROR(VLOOKUP(B3384,'Debt Inputs'!$A$6:$M$105,7,FALSE),0),D3384+F3384))</f>
        <v/>
      </c>
      <c r="H3384" s="48">
        <f>IF(D3384="","",IF(L3384=1,MAX(0,'Debt Inputs'!$B$2-SUM($G$3306:$G$3405)),0))</f>
        <v/>
      </c>
      <c r="I3384" s="48">
        <f>IF(D3384="","",MIN(D3384+F3384,G3384+H3384))</f>
        <v/>
      </c>
      <c r="J3384" s="48">
        <f>IF(D3384="","",MIN(D3384,MAX(0,I3384-F3384)))</f>
        <v/>
      </c>
      <c r="K3384" s="48">
        <f>IF(D3384="","",MAX(0,D3384+F3384-I3384))</f>
        <v/>
      </c>
      <c r="L3384" s="18">
        <f>IF(D3384="","",IF(D3384&lt;=0,"",1+COUNTIFS($D$3306:$D$3405,"&gt;0",$E$3306:$E$3405,"&gt;"&amp;E3384)))</f>
        <v/>
      </c>
      <c r="M3384" s="18">
        <f>IF(D3384="","",IF(AND(K3384&gt;0,L3384=1),"Yes","No"))</f>
        <v/>
      </c>
      <c r="N3384" s="48">
        <f>IF(D3384="","",N3284+F3384)</f>
        <v/>
      </c>
      <c r="O3384" s="47">
        <f>IF(D3384="","",IF(AND(K3384=0,K3284&gt;0),C3384,""))</f>
        <v/>
      </c>
    </row>
    <row r="3385">
      <c r="A3385" s="49">
        <f>IF(B3385="","",DATE(YEAR('Debt Inputs'!$E$2),MONTH('Debt Inputs'!$E$2)+33,1))</f>
        <v/>
      </c>
      <c r="B3385" s="23">
        <f>IF('Debt Inputs'!A85="","",'Debt Inputs'!A85)</f>
        <v/>
      </c>
      <c r="C3385" s="24">
        <f>IF(B3385="","",IFERROR(VLOOKUP(B3385,'Debt Inputs'!$A$6:$M$105,2,FALSE),""))</f>
        <v/>
      </c>
      <c r="D3385" s="50">
        <f>IF(B3385="","",K3285)</f>
        <v/>
      </c>
      <c r="E3385" s="26">
        <f>IF(B3385="","",IFERROR(VLOOKUP(B3385,'Debt Inputs'!$A$6:$M$105,5,FALSE),0))</f>
        <v/>
      </c>
      <c r="F3385" s="50">
        <f>IF(D3385="","",IFERROR(D3385*E3385/12,0))</f>
        <v/>
      </c>
      <c r="G3385" s="50">
        <f>IF(D3385="","",MIN(IFERROR(VLOOKUP(B3385,'Debt Inputs'!$A$6:$M$105,7,FALSE),0),D3385+F3385))</f>
        <v/>
      </c>
      <c r="H3385" s="50">
        <f>IF(D3385="","",IF(L3385=1,MAX(0,'Debt Inputs'!$B$2-SUM($G$3306:$G$3405)),0))</f>
        <v/>
      </c>
      <c r="I3385" s="50">
        <f>IF(D3385="","",MIN(D3385+F3385,G3385+H3385))</f>
        <v/>
      </c>
      <c r="J3385" s="50">
        <f>IF(D3385="","",MIN(D3385,MAX(0,I3385-F3385)))</f>
        <v/>
      </c>
      <c r="K3385" s="50">
        <f>IF(D3385="","",MAX(0,D3385+F3385-I3385))</f>
        <v/>
      </c>
      <c r="L3385" s="23">
        <f>IF(D3385="","",IF(D3385&lt;=0,"",1+COUNTIFS($D$3306:$D$3405,"&gt;0",$E$3306:$E$3405,"&gt;"&amp;E3385)))</f>
        <v/>
      </c>
      <c r="M3385" s="23">
        <f>IF(D3385="","",IF(AND(K3385&gt;0,L3385=1),"Yes","No"))</f>
        <v/>
      </c>
      <c r="N3385" s="50">
        <f>IF(D3385="","",N3285+F3385)</f>
        <v/>
      </c>
      <c r="O3385" s="49">
        <f>IF(D3385="","",IF(AND(K3385=0,K3285&gt;0),C3385,""))</f>
        <v/>
      </c>
    </row>
    <row r="3386">
      <c r="A3386" s="47">
        <f>IF(B3386="","",DATE(YEAR('Debt Inputs'!$E$2),MONTH('Debt Inputs'!$E$2)+33,1))</f>
        <v/>
      </c>
      <c r="B3386" s="18">
        <f>IF('Debt Inputs'!A86="","",'Debt Inputs'!A86)</f>
        <v/>
      </c>
      <c r="C3386" s="19">
        <f>IF(B3386="","",IFERROR(VLOOKUP(B3386,'Debt Inputs'!$A$6:$M$105,2,FALSE),""))</f>
        <v/>
      </c>
      <c r="D3386" s="48">
        <f>IF(B3386="","",K3286)</f>
        <v/>
      </c>
      <c r="E3386" s="21">
        <f>IF(B3386="","",IFERROR(VLOOKUP(B3386,'Debt Inputs'!$A$6:$M$105,5,FALSE),0))</f>
        <v/>
      </c>
      <c r="F3386" s="48">
        <f>IF(D3386="","",IFERROR(D3386*E3386/12,0))</f>
        <v/>
      </c>
      <c r="G3386" s="48">
        <f>IF(D3386="","",MIN(IFERROR(VLOOKUP(B3386,'Debt Inputs'!$A$6:$M$105,7,FALSE),0),D3386+F3386))</f>
        <v/>
      </c>
      <c r="H3386" s="48">
        <f>IF(D3386="","",IF(L3386=1,MAX(0,'Debt Inputs'!$B$2-SUM($G$3306:$G$3405)),0))</f>
        <v/>
      </c>
      <c r="I3386" s="48">
        <f>IF(D3386="","",MIN(D3386+F3386,G3386+H3386))</f>
        <v/>
      </c>
      <c r="J3386" s="48">
        <f>IF(D3386="","",MIN(D3386,MAX(0,I3386-F3386)))</f>
        <v/>
      </c>
      <c r="K3386" s="48">
        <f>IF(D3386="","",MAX(0,D3386+F3386-I3386))</f>
        <v/>
      </c>
      <c r="L3386" s="18">
        <f>IF(D3386="","",IF(D3386&lt;=0,"",1+COUNTIFS($D$3306:$D$3405,"&gt;0",$E$3306:$E$3405,"&gt;"&amp;E3386)))</f>
        <v/>
      </c>
      <c r="M3386" s="18">
        <f>IF(D3386="","",IF(AND(K3386&gt;0,L3386=1),"Yes","No"))</f>
        <v/>
      </c>
      <c r="N3386" s="48">
        <f>IF(D3386="","",N3286+F3386)</f>
        <v/>
      </c>
      <c r="O3386" s="47">
        <f>IF(D3386="","",IF(AND(K3386=0,K3286&gt;0),C3386,""))</f>
        <v/>
      </c>
    </row>
    <row r="3387">
      <c r="A3387" s="49">
        <f>IF(B3387="","",DATE(YEAR('Debt Inputs'!$E$2),MONTH('Debt Inputs'!$E$2)+33,1))</f>
        <v/>
      </c>
      <c r="B3387" s="23">
        <f>IF('Debt Inputs'!A87="","",'Debt Inputs'!A87)</f>
        <v/>
      </c>
      <c r="C3387" s="24">
        <f>IF(B3387="","",IFERROR(VLOOKUP(B3387,'Debt Inputs'!$A$6:$M$105,2,FALSE),""))</f>
        <v/>
      </c>
      <c r="D3387" s="50">
        <f>IF(B3387="","",K3287)</f>
        <v/>
      </c>
      <c r="E3387" s="26">
        <f>IF(B3387="","",IFERROR(VLOOKUP(B3387,'Debt Inputs'!$A$6:$M$105,5,FALSE),0))</f>
        <v/>
      </c>
      <c r="F3387" s="50">
        <f>IF(D3387="","",IFERROR(D3387*E3387/12,0))</f>
        <v/>
      </c>
      <c r="G3387" s="50">
        <f>IF(D3387="","",MIN(IFERROR(VLOOKUP(B3387,'Debt Inputs'!$A$6:$M$105,7,FALSE),0),D3387+F3387))</f>
        <v/>
      </c>
      <c r="H3387" s="50">
        <f>IF(D3387="","",IF(L3387=1,MAX(0,'Debt Inputs'!$B$2-SUM($G$3306:$G$3405)),0))</f>
        <v/>
      </c>
      <c r="I3387" s="50">
        <f>IF(D3387="","",MIN(D3387+F3387,G3387+H3387))</f>
        <v/>
      </c>
      <c r="J3387" s="50">
        <f>IF(D3387="","",MIN(D3387,MAX(0,I3387-F3387)))</f>
        <v/>
      </c>
      <c r="K3387" s="50">
        <f>IF(D3387="","",MAX(0,D3387+F3387-I3387))</f>
        <v/>
      </c>
      <c r="L3387" s="23">
        <f>IF(D3387="","",IF(D3387&lt;=0,"",1+COUNTIFS($D$3306:$D$3405,"&gt;0",$E$3306:$E$3405,"&gt;"&amp;E3387)))</f>
        <v/>
      </c>
      <c r="M3387" s="23">
        <f>IF(D3387="","",IF(AND(K3387&gt;0,L3387=1),"Yes","No"))</f>
        <v/>
      </c>
      <c r="N3387" s="50">
        <f>IF(D3387="","",N3287+F3387)</f>
        <v/>
      </c>
      <c r="O3387" s="49">
        <f>IF(D3387="","",IF(AND(K3387=0,K3287&gt;0),C3387,""))</f>
        <v/>
      </c>
    </row>
    <row r="3388">
      <c r="A3388" s="47">
        <f>IF(B3388="","",DATE(YEAR('Debt Inputs'!$E$2),MONTH('Debt Inputs'!$E$2)+33,1))</f>
        <v/>
      </c>
      <c r="B3388" s="18">
        <f>IF('Debt Inputs'!A88="","",'Debt Inputs'!A88)</f>
        <v/>
      </c>
      <c r="C3388" s="19">
        <f>IF(B3388="","",IFERROR(VLOOKUP(B3388,'Debt Inputs'!$A$6:$M$105,2,FALSE),""))</f>
        <v/>
      </c>
      <c r="D3388" s="48">
        <f>IF(B3388="","",K3288)</f>
        <v/>
      </c>
      <c r="E3388" s="21">
        <f>IF(B3388="","",IFERROR(VLOOKUP(B3388,'Debt Inputs'!$A$6:$M$105,5,FALSE),0))</f>
        <v/>
      </c>
      <c r="F3388" s="48">
        <f>IF(D3388="","",IFERROR(D3388*E3388/12,0))</f>
        <v/>
      </c>
      <c r="G3388" s="48">
        <f>IF(D3388="","",MIN(IFERROR(VLOOKUP(B3388,'Debt Inputs'!$A$6:$M$105,7,FALSE),0),D3388+F3388))</f>
        <v/>
      </c>
      <c r="H3388" s="48">
        <f>IF(D3388="","",IF(L3388=1,MAX(0,'Debt Inputs'!$B$2-SUM($G$3306:$G$3405)),0))</f>
        <v/>
      </c>
      <c r="I3388" s="48">
        <f>IF(D3388="","",MIN(D3388+F3388,G3388+H3388))</f>
        <v/>
      </c>
      <c r="J3388" s="48">
        <f>IF(D3388="","",MIN(D3388,MAX(0,I3388-F3388)))</f>
        <v/>
      </c>
      <c r="K3388" s="48">
        <f>IF(D3388="","",MAX(0,D3388+F3388-I3388))</f>
        <v/>
      </c>
      <c r="L3388" s="18">
        <f>IF(D3388="","",IF(D3388&lt;=0,"",1+COUNTIFS($D$3306:$D$3405,"&gt;0",$E$3306:$E$3405,"&gt;"&amp;E3388)))</f>
        <v/>
      </c>
      <c r="M3388" s="18">
        <f>IF(D3388="","",IF(AND(K3388&gt;0,L3388=1),"Yes","No"))</f>
        <v/>
      </c>
      <c r="N3388" s="48">
        <f>IF(D3388="","",N3288+F3388)</f>
        <v/>
      </c>
      <c r="O3388" s="47">
        <f>IF(D3388="","",IF(AND(K3388=0,K3288&gt;0),C3388,""))</f>
        <v/>
      </c>
    </row>
    <row r="3389">
      <c r="A3389" s="49">
        <f>IF(B3389="","",DATE(YEAR('Debt Inputs'!$E$2),MONTH('Debt Inputs'!$E$2)+33,1))</f>
        <v/>
      </c>
      <c r="B3389" s="23">
        <f>IF('Debt Inputs'!A89="","",'Debt Inputs'!A89)</f>
        <v/>
      </c>
      <c r="C3389" s="24">
        <f>IF(B3389="","",IFERROR(VLOOKUP(B3389,'Debt Inputs'!$A$6:$M$105,2,FALSE),""))</f>
        <v/>
      </c>
      <c r="D3389" s="50">
        <f>IF(B3389="","",K3289)</f>
        <v/>
      </c>
      <c r="E3389" s="26">
        <f>IF(B3389="","",IFERROR(VLOOKUP(B3389,'Debt Inputs'!$A$6:$M$105,5,FALSE),0))</f>
        <v/>
      </c>
      <c r="F3389" s="50">
        <f>IF(D3389="","",IFERROR(D3389*E3389/12,0))</f>
        <v/>
      </c>
      <c r="G3389" s="50">
        <f>IF(D3389="","",MIN(IFERROR(VLOOKUP(B3389,'Debt Inputs'!$A$6:$M$105,7,FALSE),0),D3389+F3389))</f>
        <v/>
      </c>
      <c r="H3389" s="50">
        <f>IF(D3389="","",IF(L3389=1,MAX(0,'Debt Inputs'!$B$2-SUM($G$3306:$G$3405)),0))</f>
        <v/>
      </c>
      <c r="I3389" s="50">
        <f>IF(D3389="","",MIN(D3389+F3389,G3389+H3389))</f>
        <v/>
      </c>
      <c r="J3389" s="50">
        <f>IF(D3389="","",MIN(D3389,MAX(0,I3389-F3389)))</f>
        <v/>
      </c>
      <c r="K3389" s="50">
        <f>IF(D3389="","",MAX(0,D3389+F3389-I3389))</f>
        <v/>
      </c>
      <c r="L3389" s="23">
        <f>IF(D3389="","",IF(D3389&lt;=0,"",1+COUNTIFS($D$3306:$D$3405,"&gt;0",$E$3306:$E$3405,"&gt;"&amp;E3389)))</f>
        <v/>
      </c>
      <c r="M3389" s="23">
        <f>IF(D3389="","",IF(AND(K3389&gt;0,L3389=1),"Yes","No"))</f>
        <v/>
      </c>
      <c r="N3389" s="50">
        <f>IF(D3389="","",N3289+F3389)</f>
        <v/>
      </c>
      <c r="O3389" s="49">
        <f>IF(D3389="","",IF(AND(K3389=0,K3289&gt;0),C3389,""))</f>
        <v/>
      </c>
    </row>
    <row r="3390">
      <c r="A3390" s="47">
        <f>IF(B3390="","",DATE(YEAR('Debt Inputs'!$E$2),MONTH('Debt Inputs'!$E$2)+33,1))</f>
        <v/>
      </c>
      <c r="B3390" s="18">
        <f>IF('Debt Inputs'!A90="","",'Debt Inputs'!A90)</f>
        <v/>
      </c>
      <c r="C3390" s="19">
        <f>IF(B3390="","",IFERROR(VLOOKUP(B3390,'Debt Inputs'!$A$6:$M$105,2,FALSE),""))</f>
        <v/>
      </c>
      <c r="D3390" s="48">
        <f>IF(B3390="","",K3290)</f>
        <v/>
      </c>
      <c r="E3390" s="21">
        <f>IF(B3390="","",IFERROR(VLOOKUP(B3390,'Debt Inputs'!$A$6:$M$105,5,FALSE),0))</f>
        <v/>
      </c>
      <c r="F3390" s="48">
        <f>IF(D3390="","",IFERROR(D3390*E3390/12,0))</f>
        <v/>
      </c>
      <c r="G3390" s="48">
        <f>IF(D3390="","",MIN(IFERROR(VLOOKUP(B3390,'Debt Inputs'!$A$6:$M$105,7,FALSE),0),D3390+F3390))</f>
        <v/>
      </c>
      <c r="H3390" s="48">
        <f>IF(D3390="","",IF(L3390=1,MAX(0,'Debt Inputs'!$B$2-SUM($G$3306:$G$3405)),0))</f>
        <v/>
      </c>
      <c r="I3390" s="48">
        <f>IF(D3390="","",MIN(D3390+F3390,G3390+H3390))</f>
        <v/>
      </c>
      <c r="J3390" s="48">
        <f>IF(D3390="","",MIN(D3390,MAX(0,I3390-F3390)))</f>
        <v/>
      </c>
      <c r="K3390" s="48">
        <f>IF(D3390="","",MAX(0,D3390+F3390-I3390))</f>
        <v/>
      </c>
      <c r="L3390" s="18">
        <f>IF(D3390="","",IF(D3390&lt;=0,"",1+COUNTIFS($D$3306:$D$3405,"&gt;0",$E$3306:$E$3405,"&gt;"&amp;E3390)))</f>
        <v/>
      </c>
      <c r="M3390" s="18">
        <f>IF(D3390="","",IF(AND(K3390&gt;0,L3390=1),"Yes","No"))</f>
        <v/>
      </c>
      <c r="N3390" s="48">
        <f>IF(D3390="","",N3290+F3390)</f>
        <v/>
      </c>
      <c r="O3390" s="47">
        <f>IF(D3390="","",IF(AND(K3390=0,K3290&gt;0),C3390,""))</f>
        <v/>
      </c>
    </row>
    <row r="3391">
      <c r="A3391" s="49">
        <f>IF(B3391="","",DATE(YEAR('Debt Inputs'!$E$2),MONTH('Debt Inputs'!$E$2)+33,1))</f>
        <v/>
      </c>
      <c r="B3391" s="23">
        <f>IF('Debt Inputs'!A91="","",'Debt Inputs'!A91)</f>
        <v/>
      </c>
      <c r="C3391" s="24">
        <f>IF(B3391="","",IFERROR(VLOOKUP(B3391,'Debt Inputs'!$A$6:$M$105,2,FALSE),""))</f>
        <v/>
      </c>
      <c r="D3391" s="50">
        <f>IF(B3391="","",K3291)</f>
        <v/>
      </c>
      <c r="E3391" s="26">
        <f>IF(B3391="","",IFERROR(VLOOKUP(B3391,'Debt Inputs'!$A$6:$M$105,5,FALSE),0))</f>
        <v/>
      </c>
      <c r="F3391" s="50">
        <f>IF(D3391="","",IFERROR(D3391*E3391/12,0))</f>
        <v/>
      </c>
      <c r="G3391" s="50">
        <f>IF(D3391="","",MIN(IFERROR(VLOOKUP(B3391,'Debt Inputs'!$A$6:$M$105,7,FALSE),0),D3391+F3391))</f>
        <v/>
      </c>
      <c r="H3391" s="50">
        <f>IF(D3391="","",IF(L3391=1,MAX(0,'Debt Inputs'!$B$2-SUM($G$3306:$G$3405)),0))</f>
        <v/>
      </c>
      <c r="I3391" s="50">
        <f>IF(D3391="","",MIN(D3391+F3391,G3391+H3391))</f>
        <v/>
      </c>
      <c r="J3391" s="50">
        <f>IF(D3391="","",MIN(D3391,MAX(0,I3391-F3391)))</f>
        <v/>
      </c>
      <c r="K3391" s="50">
        <f>IF(D3391="","",MAX(0,D3391+F3391-I3391))</f>
        <v/>
      </c>
      <c r="L3391" s="23">
        <f>IF(D3391="","",IF(D3391&lt;=0,"",1+COUNTIFS($D$3306:$D$3405,"&gt;0",$E$3306:$E$3405,"&gt;"&amp;E3391)))</f>
        <v/>
      </c>
      <c r="M3391" s="23">
        <f>IF(D3391="","",IF(AND(K3391&gt;0,L3391=1),"Yes","No"))</f>
        <v/>
      </c>
      <c r="N3391" s="50">
        <f>IF(D3391="","",N3291+F3391)</f>
        <v/>
      </c>
      <c r="O3391" s="49">
        <f>IF(D3391="","",IF(AND(K3391=0,K3291&gt;0),C3391,""))</f>
        <v/>
      </c>
    </row>
    <row r="3392">
      <c r="A3392" s="47">
        <f>IF(B3392="","",DATE(YEAR('Debt Inputs'!$E$2),MONTH('Debt Inputs'!$E$2)+33,1))</f>
        <v/>
      </c>
      <c r="B3392" s="18">
        <f>IF('Debt Inputs'!A92="","",'Debt Inputs'!A92)</f>
        <v/>
      </c>
      <c r="C3392" s="19">
        <f>IF(B3392="","",IFERROR(VLOOKUP(B3392,'Debt Inputs'!$A$6:$M$105,2,FALSE),""))</f>
        <v/>
      </c>
      <c r="D3392" s="48">
        <f>IF(B3392="","",K3292)</f>
        <v/>
      </c>
      <c r="E3392" s="21">
        <f>IF(B3392="","",IFERROR(VLOOKUP(B3392,'Debt Inputs'!$A$6:$M$105,5,FALSE),0))</f>
        <v/>
      </c>
      <c r="F3392" s="48">
        <f>IF(D3392="","",IFERROR(D3392*E3392/12,0))</f>
        <v/>
      </c>
      <c r="G3392" s="48">
        <f>IF(D3392="","",MIN(IFERROR(VLOOKUP(B3392,'Debt Inputs'!$A$6:$M$105,7,FALSE),0),D3392+F3392))</f>
        <v/>
      </c>
      <c r="H3392" s="48">
        <f>IF(D3392="","",IF(L3392=1,MAX(0,'Debt Inputs'!$B$2-SUM($G$3306:$G$3405)),0))</f>
        <v/>
      </c>
      <c r="I3392" s="48">
        <f>IF(D3392="","",MIN(D3392+F3392,G3392+H3392))</f>
        <v/>
      </c>
      <c r="J3392" s="48">
        <f>IF(D3392="","",MIN(D3392,MAX(0,I3392-F3392)))</f>
        <v/>
      </c>
      <c r="K3392" s="48">
        <f>IF(D3392="","",MAX(0,D3392+F3392-I3392))</f>
        <v/>
      </c>
      <c r="L3392" s="18">
        <f>IF(D3392="","",IF(D3392&lt;=0,"",1+COUNTIFS($D$3306:$D$3405,"&gt;0",$E$3306:$E$3405,"&gt;"&amp;E3392)))</f>
        <v/>
      </c>
      <c r="M3392" s="18">
        <f>IF(D3392="","",IF(AND(K3392&gt;0,L3392=1),"Yes","No"))</f>
        <v/>
      </c>
      <c r="N3392" s="48">
        <f>IF(D3392="","",N3292+F3392)</f>
        <v/>
      </c>
      <c r="O3392" s="47">
        <f>IF(D3392="","",IF(AND(K3392=0,K3292&gt;0),C3392,""))</f>
        <v/>
      </c>
    </row>
    <row r="3393">
      <c r="A3393" s="49">
        <f>IF(B3393="","",DATE(YEAR('Debt Inputs'!$E$2),MONTH('Debt Inputs'!$E$2)+33,1))</f>
        <v/>
      </c>
      <c r="B3393" s="23">
        <f>IF('Debt Inputs'!A93="","",'Debt Inputs'!A93)</f>
        <v/>
      </c>
      <c r="C3393" s="24">
        <f>IF(B3393="","",IFERROR(VLOOKUP(B3393,'Debt Inputs'!$A$6:$M$105,2,FALSE),""))</f>
        <v/>
      </c>
      <c r="D3393" s="50">
        <f>IF(B3393="","",K3293)</f>
        <v/>
      </c>
      <c r="E3393" s="26">
        <f>IF(B3393="","",IFERROR(VLOOKUP(B3393,'Debt Inputs'!$A$6:$M$105,5,FALSE),0))</f>
        <v/>
      </c>
      <c r="F3393" s="50">
        <f>IF(D3393="","",IFERROR(D3393*E3393/12,0))</f>
        <v/>
      </c>
      <c r="G3393" s="50">
        <f>IF(D3393="","",MIN(IFERROR(VLOOKUP(B3393,'Debt Inputs'!$A$6:$M$105,7,FALSE),0),D3393+F3393))</f>
        <v/>
      </c>
      <c r="H3393" s="50">
        <f>IF(D3393="","",IF(L3393=1,MAX(0,'Debt Inputs'!$B$2-SUM($G$3306:$G$3405)),0))</f>
        <v/>
      </c>
      <c r="I3393" s="50">
        <f>IF(D3393="","",MIN(D3393+F3393,G3393+H3393))</f>
        <v/>
      </c>
      <c r="J3393" s="50">
        <f>IF(D3393="","",MIN(D3393,MAX(0,I3393-F3393)))</f>
        <v/>
      </c>
      <c r="K3393" s="50">
        <f>IF(D3393="","",MAX(0,D3393+F3393-I3393))</f>
        <v/>
      </c>
      <c r="L3393" s="23">
        <f>IF(D3393="","",IF(D3393&lt;=0,"",1+COUNTIFS($D$3306:$D$3405,"&gt;0",$E$3306:$E$3405,"&gt;"&amp;E3393)))</f>
        <v/>
      </c>
      <c r="M3393" s="23">
        <f>IF(D3393="","",IF(AND(K3393&gt;0,L3393=1),"Yes","No"))</f>
        <v/>
      </c>
      <c r="N3393" s="50">
        <f>IF(D3393="","",N3293+F3393)</f>
        <v/>
      </c>
      <c r="O3393" s="49">
        <f>IF(D3393="","",IF(AND(K3393=0,K3293&gt;0),C3393,""))</f>
        <v/>
      </c>
    </row>
    <row r="3394">
      <c r="A3394" s="47">
        <f>IF(B3394="","",DATE(YEAR('Debt Inputs'!$E$2),MONTH('Debt Inputs'!$E$2)+33,1))</f>
        <v/>
      </c>
      <c r="B3394" s="18">
        <f>IF('Debt Inputs'!A94="","",'Debt Inputs'!A94)</f>
        <v/>
      </c>
      <c r="C3394" s="19">
        <f>IF(B3394="","",IFERROR(VLOOKUP(B3394,'Debt Inputs'!$A$6:$M$105,2,FALSE),""))</f>
        <v/>
      </c>
      <c r="D3394" s="48">
        <f>IF(B3394="","",K3294)</f>
        <v/>
      </c>
      <c r="E3394" s="21">
        <f>IF(B3394="","",IFERROR(VLOOKUP(B3394,'Debt Inputs'!$A$6:$M$105,5,FALSE),0))</f>
        <v/>
      </c>
      <c r="F3394" s="48">
        <f>IF(D3394="","",IFERROR(D3394*E3394/12,0))</f>
        <v/>
      </c>
      <c r="G3394" s="48">
        <f>IF(D3394="","",MIN(IFERROR(VLOOKUP(B3394,'Debt Inputs'!$A$6:$M$105,7,FALSE),0),D3394+F3394))</f>
        <v/>
      </c>
      <c r="H3394" s="48">
        <f>IF(D3394="","",IF(L3394=1,MAX(0,'Debt Inputs'!$B$2-SUM($G$3306:$G$3405)),0))</f>
        <v/>
      </c>
      <c r="I3394" s="48">
        <f>IF(D3394="","",MIN(D3394+F3394,G3394+H3394))</f>
        <v/>
      </c>
      <c r="J3394" s="48">
        <f>IF(D3394="","",MIN(D3394,MAX(0,I3394-F3394)))</f>
        <v/>
      </c>
      <c r="K3394" s="48">
        <f>IF(D3394="","",MAX(0,D3394+F3394-I3394))</f>
        <v/>
      </c>
      <c r="L3394" s="18">
        <f>IF(D3394="","",IF(D3394&lt;=0,"",1+COUNTIFS($D$3306:$D$3405,"&gt;0",$E$3306:$E$3405,"&gt;"&amp;E3394)))</f>
        <v/>
      </c>
      <c r="M3394" s="18">
        <f>IF(D3394="","",IF(AND(K3394&gt;0,L3394=1),"Yes","No"))</f>
        <v/>
      </c>
      <c r="N3394" s="48">
        <f>IF(D3394="","",N3294+F3394)</f>
        <v/>
      </c>
      <c r="O3394" s="47">
        <f>IF(D3394="","",IF(AND(K3394=0,K3294&gt;0),C3394,""))</f>
        <v/>
      </c>
    </row>
    <row r="3395">
      <c r="A3395" s="49">
        <f>IF(B3395="","",DATE(YEAR('Debt Inputs'!$E$2),MONTH('Debt Inputs'!$E$2)+33,1))</f>
        <v/>
      </c>
      <c r="B3395" s="23">
        <f>IF('Debt Inputs'!A95="","",'Debt Inputs'!A95)</f>
        <v/>
      </c>
      <c r="C3395" s="24">
        <f>IF(B3395="","",IFERROR(VLOOKUP(B3395,'Debt Inputs'!$A$6:$M$105,2,FALSE),""))</f>
        <v/>
      </c>
      <c r="D3395" s="50">
        <f>IF(B3395="","",K3295)</f>
        <v/>
      </c>
      <c r="E3395" s="26">
        <f>IF(B3395="","",IFERROR(VLOOKUP(B3395,'Debt Inputs'!$A$6:$M$105,5,FALSE),0))</f>
        <v/>
      </c>
      <c r="F3395" s="50">
        <f>IF(D3395="","",IFERROR(D3395*E3395/12,0))</f>
        <v/>
      </c>
      <c r="G3395" s="50">
        <f>IF(D3395="","",MIN(IFERROR(VLOOKUP(B3395,'Debt Inputs'!$A$6:$M$105,7,FALSE),0),D3395+F3395))</f>
        <v/>
      </c>
      <c r="H3395" s="50">
        <f>IF(D3395="","",IF(L3395=1,MAX(0,'Debt Inputs'!$B$2-SUM($G$3306:$G$3405)),0))</f>
        <v/>
      </c>
      <c r="I3395" s="50">
        <f>IF(D3395="","",MIN(D3395+F3395,G3395+H3395))</f>
        <v/>
      </c>
      <c r="J3395" s="50">
        <f>IF(D3395="","",MIN(D3395,MAX(0,I3395-F3395)))</f>
        <v/>
      </c>
      <c r="K3395" s="50">
        <f>IF(D3395="","",MAX(0,D3395+F3395-I3395))</f>
        <v/>
      </c>
      <c r="L3395" s="23">
        <f>IF(D3395="","",IF(D3395&lt;=0,"",1+COUNTIFS($D$3306:$D$3405,"&gt;0",$E$3306:$E$3405,"&gt;"&amp;E3395)))</f>
        <v/>
      </c>
      <c r="M3395" s="23">
        <f>IF(D3395="","",IF(AND(K3395&gt;0,L3395=1),"Yes","No"))</f>
        <v/>
      </c>
      <c r="N3395" s="50">
        <f>IF(D3395="","",N3295+F3395)</f>
        <v/>
      </c>
      <c r="O3395" s="49">
        <f>IF(D3395="","",IF(AND(K3395=0,K3295&gt;0),C3395,""))</f>
        <v/>
      </c>
    </row>
    <row r="3396">
      <c r="A3396" s="47">
        <f>IF(B3396="","",DATE(YEAR('Debt Inputs'!$E$2),MONTH('Debt Inputs'!$E$2)+33,1))</f>
        <v/>
      </c>
      <c r="B3396" s="18">
        <f>IF('Debt Inputs'!A96="","",'Debt Inputs'!A96)</f>
        <v/>
      </c>
      <c r="C3396" s="19">
        <f>IF(B3396="","",IFERROR(VLOOKUP(B3396,'Debt Inputs'!$A$6:$M$105,2,FALSE),""))</f>
        <v/>
      </c>
      <c r="D3396" s="48">
        <f>IF(B3396="","",K3296)</f>
        <v/>
      </c>
      <c r="E3396" s="21">
        <f>IF(B3396="","",IFERROR(VLOOKUP(B3396,'Debt Inputs'!$A$6:$M$105,5,FALSE),0))</f>
        <v/>
      </c>
      <c r="F3396" s="48">
        <f>IF(D3396="","",IFERROR(D3396*E3396/12,0))</f>
        <v/>
      </c>
      <c r="G3396" s="48">
        <f>IF(D3396="","",MIN(IFERROR(VLOOKUP(B3396,'Debt Inputs'!$A$6:$M$105,7,FALSE),0),D3396+F3396))</f>
        <v/>
      </c>
      <c r="H3396" s="48">
        <f>IF(D3396="","",IF(L3396=1,MAX(0,'Debt Inputs'!$B$2-SUM($G$3306:$G$3405)),0))</f>
        <v/>
      </c>
      <c r="I3396" s="48">
        <f>IF(D3396="","",MIN(D3396+F3396,G3396+H3396))</f>
        <v/>
      </c>
      <c r="J3396" s="48">
        <f>IF(D3396="","",MIN(D3396,MAX(0,I3396-F3396)))</f>
        <v/>
      </c>
      <c r="K3396" s="48">
        <f>IF(D3396="","",MAX(0,D3396+F3396-I3396))</f>
        <v/>
      </c>
      <c r="L3396" s="18">
        <f>IF(D3396="","",IF(D3396&lt;=0,"",1+COUNTIFS($D$3306:$D$3405,"&gt;0",$E$3306:$E$3405,"&gt;"&amp;E3396)))</f>
        <v/>
      </c>
      <c r="M3396" s="18">
        <f>IF(D3396="","",IF(AND(K3396&gt;0,L3396=1),"Yes","No"))</f>
        <v/>
      </c>
      <c r="N3396" s="48">
        <f>IF(D3396="","",N3296+F3396)</f>
        <v/>
      </c>
      <c r="O3396" s="47">
        <f>IF(D3396="","",IF(AND(K3396=0,K3296&gt;0),C3396,""))</f>
        <v/>
      </c>
    </row>
    <row r="3397">
      <c r="A3397" s="49">
        <f>IF(B3397="","",DATE(YEAR('Debt Inputs'!$E$2),MONTH('Debt Inputs'!$E$2)+33,1))</f>
        <v/>
      </c>
      <c r="B3397" s="23">
        <f>IF('Debt Inputs'!A97="","",'Debt Inputs'!A97)</f>
        <v/>
      </c>
      <c r="C3397" s="24">
        <f>IF(B3397="","",IFERROR(VLOOKUP(B3397,'Debt Inputs'!$A$6:$M$105,2,FALSE),""))</f>
        <v/>
      </c>
      <c r="D3397" s="50">
        <f>IF(B3397="","",K3297)</f>
        <v/>
      </c>
      <c r="E3397" s="26">
        <f>IF(B3397="","",IFERROR(VLOOKUP(B3397,'Debt Inputs'!$A$6:$M$105,5,FALSE),0))</f>
        <v/>
      </c>
      <c r="F3397" s="50">
        <f>IF(D3397="","",IFERROR(D3397*E3397/12,0))</f>
        <v/>
      </c>
      <c r="G3397" s="50">
        <f>IF(D3397="","",MIN(IFERROR(VLOOKUP(B3397,'Debt Inputs'!$A$6:$M$105,7,FALSE),0),D3397+F3397))</f>
        <v/>
      </c>
      <c r="H3397" s="50">
        <f>IF(D3397="","",IF(L3397=1,MAX(0,'Debt Inputs'!$B$2-SUM($G$3306:$G$3405)),0))</f>
        <v/>
      </c>
      <c r="I3397" s="50">
        <f>IF(D3397="","",MIN(D3397+F3397,G3397+H3397))</f>
        <v/>
      </c>
      <c r="J3397" s="50">
        <f>IF(D3397="","",MIN(D3397,MAX(0,I3397-F3397)))</f>
        <v/>
      </c>
      <c r="K3397" s="50">
        <f>IF(D3397="","",MAX(0,D3397+F3397-I3397))</f>
        <v/>
      </c>
      <c r="L3397" s="23">
        <f>IF(D3397="","",IF(D3397&lt;=0,"",1+COUNTIFS($D$3306:$D$3405,"&gt;0",$E$3306:$E$3405,"&gt;"&amp;E3397)))</f>
        <v/>
      </c>
      <c r="M3397" s="23">
        <f>IF(D3397="","",IF(AND(K3397&gt;0,L3397=1),"Yes","No"))</f>
        <v/>
      </c>
      <c r="N3397" s="50">
        <f>IF(D3397="","",N3297+F3397)</f>
        <v/>
      </c>
      <c r="O3397" s="49">
        <f>IF(D3397="","",IF(AND(K3397=0,K3297&gt;0),C3397,""))</f>
        <v/>
      </c>
    </row>
    <row r="3398">
      <c r="A3398" s="47">
        <f>IF(B3398="","",DATE(YEAR('Debt Inputs'!$E$2),MONTH('Debt Inputs'!$E$2)+33,1))</f>
        <v/>
      </c>
      <c r="B3398" s="18">
        <f>IF('Debt Inputs'!A98="","",'Debt Inputs'!A98)</f>
        <v/>
      </c>
      <c r="C3398" s="19">
        <f>IF(B3398="","",IFERROR(VLOOKUP(B3398,'Debt Inputs'!$A$6:$M$105,2,FALSE),""))</f>
        <v/>
      </c>
      <c r="D3398" s="48">
        <f>IF(B3398="","",K3298)</f>
        <v/>
      </c>
      <c r="E3398" s="21">
        <f>IF(B3398="","",IFERROR(VLOOKUP(B3398,'Debt Inputs'!$A$6:$M$105,5,FALSE),0))</f>
        <v/>
      </c>
      <c r="F3398" s="48">
        <f>IF(D3398="","",IFERROR(D3398*E3398/12,0))</f>
        <v/>
      </c>
      <c r="G3398" s="48">
        <f>IF(D3398="","",MIN(IFERROR(VLOOKUP(B3398,'Debt Inputs'!$A$6:$M$105,7,FALSE),0),D3398+F3398))</f>
        <v/>
      </c>
      <c r="H3398" s="48">
        <f>IF(D3398="","",IF(L3398=1,MAX(0,'Debt Inputs'!$B$2-SUM($G$3306:$G$3405)),0))</f>
        <v/>
      </c>
      <c r="I3398" s="48">
        <f>IF(D3398="","",MIN(D3398+F3398,G3398+H3398))</f>
        <v/>
      </c>
      <c r="J3398" s="48">
        <f>IF(D3398="","",MIN(D3398,MAX(0,I3398-F3398)))</f>
        <v/>
      </c>
      <c r="K3398" s="48">
        <f>IF(D3398="","",MAX(0,D3398+F3398-I3398))</f>
        <v/>
      </c>
      <c r="L3398" s="18">
        <f>IF(D3398="","",IF(D3398&lt;=0,"",1+COUNTIFS($D$3306:$D$3405,"&gt;0",$E$3306:$E$3405,"&gt;"&amp;E3398)))</f>
        <v/>
      </c>
      <c r="M3398" s="18">
        <f>IF(D3398="","",IF(AND(K3398&gt;0,L3398=1),"Yes","No"))</f>
        <v/>
      </c>
      <c r="N3398" s="48">
        <f>IF(D3398="","",N3298+F3398)</f>
        <v/>
      </c>
      <c r="O3398" s="47">
        <f>IF(D3398="","",IF(AND(K3398=0,K3298&gt;0),C3398,""))</f>
        <v/>
      </c>
    </row>
    <row r="3399">
      <c r="A3399" s="49">
        <f>IF(B3399="","",DATE(YEAR('Debt Inputs'!$E$2),MONTH('Debt Inputs'!$E$2)+33,1))</f>
        <v/>
      </c>
      <c r="B3399" s="23">
        <f>IF('Debt Inputs'!A99="","",'Debt Inputs'!A99)</f>
        <v/>
      </c>
      <c r="C3399" s="24">
        <f>IF(B3399="","",IFERROR(VLOOKUP(B3399,'Debt Inputs'!$A$6:$M$105,2,FALSE),""))</f>
        <v/>
      </c>
      <c r="D3399" s="50">
        <f>IF(B3399="","",K3299)</f>
        <v/>
      </c>
      <c r="E3399" s="26">
        <f>IF(B3399="","",IFERROR(VLOOKUP(B3399,'Debt Inputs'!$A$6:$M$105,5,FALSE),0))</f>
        <v/>
      </c>
      <c r="F3399" s="50">
        <f>IF(D3399="","",IFERROR(D3399*E3399/12,0))</f>
        <v/>
      </c>
      <c r="G3399" s="50">
        <f>IF(D3399="","",MIN(IFERROR(VLOOKUP(B3399,'Debt Inputs'!$A$6:$M$105,7,FALSE),0),D3399+F3399))</f>
        <v/>
      </c>
      <c r="H3399" s="50">
        <f>IF(D3399="","",IF(L3399=1,MAX(0,'Debt Inputs'!$B$2-SUM($G$3306:$G$3405)),0))</f>
        <v/>
      </c>
      <c r="I3399" s="50">
        <f>IF(D3399="","",MIN(D3399+F3399,G3399+H3399))</f>
        <v/>
      </c>
      <c r="J3399" s="50">
        <f>IF(D3399="","",MIN(D3399,MAX(0,I3399-F3399)))</f>
        <v/>
      </c>
      <c r="K3399" s="50">
        <f>IF(D3399="","",MAX(0,D3399+F3399-I3399))</f>
        <v/>
      </c>
      <c r="L3399" s="23">
        <f>IF(D3399="","",IF(D3399&lt;=0,"",1+COUNTIFS($D$3306:$D$3405,"&gt;0",$E$3306:$E$3405,"&gt;"&amp;E3399)))</f>
        <v/>
      </c>
      <c r="M3399" s="23">
        <f>IF(D3399="","",IF(AND(K3399&gt;0,L3399=1),"Yes","No"))</f>
        <v/>
      </c>
      <c r="N3399" s="50">
        <f>IF(D3399="","",N3299+F3399)</f>
        <v/>
      </c>
      <c r="O3399" s="49">
        <f>IF(D3399="","",IF(AND(K3399=0,K3299&gt;0),C3399,""))</f>
        <v/>
      </c>
    </row>
    <row r="3400">
      <c r="A3400" s="47">
        <f>IF(B3400="","",DATE(YEAR('Debt Inputs'!$E$2),MONTH('Debt Inputs'!$E$2)+33,1))</f>
        <v/>
      </c>
      <c r="B3400" s="18">
        <f>IF('Debt Inputs'!A100="","",'Debt Inputs'!A100)</f>
        <v/>
      </c>
      <c r="C3400" s="19">
        <f>IF(B3400="","",IFERROR(VLOOKUP(B3400,'Debt Inputs'!$A$6:$M$105,2,FALSE),""))</f>
        <v/>
      </c>
      <c r="D3400" s="48">
        <f>IF(B3400="","",K3300)</f>
        <v/>
      </c>
      <c r="E3400" s="21">
        <f>IF(B3400="","",IFERROR(VLOOKUP(B3400,'Debt Inputs'!$A$6:$M$105,5,FALSE),0))</f>
        <v/>
      </c>
      <c r="F3400" s="48">
        <f>IF(D3400="","",IFERROR(D3400*E3400/12,0))</f>
        <v/>
      </c>
      <c r="G3400" s="48">
        <f>IF(D3400="","",MIN(IFERROR(VLOOKUP(B3400,'Debt Inputs'!$A$6:$M$105,7,FALSE),0),D3400+F3400))</f>
        <v/>
      </c>
      <c r="H3400" s="48">
        <f>IF(D3400="","",IF(L3400=1,MAX(0,'Debt Inputs'!$B$2-SUM($G$3306:$G$3405)),0))</f>
        <v/>
      </c>
      <c r="I3400" s="48">
        <f>IF(D3400="","",MIN(D3400+F3400,G3400+H3400))</f>
        <v/>
      </c>
      <c r="J3400" s="48">
        <f>IF(D3400="","",MIN(D3400,MAX(0,I3400-F3400)))</f>
        <v/>
      </c>
      <c r="K3400" s="48">
        <f>IF(D3400="","",MAX(0,D3400+F3400-I3400))</f>
        <v/>
      </c>
      <c r="L3400" s="18">
        <f>IF(D3400="","",IF(D3400&lt;=0,"",1+COUNTIFS($D$3306:$D$3405,"&gt;0",$E$3306:$E$3405,"&gt;"&amp;E3400)))</f>
        <v/>
      </c>
      <c r="M3400" s="18">
        <f>IF(D3400="","",IF(AND(K3400&gt;0,L3400=1),"Yes","No"))</f>
        <v/>
      </c>
      <c r="N3400" s="48">
        <f>IF(D3400="","",N3300+F3400)</f>
        <v/>
      </c>
      <c r="O3400" s="47">
        <f>IF(D3400="","",IF(AND(K3400=0,K3300&gt;0),C3400,""))</f>
        <v/>
      </c>
    </row>
    <row r="3401">
      <c r="A3401" s="49">
        <f>IF(B3401="","",DATE(YEAR('Debt Inputs'!$E$2),MONTH('Debt Inputs'!$E$2)+33,1))</f>
        <v/>
      </c>
      <c r="B3401" s="23">
        <f>IF('Debt Inputs'!A101="","",'Debt Inputs'!A101)</f>
        <v/>
      </c>
      <c r="C3401" s="24">
        <f>IF(B3401="","",IFERROR(VLOOKUP(B3401,'Debt Inputs'!$A$6:$M$105,2,FALSE),""))</f>
        <v/>
      </c>
      <c r="D3401" s="50">
        <f>IF(B3401="","",K3301)</f>
        <v/>
      </c>
      <c r="E3401" s="26">
        <f>IF(B3401="","",IFERROR(VLOOKUP(B3401,'Debt Inputs'!$A$6:$M$105,5,FALSE),0))</f>
        <v/>
      </c>
      <c r="F3401" s="50">
        <f>IF(D3401="","",IFERROR(D3401*E3401/12,0))</f>
        <v/>
      </c>
      <c r="G3401" s="50">
        <f>IF(D3401="","",MIN(IFERROR(VLOOKUP(B3401,'Debt Inputs'!$A$6:$M$105,7,FALSE),0),D3401+F3401))</f>
        <v/>
      </c>
      <c r="H3401" s="50">
        <f>IF(D3401="","",IF(L3401=1,MAX(0,'Debt Inputs'!$B$2-SUM($G$3306:$G$3405)),0))</f>
        <v/>
      </c>
      <c r="I3401" s="50">
        <f>IF(D3401="","",MIN(D3401+F3401,G3401+H3401))</f>
        <v/>
      </c>
      <c r="J3401" s="50">
        <f>IF(D3401="","",MIN(D3401,MAX(0,I3401-F3401)))</f>
        <v/>
      </c>
      <c r="K3401" s="50">
        <f>IF(D3401="","",MAX(0,D3401+F3401-I3401))</f>
        <v/>
      </c>
      <c r="L3401" s="23">
        <f>IF(D3401="","",IF(D3401&lt;=0,"",1+COUNTIFS($D$3306:$D$3405,"&gt;0",$E$3306:$E$3405,"&gt;"&amp;E3401)))</f>
        <v/>
      </c>
      <c r="M3401" s="23">
        <f>IF(D3401="","",IF(AND(K3401&gt;0,L3401=1),"Yes","No"))</f>
        <v/>
      </c>
      <c r="N3401" s="50">
        <f>IF(D3401="","",N3301+F3401)</f>
        <v/>
      </c>
      <c r="O3401" s="49">
        <f>IF(D3401="","",IF(AND(K3401=0,K3301&gt;0),C3401,""))</f>
        <v/>
      </c>
    </row>
    <row r="3402">
      <c r="A3402" s="47">
        <f>IF(B3402="","",DATE(YEAR('Debt Inputs'!$E$2),MONTH('Debt Inputs'!$E$2)+33,1))</f>
        <v/>
      </c>
      <c r="B3402" s="18">
        <f>IF('Debt Inputs'!A102="","",'Debt Inputs'!A102)</f>
        <v/>
      </c>
      <c r="C3402" s="19">
        <f>IF(B3402="","",IFERROR(VLOOKUP(B3402,'Debt Inputs'!$A$6:$M$105,2,FALSE),""))</f>
        <v/>
      </c>
      <c r="D3402" s="48">
        <f>IF(B3402="","",K3302)</f>
        <v/>
      </c>
      <c r="E3402" s="21">
        <f>IF(B3402="","",IFERROR(VLOOKUP(B3402,'Debt Inputs'!$A$6:$M$105,5,FALSE),0))</f>
        <v/>
      </c>
      <c r="F3402" s="48">
        <f>IF(D3402="","",IFERROR(D3402*E3402/12,0))</f>
        <v/>
      </c>
      <c r="G3402" s="48">
        <f>IF(D3402="","",MIN(IFERROR(VLOOKUP(B3402,'Debt Inputs'!$A$6:$M$105,7,FALSE),0),D3402+F3402))</f>
        <v/>
      </c>
      <c r="H3402" s="48">
        <f>IF(D3402="","",IF(L3402=1,MAX(0,'Debt Inputs'!$B$2-SUM($G$3306:$G$3405)),0))</f>
        <v/>
      </c>
      <c r="I3402" s="48">
        <f>IF(D3402="","",MIN(D3402+F3402,G3402+H3402))</f>
        <v/>
      </c>
      <c r="J3402" s="48">
        <f>IF(D3402="","",MIN(D3402,MAX(0,I3402-F3402)))</f>
        <v/>
      </c>
      <c r="K3402" s="48">
        <f>IF(D3402="","",MAX(0,D3402+F3402-I3402))</f>
        <v/>
      </c>
      <c r="L3402" s="18">
        <f>IF(D3402="","",IF(D3402&lt;=0,"",1+COUNTIFS($D$3306:$D$3405,"&gt;0",$E$3306:$E$3405,"&gt;"&amp;E3402)))</f>
        <v/>
      </c>
      <c r="M3402" s="18">
        <f>IF(D3402="","",IF(AND(K3402&gt;0,L3402=1),"Yes","No"))</f>
        <v/>
      </c>
      <c r="N3402" s="48">
        <f>IF(D3402="","",N3302+F3402)</f>
        <v/>
      </c>
      <c r="O3402" s="47">
        <f>IF(D3402="","",IF(AND(K3402=0,K3302&gt;0),C3402,""))</f>
        <v/>
      </c>
    </row>
    <row r="3403">
      <c r="A3403" s="49">
        <f>IF(B3403="","",DATE(YEAR('Debt Inputs'!$E$2),MONTH('Debt Inputs'!$E$2)+33,1))</f>
        <v/>
      </c>
      <c r="B3403" s="23">
        <f>IF('Debt Inputs'!A103="","",'Debt Inputs'!A103)</f>
        <v/>
      </c>
      <c r="C3403" s="24">
        <f>IF(B3403="","",IFERROR(VLOOKUP(B3403,'Debt Inputs'!$A$6:$M$105,2,FALSE),""))</f>
        <v/>
      </c>
      <c r="D3403" s="50">
        <f>IF(B3403="","",K3303)</f>
        <v/>
      </c>
      <c r="E3403" s="26">
        <f>IF(B3403="","",IFERROR(VLOOKUP(B3403,'Debt Inputs'!$A$6:$M$105,5,FALSE),0))</f>
        <v/>
      </c>
      <c r="F3403" s="50">
        <f>IF(D3403="","",IFERROR(D3403*E3403/12,0))</f>
        <v/>
      </c>
      <c r="G3403" s="50">
        <f>IF(D3403="","",MIN(IFERROR(VLOOKUP(B3403,'Debt Inputs'!$A$6:$M$105,7,FALSE),0),D3403+F3403))</f>
        <v/>
      </c>
      <c r="H3403" s="50">
        <f>IF(D3403="","",IF(L3403=1,MAX(0,'Debt Inputs'!$B$2-SUM($G$3306:$G$3405)),0))</f>
        <v/>
      </c>
      <c r="I3403" s="50">
        <f>IF(D3403="","",MIN(D3403+F3403,G3403+H3403))</f>
        <v/>
      </c>
      <c r="J3403" s="50">
        <f>IF(D3403="","",MIN(D3403,MAX(0,I3403-F3403)))</f>
        <v/>
      </c>
      <c r="K3403" s="50">
        <f>IF(D3403="","",MAX(0,D3403+F3403-I3403))</f>
        <v/>
      </c>
      <c r="L3403" s="23">
        <f>IF(D3403="","",IF(D3403&lt;=0,"",1+COUNTIFS($D$3306:$D$3405,"&gt;0",$E$3306:$E$3405,"&gt;"&amp;E3403)))</f>
        <v/>
      </c>
      <c r="M3403" s="23">
        <f>IF(D3403="","",IF(AND(K3403&gt;0,L3403=1),"Yes","No"))</f>
        <v/>
      </c>
      <c r="N3403" s="50">
        <f>IF(D3403="","",N3303+F3403)</f>
        <v/>
      </c>
      <c r="O3403" s="49">
        <f>IF(D3403="","",IF(AND(K3403=0,K3303&gt;0),C3403,""))</f>
        <v/>
      </c>
    </row>
    <row r="3404">
      <c r="A3404" s="47">
        <f>IF(B3404="","",DATE(YEAR('Debt Inputs'!$E$2),MONTH('Debt Inputs'!$E$2)+33,1))</f>
        <v/>
      </c>
      <c r="B3404" s="18">
        <f>IF('Debt Inputs'!A104="","",'Debt Inputs'!A104)</f>
        <v/>
      </c>
      <c r="C3404" s="19">
        <f>IF(B3404="","",IFERROR(VLOOKUP(B3404,'Debt Inputs'!$A$6:$M$105,2,FALSE),""))</f>
        <v/>
      </c>
      <c r="D3404" s="48">
        <f>IF(B3404="","",K3304)</f>
        <v/>
      </c>
      <c r="E3404" s="21">
        <f>IF(B3404="","",IFERROR(VLOOKUP(B3404,'Debt Inputs'!$A$6:$M$105,5,FALSE),0))</f>
        <v/>
      </c>
      <c r="F3404" s="48">
        <f>IF(D3404="","",IFERROR(D3404*E3404/12,0))</f>
        <v/>
      </c>
      <c r="G3404" s="48">
        <f>IF(D3404="","",MIN(IFERROR(VLOOKUP(B3404,'Debt Inputs'!$A$6:$M$105,7,FALSE),0),D3404+F3404))</f>
        <v/>
      </c>
      <c r="H3404" s="48">
        <f>IF(D3404="","",IF(L3404=1,MAX(0,'Debt Inputs'!$B$2-SUM($G$3306:$G$3405)),0))</f>
        <v/>
      </c>
      <c r="I3404" s="48">
        <f>IF(D3404="","",MIN(D3404+F3404,G3404+H3404))</f>
        <v/>
      </c>
      <c r="J3404" s="48">
        <f>IF(D3404="","",MIN(D3404,MAX(0,I3404-F3404)))</f>
        <v/>
      </c>
      <c r="K3404" s="48">
        <f>IF(D3404="","",MAX(0,D3404+F3404-I3404))</f>
        <v/>
      </c>
      <c r="L3404" s="18">
        <f>IF(D3404="","",IF(D3404&lt;=0,"",1+COUNTIFS($D$3306:$D$3405,"&gt;0",$E$3306:$E$3405,"&gt;"&amp;E3404)))</f>
        <v/>
      </c>
      <c r="M3404" s="18">
        <f>IF(D3404="","",IF(AND(K3404&gt;0,L3404=1),"Yes","No"))</f>
        <v/>
      </c>
      <c r="N3404" s="48">
        <f>IF(D3404="","",N3304+F3404)</f>
        <v/>
      </c>
      <c r="O3404" s="47">
        <f>IF(D3404="","",IF(AND(K3404=0,K3304&gt;0),C3404,""))</f>
        <v/>
      </c>
    </row>
    <row r="3405">
      <c r="A3405" s="49">
        <f>IF(B3405="","",DATE(YEAR('Debt Inputs'!$E$2),MONTH('Debt Inputs'!$E$2)+33,1))</f>
        <v/>
      </c>
      <c r="B3405" s="23">
        <f>IF('Debt Inputs'!A105="","",'Debt Inputs'!A105)</f>
        <v/>
      </c>
      <c r="C3405" s="24">
        <f>IF(B3405="","",IFERROR(VLOOKUP(B3405,'Debt Inputs'!$A$6:$M$105,2,FALSE),""))</f>
        <v/>
      </c>
      <c r="D3405" s="50">
        <f>IF(B3405="","",K3305)</f>
        <v/>
      </c>
      <c r="E3405" s="26">
        <f>IF(B3405="","",IFERROR(VLOOKUP(B3405,'Debt Inputs'!$A$6:$M$105,5,FALSE),0))</f>
        <v/>
      </c>
      <c r="F3405" s="50">
        <f>IF(D3405="","",IFERROR(D3405*E3405/12,0))</f>
        <v/>
      </c>
      <c r="G3405" s="50">
        <f>IF(D3405="","",MIN(IFERROR(VLOOKUP(B3405,'Debt Inputs'!$A$6:$M$105,7,FALSE),0),D3405+F3405))</f>
        <v/>
      </c>
      <c r="H3405" s="50">
        <f>IF(D3405="","",IF(L3405=1,MAX(0,'Debt Inputs'!$B$2-SUM($G$3306:$G$3405)),0))</f>
        <v/>
      </c>
      <c r="I3405" s="50">
        <f>IF(D3405="","",MIN(D3405+F3405,G3405+H3405))</f>
        <v/>
      </c>
      <c r="J3405" s="50">
        <f>IF(D3405="","",MIN(D3405,MAX(0,I3405-F3405)))</f>
        <v/>
      </c>
      <c r="K3405" s="50">
        <f>IF(D3405="","",MAX(0,D3405+F3405-I3405))</f>
        <v/>
      </c>
      <c r="L3405" s="23">
        <f>IF(D3405="","",IF(D3405&lt;=0,"",1+COUNTIFS($D$3306:$D$3405,"&gt;0",$E$3306:$E$3405,"&gt;"&amp;E3405)))</f>
        <v/>
      </c>
      <c r="M3405" s="23">
        <f>IF(D3405="","",IF(AND(K3405&gt;0,L3405=1),"Yes","No"))</f>
        <v/>
      </c>
      <c r="N3405" s="50">
        <f>IF(D3405="","",N3305+F3405)</f>
        <v/>
      </c>
      <c r="O3405" s="49">
        <f>IF(D3405="","",IF(AND(K3405=0,K3305&gt;0),C3405,""))</f>
        <v/>
      </c>
    </row>
    <row r="3406">
      <c r="A3406" s="47">
        <f>IF(B3406="","",DATE(YEAR('Debt Inputs'!$E$2),MONTH('Debt Inputs'!$E$2)+34,1))</f>
        <v/>
      </c>
      <c r="B3406" s="18">
        <f>IF('Debt Inputs'!A6="","",'Debt Inputs'!A6)</f>
        <v/>
      </c>
      <c r="C3406" s="19">
        <f>IF(B3406="","",IFERROR(VLOOKUP(B3406,'Debt Inputs'!$A$6:$M$105,2,FALSE),""))</f>
        <v/>
      </c>
      <c r="D3406" s="48">
        <f>IF(B3406="","",K3306)</f>
        <v/>
      </c>
      <c r="E3406" s="21">
        <f>IF(B3406="","",IFERROR(VLOOKUP(B3406,'Debt Inputs'!$A$6:$M$105,5,FALSE),0))</f>
        <v/>
      </c>
      <c r="F3406" s="48">
        <f>IF(D3406="","",IFERROR(D3406*E3406/12,0))</f>
        <v/>
      </c>
      <c r="G3406" s="48">
        <f>IF(D3406="","",MIN(IFERROR(VLOOKUP(B3406,'Debt Inputs'!$A$6:$M$105,7,FALSE),0),D3406+F3406))</f>
        <v/>
      </c>
      <c r="H3406" s="48">
        <f>IF(D3406="","",IF(L3406=1,MAX(0,'Debt Inputs'!$B$2-SUM($G$3406:$G$3505)),0))</f>
        <v/>
      </c>
      <c r="I3406" s="48">
        <f>IF(D3406="","",MIN(D3406+F3406,G3406+H3406))</f>
        <v/>
      </c>
      <c r="J3406" s="48">
        <f>IF(D3406="","",MIN(D3406,MAX(0,I3406-F3406)))</f>
        <v/>
      </c>
      <c r="K3406" s="48">
        <f>IF(D3406="","",MAX(0,D3406+F3406-I3406))</f>
        <v/>
      </c>
      <c r="L3406" s="18">
        <f>IF(D3406="","",IF(D3406&lt;=0,"",1+COUNTIFS($D$3406:$D$3505,"&gt;0",$E$3406:$E$3505,"&gt;"&amp;E3406)))</f>
        <v/>
      </c>
      <c r="M3406" s="18">
        <f>IF(D3406="","",IF(AND(K3406&gt;0,L3406=1),"Yes","No"))</f>
        <v/>
      </c>
      <c r="N3406" s="48">
        <f>IF(D3406="","",N3306+F3406)</f>
        <v/>
      </c>
      <c r="O3406" s="47">
        <f>IF(D3406="","",IF(AND(K3406=0,K3306&gt;0),C3406,""))</f>
        <v/>
      </c>
    </row>
    <row r="3407">
      <c r="A3407" s="49">
        <f>IF(B3407="","",DATE(YEAR('Debt Inputs'!$E$2),MONTH('Debt Inputs'!$E$2)+34,1))</f>
        <v/>
      </c>
      <c r="B3407" s="23">
        <f>IF('Debt Inputs'!A7="","",'Debt Inputs'!A7)</f>
        <v/>
      </c>
      <c r="C3407" s="24">
        <f>IF(B3407="","",IFERROR(VLOOKUP(B3407,'Debt Inputs'!$A$6:$M$105,2,FALSE),""))</f>
        <v/>
      </c>
      <c r="D3407" s="50">
        <f>IF(B3407="","",K3307)</f>
        <v/>
      </c>
      <c r="E3407" s="26">
        <f>IF(B3407="","",IFERROR(VLOOKUP(B3407,'Debt Inputs'!$A$6:$M$105,5,FALSE),0))</f>
        <v/>
      </c>
      <c r="F3407" s="50">
        <f>IF(D3407="","",IFERROR(D3407*E3407/12,0))</f>
        <v/>
      </c>
      <c r="G3407" s="50">
        <f>IF(D3407="","",MIN(IFERROR(VLOOKUP(B3407,'Debt Inputs'!$A$6:$M$105,7,FALSE),0),D3407+F3407))</f>
        <v/>
      </c>
      <c r="H3407" s="50">
        <f>IF(D3407="","",IF(L3407=1,MAX(0,'Debt Inputs'!$B$2-SUM($G$3406:$G$3505)),0))</f>
        <v/>
      </c>
      <c r="I3407" s="50">
        <f>IF(D3407="","",MIN(D3407+F3407,G3407+H3407))</f>
        <v/>
      </c>
      <c r="J3407" s="50">
        <f>IF(D3407="","",MIN(D3407,MAX(0,I3407-F3407)))</f>
        <v/>
      </c>
      <c r="K3407" s="50">
        <f>IF(D3407="","",MAX(0,D3407+F3407-I3407))</f>
        <v/>
      </c>
      <c r="L3407" s="23">
        <f>IF(D3407="","",IF(D3407&lt;=0,"",1+COUNTIFS($D$3406:$D$3505,"&gt;0",$E$3406:$E$3505,"&gt;"&amp;E3407)))</f>
        <v/>
      </c>
      <c r="M3407" s="23">
        <f>IF(D3407="","",IF(AND(K3407&gt;0,L3407=1),"Yes","No"))</f>
        <v/>
      </c>
      <c r="N3407" s="50">
        <f>IF(D3407="","",N3307+F3407)</f>
        <v/>
      </c>
      <c r="O3407" s="49">
        <f>IF(D3407="","",IF(AND(K3407=0,K3307&gt;0),C3407,""))</f>
        <v/>
      </c>
    </row>
    <row r="3408">
      <c r="A3408" s="47">
        <f>IF(B3408="","",DATE(YEAR('Debt Inputs'!$E$2),MONTH('Debt Inputs'!$E$2)+34,1))</f>
        <v/>
      </c>
      <c r="B3408" s="18">
        <f>IF('Debt Inputs'!A8="","",'Debt Inputs'!A8)</f>
        <v/>
      </c>
      <c r="C3408" s="19">
        <f>IF(B3408="","",IFERROR(VLOOKUP(B3408,'Debt Inputs'!$A$6:$M$105,2,FALSE),""))</f>
        <v/>
      </c>
      <c r="D3408" s="48">
        <f>IF(B3408="","",K3308)</f>
        <v/>
      </c>
      <c r="E3408" s="21">
        <f>IF(B3408="","",IFERROR(VLOOKUP(B3408,'Debt Inputs'!$A$6:$M$105,5,FALSE),0))</f>
        <v/>
      </c>
      <c r="F3408" s="48">
        <f>IF(D3408="","",IFERROR(D3408*E3408/12,0))</f>
        <v/>
      </c>
      <c r="G3408" s="48">
        <f>IF(D3408="","",MIN(IFERROR(VLOOKUP(B3408,'Debt Inputs'!$A$6:$M$105,7,FALSE),0),D3408+F3408))</f>
        <v/>
      </c>
      <c r="H3408" s="48">
        <f>IF(D3408="","",IF(L3408=1,MAX(0,'Debt Inputs'!$B$2-SUM($G$3406:$G$3505)),0))</f>
        <v/>
      </c>
      <c r="I3408" s="48">
        <f>IF(D3408="","",MIN(D3408+F3408,G3408+H3408))</f>
        <v/>
      </c>
      <c r="J3408" s="48">
        <f>IF(D3408="","",MIN(D3408,MAX(0,I3408-F3408)))</f>
        <v/>
      </c>
      <c r="K3408" s="48">
        <f>IF(D3408="","",MAX(0,D3408+F3408-I3408))</f>
        <v/>
      </c>
      <c r="L3408" s="18">
        <f>IF(D3408="","",IF(D3408&lt;=0,"",1+COUNTIFS($D$3406:$D$3505,"&gt;0",$E$3406:$E$3505,"&gt;"&amp;E3408)))</f>
        <v/>
      </c>
      <c r="M3408" s="18">
        <f>IF(D3408="","",IF(AND(K3408&gt;0,L3408=1),"Yes","No"))</f>
        <v/>
      </c>
      <c r="N3408" s="48">
        <f>IF(D3408="","",N3308+F3408)</f>
        <v/>
      </c>
      <c r="O3408" s="47">
        <f>IF(D3408="","",IF(AND(K3408=0,K3308&gt;0),C3408,""))</f>
        <v/>
      </c>
    </row>
    <row r="3409">
      <c r="A3409" s="49">
        <f>IF(B3409="","",DATE(YEAR('Debt Inputs'!$E$2),MONTH('Debt Inputs'!$E$2)+34,1))</f>
        <v/>
      </c>
      <c r="B3409" s="23">
        <f>IF('Debt Inputs'!A9="","",'Debt Inputs'!A9)</f>
        <v/>
      </c>
      <c r="C3409" s="24">
        <f>IF(B3409="","",IFERROR(VLOOKUP(B3409,'Debt Inputs'!$A$6:$M$105,2,FALSE),""))</f>
        <v/>
      </c>
      <c r="D3409" s="50">
        <f>IF(B3409="","",K3309)</f>
        <v/>
      </c>
      <c r="E3409" s="26">
        <f>IF(B3409="","",IFERROR(VLOOKUP(B3409,'Debt Inputs'!$A$6:$M$105,5,FALSE),0))</f>
        <v/>
      </c>
      <c r="F3409" s="50">
        <f>IF(D3409="","",IFERROR(D3409*E3409/12,0))</f>
        <v/>
      </c>
      <c r="G3409" s="50">
        <f>IF(D3409="","",MIN(IFERROR(VLOOKUP(B3409,'Debt Inputs'!$A$6:$M$105,7,FALSE),0),D3409+F3409))</f>
        <v/>
      </c>
      <c r="H3409" s="50">
        <f>IF(D3409="","",IF(L3409=1,MAX(0,'Debt Inputs'!$B$2-SUM($G$3406:$G$3505)),0))</f>
        <v/>
      </c>
      <c r="I3409" s="50">
        <f>IF(D3409="","",MIN(D3409+F3409,G3409+H3409))</f>
        <v/>
      </c>
      <c r="J3409" s="50">
        <f>IF(D3409="","",MIN(D3409,MAX(0,I3409-F3409)))</f>
        <v/>
      </c>
      <c r="K3409" s="50">
        <f>IF(D3409="","",MAX(0,D3409+F3409-I3409))</f>
        <v/>
      </c>
      <c r="L3409" s="23">
        <f>IF(D3409="","",IF(D3409&lt;=0,"",1+COUNTIFS($D$3406:$D$3505,"&gt;0",$E$3406:$E$3505,"&gt;"&amp;E3409)))</f>
        <v/>
      </c>
      <c r="M3409" s="23">
        <f>IF(D3409="","",IF(AND(K3409&gt;0,L3409=1),"Yes","No"))</f>
        <v/>
      </c>
      <c r="N3409" s="50">
        <f>IF(D3409="","",N3309+F3409)</f>
        <v/>
      </c>
      <c r="O3409" s="49">
        <f>IF(D3409="","",IF(AND(K3409=0,K3309&gt;0),C3409,""))</f>
        <v/>
      </c>
    </row>
    <row r="3410">
      <c r="A3410" s="47">
        <f>IF(B3410="","",DATE(YEAR('Debt Inputs'!$E$2),MONTH('Debt Inputs'!$E$2)+34,1))</f>
        <v/>
      </c>
      <c r="B3410" s="18">
        <f>IF('Debt Inputs'!A10="","",'Debt Inputs'!A10)</f>
        <v/>
      </c>
      <c r="C3410" s="19">
        <f>IF(B3410="","",IFERROR(VLOOKUP(B3410,'Debt Inputs'!$A$6:$M$105,2,FALSE),""))</f>
        <v/>
      </c>
      <c r="D3410" s="48">
        <f>IF(B3410="","",K3310)</f>
        <v/>
      </c>
      <c r="E3410" s="21">
        <f>IF(B3410="","",IFERROR(VLOOKUP(B3410,'Debt Inputs'!$A$6:$M$105,5,FALSE),0))</f>
        <v/>
      </c>
      <c r="F3410" s="48">
        <f>IF(D3410="","",IFERROR(D3410*E3410/12,0))</f>
        <v/>
      </c>
      <c r="G3410" s="48">
        <f>IF(D3410="","",MIN(IFERROR(VLOOKUP(B3410,'Debt Inputs'!$A$6:$M$105,7,FALSE),0),D3410+F3410))</f>
        <v/>
      </c>
      <c r="H3410" s="48">
        <f>IF(D3410="","",IF(L3410=1,MAX(0,'Debt Inputs'!$B$2-SUM($G$3406:$G$3505)),0))</f>
        <v/>
      </c>
      <c r="I3410" s="48">
        <f>IF(D3410="","",MIN(D3410+F3410,G3410+H3410))</f>
        <v/>
      </c>
      <c r="J3410" s="48">
        <f>IF(D3410="","",MIN(D3410,MAX(0,I3410-F3410)))</f>
        <v/>
      </c>
      <c r="K3410" s="48">
        <f>IF(D3410="","",MAX(0,D3410+F3410-I3410))</f>
        <v/>
      </c>
      <c r="L3410" s="18">
        <f>IF(D3410="","",IF(D3410&lt;=0,"",1+COUNTIFS($D$3406:$D$3505,"&gt;0",$E$3406:$E$3505,"&gt;"&amp;E3410)))</f>
        <v/>
      </c>
      <c r="M3410" s="18">
        <f>IF(D3410="","",IF(AND(K3410&gt;0,L3410=1),"Yes","No"))</f>
        <v/>
      </c>
      <c r="N3410" s="48">
        <f>IF(D3410="","",N3310+F3410)</f>
        <v/>
      </c>
      <c r="O3410" s="47">
        <f>IF(D3410="","",IF(AND(K3410=0,K3310&gt;0),C3410,""))</f>
        <v/>
      </c>
    </row>
    <row r="3411">
      <c r="A3411" s="49">
        <f>IF(B3411="","",DATE(YEAR('Debt Inputs'!$E$2),MONTH('Debt Inputs'!$E$2)+34,1))</f>
        <v/>
      </c>
      <c r="B3411" s="23">
        <f>IF('Debt Inputs'!A11="","",'Debt Inputs'!A11)</f>
        <v/>
      </c>
      <c r="C3411" s="24">
        <f>IF(B3411="","",IFERROR(VLOOKUP(B3411,'Debt Inputs'!$A$6:$M$105,2,FALSE),""))</f>
        <v/>
      </c>
      <c r="D3411" s="50">
        <f>IF(B3411="","",K3311)</f>
        <v/>
      </c>
      <c r="E3411" s="26">
        <f>IF(B3411="","",IFERROR(VLOOKUP(B3411,'Debt Inputs'!$A$6:$M$105,5,FALSE),0))</f>
        <v/>
      </c>
      <c r="F3411" s="50">
        <f>IF(D3411="","",IFERROR(D3411*E3411/12,0))</f>
        <v/>
      </c>
      <c r="G3411" s="50">
        <f>IF(D3411="","",MIN(IFERROR(VLOOKUP(B3411,'Debt Inputs'!$A$6:$M$105,7,FALSE),0),D3411+F3411))</f>
        <v/>
      </c>
      <c r="H3411" s="50">
        <f>IF(D3411="","",IF(L3411=1,MAX(0,'Debt Inputs'!$B$2-SUM($G$3406:$G$3505)),0))</f>
        <v/>
      </c>
      <c r="I3411" s="50">
        <f>IF(D3411="","",MIN(D3411+F3411,G3411+H3411))</f>
        <v/>
      </c>
      <c r="J3411" s="50">
        <f>IF(D3411="","",MIN(D3411,MAX(0,I3411-F3411)))</f>
        <v/>
      </c>
      <c r="K3411" s="50">
        <f>IF(D3411="","",MAX(0,D3411+F3411-I3411))</f>
        <v/>
      </c>
      <c r="L3411" s="23">
        <f>IF(D3411="","",IF(D3411&lt;=0,"",1+COUNTIFS($D$3406:$D$3505,"&gt;0",$E$3406:$E$3505,"&gt;"&amp;E3411)))</f>
        <v/>
      </c>
      <c r="M3411" s="23">
        <f>IF(D3411="","",IF(AND(K3411&gt;0,L3411=1),"Yes","No"))</f>
        <v/>
      </c>
      <c r="N3411" s="50">
        <f>IF(D3411="","",N3311+F3411)</f>
        <v/>
      </c>
      <c r="O3411" s="49">
        <f>IF(D3411="","",IF(AND(K3411=0,K3311&gt;0),C3411,""))</f>
        <v/>
      </c>
    </row>
    <row r="3412">
      <c r="A3412" s="47">
        <f>IF(B3412="","",DATE(YEAR('Debt Inputs'!$E$2),MONTH('Debt Inputs'!$E$2)+34,1))</f>
        <v/>
      </c>
      <c r="B3412" s="18">
        <f>IF('Debt Inputs'!A12="","",'Debt Inputs'!A12)</f>
        <v/>
      </c>
      <c r="C3412" s="19">
        <f>IF(B3412="","",IFERROR(VLOOKUP(B3412,'Debt Inputs'!$A$6:$M$105,2,FALSE),""))</f>
        <v/>
      </c>
      <c r="D3412" s="48">
        <f>IF(B3412="","",K3312)</f>
        <v/>
      </c>
      <c r="E3412" s="21">
        <f>IF(B3412="","",IFERROR(VLOOKUP(B3412,'Debt Inputs'!$A$6:$M$105,5,FALSE),0))</f>
        <v/>
      </c>
      <c r="F3412" s="48">
        <f>IF(D3412="","",IFERROR(D3412*E3412/12,0))</f>
        <v/>
      </c>
      <c r="G3412" s="48">
        <f>IF(D3412="","",MIN(IFERROR(VLOOKUP(B3412,'Debt Inputs'!$A$6:$M$105,7,FALSE),0),D3412+F3412))</f>
        <v/>
      </c>
      <c r="H3412" s="48">
        <f>IF(D3412="","",IF(L3412=1,MAX(0,'Debt Inputs'!$B$2-SUM($G$3406:$G$3505)),0))</f>
        <v/>
      </c>
      <c r="I3412" s="48">
        <f>IF(D3412="","",MIN(D3412+F3412,G3412+H3412))</f>
        <v/>
      </c>
      <c r="J3412" s="48">
        <f>IF(D3412="","",MIN(D3412,MAX(0,I3412-F3412)))</f>
        <v/>
      </c>
      <c r="K3412" s="48">
        <f>IF(D3412="","",MAX(0,D3412+F3412-I3412))</f>
        <v/>
      </c>
      <c r="L3412" s="18">
        <f>IF(D3412="","",IF(D3412&lt;=0,"",1+COUNTIFS($D$3406:$D$3505,"&gt;0",$E$3406:$E$3505,"&gt;"&amp;E3412)))</f>
        <v/>
      </c>
      <c r="M3412" s="18">
        <f>IF(D3412="","",IF(AND(K3412&gt;0,L3412=1),"Yes","No"))</f>
        <v/>
      </c>
      <c r="N3412" s="48">
        <f>IF(D3412="","",N3312+F3412)</f>
        <v/>
      </c>
      <c r="O3412" s="47">
        <f>IF(D3412="","",IF(AND(K3412=0,K3312&gt;0),C3412,""))</f>
        <v/>
      </c>
    </row>
    <row r="3413">
      <c r="A3413" s="49">
        <f>IF(B3413="","",DATE(YEAR('Debt Inputs'!$E$2),MONTH('Debt Inputs'!$E$2)+34,1))</f>
        <v/>
      </c>
      <c r="B3413" s="23">
        <f>IF('Debt Inputs'!A13="","",'Debt Inputs'!A13)</f>
        <v/>
      </c>
      <c r="C3413" s="24">
        <f>IF(B3413="","",IFERROR(VLOOKUP(B3413,'Debt Inputs'!$A$6:$M$105,2,FALSE),""))</f>
        <v/>
      </c>
      <c r="D3413" s="50">
        <f>IF(B3413="","",K3313)</f>
        <v/>
      </c>
      <c r="E3413" s="26">
        <f>IF(B3413="","",IFERROR(VLOOKUP(B3413,'Debt Inputs'!$A$6:$M$105,5,FALSE),0))</f>
        <v/>
      </c>
      <c r="F3413" s="50">
        <f>IF(D3413="","",IFERROR(D3413*E3413/12,0))</f>
        <v/>
      </c>
      <c r="G3413" s="50">
        <f>IF(D3413="","",MIN(IFERROR(VLOOKUP(B3413,'Debt Inputs'!$A$6:$M$105,7,FALSE),0),D3413+F3413))</f>
        <v/>
      </c>
      <c r="H3413" s="50">
        <f>IF(D3413="","",IF(L3413=1,MAX(0,'Debt Inputs'!$B$2-SUM($G$3406:$G$3505)),0))</f>
        <v/>
      </c>
      <c r="I3413" s="50">
        <f>IF(D3413="","",MIN(D3413+F3413,G3413+H3413))</f>
        <v/>
      </c>
      <c r="J3413" s="50">
        <f>IF(D3413="","",MIN(D3413,MAX(0,I3413-F3413)))</f>
        <v/>
      </c>
      <c r="K3413" s="50">
        <f>IF(D3413="","",MAX(0,D3413+F3413-I3413))</f>
        <v/>
      </c>
      <c r="L3413" s="23">
        <f>IF(D3413="","",IF(D3413&lt;=0,"",1+COUNTIFS($D$3406:$D$3505,"&gt;0",$E$3406:$E$3505,"&gt;"&amp;E3413)))</f>
        <v/>
      </c>
      <c r="M3413" s="23">
        <f>IF(D3413="","",IF(AND(K3413&gt;0,L3413=1),"Yes","No"))</f>
        <v/>
      </c>
      <c r="N3413" s="50">
        <f>IF(D3413="","",N3313+F3413)</f>
        <v/>
      </c>
      <c r="O3413" s="49">
        <f>IF(D3413="","",IF(AND(K3413=0,K3313&gt;0),C3413,""))</f>
        <v/>
      </c>
    </row>
    <row r="3414">
      <c r="A3414" s="47">
        <f>IF(B3414="","",DATE(YEAR('Debt Inputs'!$E$2),MONTH('Debt Inputs'!$E$2)+34,1))</f>
        <v/>
      </c>
      <c r="B3414" s="18">
        <f>IF('Debt Inputs'!A14="","",'Debt Inputs'!A14)</f>
        <v/>
      </c>
      <c r="C3414" s="19">
        <f>IF(B3414="","",IFERROR(VLOOKUP(B3414,'Debt Inputs'!$A$6:$M$105,2,FALSE),""))</f>
        <v/>
      </c>
      <c r="D3414" s="48">
        <f>IF(B3414="","",K3314)</f>
        <v/>
      </c>
      <c r="E3414" s="21">
        <f>IF(B3414="","",IFERROR(VLOOKUP(B3414,'Debt Inputs'!$A$6:$M$105,5,FALSE),0))</f>
        <v/>
      </c>
      <c r="F3414" s="48">
        <f>IF(D3414="","",IFERROR(D3414*E3414/12,0))</f>
        <v/>
      </c>
      <c r="G3414" s="48">
        <f>IF(D3414="","",MIN(IFERROR(VLOOKUP(B3414,'Debt Inputs'!$A$6:$M$105,7,FALSE),0),D3414+F3414))</f>
        <v/>
      </c>
      <c r="H3414" s="48">
        <f>IF(D3414="","",IF(L3414=1,MAX(0,'Debt Inputs'!$B$2-SUM($G$3406:$G$3505)),0))</f>
        <v/>
      </c>
      <c r="I3414" s="48">
        <f>IF(D3414="","",MIN(D3414+F3414,G3414+H3414))</f>
        <v/>
      </c>
      <c r="J3414" s="48">
        <f>IF(D3414="","",MIN(D3414,MAX(0,I3414-F3414)))</f>
        <v/>
      </c>
      <c r="K3414" s="48">
        <f>IF(D3414="","",MAX(0,D3414+F3414-I3414))</f>
        <v/>
      </c>
      <c r="L3414" s="18">
        <f>IF(D3414="","",IF(D3414&lt;=0,"",1+COUNTIFS($D$3406:$D$3505,"&gt;0",$E$3406:$E$3505,"&gt;"&amp;E3414)))</f>
        <v/>
      </c>
      <c r="M3414" s="18">
        <f>IF(D3414="","",IF(AND(K3414&gt;0,L3414=1),"Yes","No"))</f>
        <v/>
      </c>
      <c r="N3414" s="48">
        <f>IF(D3414="","",N3314+F3414)</f>
        <v/>
      </c>
      <c r="O3414" s="47">
        <f>IF(D3414="","",IF(AND(K3414=0,K3314&gt;0),C3414,""))</f>
        <v/>
      </c>
    </row>
    <row r="3415">
      <c r="A3415" s="49">
        <f>IF(B3415="","",DATE(YEAR('Debt Inputs'!$E$2),MONTH('Debt Inputs'!$E$2)+34,1))</f>
        <v/>
      </c>
      <c r="B3415" s="23">
        <f>IF('Debt Inputs'!A15="","",'Debt Inputs'!A15)</f>
        <v/>
      </c>
      <c r="C3415" s="24">
        <f>IF(B3415="","",IFERROR(VLOOKUP(B3415,'Debt Inputs'!$A$6:$M$105,2,FALSE),""))</f>
        <v/>
      </c>
      <c r="D3415" s="50">
        <f>IF(B3415="","",K3315)</f>
        <v/>
      </c>
      <c r="E3415" s="26">
        <f>IF(B3415="","",IFERROR(VLOOKUP(B3415,'Debt Inputs'!$A$6:$M$105,5,FALSE),0))</f>
        <v/>
      </c>
      <c r="F3415" s="50">
        <f>IF(D3415="","",IFERROR(D3415*E3415/12,0))</f>
        <v/>
      </c>
      <c r="G3415" s="50">
        <f>IF(D3415="","",MIN(IFERROR(VLOOKUP(B3415,'Debt Inputs'!$A$6:$M$105,7,FALSE),0),D3415+F3415))</f>
        <v/>
      </c>
      <c r="H3415" s="50">
        <f>IF(D3415="","",IF(L3415=1,MAX(0,'Debt Inputs'!$B$2-SUM($G$3406:$G$3505)),0))</f>
        <v/>
      </c>
      <c r="I3415" s="50">
        <f>IF(D3415="","",MIN(D3415+F3415,G3415+H3415))</f>
        <v/>
      </c>
      <c r="J3415" s="50">
        <f>IF(D3415="","",MIN(D3415,MAX(0,I3415-F3415)))</f>
        <v/>
      </c>
      <c r="K3415" s="50">
        <f>IF(D3415="","",MAX(0,D3415+F3415-I3415))</f>
        <v/>
      </c>
      <c r="L3415" s="23">
        <f>IF(D3415="","",IF(D3415&lt;=0,"",1+COUNTIFS($D$3406:$D$3505,"&gt;0",$E$3406:$E$3505,"&gt;"&amp;E3415)))</f>
        <v/>
      </c>
      <c r="M3415" s="23">
        <f>IF(D3415="","",IF(AND(K3415&gt;0,L3415=1),"Yes","No"))</f>
        <v/>
      </c>
      <c r="N3415" s="50">
        <f>IF(D3415="","",N3315+F3415)</f>
        <v/>
      </c>
      <c r="O3415" s="49">
        <f>IF(D3415="","",IF(AND(K3415=0,K3315&gt;0),C3415,""))</f>
        <v/>
      </c>
    </row>
    <row r="3416">
      <c r="A3416" s="47">
        <f>IF(B3416="","",DATE(YEAR('Debt Inputs'!$E$2),MONTH('Debt Inputs'!$E$2)+34,1))</f>
        <v/>
      </c>
      <c r="B3416" s="18">
        <f>IF('Debt Inputs'!A16="","",'Debt Inputs'!A16)</f>
        <v/>
      </c>
      <c r="C3416" s="19">
        <f>IF(B3416="","",IFERROR(VLOOKUP(B3416,'Debt Inputs'!$A$6:$M$105,2,FALSE),""))</f>
        <v/>
      </c>
      <c r="D3416" s="48">
        <f>IF(B3416="","",K3316)</f>
        <v/>
      </c>
      <c r="E3416" s="21">
        <f>IF(B3416="","",IFERROR(VLOOKUP(B3416,'Debt Inputs'!$A$6:$M$105,5,FALSE),0))</f>
        <v/>
      </c>
      <c r="F3416" s="48">
        <f>IF(D3416="","",IFERROR(D3416*E3416/12,0))</f>
        <v/>
      </c>
      <c r="G3416" s="48">
        <f>IF(D3416="","",MIN(IFERROR(VLOOKUP(B3416,'Debt Inputs'!$A$6:$M$105,7,FALSE),0),D3416+F3416))</f>
        <v/>
      </c>
      <c r="H3416" s="48">
        <f>IF(D3416="","",IF(L3416=1,MAX(0,'Debt Inputs'!$B$2-SUM($G$3406:$G$3505)),0))</f>
        <v/>
      </c>
      <c r="I3416" s="48">
        <f>IF(D3416="","",MIN(D3416+F3416,G3416+H3416))</f>
        <v/>
      </c>
      <c r="J3416" s="48">
        <f>IF(D3416="","",MIN(D3416,MAX(0,I3416-F3416)))</f>
        <v/>
      </c>
      <c r="K3416" s="48">
        <f>IF(D3416="","",MAX(0,D3416+F3416-I3416))</f>
        <v/>
      </c>
      <c r="L3416" s="18">
        <f>IF(D3416="","",IF(D3416&lt;=0,"",1+COUNTIFS($D$3406:$D$3505,"&gt;0",$E$3406:$E$3505,"&gt;"&amp;E3416)))</f>
        <v/>
      </c>
      <c r="M3416" s="18">
        <f>IF(D3416="","",IF(AND(K3416&gt;0,L3416=1),"Yes","No"))</f>
        <v/>
      </c>
      <c r="N3416" s="48">
        <f>IF(D3416="","",N3316+F3416)</f>
        <v/>
      </c>
      <c r="O3416" s="47">
        <f>IF(D3416="","",IF(AND(K3416=0,K3316&gt;0),C3416,""))</f>
        <v/>
      </c>
    </row>
    <row r="3417">
      <c r="A3417" s="49">
        <f>IF(B3417="","",DATE(YEAR('Debt Inputs'!$E$2),MONTH('Debt Inputs'!$E$2)+34,1))</f>
        <v/>
      </c>
      <c r="B3417" s="23">
        <f>IF('Debt Inputs'!A17="","",'Debt Inputs'!A17)</f>
        <v/>
      </c>
      <c r="C3417" s="24">
        <f>IF(B3417="","",IFERROR(VLOOKUP(B3417,'Debt Inputs'!$A$6:$M$105,2,FALSE),""))</f>
        <v/>
      </c>
      <c r="D3417" s="50">
        <f>IF(B3417="","",K3317)</f>
        <v/>
      </c>
      <c r="E3417" s="26">
        <f>IF(B3417="","",IFERROR(VLOOKUP(B3417,'Debt Inputs'!$A$6:$M$105,5,FALSE),0))</f>
        <v/>
      </c>
      <c r="F3417" s="50">
        <f>IF(D3417="","",IFERROR(D3417*E3417/12,0))</f>
        <v/>
      </c>
      <c r="G3417" s="50">
        <f>IF(D3417="","",MIN(IFERROR(VLOOKUP(B3417,'Debt Inputs'!$A$6:$M$105,7,FALSE),0),D3417+F3417))</f>
        <v/>
      </c>
      <c r="H3417" s="50">
        <f>IF(D3417="","",IF(L3417=1,MAX(0,'Debt Inputs'!$B$2-SUM($G$3406:$G$3505)),0))</f>
        <v/>
      </c>
      <c r="I3417" s="50">
        <f>IF(D3417="","",MIN(D3417+F3417,G3417+H3417))</f>
        <v/>
      </c>
      <c r="J3417" s="50">
        <f>IF(D3417="","",MIN(D3417,MAX(0,I3417-F3417)))</f>
        <v/>
      </c>
      <c r="K3417" s="50">
        <f>IF(D3417="","",MAX(0,D3417+F3417-I3417))</f>
        <v/>
      </c>
      <c r="L3417" s="23">
        <f>IF(D3417="","",IF(D3417&lt;=0,"",1+COUNTIFS($D$3406:$D$3505,"&gt;0",$E$3406:$E$3505,"&gt;"&amp;E3417)))</f>
        <v/>
      </c>
      <c r="M3417" s="23">
        <f>IF(D3417="","",IF(AND(K3417&gt;0,L3417=1),"Yes","No"))</f>
        <v/>
      </c>
      <c r="N3417" s="50">
        <f>IF(D3417="","",N3317+F3417)</f>
        <v/>
      </c>
      <c r="O3417" s="49">
        <f>IF(D3417="","",IF(AND(K3417=0,K3317&gt;0),C3417,""))</f>
        <v/>
      </c>
    </row>
    <row r="3418">
      <c r="A3418" s="47">
        <f>IF(B3418="","",DATE(YEAR('Debt Inputs'!$E$2),MONTH('Debt Inputs'!$E$2)+34,1))</f>
        <v/>
      </c>
      <c r="B3418" s="18">
        <f>IF('Debt Inputs'!A18="","",'Debt Inputs'!A18)</f>
        <v/>
      </c>
      <c r="C3418" s="19">
        <f>IF(B3418="","",IFERROR(VLOOKUP(B3418,'Debt Inputs'!$A$6:$M$105,2,FALSE),""))</f>
        <v/>
      </c>
      <c r="D3418" s="48">
        <f>IF(B3418="","",K3318)</f>
        <v/>
      </c>
      <c r="E3418" s="21">
        <f>IF(B3418="","",IFERROR(VLOOKUP(B3418,'Debt Inputs'!$A$6:$M$105,5,FALSE),0))</f>
        <v/>
      </c>
      <c r="F3418" s="48">
        <f>IF(D3418="","",IFERROR(D3418*E3418/12,0))</f>
        <v/>
      </c>
      <c r="G3418" s="48">
        <f>IF(D3418="","",MIN(IFERROR(VLOOKUP(B3418,'Debt Inputs'!$A$6:$M$105,7,FALSE),0),D3418+F3418))</f>
        <v/>
      </c>
      <c r="H3418" s="48">
        <f>IF(D3418="","",IF(L3418=1,MAX(0,'Debt Inputs'!$B$2-SUM($G$3406:$G$3505)),0))</f>
        <v/>
      </c>
      <c r="I3418" s="48">
        <f>IF(D3418="","",MIN(D3418+F3418,G3418+H3418))</f>
        <v/>
      </c>
      <c r="J3418" s="48">
        <f>IF(D3418="","",MIN(D3418,MAX(0,I3418-F3418)))</f>
        <v/>
      </c>
      <c r="K3418" s="48">
        <f>IF(D3418="","",MAX(0,D3418+F3418-I3418))</f>
        <v/>
      </c>
      <c r="L3418" s="18">
        <f>IF(D3418="","",IF(D3418&lt;=0,"",1+COUNTIFS($D$3406:$D$3505,"&gt;0",$E$3406:$E$3505,"&gt;"&amp;E3418)))</f>
        <v/>
      </c>
      <c r="M3418" s="18">
        <f>IF(D3418="","",IF(AND(K3418&gt;0,L3418=1),"Yes","No"))</f>
        <v/>
      </c>
      <c r="N3418" s="48">
        <f>IF(D3418="","",N3318+F3418)</f>
        <v/>
      </c>
      <c r="O3418" s="47">
        <f>IF(D3418="","",IF(AND(K3418=0,K3318&gt;0),C3418,""))</f>
        <v/>
      </c>
    </row>
    <row r="3419">
      <c r="A3419" s="49">
        <f>IF(B3419="","",DATE(YEAR('Debt Inputs'!$E$2),MONTH('Debt Inputs'!$E$2)+34,1))</f>
        <v/>
      </c>
      <c r="B3419" s="23">
        <f>IF('Debt Inputs'!A19="","",'Debt Inputs'!A19)</f>
        <v/>
      </c>
      <c r="C3419" s="24">
        <f>IF(B3419="","",IFERROR(VLOOKUP(B3419,'Debt Inputs'!$A$6:$M$105,2,FALSE),""))</f>
        <v/>
      </c>
      <c r="D3419" s="50">
        <f>IF(B3419="","",K3319)</f>
        <v/>
      </c>
      <c r="E3419" s="26">
        <f>IF(B3419="","",IFERROR(VLOOKUP(B3419,'Debt Inputs'!$A$6:$M$105,5,FALSE),0))</f>
        <v/>
      </c>
      <c r="F3419" s="50">
        <f>IF(D3419="","",IFERROR(D3419*E3419/12,0))</f>
        <v/>
      </c>
      <c r="G3419" s="50">
        <f>IF(D3419="","",MIN(IFERROR(VLOOKUP(B3419,'Debt Inputs'!$A$6:$M$105,7,FALSE),0),D3419+F3419))</f>
        <v/>
      </c>
      <c r="H3419" s="50">
        <f>IF(D3419="","",IF(L3419=1,MAX(0,'Debt Inputs'!$B$2-SUM($G$3406:$G$3505)),0))</f>
        <v/>
      </c>
      <c r="I3419" s="50">
        <f>IF(D3419="","",MIN(D3419+F3419,G3419+H3419))</f>
        <v/>
      </c>
      <c r="J3419" s="50">
        <f>IF(D3419="","",MIN(D3419,MAX(0,I3419-F3419)))</f>
        <v/>
      </c>
      <c r="K3419" s="50">
        <f>IF(D3419="","",MAX(0,D3419+F3419-I3419))</f>
        <v/>
      </c>
      <c r="L3419" s="23">
        <f>IF(D3419="","",IF(D3419&lt;=0,"",1+COUNTIFS($D$3406:$D$3505,"&gt;0",$E$3406:$E$3505,"&gt;"&amp;E3419)))</f>
        <v/>
      </c>
      <c r="M3419" s="23">
        <f>IF(D3419="","",IF(AND(K3419&gt;0,L3419=1),"Yes","No"))</f>
        <v/>
      </c>
      <c r="N3419" s="50">
        <f>IF(D3419="","",N3319+F3419)</f>
        <v/>
      </c>
      <c r="O3419" s="49">
        <f>IF(D3419="","",IF(AND(K3419=0,K3319&gt;0),C3419,""))</f>
        <v/>
      </c>
    </row>
    <row r="3420">
      <c r="A3420" s="47">
        <f>IF(B3420="","",DATE(YEAR('Debt Inputs'!$E$2),MONTH('Debt Inputs'!$E$2)+34,1))</f>
        <v/>
      </c>
      <c r="B3420" s="18">
        <f>IF('Debt Inputs'!A20="","",'Debt Inputs'!A20)</f>
        <v/>
      </c>
      <c r="C3420" s="19">
        <f>IF(B3420="","",IFERROR(VLOOKUP(B3420,'Debt Inputs'!$A$6:$M$105,2,FALSE),""))</f>
        <v/>
      </c>
      <c r="D3420" s="48">
        <f>IF(B3420="","",K3320)</f>
        <v/>
      </c>
      <c r="E3420" s="21">
        <f>IF(B3420="","",IFERROR(VLOOKUP(B3420,'Debt Inputs'!$A$6:$M$105,5,FALSE),0))</f>
        <v/>
      </c>
      <c r="F3420" s="48">
        <f>IF(D3420="","",IFERROR(D3420*E3420/12,0))</f>
        <v/>
      </c>
      <c r="G3420" s="48">
        <f>IF(D3420="","",MIN(IFERROR(VLOOKUP(B3420,'Debt Inputs'!$A$6:$M$105,7,FALSE),0),D3420+F3420))</f>
        <v/>
      </c>
      <c r="H3420" s="48">
        <f>IF(D3420="","",IF(L3420=1,MAX(0,'Debt Inputs'!$B$2-SUM($G$3406:$G$3505)),0))</f>
        <v/>
      </c>
      <c r="I3420" s="48">
        <f>IF(D3420="","",MIN(D3420+F3420,G3420+H3420))</f>
        <v/>
      </c>
      <c r="J3420" s="48">
        <f>IF(D3420="","",MIN(D3420,MAX(0,I3420-F3420)))</f>
        <v/>
      </c>
      <c r="K3420" s="48">
        <f>IF(D3420="","",MAX(0,D3420+F3420-I3420))</f>
        <v/>
      </c>
      <c r="L3420" s="18">
        <f>IF(D3420="","",IF(D3420&lt;=0,"",1+COUNTIFS($D$3406:$D$3505,"&gt;0",$E$3406:$E$3505,"&gt;"&amp;E3420)))</f>
        <v/>
      </c>
      <c r="M3420" s="18">
        <f>IF(D3420="","",IF(AND(K3420&gt;0,L3420=1),"Yes","No"))</f>
        <v/>
      </c>
      <c r="N3420" s="48">
        <f>IF(D3420="","",N3320+F3420)</f>
        <v/>
      </c>
      <c r="O3420" s="47">
        <f>IF(D3420="","",IF(AND(K3420=0,K3320&gt;0),C3420,""))</f>
        <v/>
      </c>
    </row>
    <row r="3421">
      <c r="A3421" s="49">
        <f>IF(B3421="","",DATE(YEAR('Debt Inputs'!$E$2),MONTH('Debt Inputs'!$E$2)+34,1))</f>
        <v/>
      </c>
      <c r="B3421" s="23">
        <f>IF('Debt Inputs'!A21="","",'Debt Inputs'!A21)</f>
        <v/>
      </c>
      <c r="C3421" s="24">
        <f>IF(B3421="","",IFERROR(VLOOKUP(B3421,'Debt Inputs'!$A$6:$M$105,2,FALSE),""))</f>
        <v/>
      </c>
      <c r="D3421" s="50">
        <f>IF(B3421="","",K3321)</f>
        <v/>
      </c>
      <c r="E3421" s="26">
        <f>IF(B3421="","",IFERROR(VLOOKUP(B3421,'Debt Inputs'!$A$6:$M$105,5,FALSE),0))</f>
        <v/>
      </c>
      <c r="F3421" s="50">
        <f>IF(D3421="","",IFERROR(D3421*E3421/12,0))</f>
        <v/>
      </c>
      <c r="G3421" s="50">
        <f>IF(D3421="","",MIN(IFERROR(VLOOKUP(B3421,'Debt Inputs'!$A$6:$M$105,7,FALSE),0),D3421+F3421))</f>
        <v/>
      </c>
      <c r="H3421" s="50">
        <f>IF(D3421="","",IF(L3421=1,MAX(0,'Debt Inputs'!$B$2-SUM($G$3406:$G$3505)),0))</f>
        <v/>
      </c>
      <c r="I3421" s="50">
        <f>IF(D3421="","",MIN(D3421+F3421,G3421+H3421))</f>
        <v/>
      </c>
      <c r="J3421" s="50">
        <f>IF(D3421="","",MIN(D3421,MAX(0,I3421-F3421)))</f>
        <v/>
      </c>
      <c r="K3421" s="50">
        <f>IF(D3421="","",MAX(0,D3421+F3421-I3421))</f>
        <v/>
      </c>
      <c r="L3421" s="23">
        <f>IF(D3421="","",IF(D3421&lt;=0,"",1+COUNTIFS($D$3406:$D$3505,"&gt;0",$E$3406:$E$3505,"&gt;"&amp;E3421)))</f>
        <v/>
      </c>
      <c r="M3421" s="23">
        <f>IF(D3421="","",IF(AND(K3421&gt;0,L3421=1),"Yes","No"))</f>
        <v/>
      </c>
      <c r="N3421" s="50">
        <f>IF(D3421="","",N3321+F3421)</f>
        <v/>
      </c>
      <c r="O3421" s="49">
        <f>IF(D3421="","",IF(AND(K3421=0,K3321&gt;0),C3421,""))</f>
        <v/>
      </c>
    </row>
    <row r="3422">
      <c r="A3422" s="47">
        <f>IF(B3422="","",DATE(YEAR('Debt Inputs'!$E$2),MONTH('Debt Inputs'!$E$2)+34,1))</f>
        <v/>
      </c>
      <c r="B3422" s="18">
        <f>IF('Debt Inputs'!A22="","",'Debt Inputs'!A22)</f>
        <v/>
      </c>
      <c r="C3422" s="19">
        <f>IF(B3422="","",IFERROR(VLOOKUP(B3422,'Debt Inputs'!$A$6:$M$105,2,FALSE),""))</f>
        <v/>
      </c>
      <c r="D3422" s="48">
        <f>IF(B3422="","",K3322)</f>
        <v/>
      </c>
      <c r="E3422" s="21">
        <f>IF(B3422="","",IFERROR(VLOOKUP(B3422,'Debt Inputs'!$A$6:$M$105,5,FALSE),0))</f>
        <v/>
      </c>
      <c r="F3422" s="48">
        <f>IF(D3422="","",IFERROR(D3422*E3422/12,0))</f>
        <v/>
      </c>
      <c r="G3422" s="48">
        <f>IF(D3422="","",MIN(IFERROR(VLOOKUP(B3422,'Debt Inputs'!$A$6:$M$105,7,FALSE),0),D3422+F3422))</f>
        <v/>
      </c>
      <c r="H3422" s="48">
        <f>IF(D3422="","",IF(L3422=1,MAX(0,'Debt Inputs'!$B$2-SUM($G$3406:$G$3505)),0))</f>
        <v/>
      </c>
      <c r="I3422" s="48">
        <f>IF(D3422="","",MIN(D3422+F3422,G3422+H3422))</f>
        <v/>
      </c>
      <c r="J3422" s="48">
        <f>IF(D3422="","",MIN(D3422,MAX(0,I3422-F3422)))</f>
        <v/>
      </c>
      <c r="K3422" s="48">
        <f>IF(D3422="","",MAX(0,D3422+F3422-I3422))</f>
        <v/>
      </c>
      <c r="L3422" s="18">
        <f>IF(D3422="","",IF(D3422&lt;=0,"",1+COUNTIFS($D$3406:$D$3505,"&gt;0",$E$3406:$E$3505,"&gt;"&amp;E3422)))</f>
        <v/>
      </c>
      <c r="M3422" s="18">
        <f>IF(D3422="","",IF(AND(K3422&gt;0,L3422=1),"Yes","No"))</f>
        <v/>
      </c>
      <c r="N3422" s="48">
        <f>IF(D3422="","",N3322+F3422)</f>
        <v/>
      </c>
      <c r="O3422" s="47">
        <f>IF(D3422="","",IF(AND(K3422=0,K3322&gt;0),C3422,""))</f>
        <v/>
      </c>
    </row>
    <row r="3423">
      <c r="A3423" s="49">
        <f>IF(B3423="","",DATE(YEAR('Debt Inputs'!$E$2),MONTH('Debt Inputs'!$E$2)+34,1))</f>
        <v/>
      </c>
      <c r="B3423" s="23">
        <f>IF('Debt Inputs'!A23="","",'Debt Inputs'!A23)</f>
        <v/>
      </c>
      <c r="C3423" s="24">
        <f>IF(B3423="","",IFERROR(VLOOKUP(B3423,'Debt Inputs'!$A$6:$M$105,2,FALSE),""))</f>
        <v/>
      </c>
      <c r="D3423" s="50">
        <f>IF(B3423="","",K3323)</f>
        <v/>
      </c>
      <c r="E3423" s="26">
        <f>IF(B3423="","",IFERROR(VLOOKUP(B3423,'Debt Inputs'!$A$6:$M$105,5,FALSE),0))</f>
        <v/>
      </c>
      <c r="F3423" s="50">
        <f>IF(D3423="","",IFERROR(D3423*E3423/12,0))</f>
        <v/>
      </c>
      <c r="G3423" s="50">
        <f>IF(D3423="","",MIN(IFERROR(VLOOKUP(B3423,'Debt Inputs'!$A$6:$M$105,7,FALSE),0),D3423+F3423))</f>
        <v/>
      </c>
      <c r="H3423" s="50">
        <f>IF(D3423="","",IF(L3423=1,MAX(0,'Debt Inputs'!$B$2-SUM($G$3406:$G$3505)),0))</f>
        <v/>
      </c>
      <c r="I3423" s="50">
        <f>IF(D3423="","",MIN(D3423+F3423,G3423+H3423))</f>
        <v/>
      </c>
      <c r="J3423" s="50">
        <f>IF(D3423="","",MIN(D3423,MAX(0,I3423-F3423)))</f>
        <v/>
      </c>
      <c r="K3423" s="50">
        <f>IF(D3423="","",MAX(0,D3423+F3423-I3423))</f>
        <v/>
      </c>
      <c r="L3423" s="23">
        <f>IF(D3423="","",IF(D3423&lt;=0,"",1+COUNTIFS($D$3406:$D$3505,"&gt;0",$E$3406:$E$3505,"&gt;"&amp;E3423)))</f>
        <v/>
      </c>
      <c r="M3423" s="23">
        <f>IF(D3423="","",IF(AND(K3423&gt;0,L3423=1),"Yes","No"))</f>
        <v/>
      </c>
      <c r="N3423" s="50">
        <f>IF(D3423="","",N3323+F3423)</f>
        <v/>
      </c>
      <c r="O3423" s="49">
        <f>IF(D3423="","",IF(AND(K3423=0,K3323&gt;0),C3423,""))</f>
        <v/>
      </c>
    </row>
    <row r="3424">
      <c r="A3424" s="47">
        <f>IF(B3424="","",DATE(YEAR('Debt Inputs'!$E$2),MONTH('Debt Inputs'!$E$2)+34,1))</f>
        <v/>
      </c>
      <c r="B3424" s="18">
        <f>IF('Debt Inputs'!A24="","",'Debt Inputs'!A24)</f>
        <v/>
      </c>
      <c r="C3424" s="19">
        <f>IF(B3424="","",IFERROR(VLOOKUP(B3424,'Debt Inputs'!$A$6:$M$105,2,FALSE),""))</f>
        <v/>
      </c>
      <c r="D3424" s="48">
        <f>IF(B3424="","",K3324)</f>
        <v/>
      </c>
      <c r="E3424" s="21">
        <f>IF(B3424="","",IFERROR(VLOOKUP(B3424,'Debt Inputs'!$A$6:$M$105,5,FALSE),0))</f>
        <v/>
      </c>
      <c r="F3424" s="48">
        <f>IF(D3424="","",IFERROR(D3424*E3424/12,0))</f>
        <v/>
      </c>
      <c r="G3424" s="48">
        <f>IF(D3424="","",MIN(IFERROR(VLOOKUP(B3424,'Debt Inputs'!$A$6:$M$105,7,FALSE),0),D3424+F3424))</f>
        <v/>
      </c>
      <c r="H3424" s="48">
        <f>IF(D3424="","",IF(L3424=1,MAX(0,'Debt Inputs'!$B$2-SUM($G$3406:$G$3505)),0))</f>
        <v/>
      </c>
      <c r="I3424" s="48">
        <f>IF(D3424="","",MIN(D3424+F3424,G3424+H3424))</f>
        <v/>
      </c>
      <c r="J3424" s="48">
        <f>IF(D3424="","",MIN(D3424,MAX(0,I3424-F3424)))</f>
        <v/>
      </c>
      <c r="K3424" s="48">
        <f>IF(D3424="","",MAX(0,D3424+F3424-I3424))</f>
        <v/>
      </c>
      <c r="L3424" s="18">
        <f>IF(D3424="","",IF(D3424&lt;=0,"",1+COUNTIFS($D$3406:$D$3505,"&gt;0",$E$3406:$E$3505,"&gt;"&amp;E3424)))</f>
        <v/>
      </c>
      <c r="M3424" s="18">
        <f>IF(D3424="","",IF(AND(K3424&gt;0,L3424=1),"Yes","No"))</f>
        <v/>
      </c>
      <c r="N3424" s="48">
        <f>IF(D3424="","",N3324+F3424)</f>
        <v/>
      </c>
      <c r="O3424" s="47">
        <f>IF(D3424="","",IF(AND(K3424=0,K3324&gt;0),C3424,""))</f>
        <v/>
      </c>
    </row>
    <row r="3425">
      <c r="A3425" s="49">
        <f>IF(B3425="","",DATE(YEAR('Debt Inputs'!$E$2),MONTH('Debt Inputs'!$E$2)+34,1))</f>
        <v/>
      </c>
      <c r="B3425" s="23">
        <f>IF('Debt Inputs'!A25="","",'Debt Inputs'!A25)</f>
        <v/>
      </c>
      <c r="C3425" s="24">
        <f>IF(B3425="","",IFERROR(VLOOKUP(B3425,'Debt Inputs'!$A$6:$M$105,2,FALSE),""))</f>
        <v/>
      </c>
      <c r="D3425" s="50">
        <f>IF(B3425="","",K3325)</f>
        <v/>
      </c>
      <c r="E3425" s="26">
        <f>IF(B3425="","",IFERROR(VLOOKUP(B3425,'Debt Inputs'!$A$6:$M$105,5,FALSE),0))</f>
        <v/>
      </c>
      <c r="F3425" s="50">
        <f>IF(D3425="","",IFERROR(D3425*E3425/12,0))</f>
        <v/>
      </c>
      <c r="G3425" s="50">
        <f>IF(D3425="","",MIN(IFERROR(VLOOKUP(B3425,'Debt Inputs'!$A$6:$M$105,7,FALSE),0),D3425+F3425))</f>
        <v/>
      </c>
      <c r="H3425" s="50">
        <f>IF(D3425="","",IF(L3425=1,MAX(0,'Debt Inputs'!$B$2-SUM($G$3406:$G$3505)),0))</f>
        <v/>
      </c>
      <c r="I3425" s="50">
        <f>IF(D3425="","",MIN(D3425+F3425,G3425+H3425))</f>
        <v/>
      </c>
      <c r="J3425" s="50">
        <f>IF(D3425="","",MIN(D3425,MAX(0,I3425-F3425)))</f>
        <v/>
      </c>
      <c r="K3425" s="50">
        <f>IF(D3425="","",MAX(0,D3425+F3425-I3425))</f>
        <v/>
      </c>
      <c r="L3425" s="23">
        <f>IF(D3425="","",IF(D3425&lt;=0,"",1+COUNTIFS($D$3406:$D$3505,"&gt;0",$E$3406:$E$3505,"&gt;"&amp;E3425)))</f>
        <v/>
      </c>
      <c r="M3425" s="23">
        <f>IF(D3425="","",IF(AND(K3425&gt;0,L3425=1),"Yes","No"))</f>
        <v/>
      </c>
      <c r="N3425" s="50">
        <f>IF(D3425="","",N3325+F3425)</f>
        <v/>
      </c>
      <c r="O3425" s="49">
        <f>IF(D3425="","",IF(AND(K3425=0,K3325&gt;0),C3425,""))</f>
        <v/>
      </c>
    </row>
    <row r="3426">
      <c r="A3426" s="47">
        <f>IF(B3426="","",DATE(YEAR('Debt Inputs'!$E$2),MONTH('Debt Inputs'!$E$2)+34,1))</f>
        <v/>
      </c>
      <c r="B3426" s="18">
        <f>IF('Debt Inputs'!A26="","",'Debt Inputs'!A26)</f>
        <v/>
      </c>
      <c r="C3426" s="19">
        <f>IF(B3426="","",IFERROR(VLOOKUP(B3426,'Debt Inputs'!$A$6:$M$105,2,FALSE),""))</f>
        <v/>
      </c>
      <c r="D3426" s="48">
        <f>IF(B3426="","",K3326)</f>
        <v/>
      </c>
      <c r="E3426" s="21">
        <f>IF(B3426="","",IFERROR(VLOOKUP(B3426,'Debt Inputs'!$A$6:$M$105,5,FALSE),0))</f>
        <v/>
      </c>
      <c r="F3426" s="48">
        <f>IF(D3426="","",IFERROR(D3426*E3426/12,0))</f>
        <v/>
      </c>
      <c r="G3426" s="48">
        <f>IF(D3426="","",MIN(IFERROR(VLOOKUP(B3426,'Debt Inputs'!$A$6:$M$105,7,FALSE),0),D3426+F3426))</f>
        <v/>
      </c>
      <c r="H3426" s="48">
        <f>IF(D3426="","",IF(L3426=1,MAX(0,'Debt Inputs'!$B$2-SUM($G$3406:$G$3505)),0))</f>
        <v/>
      </c>
      <c r="I3426" s="48">
        <f>IF(D3426="","",MIN(D3426+F3426,G3426+H3426))</f>
        <v/>
      </c>
      <c r="J3426" s="48">
        <f>IF(D3426="","",MIN(D3426,MAX(0,I3426-F3426)))</f>
        <v/>
      </c>
      <c r="K3426" s="48">
        <f>IF(D3426="","",MAX(0,D3426+F3426-I3426))</f>
        <v/>
      </c>
      <c r="L3426" s="18">
        <f>IF(D3426="","",IF(D3426&lt;=0,"",1+COUNTIFS($D$3406:$D$3505,"&gt;0",$E$3406:$E$3505,"&gt;"&amp;E3426)))</f>
        <v/>
      </c>
      <c r="M3426" s="18">
        <f>IF(D3426="","",IF(AND(K3426&gt;0,L3426=1),"Yes","No"))</f>
        <v/>
      </c>
      <c r="N3426" s="48">
        <f>IF(D3426="","",N3326+F3426)</f>
        <v/>
      </c>
      <c r="O3426" s="47">
        <f>IF(D3426="","",IF(AND(K3426=0,K3326&gt;0),C3426,""))</f>
        <v/>
      </c>
    </row>
    <row r="3427">
      <c r="A3427" s="49">
        <f>IF(B3427="","",DATE(YEAR('Debt Inputs'!$E$2),MONTH('Debt Inputs'!$E$2)+34,1))</f>
        <v/>
      </c>
      <c r="B3427" s="23">
        <f>IF('Debt Inputs'!A27="","",'Debt Inputs'!A27)</f>
        <v/>
      </c>
      <c r="C3427" s="24">
        <f>IF(B3427="","",IFERROR(VLOOKUP(B3427,'Debt Inputs'!$A$6:$M$105,2,FALSE),""))</f>
        <v/>
      </c>
      <c r="D3427" s="50">
        <f>IF(B3427="","",K3327)</f>
        <v/>
      </c>
      <c r="E3427" s="26">
        <f>IF(B3427="","",IFERROR(VLOOKUP(B3427,'Debt Inputs'!$A$6:$M$105,5,FALSE),0))</f>
        <v/>
      </c>
      <c r="F3427" s="50">
        <f>IF(D3427="","",IFERROR(D3427*E3427/12,0))</f>
        <v/>
      </c>
      <c r="G3427" s="50">
        <f>IF(D3427="","",MIN(IFERROR(VLOOKUP(B3427,'Debt Inputs'!$A$6:$M$105,7,FALSE),0),D3427+F3427))</f>
        <v/>
      </c>
      <c r="H3427" s="50">
        <f>IF(D3427="","",IF(L3427=1,MAX(0,'Debt Inputs'!$B$2-SUM($G$3406:$G$3505)),0))</f>
        <v/>
      </c>
      <c r="I3427" s="50">
        <f>IF(D3427="","",MIN(D3427+F3427,G3427+H3427))</f>
        <v/>
      </c>
      <c r="J3427" s="50">
        <f>IF(D3427="","",MIN(D3427,MAX(0,I3427-F3427)))</f>
        <v/>
      </c>
      <c r="K3427" s="50">
        <f>IF(D3427="","",MAX(0,D3427+F3427-I3427))</f>
        <v/>
      </c>
      <c r="L3427" s="23">
        <f>IF(D3427="","",IF(D3427&lt;=0,"",1+COUNTIFS($D$3406:$D$3505,"&gt;0",$E$3406:$E$3505,"&gt;"&amp;E3427)))</f>
        <v/>
      </c>
      <c r="M3427" s="23">
        <f>IF(D3427="","",IF(AND(K3427&gt;0,L3427=1),"Yes","No"))</f>
        <v/>
      </c>
      <c r="N3427" s="50">
        <f>IF(D3427="","",N3327+F3427)</f>
        <v/>
      </c>
      <c r="O3427" s="49">
        <f>IF(D3427="","",IF(AND(K3427=0,K3327&gt;0),C3427,""))</f>
        <v/>
      </c>
    </row>
    <row r="3428">
      <c r="A3428" s="47">
        <f>IF(B3428="","",DATE(YEAR('Debt Inputs'!$E$2),MONTH('Debt Inputs'!$E$2)+34,1))</f>
        <v/>
      </c>
      <c r="B3428" s="18">
        <f>IF('Debt Inputs'!A28="","",'Debt Inputs'!A28)</f>
        <v/>
      </c>
      <c r="C3428" s="19">
        <f>IF(B3428="","",IFERROR(VLOOKUP(B3428,'Debt Inputs'!$A$6:$M$105,2,FALSE),""))</f>
        <v/>
      </c>
      <c r="D3428" s="48">
        <f>IF(B3428="","",K3328)</f>
        <v/>
      </c>
      <c r="E3428" s="21">
        <f>IF(B3428="","",IFERROR(VLOOKUP(B3428,'Debt Inputs'!$A$6:$M$105,5,FALSE),0))</f>
        <v/>
      </c>
      <c r="F3428" s="48">
        <f>IF(D3428="","",IFERROR(D3428*E3428/12,0))</f>
        <v/>
      </c>
      <c r="G3428" s="48">
        <f>IF(D3428="","",MIN(IFERROR(VLOOKUP(B3428,'Debt Inputs'!$A$6:$M$105,7,FALSE),0),D3428+F3428))</f>
        <v/>
      </c>
      <c r="H3428" s="48">
        <f>IF(D3428="","",IF(L3428=1,MAX(0,'Debt Inputs'!$B$2-SUM($G$3406:$G$3505)),0))</f>
        <v/>
      </c>
      <c r="I3428" s="48">
        <f>IF(D3428="","",MIN(D3428+F3428,G3428+H3428))</f>
        <v/>
      </c>
      <c r="J3428" s="48">
        <f>IF(D3428="","",MIN(D3428,MAX(0,I3428-F3428)))</f>
        <v/>
      </c>
      <c r="K3428" s="48">
        <f>IF(D3428="","",MAX(0,D3428+F3428-I3428))</f>
        <v/>
      </c>
      <c r="L3428" s="18">
        <f>IF(D3428="","",IF(D3428&lt;=0,"",1+COUNTIFS($D$3406:$D$3505,"&gt;0",$E$3406:$E$3505,"&gt;"&amp;E3428)))</f>
        <v/>
      </c>
      <c r="M3428" s="18">
        <f>IF(D3428="","",IF(AND(K3428&gt;0,L3428=1),"Yes","No"))</f>
        <v/>
      </c>
      <c r="N3428" s="48">
        <f>IF(D3428="","",N3328+F3428)</f>
        <v/>
      </c>
      <c r="O3428" s="47">
        <f>IF(D3428="","",IF(AND(K3428=0,K3328&gt;0),C3428,""))</f>
        <v/>
      </c>
    </row>
    <row r="3429">
      <c r="A3429" s="49">
        <f>IF(B3429="","",DATE(YEAR('Debt Inputs'!$E$2),MONTH('Debt Inputs'!$E$2)+34,1))</f>
        <v/>
      </c>
      <c r="B3429" s="23">
        <f>IF('Debt Inputs'!A29="","",'Debt Inputs'!A29)</f>
        <v/>
      </c>
      <c r="C3429" s="24">
        <f>IF(B3429="","",IFERROR(VLOOKUP(B3429,'Debt Inputs'!$A$6:$M$105,2,FALSE),""))</f>
        <v/>
      </c>
      <c r="D3429" s="50">
        <f>IF(B3429="","",K3329)</f>
        <v/>
      </c>
      <c r="E3429" s="26">
        <f>IF(B3429="","",IFERROR(VLOOKUP(B3429,'Debt Inputs'!$A$6:$M$105,5,FALSE),0))</f>
        <v/>
      </c>
      <c r="F3429" s="50">
        <f>IF(D3429="","",IFERROR(D3429*E3429/12,0))</f>
        <v/>
      </c>
      <c r="G3429" s="50">
        <f>IF(D3429="","",MIN(IFERROR(VLOOKUP(B3429,'Debt Inputs'!$A$6:$M$105,7,FALSE),0),D3429+F3429))</f>
        <v/>
      </c>
      <c r="H3429" s="50">
        <f>IF(D3429="","",IF(L3429=1,MAX(0,'Debt Inputs'!$B$2-SUM($G$3406:$G$3505)),0))</f>
        <v/>
      </c>
      <c r="I3429" s="50">
        <f>IF(D3429="","",MIN(D3429+F3429,G3429+H3429))</f>
        <v/>
      </c>
      <c r="J3429" s="50">
        <f>IF(D3429="","",MIN(D3429,MAX(0,I3429-F3429)))</f>
        <v/>
      </c>
      <c r="K3429" s="50">
        <f>IF(D3429="","",MAX(0,D3429+F3429-I3429))</f>
        <v/>
      </c>
      <c r="L3429" s="23">
        <f>IF(D3429="","",IF(D3429&lt;=0,"",1+COUNTIFS($D$3406:$D$3505,"&gt;0",$E$3406:$E$3505,"&gt;"&amp;E3429)))</f>
        <v/>
      </c>
      <c r="M3429" s="23">
        <f>IF(D3429="","",IF(AND(K3429&gt;0,L3429=1),"Yes","No"))</f>
        <v/>
      </c>
      <c r="N3429" s="50">
        <f>IF(D3429="","",N3329+F3429)</f>
        <v/>
      </c>
      <c r="O3429" s="49">
        <f>IF(D3429="","",IF(AND(K3429=0,K3329&gt;0),C3429,""))</f>
        <v/>
      </c>
    </row>
    <row r="3430">
      <c r="A3430" s="47">
        <f>IF(B3430="","",DATE(YEAR('Debt Inputs'!$E$2),MONTH('Debt Inputs'!$E$2)+34,1))</f>
        <v/>
      </c>
      <c r="B3430" s="18">
        <f>IF('Debt Inputs'!A30="","",'Debt Inputs'!A30)</f>
        <v/>
      </c>
      <c r="C3430" s="19">
        <f>IF(B3430="","",IFERROR(VLOOKUP(B3430,'Debt Inputs'!$A$6:$M$105,2,FALSE),""))</f>
        <v/>
      </c>
      <c r="D3430" s="48">
        <f>IF(B3430="","",K3330)</f>
        <v/>
      </c>
      <c r="E3430" s="21">
        <f>IF(B3430="","",IFERROR(VLOOKUP(B3430,'Debt Inputs'!$A$6:$M$105,5,FALSE),0))</f>
        <v/>
      </c>
      <c r="F3430" s="48">
        <f>IF(D3430="","",IFERROR(D3430*E3430/12,0))</f>
        <v/>
      </c>
      <c r="G3430" s="48">
        <f>IF(D3430="","",MIN(IFERROR(VLOOKUP(B3430,'Debt Inputs'!$A$6:$M$105,7,FALSE),0),D3430+F3430))</f>
        <v/>
      </c>
      <c r="H3430" s="48">
        <f>IF(D3430="","",IF(L3430=1,MAX(0,'Debt Inputs'!$B$2-SUM($G$3406:$G$3505)),0))</f>
        <v/>
      </c>
      <c r="I3430" s="48">
        <f>IF(D3430="","",MIN(D3430+F3430,G3430+H3430))</f>
        <v/>
      </c>
      <c r="J3430" s="48">
        <f>IF(D3430="","",MIN(D3430,MAX(0,I3430-F3430)))</f>
        <v/>
      </c>
      <c r="K3430" s="48">
        <f>IF(D3430="","",MAX(0,D3430+F3430-I3430))</f>
        <v/>
      </c>
      <c r="L3430" s="18">
        <f>IF(D3430="","",IF(D3430&lt;=0,"",1+COUNTIFS($D$3406:$D$3505,"&gt;0",$E$3406:$E$3505,"&gt;"&amp;E3430)))</f>
        <v/>
      </c>
      <c r="M3430" s="18">
        <f>IF(D3430="","",IF(AND(K3430&gt;0,L3430=1),"Yes","No"))</f>
        <v/>
      </c>
      <c r="N3430" s="48">
        <f>IF(D3430="","",N3330+F3430)</f>
        <v/>
      </c>
      <c r="O3430" s="47">
        <f>IF(D3430="","",IF(AND(K3430=0,K3330&gt;0),C3430,""))</f>
        <v/>
      </c>
    </row>
    <row r="3431">
      <c r="A3431" s="49">
        <f>IF(B3431="","",DATE(YEAR('Debt Inputs'!$E$2),MONTH('Debt Inputs'!$E$2)+34,1))</f>
        <v/>
      </c>
      <c r="B3431" s="23">
        <f>IF('Debt Inputs'!A31="","",'Debt Inputs'!A31)</f>
        <v/>
      </c>
      <c r="C3431" s="24">
        <f>IF(B3431="","",IFERROR(VLOOKUP(B3431,'Debt Inputs'!$A$6:$M$105,2,FALSE),""))</f>
        <v/>
      </c>
      <c r="D3431" s="50">
        <f>IF(B3431="","",K3331)</f>
        <v/>
      </c>
      <c r="E3431" s="26">
        <f>IF(B3431="","",IFERROR(VLOOKUP(B3431,'Debt Inputs'!$A$6:$M$105,5,FALSE),0))</f>
        <v/>
      </c>
      <c r="F3431" s="50">
        <f>IF(D3431="","",IFERROR(D3431*E3431/12,0))</f>
        <v/>
      </c>
      <c r="G3431" s="50">
        <f>IF(D3431="","",MIN(IFERROR(VLOOKUP(B3431,'Debt Inputs'!$A$6:$M$105,7,FALSE),0),D3431+F3431))</f>
        <v/>
      </c>
      <c r="H3431" s="50">
        <f>IF(D3431="","",IF(L3431=1,MAX(0,'Debt Inputs'!$B$2-SUM($G$3406:$G$3505)),0))</f>
        <v/>
      </c>
      <c r="I3431" s="50">
        <f>IF(D3431="","",MIN(D3431+F3431,G3431+H3431))</f>
        <v/>
      </c>
      <c r="J3431" s="50">
        <f>IF(D3431="","",MIN(D3431,MAX(0,I3431-F3431)))</f>
        <v/>
      </c>
      <c r="K3431" s="50">
        <f>IF(D3431="","",MAX(0,D3431+F3431-I3431))</f>
        <v/>
      </c>
      <c r="L3431" s="23">
        <f>IF(D3431="","",IF(D3431&lt;=0,"",1+COUNTIFS($D$3406:$D$3505,"&gt;0",$E$3406:$E$3505,"&gt;"&amp;E3431)))</f>
        <v/>
      </c>
      <c r="M3431" s="23">
        <f>IF(D3431="","",IF(AND(K3431&gt;0,L3431=1),"Yes","No"))</f>
        <v/>
      </c>
      <c r="N3431" s="50">
        <f>IF(D3431="","",N3331+F3431)</f>
        <v/>
      </c>
      <c r="O3431" s="49">
        <f>IF(D3431="","",IF(AND(K3431=0,K3331&gt;0),C3431,""))</f>
        <v/>
      </c>
    </row>
    <row r="3432">
      <c r="A3432" s="47">
        <f>IF(B3432="","",DATE(YEAR('Debt Inputs'!$E$2),MONTH('Debt Inputs'!$E$2)+34,1))</f>
        <v/>
      </c>
      <c r="B3432" s="18">
        <f>IF('Debt Inputs'!A32="","",'Debt Inputs'!A32)</f>
        <v/>
      </c>
      <c r="C3432" s="19">
        <f>IF(B3432="","",IFERROR(VLOOKUP(B3432,'Debt Inputs'!$A$6:$M$105,2,FALSE),""))</f>
        <v/>
      </c>
      <c r="D3432" s="48">
        <f>IF(B3432="","",K3332)</f>
        <v/>
      </c>
      <c r="E3432" s="21">
        <f>IF(B3432="","",IFERROR(VLOOKUP(B3432,'Debt Inputs'!$A$6:$M$105,5,FALSE),0))</f>
        <v/>
      </c>
      <c r="F3432" s="48">
        <f>IF(D3432="","",IFERROR(D3432*E3432/12,0))</f>
        <v/>
      </c>
      <c r="G3432" s="48">
        <f>IF(D3432="","",MIN(IFERROR(VLOOKUP(B3432,'Debt Inputs'!$A$6:$M$105,7,FALSE),0),D3432+F3432))</f>
        <v/>
      </c>
      <c r="H3432" s="48">
        <f>IF(D3432="","",IF(L3432=1,MAX(0,'Debt Inputs'!$B$2-SUM($G$3406:$G$3505)),0))</f>
        <v/>
      </c>
      <c r="I3432" s="48">
        <f>IF(D3432="","",MIN(D3432+F3432,G3432+H3432))</f>
        <v/>
      </c>
      <c r="J3432" s="48">
        <f>IF(D3432="","",MIN(D3432,MAX(0,I3432-F3432)))</f>
        <v/>
      </c>
      <c r="K3432" s="48">
        <f>IF(D3432="","",MAX(0,D3432+F3432-I3432))</f>
        <v/>
      </c>
      <c r="L3432" s="18">
        <f>IF(D3432="","",IF(D3432&lt;=0,"",1+COUNTIFS($D$3406:$D$3505,"&gt;0",$E$3406:$E$3505,"&gt;"&amp;E3432)))</f>
        <v/>
      </c>
      <c r="M3432" s="18">
        <f>IF(D3432="","",IF(AND(K3432&gt;0,L3432=1),"Yes","No"))</f>
        <v/>
      </c>
      <c r="N3432" s="48">
        <f>IF(D3432="","",N3332+F3432)</f>
        <v/>
      </c>
      <c r="O3432" s="47">
        <f>IF(D3432="","",IF(AND(K3432=0,K3332&gt;0),C3432,""))</f>
        <v/>
      </c>
    </row>
    <row r="3433">
      <c r="A3433" s="49">
        <f>IF(B3433="","",DATE(YEAR('Debt Inputs'!$E$2),MONTH('Debt Inputs'!$E$2)+34,1))</f>
        <v/>
      </c>
      <c r="B3433" s="23">
        <f>IF('Debt Inputs'!A33="","",'Debt Inputs'!A33)</f>
        <v/>
      </c>
      <c r="C3433" s="24">
        <f>IF(B3433="","",IFERROR(VLOOKUP(B3433,'Debt Inputs'!$A$6:$M$105,2,FALSE),""))</f>
        <v/>
      </c>
      <c r="D3433" s="50">
        <f>IF(B3433="","",K3333)</f>
        <v/>
      </c>
      <c r="E3433" s="26">
        <f>IF(B3433="","",IFERROR(VLOOKUP(B3433,'Debt Inputs'!$A$6:$M$105,5,FALSE),0))</f>
        <v/>
      </c>
      <c r="F3433" s="50">
        <f>IF(D3433="","",IFERROR(D3433*E3433/12,0))</f>
        <v/>
      </c>
      <c r="G3433" s="50">
        <f>IF(D3433="","",MIN(IFERROR(VLOOKUP(B3433,'Debt Inputs'!$A$6:$M$105,7,FALSE),0),D3433+F3433))</f>
        <v/>
      </c>
      <c r="H3433" s="50">
        <f>IF(D3433="","",IF(L3433=1,MAX(0,'Debt Inputs'!$B$2-SUM($G$3406:$G$3505)),0))</f>
        <v/>
      </c>
      <c r="I3433" s="50">
        <f>IF(D3433="","",MIN(D3433+F3433,G3433+H3433))</f>
        <v/>
      </c>
      <c r="J3433" s="50">
        <f>IF(D3433="","",MIN(D3433,MAX(0,I3433-F3433)))</f>
        <v/>
      </c>
      <c r="K3433" s="50">
        <f>IF(D3433="","",MAX(0,D3433+F3433-I3433))</f>
        <v/>
      </c>
      <c r="L3433" s="23">
        <f>IF(D3433="","",IF(D3433&lt;=0,"",1+COUNTIFS($D$3406:$D$3505,"&gt;0",$E$3406:$E$3505,"&gt;"&amp;E3433)))</f>
        <v/>
      </c>
      <c r="M3433" s="23">
        <f>IF(D3433="","",IF(AND(K3433&gt;0,L3433=1),"Yes","No"))</f>
        <v/>
      </c>
      <c r="N3433" s="50">
        <f>IF(D3433="","",N3333+F3433)</f>
        <v/>
      </c>
      <c r="O3433" s="49">
        <f>IF(D3433="","",IF(AND(K3433=0,K3333&gt;0),C3433,""))</f>
        <v/>
      </c>
    </row>
    <row r="3434">
      <c r="A3434" s="47">
        <f>IF(B3434="","",DATE(YEAR('Debt Inputs'!$E$2),MONTH('Debt Inputs'!$E$2)+34,1))</f>
        <v/>
      </c>
      <c r="B3434" s="18">
        <f>IF('Debt Inputs'!A34="","",'Debt Inputs'!A34)</f>
        <v/>
      </c>
      <c r="C3434" s="19">
        <f>IF(B3434="","",IFERROR(VLOOKUP(B3434,'Debt Inputs'!$A$6:$M$105,2,FALSE),""))</f>
        <v/>
      </c>
      <c r="D3434" s="48">
        <f>IF(B3434="","",K3334)</f>
        <v/>
      </c>
      <c r="E3434" s="21">
        <f>IF(B3434="","",IFERROR(VLOOKUP(B3434,'Debt Inputs'!$A$6:$M$105,5,FALSE),0))</f>
        <v/>
      </c>
      <c r="F3434" s="48">
        <f>IF(D3434="","",IFERROR(D3434*E3434/12,0))</f>
        <v/>
      </c>
      <c r="G3434" s="48">
        <f>IF(D3434="","",MIN(IFERROR(VLOOKUP(B3434,'Debt Inputs'!$A$6:$M$105,7,FALSE),0),D3434+F3434))</f>
        <v/>
      </c>
      <c r="H3434" s="48">
        <f>IF(D3434="","",IF(L3434=1,MAX(0,'Debt Inputs'!$B$2-SUM($G$3406:$G$3505)),0))</f>
        <v/>
      </c>
      <c r="I3434" s="48">
        <f>IF(D3434="","",MIN(D3434+F3434,G3434+H3434))</f>
        <v/>
      </c>
      <c r="J3434" s="48">
        <f>IF(D3434="","",MIN(D3434,MAX(0,I3434-F3434)))</f>
        <v/>
      </c>
      <c r="K3434" s="48">
        <f>IF(D3434="","",MAX(0,D3434+F3434-I3434))</f>
        <v/>
      </c>
      <c r="L3434" s="18">
        <f>IF(D3434="","",IF(D3434&lt;=0,"",1+COUNTIFS($D$3406:$D$3505,"&gt;0",$E$3406:$E$3505,"&gt;"&amp;E3434)))</f>
        <v/>
      </c>
      <c r="M3434" s="18">
        <f>IF(D3434="","",IF(AND(K3434&gt;0,L3434=1),"Yes","No"))</f>
        <v/>
      </c>
      <c r="N3434" s="48">
        <f>IF(D3434="","",N3334+F3434)</f>
        <v/>
      </c>
      <c r="O3434" s="47">
        <f>IF(D3434="","",IF(AND(K3434=0,K3334&gt;0),C3434,""))</f>
        <v/>
      </c>
    </row>
    <row r="3435">
      <c r="A3435" s="49">
        <f>IF(B3435="","",DATE(YEAR('Debt Inputs'!$E$2),MONTH('Debt Inputs'!$E$2)+34,1))</f>
        <v/>
      </c>
      <c r="B3435" s="23">
        <f>IF('Debt Inputs'!A35="","",'Debt Inputs'!A35)</f>
        <v/>
      </c>
      <c r="C3435" s="24">
        <f>IF(B3435="","",IFERROR(VLOOKUP(B3435,'Debt Inputs'!$A$6:$M$105,2,FALSE),""))</f>
        <v/>
      </c>
      <c r="D3435" s="50">
        <f>IF(B3435="","",K3335)</f>
        <v/>
      </c>
      <c r="E3435" s="26">
        <f>IF(B3435="","",IFERROR(VLOOKUP(B3435,'Debt Inputs'!$A$6:$M$105,5,FALSE),0))</f>
        <v/>
      </c>
      <c r="F3435" s="50">
        <f>IF(D3435="","",IFERROR(D3435*E3435/12,0))</f>
        <v/>
      </c>
      <c r="G3435" s="50">
        <f>IF(D3435="","",MIN(IFERROR(VLOOKUP(B3435,'Debt Inputs'!$A$6:$M$105,7,FALSE),0),D3435+F3435))</f>
        <v/>
      </c>
      <c r="H3435" s="50">
        <f>IF(D3435="","",IF(L3435=1,MAX(0,'Debt Inputs'!$B$2-SUM($G$3406:$G$3505)),0))</f>
        <v/>
      </c>
      <c r="I3435" s="50">
        <f>IF(D3435="","",MIN(D3435+F3435,G3435+H3435))</f>
        <v/>
      </c>
      <c r="J3435" s="50">
        <f>IF(D3435="","",MIN(D3435,MAX(0,I3435-F3435)))</f>
        <v/>
      </c>
      <c r="K3435" s="50">
        <f>IF(D3435="","",MAX(0,D3435+F3435-I3435))</f>
        <v/>
      </c>
      <c r="L3435" s="23">
        <f>IF(D3435="","",IF(D3435&lt;=0,"",1+COUNTIFS($D$3406:$D$3505,"&gt;0",$E$3406:$E$3505,"&gt;"&amp;E3435)))</f>
        <v/>
      </c>
      <c r="M3435" s="23">
        <f>IF(D3435="","",IF(AND(K3435&gt;0,L3435=1),"Yes","No"))</f>
        <v/>
      </c>
      <c r="N3435" s="50">
        <f>IF(D3435="","",N3335+F3435)</f>
        <v/>
      </c>
      <c r="O3435" s="49">
        <f>IF(D3435="","",IF(AND(K3435=0,K3335&gt;0),C3435,""))</f>
        <v/>
      </c>
    </row>
    <row r="3436">
      <c r="A3436" s="47">
        <f>IF(B3436="","",DATE(YEAR('Debt Inputs'!$E$2),MONTH('Debt Inputs'!$E$2)+34,1))</f>
        <v/>
      </c>
      <c r="B3436" s="18">
        <f>IF('Debt Inputs'!A36="","",'Debt Inputs'!A36)</f>
        <v/>
      </c>
      <c r="C3436" s="19">
        <f>IF(B3436="","",IFERROR(VLOOKUP(B3436,'Debt Inputs'!$A$6:$M$105,2,FALSE),""))</f>
        <v/>
      </c>
      <c r="D3436" s="48">
        <f>IF(B3436="","",K3336)</f>
        <v/>
      </c>
      <c r="E3436" s="21">
        <f>IF(B3436="","",IFERROR(VLOOKUP(B3436,'Debt Inputs'!$A$6:$M$105,5,FALSE),0))</f>
        <v/>
      </c>
      <c r="F3436" s="48">
        <f>IF(D3436="","",IFERROR(D3436*E3436/12,0))</f>
        <v/>
      </c>
      <c r="G3436" s="48">
        <f>IF(D3436="","",MIN(IFERROR(VLOOKUP(B3436,'Debt Inputs'!$A$6:$M$105,7,FALSE),0),D3436+F3436))</f>
        <v/>
      </c>
      <c r="H3436" s="48">
        <f>IF(D3436="","",IF(L3436=1,MAX(0,'Debt Inputs'!$B$2-SUM($G$3406:$G$3505)),0))</f>
        <v/>
      </c>
      <c r="I3436" s="48">
        <f>IF(D3436="","",MIN(D3436+F3436,G3436+H3436))</f>
        <v/>
      </c>
      <c r="J3436" s="48">
        <f>IF(D3436="","",MIN(D3436,MAX(0,I3436-F3436)))</f>
        <v/>
      </c>
      <c r="K3436" s="48">
        <f>IF(D3436="","",MAX(0,D3436+F3436-I3436))</f>
        <v/>
      </c>
      <c r="L3436" s="18">
        <f>IF(D3436="","",IF(D3436&lt;=0,"",1+COUNTIFS($D$3406:$D$3505,"&gt;0",$E$3406:$E$3505,"&gt;"&amp;E3436)))</f>
        <v/>
      </c>
      <c r="M3436" s="18">
        <f>IF(D3436="","",IF(AND(K3436&gt;0,L3436=1),"Yes","No"))</f>
        <v/>
      </c>
      <c r="N3436" s="48">
        <f>IF(D3436="","",N3336+F3436)</f>
        <v/>
      </c>
      <c r="O3436" s="47">
        <f>IF(D3436="","",IF(AND(K3436=0,K3336&gt;0),C3436,""))</f>
        <v/>
      </c>
    </row>
    <row r="3437">
      <c r="A3437" s="49">
        <f>IF(B3437="","",DATE(YEAR('Debt Inputs'!$E$2),MONTH('Debt Inputs'!$E$2)+34,1))</f>
        <v/>
      </c>
      <c r="B3437" s="23">
        <f>IF('Debt Inputs'!A37="","",'Debt Inputs'!A37)</f>
        <v/>
      </c>
      <c r="C3437" s="24">
        <f>IF(B3437="","",IFERROR(VLOOKUP(B3437,'Debt Inputs'!$A$6:$M$105,2,FALSE),""))</f>
        <v/>
      </c>
      <c r="D3437" s="50">
        <f>IF(B3437="","",K3337)</f>
        <v/>
      </c>
      <c r="E3437" s="26">
        <f>IF(B3437="","",IFERROR(VLOOKUP(B3437,'Debt Inputs'!$A$6:$M$105,5,FALSE),0))</f>
        <v/>
      </c>
      <c r="F3437" s="50">
        <f>IF(D3437="","",IFERROR(D3437*E3437/12,0))</f>
        <v/>
      </c>
      <c r="G3437" s="50">
        <f>IF(D3437="","",MIN(IFERROR(VLOOKUP(B3437,'Debt Inputs'!$A$6:$M$105,7,FALSE),0),D3437+F3437))</f>
        <v/>
      </c>
      <c r="H3437" s="50">
        <f>IF(D3437="","",IF(L3437=1,MAX(0,'Debt Inputs'!$B$2-SUM($G$3406:$G$3505)),0))</f>
        <v/>
      </c>
      <c r="I3437" s="50">
        <f>IF(D3437="","",MIN(D3437+F3437,G3437+H3437))</f>
        <v/>
      </c>
      <c r="J3437" s="50">
        <f>IF(D3437="","",MIN(D3437,MAX(0,I3437-F3437)))</f>
        <v/>
      </c>
      <c r="K3437" s="50">
        <f>IF(D3437="","",MAX(0,D3437+F3437-I3437))</f>
        <v/>
      </c>
      <c r="L3437" s="23">
        <f>IF(D3437="","",IF(D3437&lt;=0,"",1+COUNTIFS($D$3406:$D$3505,"&gt;0",$E$3406:$E$3505,"&gt;"&amp;E3437)))</f>
        <v/>
      </c>
      <c r="M3437" s="23">
        <f>IF(D3437="","",IF(AND(K3437&gt;0,L3437=1),"Yes","No"))</f>
        <v/>
      </c>
      <c r="N3437" s="50">
        <f>IF(D3437="","",N3337+F3437)</f>
        <v/>
      </c>
      <c r="O3437" s="49">
        <f>IF(D3437="","",IF(AND(K3437=0,K3337&gt;0),C3437,""))</f>
        <v/>
      </c>
    </row>
    <row r="3438">
      <c r="A3438" s="47">
        <f>IF(B3438="","",DATE(YEAR('Debt Inputs'!$E$2),MONTH('Debt Inputs'!$E$2)+34,1))</f>
        <v/>
      </c>
      <c r="B3438" s="18">
        <f>IF('Debt Inputs'!A38="","",'Debt Inputs'!A38)</f>
        <v/>
      </c>
      <c r="C3438" s="19">
        <f>IF(B3438="","",IFERROR(VLOOKUP(B3438,'Debt Inputs'!$A$6:$M$105,2,FALSE),""))</f>
        <v/>
      </c>
      <c r="D3438" s="48">
        <f>IF(B3438="","",K3338)</f>
        <v/>
      </c>
      <c r="E3438" s="21">
        <f>IF(B3438="","",IFERROR(VLOOKUP(B3438,'Debt Inputs'!$A$6:$M$105,5,FALSE),0))</f>
        <v/>
      </c>
      <c r="F3438" s="48">
        <f>IF(D3438="","",IFERROR(D3438*E3438/12,0))</f>
        <v/>
      </c>
      <c r="G3438" s="48">
        <f>IF(D3438="","",MIN(IFERROR(VLOOKUP(B3438,'Debt Inputs'!$A$6:$M$105,7,FALSE),0),D3438+F3438))</f>
        <v/>
      </c>
      <c r="H3438" s="48">
        <f>IF(D3438="","",IF(L3438=1,MAX(0,'Debt Inputs'!$B$2-SUM($G$3406:$G$3505)),0))</f>
        <v/>
      </c>
      <c r="I3438" s="48">
        <f>IF(D3438="","",MIN(D3438+F3438,G3438+H3438))</f>
        <v/>
      </c>
      <c r="J3438" s="48">
        <f>IF(D3438="","",MIN(D3438,MAX(0,I3438-F3438)))</f>
        <v/>
      </c>
      <c r="K3438" s="48">
        <f>IF(D3438="","",MAX(0,D3438+F3438-I3438))</f>
        <v/>
      </c>
      <c r="L3438" s="18">
        <f>IF(D3438="","",IF(D3438&lt;=0,"",1+COUNTIFS($D$3406:$D$3505,"&gt;0",$E$3406:$E$3505,"&gt;"&amp;E3438)))</f>
        <v/>
      </c>
      <c r="M3438" s="18">
        <f>IF(D3438="","",IF(AND(K3438&gt;0,L3438=1),"Yes","No"))</f>
        <v/>
      </c>
      <c r="N3438" s="48">
        <f>IF(D3438="","",N3338+F3438)</f>
        <v/>
      </c>
      <c r="O3438" s="47">
        <f>IF(D3438="","",IF(AND(K3438=0,K3338&gt;0),C3438,""))</f>
        <v/>
      </c>
    </row>
    <row r="3439">
      <c r="A3439" s="49">
        <f>IF(B3439="","",DATE(YEAR('Debt Inputs'!$E$2),MONTH('Debt Inputs'!$E$2)+34,1))</f>
        <v/>
      </c>
      <c r="B3439" s="23">
        <f>IF('Debt Inputs'!A39="","",'Debt Inputs'!A39)</f>
        <v/>
      </c>
      <c r="C3439" s="24">
        <f>IF(B3439="","",IFERROR(VLOOKUP(B3439,'Debt Inputs'!$A$6:$M$105,2,FALSE),""))</f>
        <v/>
      </c>
      <c r="D3439" s="50">
        <f>IF(B3439="","",K3339)</f>
        <v/>
      </c>
      <c r="E3439" s="26">
        <f>IF(B3439="","",IFERROR(VLOOKUP(B3439,'Debt Inputs'!$A$6:$M$105,5,FALSE),0))</f>
        <v/>
      </c>
      <c r="F3439" s="50">
        <f>IF(D3439="","",IFERROR(D3439*E3439/12,0))</f>
        <v/>
      </c>
      <c r="G3439" s="50">
        <f>IF(D3439="","",MIN(IFERROR(VLOOKUP(B3439,'Debt Inputs'!$A$6:$M$105,7,FALSE),0),D3439+F3439))</f>
        <v/>
      </c>
      <c r="H3439" s="50">
        <f>IF(D3439="","",IF(L3439=1,MAX(0,'Debt Inputs'!$B$2-SUM($G$3406:$G$3505)),0))</f>
        <v/>
      </c>
      <c r="I3439" s="50">
        <f>IF(D3439="","",MIN(D3439+F3439,G3439+H3439))</f>
        <v/>
      </c>
      <c r="J3439" s="50">
        <f>IF(D3439="","",MIN(D3439,MAX(0,I3439-F3439)))</f>
        <v/>
      </c>
      <c r="K3439" s="50">
        <f>IF(D3439="","",MAX(0,D3439+F3439-I3439))</f>
        <v/>
      </c>
      <c r="L3439" s="23">
        <f>IF(D3439="","",IF(D3439&lt;=0,"",1+COUNTIFS($D$3406:$D$3505,"&gt;0",$E$3406:$E$3505,"&gt;"&amp;E3439)))</f>
        <v/>
      </c>
      <c r="M3439" s="23">
        <f>IF(D3439="","",IF(AND(K3439&gt;0,L3439=1),"Yes","No"))</f>
        <v/>
      </c>
      <c r="N3439" s="50">
        <f>IF(D3439="","",N3339+F3439)</f>
        <v/>
      </c>
      <c r="O3439" s="49">
        <f>IF(D3439="","",IF(AND(K3439=0,K3339&gt;0),C3439,""))</f>
        <v/>
      </c>
    </row>
    <row r="3440">
      <c r="A3440" s="47">
        <f>IF(B3440="","",DATE(YEAR('Debt Inputs'!$E$2),MONTH('Debt Inputs'!$E$2)+34,1))</f>
        <v/>
      </c>
      <c r="B3440" s="18">
        <f>IF('Debt Inputs'!A40="","",'Debt Inputs'!A40)</f>
        <v/>
      </c>
      <c r="C3440" s="19">
        <f>IF(B3440="","",IFERROR(VLOOKUP(B3440,'Debt Inputs'!$A$6:$M$105,2,FALSE),""))</f>
        <v/>
      </c>
      <c r="D3440" s="48">
        <f>IF(B3440="","",K3340)</f>
        <v/>
      </c>
      <c r="E3440" s="21">
        <f>IF(B3440="","",IFERROR(VLOOKUP(B3440,'Debt Inputs'!$A$6:$M$105,5,FALSE),0))</f>
        <v/>
      </c>
      <c r="F3440" s="48">
        <f>IF(D3440="","",IFERROR(D3440*E3440/12,0))</f>
        <v/>
      </c>
      <c r="G3440" s="48">
        <f>IF(D3440="","",MIN(IFERROR(VLOOKUP(B3440,'Debt Inputs'!$A$6:$M$105,7,FALSE),0),D3440+F3440))</f>
        <v/>
      </c>
      <c r="H3440" s="48">
        <f>IF(D3440="","",IF(L3440=1,MAX(0,'Debt Inputs'!$B$2-SUM($G$3406:$G$3505)),0))</f>
        <v/>
      </c>
      <c r="I3440" s="48">
        <f>IF(D3440="","",MIN(D3440+F3440,G3440+H3440))</f>
        <v/>
      </c>
      <c r="J3440" s="48">
        <f>IF(D3440="","",MIN(D3440,MAX(0,I3440-F3440)))</f>
        <v/>
      </c>
      <c r="K3440" s="48">
        <f>IF(D3440="","",MAX(0,D3440+F3440-I3440))</f>
        <v/>
      </c>
      <c r="L3440" s="18">
        <f>IF(D3440="","",IF(D3440&lt;=0,"",1+COUNTIFS($D$3406:$D$3505,"&gt;0",$E$3406:$E$3505,"&gt;"&amp;E3440)))</f>
        <v/>
      </c>
      <c r="M3440" s="18">
        <f>IF(D3440="","",IF(AND(K3440&gt;0,L3440=1),"Yes","No"))</f>
        <v/>
      </c>
      <c r="N3440" s="48">
        <f>IF(D3440="","",N3340+F3440)</f>
        <v/>
      </c>
      <c r="O3440" s="47">
        <f>IF(D3440="","",IF(AND(K3440=0,K3340&gt;0),C3440,""))</f>
        <v/>
      </c>
    </row>
    <row r="3441">
      <c r="A3441" s="49">
        <f>IF(B3441="","",DATE(YEAR('Debt Inputs'!$E$2),MONTH('Debt Inputs'!$E$2)+34,1))</f>
        <v/>
      </c>
      <c r="B3441" s="23">
        <f>IF('Debt Inputs'!A41="","",'Debt Inputs'!A41)</f>
        <v/>
      </c>
      <c r="C3441" s="24">
        <f>IF(B3441="","",IFERROR(VLOOKUP(B3441,'Debt Inputs'!$A$6:$M$105,2,FALSE),""))</f>
        <v/>
      </c>
      <c r="D3441" s="50">
        <f>IF(B3441="","",K3341)</f>
        <v/>
      </c>
      <c r="E3441" s="26">
        <f>IF(B3441="","",IFERROR(VLOOKUP(B3441,'Debt Inputs'!$A$6:$M$105,5,FALSE),0))</f>
        <v/>
      </c>
      <c r="F3441" s="50">
        <f>IF(D3441="","",IFERROR(D3441*E3441/12,0))</f>
        <v/>
      </c>
      <c r="G3441" s="50">
        <f>IF(D3441="","",MIN(IFERROR(VLOOKUP(B3441,'Debt Inputs'!$A$6:$M$105,7,FALSE),0),D3441+F3441))</f>
        <v/>
      </c>
      <c r="H3441" s="50">
        <f>IF(D3441="","",IF(L3441=1,MAX(0,'Debt Inputs'!$B$2-SUM($G$3406:$G$3505)),0))</f>
        <v/>
      </c>
      <c r="I3441" s="50">
        <f>IF(D3441="","",MIN(D3441+F3441,G3441+H3441))</f>
        <v/>
      </c>
      <c r="J3441" s="50">
        <f>IF(D3441="","",MIN(D3441,MAX(0,I3441-F3441)))</f>
        <v/>
      </c>
      <c r="K3441" s="50">
        <f>IF(D3441="","",MAX(0,D3441+F3441-I3441))</f>
        <v/>
      </c>
      <c r="L3441" s="23">
        <f>IF(D3441="","",IF(D3441&lt;=0,"",1+COUNTIFS($D$3406:$D$3505,"&gt;0",$E$3406:$E$3505,"&gt;"&amp;E3441)))</f>
        <v/>
      </c>
      <c r="M3441" s="23">
        <f>IF(D3441="","",IF(AND(K3441&gt;0,L3441=1),"Yes","No"))</f>
        <v/>
      </c>
      <c r="N3441" s="50">
        <f>IF(D3441="","",N3341+F3441)</f>
        <v/>
      </c>
      <c r="O3441" s="49">
        <f>IF(D3441="","",IF(AND(K3441=0,K3341&gt;0),C3441,""))</f>
        <v/>
      </c>
    </row>
    <row r="3442">
      <c r="A3442" s="47">
        <f>IF(B3442="","",DATE(YEAR('Debt Inputs'!$E$2),MONTH('Debt Inputs'!$E$2)+34,1))</f>
        <v/>
      </c>
      <c r="B3442" s="18">
        <f>IF('Debt Inputs'!A42="","",'Debt Inputs'!A42)</f>
        <v/>
      </c>
      <c r="C3442" s="19">
        <f>IF(B3442="","",IFERROR(VLOOKUP(B3442,'Debt Inputs'!$A$6:$M$105,2,FALSE),""))</f>
        <v/>
      </c>
      <c r="D3442" s="48">
        <f>IF(B3442="","",K3342)</f>
        <v/>
      </c>
      <c r="E3442" s="21">
        <f>IF(B3442="","",IFERROR(VLOOKUP(B3442,'Debt Inputs'!$A$6:$M$105,5,FALSE),0))</f>
        <v/>
      </c>
      <c r="F3442" s="48">
        <f>IF(D3442="","",IFERROR(D3442*E3442/12,0))</f>
        <v/>
      </c>
      <c r="G3442" s="48">
        <f>IF(D3442="","",MIN(IFERROR(VLOOKUP(B3442,'Debt Inputs'!$A$6:$M$105,7,FALSE),0),D3442+F3442))</f>
        <v/>
      </c>
      <c r="H3442" s="48">
        <f>IF(D3442="","",IF(L3442=1,MAX(0,'Debt Inputs'!$B$2-SUM($G$3406:$G$3505)),0))</f>
        <v/>
      </c>
      <c r="I3442" s="48">
        <f>IF(D3442="","",MIN(D3442+F3442,G3442+H3442))</f>
        <v/>
      </c>
      <c r="J3442" s="48">
        <f>IF(D3442="","",MIN(D3442,MAX(0,I3442-F3442)))</f>
        <v/>
      </c>
      <c r="K3442" s="48">
        <f>IF(D3442="","",MAX(0,D3442+F3442-I3442))</f>
        <v/>
      </c>
      <c r="L3442" s="18">
        <f>IF(D3442="","",IF(D3442&lt;=0,"",1+COUNTIFS($D$3406:$D$3505,"&gt;0",$E$3406:$E$3505,"&gt;"&amp;E3442)))</f>
        <v/>
      </c>
      <c r="M3442" s="18">
        <f>IF(D3442="","",IF(AND(K3442&gt;0,L3442=1),"Yes","No"))</f>
        <v/>
      </c>
      <c r="N3442" s="48">
        <f>IF(D3442="","",N3342+F3442)</f>
        <v/>
      </c>
      <c r="O3442" s="47">
        <f>IF(D3442="","",IF(AND(K3442=0,K3342&gt;0),C3442,""))</f>
        <v/>
      </c>
    </row>
    <row r="3443">
      <c r="A3443" s="49">
        <f>IF(B3443="","",DATE(YEAR('Debt Inputs'!$E$2),MONTH('Debt Inputs'!$E$2)+34,1))</f>
        <v/>
      </c>
      <c r="B3443" s="23">
        <f>IF('Debt Inputs'!A43="","",'Debt Inputs'!A43)</f>
        <v/>
      </c>
      <c r="C3443" s="24">
        <f>IF(B3443="","",IFERROR(VLOOKUP(B3443,'Debt Inputs'!$A$6:$M$105,2,FALSE),""))</f>
        <v/>
      </c>
      <c r="D3443" s="50">
        <f>IF(B3443="","",K3343)</f>
        <v/>
      </c>
      <c r="E3443" s="26">
        <f>IF(B3443="","",IFERROR(VLOOKUP(B3443,'Debt Inputs'!$A$6:$M$105,5,FALSE),0))</f>
        <v/>
      </c>
      <c r="F3443" s="50">
        <f>IF(D3443="","",IFERROR(D3443*E3443/12,0))</f>
        <v/>
      </c>
      <c r="G3443" s="50">
        <f>IF(D3443="","",MIN(IFERROR(VLOOKUP(B3443,'Debt Inputs'!$A$6:$M$105,7,FALSE),0),D3443+F3443))</f>
        <v/>
      </c>
      <c r="H3443" s="50">
        <f>IF(D3443="","",IF(L3443=1,MAX(0,'Debt Inputs'!$B$2-SUM($G$3406:$G$3505)),0))</f>
        <v/>
      </c>
      <c r="I3443" s="50">
        <f>IF(D3443="","",MIN(D3443+F3443,G3443+H3443))</f>
        <v/>
      </c>
      <c r="J3443" s="50">
        <f>IF(D3443="","",MIN(D3443,MAX(0,I3443-F3443)))</f>
        <v/>
      </c>
      <c r="K3443" s="50">
        <f>IF(D3443="","",MAX(0,D3443+F3443-I3443))</f>
        <v/>
      </c>
      <c r="L3443" s="23">
        <f>IF(D3443="","",IF(D3443&lt;=0,"",1+COUNTIFS($D$3406:$D$3505,"&gt;0",$E$3406:$E$3505,"&gt;"&amp;E3443)))</f>
        <v/>
      </c>
      <c r="M3443" s="23">
        <f>IF(D3443="","",IF(AND(K3443&gt;0,L3443=1),"Yes","No"))</f>
        <v/>
      </c>
      <c r="N3443" s="50">
        <f>IF(D3443="","",N3343+F3443)</f>
        <v/>
      </c>
      <c r="O3443" s="49">
        <f>IF(D3443="","",IF(AND(K3443=0,K3343&gt;0),C3443,""))</f>
        <v/>
      </c>
    </row>
    <row r="3444">
      <c r="A3444" s="47">
        <f>IF(B3444="","",DATE(YEAR('Debt Inputs'!$E$2),MONTH('Debt Inputs'!$E$2)+34,1))</f>
        <v/>
      </c>
      <c r="B3444" s="18">
        <f>IF('Debt Inputs'!A44="","",'Debt Inputs'!A44)</f>
        <v/>
      </c>
      <c r="C3444" s="19">
        <f>IF(B3444="","",IFERROR(VLOOKUP(B3444,'Debt Inputs'!$A$6:$M$105,2,FALSE),""))</f>
        <v/>
      </c>
      <c r="D3444" s="48">
        <f>IF(B3444="","",K3344)</f>
        <v/>
      </c>
      <c r="E3444" s="21">
        <f>IF(B3444="","",IFERROR(VLOOKUP(B3444,'Debt Inputs'!$A$6:$M$105,5,FALSE),0))</f>
        <v/>
      </c>
      <c r="F3444" s="48">
        <f>IF(D3444="","",IFERROR(D3444*E3444/12,0))</f>
        <v/>
      </c>
      <c r="G3444" s="48">
        <f>IF(D3444="","",MIN(IFERROR(VLOOKUP(B3444,'Debt Inputs'!$A$6:$M$105,7,FALSE),0),D3444+F3444))</f>
        <v/>
      </c>
      <c r="H3444" s="48">
        <f>IF(D3444="","",IF(L3444=1,MAX(0,'Debt Inputs'!$B$2-SUM($G$3406:$G$3505)),0))</f>
        <v/>
      </c>
      <c r="I3444" s="48">
        <f>IF(D3444="","",MIN(D3444+F3444,G3444+H3444))</f>
        <v/>
      </c>
      <c r="J3444" s="48">
        <f>IF(D3444="","",MIN(D3444,MAX(0,I3444-F3444)))</f>
        <v/>
      </c>
      <c r="K3444" s="48">
        <f>IF(D3444="","",MAX(0,D3444+F3444-I3444))</f>
        <v/>
      </c>
      <c r="L3444" s="18">
        <f>IF(D3444="","",IF(D3444&lt;=0,"",1+COUNTIFS($D$3406:$D$3505,"&gt;0",$E$3406:$E$3505,"&gt;"&amp;E3444)))</f>
        <v/>
      </c>
      <c r="M3444" s="18">
        <f>IF(D3444="","",IF(AND(K3444&gt;0,L3444=1),"Yes","No"))</f>
        <v/>
      </c>
      <c r="N3444" s="48">
        <f>IF(D3444="","",N3344+F3444)</f>
        <v/>
      </c>
      <c r="O3444" s="47">
        <f>IF(D3444="","",IF(AND(K3444=0,K3344&gt;0),C3444,""))</f>
        <v/>
      </c>
    </row>
    <row r="3445">
      <c r="A3445" s="49">
        <f>IF(B3445="","",DATE(YEAR('Debt Inputs'!$E$2),MONTH('Debt Inputs'!$E$2)+34,1))</f>
        <v/>
      </c>
      <c r="B3445" s="23">
        <f>IF('Debt Inputs'!A45="","",'Debt Inputs'!A45)</f>
        <v/>
      </c>
      <c r="C3445" s="24">
        <f>IF(B3445="","",IFERROR(VLOOKUP(B3445,'Debt Inputs'!$A$6:$M$105,2,FALSE),""))</f>
        <v/>
      </c>
      <c r="D3445" s="50">
        <f>IF(B3445="","",K3345)</f>
        <v/>
      </c>
      <c r="E3445" s="26">
        <f>IF(B3445="","",IFERROR(VLOOKUP(B3445,'Debt Inputs'!$A$6:$M$105,5,FALSE),0))</f>
        <v/>
      </c>
      <c r="F3445" s="50">
        <f>IF(D3445="","",IFERROR(D3445*E3445/12,0))</f>
        <v/>
      </c>
      <c r="G3445" s="50">
        <f>IF(D3445="","",MIN(IFERROR(VLOOKUP(B3445,'Debt Inputs'!$A$6:$M$105,7,FALSE),0),D3445+F3445))</f>
        <v/>
      </c>
      <c r="H3445" s="50">
        <f>IF(D3445="","",IF(L3445=1,MAX(0,'Debt Inputs'!$B$2-SUM($G$3406:$G$3505)),0))</f>
        <v/>
      </c>
      <c r="I3445" s="50">
        <f>IF(D3445="","",MIN(D3445+F3445,G3445+H3445))</f>
        <v/>
      </c>
      <c r="J3445" s="50">
        <f>IF(D3445="","",MIN(D3445,MAX(0,I3445-F3445)))</f>
        <v/>
      </c>
      <c r="K3445" s="50">
        <f>IF(D3445="","",MAX(0,D3445+F3445-I3445))</f>
        <v/>
      </c>
      <c r="L3445" s="23">
        <f>IF(D3445="","",IF(D3445&lt;=0,"",1+COUNTIFS($D$3406:$D$3505,"&gt;0",$E$3406:$E$3505,"&gt;"&amp;E3445)))</f>
        <v/>
      </c>
      <c r="M3445" s="23">
        <f>IF(D3445="","",IF(AND(K3445&gt;0,L3445=1),"Yes","No"))</f>
        <v/>
      </c>
      <c r="N3445" s="50">
        <f>IF(D3445="","",N3345+F3445)</f>
        <v/>
      </c>
      <c r="O3445" s="49">
        <f>IF(D3445="","",IF(AND(K3445=0,K3345&gt;0),C3445,""))</f>
        <v/>
      </c>
    </row>
    <row r="3446">
      <c r="A3446" s="47">
        <f>IF(B3446="","",DATE(YEAR('Debt Inputs'!$E$2),MONTH('Debt Inputs'!$E$2)+34,1))</f>
        <v/>
      </c>
      <c r="B3446" s="18">
        <f>IF('Debt Inputs'!A46="","",'Debt Inputs'!A46)</f>
        <v/>
      </c>
      <c r="C3446" s="19">
        <f>IF(B3446="","",IFERROR(VLOOKUP(B3446,'Debt Inputs'!$A$6:$M$105,2,FALSE),""))</f>
        <v/>
      </c>
      <c r="D3446" s="48">
        <f>IF(B3446="","",K3346)</f>
        <v/>
      </c>
      <c r="E3446" s="21">
        <f>IF(B3446="","",IFERROR(VLOOKUP(B3446,'Debt Inputs'!$A$6:$M$105,5,FALSE),0))</f>
        <v/>
      </c>
      <c r="F3446" s="48">
        <f>IF(D3446="","",IFERROR(D3446*E3446/12,0))</f>
        <v/>
      </c>
      <c r="G3446" s="48">
        <f>IF(D3446="","",MIN(IFERROR(VLOOKUP(B3446,'Debt Inputs'!$A$6:$M$105,7,FALSE),0),D3446+F3446))</f>
        <v/>
      </c>
      <c r="H3446" s="48">
        <f>IF(D3446="","",IF(L3446=1,MAX(0,'Debt Inputs'!$B$2-SUM($G$3406:$G$3505)),0))</f>
        <v/>
      </c>
      <c r="I3446" s="48">
        <f>IF(D3446="","",MIN(D3446+F3446,G3446+H3446))</f>
        <v/>
      </c>
      <c r="J3446" s="48">
        <f>IF(D3446="","",MIN(D3446,MAX(0,I3446-F3446)))</f>
        <v/>
      </c>
      <c r="K3446" s="48">
        <f>IF(D3446="","",MAX(0,D3446+F3446-I3446))</f>
        <v/>
      </c>
      <c r="L3446" s="18">
        <f>IF(D3446="","",IF(D3446&lt;=0,"",1+COUNTIFS($D$3406:$D$3505,"&gt;0",$E$3406:$E$3505,"&gt;"&amp;E3446)))</f>
        <v/>
      </c>
      <c r="M3446" s="18">
        <f>IF(D3446="","",IF(AND(K3446&gt;0,L3446=1),"Yes","No"))</f>
        <v/>
      </c>
      <c r="N3446" s="48">
        <f>IF(D3446="","",N3346+F3446)</f>
        <v/>
      </c>
      <c r="O3446" s="47">
        <f>IF(D3446="","",IF(AND(K3446=0,K3346&gt;0),C3446,""))</f>
        <v/>
      </c>
    </row>
    <row r="3447">
      <c r="A3447" s="49">
        <f>IF(B3447="","",DATE(YEAR('Debt Inputs'!$E$2),MONTH('Debt Inputs'!$E$2)+34,1))</f>
        <v/>
      </c>
      <c r="B3447" s="23">
        <f>IF('Debt Inputs'!A47="","",'Debt Inputs'!A47)</f>
        <v/>
      </c>
      <c r="C3447" s="24">
        <f>IF(B3447="","",IFERROR(VLOOKUP(B3447,'Debt Inputs'!$A$6:$M$105,2,FALSE),""))</f>
        <v/>
      </c>
      <c r="D3447" s="50">
        <f>IF(B3447="","",K3347)</f>
        <v/>
      </c>
      <c r="E3447" s="26">
        <f>IF(B3447="","",IFERROR(VLOOKUP(B3447,'Debt Inputs'!$A$6:$M$105,5,FALSE),0))</f>
        <v/>
      </c>
      <c r="F3447" s="50">
        <f>IF(D3447="","",IFERROR(D3447*E3447/12,0))</f>
        <v/>
      </c>
      <c r="G3447" s="50">
        <f>IF(D3447="","",MIN(IFERROR(VLOOKUP(B3447,'Debt Inputs'!$A$6:$M$105,7,FALSE),0),D3447+F3447))</f>
        <v/>
      </c>
      <c r="H3447" s="50">
        <f>IF(D3447="","",IF(L3447=1,MAX(0,'Debt Inputs'!$B$2-SUM($G$3406:$G$3505)),0))</f>
        <v/>
      </c>
      <c r="I3447" s="50">
        <f>IF(D3447="","",MIN(D3447+F3447,G3447+H3447))</f>
        <v/>
      </c>
      <c r="J3447" s="50">
        <f>IF(D3447="","",MIN(D3447,MAX(0,I3447-F3447)))</f>
        <v/>
      </c>
      <c r="K3447" s="50">
        <f>IF(D3447="","",MAX(0,D3447+F3447-I3447))</f>
        <v/>
      </c>
      <c r="L3447" s="23">
        <f>IF(D3447="","",IF(D3447&lt;=0,"",1+COUNTIFS($D$3406:$D$3505,"&gt;0",$E$3406:$E$3505,"&gt;"&amp;E3447)))</f>
        <v/>
      </c>
      <c r="M3447" s="23">
        <f>IF(D3447="","",IF(AND(K3447&gt;0,L3447=1),"Yes","No"))</f>
        <v/>
      </c>
      <c r="N3447" s="50">
        <f>IF(D3447="","",N3347+F3447)</f>
        <v/>
      </c>
      <c r="O3447" s="49">
        <f>IF(D3447="","",IF(AND(K3447=0,K3347&gt;0),C3447,""))</f>
        <v/>
      </c>
    </row>
    <row r="3448">
      <c r="A3448" s="47">
        <f>IF(B3448="","",DATE(YEAR('Debt Inputs'!$E$2),MONTH('Debt Inputs'!$E$2)+34,1))</f>
        <v/>
      </c>
      <c r="B3448" s="18">
        <f>IF('Debt Inputs'!A48="","",'Debt Inputs'!A48)</f>
        <v/>
      </c>
      <c r="C3448" s="19">
        <f>IF(B3448="","",IFERROR(VLOOKUP(B3448,'Debt Inputs'!$A$6:$M$105,2,FALSE),""))</f>
        <v/>
      </c>
      <c r="D3448" s="48">
        <f>IF(B3448="","",K3348)</f>
        <v/>
      </c>
      <c r="E3448" s="21">
        <f>IF(B3448="","",IFERROR(VLOOKUP(B3448,'Debt Inputs'!$A$6:$M$105,5,FALSE),0))</f>
        <v/>
      </c>
      <c r="F3448" s="48">
        <f>IF(D3448="","",IFERROR(D3448*E3448/12,0))</f>
        <v/>
      </c>
      <c r="G3448" s="48">
        <f>IF(D3448="","",MIN(IFERROR(VLOOKUP(B3448,'Debt Inputs'!$A$6:$M$105,7,FALSE),0),D3448+F3448))</f>
        <v/>
      </c>
      <c r="H3448" s="48">
        <f>IF(D3448="","",IF(L3448=1,MAX(0,'Debt Inputs'!$B$2-SUM($G$3406:$G$3505)),0))</f>
        <v/>
      </c>
      <c r="I3448" s="48">
        <f>IF(D3448="","",MIN(D3448+F3448,G3448+H3448))</f>
        <v/>
      </c>
      <c r="J3448" s="48">
        <f>IF(D3448="","",MIN(D3448,MAX(0,I3448-F3448)))</f>
        <v/>
      </c>
      <c r="K3448" s="48">
        <f>IF(D3448="","",MAX(0,D3448+F3448-I3448))</f>
        <v/>
      </c>
      <c r="L3448" s="18">
        <f>IF(D3448="","",IF(D3448&lt;=0,"",1+COUNTIFS($D$3406:$D$3505,"&gt;0",$E$3406:$E$3505,"&gt;"&amp;E3448)))</f>
        <v/>
      </c>
      <c r="M3448" s="18">
        <f>IF(D3448="","",IF(AND(K3448&gt;0,L3448=1),"Yes","No"))</f>
        <v/>
      </c>
      <c r="N3448" s="48">
        <f>IF(D3448="","",N3348+F3448)</f>
        <v/>
      </c>
      <c r="O3448" s="47">
        <f>IF(D3448="","",IF(AND(K3448=0,K3348&gt;0),C3448,""))</f>
        <v/>
      </c>
    </row>
    <row r="3449">
      <c r="A3449" s="49">
        <f>IF(B3449="","",DATE(YEAR('Debt Inputs'!$E$2),MONTH('Debt Inputs'!$E$2)+34,1))</f>
        <v/>
      </c>
      <c r="B3449" s="23">
        <f>IF('Debt Inputs'!A49="","",'Debt Inputs'!A49)</f>
        <v/>
      </c>
      <c r="C3449" s="24">
        <f>IF(B3449="","",IFERROR(VLOOKUP(B3449,'Debt Inputs'!$A$6:$M$105,2,FALSE),""))</f>
        <v/>
      </c>
      <c r="D3449" s="50">
        <f>IF(B3449="","",K3349)</f>
        <v/>
      </c>
      <c r="E3449" s="26">
        <f>IF(B3449="","",IFERROR(VLOOKUP(B3449,'Debt Inputs'!$A$6:$M$105,5,FALSE),0))</f>
        <v/>
      </c>
      <c r="F3449" s="50">
        <f>IF(D3449="","",IFERROR(D3449*E3449/12,0))</f>
        <v/>
      </c>
      <c r="G3449" s="50">
        <f>IF(D3449="","",MIN(IFERROR(VLOOKUP(B3449,'Debt Inputs'!$A$6:$M$105,7,FALSE),0),D3449+F3449))</f>
        <v/>
      </c>
      <c r="H3449" s="50">
        <f>IF(D3449="","",IF(L3449=1,MAX(0,'Debt Inputs'!$B$2-SUM($G$3406:$G$3505)),0))</f>
        <v/>
      </c>
      <c r="I3449" s="50">
        <f>IF(D3449="","",MIN(D3449+F3449,G3449+H3449))</f>
        <v/>
      </c>
      <c r="J3449" s="50">
        <f>IF(D3449="","",MIN(D3449,MAX(0,I3449-F3449)))</f>
        <v/>
      </c>
      <c r="K3449" s="50">
        <f>IF(D3449="","",MAX(0,D3449+F3449-I3449))</f>
        <v/>
      </c>
      <c r="L3449" s="23">
        <f>IF(D3449="","",IF(D3449&lt;=0,"",1+COUNTIFS($D$3406:$D$3505,"&gt;0",$E$3406:$E$3505,"&gt;"&amp;E3449)))</f>
        <v/>
      </c>
      <c r="M3449" s="23">
        <f>IF(D3449="","",IF(AND(K3449&gt;0,L3449=1),"Yes","No"))</f>
        <v/>
      </c>
      <c r="N3449" s="50">
        <f>IF(D3449="","",N3349+F3449)</f>
        <v/>
      </c>
      <c r="O3449" s="49">
        <f>IF(D3449="","",IF(AND(K3449=0,K3349&gt;0),C3449,""))</f>
        <v/>
      </c>
    </row>
    <row r="3450">
      <c r="A3450" s="47">
        <f>IF(B3450="","",DATE(YEAR('Debt Inputs'!$E$2),MONTH('Debt Inputs'!$E$2)+34,1))</f>
        <v/>
      </c>
      <c r="B3450" s="18">
        <f>IF('Debt Inputs'!A50="","",'Debt Inputs'!A50)</f>
        <v/>
      </c>
      <c r="C3450" s="19">
        <f>IF(B3450="","",IFERROR(VLOOKUP(B3450,'Debt Inputs'!$A$6:$M$105,2,FALSE),""))</f>
        <v/>
      </c>
      <c r="D3450" s="48">
        <f>IF(B3450="","",K3350)</f>
        <v/>
      </c>
      <c r="E3450" s="21">
        <f>IF(B3450="","",IFERROR(VLOOKUP(B3450,'Debt Inputs'!$A$6:$M$105,5,FALSE),0))</f>
        <v/>
      </c>
      <c r="F3450" s="48">
        <f>IF(D3450="","",IFERROR(D3450*E3450/12,0))</f>
        <v/>
      </c>
      <c r="G3450" s="48">
        <f>IF(D3450="","",MIN(IFERROR(VLOOKUP(B3450,'Debt Inputs'!$A$6:$M$105,7,FALSE),0),D3450+F3450))</f>
        <v/>
      </c>
      <c r="H3450" s="48">
        <f>IF(D3450="","",IF(L3450=1,MAX(0,'Debt Inputs'!$B$2-SUM($G$3406:$G$3505)),0))</f>
        <v/>
      </c>
      <c r="I3450" s="48">
        <f>IF(D3450="","",MIN(D3450+F3450,G3450+H3450))</f>
        <v/>
      </c>
      <c r="J3450" s="48">
        <f>IF(D3450="","",MIN(D3450,MAX(0,I3450-F3450)))</f>
        <v/>
      </c>
      <c r="K3450" s="48">
        <f>IF(D3450="","",MAX(0,D3450+F3450-I3450))</f>
        <v/>
      </c>
      <c r="L3450" s="18">
        <f>IF(D3450="","",IF(D3450&lt;=0,"",1+COUNTIFS($D$3406:$D$3505,"&gt;0",$E$3406:$E$3505,"&gt;"&amp;E3450)))</f>
        <v/>
      </c>
      <c r="M3450" s="18">
        <f>IF(D3450="","",IF(AND(K3450&gt;0,L3450=1),"Yes","No"))</f>
        <v/>
      </c>
      <c r="N3450" s="48">
        <f>IF(D3450="","",N3350+F3450)</f>
        <v/>
      </c>
      <c r="O3450" s="47">
        <f>IF(D3450="","",IF(AND(K3450=0,K3350&gt;0),C3450,""))</f>
        <v/>
      </c>
    </row>
    <row r="3451">
      <c r="A3451" s="49">
        <f>IF(B3451="","",DATE(YEAR('Debt Inputs'!$E$2),MONTH('Debt Inputs'!$E$2)+34,1))</f>
        <v/>
      </c>
      <c r="B3451" s="23">
        <f>IF('Debt Inputs'!A51="","",'Debt Inputs'!A51)</f>
        <v/>
      </c>
      <c r="C3451" s="24">
        <f>IF(B3451="","",IFERROR(VLOOKUP(B3451,'Debt Inputs'!$A$6:$M$105,2,FALSE),""))</f>
        <v/>
      </c>
      <c r="D3451" s="50">
        <f>IF(B3451="","",K3351)</f>
        <v/>
      </c>
      <c r="E3451" s="26">
        <f>IF(B3451="","",IFERROR(VLOOKUP(B3451,'Debt Inputs'!$A$6:$M$105,5,FALSE),0))</f>
        <v/>
      </c>
      <c r="F3451" s="50">
        <f>IF(D3451="","",IFERROR(D3451*E3451/12,0))</f>
        <v/>
      </c>
      <c r="G3451" s="50">
        <f>IF(D3451="","",MIN(IFERROR(VLOOKUP(B3451,'Debt Inputs'!$A$6:$M$105,7,FALSE),0),D3451+F3451))</f>
        <v/>
      </c>
      <c r="H3451" s="50">
        <f>IF(D3451="","",IF(L3451=1,MAX(0,'Debt Inputs'!$B$2-SUM($G$3406:$G$3505)),0))</f>
        <v/>
      </c>
      <c r="I3451" s="50">
        <f>IF(D3451="","",MIN(D3451+F3451,G3451+H3451))</f>
        <v/>
      </c>
      <c r="J3451" s="50">
        <f>IF(D3451="","",MIN(D3451,MAX(0,I3451-F3451)))</f>
        <v/>
      </c>
      <c r="K3451" s="50">
        <f>IF(D3451="","",MAX(0,D3451+F3451-I3451))</f>
        <v/>
      </c>
      <c r="L3451" s="23">
        <f>IF(D3451="","",IF(D3451&lt;=0,"",1+COUNTIFS($D$3406:$D$3505,"&gt;0",$E$3406:$E$3505,"&gt;"&amp;E3451)))</f>
        <v/>
      </c>
      <c r="M3451" s="23">
        <f>IF(D3451="","",IF(AND(K3451&gt;0,L3451=1),"Yes","No"))</f>
        <v/>
      </c>
      <c r="N3451" s="50">
        <f>IF(D3451="","",N3351+F3451)</f>
        <v/>
      </c>
      <c r="O3451" s="49">
        <f>IF(D3451="","",IF(AND(K3451=0,K3351&gt;0),C3451,""))</f>
        <v/>
      </c>
    </row>
    <row r="3452">
      <c r="A3452" s="47">
        <f>IF(B3452="","",DATE(YEAR('Debt Inputs'!$E$2),MONTH('Debt Inputs'!$E$2)+34,1))</f>
        <v/>
      </c>
      <c r="B3452" s="18">
        <f>IF('Debt Inputs'!A52="","",'Debt Inputs'!A52)</f>
        <v/>
      </c>
      <c r="C3452" s="19">
        <f>IF(B3452="","",IFERROR(VLOOKUP(B3452,'Debt Inputs'!$A$6:$M$105,2,FALSE),""))</f>
        <v/>
      </c>
      <c r="D3452" s="48">
        <f>IF(B3452="","",K3352)</f>
        <v/>
      </c>
      <c r="E3452" s="21">
        <f>IF(B3452="","",IFERROR(VLOOKUP(B3452,'Debt Inputs'!$A$6:$M$105,5,FALSE),0))</f>
        <v/>
      </c>
      <c r="F3452" s="48">
        <f>IF(D3452="","",IFERROR(D3452*E3452/12,0))</f>
        <v/>
      </c>
      <c r="G3452" s="48">
        <f>IF(D3452="","",MIN(IFERROR(VLOOKUP(B3452,'Debt Inputs'!$A$6:$M$105,7,FALSE),0),D3452+F3452))</f>
        <v/>
      </c>
      <c r="H3452" s="48">
        <f>IF(D3452="","",IF(L3452=1,MAX(0,'Debt Inputs'!$B$2-SUM($G$3406:$G$3505)),0))</f>
        <v/>
      </c>
      <c r="I3452" s="48">
        <f>IF(D3452="","",MIN(D3452+F3452,G3452+H3452))</f>
        <v/>
      </c>
      <c r="J3452" s="48">
        <f>IF(D3452="","",MIN(D3452,MAX(0,I3452-F3452)))</f>
        <v/>
      </c>
      <c r="K3452" s="48">
        <f>IF(D3452="","",MAX(0,D3452+F3452-I3452))</f>
        <v/>
      </c>
      <c r="L3452" s="18">
        <f>IF(D3452="","",IF(D3452&lt;=0,"",1+COUNTIFS($D$3406:$D$3505,"&gt;0",$E$3406:$E$3505,"&gt;"&amp;E3452)))</f>
        <v/>
      </c>
      <c r="M3452" s="18">
        <f>IF(D3452="","",IF(AND(K3452&gt;0,L3452=1),"Yes","No"))</f>
        <v/>
      </c>
      <c r="N3452" s="48">
        <f>IF(D3452="","",N3352+F3452)</f>
        <v/>
      </c>
      <c r="O3452" s="47">
        <f>IF(D3452="","",IF(AND(K3452=0,K3352&gt;0),C3452,""))</f>
        <v/>
      </c>
    </row>
    <row r="3453">
      <c r="A3453" s="49">
        <f>IF(B3453="","",DATE(YEAR('Debt Inputs'!$E$2),MONTH('Debt Inputs'!$E$2)+34,1))</f>
        <v/>
      </c>
      <c r="B3453" s="23">
        <f>IF('Debt Inputs'!A53="","",'Debt Inputs'!A53)</f>
        <v/>
      </c>
      <c r="C3453" s="24">
        <f>IF(B3453="","",IFERROR(VLOOKUP(B3453,'Debt Inputs'!$A$6:$M$105,2,FALSE),""))</f>
        <v/>
      </c>
      <c r="D3453" s="50">
        <f>IF(B3453="","",K3353)</f>
        <v/>
      </c>
      <c r="E3453" s="26">
        <f>IF(B3453="","",IFERROR(VLOOKUP(B3453,'Debt Inputs'!$A$6:$M$105,5,FALSE),0))</f>
        <v/>
      </c>
      <c r="F3453" s="50">
        <f>IF(D3453="","",IFERROR(D3453*E3453/12,0))</f>
        <v/>
      </c>
      <c r="G3453" s="50">
        <f>IF(D3453="","",MIN(IFERROR(VLOOKUP(B3453,'Debt Inputs'!$A$6:$M$105,7,FALSE),0),D3453+F3453))</f>
        <v/>
      </c>
      <c r="H3453" s="50">
        <f>IF(D3453="","",IF(L3453=1,MAX(0,'Debt Inputs'!$B$2-SUM($G$3406:$G$3505)),0))</f>
        <v/>
      </c>
      <c r="I3453" s="50">
        <f>IF(D3453="","",MIN(D3453+F3453,G3453+H3453))</f>
        <v/>
      </c>
      <c r="J3453" s="50">
        <f>IF(D3453="","",MIN(D3453,MAX(0,I3453-F3453)))</f>
        <v/>
      </c>
      <c r="K3453" s="50">
        <f>IF(D3453="","",MAX(0,D3453+F3453-I3453))</f>
        <v/>
      </c>
      <c r="L3453" s="23">
        <f>IF(D3453="","",IF(D3453&lt;=0,"",1+COUNTIFS($D$3406:$D$3505,"&gt;0",$E$3406:$E$3505,"&gt;"&amp;E3453)))</f>
        <v/>
      </c>
      <c r="M3453" s="23">
        <f>IF(D3453="","",IF(AND(K3453&gt;0,L3453=1),"Yes","No"))</f>
        <v/>
      </c>
      <c r="N3453" s="50">
        <f>IF(D3453="","",N3353+F3453)</f>
        <v/>
      </c>
      <c r="O3453" s="49">
        <f>IF(D3453="","",IF(AND(K3453=0,K3353&gt;0),C3453,""))</f>
        <v/>
      </c>
    </row>
    <row r="3454">
      <c r="A3454" s="47">
        <f>IF(B3454="","",DATE(YEAR('Debt Inputs'!$E$2),MONTH('Debt Inputs'!$E$2)+34,1))</f>
        <v/>
      </c>
      <c r="B3454" s="18">
        <f>IF('Debt Inputs'!A54="","",'Debt Inputs'!A54)</f>
        <v/>
      </c>
      <c r="C3454" s="19">
        <f>IF(B3454="","",IFERROR(VLOOKUP(B3454,'Debt Inputs'!$A$6:$M$105,2,FALSE),""))</f>
        <v/>
      </c>
      <c r="D3454" s="48">
        <f>IF(B3454="","",K3354)</f>
        <v/>
      </c>
      <c r="E3454" s="21">
        <f>IF(B3454="","",IFERROR(VLOOKUP(B3454,'Debt Inputs'!$A$6:$M$105,5,FALSE),0))</f>
        <v/>
      </c>
      <c r="F3454" s="48">
        <f>IF(D3454="","",IFERROR(D3454*E3454/12,0))</f>
        <v/>
      </c>
      <c r="G3454" s="48">
        <f>IF(D3454="","",MIN(IFERROR(VLOOKUP(B3454,'Debt Inputs'!$A$6:$M$105,7,FALSE),0),D3454+F3454))</f>
        <v/>
      </c>
      <c r="H3454" s="48">
        <f>IF(D3454="","",IF(L3454=1,MAX(0,'Debt Inputs'!$B$2-SUM($G$3406:$G$3505)),0))</f>
        <v/>
      </c>
      <c r="I3454" s="48">
        <f>IF(D3454="","",MIN(D3454+F3454,G3454+H3454))</f>
        <v/>
      </c>
      <c r="J3454" s="48">
        <f>IF(D3454="","",MIN(D3454,MAX(0,I3454-F3454)))</f>
        <v/>
      </c>
      <c r="K3454" s="48">
        <f>IF(D3454="","",MAX(0,D3454+F3454-I3454))</f>
        <v/>
      </c>
      <c r="L3454" s="18">
        <f>IF(D3454="","",IF(D3454&lt;=0,"",1+COUNTIFS($D$3406:$D$3505,"&gt;0",$E$3406:$E$3505,"&gt;"&amp;E3454)))</f>
        <v/>
      </c>
      <c r="M3454" s="18">
        <f>IF(D3454="","",IF(AND(K3454&gt;0,L3454=1),"Yes","No"))</f>
        <v/>
      </c>
      <c r="N3454" s="48">
        <f>IF(D3454="","",N3354+F3454)</f>
        <v/>
      </c>
      <c r="O3454" s="47">
        <f>IF(D3454="","",IF(AND(K3454=0,K3354&gt;0),C3454,""))</f>
        <v/>
      </c>
    </row>
    <row r="3455">
      <c r="A3455" s="49">
        <f>IF(B3455="","",DATE(YEAR('Debt Inputs'!$E$2),MONTH('Debt Inputs'!$E$2)+34,1))</f>
        <v/>
      </c>
      <c r="B3455" s="23">
        <f>IF('Debt Inputs'!A55="","",'Debt Inputs'!A55)</f>
        <v/>
      </c>
      <c r="C3455" s="24">
        <f>IF(B3455="","",IFERROR(VLOOKUP(B3455,'Debt Inputs'!$A$6:$M$105,2,FALSE),""))</f>
        <v/>
      </c>
      <c r="D3455" s="50">
        <f>IF(B3455="","",K3355)</f>
        <v/>
      </c>
      <c r="E3455" s="26">
        <f>IF(B3455="","",IFERROR(VLOOKUP(B3455,'Debt Inputs'!$A$6:$M$105,5,FALSE),0))</f>
        <v/>
      </c>
      <c r="F3455" s="50">
        <f>IF(D3455="","",IFERROR(D3455*E3455/12,0))</f>
        <v/>
      </c>
      <c r="G3455" s="50">
        <f>IF(D3455="","",MIN(IFERROR(VLOOKUP(B3455,'Debt Inputs'!$A$6:$M$105,7,FALSE),0),D3455+F3455))</f>
        <v/>
      </c>
      <c r="H3455" s="50">
        <f>IF(D3455="","",IF(L3455=1,MAX(0,'Debt Inputs'!$B$2-SUM($G$3406:$G$3505)),0))</f>
        <v/>
      </c>
      <c r="I3455" s="50">
        <f>IF(D3455="","",MIN(D3455+F3455,G3455+H3455))</f>
        <v/>
      </c>
      <c r="J3455" s="50">
        <f>IF(D3455="","",MIN(D3455,MAX(0,I3455-F3455)))</f>
        <v/>
      </c>
      <c r="K3455" s="50">
        <f>IF(D3455="","",MAX(0,D3455+F3455-I3455))</f>
        <v/>
      </c>
      <c r="L3455" s="23">
        <f>IF(D3455="","",IF(D3455&lt;=0,"",1+COUNTIFS($D$3406:$D$3505,"&gt;0",$E$3406:$E$3505,"&gt;"&amp;E3455)))</f>
        <v/>
      </c>
      <c r="M3455" s="23">
        <f>IF(D3455="","",IF(AND(K3455&gt;0,L3455=1),"Yes","No"))</f>
        <v/>
      </c>
      <c r="N3455" s="50">
        <f>IF(D3455="","",N3355+F3455)</f>
        <v/>
      </c>
      <c r="O3455" s="49">
        <f>IF(D3455="","",IF(AND(K3455=0,K3355&gt;0),C3455,""))</f>
        <v/>
      </c>
    </row>
    <row r="3456">
      <c r="A3456" s="47">
        <f>IF(B3456="","",DATE(YEAR('Debt Inputs'!$E$2),MONTH('Debt Inputs'!$E$2)+34,1))</f>
        <v/>
      </c>
      <c r="B3456" s="18">
        <f>IF('Debt Inputs'!A56="","",'Debt Inputs'!A56)</f>
        <v/>
      </c>
      <c r="C3456" s="19">
        <f>IF(B3456="","",IFERROR(VLOOKUP(B3456,'Debt Inputs'!$A$6:$M$105,2,FALSE),""))</f>
        <v/>
      </c>
      <c r="D3456" s="48">
        <f>IF(B3456="","",K3356)</f>
        <v/>
      </c>
      <c r="E3456" s="21">
        <f>IF(B3456="","",IFERROR(VLOOKUP(B3456,'Debt Inputs'!$A$6:$M$105,5,FALSE),0))</f>
        <v/>
      </c>
      <c r="F3456" s="48">
        <f>IF(D3456="","",IFERROR(D3456*E3456/12,0))</f>
        <v/>
      </c>
      <c r="G3456" s="48">
        <f>IF(D3456="","",MIN(IFERROR(VLOOKUP(B3456,'Debt Inputs'!$A$6:$M$105,7,FALSE),0),D3456+F3456))</f>
        <v/>
      </c>
      <c r="H3456" s="48">
        <f>IF(D3456="","",IF(L3456=1,MAX(0,'Debt Inputs'!$B$2-SUM($G$3406:$G$3505)),0))</f>
        <v/>
      </c>
      <c r="I3456" s="48">
        <f>IF(D3456="","",MIN(D3456+F3456,G3456+H3456))</f>
        <v/>
      </c>
      <c r="J3456" s="48">
        <f>IF(D3456="","",MIN(D3456,MAX(0,I3456-F3456)))</f>
        <v/>
      </c>
      <c r="K3456" s="48">
        <f>IF(D3456="","",MAX(0,D3456+F3456-I3456))</f>
        <v/>
      </c>
      <c r="L3456" s="18">
        <f>IF(D3456="","",IF(D3456&lt;=0,"",1+COUNTIFS($D$3406:$D$3505,"&gt;0",$E$3406:$E$3505,"&gt;"&amp;E3456)))</f>
        <v/>
      </c>
      <c r="M3456" s="18">
        <f>IF(D3456="","",IF(AND(K3456&gt;0,L3456=1),"Yes","No"))</f>
        <v/>
      </c>
      <c r="N3456" s="48">
        <f>IF(D3456="","",N3356+F3456)</f>
        <v/>
      </c>
      <c r="O3456" s="47">
        <f>IF(D3456="","",IF(AND(K3456=0,K3356&gt;0),C3456,""))</f>
        <v/>
      </c>
    </row>
    <row r="3457">
      <c r="A3457" s="49">
        <f>IF(B3457="","",DATE(YEAR('Debt Inputs'!$E$2),MONTH('Debt Inputs'!$E$2)+34,1))</f>
        <v/>
      </c>
      <c r="B3457" s="23">
        <f>IF('Debt Inputs'!A57="","",'Debt Inputs'!A57)</f>
        <v/>
      </c>
      <c r="C3457" s="24">
        <f>IF(B3457="","",IFERROR(VLOOKUP(B3457,'Debt Inputs'!$A$6:$M$105,2,FALSE),""))</f>
        <v/>
      </c>
      <c r="D3457" s="50">
        <f>IF(B3457="","",K3357)</f>
        <v/>
      </c>
      <c r="E3457" s="26">
        <f>IF(B3457="","",IFERROR(VLOOKUP(B3457,'Debt Inputs'!$A$6:$M$105,5,FALSE),0))</f>
        <v/>
      </c>
      <c r="F3457" s="50">
        <f>IF(D3457="","",IFERROR(D3457*E3457/12,0))</f>
        <v/>
      </c>
      <c r="G3457" s="50">
        <f>IF(D3457="","",MIN(IFERROR(VLOOKUP(B3457,'Debt Inputs'!$A$6:$M$105,7,FALSE),0),D3457+F3457))</f>
        <v/>
      </c>
      <c r="H3457" s="50">
        <f>IF(D3457="","",IF(L3457=1,MAX(0,'Debt Inputs'!$B$2-SUM($G$3406:$G$3505)),0))</f>
        <v/>
      </c>
      <c r="I3457" s="50">
        <f>IF(D3457="","",MIN(D3457+F3457,G3457+H3457))</f>
        <v/>
      </c>
      <c r="J3457" s="50">
        <f>IF(D3457="","",MIN(D3457,MAX(0,I3457-F3457)))</f>
        <v/>
      </c>
      <c r="K3457" s="50">
        <f>IF(D3457="","",MAX(0,D3457+F3457-I3457))</f>
        <v/>
      </c>
      <c r="L3457" s="23">
        <f>IF(D3457="","",IF(D3457&lt;=0,"",1+COUNTIFS($D$3406:$D$3505,"&gt;0",$E$3406:$E$3505,"&gt;"&amp;E3457)))</f>
        <v/>
      </c>
      <c r="M3457" s="23">
        <f>IF(D3457="","",IF(AND(K3457&gt;0,L3457=1),"Yes","No"))</f>
        <v/>
      </c>
      <c r="N3457" s="50">
        <f>IF(D3457="","",N3357+F3457)</f>
        <v/>
      </c>
      <c r="O3457" s="49">
        <f>IF(D3457="","",IF(AND(K3457=0,K3357&gt;0),C3457,""))</f>
        <v/>
      </c>
    </row>
    <row r="3458">
      <c r="A3458" s="47">
        <f>IF(B3458="","",DATE(YEAR('Debt Inputs'!$E$2),MONTH('Debt Inputs'!$E$2)+34,1))</f>
        <v/>
      </c>
      <c r="B3458" s="18">
        <f>IF('Debt Inputs'!A58="","",'Debt Inputs'!A58)</f>
        <v/>
      </c>
      <c r="C3458" s="19">
        <f>IF(B3458="","",IFERROR(VLOOKUP(B3458,'Debt Inputs'!$A$6:$M$105,2,FALSE),""))</f>
        <v/>
      </c>
      <c r="D3458" s="48">
        <f>IF(B3458="","",K3358)</f>
        <v/>
      </c>
      <c r="E3458" s="21">
        <f>IF(B3458="","",IFERROR(VLOOKUP(B3458,'Debt Inputs'!$A$6:$M$105,5,FALSE),0))</f>
        <v/>
      </c>
      <c r="F3458" s="48">
        <f>IF(D3458="","",IFERROR(D3458*E3458/12,0))</f>
        <v/>
      </c>
      <c r="G3458" s="48">
        <f>IF(D3458="","",MIN(IFERROR(VLOOKUP(B3458,'Debt Inputs'!$A$6:$M$105,7,FALSE),0),D3458+F3458))</f>
        <v/>
      </c>
      <c r="H3458" s="48">
        <f>IF(D3458="","",IF(L3458=1,MAX(0,'Debt Inputs'!$B$2-SUM($G$3406:$G$3505)),0))</f>
        <v/>
      </c>
      <c r="I3458" s="48">
        <f>IF(D3458="","",MIN(D3458+F3458,G3458+H3458))</f>
        <v/>
      </c>
      <c r="J3458" s="48">
        <f>IF(D3458="","",MIN(D3458,MAX(0,I3458-F3458)))</f>
        <v/>
      </c>
      <c r="K3458" s="48">
        <f>IF(D3458="","",MAX(0,D3458+F3458-I3458))</f>
        <v/>
      </c>
      <c r="L3458" s="18">
        <f>IF(D3458="","",IF(D3458&lt;=0,"",1+COUNTIFS($D$3406:$D$3505,"&gt;0",$E$3406:$E$3505,"&gt;"&amp;E3458)))</f>
        <v/>
      </c>
      <c r="M3458" s="18">
        <f>IF(D3458="","",IF(AND(K3458&gt;0,L3458=1),"Yes","No"))</f>
        <v/>
      </c>
      <c r="N3458" s="48">
        <f>IF(D3458="","",N3358+F3458)</f>
        <v/>
      </c>
      <c r="O3458" s="47">
        <f>IF(D3458="","",IF(AND(K3458=0,K3358&gt;0),C3458,""))</f>
        <v/>
      </c>
    </row>
    <row r="3459">
      <c r="A3459" s="49">
        <f>IF(B3459="","",DATE(YEAR('Debt Inputs'!$E$2),MONTH('Debt Inputs'!$E$2)+34,1))</f>
        <v/>
      </c>
      <c r="B3459" s="23">
        <f>IF('Debt Inputs'!A59="","",'Debt Inputs'!A59)</f>
        <v/>
      </c>
      <c r="C3459" s="24">
        <f>IF(B3459="","",IFERROR(VLOOKUP(B3459,'Debt Inputs'!$A$6:$M$105,2,FALSE),""))</f>
        <v/>
      </c>
      <c r="D3459" s="50">
        <f>IF(B3459="","",K3359)</f>
        <v/>
      </c>
      <c r="E3459" s="26">
        <f>IF(B3459="","",IFERROR(VLOOKUP(B3459,'Debt Inputs'!$A$6:$M$105,5,FALSE),0))</f>
        <v/>
      </c>
      <c r="F3459" s="50">
        <f>IF(D3459="","",IFERROR(D3459*E3459/12,0))</f>
        <v/>
      </c>
      <c r="G3459" s="50">
        <f>IF(D3459="","",MIN(IFERROR(VLOOKUP(B3459,'Debt Inputs'!$A$6:$M$105,7,FALSE),0),D3459+F3459))</f>
        <v/>
      </c>
      <c r="H3459" s="50">
        <f>IF(D3459="","",IF(L3459=1,MAX(0,'Debt Inputs'!$B$2-SUM($G$3406:$G$3505)),0))</f>
        <v/>
      </c>
      <c r="I3459" s="50">
        <f>IF(D3459="","",MIN(D3459+F3459,G3459+H3459))</f>
        <v/>
      </c>
      <c r="J3459" s="50">
        <f>IF(D3459="","",MIN(D3459,MAX(0,I3459-F3459)))</f>
        <v/>
      </c>
      <c r="K3459" s="50">
        <f>IF(D3459="","",MAX(0,D3459+F3459-I3459))</f>
        <v/>
      </c>
      <c r="L3459" s="23">
        <f>IF(D3459="","",IF(D3459&lt;=0,"",1+COUNTIFS($D$3406:$D$3505,"&gt;0",$E$3406:$E$3505,"&gt;"&amp;E3459)))</f>
        <v/>
      </c>
      <c r="M3459" s="23">
        <f>IF(D3459="","",IF(AND(K3459&gt;0,L3459=1),"Yes","No"))</f>
        <v/>
      </c>
      <c r="N3459" s="50">
        <f>IF(D3459="","",N3359+F3459)</f>
        <v/>
      </c>
      <c r="O3459" s="49">
        <f>IF(D3459="","",IF(AND(K3459=0,K3359&gt;0),C3459,""))</f>
        <v/>
      </c>
    </row>
    <row r="3460">
      <c r="A3460" s="47">
        <f>IF(B3460="","",DATE(YEAR('Debt Inputs'!$E$2),MONTH('Debt Inputs'!$E$2)+34,1))</f>
        <v/>
      </c>
      <c r="B3460" s="18">
        <f>IF('Debt Inputs'!A60="","",'Debt Inputs'!A60)</f>
        <v/>
      </c>
      <c r="C3460" s="19">
        <f>IF(B3460="","",IFERROR(VLOOKUP(B3460,'Debt Inputs'!$A$6:$M$105,2,FALSE),""))</f>
        <v/>
      </c>
      <c r="D3460" s="48">
        <f>IF(B3460="","",K3360)</f>
        <v/>
      </c>
      <c r="E3460" s="21">
        <f>IF(B3460="","",IFERROR(VLOOKUP(B3460,'Debt Inputs'!$A$6:$M$105,5,FALSE),0))</f>
        <v/>
      </c>
      <c r="F3460" s="48">
        <f>IF(D3460="","",IFERROR(D3460*E3460/12,0))</f>
        <v/>
      </c>
      <c r="G3460" s="48">
        <f>IF(D3460="","",MIN(IFERROR(VLOOKUP(B3460,'Debt Inputs'!$A$6:$M$105,7,FALSE),0),D3460+F3460))</f>
        <v/>
      </c>
      <c r="H3460" s="48">
        <f>IF(D3460="","",IF(L3460=1,MAX(0,'Debt Inputs'!$B$2-SUM($G$3406:$G$3505)),0))</f>
        <v/>
      </c>
      <c r="I3460" s="48">
        <f>IF(D3460="","",MIN(D3460+F3460,G3460+H3460))</f>
        <v/>
      </c>
      <c r="J3460" s="48">
        <f>IF(D3460="","",MIN(D3460,MAX(0,I3460-F3460)))</f>
        <v/>
      </c>
      <c r="K3460" s="48">
        <f>IF(D3460="","",MAX(0,D3460+F3460-I3460))</f>
        <v/>
      </c>
      <c r="L3460" s="18">
        <f>IF(D3460="","",IF(D3460&lt;=0,"",1+COUNTIFS($D$3406:$D$3505,"&gt;0",$E$3406:$E$3505,"&gt;"&amp;E3460)))</f>
        <v/>
      </c>
      <c r="M3460" s="18">
        <f>IF(D3460="","",IF(AND(K3460&gt;0,L3460=1),"Yes","No"))</f>
        <v/>
      </c>
      <c r="N3460" s="48">
        <f>IF(D3460="","",N3360+F3460)</f>
        <v/>
      </c>
      <c r="O3460" s="47">
        <f>IF(D3460="","",IF(AND(K3460=0,K3360&gt;0),C3460,""))</f>
        <v/>
      </c>
    </row>
    <row r="3461">
      <c r="A3461" s="49">
        <f>IF(B3461="","",DATE(YEAR('Debt Inputs'!$E$2),MONTH('Debt Inputs'!$E$2)+34,1))</f>
        <v/>
      </c>
      <c r="B3461" s="23">
        <f>IF('Debt Inputs'!A61="","",'Debt Inputs'!A61)</f>
        <v/>
      </c>
      <c r="C3461" s="24">
        <f>IF(B3461="","",IFERROR(VLOOKUP(B3461,'Debt Inputs'!$A$6:$M$105,2,FALSE),""))</f>
        <v/>
      </c>
      <c r="D3461" s="50">
        <f>IF(B3461="","",K3361)</f>
        <v/>
      </c>
      <c r="E3461" s="26">
        <f>IF(B3461="","",IFERROR(VLOOKUP(B3461,'Debt Inputs'!$A$6:$M$105,5,FALSE),0))</f>
        <v/>
      </c>
      <c r="F3461" s="50">
        <f>IF(D3461="","",IFERROR(D3461*E3461/12,0))</f>
        <v/>
      </c>
      <c r="G3461" s="50">
        <f>IF(D3461="","",MIN(IFERROR(VLOOKUP(B3461,'Debt Inputs'!$A$6:$M$105,7,FALSE),0),D3461+F3461))</f>
        <v/>
      </c>
      <c r="H3461" s="50">
        <f>IF(D3461="","",IF(L3461=1,MAX(0,'Debt Inputs'!$B$2-SUM($G$3406:$G$3505)),0))</f>
        <v/>
      </c>
      <c r="I3461" s="50">
        <f>IF(D3461="","",MIN(D3461+F3461,G3461+H3461))</f>
        <v/>
      </c>
      <c r="J3461" s="50">
        <f>IF(D3461="","",MIN(D3461,MAX(0,I3461-F3461)))</f>
        <v/>
      </c>
      <c r="K3461" s="50">
        <f>IF(D3461="","",MAX(0,D3461+F3461-I3461))</f>
        <v/>
      </c>
      <c r="L3461" s="23">
        <f>IF(D3461="","",IF(D3461&lt;=0,"",1+COUNTIFS($D$3406:$D$3505,"&gt;0",$E$3406:$E$3505,"&gt;"&amp;E3461)))</f>
        <v/>
      </c>
      <c r="M3461" s="23">
        <f>IF(D3461="","",IF(AND(K3461&gt;0,L3461=1),"Yes","No"))</f>
        <v/>
      </c>
      <c r="N3461" s="50">
        <f>IF(D3461="","",N3361+F3461)</f>
        <v/>
      </c>
      <c r="O3461" s="49">
        <f>IF(D3461="","",IF(AND(K3461=0,K3361&gt;0),C3461,""))</f>
        <v/>
      </c>
    </row>
    <row r="3462">
      <c r="A3462" s="47">
        <f>IF(B3462="","",DATE(YEAR('Debt Inputs'!$E$2),MONTH('Debt Inputs'!$E$2)+34,1))</f>
        <v/>
      </c>
      <c r="B3462" s="18">
        <f>IF('Debt Inputs'!A62="","",'Debt Inputs'!A62)</f>
        <v/>
      </c>
      <c r="C3462" s="19">
        <f>IF(B3462="","",IFERROR(VLOOKUP(B3462,'Debt Inputs'!$A$6:$M$105,2,FALSE),""))</f>
        <v/>
      </c>
      <c r="D3462" s="48">
        <f>IF(B3462="","",K3362)</f>
        <v/>
      </c>
      <c r="E3462" s="21">
        <f>IF(B3462="","",IFERROR(VLOOKUP(B3462,'Debt Inputs'!$A$6:$M$105,5,FALSE),0))</f>
        <v/>
      </c>
      <c r="F3462" s="48">
        <f>IF(D3462="","",IFERROR(D3462*E3462/12,0))</f>
        <v/>
      </c>
      <c r="G3462" s="48">
        <f>IF(D3462="","",MIN(IFERROR(VLOOKUP(B3462,'Debt Inputs'!$A$6:$M$105,7,FALSE),0),D3462+F3462))</f>
        <v/>
      </c>
      <c r="H3462" s="48">
        <f>IF(D3462="","",IF(L3462=1,MAX(0,'Debt Inputs'!$B$2-SUM($G$3406:$G$3505)),0))</f>
        <v/>
      </c>
      <c r="I3462" s="48">
        <f>IF(D3462="","",MIN(D3462+F3462,G3462+H3462))</f>
        <v/>
      </c>
      <c r="J3462" s="48">
        <f>IF(D3462="","",MIN(D3462,MAX(0,I3462-F3462)))</f>
        <v/>
      </c>
      <c r="K3462" s="48">
        <f>IF(D3462="","",MAX(0,D3462+F3462-I3462))</f>
        <v/>
      </c>
      <c r="L3462" s="18">
        <f>IF(D3462="","",IF(D3462&lt;=0,"",1+COUNTIFS($D$3406:$D$3505,"&gt;0",$E$3406:$E$3505,"&gt;"&amp;E3462)))</f>
        <v/>
      </c>
      <c r="M3462" s="18">
        <f>IF(D3462="","",IF(AND(K3462&gt;0,L3462=1),"Yes","No"))</f>
        <v/>
      </c>
      <c r="N3462" s="48">
        <f>IF(D3462="","",N3362+F3462)</f>
        <v/>
      </c>
      <c r="O3462" s="47">
        <f>IF(D3462="","",IF(AND(K3462=0,K3362&gt;0),C3462,""))</f>
        <v/>
      </c>
    </row>
    <row r="3463">
      <c r="A3463" s="49">
        <f>IF(B3463="","",DATE(YEAR('Debt Inputs'!$E$2),MONTH('Debt Inputs'!$E$2)+34,1))</f>
        <v/>
      </c>
      <c r="B3463" s="23">
        <f>IF('Debt Inputs'!A63="","",'Debt Inputs'!A63)</f>
        <v/>
      </c>
      <c r="C3463" s="24">
        <f>IF(B3463="","",IFERROR(VLOOKUP(B3463,'Debt Inputs'!$A$6:$M$105,2,FALSE),""))</f>
        <v/>
      </c>
      <c r="D3463" s="50">
        <f>IF(B3463="","",K3363)</f>
        <v/>
      </c>
      <c r="E3463" s="26">
        <f>IF(B3463="","",IFERROR(VLOOKUP(B3463,'Debt Inputs'!$A$6:$M$105,5,FALSE),0))</f>
        <v/>
      </c>
      <c r="F3463" s="50">
        <f>IF(D3463="","",IFERROR(D3463*E3463/12,0))</f>
        <v/>
      </c>
      <c r="G3463" s="50">
        <f>IF(D3463="","",MIN(IFERROR(VLOOKUP(B3463,'Debt Inputs'!$A$6:$M$105,7,FALSE),0),D3463+F3463))</f>
        <v/>
      </c>
      <c r="H3463" s="50">
        <f>IF(D3463="","",IF(L3463=1,MAX(0,'Debt Inputs'!$B$2-SUM($G$3406:$G$3505)),0))</f>
        <v/>
      </c>
      <c r="I3463" s="50">
        <f>IF(D3463="","",MIN(D3463+F3463,G3463+H3463))</f>
        <v/>
      </c>
      <c r="J3463" s="50">
        <f>IF(D3463="","",MIN(D3463,MAX(0,I3463-F3463)))</f>
        <v/>
      </c>
      <c r="K3463" s="50">
        <f>IF(D3463="","",MAX(0,D3463+F3463-I3463))</f>
        <v/>
      </c>
      <c r="L3463" s="23">
        <f>IF(D3463="","",IF(D3463&lt;=0,"",1+COUNTIFS($D$3406:$D$3505,"&gt;0",$E$3406:$E$3505,"&gt;"&amp;E3463)))</f>
        <v/>
      </c>
      <c r="M3463" s="23">
        <f>IF(D3463="","",IF(AND(K3463&gt;0,L3463=1),"Yes","No"))</f>
        <v/>
      </c>
      <c r="N3463" s="50">
        <f>IF(D3463="","",N3363+F3463)</f>
        <v/>
      </c>
      <c r="O3463" s="49">
        <f>IF(D3463="","",IF(AND(K3463=0,K3363&gt;0),C3463,""))</f>
        <v/>
      </c>
    </row>
    <row r="3464">
      <c r="A3464" s="47">
        <f>IF(B3464="","",DATE(YEAR('Debt Inputs'!$E$2),MONTH('Debt Inputs'!$E$2)+34,1))</f>
        <v/>
      </c>
      <c r="B3464" s="18">
        <f>IF('Debt Inputs'!A64="","",'Debt Inputs'!A64)</f>
        <v/>
      </c>
      <c r="C3464" s="19">
        <f>IF(B3464="","",IFERROR(VLOOKUP(B3464,'Debt Inputs'!$A$6:$M$105,2,FALSE),""))</f>
        <v/>
      </c>
      <c r="D3464" s="48">
        <f>IF(B3464="","",K3364)</f>
        <v/>
      </c>
      <c r="E3464" s="21">
        <f>IF(B3464="","",IFERROR(VLOOKUP(B3464,'Debt Inputs'!$A$6:$M$105,5,FALSE),0))</f>
        <v/>
      </c>
      <c r="F3464" s="48">
        <f>IF(D3464="","",IFERROR(D3464*E3464/12,0))</f>
        <v/>
      </c>
      <c r="G3464" s="48">
        <f>IF(D3464="","",MIN(IFERROR(VLOOKUP(B3464,'Debt Inputs'!$A$6:$M$105,7,FALSE),0),D3464+F3464))</f>
        <v/>
      </c>
      <c r="H3464" s="48">
        <f>IF(D3464="","",IF(L3464=1,MAX(0,'Debt Inputs'!$B$2-SUM($G$3406:$G$3505)),0))</f>
        <v/>
      </c>
      <c r="I3464" s="48">
        <f>IF(D3464="","",MIN(D3464+F3464,G3464+H3464))</f>
        <v/>
      </c>
      <c r="J3464" s="48">
        <f>IF(D3464="","",MIN(D3464,MAX(0,I3464-F3464)))</f>
        <v/>
      </c>
      <c r="K3464" s="48">
        <f>IF(D3464="","",MAX(0,D3464+F3464-I3464))</f>
        <v/>
      </c>
      <c r="L3464" s="18">
        <f>IF(D3464="","",IF(D3464&lt;=0,"",1+COUNTIFS($D$3406:$D$3505,"&gt;0",$E$3406:$E$3505,"&gt;"&amp;E3464)))</f>
        <v/>
      </c>
      <c r="M3464" s="18">
        <f>IF(D3464="","",IF(AND(K3464&gt;0,L3464=1),"Yes","No"))</f>
        <v/>
      </c>
      <c r="N3464" s="48">
        <f>IF(D3464="","",N3364+F3464)</f>
        <v/>
      </c>
      <c r="O3464" s="47">
        <f>IF(D3464="","",IF(AND(K3464=0,K3364&gt;0),C3464,""))</f>
        <v/>
      </c>
    </row>
    <row r="3465">
      <c r="A3465" s="49">
        <f>IF(B3465="","",DATE(YEAR('Debt Inputs'!$E$2),MONTH('Debt Inputs'!$E$2)+34,1))</f>
        <v/>
      </c>
      <c r="B3465" s="23">
        <f>IF('Debt Inputs'!A65="","",'Debt Inputs'!A65)</f>
        <v/>
      </c>
      <c r="C3465" s="24">
        <f>IF(B3465="","",IFERROR(VLOOKUP(B3465,'Debt Inputs'!$A$6:$M$105,2,FALSE),""))</f>
        <v/>
      </c>
      <c r="D3465" s="50">
        <f>IF(B3465="","",K3365)</f>
        <v/>
      </c>
      <c r="E3465" s="26">
        <f>IF(B3465="","",IFERROR(VLOOKUP(B3465,'Debt Inputs'!$A$6:$M$105,5,FALSE),0))</f>
        <v/>
      </c>
      <c r="F3465" s="50">
        <f>IF(D3465="","",IFERROR(D3465*E3465/12,0))</f>
        <v/>
      </c>
      <c r="G3465" s="50">
        <f>IF(D3465="","",MIN(IFERROR(VLOOKUP(B3465,'Debt Inputs'!$A$6:$M$105,7,FALSE),0),D3465+F3465))</f>
        <v/>
      </c>
      <c r="H3465" s="50">
        <f>IF(D3465="","",IF(L3465=1,MAX(0,'Debt Inputs'!$B$2-SUM($G$3406:$G$3505)),0))</f>
        <v/>
      </c>
      <c r="I3465" s="50">
        <f>IF(D3465="","",MIN(D3465+F3465,G3465+H3465))</f>
        <v/>
      </c>
      <c r="J3465" s="50">
        <f>IF(D3465="","",MIN(D3465,MAX(0,I3465-F3465)))</f>
        <v/>
      </c>
      <c r="K3465" s="50">
        <f>IF(D3465="","",MAX(0,D3465+F3465-I3465))</f>
        <v/>
      </c>
      <c r="L3465" s="23">
        <f>IF(D3465="","",IF(D3465&lt;=0,"",1+COUNTIFS($D$3406:$D$3505,"&gt;0",$E$3406:$E$3505,"&gt;"&amp;E3465)))</f>
        <v/>
      </c>
      <c r="M3465" s="23">
        <f>IF(D3465="","",IF(AND(K3465&gt;0,L3465=1),"Yes","No"))</f>
        <v/>
      </c>
      <c r="N3465" s="50">
        <f>IF(D3465="","",N3365+F3465)</f>
        <v/>
      </c>
      <c r="O3465" s="49">
        <f>IF(D3465="","",IF(AND(K3465=0,K3365&gt;0),C3465,""))</f>
        <v/>
      </c>
    </row>
    <row r="3466">
      <c r="A3466" s="47">
        <f>IF(B3466="","",DATE(YEAR('Debt Inputs'!$E$2),MONTH('Debt Inputs'!$E$2)+34,1))</f>
        <v/>
      </c>
      <c r="B3466" s="18">
        <f>IF('Debt Inputs'!A66="","",'Debt Inputs'!A66)</f>
        <v/>
      </c>
      <c r="C3466" s="19">
        <f>IF(B3466="","",IFERROR(VLOOKUP(B3466,'Debt Inputs'!$A$6:$M$105,2,FALSE),""))</f>
        <v/>
      </c>
      <c r="D3466" s="48">
        <f>IF(B3466="","",K3366)</f>
        <v/>
      </c>
      <c r="E3466" s="21">
        <f>IF(B3466="","",IFERROR(VLOOKUP(B3466,'Debt Inputs'!$A$6:$M$105,5,FALSE),0))</f>
        <v/>
      </c>
      <c r="F3466" s="48">
        <f>IF(D3466="","",IFERROR(D3466*E3466/12,0))</f>
        <v/>
      </c>
      <c r="G3466" s="48">
        <f>IF(D3466="","",MIN(IFERROR(VLOOKUP(B3466,'Debt Inputs'!$A$6:$M$105,7,FALSE),0),D3466+F3466))</f>
        <v/>
      </c>
      <c r="H3466" s="48">
        <f>IF(D3466="","",IF(L3466=1,MAX(0,'Debt Inputs'!$B$2-SUM($G$3406:$G$3505)),0))</f>
        <v/>
      </c>
      <c r="I3466" s="48">
        <f>IF(D3466="","",MIN(D3466+F3466,G3466+H3466))</f>
        <v/>
      </c>
      <c r="J3466" s="48">
        <f>IF(D3466="","",MIN(D3466,MAX(0,I3466-F3466)))</f>
        <v/>
      </c>
      <c r="K3466" s="48">
        <f>IF(D3466="","",MAX(0,D3466+F3466-I3466))</f>
        <v/>
      </c>
      <c r="L3466" s="18">
        <f>IF(D3466="","",IF(D3466&lt;=0,"",1+COUNTIFS($D$3406:$D$3505,"&gt;0",$E$3406:$E$3505,"&gt;"&amp;E3466)))</f>
        <v/>
      </c>
      <c r="M3466" s="18">
        <f>IF(D3466="","",IF(AND(K3466&gt;0,L3466=1),"Yes","No"))</f>
        <v/>
      </c>
      <c r="N3466" s="48">
        <f>IF(D3466="","",N3366+F3466)</f>
        <v/>
      </c>
      <c r="O3466" s="47">
        <f>IF(D3466="","",IF(AND(K3466=0,K3366&gt;0),C3466,""))</f>
        <v/>
      </c>
    </row>
    <row r="3467">
      <c r="A3467" s="49">
        <f>IF(B3467="","",DATE(YEAR('Debt Inputs'!$E$2),MONTH('Debt Inputs'!$E$2)+34,1))</f>
        <v/>
      </c>
      <c r="B3467" s="23">
        <f>IF('Debt Inputs'!A67="","",'Debt Inputs'!A67)</f>
        <v/>
      </c>
      <c r="C3467" s="24">
        <f>IF(B3467="","",IFERROR(VLOOKUP(B3467,'Debt Inputs'!$A$6:$M$105,2,FALSE),""))</f>
        <v/>
      </c>
      <c r="D3467" s="50">
        <f>IF(B3467="","",K3367)</f>
        <v/>
      </c>
      <c r="E3467" s="26">
        <f>IF(B3467="","",IFERROR(VLOOKUP(B3467,'Debt Inputs'!$A$6:$M$105,5,FALSE),0))</f>
        <v/>
      </c>
      <c r="F3467" s="50">
        <f>IF(D3467="","",IFERROR(D3467*E3467/12,0))</f>
        <v/>
      </c>
      <c r="G3467" s="50">
        <f>IF(D3467="","",MIN(IFERROR(VLOOKUP(B3467,'Debt Inputs'!$A$6:$M$105,7,FALSE),0),D3467+F3467))</f>
        <v/>
      </c>
      <c r="H3467" s="50">
        <f>IF(D3467="","",IF(L3467=1,MAX(0,'Debt Inputs'!$B$2-SUM($G$3406:$G$3505)),0))</f>
        <v/>
      </c>
      <c r="I3467" s="50">
        <f>IF(D3467="","",MIN(D3467+F3467,G3467+H3467))</f>
        <v/>
      </c>
      <c r="J3467" s="50">
        <f>IF(D3467="","",MIN(D3467,MAX(0,I3467-F3467)))</f>
        <v/>
      </c>
      <c r="K3467" s="50">
        <f>IF(D3467="","",MAX(0,D3467+F3467-I3467))</f>
        <v/>
      </c>
      <c r="L3467" s="23">
        <f>IF(D3467="","",IF(D3467&lt;=0,"",1+COUNTIFS($D$3406:$D$3505,"&gt;0",$E$3406:$E$3505,"&gt;"&amp;E3467)))</f>
        <v/>
      </c>
      <c r="M3467" s="23">
        <f>IF(D3467="","",IF(AND(K3467&gt;0,L3467=1),"Yes","No"))</f>
        <v/>
      </c>
      <c r="N3467" s="50">
        <f>IF(D3467="","",N3367+F3467)</f>
        <v/>
      </c>
      <c r="O3467" s="49">
        <f>IF(D3467="","",IF(AND(K3467=0,K3367&gt;0),C3467,""))</f>
        <v/>
      </c>
    </row>
    <row r="3468">
      <c r="A3468" s="47">
        <f>IF(B3468="","",DATE(YEAR('Debt Inputs'!$E$2),MONTH('Debt Inputs'!$E$2)+34,1))</f>
        <v/>
      </c>
      <c r="B3468" s="18">
        <f>IF('Debt Inputs'!A68="","",'Debt Inputs'!A68)</f>
        <v/>
      </c>
      <c r="C3468" s="19">
        <f>IF(B3468="","",IFERROR(VLOOKUP(B3468,'Debt Inputs'!$A$6:$M$105,2,FALSE),""))</f>
        <v/>
      </c>
      <c r="D3468" s="48">
        <f>IF(B3468="","",K3368)</f>
        <v/>
      </c>
      <c r="E3468" s="21">
        <f>IF(B3468="","",IFERROR(VLOOKUP(B3468,'Debt Inputs'!$A$6:$M$105,5,FALSE),0))</f>
        <v/>
      </c>
      <c r="F3468" s="48">
        <f>IF(D3468="","",IFERROR(D3468*E3468/12,0))</f>
        <v/>
      </c>
      <c r="G3468" s="48">
        <f>IF(D3468="","",MIN(IFERROR(VLOOKUP(B3468,'Debt Inputs'!$A$6:$M$105,7,FALSE),0),D3468+F3468))</f>
        <v/>
      </c>
      <c r="H3468" s="48">
        <f>IF(D3468="","",IF(L3468=1,MAX(0,'Debt Inputs'!$B$2-SUM($G$3406:$G$3505)),0))</f>
        <v/>
      </c>
      <c r="I3468" s="48">
        <f>IF(D3468="","",MIN(D3468+F3468,G3468+H3468))</f>
        <v/>
      </c>
      <c r="J3468" s="48">
        <f>IF(D3468="","",MIN(D3468,MAX(0,I3468-F3468)))</f>
        <v/>
      </c>
      <c r="K3468" s="48">
        <f>IF(D3468="","",MAX(0,D3468+F3468-I3468))</f>
        <v/>
      </c>
      <c r="L3468" s="18">
        <f>IF(D3468="","",IF(D3468&lt;=0,"",1+COUNTIFS($D$3406:$D$3505,"&gt;0",$E$3406:$E$3505,"&gt;"&amp;E3468)))</f>
        <v/>
      </c>
      <c r="M3468" s="18">
        <f>IF(D3468="","",IF(AND(K3468&gt;0,L3468=1),"Yes","No"))</f>
        <v/>
      </c>
      <c r="N3468" s="48">
        <f>IF(D3468="","",N3368+F3468)</f>
        <v/>
      </c>
      <c r="O3468" s="47">
        <f>IF(D3468="","",IF(AND(K3468=0,K3368&gt;0),C3468,""))</f>
        <v/>
      </c>
    </row>
    <row r="3469">
      <c r="A3469" s="49">
        <f>IF(B3469="","",DATE(YEAR('Debt Inputs'!$E$2),MONTH('Debt Inputs'!$E$2)+34,1))</f>
        <v/>
      </c>
      <c r="B3469" s="23">
        <f>IF('Debt Inputs'!A69="","",'Debt Inputs'!A69)</f>
        <v/>
      </c>
      <c r="C3469" s="24">
        <f>IF(B3469="","",IFERROR(VLOOKUP(B3469,'Debt Inputs'!$A$6:$M$105,2,FALSE),""))</f>
        <v/>
      </c>
      <c r="D3469" s="50">
        <f>IF(B3469="","",K3369)</f>
        <v/>
      </c>
      <c r="E3469" s="26">
        <f>IF(B3469="","",IFERROR(VLOOKUP(B3469,'Debt Inputs'!$A$6:$M$105,5,FALSE),0))</f>
        <v/>
      </c>
      <c r="F3469" s="50">
        <f>IF(D3469="","",IFERROR(D3469*E3469/12,0))</f>
        <v/>
      </c>
      <c r="G3469" s="50">
        <f>IF(D3469="","",MIN(IFERROR(VLOOKUP(B3469,'Debt Inputs'!$A$6:$M$105,7,FALSE),0),D3469+F3469))</f>
        <v/>
      </c>
      <c r="H3469" s="50">
        <f>IF(D3469="","",IF(L3469=1,MAX(0,'Debt Inputs'!$B$2-SUM($G$3406:$G$3505)),0))</f>
        <v/>
      </c>
      <c r="I3469" s="50">
        <f>IF(D3469="","",MIN(D3469+F3469,G3469+H3469))</f>
        <v/>
      </c>
      <c r="J3469" s="50">
        <f>IF(D3469="","",MIN(D3469,MAX(0,I3469-F3469)))</f>
        <v/>
      </c>
      <c r="K3469" s="50">
        <f>IF(D3469="","",MAX(0,D3469+F3469-I3469))</f>
        <v/>
      </c>
      <c r="L3469" s="23">
        <f>IF(D3469="","",IF(D3469&lt;=0,"",1+COUNTIFS($D$3406:$D$3505,"&gt;0",$E$3406:$E$3505,"&gt;"&amp;E3469)))</f>
        <v/>
      </c>
      <c r="M3469" s="23">
        <f>IF(D3469="","",IF(AND(K3469&gt;0,L3469=1),"Yes","No"))</f>
        <v/>
      </c>
      <c r="N3469" s="50">
        <f>IF(D3469="","",N3369+F3469)</f>
        <v/>
      </c>
      <c r="O3469" s="49">
        <f>IF(D3469="","",IF(AND(K3469=0,K3369&gt;0),C3469,""))</f>
        <v/>
      </c>
    </row>
    <row r="3470">
      <c r="A3470" s="47">
        <f>IF(B3470="","",DATE(YEAR('Debt Inputs'!$E$2),MONTH('Debt Inputs'!$E$2)+34,1))</f>
        <v/>
      </c>
      <c r="B3470" s="18">
        <f>IF('Debt Inputs'!A70="","",'Debt Inputs'!A70)</f>
        <v/>
      </c>
      <c r="C3470" s="19">
        <f>IF(B3470="","",IFERROR(VLOOKUP(B3470,'Debt Inputs'!$A$6:$M$105,2,FALSE),""))</f>
        <v/>
      </c>
      <c r="D3470" s="48">
        <f>IF(B3470="","",K3370)</f>
        <v/>
      </c>
      <c r="E3470" s="21">
        <f>IF(B3470="","",IFERROR(VLOOKUP(B3470,'Debt Inputs'!$A$6:$M$105,5,FALSE),0))</f>
        <v/>
      </c>
      <c r="F3470" s="48">
        <f>IF(D3470="","",IFERROR(D3470*E3470/12,0))</f>
        <v/>
      </c>
      <c r="G3470" s="48">
        <f>IF(D3470="","",MIN(IFERROR(VLOOKUP(B3470,'Debt Inputs'!$A$6:$M$105,7,FALSE),0),D3470+F3470))</f>
        <v/>
      </c>
      <c r="H3470" s="48">
        <f>IF(D3470="","",IF(L3470=1,MAX(0,'Debt Inputs'!$B$2-SUM($G$3406:$G$3505)),0))</f>
        <v/>
      </c>
      <c r="I3470" s="48">
        <f>IF(D3470="","",MIN(D3470+F3470,G3470+H3470))</f>
        <v/>
      </c>
      <c r="J3470" s="48">
        <f>IF(D3470="","",MIN(D3470,MAX(0,I3470-F3470)))</f>
        <v/>
      </c>
      <c r="K3470" s="48">
        <f>IF(D3470="","",MAX(0,D3470+F3470-I3470))</f>
        <v/>
      </c>
      <c r="L3470" s="18">
        <f>IF(D3470="","",IF(D3470&lt;=0,"",1+COUNTIFS($D$3406:$D$3505,"&gt;0",$E$3406:$E$3505,"&gt;"&amp;E3470)))</f>
        <v/>
      </c>
      <c r="M3470" s="18">
        <f>IF(D3470="","",IF(AND(K3470&gt;0,L3470=1),"Yes","No"))</f>
        <v/>
      </c>
      <c r="N3470" s="48">
        <f>IF(D3470="","",N3370+F3470)</f>
        <v/>
      </c>
      <c r="O3470" s="47">
        <f>IF(D3470="","",IF(AND(K3470=0,K3370&gt;0),C3470,""))</f>
        <v/>
      </c>
    </row>
    <row r="3471">
      <c r="A3471" s="49">
        <f>IF(B3471="","",DATE(YEAR('Debt Inputs'!$E$2),MONTH('Debt Inputs'!$E$2)+34,1))</f>
        <v/>
      </c>
      <c r="B3471" s="23">
        <f>IF('Debt Inputs'!A71="","",'Debt Inputs'!A71)</f>
        <v/>
      </c>
      <c r="C3471" s="24">
        <f>IF(B3471="","",IFERROR(VLOOKUP(B3471,'Debt Inputs'!$A$6:$M$105,2,FALSE),""))</f>
        <v/>
      </c>
      <c r="D3471" s="50">
        <f>IF(B3471="","",K3371)</f>
        <v/>
      </c>
      <c r="E3471" s="26">
        <f>IF(B3471="","",IFERROR(VLOOKUP(B3471,'Debt Inputs'!$A$6:$M$105,5,FALSE),0))</f>
        <v/>
      </c>
      <c r="F3471" s="50">
        <f>IF(D3471="","",IFERROR(D3471*E3471/12,0))</f>
        <v/>
      </c>
      <c r="G3471" s="50">
        <f>IF(D3471="","",MIN(IFERROR(VLOOKUP(B3471,'Debt Inputs'!$A$6:$M$105,7,FALSE),0),D3471+F3471))</f>
        <v/>
      </c>
      <c r="H3471" s="50">
        <f>IF(D3471="","",IF(L3471=1,MAX(0,'Debt Inputs'!$B$2-SUM($G$3406:$G$3505)),0))</f>
        <v/>
      </c>
      <c r="I3471" s="50">
        <f>IF(D3471="","",MIN(D3471+F3471,G3471+H3471))</f>
        <v/>
      </c>
      <c r="J3471" s="50">
        <f>IF(D3471="","",MIN(D3471,MAX(0,I3471-F3471)))</f>
        <v/>
      </c>
      <c r="K3471" s="50">
        <f>IF(D3471="","",MAX(0,D3471+F3471-I3471))</f>
        <v/>
      </c>
      <c r="L3471" s="23">
        <f>IF(D3471="","",IF(D3471&lt;=0,"",1+COUNTIFS($D$3406:$D$3505,"&gt;0",$E$3406:$E$3505,"&gt;"&amp;E3471)))</f>
        <v/>
      </c>
      <c r="M3471" s="23">
        <f>IF(D3471="","",IF(AND(K3471&gt;0,L3471=1),"Yes","No"))</f>
        <v/>
      </c>
      <c r="N3471" s="50">
        <f>IF(D3471="","",N3371+F3471)</f>
        <v/>
      </c>
      <c r="O3471" s="49">
        <f>IF(D3471="","",IF(AND(K3471=0,K3371&gt;0),C3471,""))</f>
        <v/>
      </c>
    </row>
    <row r="3472">
      <c r="A3472" s="47">
        <f>IF(B3472="","",DATE(YEAR('Debt Inputs'!$E$2),MONTH('Debt Inputs'!$E$2)+34,1))</f>
        <v/>
      </c>
      <c r="B3472" s="18">
        <f>IF('Debt Inputs'!A72="","",'Debt Inputs'!A72)</f>
        <v/>
      </c>
      <c r="C3472" s="19">
        <f>IF(B3472="","",IFERROR(VLOOKUP(B3472,'Debt Inputs'!$A$6:$M$105,2,FALSE),""))</f>
        <v/>
      </c>
      <c r="D3472" s="48">
        <f>IF(B3472="","",K3372)</f>
        <v/>
      </c>
      <c r="E3472" s="21">
        <f>IF(B3472="","",IFERROR(VLOOKUP(B3472,'Debt Inputs'!$A$6:$M$105,5,FALSE),0))</f>
        <v/>
      </c>
      <c r="F3472" s="48">
        <f>IF(D3472="","",IFERROR(D3472*E3472/12,0))</f>
        <v/>
      </c>
      <c r="G3472" s="48">
        <f>IF(D3472="","",MIN(IFERROR(VLOOKUP(B3472,'Debt Inputs'!$A$6:$M$105,7,FALSE),0),D3472+F3472))</f>
        <v/>
      </c>
      <c r="H3472" s="48">
        <f>IF(D3472="","",IF(L3472=1,MAX(0,'Debt Inputs'!$B$2-SUM($G$3406:$G$3505)),0))</f>
        <v/>
      </c>
      <c r="I3472" s="48">
        <f>IF(D3472="","",MIN(D3472+F3472,G3472+H3472))</f>
        <v/>
      </c>
      <c r="J3472" s="48">
        <f>IF(D3472="","",MIN(D3472,MAX(0,I3472-F3472)))</f>
        <v/>
      </c>
      <c r="K3472" s="48">
        <f>IF(D3472="","",MAX(0,D3472+F3472-I3472))</f>
        <v/>
      </c>
      <c r="L3472" s="18">
        <f>IF(D3472="","",IF(D3472&lt;=0,"",1+COUNTIFS($D$3406:$D$3505,"&gt;0",$E$3406:$E$3505,"&gt;"&amp;E3472)))</f>
        <v/>
      </c>
      <c r="M3472" s="18">
        <f>IF(D3472="","",IF(AND(K3472&gt;0,L3472=1),"Yes","No"))</f>
        <v/>
      </c>
      <c r="N3472" s="48">
        <f>IF(D3472="","",N3372+F3472)</f>
        <v/>
      </c>
      <c r="O3472" s="47">
        <f>IF(D3472="","",IF(AND(K3472=0,K3372&gt;0),C3472,""))</f>
        <v/>
      </c>
    </row>
    <row r="3473">
      <c r="A3473" s="49">
        <f>IF(B3473="","",DATE(YEAR('Debt Inputs'!$E$2),MONTH('Debt Inputs'!$E$2)+34,1))</f>
        <v/>
      </c>
      <c r="B3473" s="23">
        <f>IF('Debt Inputs'!A73="","",'Debt Inputs'!A73)</f>
        <v/>
      </c>
      <c r="C3473" s="24">
        <f>IF(B3473="","",IFERROR(VLOOKUP(B3473,'Debt Inputs'!$A$6:$M$105,2,FALSE),""))</f>
        <v/>
      </c>
      <c r="D3473" s="50">
        <f>IF(B3473="","",K3373)</f>
        <v/>
      </c>
      <c r="E3473" s="26">
        <f>IF(B3473="","",IFERROR(VLOOKUP(B3473,'Debt Inputs'!$A$6:$M$105,5,FALSE),0))</f>
        <v/>
      </c>
      <c r="F3473" s="50">
        <f>IF(D3473="","",IFERROR(D3473*E3473/12,0))</f>
        <v/>
      </c>
      <c r="G3473" s="50">
        <f>IF(D3473="","",MIN(IFERROR(VLOOKUP(B3473,'Debt Inputs'!$A$6:$M$105,7,FALSE),0),D3473+F3473))</f>
        <v/>
      </c>
      <c r="H3473" s="50">
        <f>IF(D3473="","",IF(L3473=1,MAX(0,'Debt Inputs'!$B$2-SUM($G$3406:$G$3505)),0))</f>
        <v/>
      </c>
      <c r="I3473" s="50">
        <f>IF(D3473="","",MIN(D3473+F3473,G3473+H3473))</f>
        <v/>
      </c>
      <c r="J3473" s="50">
        <f>IF(D3473="","",MIN(D3473,MAX(0,I3473-F3473)))</f>
        <v/>
      </c>
      <c r="K3473" s="50">
        <f>IF(D3473="","",MAX(0,D3473+F3473-I3473))</f>
        <v/>
      </c>
      <c r="L3473" s="23">
        <f>IF(D3473="","",IF(D3473&lt;=0,"",1+COUNTIFS($D$3406:$D$3505,"&gt;0",$E$3406:$E$3505,"&gt;"&amp;E3473)))</f>
        <v/>
      </c>
      <c r="M3473" s="23">
        <f>IF(D3473="","",IF(AND(K3473&gt;0,L3473=1),"Yes","No"))</f>
        <v/>
      </c>
      <c r="N3473" s="50">
        <f>IF(D3473="","",N3373+F3473)</f>
        <v/>
      </c>
      <c r="O3473" s="49">
        <f>IF(D3473="","",IF(AND(K3473=0,K3373&gt;0),C3473,""))</f>
        <v/>
      </c>
    </row>
    <row r="3474">
      <c r="A3474" s="47">
        <f>IF(B3474="","",DATE(YEAR('Debt Inputs'!$E$2),MONTH('Debt Inputs'!$E$2)+34,1))</f>
        <v/>
      </c>
      <c r="B3474" s="18">
        <f>IF('Debt Inputs'!A74="","",'Debt Inputs'!A74)</f>
        <v/>
      </c>
      <c r="C3474" s="19">
        <f>IF(B3474="","",IFERROR(VLOOKUP(B3474,'Debt Inputs'!$A$6:$M$105,2,FALSE),""))</f>
        <v/>
      </c>
      <c r="D3474" s="48">
        <f>IF(B3474="","",K3374)</f>
        <v/>
      </c>
      <c r="E3474" s="21">
        <f>IF(B3474="","",IFERROR(VLOOKUP(B3474,'Debt Inputs'!$A$6:$M$105,5,FALSE),0))</f>
        <v/>
      </c>
      <c r="F3474" s="48">
        <f>IF(D3474="","",IFERROR(D3474*E3474/12,0))</f>
        <v/>
      </c>
      <c r="G3474" s="48">
        <f>IF(D3474="","",MIN(IFERROR(VLOOKUP(B3474,'Debt Inputs'!$A$6:$M$105,7,FALSE),0),D3474+F3474))</f>
        <v/>
      </c>
      <c r="H3474" s="48">
        <f>IF(D3474="","",IF(L3474=1,MAX(0,'Debt Inputs'!$B$2-SUM($G$3406:$G$3505)),0))</f>
        <v/>
      </c>
      <c r="I3474" s="48">
        <f>IF(D3474="","",MIN(D3474+F3474,G3474+H3474))</f>
        <v/>
      </c>
      <c r="J3474" s="48">
        <f>IF(D3474="","",MIN(D3474,MAX(0,I3474-F3474)))</f>
        <v/>
      </c>
      <c r="K3474" s="48">
        <f>IF(D3474="","",MAX(0,D3474+F3474-I3474))</f>
        <v/>
      </c>
      <c r="L3474" s="18">
        <f>IF(D3474="","",IF(D3474&lt;=0,"",1+COUNTIFS($D$3406:$D$3505,"&gt;0",$E$3406:$E$3505,"&gt;"&amp;E3474)))</f>
        <v/>
      </c>
      <c r="M3474" s="18">
        <f>IF(D3474="","",IF(AND(K3474&gt;0,L3474=1),"Yes","No"))</f>
        <v/>
      </c>
      <c r="N3474" s="48">
        <f>IF(D3474="","",N3374+F3474)</f>
        <v/>
      </c>
      <c r="O3474" s="47">
        <f>IF(D3474="","",IF(AND(K3474=0,K3374&gt;0),C3474,""))</f>
        <v/>
      </c>
    </row>
    <row r="3475">
      <c r="A3475" s="49">
        <f>IF(B3475="","",DATE(YEAR('Debt Inputs'!$E$2),MONTH('Debt Inputs'!$E$2)+34,1))</f>
        <v/>
      </c>
      <c r="B3475" s="23">
        <f>IF('Debt Inputs'!A75="","",'Debt Inputs'!A75)</f>
        <v/>
      </c>
      <c r="C3475" s="24">
        <f>IF(B3475="","",IFERROR(VLOOKUP(B3475,'Debt Inputs'!$A$6:$M$105,2,FALSE),""))</f>
        <v/>
      </c>
      <c r="D3475" s="50">
        <f>IF(B3475="","",K3375)</f>
        <v/>
      </c>
      <c r="E3475" s="26">
        <f>IF(B3475="","",IFERROR(VLOOKUP(B3475,'Debt Inputs'!$A$6:$M$105,5,FALSE),0))</f>
        <v/>
      </c>
      <c r="F3475" s="50">
        <f>IF(D3475="","",IFERROR(D3475*E3475/12,0))</f>
        <v/>
      </c>
      <c r="G3475" s="50">
        <f>IF(D3475="","",MIN(IFERROR(VLOOKUP(B3475,'Debt Inputs'!$A$6:$M$105,7,FALSE),0),D3475+F3475))</f>
        <v/>
      </c>
      <c r="H3475" s="50">
        <f>IF(D3475="","",IF(L3475=1,MAX(0,'Debt Inputs'!$B$2-SUM($G$3406:$G$3505)),0))</f>
        <v/>
      </c>
      <c r="I3475" s="50">
        <f>IF(D3475="","",MIN(D3475+F3475,G3475+H3475))</f>
        <v/>
      </c>
      <c r="J3475" s="50">
        <f>IF(D3475="","",MIN(D3475,MAX(0,I3475-F3475)))</f>
        <v/>
      </c>
      <c r="K3475" s="50">
        <f>IF(D3475="","",MAX(0,D3475+F3475-I3475))</f>
        <v/>
      </c>
      <c r="L3475" s="23">
        <f>IF(D3475="","",IF(D3475&lt;=0,"",1+COUNTIFS($D$3406:$D$3505,"&gt;0",$E$3406:$E$3505,"&gt;"&amp;E3475)))</f>
        <v/>
      </c>
      <c r="M3475" s="23">
        <f>IF(D3475="","",IF(AND(K3475&gt;0,L3475=1),"Yes","No"))</f>
        <v/>
      </c>
      <c r="N3475" s="50">
        <f>IF(D3475="","",N3375+F3475)</f>
        <v/>
      </c>
      <c r="O3475" s="49">
        <f>IF(D3475="","",IF(AND(K3475=0,K3375&gt;0),C3475,""))</f>
        <v/>
      </c>
    </row>
    <row r="3476">
      <c r="A3476" s="47">
        <f>IF(B3476="","",DATE(YEAR('Debt Inputs'!$E$2),MONTH('Debt Inputs'!$E$2)+34,1))</f>
        <v/>
      </c>
      <c r="B3476" s="18">
        <f>IF('Debt Inputs'!A76="","",'Debt Inputs'!A76)</f>
        <v/>
      </c>
      <c r="C3476" s="19">
        <f>IF(B3476="","",IFERROR(VLOOKUP(B3476,'Debt Inputs'!$A$6:$M$105,2,FALSE),""))</f>
        <v/>
      </c>
      <c r="D3476" s="48">
        <f>IF(B3476="","",K3376)</f>
        <v/>
      </c>
      <c r="E3476" s="21">
        <f>IF(B3476="","",IFERROR(VLOOKUP(B3476,'Debt Inputs'!$A$6:$M$105,5,FALSE),0))</f>
        <v/>
      </c>
      <c r="F3476" s="48">
        <f>IF(D3476="","",IFERROR(D3476*E3476/12,0))</f>
        <v/>
      </c>
      <c r="G3476" s="48">
        <f>IF(D3476="","",MIN(IFERROR(VLOOKUP(B3476,'Debt Inputs'!$A$6:$M$105,7,FALSE),0),D3476+F3476))</f>
        <v/>
      </c>
      <c r="H3476" s="48">
        <f>IF(D3476="","",IF(L3476=1,MAX(0,'Debt Inputs'!$B$2-SUM($G$3406:$G$3505)),0))</f>
        <v/>
      </c>
      <c r="I3476" s="48">
        <f>IF(D3476="","",MIN(D3476+F3476,G3476+H3476))</f>
        <v/>
      </c>
      <c r="J3476" s="48">
        <f>IF(D3476="","",MIN(D3476,MAX(0,I3476-F3476)))</f>
        <v/>
      </c>
      <c r="K3476" s="48">
        <f>IF(D3476="","",MAX(0,D3476+F3476-I3476))</f>
        <v/>
      </c>
      <c r="L3476" s="18">
        <f>IF(D3476="","",IF(D3476&lt;=0,"",1+COUNTIFS($D$3406:$D$3505,"&gt;0",$E$3406:$E$3505,"&gt;"&amp;E3476)))</f>
        <v/>
      </c>
      <c r="M3476" s="18">
        <f>IF(D3476="","",IF(AND(K3476&gt;0,L3476=1),"Yes","No"))</f>
        <v/>
      </c>
      <c r="N3476" s="48">
        <f>IF(D3476="","",N3376+F3476)</f>
        <v/>
      </c>
      <c r="O3476" s="47">
        <f>IF(D3476="","",IF(AND(K3476=0,K3376&gt;0),C3476,""))</f>
        <v/>
      </c>
    </row>
    <row r="3477">
      <c r="A3477" s="49">
        <f>IF(B3477="","",DATE(YEAR('Debt Inputs'!$E$2),MONTH('Debt Inputs'!$E$2)+34,1))</f>
        <v/>
      </c>
      <c r="B3477" s="23">
        <f>IF('Debt Inputs'!A77="","",'Debt Inputs'!A77)</f>
        <v/>
      </c>
      <c r="C3477" s="24">
        <f>IF(B3477="","",IFERROR(VLOOKUP(B3477,'Debt Inputs'!$A$6:$M$105,2,FALSE),""))</f>
        <v/>
      </c>
      <c r="D3477" s="50">
        <f>IF(B3477="","",K3377)</f>
        <v/>
      </c>
      <c r="E3477" s="26">
        <f>IF(B3477="","",IFERROR(VLOOKUP(B3477,'Debt Inputs'!$A$6:$M$105,5,FALSE),0))</f>
        <v/>
      </c>
      <c r="F3477" s="50">
        <f>IF(D3477="","",IFERROR(D3477*E3477/12,0))</f>
        <v/>
      </c>
      <c r="G3477" s="50">
        <f>IF(D3477="","",MIN(IFERROR(VLOOKUP(B3477,'Debt Inputs'!$A$6:$M$105,7,FALSE),0),D3477+F3477))</f>
        <v/>
      </c>
      <c r="H3477" s="50">
        <f>IF(D3477="","",IF(L3477=1,MAX(0,'Debt Inputs'!$B$2-SUM($G$3406:$G$3505)),0))</f>
        <v/>
      </c>
      <c r="I3477" s="50">
        <f>IF(D3477="","",MIN(D3477+F3477,G3477+H3477))</f>
        <v/>
      </c>
      <c r="J3477" s="50">
        <f>IF(D3477="","",MIN(D3477,MAX(0,I3477-F3477)))</f>
        <v/>
      </c>
      <c r="K3477" s="50">
        <f>IF(D3477="","",MAX(0,D3477+F3477-I3477))</f>
        <v/>
      </c>
      <c r="L3477" s="23">
        <f>IF(D3477="","",IF(D3477&lt;=0,"",1+COUNTIFS($D$3406:$D$3505,"&gt;0",$E$3406:$E$3505,"&gt;"&amp;E3477)))</f>
        <v/>
      </c>
      <c r="M3477" s="23">
        <f>IF(D3477="","",IF(AND(K3477&gt;0,L3477=1),"Yes","No"))</f>
        <v/>
      </c>
      <c r="N3477" s="50">
        <f>IF(D3477="","",N3377+F3477)</f>
        <v/>
      </c>
      <c r="O3477" s="49">
        <f>IF(D3477="","",IF(AND(K3477=0,K3377&gt;0),C3477,""))</f>
        <v/>
      </c>
    </row>
    <row r="3478">
      <c r="A3478" s="47">
        <f>IF(B3478="","",DATE(YEAR('Debt Inputs'!$E$2),MONTH('Debt Inputs'!$E$2)+34,1))</f>
        <v/>
      </c>
      <c r="B3478" s="18">
        <f>IF('Debt Inputs'!A78="","",'Debt Inputs'!A78)</f>
        <v/>
      </c>
      <c r="C3478" s="19">
        <f>IF(B3478="","",IFERROR(VLOOKUP(B3478,'Debt Inputs'!$A$6:$M$105,2,FALSE),""))</f>
        <v/>
      </c>
      <c r="D3478" s="48">
        <f>IF(B3478="","",K3378)</f>
        <v/>
      </c>
      <c r="E3478" s="21">
        <f>IF(B3478="","",IFERROR(VLOOKUP(B3478,'Debt Inputs'!$A$6:$M$105,5,FALSE),0))</f>
        <v/>
      </c>
      <c r="F3478" s="48">
        <f>IF(D3478="","",IFERROR(D3478*E3478/12,0))</f>
        <v/>
      </c>
      <c r="G3478" s="48">
        <f>IF(D3478="","",MIN(IFERROR(VLOOKUP(B3478,'Debt Inputs'!$A$6:$M$105,7,FALSE),0),D3478+F3478))</f>
        <v/>
      </c>
      <c r="H3478" s="48">
        <f>IF(D3478="","",IF(L3478=1,MAX(0,'Debt Inputs'!$B$2-SUM($G$3406:$G$3505)),0))</f>
        <v/>
      </c>
      <c r="I3478" s="48">
        <f>IF(D3478="","",MIN(D3478+F3478,G3478+H3478))</f>
        <v/>
      </c>
      <c r="J3478" s="48">
        <f>IF(D3478="","",MIN(D3478,MAX(0,I3478-F3478)))</f>
        <v/>
      </c>
      <c r="K3478" s="48">
        <f>IF(D3478="","",MAX(0,D3478+F3478-I3478))</f>
        <v/>
      </c>
      <c r="L3478" s="18">
        <f>IF(D3478="","",IF(D3478&lt;=0,"",1+COUNTIFS($D$3406:$D$3505,"&gt;0",$E$3406:$E$3505,"&gt;"&amp;E3478)))</f>
        <v/>
      </c>
      <c r="M3478" s="18">
        <f>IF(D3478="","",IF(AND(K3478&gt;0,L3478=1),"Yes","No"))</f>
        <v/>
      </c>
      <c r="N3478" s="48">
        <f>IF(D3478="","",N3378+F3478)</f>
        <v/>
      </c>
      <c r="O3478" s="47">
        <f>IF(D3478="","",IF(AND(K3478=0,K3378&gt;0),C3478,""))</f>
        <v/>
      </c>
    </row>
    <row r="3479">
      <c r="A3479" s="49">
        <f>IF(B3479="","",DATE(YEAR('Debt Inputs'!$E$2),MONTH('Debt Inputs'!$E$2)+34,1))</f>
        <v/>
      </c>
      <c r="B3479" s="23">
        <f>IF('Debt Inputs'!A79="","",'Debt Inputs'!A79)</f>
        <v/>
      </c>
      <c r="C3479" s="24">
        <f>IF(B3479="","",IFERROR(VLOOKUP(B3479,'Debt Inputs'!$A$6:$M$105,2,FALSE),""))</f>
        <v/>
      </c>
      <c r="D3479" s="50">
        <f>IF(B3479="","",K3379)</f>
        <v/>
      </c>
      <c r="E3479" s="26">
        <f>IF(B3479="","",IFERROR(VLOOKUP(B3479,'Debt Inputs'!$A$6:$M$105,5,FALSE),0))</f>
        <v/>
      </c>
      <c r="F3479" s="50">
        <f>IF(D3479="","",IFERROR(D3479*E3479/12,0))</f>
        <v/>
      </c>
      <c r="G3479" s="50">
        <f>IF(D3479="","",MIN(IFERROR(VLOOKUP(B3479,'Debt Inputs'!$A$6:$M$105,7,FALSE),0),D3479+F3479))</f>
        <v/>
      </c>
      <c r="H3479" s="50">
        <f>IF(D3479="","",IF(L3479=1,MAX(0,'Debt Inputs'!$B$2-SUM($G$3406:$G$3505)),0))</f>
        <v/>
      </c>
      <c r="I3479" s="50">
        <f>IF(D3479="","",MIN(D3479+F3479,G3479+H3479))</f>
        <v/>
      </c>
      <c r="J3479" s="50">
        <f>IF(D3479="","",MIN(D3479,MAX(0,I3479-F3479)))</f>
        <v/>
      </c>
      <c r="K3479" s="50">
        <f>IF(D3479="","",MAX(0,D3479+F3479-I3479))</f>
        <v/>
      </c>
      <c r="L3479" s="23">
        <f>IF(D3479="","",IF(D3479&lt;=0,"",1+COUNTIFS($D$3406:$D$3505,"&gt;0",$E$3406:$E$3505,"&gt;"&amp;E3479)))</f>
        <v/>
      </c>
      <c r="M3479" s="23">
        <f>IF(D3479="","",IF(AND(K3479&gt;0,L3479=1),"Yes","No"))</f>
        <v/>
      </c>
      <c r="N3479" s="50">
        <f>IF(D3479="","",N3379+F3479)</f>
        <v/>
      </c>
      <c r="O3479" s="49">
        <f>IF(D3479="","",IF(AND(K3479=0,K3379&gt;0),C3479,""))</f>
        <v/>
      </c>
    </row>
    <row r="3480">
      <c r="A3480" s="47">
        <f>IF(B3480="","",DATE(YEAR('Debt Inputs'!$E$2),MONTH('Debt Inputs'!$E$2)+34,1))</f>
        <v/>
      </c>
      <c r="B3480" s="18">
        <f>IF('Debt Inputs'!A80="","",'Debt Inputs'!A80)</f>
        <v/>
      </c>
      <c r="C3480" s="19">
        <f>IF(B3480="","",IFERROR(VLOOKUP(B3480,'Debt Inputs'!$A$6:$M$105,2,FALSE),""))</f>
        <v/>
      </c>
      <c r="D3480" s="48">
        <f>IF(B3480="","",K3380)</f>
        <v/>
      </c>
      <c r="E3480" s="21">
        <f>IF(B3480="","",IFERROR(VLOOKUP(B3480,'Debt Inputs'!$A$6:$M$105,5,FALSE),0))</f>
        <v/>
      </c>
      <c r="F3480" s="48">
        <f>IF(D3480="","",IFERROR(D3480*E3480/12,0))</f>
        <v/>
      </c>
      <c r="G3480" s="48">
        <f>IF(D3480="","",MIN(IFERROR(VLOOKUP(B3480,'Debt Inputs'!$A$6:$M$105,7,FALSE),0),D3480+F3480))</f>
        <v/>
      </c>
      <c r="H3480" s="48">
        <f>IF(D3480="","",IF(L3480=1,MAX(0,'Debt Inputs'!$B$2-SUM($G$3406:$G$3505)),0))</f>
        <v/>
      </c>
      <c r="I3480" s="48">
        <f>IF(D3480="","",MIN(D3480+F3480,G3480+H3480))</f>
        <v/>
      </c>
      <c r="J3480" s="48">
        <f>IF(D3480="","",MIN(D3480,MAX(0,I3480-F3480)))</f>
        <v/>
      </c>
      <c r="K3480" s="48">
        <f>IF(D3480="","",MAX(0,D3480+F3480-I3480))</f>
        <v/>
      </c>
      <c r="L3480" s="18">
        <f>IF(D3480="","",IF(D3480&lt;=0,"",1+COUNTIFS($D$3406:$D$3505,"&gt;0",$E$3406:$E$3505,"&gt;"&amp;E3480)))</f>
        <v/>
      </c>
      <c r="M3480" s="18">
        <f>IF(D3480="","",IF(AND(K3480&gt;0,L3480=1),"Yes","No"))</f>
        <v/>
      </c>
      <c r="N3480" s="48">
        <f>IF(D3480="","",N3380+F3480)</f>
        <v/>
      </c>
      <c r="O3480" s="47">
        <f>IF(D3480="","",IF(AND(K3480=0,K3380&gt;0),C3480,""))</f>
        <v/>
      </c>
    </row>
    <row r="3481">
      <c r="A3481" s="49">
        <f>IF(B3481="","",DATE(YEAR('Debt Inputs'!$E$2),MONTH('Debt Inputs'!$E$2)+34,1))</f>
        <v/>
      </c>
      <c r="B3481" s="23">
        <f>IF('Debt Inputs'!A81="","",'Debt Inputs'!A81)</f>
        <v/>
      </c>
      <c r="C3481" s="24">
        <f>IF(B3481="","",IFERROR(VLOOKUP(B3481,'Debt Inputs'!$A$6:$M$105,2,FALSE),""))</f>
        <v/>
      </c>
      <c r="D3481" s="50">
        <f>IF(B3481="","",K3381)</f>
        <v/>
      </c>
      <c r="E3481" s="26">
        <f>IF(B3481="","",IFERROR(VLOOKUP(B3481,'Debt Inputs'!$A$6:$M$105,5,FALSE),0))</f>
        <v/>
      </c>
      <c r="F3481" s="50">
        <f>IF(D3481="","",IFERROR(D3481*E3481/12,0))</f>
        <v/>
      </c>
      <c r="G3481" s="50">
        <f>IF(D3481="","",MIN(IFERROR(VLOOKUP(B3481,'Debt Inputs'!$A$6:$M$105,7,FALSE),0),D3481+F3481))</f>
        <v/>
      </c>
      <c r="H3481" s="50">
        <f>IF(D3481="","",IF(L3481=1,MAX(0,'Debt Inputs'!$B$2-SUM($G$3406:$G$3505)),0))</f>
        <v/>
      </c>
      <c r="I3481" s="50">
        <f>IF(D3481="","",MIN(D3481+F3481,G3481+H3481))</f>
        <v/>
      </c>
      <c r="J3481" s="50">
        <f>IF(D3481="","",MIN(D3481,MAX(0,I3481-F3481)))</f>
        <v/>
      </c>
      <c r="K3481" s="50">
        <f>IF(D3481="","",MAX(0,D3481+F3481-I3481))</f>
        <v/>
      </c>
      <c r="L3481" s="23">
        <f>IF(D3481="","",IF(D3481&lt;=0,"",1+COUNTIFS($D$3406:$D$3505,"&gt;0",$E$3406:$E$3505,"&gt;"&amp;E3481)))</f>
        <v/>
      </c>
      <c r="M3481" s="23">
        <f>IF(D3481="","",IF(AND(K3481&gt;0,L3481=1),"Yes","No"))</f>
        <v/>
      </c>
      <c r="N3481" s="50">
        <f>IF(D3481="","",N3381+F3481)</f>
        <v/>
      </c>
      <c r="O3481" s="49">
        <f>IF(D3481="","",IF(AND(K3481=0,K3381&gt;0),C3481,""))</f>
        <v/>
      </c>
    </row>
    <row r="3482">
      <c r="A3482" s="47">
        <f>IF(B3482="","",DATE(YEAR('Debt Inputs'!$E$2),MONTH('Debt Inputs'!$E$2)+34,1))</f>
        <v/>
      </c>
      <c r="B3482" s="18">
        <f>IF('Debt Inputs'!A82="","",'Debt Inputs'!A82)</f>
        <v/>
      </c>
      <c r="C3482" s="19">
        <f>IF(B3482="","",IFERROR(VLOOKUP(B3482,'Debt Inputs'!$A$6:$M$105,2,FALSE),""))</f>
        <v/>
      </c>
      <c r="D3482" s="48">
        <f>IF(B3482="","",K3382)</f>
        <v/>
      </c>
      <c r="E3482" s="21">
        <f>IF(B3482="","",IFERROR(VLOOKUP(B3482,'Debt Inputs'!$A$6:$M$105,5,FALSE),0))</f>
        <v/>
      </c>
      <c r="F3482" s="48">
        <f>IF(D3482="","",IFERROR(D3482*E3482/12,0))</f>
        <v/>
      </c>
      <c r="G3482" s="48">
        <f>IF(D3482="","",MIN(IFERROR(VLOOKUP(B3482,'Debt Inputs'!$A$6:$M$105,7,FALSE),0),D3482+F3482))</f>
        <v/>
      </c>
      <c r="H3482" s="48">
        <f>IF(D3482="","",IF(L3482=1,MAX(0,'Debt Inputs'!$B$2-SUM($G$3406:$G$3505)),0))</f>
        <v/>
      </c>
      <c r="I3482" s="48">
        <f>IF(D3482="","",MIN(D3482+F3482,G3482+H3482))</f>
        <v/>
      </c>
      <c r="J3482" s="48">
        <f>IF(D3482="","",MIN(D3482,MAX(0,I3482-F3482)))</f>
        <v/>
      </c>
      <c r="K3482" s="48">
        <f>IF(D3482="","",MAX(0,D3482+F3482-I3482))</f>
        <v/>
      </c>
      <c r="L3482" s="18">
        <f>IF(D3482="","",IF(D3482&lt;=0,"",1+COUNTIFS($D$3406:$D$3505,"&gt;0",$E$3406:$E$3505,"&gt;"&amp;E3482)))</f>
        <v/>
      </c>
      <c r="M3482" s="18">
        <f>IF(D3482="","",IF(AND(K3482&gt;0,L3482=1),"Yes","No"))</f>
        <v/>
      </c>
      <c r="N3482" s="48">
        <f>IF(D3482="","",N3382+F3482)</f>
        <v/>
      </c>
      <c r="O3482" s="47">
        <f>IF(D3482="","",IF(AND(K3482=0,K3382&gt;0),C3482,""))</f>
        <v/>
      </c>
    </row>
    <row r="3483">
      <c r="A3483" s="49">
        <f>IF(B3483="","",DATE(YEAR('Debt Inputs'!$E$2),MONTH('Debt Inputs'!$E$2)+34,1))</f>
        <v/>
      </c>
      <c r="B3483" s="23">
        <f>IF('Debt Inputs'!A83="","",'Debt Inputs'!A83)</f>
        <v/>
      </c>
      <c r="C3483" s="24">
        <f>IF(B3483="","",IFERROR(VLOOKUP(B3483,'Debt Inputs'!$A$6:$M$105,2,FALSE),""))</f>
        <v/>
      </c>
      <c r="D3483" s="50">
        <f>IF(B3483="","",K3383)</f>
        <v/>
      </c>
      <c r="E3483" s="26">
        <f>IF(B3483="","",IFERROR(VLOOKUP(B3483,'Debt Inputs'!$A$6:$M$105,5,FALSE),0))</f>
        <v/>
      </c>
      <c r="F3483" s="50">
        <f>IF(D3483="","",IFERROR(D3483*E3483/12,0))</f>
        <v/>
      </c>
      <c r="G3483" s="50">
        <f>IF(D3483="","",MIN(IFERROR(VLOOKUP(B3483,'Debt Inputs'!$A$6:$M$105,7,FALSE),0),D3483+F3483))</f>
        <v/>
      </c>
      <c r="H3483" s="50">
        <f>IF(D3483="","",IF(L3483=1,MAX(0,'Debt Inputs'!$B$2-SUM($G$3406:$G$3505)),0))</f>
        <v/>
      </c>
      <c r="I3483" s="50">
        <f>IF(D3483="","",MIN(D3483+F3483,G3483+H3483))</f>
        <v/>
      </c>
      <c r="J3483" s="50">
        <f>IF(D3483="","",MIN(D3483,MAX(0,I3483-F3483)))</f>
        <v/>
      </c>
      <c r="K3483" s="50">
        <f>IF(D3483="","",MAX(0,D3483+F3483-I3483))</f>
        <v/>
      </c>
      <c r="L3483" s="23">
        <f>IF(D3483="","",IF(D3483&lt;=0,"",1+COUNTIFS($D$3406:$D$3505,"&gt;0",$E$3406:$E$3505,"&gt;"&amp;E3483)))</f>
        <v/>
      </c>
      <c r="M3483" s="23">
        <f>IF(D3483="","",IF(AND(K3483&gt;0,L3483=1),"Yes","No"))</f>
        <v/>
      </c>
      <c r="N3483" s="50">
        <f>IF(D3483="","",N3383+F3483)</f>
        <v/>
      </c>
      <c r="O3483" s="49">
        <f>IF(D3483="","",IF(AND(K3483=0,K3383&gt;0),C3483,""))</f>
        <v/>
      </c>
    </row>
    <row r="3484">
      <c r="A3484" s="47">
        <f>IF(B3484="","",DATE(YEAR('Debt Inputs'!$E$2),MONTH('Debt Inputs'!$E$2)+34,1))</f>
        <v/>
      </c>
      <c r="B3484" s="18">
        <f>IF('Debt Inputs'!A84="","",'Debt Inputs'!A84)</f>
        <v/>
      </c>
      <c r="C3484" s="19">
        <f>IF(B3484="","",IFERROR(VLOOKUP(B3484,'Debt Inputs'!$A$6:$M$105,2,FALSE),""))</f>
        <v/>
      </c>
      <c r="D3484" s="48">
        <f>IF(B3484="","",K3384)</f>
        <v/>
      </c>
      <c r="E3484" s="21">
        <f>IF(B3484="","",IFERROR(VLOOKUP(B3484,'Debt Inputs'!$A$6:$M$105,5,FALSE),0))</f>
        <v/>
      </c>
      <c r="F3484" s="48">
        <f>IF(D3484="","",IFERROR(D3484*E3484/12,0))</f>
        <v/>
      </c>
      <c r="G3484" s="48">
        <f>IF(D3484="","",MIN(IFERROR(VLOOKUP(B3484,'Debt Inputs'!$A$6:$M$105,7,FALSE),0),D3484+F3484))</f>
        <v/>
      </c>
      <c r="H3484" s="48">
        <f>IF(D3484="","",IF(L3484=1,MAX(0,'Debt Inputs'!$B$2-SUM($G$3406:$G$3505)),0))</f>
        <v/>
      </c>
      <c r="I3484" s="48">
        <f>IF(D3484="","",MIN(D3484+F3484,G3484+H3484))</f>
        <v/>
      </c>
      <c r="J3484" s="48">
        <f>IF(D3484="","",MIN(D3484,MAX(0,I3484-F3484)))</f>
        <v/>
      </c>
      <c r="K3484" s="48">
        <f>IF(D3484="","",MAX(0,D3484+F3484-I3484))</f>
        <v/>
      </c>
      <c r="L3484" s="18">
        <f>IF(D3484="","",IF(D3484&lt;=0,"",1+COUNTIFS($D$3406:$D$3505,"&gt;0",$E$3406:$E$3505,"&gt;"&amp;E3484)))</f>
        <v/>
      </c>
      <c r="M3484" s="18">
        <f>IF(D3484="","",IF(AND(K3484&gt;0,L3484=1),"Yes","No"))</f>
        <v/>
      </c>
      <c r="N3484" s="48">
        <f>IF(D3484="","",N3384+F3484)</f>
        <v/>
      </c>
      <c r="O3484" s="47">
        <f>IF(D3484="","",IF(AND(K3484=0,K3384&gt;0),C3484,""))</f>
        <v/>
      </c>
    </row>
    <row r="3485">
      <c r="A3485" s="49">
        <f>IF(B3485="","",DATE(YEAR('Debt Inputs'!$E$2),MONTH('Debt Inputs'!$E$2)+34,1))</f>
        <v/>
      </c>
      <c r="B3485" s="23">
        <f>IF('Debt Inputs'!A85="","",'Debt Inputs'!A85)</f>
        <v/>
      </c>
      <c r="C3485" s="24">
        <f>IF(B3485="","",IFERROR(VLOOKUP(B3485,'Debt Inputs'!$A$6:$M$105,2,FALSE),""))</f>
        <v/>
      </c>
      <c r="D3485" s="50">
        <f>IF(B3485="","",K3385)</f>
        <v/>
      </c>
      <c r="E3485" s="26">
        <f>IF(B3485="","",IFERROR(VLOOKUP(B3485,'Debt Inputs'!$A$6:$M$105,5,FALSE),0))</f>
        <v/>
      </c>
      <c r="F3485" s="50">
        <f>IF(D3485="","",IFERROR(D3485*E3485/12,0))</f>
        <v/>
      </c>
      <c r="G3485" s="50">
        <f>IF(D3485="","",MIN(IFERROR(VLOOKUP(B3485,'Debt Inputs'!$A$6:$M$105,7,FALSE),0),D3485+F3485))</f>
        <v/>
      </c>
      <c r="H3485" s="50">
        <f>IF(D3485="","",IF(L3485=1,MAX(0,'Debt Inputs'!$B$2-SUM($G$3406:$G$3505)),0))</f>
        <v/>
      </c>
      <c r="I3485" s="50">
        <f>IF(D3485="","",MIN(D3485+F3485,G3485+H3485))</f>
        <v/>
      </c>
      <c r="J3485" s="50">
        <f>IF(D3485="","",MIN(D3485,MAX(0,I3485-F3485)))</f>
        <v/>
      </c>
      <c r="K3485" s="50">
        <f>IF(D3485="","",MAX(0,D3485+F3485-I3485))</f>
        <v/>
      </c>
      <c r="L3485" s="23">
        <f>IF(D3485="","",IF(D3485&lt;=0,"",1+COUNTIFS($D$3406:$D$3505,"&gt;0",$E$3406:$E$3505,"&gt;"&amp;E3485)))</f>
        <v/>
      </c>
      <c r="M3485" s="23">
        <f>IF(D3485="","",IF(AND(K3485&gt;0,L3485=1),"Yes","No"))</f>
        <v/>
      </c>
      <c r="N3485" s="50">
        <f>IF(D3485="","",N3385+F3485)</f>
        <v/>
      </c>
      <c r="O3485" s="49">
        <f>IF(D3485="","",IF(AND(K3485=0,K3385&gt;0),C3485,""))</f>
        <v/>
      </c>
    </row>
    <row r="3486">
      <c r="A3486" s="47">
        <f>IF(B3486="","",DATE(YEAR('Debt Inputs'!$E$2),MONTH('Debt Inputs'!$E$2)+34,1))</f>
        <v/>
      </c>
      <c r="B3486" s="18">
        <f>IF('Debt Inputs'!A86="","",'Debt Inputs'!A86)</f>
        <v/>
      </c>
      <c r="C3486" s="19">
        <f>IF(B3486="","",IFERROR(VLOOKUP(B3486,'Debt Inputs'!$A$6:$M$105,2,FALSE),""))</f>
        <v/>
      </c>
      <c r="D3486" s="48">
        <f>IF(B3486="","",K3386)</f>
        <v/>
      </c>
      <c r="E3486" s="21">
        <f>IF(B3486="","",IFERROR(VLOOKUP(B3486,'Debt Inputs'!$A$6:$M$105,5,FALSE),0))</f>
        <v/>
      </c>
      <c r="F3486" s="48">
        <f>IF(D3486="","",IFERROR(D3486*E3486/12,0))</f>
        <v/>
      </c>
      <c r="G3486" s="48">
        <f>IF(D3486="","",MIN(IFERROR(VLOOKUP(B3486,'Debt Inputs'!$A$6:$M$105,7,FALSE),0),D3486+F3486))</f>
        <v/>
      </c>
      <c r="H3486" s="48">
        <f>IF(D3486="","",IF(L3486=1,MAX(0,'Debt Inputs'!$B$2-SUM($G$3406:$G$3505)),0))</f>
        <v/>
      </c>
      <c r="I3486" s="48">
        <f>IF(D3486="","",MIN(D3486+F3486,G3486+H3486))</f>
        <v/>
      </c>
      <c r="J3486" s="48">
        <f>IF(D3486="","",MIN(D3486,MAX(0,I3486-F3486)))</f>
        <v/>
      </c>
      <c r="K3486" s="48">
        <f>IF(D3486="","",MAX(0,D3486+F3486-I3486))</f>
        <v/>
      </c>
      <c r="L3486" s="18">
        <f>IF(D3486="","",IF(D3486&lt;=0,"",1+COUNTIFS($D$3406:$D$3505,"&gt;0",$E$3406:$E$3505,"&gt;"&amp;E3486)))</f>
        <v/>
      </c>
      <c r="M3486" s="18">
        <f>IF(D3486="","",IF(AND(K3486&gt;0,L3486=1),"Yes","No"))</f>
        <v/>
      </c>
      <c r="N3486" s="48">
        <f>IF(D3486="","",N3386+F3486)</f>
        <v/>
      </c>
      <c r="O3486" s="47">
        <f>IF(D3486="","",IF(AND(K3486=0,K3386&gt;0),C3486,""))</f>
        <v/>
      </c>
    </row>
    <row r="3487">
      <c r="A3487" s="49">
        <f>IF(B3487="","",DATE(YEAR('Debt Inputs'!$E$2),MONTH('Debt Inputs'!$E$2)+34,1))</f>
        <v/>
      </c>
      <c r="B3487" s="23">
        <f>IF('Debt Inputs'!A87="","",'Debt Inputs'!A87)</f>
        <v/>
      </c>
      <c r="C3487" s="24">
        <f>IF(B3487="","",IFERROR(VLOOKUP(B3487,'Debt Inputs'!$A$6:$M$105,2,FALSE),""))</f>
        <v/>
      </c>
      <c r="D3487" s="50">
        <f>IF(B3487="","",K3387)</f>
        <v/>
      </c>
      <c r="E3487" s="26">
        <f>IF(B3487="","",IFERROR(VLOOKUP(B3487,'Debt Inputs'!$A$6:$M$105,5,FALSE),0))</f>
        <v/>
      </c>
      <c r="F3487" s="50">
        <f>IF(D3487="","",IFERROR(D3487*E3487/12,0))</f>
        <v/>
      </c>
      <c r="G3487" s="50">
        <f>IF(D3487="","",MIN(IFERROR(VLOOKUP(B3487,'Debt Inputs'!$A$6:$M$105,7,FALSE),0),D3487+F3487))</f>
        <v/>
      </c>
      <c r="H3487" s="50">
        <f>IF(D3487="","",IF(L3487=1,MAX(0,'Debt Inputs'!$B$2-SUM($G$3406:$G$3505)),0))</f>
        <v/>
      </c>
      <c r="I3487" s="50">
        <f>IF(D3487="","",MIN(D3487+F3487,G3487+H3487))</f>
        <v/>
      </c>
      <c r="J3487" s="50">
        <f>IF(D3487="","",MIN(D3487,MAX(0,I3487-F3487)))</f>
        <v/>
      </c>
      <c r="K3487" s="50">
        <f>IF(D3487="","",MAX(0,D3487+F3487-I3487))</f>
        <v/>
      </c>
      <c r="L3487" s="23">
        <f>IF(D3487="","",IF(D3487&lt;=0,"",1+COUNTIFS($D$3406:$D$3505,"&gt;0",$E$3406:$E$3505,"&gt;"&amp;E3487)))</f>
        <v/>
      </c>
      <c r="M3487" s="23">
        <f>IF(D3487="","",IF(AND(K3487&gt;0,L3487=1),"Yes","No"))</f>
        <v/>
      </c>
      <c r="N3487" s="50">
        <f>IF(D3487="","",N3387+F3487)</f>
        <v/>
      </c>
      <c r="O3487" s="49">
        <f>IF(D3487="","",IF(AND(K3487=0,K3387&gt;0),C3487,""))</f>
        <v/>
      </c>
    </row>
    <row r="3488">
      <c r="A3488" s="47">
        <f>IF(B3488="","",DATE(YEAR('Debt Inputs'!$E$2),MONTH('Debt Inputs'!$E$2)+34,1))</f>
        <v/>
      </c>
      <c r="B3488" s="18">
        <f>IF('Debt Inputs'!A88="","",'Debt Inputs'!A88)</f>
        <v/>
      </c>
      <c r="C3488" s="19">
        <f>IF(B3488="","",IFERROR(VLOOKUP(B3488,'Debt Inputs'!$A$6:$M$105,2,FALSE),""))</f>
        <v/>
      </c>
      <c r="D3488" s="48">
        <f>IF(B3488="","",K3388)</f>
        <v/>
      </c>
      <c r="E3488" s="21">
        <f>IF(B3488="","",IFERROR(VLOOKUP(B3488,'Debt Inputs'!$A$6:$M$105,5,FALSE),0))</f>
        <v/>
      </c>
      <c r="F3488" s="48">
        <f>IF(D3488="","",IFERROR(D3488*E3488/12,0))</f>
        <v/>
      </c>
      <c r="G3488" s="48">
        <f>IF(D3488="","",MIN(IFERROR(VLOOKUP(B3488,'Debt Inputs'!$A$6:$M$105,7,FALSE),0),D3488+F3488))</f>
        <v/>
      </c>
      <c r="H3488" s="48">
        <f>IF(D3488="","",IF(L3488=1,MAX(0,'Debt Inputs'!$B$2-SUM($G$3406:$G$3505)),0))</f>
        <v/>
      </c>
      <c r="I3488" s="48">
        <f>IF(D3488="","",MIN(D3488+F3488,G3488+H3488))</f>
        <v/>
      </c>
      <c r="J3488" s="48">
        <f>IF(D3488="","",MIN(D3488,MAX(0,I3488-F3488)))</f>
        <v/>
      </c>
      <c r="K3488" s="48">
        <f>IF(D3488="","",MAX(0,D3488+F3488-I3488))</f>
        <v/>
      </c>
      <c r="L3488" s="18">
        <f>IF(D3488="","",IF(D3488&lt;=0,"",1+COUNTIFS($D$3406:$D$3505,"&gt;0",$E$3406:$E$3505,"&gt;"&amp;E3488)))</f>
        <v/>
      </c>
      <c r="M3488" s="18">
        <f>IF(D3488="","",IF(AND(K3488&gt;0,L3488=1),"Yes","No"))</f>
        <v/>
      </c>
      <c r="N3488" s="48">
        <f>IF(D3488="","",N3388+F3488)</f>
        <v/>
      </c>
      <c r="O3488" s="47">
        <f>IF(D3488="","",IF(AND(K3488=0,K3388&gt;0),C3488,""))</f>
        <v/>
      </c>
    </row>
    <row r="3489">
      <c r="A3489" s="49">
        <f>IF(B3489="","",DATE(YEAR('Debt Inputs'!$E$2),MONTH('Debt Inputs'!$E$2)+34,1))</f>
        <v/>
      </c>
      <c r="B3489" s="23">
        <f>IF('Debt Inputs'!A89="","",'Debt Inputs'!A89)</f>
        <v/>
      </c>
      <c r="C3489" s="24">
        <f>IF(B3489="","",IFERROR(VLOOKUP(B3489,'Debt Inputs'!$A$6:$M$105,2,FALSE),""))</f>
        <v/>
      </c>
      <c r="D3489" s="50">
        <f>IF(B3489="","",K3389)</f>
        <v/>
      </c>
      <c r="E3489" s="26">
        <f>IF(B3489="","",IFERROR(VLOOKUP(B3489,'Debt Inputs'!$A$6:$M$105,5,FALSE),0))</f>
        <v/>
      </c>
      <c r="F3489" s="50">
        <f>IF(D3489="","",IFERROR(D3489*E3489/12,0))</f>
        <v/>
      </c>
      <c r="G3489" s="50">
        <f>IF(D3489="","",MIN(IFERROR(VLOOKUP(B3489,'Debt Inputs'!$A$6:$M$105,7,FALSE),0),D3489+F3489))</f>
        <v/>
      </c>
      <c r="H3489" s="50">
        <f>IF(D3489="","",IF(L3489=1,MAX(0,'Debt Inputs'!$B$2-SUM($G$3406:$G$3505)),0))</f>
        <v/>
      </c>
      <c r="I3489" s="50">
        <f>IF(D3489="","",MIN(D3489+F3489,G3489+H3489))</f>
        <v/>
      </c>
      <c r="J3489" s="50">
        <f>IF(D3489="","",MIN(D3489,MAX(0,I3489-F3489)))</f>
        <v/>
      </c>
      <c r="K3489" s="50">
        <f>IF(D3489="","",MAX(0,D3489+F3489-I3489))</f>
        <v/>
      </c>
      <c r="L3489" s="23">
        <f>IF(D3489="","",IF(D3489&lt;=0,"",1+COUNTIFS($D$3406:$D$3505,"&gt;0",$E$3406:$E$3505,"&gt;"&amp;E3489)))</f>
        <v/>
      </c>
      <c r="M3489" s="23">
        <f>IF(D3489="","",IF(AND(K3489&gt;0,L3489=1),"Yes","No"))</f>
        <v/>
      </c>
      <c r="N3489" s="50">
        <f>IF(D3489="","",N3389+F3489)</f>
        <v/>
      </c>
      <c r="O3489" s="49">
        <f>IF(D3489="","",IF(AND(K3489=0,K3389&gt;0),C3489,""))</f>
        <v/>
      </c>
    </row>
    <row r="3490">
      <c r="A3490" s="47">
        <f>IF(B3490="","",DATE(YEAR('Debt Inputs'!$E$2),MONTH('Debt Inputs'!$E$2)+34,1))</f>
        <v/>
      </c>
      <c r="B3490" s="18">
        <f>IF('Debt Inputs'!A90="","",'Debt Inputs'!A90)</f>
        <v/>
      </c>
      <c r="C3490" s="19">
        <f>IF(B3490="","",IFERROR(VLOOKUP(B3490,'Debt Inputs'!$A$6:$M$105,2,FALSE),""))</f>
        <v/>
      </c>
      <c r="D3490" s="48">
        <f>IF(B3490="","",K3390)</f>
        <v/>
      </c>
      <c r="E3490" s="21">
        <f>IF(B3490="","",IFERROR(VLOOKUP(B3490,'Debt Inputs'!$A$6:$M$105,5,FALSE),0))</f>
        <v/>
      </c>
      <c r="F3490" s="48">
        <f>IF(D3490="","",IFERROR(D3490*E3490/12,0))</f>
        <v/>
      </c>
      <c r="G3490" s="48">
        <f>IF(D3490="","",MIN(IFERROR(VLOOKUP(B3490,'Debt Inputs'!$A$6:$M$105,7,FALSE),0),D3490+F3490))</f>
        <v/>
      </c>
      <c r="H3490" s="48">
        <f>IF(D3490="","",IF(L3490=1,MAX(0,'Debt Inputs'!$B$2-SUM($G$3406:$G$3505)),0))</f>
        <v/>
      </c>
      <c r="I3490" s="48">
        <f>IF(D3490="","",MIN(D3490+F3490,G3490+H3490))</f>
        <v/>
      </c>
      <c r="J3490" s="48">
        <f>IF(D3490="","",MIN(D3490,MAX(0,I3490-F3490)))</f>
        <v/>
      </c>
      <c r="K3490" s="48">
        <f>IF(D3490="","",MAX(0,D3490+F3490-I3490))</f>
        <v/>
      </c>
      <c r="L3490" s="18">
        <f>IF(D3490="","",IF(D3490&lt;=0,"",1+COUNTIFS($D$3406:$D$3505,"&gt;0",$E$3406:$E$3505,"&gt;"&amp;E3490)))</f>
        <v/>
      </c>
      <c r="M3490" s="18">
        <f>IF(D3490="","",IF(AND(K3490&gt;0,L3490=1),"Yes","No"))</f>
        <v/>
      </c>
      <c r="N3490" s="48">
        <f>IF(D3490="","",N3390+F3490)</f>
        <v/>
      </c>
      <c r="O3490" s="47">
        <f>IF(D3490="","",IF(AND(K3490=0,K3390&gt;0),C3490,""))</f>
        <v/>
      </c>
    </row>
    <row r="3491">
      <c r="A3491" s="49">
        <f>IF(B3491="","",DATE(YEAR('Debt Inputs'!$E$2),MONTH('Debt Inputs'!$E$2)+34,1))</f>
        <v/>
      </c>
      <c r="B3491" s="23">
        <f>IF('Debt Inputs'!A91="","",'Debt Inputs'!A91)</f>
        <v/>
      </c>
      <c r="C3491" s="24">
        <f>IF(B3491="","",IFERROR(VLOOKUP(B3491,'Debt Inputs'!$A$6:$M$105,2,FALSE),""))</f>
        <v/>
      </c>
      <c r="D3491" s="50">
        <f>IF(B3491="","",K3391)</f>
        <v/>
      </c>
      <c r="E3491" s="26">
        <f>IF(B3491="","",IFERROR(VLOOKUP(B3491,'Debt Inputs'!$A$6:$M$105,5,FALSE),0))</f>
        <v/>
      </c>
      <c r="F3491" s="50">
        <f>IF(D3491="","",IFERROR(D3491*E3491/12,0))</f>
        <v/>
      </c>
      <c r="G3491" s="50">
        <f>IF(D3491="","",MIN(IFERROR(VLOOKUP(B3491,'Debt Inputs'!$A$6:$M$105,7,FALSE),0),D3491+F3491))</f>
        <v/>
      </c>
      <c r="H3491" s="50">
        <f>IF(D3491="","",IF(L3491=1,MAX(0,'Debt Inputs'!$B$2-SUM($G$3406:$G$3505)),0))</f>
        <v/>
      </c>
      <c r="I3491" s="50">
        <f>IF(D3491="","",MIN(D3491+F3491,G3491+H3491))</f>
        <v/>
      </c>
      <c r="J3491" s="50">
        <f>IF(D3491="","",MIN(D3491,MAX(0,I3491-F3491)))</f>
        <v/>
      </c>
      <c r="K3491" s="50">
        <f>IF(D3491="","",MAX(0,D3491+F3491-I3491))</f>
        <v/>
      </c>
      <c r="L3491" s="23">
        <f>IF(D3491="","",IF(D3491&lt;=0,"",1+COUNTIFS($D$3406:$D$3505,"&gt;0",$E$3406:$E$3505,"&gt;"&amp;E3491)))</f>
        <v/>
      </c>
      <c r="M3491" s="23">
        <f>IF(D3491="","",IF(AND(K3491&gt;0,L3491=1),"Yes","No"))</f>
        <v/>
      </c>
      <c r="N3491" s="50">
        <f>IF(D3491="","",N3391+F3491)</f>
        <v/>
      </c>
      <c r="O3491" s="49">
        <f>IF(D3491="","",IF(AND(K3491=0,K3391&gt;0),C3491,""))</f>
        <v/>
      </c>
    </row>
    <row r="3492">
      <c r="A3492" s="47">
        <f>IF(B3492="","",DATE(YEAR('Debt Inputs'!$E$2),MONTH('Debt Inputs'!$E$2)+34,1))</f>
        <v/>
      </c>
      <c r="B3492" s="18">
        <f>IF('Debt Inputs'!A92="","",'Debt Inputs'!A92)</f>
        <v/>
      </c>
      <c r="C3492" s="19">
        <f>IF(B3492="","",IFERROR(VLOOKUP(B3492,'Debt Inputs'!$A$6:$M$105,2,FALSE),""))</f>
        <v/>
      </c>
      <c r="D3492" s="48">
        <f>IF(B3492="","",K3392)</f>
        <v/>
      </c>
      <c r="E3492" s="21">
        <f>IF(B3492="","",IFERROR(VLOOKUP(B3492,'Debt Inputs'!$A$6:$M$105,5,FALSE),0))</f>
        <v/>
      </c>
      <c r="F3492" s="48">
        <f>IF(D3492="","",IFERROR(D3492*E3492/12,0))</f>
        <v/>
      </c>
      <c r="G3492" s="48">
        <f>IF(D3492="","",MIN(IFERROR(VLOOKUP(B3492,'Debt Inputs'!$A$6:$M$105,7,FALSE),0),D3492+F3492))</f>
        <v/>
      </c>
      <c r="H3492" s="48">
        <f>IF(D3492="","",IF(L3492=1,MAX(0,'Debt Inputs'!$B$2-SUM($G$3406:$G$3505)),0))</f>
        <v/>
      </c>
      <c r="I3492" s="48">
        <f>IF(D3492="","",MIN(D3492+F3492,G3492+H3492))</f>
        <v/>
      </c>
      <c r="J3492" s="48">
        <f>IF(D3492="","",MIN(D3492,MAX(0,I3492-F3492)))</f>
        <v/>
      </c>
      <c r="K3492" s="48">
        <f>IF(D3492="","",MAX(0,D3492+F3492-I3492))</f>
        <v/>
      </c>
      <c r="L3492" s="18">
        <f>IF(D3492="","",IF(D3492&lt;=0,"",1+COUNTIFS($D$3406:$D$3505,"&gt;0",$E$3406:$E$3505,"&gt;"&amp;E3492)))</f>
        <v/>
      </c>
      <c r="M3492" s="18">
        <f>IF(D3492="","",IF(AND(K3492&gt;0,L3492=1),"Yes","No"))</f>
        <v/>
      </c>
      <c r="N3492" s="48">
        <f>IF(D3492="","",N3392+F3492)</f>
        <v/>
      </c>
      <c r="O3492" s="47">
        <f>IF(D3492="","",IF(AND(K3492=0,K3392&gt;0),C3492,""))</f>
        <v/>
      </c>
    </row>
    <row r="3493">
      <c r="A3493" s="49">
        <f>IF(B3493="","",DATE(YEAR('Debt Inputs'!$E$2),MONTH('Debt Inputs'!$E$2)+34,1))</f>
        <v/>
      </c>
      <c r="B3493" s="23">
        <f>IF('Debt Inputs'!A93="","",'Debt Inputs'!A93)</f>
        <v/>
      </c>
      <c r="C3493" s="24">
        <f>IF(B3493="","",IFERROR(VLOOKUP(B3493,'Debt Inputs'!$A$6:$M$105,2,FALSE),""))</f>
        <v/>
      </c>
      <c r="D3493" s="50">
        <f>IF(B3493="","",K3393)</f>
        <v/>
      </c>
      <c r="E3493" s="26">
        <f>IF(B3493="","",IFERROR(VLOOKUP(B3493,'Debt Inputs'!$A$6:$M$105,5,FALSE),0))</f>
        <v/>
      </c>
      <c r="F3493" s="50">
        <f>IF(D3493="","",IFERROR(D3493*E3493/12,0))</f>
        <v/>
      </c>
      <c r="G3493" s="50">
        <f>IF(D3493="","",MIN(IFERROR(VLOOKUP(B3493,'Debt Inputs'!$A$6:$M$105,7,FALSE),0),D3493+F3493))</f>
        <v/>
      </c>
      <c r="H3493" s="50">
        <f>IF(D3493="","",IF(L3493=1,MAX(0,'Debt Inputs'!$B$2-SUM($G$3406:$G$3505)),0))</f>
        <v/>
      </c>
      <c r="I3493" s="50">
        <f>IF(D3493="","",MIN(D3493+F3493,G3493+H3493))</f>
        <v/>
      </c>
      <c r="J3493" s="50">
        <f>IF(D3493="","",MIN(D3493,MAX(0,I3493-F3493)))</f>
        <v/>
      </c>
      <c r="K3493" s="50">
        <f>IF(D3493="","",MAX(0,D3493+F3493-I3493))</f>
        <v/>
      </c>
      <c r="L3493" s="23">
        <f>IF(D3493="","",IF(D3493&lt;=0,"",1+COUNTIFS($D$3406:$D$3505,"&gt;0",$E$3406:$E$3505,"&gt;"&amp;E3493)))</f>
        <v/>
      </c>
      <c r="M3493" s="23">
        <f>IF(D3493="","",IF(AND(K3493&gt;0,L3493=1),"Yes","No"))</f>
        <v/>
      </c>
      <c r="N3493" s="50">
        <f>IF(D3493="","",N3393+F3493)</f>
        <v/>
      </c>
      <c r="O3493" s="49">
        <f>IF(D3493="","",IF(AND(K3493=0,K3393&gt;0),C3493,""))</f>
        <v/>
      </c>
    </row>
    <row r="3494">
      <c r="A3494" s="47">
        <f>IF(B3494="","",DATE(YEAR('Debt Inputs'!$E$2),MONTH('Debt Inputs'!$E$2)+34,1))</f>
        <v/>
      </c>
      <c r="B3494" s="18">
        <f>IF('Debt Inputs'!A94="","",'Debt Inputs'!A94)</f>
        <v/>
      </c>
      <c r="C3494" s="19">
        <f>IF(B3494="","",IFERROR(VLOOKUP(B3494,'Debt Inputs'!$A$6:$M$105,2,FALSE),""))</f>
        <v/>
      </c>
      <c r="D3494" s="48">
        <f>IF(B3494="","",K3394)</f>
        <v/>
      </c>
      <c r="E3494" s="21">
        <f>IF(B3494="","",IFERROR(VLOOKUP(B3494,'Debt Inputs'!$A$6:$M$105,5,FALSE),0))</f>
        <v/>
      </c>
      <c r="F3494" s="48">
        <f>IF(D3494="","",IFERROR(D3494*E3494/12,0))</f>
        <v/>
      </c>
      <c r="G3494" s="48">
        <f>IF(D3494="","",MIN(IFERROR(VLOOKUP(B3494,'Debt Inputs'!$A$6:$M$105,7,FALSE),0),D3494+F3494))</f>
        <v/>
      </c>
      <c r="H3494" s="48">
        <f>IF(D3494="","",IF(L3494=1,MAX(0,'Debt Inputs'!$B$2-SUM($G$3406:$G$3505)),0))</f>
        <v/>
      </c>
      <c r="I3494" s="48">
        <f>IF(D3494="","",MIN(D3494+F3494,G3494+H3494))</f>
        <v/>
      </c>
      <c r="J3494" s="48">
        <f>IF(D3494="","",MIN(D3494,MAX(0,I3494-F3494)))</f>
        <v/>
      </c>
      <c r="K3494" s="48">
        <f>IF(D3494="","",MAX(0,D3494+F3494-I3494))</f>
        <v/>
      </c>
      <c r="L3494" s="18">
        <f>IF(D3494="","",IF(D3494&lt;=0,"",1+COUNTIFS($D$3406:$D$3505,"&gt;0",$E$3406:$E$3505,"&gt;"&amp;E3494)))</f>
        <v/>
      </c>
      <c r="M3494" s="18">
        <f>IF(D3494="","",IF(AND(K3494&gt;0,L3494=1),"Yes","No"))</f>
        <v/>
      </c>
      <c r="N3494" s="48">
        <f>IF(D3494="","",N3394+F3494)</f>
        <v/>
      </c>
      <c r="O3494" s="47">
        <f>IF(D3494="","",IF(AND(K3494=0,K3394&gt;0),C3494,""))</f>
        <v/>
      </c>
    </row>
    <row r="3495">
      <c r="A3495" s="49">
        <f>IF(B3495="","",DATE(YEAR('Debt Inputs'!$E$2),MONTH('Debt Inputs'!$E$2)+34,1))</f>
        <v/>
      </c>
      <c r="B3495" s="23">
        <f>IF('Debt Inputs'!A95="","",'Debt Inputs'!A95)</f>
        <v/>
      </c>
      <c r="C3495" s="24">
        <f>IF(B3495="","",IFERROR(VLOOKUP(B3495,'Debt Inputs'!$A$6:$M$105,2,FALSE),""))</f>
        <v/>
      </c>
      <c r="D3495" s="50">
        <f>IF(B3495="","",K3395)</f>
        <v/>
      </c>
      <c r="E3495" s="26">
        <f>IF(B3495="","",IFERROR(VLOOKUP(B3495,'Debt Inputs'!$A$6:$M$105,5,FALSE),0))</f>
        <v/>
      </c>
      <c r="F3495" s="50">
        <f>IF(D3495="","",IFERROR(D3495*E3495/12,0))</f>
        <v/>
      </c>
      <c r="G3495" s="50">
        <f>IF(D3495="","",MIN(IFERROR(VLOOKUP(B3495,'Debt Inputs'!$A$6:$M$105,7,FALSE),0),D3495+F3495))</f>
        <v/>
      </c>
      <c r="H3495" s="50">
        <f>IF(D3495="","",IF(L3495=1,MAX(0,'Debt Inputs'!$B$2-SUM($G$3406:$G$3505)),0))</f>
        <v/>
      </c>
      <c r="I3495" s="50">
        <f>IF(D3495="","",MIN(D3495+F3495,G3495+H3495))</f>
        <v/>
      </c>
      <c r="J3495" s="50">
        <f>IF(D3495="","",MIN(D3495,MAX(0,I3495-F3495)))</f>
        <v/>
      </c>
      <c r="K3495" s="50">
        <f>IF(D3495="","",MAX(0,D3495+F3495-I3495))</f>
        <v/>
      </c>
      <c r="L3495" s="23">
        <f>IF(D3495="","",IF(D3495&lt;=0,"",1+COUNTIFS($D$3406:$D$3505,"&gt;0",$E$3406:$E$3505,"&gt;"&amp;E3495)))</f>
        <v/>
      </c>
      <c r="M3495" s="23">
        <f>IF(D3495="","",IF(AND(K3495&gt;0,L3495=1),"Yes","No"))</f>
        <v/>
      </c>
      <c r="N3495" s="50">
        <f>IF(D3495="","",N3395+F3495)</f>
        <v/>
      </c>
      <c r="O3495" s="49">
        <f>IF(D3495="","",IF(AND(K3495=0,K3395&gt;0),C3495,""))</f>
        <v/>
      </c>
    </row>
    <row r="3496">
      <c r="A3496" s="47">
        <f>IF(B3496="","",DATE(YEAR('Debt Inputs'!$E$2),MONTH('Debt Inputs'!$E$2)+34,1))</f>
        <v/>
      </c>
      <c r="B3496" s="18">
        <f>IF('Debt Inputs'!A96="","",'Debt Inputs'!A96)</f>
        <v/>
      </c>
      <c r="C3496" s="19">
        <f>IF(B3496="","",IFERROR(VLOOKUP(B3496,'Debt Inputs'!$A$6:$M$105,2,FALSE),""))</f>
        <v/>
      </c>
      <c r="D3496" s="48">
        <f>IF(B3496="","",K3396)</f>
        <v/>
      </c>
      <c r="E3496" s="21">
        <f>IF(B3496="","",IFERROR(VLOOKUP(B3496,'Debt Inputs'!$A$6:$M$105,5,FALSE),0))</f>
        <v/>
      </c>
      <c r="F3496" s="48">
        <f>IF(D3496="","",IFERROR(D3496*E3496/12,0))</f>
        <v/>
      </c>
      <c r="G3496" s="48">
        <f>IF(D3496="","",MIN(IFERROR(VLOOKUP(B3496,'Debt Inputs'!$A$6:$M$105,7,FALSE),0),D3496+F3496))</f>
        <v/>
      </c>
      <c r="H3496" s="48">
        <f>IF(D3496="","",IF(L3496=1,MAX(0,'Debt Inputs'!$B$2-SUM($G$3406:$G$3505)),0))</f>
        <v/>
      </c>
      <c r="I3496" s="48">
        <f>IF(D3496="","",MIN(D3496+F3496,G3496+H3496))</f>
        <v/>
      </c>
      <c r="J3496" s="48">
        <f>IF(D3496="","",MIN(D3496,MAX(0,I3496-F3496)))</f>
        <v/>
      </c>
      <c r="K3496" s="48">
        <f>IF(D3496="","",MAX(0,D3496+F3496-I3496))</f>
        <v/>
      </c>
      <c r="L3496" s="18">
        <f>IF(D3496="","",IF(D3496&lt;=0,"",1+COUNTIFS($D$3406:$D$3505,"&gt;0",$E$3406:$E$3505,"&gt;"&amp;E3496)))</f>
        <v/>
      </c>
      <c r="M3496" s="18">
        <f>IF(D3496="","",IF(AND(K3496&gt;0,L3496=1),"Yes","No"))</f>
        <v/>
      </c>
      <c r="N3496" s="48">
        <f>IF(D3496="","",N3396+F3496)</f>
        <v/>
      </c>
      <c r="O3496" s="47">
        <f>IF(D3496="","",IF(AND(K3496=0,K3396&gt;0),C3496,""))</f>
        <v/>
      </c>
    </row>
    <row r="3497">
      <c r="A3497" s="49">
        <f>IF(B3497="","",DATE(YEAR('Debt Inputs'!$E$2),MONTH('Debt Inputs'!$E$2)+34,1))</f>
        <v/>
      </c>
      <c r="B3497" s="23">
        <f>IF('Debt Inputs'!A97="","",'Debt Inputs'!A97)</f>
        <v/>
      </c>
      <c r="C3497" s="24">
        <f>IF(B3497="","",IFERROR(VLOOKUP(B3497,'Debt Inputs'!$A$6:$M$105,2,FALSE),""))</f>
        <v/>
      </c>
      <c r="D3497" s="50">
        <f>IF(B3497="","",K3397)</f>
        <v/>
      </c>
      <c r="E3497" s="26">
        <f>IF(B3497="","",IFERROR(VLOOKUP(B3497,'Debt Inputs'!$A$6:$M$105,5,FALSE),0))</f>
        <v/>
      </c>
      <c r="F3497" s="50">
        <f>IF(D3497="","",IFERROR(D3497*E3497/12,0))</f>
        <v/>
      </c>
      <c r="G3497" s="50">
        <f>IF(D3497="","",MIN(IFERROR(VLOOKUP(B3497,'Debt Inputs'!$A$6:$M$105,7,FALSE),0),D3497+F3497))</f>
        <v/>
      </c>
      <c r="H3497" s="50">
        <f>IF(D3497="","",IF(L3497=1,MAX(0,'Debt Inputs'!$B$2-SUM($G$3406:$G$3505)),0))</f>
        <v/>
      </c>
      <c r="I3497" s="50">
        <f>IF(D3497="","",MIN(D3497+F3497,G3497+H3497))</f>
        <v/>
      </c>
      <c r="J3497" s="50">
        <f>IF(D3497="","",MIN(D3497,MAX(0,I3497-F3497)))</f>
        <v/>
      </c>
      <c r="K3497" s="50">
        <f>IF(D3497="","",MAX(0,D3497+F3497-I3497))</f>
        <v/>
      </c>
      <c r="L3497" s="23">
        <f>IF(D3497="","",IF(D3497&lt;=0,"",1+COUNTIFS($D$3406:$D$3505,"&gt;0",$E$3406:$E$3505,"&gt;"&amp;E3497)))</f>
        <v/>
      </c>
      <c r="M3497" s="23">
        <f>IF(D3497="","",IF(AND(K3497&gt;0,L3497=1),"Yes","No"))</f>
        <v/>
      </c>
      <c r="N3497" s="50">
        <f>IF(D3497="","",N3397+F3497)</f>
        <v/>
      </c>
      <c r="O3497" s="49">
        <f>IF(D3497="","",IF(AND(K3497=0,K3397&gt;0),C3497,""))</f>
        <v/>
      </c>
    </row>
    <row r="3498">
      <c r="A3498" s="47">
        <f>IF(B3498="","",DATE(YEAR('Debt Inputs'!$E$2),MONTH('Debt Inputs'!$E$2)+34,1))</f>
        <v/>
      </c>
      <c r="B3498" s="18">
        <f>IF('Debt Inputs'!A98="","",'Debt Inputs'!A98)</f>
        <v/>
      </c>
      <c r="C3498" s="19">
        <f>IF(B3498="","",IFERROR(VLOOKUP(B3498,'Debt Inputs'!$A$6:$M$105,2,FALSE),""))</f>
        <v/>
      </c>
      <c r="D3498" s="48">
        <f>IF(B3498="","",K3398)</f>
        <v/>
      </c>
      <c r="E3498" s="21">
        <f>IF(B3498="","",IFERROR(VLOOKUP(B3498,'Debt Inputs'!$A$6:$M$105,5,FALSE),0))</f>
        <v/>
      </c>
      <c r="F3498" s="48">
        <f>IF(D3498="","",IFERROR(D3498*E3498/12,0))</f>
        <v/>
      </c>
      <c r="G3498" s="48">
        <f>IF(D3498="","",MIN(IFERROR(VLOOKUP(B3498,'Debt Inputs'!$A$6:$M$105,7,FALSE),0),D3498+F3498))</f>
        <v/>
      </c>
      <c r="H3498" s="48">
        <f>IF(D3498="","",IF(L3498=1,MAX(0,'Debt Inputs'!$B$2-SUM($G$3406:$G$3505)),0))</f>
        <v/>
      </c>
      <c r="I3498" s="48">
        <f>IF(D3498="","",MIN(D3498+F3498,G3498+H3498))</f>
        <v/>
      </c>
      <c r="J3498" s="48">
        <f>IF(D3498="","",MIN(D3498,MAX(0,I3498-F3498)))</f>
        <v/>
      </c>
      <c r="K3498" s="48">
        <f>IF(D3498="","",MAX(0,D3498+F3498-I3498))</f>
        <v/>
      </c>
      <c r="L3498" s="18">
        <f>IF(D3498="","",IF(D3498&lt;=0,"",1+COUNTIFS($D$3406:$D$3505,"&gt;0",$E$3406:$E$3505,"&gt;"&amp;E3498)))</f>
        <v/>
      </c>
      <c r="M3498" s="18">
        <f>IF(D3498="","",IF(AND(K3498&gt;0,L3498=1),"Yes","No"))</f>
        <v/>
      </c>
      <c r="N3498" s="48">
        <f>IF(D3498="","",N3398+F3498)</f>
        <v/>
      </c>
      <c r="O3498" s="47">
        <f>IF(D3498="","",IF(AND(K3498=0,K3398&gt;0),C3498,""))</f>
        <v/>
      </c>
    </row>
    <row r="3499">
      <c r="A3499" s="49">
        <f>IF(B3499="","",DATE(YEAR('Debt Inputs'!$E$2),MONTH('Debt Inputs'!$E$2)+34,1))</f>
        <v/>
      </c>
      <c r="B3499" s="23">
        <f>IF('Debt Inputs'!A99="","",'Debt Inputs'!A99)</f>
        <v/>
      </c>
      <c r="C3499" s="24">
        <f>IF(B3499="","",IFERROR(VLOOKUP(B3499,'Debt Inputs'!$A$6:$M$105,2,FALSE),""))</f>
        <v/>
      </c>
      <c r="D3499" s="50">
        <f>IF(B3499="","",K3399)</f>
        <v/>
      </c>
      <c r="E3499" s="26">
        <f>IF(B3499="","",IFERROR(VLOOKUP(B3499,'Debt Inputs'!$A$6:$M$105,5,FALSE),0))</f>
        <v/>
      </c>
      <c r="F3499" s="50">
        <f>IF(D3499="","",IFERROR(D3499*E3499/12,0))</f>
        <v/>
      </c>
      <c r="G3499" s="50">
        <f>IF(D3499="","",MIN(IFERROR(VLOOKUP(B3499,'Debt Inputs'!$A$6:$M$105,7,FALSE),0),D3499+F3499))</f>
        <v/>
      </c>
      <c r="H3499" s="50">
        <f>IF(D3499="","",IF(L3499=1,MAX(0,'Debt Inputs'!$B$2-SUM($G$3406:$G$3505)),0))</f>
        <v/>
      </c>
      <c r="I3499" s="50">
        <f>IF(D3499="","",MIN(D3499+F3499,G3499+H3499))</f>
        <v/>
      </c>
      <c r="J3499" s="50">
        <f>IF(D3499="","",MIN(D3499,MAX(0,I3499-F3499)))</f>
        <v/>
      </c>
      <c r="K3499" s="50">
        <f>IF(D3499="","",MAX(0,D3499+F3499-I3499))</f>
        <v/>
      </c>
      <c r="L3499" s="23">
        <f>IF(D3499="","",IF(D3499&lt;=0,"",1+COUNTIFS($D$3406:$D$3505,"&gt;0",$E$3406:$E$3505,"&gt;"&amp;E3499)))</f>
        <v/>
      </c>
      <c r="M3499" s="23">
        <f>IF(D3499="","",IF(AND(K3499&gt;0,L3499=1),"Yes","No"))</f>
        <v/>
      </c>
      <c r="N3499" s="50">
        <f>IF(D3499="","",N3399+F3499)</f>
        <v/>
      </c>
      <c r="O3499" s="49">
        <f>IF(D3499="","",IF(AND(K3499=0,K3399&gt;0),C3499,""))</f>
        <v/>
      </c>
    </row>
    <row r="3500">
      <c r="A3500" s="47">
        <f>IF(B3500="","",DATE(YEAR('Debt Inputs'!$E$2),MONTH('Debt Inputs'!$E$2)+34,1))</f>
        <v/>
      </c>
      <c r="B3500" s="18">
        <f>IF('Debt Inputs'!A100="","",'Debt Inputs'!A100)</f>
        <v/>
      </c>
      <c r="C3500" s="19">
        <f>IF(B3500="","",IFERROR(VLOOKUP(B3500,'Debt Inputs'!$A$6:$M$105,2,FALSE),""))</f>
        <v/>
      </c>
      <c r="D3500" s="48">
        <f>IF(B3500="","",K3400)</f>
        <v/>
      </c>
      <c r="E3500" s="21">
        <f>IF(B3500="","",IFERROR(VLOOKUP(B3500,'Debt Inputs'!$A$6:$M$105,5,FALSE),0))</f>
        <v/>
      </c>
      <c r="F3500" s="48">
        <f>IF(D3500="","",IFERROR(D3500*E3500/12,0))</f>
        <v/>
      </c>
      <c r="G3500" s="48">
        <f>IF(D3500="","",MIN(IFERROR(VLOOKUP(B3500,'Debt Inputs'!$A$6:$M$105,7,FALSE),0),D3500+F3500))</f>
        <v/>
      </c>
      <c r="H3500" s="48">
        <f>IF(D3500="","",IF(L3500=1,MAX(0,'Debt Inputs'!$B$2-SUM($G$3406:$G$3505)),0))</f>
        <v/>
      </c>
      <c r="I3500" s="48">
        <f>IF(D3500="","",MIN(D3500+F3500,G3500+H3500))</f>
        <v/>
      </c>
      <c r="J3500" s="48">
        <f>IF(D3500="","",MIN(D3500,MAX(0,I3500-F3500)))</f>
        <v/>
      </c>
      <c r="K3500" s="48">
        <f>IF(D3500="","",MAX(0,D3500+F3500-I3500))</f>
        <v/>
      </c>
      <c r="L3500" s="18">
        <f>IF(D3500="","",IF(D3500&lt;=0,"",1+COUNTIFS($D$3406:$D$3505,"&gt;0",$E$3406:$E$3505,"&gt;"&amp;E3500)))</f>
        <v/>
      </c>
      <c r="M3500" s="18">
        <f>IF(D3500="","",IF(AND(K3500&gt;0,L3500=1),"Yes","No"))</f>
        <v/>
      </c>
      <c r="N3500" s="48">
        <f>IF(D3500="","",N3400+F3500)</f>
        <v/>
      </c>
      <c r="O3500" s="47">
        <f>IF(D3500="","",IF(AND(K3500=0,K3400&gt;0),C3500,""))</f>
        <v/>
      </c>
    </row>
    <row r="3501">
      <c r="A3501" s="49">
        <f>IF(B3501="","",DATE(YEAR('Debt Inputs'!$E$2),MONTH('Debt Inputs'!$E$2)+34,1))</f>
        <v/>
      </c>
      <c r="B3501" s="23">
        <f>IF('Debt Inputs'!A101="","",'Debt Inputs'!A101)</f>
        <v/>
      </c>
      <c r="C3501" s="24">
        <f>IF(B3501="","",IFERROR(VLOOKUP(B3501,'Debt Inputs'!$A$6:$M$105,2,FALSE),""))</f>
        <v/>
      </c>
      <c r="D3501" s="50">
        <f>IF(B3501="","",K3401)</f>
        <v/>
      </c>
      <c r="E3501" s="26">
        <f>IF(B3501="","",IFERROR(VLOOKUP(B3501,'Debt Inputs'!$A$6:$M$105,5,FALSE),0))</f>
        <v/>
      </c>
      <c r="F3501" s="50">
        <f>IF(D3501="","",IFERROR(D3501*E3501/12,0))</f>
        <v/>
      </c>
      <c r="G3501" s="50">
        <f>IF(D3501="","",MIN(IFERROR(VLOOKUP(B3501,'Debt Inputs'!$A$6:$M$105,7,FALSE),0),D3501+F3501))</f>
        <v/>
      </c>
      <c r="H3501" s="50">
        <f>IF(D3501="","",IF(L3501=1,MAX(0,'Debt Inputs'!$B$2-SUM($G$3406:$G$3505)),0))</f>
        <v/>
      </c>
      <c r="I3501" s="50">
        <f>IF(D3501="","",MIN(D3501+F3501,G3501+H3501))</f>
        <v/>
      </c>
      <c r="J3501" s="50">
        <f>IF(D3501="","",MIN(D3501,MAX(0,I3501-F3501)))</f>
        <v/>
      </c>
      <c r="K3501" s="50">
        <f>IF(D3501="","",MAX(0,D3501+F3501-I3501))</f>
        <v/>
      </c>
      <c r="L3501" s="23">
        <f>IF(D3501="","",IF(D3501&lt;=0,"",1+COUNTIFS($D$3406:$D$3505,"&gt;0",$E$3406:$E$3505,"&gt;"&amp;E3501)))</f>
        <v/>
      </c>
      <c r="M3501" s="23">
        <f>IF(D3501="","",IF(AND(K3501&gt;0,L3501=1),"Yes","No"))</f>
        <v/>
      </c>
      <c r="N3501" s="50">
        <f>IF(D3501="","",N3401+F3501)</f>
        <v/>
      </c>
      <c r="O3501" s="49">
        <f>IF(D3501="","",IF(AND(K3501=0,K3401&gt;0),C3501,""))</f>
        <v/>
      </c>
    </row>
    <row r="3502">
      <c r="A3502" s="47">
        <f>IF(B3502="","",DATE(YEAR('Debt Inputs'!$E$2),MONTH('Debt Inputs'!$E$2)+34,1))</f>
        <v/>
      </c>
      <c r="B3502" s="18">
        <f>IF('Debt Inputs'!A102="","",'Debt Inputs'!A102)</f>
        <v/>
      </c>
      <c r="C3502" s="19">
        <f>IF(B3502="","",IFERROR(VLOOKUP(B3502,'Debt Inputs'!$A$6:$M$105,2,FALSE),""))</f>
        <v/>
      </c>
      <c r="D3502" s="48">
        <f>IF(B3502="","",K3402)</f>
        <v/>
      </c>
      <c r="E3502" s="21">
        <f>IF(B3502="","",IFERROR(VLOOKUP(B3502,'Debt Inputs'!$A$6:$M$105,5,FALSE),0))</f>
        <v/>
      </c>
      <c r="F3502" s="48">
        <f>IF(D3502="","",IFERROR(D3502*E3502/12,0))</f>
        <v/>
      </c>
      <c r="G3502" s="48">
        <f>IF(D3502="","",MIN(IFERROR(VLOOKUP(B3502,'Debt Inputs'!$A$6:$M$105,7,FALSE),0),D3502+F3502))</f>
        <v/>
      </c>
      <c r="H3502" s="48">
        <f>IF(D3502="","",IF(L3502=1,MAX(0,'Debt Inputs'!$B$2-SUM($G$3406:$G$3505)),0))</f>
        <v/>
      </c>
      <c r="I3502" s="48">
        <f>IF(D3502="","",MIN(D3502+F3502,G3502+H3502))</f>
        <v/>
      </c>
      <c r="J3502" s="48">
        <f>IF(D3502="","",MIN(D3502,MAX(0,I3502-F3502)))</f>
        <v/>
      </c>
      <c r="K3502" s="48">
        <f>IF(D3502="","",MAX(0,D3502+F3502-I3502))</f>
        <v/>
      </c>
      <c r="L3502" s="18">
        <f>IF(D3502="","",IF(D3502&lt;=0,"",1+COUNTIFS($D$3406:$D$3505,"&gt;0",$E$3406:$E$3505,"&gt;"&amp;E3502)))</f>
        <v/>
      </c>
      <c r="M3502" s="18">
        <f>IF(D3502="","",IF(AND(K3502&gt;0,L3502=1),"Yes","No"))</f>
        <v/>
      </c>
      <c r="N3502" s="48">
        <f>IF(D3502="","",N3402+F3502)</f>
        <v/>
      </c>
      <c r="O3502" s="47">
        <f>IF(D3502="","",IF(AND(K3502=0,K3402&gt;0),C3502,""))</f>
        <v/>
      </c>
    </row>
    <row r="3503">
      <c r="A3503" s="49">
        <f>IF(B3503="","",DATE(YEAR('Debt Inputs'!$E$2),MONTH('Debt Inputs'!$E$2)+34,1))</f>
        <v/>
      </c>
      <c r="B3503" s="23">
        <f>IF('Debt Inputs'!A103="","",'Debt Inputs'!A103)</f>
        <v/>
      </c>
      <c r="C3503" s="24">
        <f>IF(B3503="","",IFERROR(VLOOKUP(B3503,'Debt Inputs'!$A$6:$M$105,2,FALSE),""))</f>
        <v/>
      </c>
      <c r="D3503" s="50">
        <f>IF(B3503="","",K3403)</f>
        <v/>
      </c>
      <c r="E3503" s="26">
        <f>IF(B3503="","",IFERROR(VLOOKUP(B3503,'Debt Inputs'!$A$6:$M$105,5,FALSE),0))</f>
        <v/>
      </c>
      <c r="F3503" s="50">
        <f>IF(D3503="","",IFERROR(D3503*E3503/12,0))</f>
        <v/>
      </c>
      <c r="G3503" s="50">
        <f>IF(D3503="","",MIN(IFERROR(VLOOKUP(B3503,'Debt Inputs'!$A$6:$M$105,7,FALSE),0),D3503+F3503))</f>
        <v/>
      </c>
      <c r="H3503" s="50">
        <f>IF(D3503="","",IF(L3503=1,MAX(0,'Debt Inputs'!$B$2-SUM($G$3406:$G$3505)),0))</f>
        <v/>
      </c>
      <c r="I3503" s="50">
        <f>IF(D3503="","",MIN(D3503+F3503,G3503+H3503))</f>
        <v/>
      </c>
      <c r="J3503" s="50">
        <f>IF(D3503="","",MIN(D3503,MAX(0,I3503-F3503)))</f>
        <v/>
      </c>
      <c r="K3503" s="50">
        <f>IF(D3503="","",MAX(0,D3503+F3503-I3503))</f>
        <v/>
      </c>
      <c r="L3503" s="23">
        <f>IF(D3503="","",IF(D3503&lt;=0,"",1+COUNTIFS($D$3406:$D$3505,"&gt;0",$E$3406:$E$3505,"&gt;"&amp;E3503)))</f>
        <v/>
      </c>
      <c r="M3503" s="23">
        <f>IF(D3503="","",IF(AND(K3503&gt;0,L3503=1),"Yes","No"))</f>
        <v/>
      </c>
      <c r="N3503" s="50">
        <f>IF(D3503="","",N3403+F3503)</f>
        <v/>
      </c>
      <c r="O3503" s="49">
        <f>IF(D3503="","",IF(AND(K3503=0,K3403&gt;0),C3503,""))</f>
        <v/>
      </c>
    </row>
    <row r="3504">
      <c r="A3504" s="47">
        <f>IF(B3504="","",DATE(YEAR('Debt Inputs'!$E$2),MONTH('Debt Inputs'!$E$2)+34,1))</f>
        <v/>
      </c>
      <c r="B3504" s="18">
        <f>IF('Debt Inputs'!A104="","",'Debt Inputs'!A104)</f>
        <v/>
      </c>
      <c r="C3504" s="19">
        <f>IF(B3504="","",IFERROR(VLOOKUP(B3504,'Debt Inputs'!$A$6:$M$105,2,FALSE),""))</f>
        <v/>
      </c>
      <c r="D3504" s="48">
        <f>IF(B3504="","",K3404)</f>
        <v/>
      </c>
      <c r="E3504" s="21">
        <f>IF(B3504="","",IFERROR(VLOOKUP(B3504,'Debt Inputs'!$A$6:$M$105,5,FALSE),0))</f>
        <v/>
      </c>
      <c r="F3504" s="48">
        <f>IF(D3504="","",IFERROR(D3504*E3504/12,0))</f>
        <v/>
      </c>
      <c r="G3504" s="48">
        <f>IF(D3504="","",MIN(IFERROR(VLOOKUP(B3504,'Debt Inputs'!$A$6:$M$105,7,FALSE),0),D3504+F3504))</f>
        <v/>
      </c>
      <c r="H3504" s="48">
        <f>IF(D3504="","",IF(L3504=1,MAX(0,'Debt Inputs'!$B$2-SUM($G$3406:$G$3505)),0))</f>
        <v/>
      </c>
      <c r="I3504" s="48">
        <f>IF(D3504="","",MIN(D3504+F3504,G3504+H3504))</f>
        <v/>
      </c>
      <c r="J3504" s="48">
        <f>IF(D3504="","",MIN(D3504,MAX(0,I3504-F3504)))</f>
        <v/>
      </c>
      <c r="K3504" s="48">
        <f>IF(D3504="","",MAX(0,D3504+F3504-I3504))</f>
        <v/>
      </c>
      <c r="L3504" s="18">
        <f>IF(D3504="","",IF(D3504&lt;=0,"",1+COUNTIFS($D$3406:$D$3505,"&gt;0",$E$3406:$E$3505,"&gt;"&amp;E3504)))</f>
        <v/>
      </c>
      <c r="M3504" s="18">
        <f>IF(D3504="","",IF(AND(K3504&gt;0,L3504=1),"Yes","No"))</f>
        <v/>
      </c>
      <c r="N3504" s="48">
        <f>IF(D3504="","",N3404+F3504)</f>
        <v/>
      </c>
      <c r="O3504" s="47">
        <f>IF(D3504="","",IF(AND(K3504=0,K3404&gt;0),C3504,""))</f>
        <v/>
      </c>
    </row>
    <row r="3505">
      <c r="A3505" s="49">
        <f>IF(B3505="","",DATE(YEAR('Debt Inputs'!$E$2),MONTH('Debt Inputs'!$E$2)+34,1))</f>
        <v/>
      </c>
      <c r="B3505" s="23">
        <f>IF('Debt Inputs'!A105="","",'Debt Inputs'!A105)</f>
        <v/>
      </c>
      <c r="C3505" s="24">
        <f>IF(B3505="","",IFERROR(VLOOKUP(B3505,'Debt Inputs'!$A$6:$M$105,2,FALSE),""))</f>
        <v/>
      </c>
      <c r="D3505" s="50">
        <f>IF(B3505="","",K3405)</f>
        <v/>
      </c>
      <c r="E3505" s="26">
        <f>IF(B3505="","",IFERROR(VLOOKUP(B3505,'Debt Inputs'!$A$6:$M$105,5,FALSE),0))</f>
        <v/>
      </c>
      <c r="F3505" s="50">
        <f>IF(D3505="","",IFERROR(D3505*E3505/12,0))</f>
        <v/>
      </c>
      <c r="G3505" s="50">
        <f>IF(D3505="","",MIN(IFERROR(VLOOKUP(B3505,'Debt Inputs'!$A$6:$M$105,7,FALSE),0),D3505+F3505))</f>
        <v/>
      </c>
      <c r="H3505" s="50">
        <f>IF(D3505="","",IF(L3505=1,MAX(0,'Debt Inputs'!$B$2-SUM($G$3406:$G$3505)),0))</f>
        <v/>
      </c>
      <c r="I3505" s="50">
        <f>IF(D3505="","",MIN(D3505+F3505,G3505+H3505))</f>
        <v/>
      </c>
      <c r="J3505" s="50">
        <f>IF(D3505="","",MIN(D3505,MAX(0,I3505-F3505)))</f>
        <v/>
      </c>
      <c r="K3505" s="50">
        <f>IF(D3505="","",MAX(0,D3505+F3505-I3505))</f>
        <v/>
      </c>
      <c r="L3505" s="23">
        <f>IF(D3505="","",IF(D3505&lt;=0,"",1+COUNTIFS($D$3406:$D$3505,"&gt;0",$E$3406:$E$3505,"&gt;"&amp;E3505)))</f>
        <v/>
      </c>
      <c r="M3505" s="23">
        <f>IF(D3505="","",IF(AND(K3505&gt;0,L3505=1),"Yes","No"))</f>
        <v/>
      </c>
      <c r="N3505" s="50">
        <f>IF(D3505="","",N3405+F3505)</f>
        <v/>
      </c>
      <c r="O3505" s="49">
        <f>IF(D3505="","",IF(AND(K3505=0,K3405&gt;0),C3505,""))</f>
        <v/>
      </c>
    </row>
    <row r="3506">
      <c r="A3506" s="47">
        <f>IF(B3506="","",DATE(YEAR('Debt Inputs'!$E$2),MONTH('Debt Inputs'!$E$2)+35,1))</f>
        <v/>
      </c>
      <c r="B3506" s="18">
        <f>IF('Debt Inputs'!A6="","",'Debt Inputs'!A6)</f>
        <v/>
      </c>
      <c r="C3506" s="19">
        <f>IF(B3506="","",IFERROR(VLOOKUP(B3506,'Debt Inputs'!$A$6:$M$105,2,FALSE),""))</f>
        <v/>
      </c>
      <c r="D3506" s="48">
        <f>IF(B3506="","",K3406)</f>
        <v/>
      </c>
      <c r="E3506" s="21">
        <f>IF(B3506="","",IFERROR(VLOOKUP(B3506,'Debt Inputs'!$A$6:$M$105,5,FALSE),0))</f>
        <v/>
      </c>
      <c r="F3506" s="48">
        <f>IF(D3506="","",IFERROR(D3506*E3506/12,0))</f>
        <v/>
      </c>
      <c r="G3506" s="48">
        <f>IF(D3506="","",MIN(IFERROR(VLOOKUP(B3506,'Debt Inputs'!$A$6:$M$105,7,FALSE),0),D3506+F3506))</f>
        <v/>
      </c>
      <c r="H3506" s="48">
        <f>IF(D3506="","",IF(L3506=1,MAX(0,'Debt Inputs'!$B$2-SUM($G$3506:$G$3605)),0))</f>
        <v/>
      </c>
      <c r="I3506" s="48">
        <f>IF(D3506="","",MIN(D3506+F3506,G3506+H3506))</f>
        <v/>
      </c>
      <c r="J3506" s="48">
        <f>IF(D3506="","",MIN(D3506,MAX(0,I3506-F3506)))</f>
        <v/>
      </c>
      <c r="K3506" s="48">
        <f>IF(D3506="","",MAX(0,D3506+F3506-I3506))</f>
        <v/>
      </c>
      <c r="L3506" s="18">
        <f>IF(D3506="","",IF(D3506&lt;=0,"",1+COUNTIFS($D$3506:$D$3605,"&gt;0",$E$3506:$E$3605,"&gt;"&amp;E3506)))</f>
        <v/>
      </c>
      <c r="M3506" s="18">
        <f>IF(D3506="","",IF(AND(K3506&gt;0,L3506=1),"Yes","No"))</f>
        <v/>
      </c>
      <c r="N3506" s="48">
        <f>IF(D3506="","",N3406+F3506)</f>
        <v/>
      </c>
      <c r="O3506" s="47">
        <f>IF(D3506="","",IF(AND(K3506=0,K3406&gt;0),C3506,""))</f>
        <v/>
      </c>
    </row>
    <row r="3507">
      <c r="A3507" s="49">
        <f>IF(B3507="","",DATE(YEAR('Debt Inputs'!$E$2),MONTH('Debt Inputs'!$E$2)+35,1))</f>
        <v/>
      </c>
      <c r="B3507" s="23">
        <f>IF('Debt Inputs'!A7="","",'Debt Inputs'!A7)</f>
        <v/>
      </c>
      <c r="C3507" s="24">
        <f>IF(B3507="","",IFERROR(VLOOKUP(B3507,'Debt Inputs'!$A$6:$M$105,2,FALSE),""))</f>
        <v/>
      </c>
      <c r="D3507" s="50">
        <f>IF(B3507="","",K3407)</f>
        <v/>
      </c>
      <c r="E3507" s="26">
        <f>IF(B3507="","",IFERROR(VLOOKUP(B3507,'Debt Inputs'!$A$6:$M$105,5,FALSE),0))</f>
        <v/>
      </c>
      <c r="F3507" s="50">
        <f>IF(D3507="","",IFERROR(D3507*E3507/12,0))</f>
        <v/>
      </c>
      <c r="G3507" s="50">
        <f>IF(D3507="","",MIN(IFERROR(VLOOKUP(B3507,'Debt Inputs'!$A$6:$M$105,7,FALSE),0),D3507+F3507))</f>
        <v/>
      </c>
      <c r="H3507" s="50">
        <f>IF(D3507="","",IF(L3507=1,MAX(0,'Debt Inputs'!$B$2-SUM($G$3506:$G$3605)),0))</f>
        <v/>
      </c>
      <c r="I3507" s="50">
        <f>IF(D3507="","",MIN(D3507+F3507,G3507+H3507))</f>
        <v/>
      </c>
      <c r="J3507" s="50">
        <f>IF(D3507="","",MIN(D3507,MAX(0,I3507-F3507)))</f>
        <v/>
      </c>
      <c r="K3507" s="50">
        <f>IF(D3507="","",MAX(0,D3507+F3507-I3507))</f>
        <v/>
      </c>
      <c r="L3507" s="23">
        <f>IF(D3507="","",IF(D3507&lt;=0,"",1+COUNTIFS($D$3506:$D$3605,"&gt;0",$E$3506:$E$3605,"&gt;"&amp;E3507)))</f>
        <v/>
      </c>
      <c r="M3507" s="23">
        <f>IF(D3507="","",IF(AND(K3507&gt;0,L3507=1),"Yes","No"))</f>
        <v/>
      </c>
      <c r="N3507" s="50">
        <f>IF(D3507="","",N3407+F3507)</f>
        <v/>
      </c>
      <c r="O3507" s="49">
        <f>IF(D3507="","",IF(AND(K3507=0,K3407&gt;0),C3507,""))</f>
        <v/>
      </c>
    </row>
    <row r="3508">
      <c r="A3508" s="47">
        <f>IF(B3508="","",DATE(YEAR('Debt Inputs'!$E$2),MONTH('Debt Inputs'!$E$2)+35,1))</f>
        <v/>
      </c>
      <c r="B3508" s="18">
        <f>IF('Debt Inputs'!A8="","",'Debt Inputs'!A8)</f>
        <v/>
      </c>
      <c r="C3508" s="19">
        <f>IF(B3508="","",IFERROR(VLOOKUP(B3508,'Debt Inputs'!$A$6:$M$105,2,FALSE),""))</f>
        <v/>
      </c>
      <c r="D3508" s="48">
        <f>IF(B3508="","",K3408)</f>
        <v/>
      </c>
      <c r="E3508" s="21">
        <f>IF(B3508="","",IFERROR(VLOOKUP(B3508,'Debt Inputs'!$A$6:$M$105,5,FALSE),0))</f>
        <v/>
      </c>
      <c r="F3508" s="48">
        <f>IF(D3508="","",IFERROR(D3508*E3508/12,0))</f>
        <v/>
      </c>
      <c r="G3508" s="48">
        <f>IF(D3508="","",MIN(IFERROR(VLOOKUP(B3508,'Debt Inputs'!$A$6:$M$105,7,FALSE),0),D3508+F3508))</f>
        <v/>
      </c>
      <c r="H3508" s="48">
        <f>IF(D3508="","",IF(L3508=1,MAX(0,'Debt Inputs'!$B$2-SUM($G$3506:$G$3605)),0))</f>
        <v/>
      </c>
      <c r="I3508" s="48">
        <f>IF(D3508="","",MIN(D3508+F3508,G3508+H3508))</f>
        <v/>
      </c>
      <c r="J3508" s="48">
        <f>IF(D3508="","",MIN(D3508,MAX(0,I3508-F3508)))</f>
        <v/>
      </c>
      <c r="K3508" s="48">
        <f>IF(D3508="","",MAX(0,D3508+F3508-I3508))</f>
        <v/>
      </c>
      <c r="L3508" s="18">
        <f>IF(D3508="","",IF(D3508&lt;=0,"",1+COUNTIFS($D$3506:$D$3605,"&gt;0",$E$3506:$E$3605,"&gt;"&amp;E3508)))</f>
        <v/>
      </c>
      <c r="M3508" s="18">
        <f>IF(D3508="","",IF(AND(K3508&gt;0,L3508=1),"Yes","No"))</f>
        <v/>
      </c>
      <c r="N3508" s="48">
        <f>IF(D3508="","",N3408+F3508)</f>
        <v/>
      </c>
      <c r="O3508" s="47">
        <f>IF(D3508="","",IF(AND(K3508=0,K3408&gt;0),C3508,""))</f>
        <v/>
      </c>
    </row>
    <row r="3509">
      <c r="A3509" s="49">
        <f>IF(B3509="","",DATE(YEAR('Debt Inputs'!$E$2),MONTH('Debt Inputs'!$E$2)+35,1))</f>
        <v/>
      </c>
      <c r="B3509" s="23">
        <f>IF('Debt Inputs'!A9="","",'Debt Inputs'!A9)</f>
        <v/>
      </c>
      <c r="C3509" s="24">
        <f>IF(B3509="","",IFERROR(VLOOKUP(B3509,'Debt Inputs'!$A$6:$M$105,2,FALSE),""))</f>
        <v/>
      </c>
      <c r="D3509" s="50">
        <f>IF(B3509="","",K3409)</f>
        <v/>
      </c>
      <c r="E3509" s="26">
        <f>IF(B3509="","",IFERROR(VLOOKUP(B3509,'Debt Inputs'!$A$6:$M$105,5,FALSE),0))</f>
        <v/>
      </c>
      <c r="F3509" s="50">
        <f>IF(D3509="","",IFERROR(D3509*E3509/12,0))</f>
        <v/>
      </c>
      <c r="G3509" s="50">
        <f>IF(D3509="","",MIN(IFERROR(VLOOKUP(B3509,'Debt Inputs'!$A$6:$M$105,7,FALSE),0),D3509+F3509))</f>
        <v/>
      </c>
      <c r="H3509" s="50">
        <f>IF(D3509="","",IF(L3509=1,MAX(0,'Debt Inputs'!$B$2-SUM($G$3506:$G$3605)),0))</f>
        <v/>
      </c>
      <c r="I3509" s="50">
        <f>IF(D3509="","",MIN(D3509+F3509,G3509+H3509))</f>
        <v/>
      </c>
      <c r="J3509" s="50">
        <f>IF(D3509="","",MIN(D3509,MAX(0,I3509-F3509)))</f>
        <v/>
      </c>
      <c r="K3509" s="50">
        <f>IF(D3509="","",MAX(0,D3509+F3509-I3509))</f>
        <v/>
      </c>
      <c r="L3509" s="23">
        <f>IF(D3509="","",IF(D3509&lt;=0,"",1+COUNTIFS($D$3506:$D$3605,"&gt;0",$E$3506:$E$3605,"&gt;"&amp;E3509)))</f>
        <v/>
      </c>
      <c r="M3509" s="23">
        <f>IF(D3509="","",IF(AND(K3509&gt;0,L3509=1),"Yes","No"))</f>
        <v/>
      </c>
      <c r="N3509" s="50">
        <f>IF(D3509="","",N3409+F3509)</f>
        <v/>
      </c>
      <c r="O3509" s="49">
        <f>IF(D3509="","",IF(AND(K3509=0,K3409&gt;0),C3509,""))</f>
        <v/>
      </c>
    </row>
    <row r="3510">
      <c r="A3510" s="47">
        <f>IF(B3510="","",DATE(YEAR('Debt Inputs'!$E$2),MONTH('Debt Inputs'!$E$2)+35,1))</f>
        <v/>
      </c>
      <c r="B3510" s="18">
        <f>IF('Debt Inputs'!A10="","",'Debt Inputs'!A10)</f>
        <v/>
      </c>
      <c r="C3510" s="19">
        <f>IF(B3510="","",IFERROR(VLOOKUP(B3510,'Debt Inputs'!$A$6:$M$105,2,FALSE),""))</f>
        <v/>
      </c>
      <c r="D3510" s="48">
        <f>IF(B3510="","",K3410)</f>
        <v/>
      </c>
      <c r="E3510" s="21">
        <f>IF(B3510="","",IFERROR(VLOOKUP(B3510,'Debt Inputs'!$A$6:$M$105,5,FALSE),0))</f>
        <v/>
      </c>
      <c r="F3510" s="48">
        <f>IF(D3510="","",IFERROR(D3510*E3510/12,0))</f>
        <v/>
      </c>
      <c r="G3510" s="48">
        <f>IF(D3510="","",MIN(IFERROR(VLOOKUP(B3510,'Debt Inputs'!$A$6:$M$105,7,FALSE),0),D3510+F3510))</f>
        <v/>
      </c>
      <c r="H3510" s="48">
        <f>IF(D3510="","",IF(L3510=1,MAX(0,'Debt Inputs'!$B$2-SUM($G$3506:$G$3605)),0))</f>
        <v/>
      </c>
      <c r="I3510" s="48">
        <f>IF(D3510="","",MIN(D3510+F3510,G3510+H3510))</f>
        <v/>
      </c>
      <c r="J3510" s="48">
        <f>IF(D3510="","",MIN(D3510,MAX(0,I3510-F3510)))</f>
        <v/>
      </c>
      <c r="K3510" s="48">
        <f>IF(D3510="","",MAX(0,D3510+F3510-I3510))</f>
        <v/>
      </c>
      <c r="L3510" s="18">
        <f>IF(D3510="","",IF(D3510&lt;=0,"",1+COUNTIFS($D$3506:$D$3605,"&gt;0",$E$3506:$E$3605,"&gt;"&amp;E3510)))</f>
        <v/>
      </c>
      <c r="M3510" s="18">
        <f>IF(D3510="","",IF(AND(K3510&gt;0,L3510=1),"Yes","No"))</f>
        <v/>
      </c>
      <c r="N3510" s="48">
        <f>IF(D3510="","",N3410+F3510)</f>
        <v/>
      </c>
      <c r="O3510" s="47">
        <f>IF(D3510="","",IF(AND(K3510=0,K3410&gt;0),C3510,""))</f>
        <v/>
      </c>
    </row>
    <row r="3511">
      <c r="A3511" s="49">
        <f>IF(B3511="","",DATE(YEAR('Debt Inputs'!$E$2),MONTH('Debt Inputs'!$E$2)+35,1))</f>
        <v/>
      </c>
      <c r="B3511" s="23">
        <f>IF('Debt Inputs'!A11="","",'Debt Inputs'!A11)</f>
        <v/>
      </c>
      <c r="C3511" s="24">
        <f>IF(B3511="","",IFERROR(VLOOKUP(B3511,'Debt Inputs'!$A$6:$M$105,2,FALSE),""))</f>
        <v/>
      </c>
      <c r="D3511" s="50">
        <f>IF(B3511="","",K3411)</f>
        <v/>
      </c>
      <c r="E3511" s="26">
        <f>IF(B3511="","",IFERROR(VLOOKUP(B3511,'Debt Inputs'!$A$6:$M$105,5,FALSE),0))</f>
        <v/>
      </c>
      <c r="F3511" s="50">
        <f>IF(D3511="","",IFERROR(D3511*E3511/12,0))</f>
        <v/>
      </c>
      <c r="G3511" s="50">
        <f>IF(D3511="","",MIN(IFERROR(VLOOKUP(B3511,'Debt Inputs'!$A$6:$M$105,7,FALSE),0),D3511+F3511))</f>
        <v/>
      </c>
      <c r="H3511" s="50">
        <f>IF(D3511="","",IF(L3511=1,MAX(0,'Debt Inputs'!$B$2-SUM($G$3506:$G$3605)),0))</f>
        <v/>
      </c>
      <c r="I3511" s="50">
        <f>IF(D3511="","",MIN(D3511+F3511,G3511+H3511))</f>
        <v/>
      </c>
      <c r="J3511" s="50">
        <f>IF(D3511="","",MIN(D3511,MAX(0,I3511-F3511)))</f>
        <v/>
      </c>
      <c r="K3511" s="50">
        <f>IF(D3511="","",MAX(0,D3511+F3511-I3511))</f>
        <v/>
      </c>
      <c r="L3511" s="23">
        <f>IF(D3511="","",IF(D3511&lt;=0,"",1+COUNTIFS($D$3506:$D$3605,"&gt;0",$E$3506:$E$3605,"&gt;"&amp;E3511)))</f>
        <v/>
      </c>
      <c r="M3511" s="23">
        <f>IF(D3511="","",IF(AND(K3511&gt;0,L3511=1),"Yes","No"))</f>
        <v/>
      </c>
      <c r="N3511" s="50">
        <f>IF(D3511="","",N3411+F3511)</f>
        <v/>
      </c>
      <c r="O3511" s="49">
        <f>IF(D3511="","",IF(AND(K3511=0,K3411&gt;0),C3511,""))</f>
        <v/>
      </c>
    </row>
    <row r="3512">
      <c r="A3512" s="47">
        <f>IF(B3512="","",DATE(YEAR('Debt Inputs'!$E$2),MONTH('Debt Inputs'!$E$2)+35,1))</f>
        <v/>
      </c>
      <c r="B3512" s="18">
        <f>IF('Debt Inputs'!A12="","",'Debt Inputs'!A12)</f>
        <v/>
      </c>
      <c r="C3512" s="19">
        <f>IF(B3512="","",IFERROR(VLOOKUP(B3512,'Debt Inputs'!$A$6:$M$105,2,FALSE),""))</f>
        <v/>
      </c>
      <c r="D3512" s="48">
        <f>IF(B3512="","",K3412)</f>
        <v/>
      </c>
      <c r="E3512" s="21">
        <f>IF(B3512="","",IFERROR(VLOOKUP(B3512,'Debt Inputs'!$A$6:$M$105,5,FALSE),0))</f>
        <v/>
      </c>
      <c r="F3512" s="48">
        <f>IF(D3512="","",IFERROR(D3512*E3512/12,0))</f>
        <v/>
      </c>
      <c r="G3512" s="48">
        <f>IF(D3512="","",MIN(IFERROR(VLOOKUP(B3512,'Debt Inputs'!$A$6:$M$105,7,FALSE),0),D3512+F3512))</f>
        <v/>
      </c>
      <c r="H3512" s="48">
        <f>IF(D3512="","",IF(L3512=1,MAX(0,'Debt Inputs'!$B$2-SUM($G$3506:$G$3605)),0))</f>
        <v/>
      </c>
      <c r="I3512" s="48">
        <f>IF(D3512="","",MIN(D3512+F3512,G3512+H3512))</f>
        <v/>
      </c>
      <c r="J3512" s="48">
        <f>IF(D3512="","",MIN(D3512,MAX(0,I3512-F3512)))</f>
        <v/>
      </c>
      <c r="K3512" s="48">
        <f>IF(D3512="","",MAX(0,D3512+F3512-I3512))</f>
        <v/>
      </c>
      <c r="L3512" s="18">
        <f>IF(D3512="","",IF(D3512&lt;=0,"",1+COUNTIFS($D$3506:$D$3605,"&gt;0",$E$3506:$E$3605,"&gt;"&amp;E3512)))</f>
        <v/>
      </c>
      <c r="M3512" s="18">
        <f>IF(D3512="","",IF(AND(K3512&gt;0,L3512=1),"Yes","No"))</f>
        <v/>
      </c>
      <c r="N3512" s="48">
        <f>IF(D3512="","",N3412+F3512)</f>
        <v/>
      </c>
      <c r="O3512" s="47">
        <f>IF(D3512="","",IF(AND(K3512=0,K3412&gt;0),C3512,""))</f>
        <v/>
      </c>
    </row>
    <row r="3513">
      <c r="A3513" s="49">
        <f>IF(B3513="","",DATE(YEAR('Debt Inputs'!$E$2),MONTH('Debt Inputs'!$E$2)+35,1))</f>
        <v/>
      </c>
      <c r="B3513" s="23">
        <f>IF('Debt Inputs'!A13="","",'Debt Inputs'!A13)</f>
        <v/>
      </c>
      <c r="C3513" s="24">
        <f>IF(B3513="","",IFERROR(VLOOKUP(B3513,'Debt Inputs'!$A$6:$M$105,2,FALSE),""))</f>
        <v/>
      </c>
      <c r="D3513" s="50">
        <f>IF(B3513="","",K3413)</f>
        <v/>
      </c>
      <c r="E3513" s="26">
        <f>IF(B3513="","",IFERROR(VLOOKUP(B3513,'Debt Inputs'!$A$6:$M$105,5,FALSE),0))</f>
        <v/>
      </c>
      <c r="F3513" s="50">
        <f>IF(D3513="","",IFERROR(D3513*E3513/12,0))</f>
        <v/>
      </c>
      <c r="G3513" s="50">
        <f>IF(D3513="","",MIN(IFERROR(VLOOKUP(B3513,'Debt Inputs'!$A$6:$M$105,7,FALSE),0),D3513+F3513))</f>
        <v/>
      </c>
      <c r="H3513" s="50">
        <f>IF(D3513="","",IF(L3513=1,MAX(0,'Debt Inputs'!$B$2-SUM($G$3506:$G$3605)),0))</f>
        <v/>
      </c>
      <c r="I3513" s="50">
        <f>IF(D3513="","",MIN(D3513+F3513,G3513+H3513))</f>
        <v/>
      </c>
      <c r="J3513" s="50">
        <f>IF(D3513="","",MIN(D3513,MAX(0,I3513-F3513)))</f>
        <v/>
      </c>
      <c r="K3513" s="50">
        <f>IF(D3513="","",MAX(0,D3513+F3513-I3513))</f>
        <v/>
      </c>
      <c r="L3513" s="23">
        <f>IF(D3513="","",IF(D3513&lt;=0,"",1+COUNTIFS($D$3506:$D$3605,"&gt;0",$E$3506:$E$3605,"&gt;"&amp;E3513)))</f>
        <v/>
      </c>
      <c r="M3513" s="23">
        <f>IF(D3513="","",IF(AND(K3513&gt;0,L3513=1),"Yes","No"))</f>
        <v/>
      </c>
      <c r="N3513" s="50">
        <f>IF(D3513="","",N3413+F3513)</f>
        <v/>
      </c>
      <c r="O3513" s="49">
        <f>IF(D3513="","",IF(AND(K3513=0,K3413&gt;0),C3513,""))</f>
        <v/>
      </c>
    </row>
    <row r="3514">
      <c r="A3514" s="47">
        <f>IF(B3514="","",DATE(YEAR('Debt Inputs'!$E$2),MONTH('Debt Inputs'!$E$2)+35,1))</f>
        <v/>
      </c>
      <c r="B3514" s="18">
        <f>IF('Debt Inputs'!A14="","",'Debt Inputs'!A14)</f>
        <v/>
      </c>
      <c r="C3514" s="19">
        <f>IF(B3514="","",IFERROR(VLOOKUP(B3514,'Debt Inputs'!$A$6:$M$105,2,FALSE),""))</f>
        <v/>
      </c>
      <c r="D3514" s="48">
        <f>IF(B3514="","",K3414)</f>
        <v/>
      </c>
      <c r="E3514" s="21">
        <f>IF(B3514="","",IFERROR(VLOOKUP(B3514,'Debt Inputs'!$A$6:$M$105,5,FALSE),0))</f>
        <v/>
      </c>
      <c r="F3514" s="48">
        <f>IF(D3514="","",IFERROR(D3514*E3514/12,0))</f>
        <v/>
      </c>
      <c r="G3514" s="48">
        <f>IF(D3514="","",MIN(IFERROR(VLOOKUP(B3514,'Debt Inputs'!$A$6:$M$105,7,FALSE),0),D3514+F3514))</f>
        <v/>
      </c>
      <c r="H3514" s="48">
        <f>IF(D3514="","",IF(L3514=1,MAX(0,'Debt Inputs'!$B$2-SUM($G$3506:$G$3605)),0))</f>
        <v/>
      </c>
      <c r="I3514" s="48">
        <f>IF(D3514="","",MIN(D3514+F3514,G3514+H3514))</f>
        <v/>
      </c>
      <c r="J3514" s="48">
        <f>IF(D3514="","",MIN(D3514,MAX(0,I3514-F3514)))</f>
        <v/>
      </c>
      <c r="K3514" s="48">
        <f>IF(D3514="","",MAX(0,D3514+F3514-I3514))</f>
        <v/>
      </c>
      <c r="L3514" s="18">
        <f>IF(D3514="","",IF(D3514&lt;=0,"",1+COUNTIFS($D$3506:$D$3605,"&gt;0",$E$3506:$E$3605,"&gt;"&amp;E3514)))</f>
        <v/>
      </c>
      <c r="M3514" s="18">
        <f>IF(D3514="","",IF(AND(K3514&gt;0,L3514=1),"Yes","No"))</f>
        <v/>
      </c>
      <c r="N3514" s="48">
        <f>IF(D3514="","",N3414+F3514)</f>
        <v/>
      </c>
      <c r="O3514" s="47">
        <f>IF(D3514="","",IF(AND(K3514=0,K3414&gt;0),C3514,""))</f>
        <v/>
      </c>
    </row>
    <row r="3515">
      <c r="A3515" s="49">
        <f>IF(B3515="","",DATE(YEAR('Debt Inputs'!$E$2),MONTH('Debt Inputs'!$E$2)+35,1))</f>
        <v/>
      </c>
      <c r="B3515" s="23">
        <f>IF('Debt Inputs'!A15="","",'Debt Inputs'!A15)</f>
        <v/>
      </c>
      <c r="C3515" s="24">
        <f>IF(B3515="","",IFERROR(VLOOKUP(B3515,'Debt Inputs'!$A$6:$M$105,2,FALSE),""))</f>
        <v/>
      </c>
      <c r="D3515" s="50">
        <f>IF(B3515="","",K3415)</f>
        <v/>
      </c>
      <c r="E3515" s="26">
        <f>IF(B3515="","",IFERROR(VLOOKUP(B3515,'Debt Inputs'!$A$6:$M$105,5,FALSE),0))</f>
        <v/>
      </c>
      <c r="F3515" s="50">
        <f>IF(D3515="","",IFERROR(D3515*E3515/12,0))</f>
        <v/>
      </c>
      <c r="G3515" s="50">
        <f>IF(D3515="","",MIN(IFERROR(VLOOKUP(B3515,'Debt Inputs'!$A$6:$M$105,7,FALSE),0),D3515+F3515))</f>
        <v/>
      </c>
      <c r="H3515" s="50">
        <f>IF(D3515="","",IF(L3515=1,MAX(0,'Debt Inputs'!$B$2-SUM($G$3506:$G$3605)),0))</f>
        <v/>
      </c>
      <c r="I3515" s="50">
        <f>IF(D3515="","",MIN(D3515+F3515,G3515+H3515))</f>
        <v/>
      </c>
      <c r="J3515" s="50">
        <f>IF(D3515="","",MIN(D3515,MAX(0,I3515-F3515)))</f>
        <v/>
      </c>
      <c r="K3515" s="50">
        <f>IF(D3515="","",MAX(0,D3515+F3515-I3515))</f>
        <v/>
      </c>
      <c r="L3515" s="23">
        <f>IF(D3515="","",IF(D3515&lt;=0,"",1+COUNTIFS($D$3506:$D$3605,"&gt;0",$E$3506:$E$3605,"&gt;"&amp;E3515)))</f>
        <v/>
      </c>
      <c r="M3515" s="23">
        <f>IF(D3515="","",IF(AND(K3515&gt;0,L3515=1),"Yes","No"))</f>
        <v/>
      </c>
      <c r="N3515" s="50">
        <f>IF(D3515="","",N3415+F3515)</f>
        <v/>
      </c>
      <c r="O3515" s="49">
        <f>IF(D3515="","",IF(AND(K3515=0,K3415&gt;0),C3515,""))</f>
        <v/>
      </c>
    </row>
    <row r="3516">
      <c r="A3516" s="47">
        <f>IF(B3516="","",DATE(YEAR('Debt Inputs'!$E$2),MONTH('Debt Inputs'!$E$2)+35,1))</f>
        <v/>
      </c>
      <c r="B3516" s="18">
        <f>IF('Debt Inputs'!A16="","",'Debt Inputs'!A16)</f>
        <v/>
      </c>
      <c r="C3516" s="19">
        <f>IF(B3516="","",IFERROR(VLOOKUP(B3516,'Debt Inputs'!$A$6:$M$105,2,FALSE),""))</f>
        <v/>
      </c>
      <c r="D3516" s="48">
        <f>IF(B3516="","",K3416)</f>
        <v/>
      </c>
      <c r="E3516" s="21">
        <f>IF(B3516="","",IFERROR(VLOOKUP(B3516,'Debt Inputs'!$A$6:$M$105,5,FALSE),0))</f>
        <v/>
      </c>
      <c r="F3516" s="48">
        <f>IF(D3516="","",IFERROR(D3516*E3516/12,0))</f>
        <v/>
      </c>
      <c r="G3516" s="48">
        <f>IF(D3516="","",MIN(IFERROR(VLOOKUP(B3516,'Debt Inputs'!$A$6:$M$105,7,FALSE),0),D3516+F3516))</f>
        <v/>
      </c>
      <c r="H3516" s="48">
        <f>IF(D3516="","",IF(L3516=1,MAX(0,'Debt Inputs'!$B$2-SUM($G$3506:$G$3605)),0))</f>
        <v/>
      </c>
      <c r="I3516" s="48">
        <f>IF(D3516="","",MIN(D3516+F3516,G3516+H3516))</f>
        <v/>
      </c>
      <c r="J3516" s="48">
        <f>IF(D3516="","",MIN(D3516,MAX(0,I3516-F3516)))</f>
        <v/>
      </c>
      <c r="K3516" s="48">
        <f>IF(D3516="","",MAX(0,D3516+F3516-I3516))</f>
        <v/>
      </c>
      <c r="L3516" s="18">
        <f>IF(D3516="","",IF(D3516&lt;=0,"",1+COUNTIFS($D$3506:$D$3605,"&gt;0",$E$3506:$E$3605,"&gt;"&amp;E3516)))</f>
        <v/>
      </c>
      <c r="M3516" s="18">
        <f>IF(D3516="","",IF(AND(K3516&gt;0,L3516=1),"Yes","No"))</f>
        <v/>
      </c>
      <c r="N3516" s="48">
        <f>IF(D3516="","",N3416+F3516)</f>
        <v/>
      </c>
      <c r="O3516" s="47">
        <f>IF(D3516="","",IF(AND(K3516=0,K3416&gt;0),C3516,""))</f>
        <v/>
      </c>
    </row>
    <row r="3517">
      <c r="A3517" s="49">
        <f>IF(B3517="","",DATE(YEAR('Debt Inputs'!$E$2),MONTH('Debt Inputs'!$E$2)+35,1))</f>
        <v/>
      </c>
      <c r="B3517" s="23">
        <f>IF('Debt Inputs'!A17="","",'Debt Inputs'!A17)</f>
        <v/>
      </c>
      <c r="C3517" s="24">
        <f>IF(B3517="","",IFERROR(VLOOKUP(B3517,'Debt Inputs'!$A$6:$M$105,2,FALSE),""))</f>
        <v/>
      </c>
      <c r="D3517" s="50">
        <f>IF(B3517="","",K3417)</f>
        <v/>
      </c>
      <c r="E3517" s="26">
        <f>IF(B3517="","",IFERROR(VLOOKUP(B3517,'Debt Inputs'!$A$6:$M$105,5,FALSE),0))</f>
        <v/>
      </c>
      <c r="F3517" s="50">
        <f>IF(D3517="","",IFERROR(D3517*E3517/12,0))</f>
        <v/>
      </c>
      <c r="G3517" s="50">
        <f>IF(D3517="","",MIN(IFERROR(VLOOKUP(B3517,'Debt Inputs'!$A$6:$M$105,7,FALSE),0),D3517+F3517))</f>
        <v/>
      </c>
      <c r="H3517" s="50">
        <f>IF(D3517="","",IF(L3517=1,MAX(0,'Debt Inputs'!$B$2-SUM($G$3506:$G$3605)),0))</f>
        <v/>
      </c>
      <c r="I3517" s="50">
        <f>IF(D3517="","",MIN(D3517+F3517,G3517+H3517))</f>
        <v/>
      </c>
      <c r="J3517" s="50">
        <f>IF(D3517="","",MIN(D3517,MAX(0,I3517-F3517)))</f>
        <v/>
      </c>
      <c r="K3517" s="50">
        <f>IF(D3517="","",MAX(0,D3517+F3517-I3517))</f>
        <v/>
      </c>
      <c r="L3517" s="23">
        <f>IF(D3517="","",IF(D3517&lt;=0,"",1+COUNTIFS($D$3506:$D$3605,"&gt;0",$E$3506:$E$3605,"&gt;"&amp;E3517)))</f>
        <v/>
      </c>
      <c r="M3517" s="23">
        <f>IF(D3517="","",IF(AND(K3517&gt;0,L3517=1),"Yes","No"))</f>
        <v/>
      </c>
      <c r="N3517" s="50">
        <f>IF(D3517="","",N3417+F3517)</f>
        <v/>
      </c>
      <c r="O3517" s="49">
        <f>IF(D3517="","",IF(AND(K3517=0,K3417&gt;0),C3517,""))</f>
        <v/>
      </c>
    </row>
    <row r="3518">
      <c r="A3518" s="47">
        <f>IF(B3518="","",DATE(YEAR('Debt Inputs'!$E$2),MONTH('Debt Inputs'!$E$2)+35,1))</f>
        <v/>
      </c>
      <c r="B3518" s="18">
        <f>IF('Debt Inputs'!A18="","",'Debt Inputs'!A18)</f>
        <v/>
      </c>
      <c r="C3518" s="19">
        <f>IF(B3518="","",IFERROR(VLOOKUP(B3518,'Debt Inputs'!$A$6:$M$105,2,FALSE),""))</f>
        <v/>
      </c>
      <c r="D3518" s="48">
        <f>IF(B3518="","",K3418)</f>
        <v/>
      </c>
      <c r="E3518" s="21">
        <f>IF(B3518="","",IFERROR(VLOOKUP(B3518,'Debt Inputs'!$A$6:$M$105,5,FALSE),0))</f>
        <v/>
      </c>
      <c r="F3518" s="48">
        <f>IF(D3518="","",IFERROR(D3518*E3518/12,0))</f>
        <v/>
      </c>
      <c r="G3518" s="48">
        <f>IF(D3518="","",MIN(IFERROR(VLOOKUP(B3518,'Debt Inputs'!$A$6:$M$105,7,FALSE),0),D3518+F3518))</f>
        <v/>
      </c>
      <c r="H3518" s="48">
        <f>IF(D3518="","",IF(L3518=1,MAX(0,'Debt Inputs'!$B$2-SUM($G$3506:$G$3605)),0))</f>
        <v/>
      </c>
      <c r="I3518" s="48">
        <f>IF(D3518="","",MIN(D3518+F3518,G3518+H3518))</f>
        <v/>
      </c>
      <c r="J3518" s="48">
        <f>IF(D3518="","",MIN(D3518,MAX(0,I3518-F3518)))</f>
        <v/>
      </c>
      <c r="K3518" s="48">
        <f>IF(D3518="","",MAX(0,D3518+F3518-I3518))</f>
        <v/>
      </c>
      <c r="L3518" s="18">
        <f>IF(D3518="","",IF(D3518&lt;=0,"",1+COUNTIFS($D$3506:$D$3605,"&gt;0",$E$3506:$E$3605,"&gt;"&amp;E3518)))</f>
        <v/>
      </c>
      <c r="M3518" s="18">
        <f>IF(D3518="","",IF(AND(K3518&gt;0,L3518=1),"Yes","No"))</f>
        <v/>
      </c>
      <c r="N3518" s="48">
        <f>IF(D3518="","",N3418+F3518)</f>
        <v/>
      </c>
      <c r="O3518" s="47">
        <f>IF(D3518="","",IF(AND(K3518=0,K3418&gt;0),C3518,""))</f>
        <v/>
      </c>
    </row>
    <row r="3519">
      <c r="A3519" s="49">
        <f>IF(B3519="","",DATE(YEAR('Debt Inputs'!$E$2),MONTH('Debt Inputs'!$E$2)+35,1))</f>
        <v/>
      </c>
      <c r="B3519" s="23">
        <f>IF('Debt Inputs'!A19="","",'Debt Inputs'!A19)</f>
        <v/>
      </c>
      <c r="C3519" s="24">
        <f>IF(B3519="","",IFERROR(VLOOKUP(B3519,'Debt Inputs'!$A$6:$M$105,2,FALSE),""))</f>
        <v/>
      </c>
      <c r="D3519" s="50">
        <f>IF(B3519="","",K3419)</f>
        <v/>
      </c>
      <c r="E3519" s="26">
        <f>IF(B3519="","",IFERROR(VLOOKUP(B3519,'Debt Inputs'!$A$6:$M$105,5,FALSE),0))</f>
        <v/>
      </c>
      <c r="F3519" s="50">
        <f>IF(D3519="","",IFERROR(D3519*E3519/12,0))</f>
        <v/>
      </c>
      <c r="G3519" s="50">
        <f>IF(D3519="","",MIN(IFERROR(VLOOKUP(B3519,'Debt Inputs'!$A$6:$M$105,7,FALSE),0),D3519+F3519))</f>
        <v/>
      </c>
      <c r="H3519" s="50">
        <f>IF(D3519="","",IF(L3519=1,MAX(0,'Debt Inputs'!$B$2-SUM($G$3506:$G$3605)),0))</f>
        <v/>
      </c>
      <c r="I3519" s="50">
        <f>IF(D3519="","",MIN(D3519+F3519,G3519+H3519))</f>
        <v/>
      </c>
      <c r="J3519" s="50">
        <f>IF(D3519="","",MIN(D3519,MAX(0,I3519-F3519)))</f>
        <v/>
      </c>
      <c r="K3519" s="50">
        <f>IF(D3519="","",MAX(0,D3519+F3519-I3519))</f>
        <v/>
      </c>
      <c r="L3519" s="23">
        <f>IF(D3519="","",IF(D3519&lt;=0,"",1+COUNTIFS($D$3506:$D$3605,"&gt;0",$E$3506:$E$3605,"&gt;"&amp;E3519)))</f>
        <v/>
      </c>
      <c r="M3519" s="23">
        <f>IF(D3519="","",IF(AND(K3519&gt;0,L3519=1),"Yes","No"))</f>
        <v/>
      </c>
      <c r="N3519" s="50">
        <f>IF(D3519="","",N3419+F3519)</f>
        <v/>
      </c>
      <c r="O3519" s="49">
        <f>IF(D3519="","",IF(AND(K3519=0,K3419&gt;0),C3519,""))</f>
        <v/>
      </c>
    </row>
    <row r="3520">
      <c r="A3520" s="47">
        <f>IF(B3520="","",DATE(YEAR('Debt Inputs'!$E$2),MONTH('Debt Inputs'!$E$2)+35,1))</f>
        <v/>
      </c>
      <c r="B3520" s="18">
        <f>IF('Debt Inputs'!A20="","",'Debt Inputs'!A20)</f>
        <v/>
      </c>
      <c r="C3520" s="19">
        <f>IF(B3520="","",IFERROR(VLOOKUP(B3520,'Debt Inputs'!$A$6:$M$105,2,FALSE),""))</f>
        <v/>
      </c>
      <c r="D3520" s="48">
        <f>IF(B3520="","",K3420)</f>
        <v/>
      </c>
      <c r="E3520" s="21">
        <f>IF(B3520="","",IFERROR(VLOOKUP(B3520,'Debt Inputs'!$A$6:$M$105,5,FALSE),0))</f>
        <v/>
      </c>
      <c r="F3520" s="48">
        <f>IF(D3520="","",IFERROR(D3520*E3520/12,0))</f>
        <v/>
      </c>
      <c r="G3520" s="48">
        <f>IF(D3520="","",MIN(IFERROR(VLOOKUP(B3520,'Debt Inputs'!$A$6:$M$105,7,FALSE),0),D3520+F3520))</f>
        <v/>
      </c>
      <c r="H3520" s="48">
        <f>IF(D3520="","",IF(L3520=1,MAX(0,'Debt Inputs'!$B$2-SUM($G$3506:$G$3605)),0))</f>
        <v/>
      </c>
      <c r="I3520" s="48">
        <f>IF(D3520="","",MIN(D3520+F3520,G3520+H3520))</f>
        <v/>
      </c>
      <c r="J3520" s="48">
        <f>IF(D3520="","",MIN(D3520,MAX(0,I3520-F3520)))</f>
        <v/>
      </c>
      <c r="K3520" s="48">
        <f>IF(D3520="","",MAX(0,D3520+F3520-I3520))</f>
        <v/>
      </c>
      <c r="L3520" s="18">
        <f>IF(D3520="","",IF(D3520&lt;=0,"",1+COUNTIFS($D$3506:$D$3605,"&gt;0",$E$3506:$E$3605,"&gt;"&amp;E3520)))</f>
        <v/>
      </c>
      <c r="M3520" s="18">
        <f>IF(D3520="","",IF(AND(K3520&gt;0,L3520=1),"Yes","No"))</f>
        <v/>
      </c>
      <c r="N3520" s="48">
        <f>IF(D3520="","",N3420+F3520)</f>
        <v/>
      </c>
      <c r="O3520" s="47">
        <f>IF(D3520="","",IF(AND(K3520=0,K3420&gt;0),C3520,""))</f>
        <v/>
      </c>
    </row>
    <row r="3521">
      <c r="A3521" s="49">
        <f>IF(B3521="","",DATE(YEAR('Debt Inputs'!$E$2),MONTH('Debt Inputs'!$E$2)+35,1))</f>
        <v/>
      </c>
      <c r="B3521" s="23">
        <f>IF('Debt Inputs'!A21="","",'Debt Inputs'!A21)</f>
        <v/>
      </c>
      <c r="C3521" s="24">
        <f>IF(B3521="","",IFERROR(VLOOKUP(B3521,'Debt Inputs'!$A$6:$M$105,2,FALSE),""))</f>
        <v/>
      </c>
      <c r="D3521" s="50">
        <f>IF(B3521="","",K3421)</f>
        <v/>
      </c>
      <c r="E3521" s="26">
        <f>IF(B3521="","",IFERROR(VLOOKUP(B3521,'Debt Inputs'!$A$6:$M$105,5,FALSE),0))</f>
        <v/>
      </c>
      <c r="F3521" s="50">
        <f>IF(D3521="","",IFERROR(D3521*E3521/12,0))</f>
        <v/>
      </c>
      <c r="G3521" s="50">
        <f>IF(D3521="","",MIN(IFERROR(VLOOKUP(B3521,'Debt Inputs'!$A$6:$M$105,7,FALSE),0),D3521+F3521))</f>
        <v/>
      </c>
      <c r="H3521" s="50">
        <f>IF(D3521="","",IF(L3521=1,MAX(0,'Debt Inputs'!$B$2-SUM($G$3506:$G$3605)),0))</f>
        <v/>
      </c>
      <c r="I3521" s="50">
        <f>IF(D3521="","",MIN(D3521+F3521,G3521+H3521))</f>
        <v/>
      </c>
      <c r="J3521" s="50">
        <f>IF(D3521="","",MIN(D3521,MAX(0,I3521-F3521)))</f>
        <v/>
      </c>
      <c r="K3521" s="50">
        <f>IF(D3521="","",MAX(0,D3521+F3521-I3521))</f>
        <v/>
      </c>
      <c r="L3521" s="23">
        <f>IF(D3521="","",IF(D3521&lt;=0,"",1+COUNTIFS($D$3506:$D$3605,"&gt;0",$E$3506:$E$3605,"&gt;"&amp;E3521)))</f>
        <v/>
      </c>
      <c r="M3521" s="23">
        <f>IF(D3521="","",IF(AND(K3521&gt;0,L3521=1),"Yes","No"))</f>
        <v/>
      </c>
      <c r="N3521" s="50">
        <f>IF(D3521="","",N3421+F3521)</f>
        <v/>
      </c>
      <c r="O3521" s="49">
        <f>IF(D3521="","",IF(AND(K3521=0,K3421&gt;0),C3521,""))</f>
        <v/>
      </c>
    </row>
    <row r="3522">
      <c r="A3522" s="47">
        <f>IF(B3522="","",DATE(YEAR('Debt Inputs'!$E$2),MONTH('Debt Inputs'!$E$2)+35,1))</f>
        <v/>
      </c>
      <c r="B3522" s="18">
        <f>IF('Debt Inputs'!A22="","",'Debt Inputs'!A22)</f>
        <v/>
      </c>
      <c r="C3522" s="19">
        <f>IF(B3522="","",IFERROR(VLOOKUP(B3522,'Debt Inputs'!$A$6:$M$105,2,FALSE),""))</f>
        <v/>
      </c>
      <c r="D3522" s="48">
        <f>IF(B3522="","",K3422)</f>
        <v/>
      </c>
      <c r="E3522" s="21">
        <f>IF(B3522="","",IFERROR(VLOOKUP(B3522,'Debt Inputs'!$A$6:$M$105,5,FALSE),0))</f>
        <v/>
      </c>
      <c r="F3522" s="48">
        <f>IF(D3522="","",IFERROR(D3522*E3522/12,0))</f>
        <v/>
      </c>
      <c r="G3522" s="48">
        <f>IF(D3522="","",MIN(IFERROR(VLOOKUP(B3522,'Debt Inputs'!$A$6:$M$105,7,FALSE),0),D3522+F3522))</f>
        <v/>
      </c>
      <c r="H3522" s="48">
        <f>IF(D3522="","",IF(L3522=1,MAX(0,'Debt Inputs'!$B$2-SUM($G$3506:$G$3605)),0))</f>
        <v/>
      </c>
      <c r="I3522" s="48">
        <f>IF(D3522="","",MIN(D3522+F3522,G3522+H3522))</f>
        <v/>
      </c>
      <c r="J3522" s="48">
        <f>IF(D3522="","",MIN(D3522,MAX(0,I3522-F3522)))</f>
        <v/>
      </c>
      <c r="K3522" s="48">
        <f>IF(D3522="","",MAX(0,D3522+F3522-I3522))</f>
        <v/>
      </c>
      <c r="L3522" s="18">
        <f>IF(D3522="","",IF(D3522&lt;=0,"",1+COUNTIFS($D$3506:$D$3605,"&gt;0",$E$3506:$E$3605,"&gt;"&amp;E3522)))</f>
        <v/>
      </c>
      <c r="M3522" s="18">
        <f>IF(D3522="","",IF(AND(K3522&gt;0,L3522=1),"Yes","No"))</f>
        <v/>
      </c>
      <c r="N3522" s="48">
        <f>IF(D3522="","",N3422+F3522)</f>
        <v/>
      </c>
      <c r="O3522" s="47">
        <f>IF(D3522="","",IF(AND(K3522=0,K3422&gt;0),C3522,""))</f>
        <v/>
      </c>
    </row>
    <row r="3523">
      <c r="A3523" s="49">
        <f>IF(B3523="","",DATE(YEAR('Debt Inputs'!$E$2),MONTH('Debt Inputs'!$E$2)+35,1))</f>
        <v/>
      </c>
      <c r="B3523" s="23">
        <f>IF('Debt Inputs'!A23="","",'Debt Inputs'!A23)</f>
        <v/>
      </c>
      <c r="C3523" s="24">
        <f>IF(B3523="","",IFERROR(VLOOKUP(B3523,'Debt Inputs'!$A$6:$M$105,2,FALSE),""))</f>
        <v/>
      </c>
      <c r="D3523" s="50">
        <f>IF(B3523="","",K3423)</f>
        <v/>
      </c>
      <c r="E3523" s="26">
        <f>IF(B3523="","",IFERROR(VLOOKUP(B3523,'Debt Inputs'!$A$6:$M$105,5,FALSE),0))</f>
        <v/>
      </c>
      <c r="F3523" s="50">
        <f>IF(D3523="","",IFERROR(D3523*E3523/12,0))</f>
        <v/>
      </c>
      <c r="G3523" s="50">
        <f>IF(D3523="","",MIN(IFERROR(VLOOKUP(B3523,'Debt Inputs'!$A$6:$M$105,7,FALSE),0),D3523+F3523))</f>
        <v/>
      </c>
      <c r="H3523" s="50">
        <f>IF(D3523="","",IF(L3523=1,MAX(0,'Debt Inputs'!$B$2-SUM($G$3506:$G$3605)),0))</f>
        <v/>
      </c>
      <c r="I3523" s="50">
        <f>IF(D3523="","",MIN(D3523+F3523,G3523+H3523))</f>
        <v/>
      </c>
      <c r="J3523" s="50">
        <f>IF(D3523="","",MIN(D3523,MAX(0,I3523-F3523)))</f>
        <v/>
      </c>
      <c r="K3523" s="50">
        <f>IF(D3523="","",MAX(0,D3523+F3523-I3523))</f>
        <v/>
      </c>
      <c r="L3523" s="23">
        <f>IF(D3523="","",IF(D3523&lt;=0,"",1+COUNTIFS($D$3506:$D$3605,"&gt;0",$E$3506:$E$3605,"&gt;"&amp;E3523)))</f>
        <v/>
      </c>
      <c r="M3523" s="23">
        <f>IF(D3523="","",IF(AND(K3523&gt;0,L3523=1),"Yes","No"))</f>
        <v/>
      </c>
      <c r="N3523" s="50">
        <f>IF(D3523="","",N3423+F3523)</f>
        <v/>
      </c>
      <c r="O3523" s="49">
        <f>IF(D3523="","",IF(AND(K3523=0,K3423&gt;0),C3523,""))</f>
        <v/>
      </c>
    </row>
    <row r="3524">
      <c r="A3524" s="47">
        <f>IF(B3524="","",DATE(YEAR('Debt Inputs'!$E$2),MONTH('Debt Inputs'!$E$2)+35,1))</f>
        <v/>
      </c>
      <c r="B3524" s="18">
        <f>IF('Debt Inputs'!A24="","",'Debt Inputs'!A24)</f>
        <v/>
      </c>
      <c r="C3524" s="19">
        <f>IF(B3524="","",IFERROR(VLOOKUP(B3524,'Debt Inputs'!$A$6:$M$105,2,FALSE),""))</f>
        <v/>
      </c>
      <c r="D3524" s="48">
        <f>IF(B3524="","",K3424)</f>
        <v/>
      </c>
      <c r="E3524" s="21">
        <f>IF(B3524="","",IFERROR(VLOOKUP(B3524,'Debt Inputs'!$A$6:$M$105,5,FALSE),0))</f>
        <v/>
      </c>
      <c r="F3524" s="48">
        <f>IF(D3524="","",IFERROR(D3524*E3524/12,0))</f>
        <v/>
      </c>
      <c r="G3524" s="48">
        <f>IF(D3524="","",MIN(IFERROR(VLOOKUP(B3524,'Debt Inputs'!$A$6:$M$105,7,FALSE),0),D3524+F3524))</f>
        <v/>
      </c>
      <c r="H3524" s="48">
        <f>IF(D3524="","",IF(L3524=1,MAX(0,'Debt Inputs'!$B$2-SUM($G$3506:$G$3605)),0))</f>
        <v/>
      </c>
      <c r="I3524" s="48">
        <f>IF(D3524="","",MIN(D3524+F3524,G3524+H3524))</f>
        <v/>
      </c>
      <c r="J3524" s="48">
        <f>IF(D3524="","",MIN(D3524,MAX(0,I3524-F3524)))</f>
        <v/>
      </c>
      <c r="K3524" s="48">
        <f>IF(D3524="","",MAX(0,D3524+F3524-I3524))</f>
        <v/>
      </c>
      <c r="L3524" s="18">
        <f>IF(D3524="","",IF(D3524&lt;=0,"",1+COUNTIFS($D$3506:$D$3605,"&gt;0",$E$3506:$E$3605,"&gt;"&amp;E3524)))</f>
        <v/>
      </c>
      <c r="M3524" s="18">
        <f>IF(D3524="","",IF(AND(K3524&gt;0,L3524=1),"Yes","No"))</f>
        <v/>
      </c>
      <c r="N3524" s="48">
        <f>IF(D3524="","",N3424+F3524)</f>
        <v/>
      </c>
      <c r="O3524" s="47">
        <f>IF(D3524="","",IF(AND(K3524=0,K3424&gt;0),C3524,""))</f>
        <v/>
      </c>
    </row>
    <row r="3525">
      <c r="A3525" s="49">
        <f>IF(B3525="","",DATE(YEAR('Debt Inputs'!$E$2),MONTH('Debt Inputs'!$E$2)+35,1))</f>
        <v/>
      </c>
      <c r="B3525" s="23">
        <f>IF('Debt Inputs'!A25="","",'Debt Inputs'!A25)</f>
        <v/>
      </c>
      <c r="C3525" s="24">
        <f>IF(B3525="","",IFERROR(VLOOKUP(B3525,'Debt Inputs'!$A$6:$M$105,2,FALSE),""))</f>
        <v/>
      </c>
      <c r="D3525" s="50">
        <f>IF(B3525="","",K3425)</f>
        <v/>
      </c>
      <c r="E3525" s="26">
        <f>IF(B3525="","",IFERROR(VLOOKUP(B3525,'Debt Inputs'!$A$6:$M$105,5,FALSE),0))</f>
        <v/>
      </c>
      <c r="F3525" s="50">
        <f>IF(D3525="","",IFERROR(D3525*E3525/12,0))</f>
        <v/>
      </c>
      <c r="G3525" s="50">
        <f>IF(D3525="","",MIN(IFERROR(VLOOKUP(B3525,'Debt Inputs'!$A$6:$M$105,7,FALSE),0),D3525+F3525))</f>
        <v/>
      </c>
      <c r="H3525" s="50">
        <f>IF(D3525="","",IF(L3525=1,MAX(0,'Debt Inputs'!$B$2-SUM($G$3506:$G$3605)),0))</f>
        <v/>
      </c>
      <c r="I3525" s="50">
        <f>IF(D3525="","",MIN(D3525+F3525,G3525+H3525))</f>
        <v/>
      </c>
      <c r="J3525" s="50">
        <f>IF(D3525="","",MIN(D3525,MAX(0,I3525-F3525)))</f>
        <v/>
      </c>
      <c r="K3525" s="50">
        <f>IF(D3525="","",MAX(0,D3525+F3525-I3525))</f>
        <v/>
      </c>
      <c r="L3525" s="23">
        <f>IF(D3525="","",IF(D3525&lt;=0,"",1+COUNTIFS($D$3506:$D$3605,"&gt;0",$E$3506:$E$3605,"&gt;"&amp;E3525)))</f>
        <v/>
      </c>
      <c r="M3525" s="23">
        <f>IF(D3525="","",IF(AND(K3525&gt;0,L3525=1),"Yes","No"))</f>
        <v/>
      </c>
      <c r="N3525" s="50">
        <f>IF(D3525="","",N3425+F3525)</f>
        <v/>
      </c>
      <c r="O3525" s="49">
        <f>IF(D3525="","",IF(AND(K3525=0,K3425&gt;0),C3525,""))</f>
        <v/>
      </c>
    </row>
    <row r="3526">
      <c r="A3526" s="47">
        <f>IF(B3526="","",DATE(YEAR('Debt Inputs'!$E$2),MONTH('Debt Inputs'!$E$2)+35,1))</f>
        <v/>
      </c>
      <c r="B3526" s="18">
        <f>IF('Debt Inputs'!A26="","",'Debt Inputs'!A26)</f>
        <v/>
      </c>
      <c r="C3526" s="19">
        <f>IF(B3526="","",IFERROR(VLOOKUP(B3526,'Debt Inputs'!$A$6:$M$105,2,FALSE),""))</f>
        <v/>
      </c>
      <c r="D3526" s="48">
        <f>IF(B3526="","",K3426)</f>
        <v/>
      </c>
      <c r="E3526" s="21">
        <f>IF(B3526="","",IFERROR(VLOOKUP(B3526,'Debt Inputs'!$A$6:$M$105,5,FALSE),0))</f>
        <v/>
      </c>
      <c r="F3526" s="48">
        <f>IF(D3526="","",IFERROR(D3526*E3526/12,0))</f>
        <v/>
      </c>
      <c r="G3526" s="48">
        <f>IF(D3526="","",MIN(IFERROR(VLOOKUP(B3526,'Debt Inputs'!$A$6:$M$105,7,FALSE),0),D3526+F3526))</f>
        <v/>
      </c>
      <c r="H3526" s="48">
        <f>IF(D3526="","",IF(L3526=1,MAX(0,'Debt Inputs'!$B$2-SUM($G$3506:$G$3605)),0))</f>
        <v/>
      </c>
      <c r="I3526" s="48">
        <f>IF(D3526="","",MIN(D3526+F3526,G3526+H3526))</f>
        <v/>
      </c>
      <c r="J3526" s="48">
        <f>IF(D3526="","",MIN(D3526,MAX(0,I3526-F3526)))</f>
        <v/>
      </c>
      <c r="K3526" s="48">
        <f>IF(D3526="","",MAX(0,D3526+F3526-I3526))</f>
        <v/>
      </c>
      <c r="L3526" s="18">
        <f>IF(D3526="","",IF(D3526&lt;=0,"",1+COUNTIFS($D$3506:$D$3605,"&gt;0",$E$3506:$E$3605,"&gt;"&amp;E3526)))</f>
        <v/>
      </c>
      <c r="M3526" s="18">
        <f>IF(D3526="","",IF(AND(K3526&gt;0,L3526=1),"Yes","No"))</f>
        <v/>
      </c>
      <c r="N3526" s="48">
        <f>IF(D3526="","",N3426+F3526)</f>
        <v/>
      </c>
      <c r="O3526" s="47">
        <f>IF(D3526="","",IF(AND(K3526=0,K3426&gt;0),C3526,""))</f>
        <v/>
      </c>
    </row>
    <row r="3527">
      <c r="A3527" s="49">
        <f>IF(B3527="","",DATE(YEAR('Debt Inputs'!$E$2),MONTH('Debt Inputs'!$E$2)+35,1))</f>
        <v/>
      </c>
      <c r="B3527" s="23">
        <f>IF('Debt Inputs'!A27="","",'Debt Inputs'!A27)</f>
        <v/>
      </c>
      <c r="C3527" s="24">
        <f>IF(B3527="","",IFERROR(VLOOKUP(B3527,'Debt Inputs'!$A$6:$M$105,2,FALSE),""))</f>
        <v/>
      </c>
      <c r="D3527" s="50">
        <f>IF(B3527="","",K3427)</f>
        <v/>
      </c>
      <c r="E3527" s="26">
        <f>IF(B3527="","",IFERROR(VLOOKUP(B3527,'Debt Inputs'!$A$6:$M$105,5,FALSE),0))</f>
        <v/>
      </c>
      <c r="F3527" s="50">
        <f>IF(D3527="","",IFERROR(D3527*E3527/12,0))</f>
        <v/>
      </c>
      <c r="G3527" s="50">
        <f>IF(D3527="","",MIN(IFERROR(VLOOKUP(B3527,'Debt Inputs'!$A$6:$M$105,7,FALSE),0),D3527+F3527))</f>
        <v/>
      </c>
      <c r="H3527" s="50">
        <f>IF(D3527="","",IF(L3527=1,MAX(0,'Debt Inputs'!$B$2-SUM($G$3506:$G$3605)),0))</f>
        <v/>
      </c>
      <c r="I3527" s="50">
        <f>IF(D3527="","",MIN(D3527+F3527,G3527+H3527))</f>
        <v/>
      </c>
      <c r="J3527" s="50">
        <f>IF(D3527="","",MIN(D3527,MAX(0,I3527-F3527)))</f>
        <v/>
      </c>
      <c r="K3527" s="50">
        <f>IF(D3527="","",MAX(0,D3527+F3527-I3527))</f>
        <v/>
      </c>
      <c r="L3527" s="23">
        <f>IF(D3527="","",IF(D3527&lt;=0,"",1+COUNTIFS($D$3506:$D$3605,"&gt;0",$E$3506:$E$3605,"&gt;"&amp;E3527)))</f>
        <v/>
      </c>
      <c r="M3527" s="23">
        <f>IF(D3527="","",IF(AND(K3527&gt;0,L3527=1),"Yes","No"))</f>
        <v/>
      </c>
      <c r="N3527" s="50">
        <f>IF(D3527="","",N3427+F3527)</f>
        <v/>
      </c>
      <c r="O3527" s="49">
        <f>IF(D3527="","",IF(AND(K3527=0,K3427&gt;0),C3527,""))</f>
        <v/>
      </c>
    </row>
    <row r="3528">
      <c r="A3528" s="47">
        <f>IF(B3528="","",DATE(YEAR('Debt Inputs'!$E$2),MONTH('Debt Inputs'!$E$2)+35,1))</f>
        <v/>
      </c>
      <c r="B3528" s="18">
        <f>IF('Debt Inputs'!A28="","",'Debt Inputs'!A28)</f>
        <v/>
      </c>
      <c r="C3528" s="19">
        <f>IF(B3528="","",IFERROR(VLOOKUP(B3528,'Debt Inputs'!$A$6:$M$105,2,FALSE),""))</f>
        <v/>
      </c>
      <c r="D3528" s="48">
        <f>IF(B3528="","",K3428)</f>
        <v/>
      </c>
      <c r="E3528" s="21">
        <f>IF(B3528="","",IFERROR(VLOOKUP(B3528,'Debt Inputs'!$A$6:$M$105,5,FALSE),0))</f>
        <v/>
      </c>
      <c r="F3528" s="48">
        <f>IF(D3528="","",IFERROR(D3528*E3528/12,0))</f>
        <v/>
      </c>
      <c r="G3528" s="48">
        <f>IF(D3528="","",MIN(IFERROR(VLOOKUP(B3528,'Debt Inputs'!$A$6:$M$105,7,FALSE),0),D3528+F3528))</f>
        <v/>
      </c>
      <c r="H3528" s="48">
        <f>IF(D3528="","",IF(L3528=1,MAX(0,'Debt Inputs'!$B$2-SUM($G$3506:$G$3605)),0))</f>
        <v/>
      </c>
      <c r="I3528" s="48">
        <f>IF(D3528="","",MIN(D3528+F3528,G3528+H3528))</f>
        <v/>
      </c>
      <c r="J3528" s="48">
        <f>IF(D3528="","",MIN(D3528,MAX(0,I3528-F3528)))</f>
        <v/>
      </c>
      <c r="K3528" s="48">
        <f>IF(D3528="","",MAX(0,D3528+F3528-I3528))</f>
        <v/>
      </c>
      <c r="L3528" s="18">
        <f>IF(D3528="","",IF(D3528&lt;=0,"",1+COUNTIFS($D$3506:$D$3605,"&gt;0",$E$3506:$E$3605,"&gt;"&amp;E3528)))</f>
        <v/>
      </c>
      <c r="M3528" s="18">
        <f>IF(D3528="","",IF(AND(K3528&gt;0,L3528=1),"Yes","No"))</f>
        <v/>
      </c>
      <c r="N3528" s="48">
        <f>IF(D3528="","",N3428+F3528)</f>
        <v/>
      </c>
      <c r="O3528" s="47">
        <f>IF(D3528="","",IF(AND(K3528=0,K3428&gt;0),C3528,""))</f>
        <v/>
      </c>
    </row>
    <row r="3529">
      <c r="A3529" s="49">
        <f>IF(B3529="","",DATE(YEAR('Debt Inputs'!$E$2),MONTH('Debt Inputs'!$E$2)+35,1))</f>
        <v/>
      </c>
      <c r="B3529" s="23">
        <f>IF('Debt Inputs'!A29="","",'Debt Inputs'!A29)</f>
        <v/>
      </c>
      <c r="C3529" s="24">
        <f>IF(B3529="","",IFERROR(VLOOKUP(B3529,'Debt Inputs'!$A$6:$M$105,2,FALSE),""))</f>
        <v/>
      </c>
      <c r="D3529" s="50">
        <f>IF(B3529="","",K3429)</f>
        <v/>
      </c>
      <c r="E3529" s="26">
        <f>IF(B3529="","",IFERROR(VLOOKUP(B3529,'Debt Inputs'!$A$6:$M$105,5,FALSE),0))</f>
        <v/>
      </c>
      <c r="F3529" s="50">
        <f>IF(D3529="","",IFERROR(D3529*E3529/12,0))</f>
        <v/>
      </c>
      <c r="G3529" s="50">
        <f>IF(D3529="","",MIN(IFERROR(VLOOKUP(B3529,'Debt Inputs'!$A$6:$M$105,7,FALSE),0),D3529+F3529))</f>
        <v/>
      </c>
      <c r="H3529" s="50">
        <f>IF(D3529="","",IF(L3529=1,MAX(0,'Debt Inputs'!$B$2-SUM($G$3506:$G$3605)),0))</f>
        <v/>
      </c>
      <c r="I3529" s="50">
        <f>IF(D3529="","",MIN(D3529+F3529,G3529+H3529))</f>
        <v/>
      </c>
      <c r="J3529" s="50">
        <f>IF(D3529="","",MIN(D3529,MAX(0,I3529-F3529)))</f>
        <v/>
      </c>
      <c r="K3529" s="50">
        <f>IF(D3529="","",MAX(0,D3529+F3529-I3529))</f>
        <v/>
      </c>
      <c r="L3529" s="23">
        <f>IF(D3529="","",IF(D3529&lt;=0,"",1+COUNTIFS($D$3506:$D$3605,"&gt;0",$E$3506:$E$3605,"&gt;"&amp;E3529)))</f>
        <v/>
      </c>
      <c r="M3529" s="23">
        <f>IF(D3529="","",IF(AND(K3529&gt;0,L3529=1),"Yes","No"))</f>
        <v/>
      </c>
      <c r="N3529" s="50">
        <f>IF(D3529="","",N3429+F3529)</f>
        <v/>
      </c>
      <c r="O3529" s="49">
        <f>IF(D3529="","",IF(AND(K3529=0,K3429&gt;0),C3529,""))</f>
        <v/>
      </c>
    </row>
    <row r="3530">
      <c r="A3530" s="47">
        <f>IF(B3530="","",DATE(YEAR('Debt Inputs'!$E$2),MONTH('Debt Inputs'!$E$2)+35,1))</f>
        <v/>
      </c>
      <c r="B3530" s="18">
        <f>IF('Debt Inputs'!A30="","",'Debt Inputs'!A30)</f>
        <v/>
      </c>
      <c r="C3530" s="19">
        <f>IF(B3530="","",IFERROR(VLOOKUP(B3530,'Debt Inputs'!$A$6:$M$105,2,FALSE),""))</f>
        <v/>
      </c>
      <c r="D3530" s="48">
        <f>IF(B3530="","",K3430)</f>
        <v/>
      </c>
      <c r="E3530" s="21">
        <f>IF(B3530="","",IFERROR(VLOOKUP(B3530,'Debt Inputs'!$A$6:$M$105,5,FALSE),0))</f>
        <v/>
      </c>
      <c r="F3530" s="48">
        <f>IF(D3530="","",IFERROR(D3530*E3530/12,0))</f>
        <v/>
      </c>
      <c r="G3530" s="48">
        <f>IF(D3530="","",MIN(IFERROR(VLOOKUP(B3530,'Debt Inputs'!$A$6:$M$105,7,FALSE),0),D3530+F3530))</f>
        <v/>
      </c>
      <c r="H3530" s="48">
        <f>IF(D3530="","",IF(L3530=1,MAX(0,'Debt Inputs'!$B$2-SUM($G$3506:$G$3605)),0))</f>
        <v/>
      </c>
      <c r="I3530" s="48">
        <f>IF(D3530="","",MIN(D3530+F3530,G3530+H3530))</f>
        <v/>
      </c>
      <c r="J3530" s="48">
        <f>IF(D3530="","",MIN(D3530,MAX(0,I3530-F3530)))</f>
        <v/>
      </c>
      <c r="K3530" s="48">
        <f>IF(D3530="","",MAX(0,D3530+F3530-I3530))</f>
        <v/>
      </c>
      <c r="L3530" s="18">
        <f>IF(D3530="","",IF(D3530&lt;=0,"",1+COUNTIFS($D$3506:$D$3605,"&gt;0",$E$3506:$E$3605,"&gt;"&amp;E3530)))</f>
        <v/>
      </c>
      <c r="M3530" s="18">
        <f>IF(D3530="","",IF(AND(K3530&gt;0,L3530=1),"Yes","No"))</f>
        <v/>
      </c>
      <c r="N3530" s="48">
        <f>IF(D3530="","",N3430+F3530)</f>
        <v/>
      </c>
      <c r="O3530" s="47">
        <f>IF(D3530="","",IF(AND(K3530=0,K3430&gt;0),C3530,""))</f>
        <v/>
      </c>
    </row>
    <row r="3531">
      <c r="A3531" s="49">
        <f>IF(B3531="","",DATE(YEAR('Debt Inputs'!$E$2),MONTH('Debt Inputs'!$E$2)+35,1))</f>
        <v/>
      </c>
      <c r="B3531" s="23">
        <f>IF('Debt Inputs'!A31="","",'Debt Inputs'!A31)</f>
        <v/>
      </c>
      <c r="C3531" s="24">
        <f>IF(B3531="","",IFERROR(VLOOKUP(B3531,'Debt Inputs'!$A$6:$M$105,2,FALSE),""))</f>
        <v/>
      </c>
      <c r="D3531" s="50">
        <f>IF(B3531="","",K3431)</f>
        <v/>
      </c>
      <c r="E3531" s="26">
        <f>IF(B3531="","",IFERROR(VLOOKUP(B3531,'Debt Inputs'!$A$6:$M$105,5,FALSE),0))</f>
        <v/>
      </c>
      <c r="F3531" s="50">
        <f>IF(D3531="","",IFERROR(D3531*E3531/12,0))</f>
        <v/>
      </c>
      <c r="G3531" s="50">
        <f>IF(D3531="","",MIN(IFERROR(VLOOKUP(B3531,'Debt Inputs'!$A$6:$M$105,7,FALSE),0),D3531+F3531))</f>
        <v/>
      </c>
      <c r="H3531" s="50">
        <f>IF(D3531="","",IF(L3531=1,MAX(0,'Debt Inputs'!$B$2-SUM($G$3506:$G$3605)),0))</f>
        <v/>
      </c>
      <c r="I3531" s="50">
        <f>IF(D3531="","",MIN(D3531+F3531,G3531+H3531))</f>
        <v/>
      </c>
      <c r="J3531" s="50">
        <f>IF(D3531="","",MIN(D3531,MAX(0,I3531-F3531)))</f>
        <v/>
      </c>
      <c r="K3531" s="50">
        <f>IF(D3531="","",MAX(0,D3531+F3531-I3531))</f>
        <v/>
      </c>
      <c r="L3531" s="23">
        <f>IF(D3531="","",IF(D3531&lt;=0,"",1+COUNTIFS($D$3506:$D$3605,"&gt;0",$E$3506:$E$3605,"&gt;"&amp;E3531)))</f>
        <v/>
      </c>
      <c r="M3531" s="23">
        <f>IF(D3531="","",IF(AND(K3531&gt;0,L3531=1),"Yes","No"))</f>
        <v/>
      </c>
      <c r="N3531" s="50">
        <f>IF(D3531="","",N3431+F3531)</f>
        <v/>
      </c>
      <c r="O3531" s="49">
        <f>IF(D3531="","",IF(AND(K3531=0,K3431&gt;0),C3531,""))</f>
        <v/>
      </c>
    </row>
    <row r="3532">
      <c r="A3532" s="47">
        <f>IF(B3532="","",DATE(YEAR('Debt Inputs'!$E$2),MONTH('Debt Inputs'!$E$2)+35,1))</f>
        <v/>
      </c>
      <c r="B3532" s="18">
        <f>IF('Debt Inputs'!A32="","",'Debt Inputs'!A32)</f>
        <v/>
      </c>
      <c r="C3532" s="19">
        <f>IF(B3532="","",IFERROR(VLOOKUP(B3532,'Debt Inputs'!$A$6:$M$105,2,FALSE),""))</f>
        <v/>
      </c>
      <c r="D3532" s="48">
        <f>IF(B3532="","",K3432)</f>
        <v/>
      </c>
      <c r="E3532" s="21">
        <f>IF(B3532="","",IFERROR(VLOOKUP(B3532,'Debt Inputs'!$A$6:$M$105,5,FALSE),0))</f>
        <v/>
      </c>
      <c r="F3532" s="48">
        <f>IF(D3532="","",IFERROR(D3532*E3532/12,0))</f>
        <v/>
      </c>
      <c r="G3532" s="48">
        <f>IF(D3532="","",MIN(IFERROR(VLOOKUP(B3532,'Debt Inputs'!$A$6:$M$105,7,FALSE),0),D3532+F3532))</f>
        <v/>
      </c>
      <c r="H3532" s="48">
        <f>IF(D3532="","",IF(L3532=1,MAX(0,'Debt Inputs'!$B$2-SUM($G$3506:$G$3605)),0))</f>
        <v/>
      </c>
      <c r="I3532" s="48">
        <f>IF(D3532="","",MIN(D3532+F3532,G3532+H3532))</f>
        <v/>
      </c>
      <c r="J3532" s="48">
        <f>IF(D3532="","",MIN(D3532,MAX(0,I3532-F3532)))</f>
        <v/>
      </c>
      <c r="K3532" s="48">
        <f>IF(D3532="","",MAX(0,D3532+F3532-I3532))</f>
        <v/>
      </c>
      <c r="L3532" s="18">
        <f>IF(D3532="","",IF(D3532&lt;=0,"",1+COUNTIFS($D$3506:$D$3605,"&gt;0",$E$3506:$E$3605,"&gt;"&amp;E3532)))</f>
        <v/>
      </c>
      <c r="M3532" s="18">
        <f>IF(D3532="","",IF(AND(K3532&gt;0,L3532=1),"Yes","No"))</f>
        <v/>
      </c>
      <c r="N3532" s="48">
        <f>IF(D3532="","",N3432+F3532)</f>
        <v/>
      </c>
      <c r="O3532" s="47">
        <f>IF(D3532="","",IF(AND(K3532=0,K3432&gt;0),C3532,""))</f>
        <v/>
      </c>
    </row>
    <row r="3533">
      <c r="A3533" s="49">
        <f>IF(B3533="","",DATE(YEAR('Debt Inputs'!$E$2),MONTH('Debt Inputs'!$E$2)+35,1))</f>
        <v/>
      </c>
      <c r="B3533" s="23">
        <f>IF('Debt Inputs'!A33="","",'Debt Inputs'!A33)</f>
        <v/>
      </c>
      <c r="C3533" s="24">
        <f>IF(B3533="","",IFERROR(VLOOKUP(B3533,'Debt Inputs'!$A$6:$M$105,2,FALSE),""))</f>
        <v/>
      </c>
      <c r="D3533" s="50">
        <f>IF(B3533="","",K3433)</f>
        <v/>
      </c>
      <c r="E3533" s="26">
        <f>IF(B3533="","",IFERROR(VLOOKUP(B3533,'Debt Inputs'!$A$6:$M$105,5,FALSE),0))</f>
        <v/>
      </c>
      <c r="F3533" s="50">
        <f>IF(D3533="","",IFERROR(D3533*E3533/12,0))</f>
        <v/>
      </c>
      <c r="G3533" s="50">
        <f>IF(D3533="","",MIN(IFERROR(VLOOKUP(B3533,'Debt Inputs'!$A$6:$M$105,7,FALSE),0),D3533+F3533))</f>
        <v/>
      </c>
      <c r="H3533" s="50">
        <f>IF(D3533="","",IF(L3533=1,MAX(0,'Debt Inputs'!$B$2-SUM($G$3506:$G$3605)),0))</f>
        <v/>
      </c>
      <c r="I3533" s="50">
        <f>IF(D3533="","",MIN(D3533+F3533,G3533+H3533))</f>
        <v/>
      </c>
      <c r="J3533" s="50">
        <f>IF(D3533="","",MIN(D3533,MAX(0,I3533-F3533)))</f>
        <v/>
      </c>
      <c r="K3533" s="50">
        <f>IF(D3533="","",MAX(0,D3533+F3533-I3533))</f>
        <v/>
      </c>
      <c r="L3533" s="23">
        <f>IF(D3533="","",IF(D3533&lt;=0,"",1+COUNTIFS($D$3506:$D$3605,"&gt;0",$E$3506:$E$3605,"&gt;"&amp;E3533)))</f>
        <v/>
      </c>
      <c r="M3533" s="23">
        <f>IF(D3533="","",IF(AND(K3533&gt;0,L3533=1),"Yes","No"))</f>
        <v/>
      </c>
      <c r="N3533" s="50">
        <f>IF(D3533="","",N3433+F3533)</f>
        <v/>
      </c>
      <c r="O3533" s="49">
        <f>IF(D3533="","",IF(AND(K3533=0,K3433&gt;0),C3533,""))</f>
        <v/>
      </c>
    </row>
    <row r="3534">
      <c r="A3534" s="47">
        <f>IF(B3534="","",DATE(YEAR('Debt Inputs'!$E$2),MONTH('Debt Inputs'!$E$2)+35,1))</f>
        <v/>
      </c>
      <c r="B3534" s="18">
        <f>IF('Debt Inputs'!A34="","",'Debt Inputs'!A34)</f>
        <v/>
      </c>
      <c r="C3534" s="19">
        <f>IF(B3534="","",IFERROR(VLOOKUP(B3534,'Debt Inputs'!$A$6:$M$105,2,FALSE),""))</f>
        <v/>
      </c>
      <c r="D3534" s="48">
        <f>IF(B3534="","",K3434)</f>
        <v/>
      </c>
      <c r="E3534" s="21">
        <f>IF(B3534="","",IFERROR(VLOOKUP(B3534,'Debt Inputs'!$A$6:$M$105,5,FALSE),0))</f>
        <v/>
      </c>
      <c r="F3534" s="48">
        <f>IF(D3534="","",IFERROR(D3534*E3534/12,0))</f>
        <v/>
      </c>
      <c r="G3534" s="48">
        <f>IF(D3534="","",MIN(IFERROR(VLOOKUP(B3534,'Debt Inputs'!$A$6:$M$105,7,FALSE),0),D3534+F3534))</f>
        <v/>
      </c>
      <c r="H3534" s="48">
        <f>IF(D3534="","",IF(L3534=1,MAX(0,'Debt Inputs'!$B$2-SUM($G$3506:$G$3605)),0))</f>
        <v/>
      </c>
      <c r="I3534" s="48">
        <f>IF(D3534="","",MIN(D3534+F3534,G3534+H3534))</f>
        <v/>
      </c>
      <c r="J3534" s="48">
        <f>IF(D3534="","",MIN(D3534,MAX(0,I3534-F3534)))</f>
        <v/>
      </c>
      <c r="K3534" s="48">
        <f>IF(D3534="","",MAX(0,D3534+F3534-I3534))</f>
        <v/>
      </c>
      <c r="L3534" s="18">
        <f>IF(D3534="","",IF(D3534&lt;=0,"",1+COUNTIFS($D$3506:$D$3605,"&gt;0",$E$3506:$E$3605,"&gt;"&amp;E3534)))</f>
        <v/>
      </c>
      <c r="M3534" s="18">
        <f>IF(D3534="","",IF(AND(K3534&gt;0,L3534=1),"Yes","No"))</f>
        <v/>
      </c>
      <c r="N3534" s="48">
        <f>IF(D3534="","",N3434+F3534)</f>
        <v/>
      </c>
      <c r="O3534" s="47">
        <f>IF(D3534="","",IF(AND(K3534=0,K3434&gt;0),C3534,""))</f>
        <v/>
      </c>
    </row>
    <row r="3535">
      <c r="A3535" s="49">
        <f>IF(B3535="","",DATE(YEAR('Debt Inputs'!$E$2),MONTH('Debt Inputs'!$E$2)+35,1))</f>
        <v/>
      </c>
      <c r="B3535" s="23">
        <f>IF('Debt Inputs'!A35="","",'Debt Inputs'!A35)</f>
        <v/>
      </c>
      <c r="C3535" s="24">
        <f>IF(B3535="","",IFERROR(VLOOKUP(B3535,'Debt Inputs'!$A$6:$M$105,2,FALSE),""))</f>
        <v/>
      </c>
      <c r="D3535" s="50">
        <f>IF(B3535="","",K3435)</f>
        <v/>
      </c>
      <c r="E3535" s="26">
        <f>IF(B3535="","",IFERROR(VLOOKUP(B3535,'Debt Inputs'!$A$6:$M$105,5,FALSE),0))</f>
        <v/>
      </c>
      <c r="F3535" s="50">
        <f>IF(D3535="","",IFERROR(D3535*E3535/12,0))</f>
        <v/>
      </c>
      <c r="G3535" s="50">
        <f>IF(D3535="","",MIN(IFERROR(VLOOKUP(B3535,'Debt Inputs'!$A$6:$M$105,7,FALSE),0),D3535+F3535))</f>
        <v/>
      </c>
      <c r="H3535" s="50">
        <f>IF(D3535="","",IF(L3535=1,MAX(0,'Debt Inputs'!$B$2-SUM($G$3506:$G$3605)),0))</f>
        <v/>
      </c>
      <c r="I3535" s="50">
        <f>IF(D3535="","",MIN(D3535+F3535,G3535+H3535))</f>
        <v/>
      </c>
      <c r="J3535" s="50">
        <f>IF(D3535="","",MIN(D3535,MAX(0,I3535-F3535)))</f>
        <v/>
      </c>
      <c r="K3535" s="50">
        <f>IF(D3535="","",MAX(0,D3535+F3535-I3535))</f>
        <v/>
      </c>
      <c r="L3535" s="23">
        <f>IF(D3535="","",IF(D3535&lt;=0,"",1+COUNTIFS($D$3506:$D$3605,"&gt;0",$E$3506:$E$3605,"&gt;"&amp;E3535)))</f>
        <v/>
      </c>
      <c r="M3535" s="23">
        <f>IF(D3535="","",IF(AND(K3535&gt;0,L3535=1),"Yes","No"))</f>
        <v/>
      </c>
      <c r="N3535" s="50">
        <f>IF(D3535="","",N3435+F3535)</f>
        <v/>
      </c>
      <c r="O3535" s="49">
        <f>IF(D3535="","",IF(AND(K3535=0,K3435&gt;0),C3535,""))</f>
        <v/>
      </c>
    </row>
    <row r="3536">
      <c r="A3536" s="47">
        <f>IF(B3536="","",DATE(YEAR('Debt Inputs'!$E$2),MONTH('Debt Inputs'!$E$2)+35,1))</f>
        <v/>
      </c>
      <c r="B3536" s="18">
        <f>IF('Debt Inputs'!A36="","",'Debt Inputs'!A36)</f>
        <v/>
      </c>
      <c r="C3536" s="19">
        <f>IF(B3536="","",IFERROR(VLOOKUP(B3536,'Debt Inputs'!$A$6:$M$105,2,FALSE),""))</f>
        <v/>
      </c>
      <c r="D3536" s="48">
        <f>IF(B3536="","",K3436)</f>
        <v/>
      </c>
      <c r="E3536" s="21">
        <f>IF(B3536="","",IFERROR(VLOOKUP(B3536,'Debt Inputs'!$A$6:$M$105,5,FALSE),0))</f>
        <v/>
      </c>
      <c r="F3536" s="48">
        <f>IF(D3536="","",IFERROR(D3536*E3536/12,0))</f>
        <v/>
      </c>
      <c r="G3536" s="48">
        <f>IF(D3536="","",MIN(IFERROR(VLOOKUP(B3536,'Debt Inputs'!$A$6:$M$105,7,FALSE),0),D3536+F3536))</f>
        <v/>
      </c>
      <c r="H3536" s="48">
        <f>IF(D3536="","",IF(L3536=1,MAX(0,'Debt Inputs'!$B$2-SUM($G$3506:$G$3605)),0))</f>
        <v/>
      </c>
      <c r="I3536" s="48">
        <f>IF(D3536="","",MIN(D3536+F3536,G3536+H3536))</f>
        <v/>
      </c>
      <c r="J3536" s="48">
        <f>IF(D3536="","",MIN(D3536,MAX(0,I3536-F3536)))</f>
        <v/>
      </c>
      <c r="K3536" s="48">
        <f>IF(D3536="","",MAX(0,D3536+F3536-I3536))</f>
        <v/>
      </c>
      <c r="L3536" s="18">
        <f>IF(D3536="","",IF(D3536&lt;=0,"",1+COUNTIFS($D$3506:$D$3605,"&gt;0",$E$3506:$E$3605,"&gt;"&amp;E3536)))</f>
        <v/>
      </c>
      <c r="M3536" s="18">
        <f>IF(D3536="","",IF(AND(K3536&gt;0,L3536=1),"Yes","No"))</f>
        <v/>
      </c>
      <c r="N3536" s="48">
        <f>IF(D3536="","",N3436+F3536)</f>
        <v/>
      </c>
      <c r="O3536" s="47">
        <f>IF(D3536="","",IF(AND(K3536=0,K3436&gt;0),C3536,""))</f>
        <v/>
      </c>
    </row>
    <row r="3537">
      <c r="A3537" s="49">
        <f>IF(B3537="","",DATE(YEAR('Debt Inputs'!$E$2),MONTH('Debt Inputs'!$E$2)+35,1))</f>
        <v/>
      </c>
      <c r="B3537" s="23">
        <f>IF('Debt Inputs'!A37="","",'Debt Inputs'!A37)</f>
        <v/>
      </c>
      <c r="C3537" s="24">
        <f>IF(B3537="","",IFERROR(VLOOKUP(B3537,'Debt Inputs'!$A$6:$M$105,2,FALSE),""))</f>
        <v/>
      </c>
      <c r="D3537" s="50">
        <f>IF(B3537="","",K3437)</f>
        <v/>
      </c>
      <c r="E3537" s="26">
        <f>IF(B3537="","",IFERROR(VLOOKUP(B3537,'Debt Inputs'!$A$6:$M$105,5,FALSE),0))</f>
        <v/>
      </c>
      <c r="F3537" s="50">
        <f>IF(D3537="","",IFERROR(D3537*E3537/12,0))</f>
        <v/>
      </c>
      <c r="G3537" s="50">
        <f>IF(D3537="","",MIN(IFERROR(VLOOKUP(B3537,'Debt Inputs'!$A$6:$M$105,7,FALSE),0),D3537+F3537))</f>
        <v/>
      </c>
      <c r="H3537" s="50">
        <f>IF(D3537="","",IF(L3537=1,MAX(0,'Debt Inputs'!$B$2-SUM($G$3506:$G$3605)),0))</f>
        <v/>
      </c>
      <c r="I3537" s="50">
        <f>IF(D3537="","",MIN(D3537+F3537,G3537+H3537))</f>
        <v/>
      </c>
      <c r="J3537" s="50">
        <f>IF(D3537="","",MIN(D3537,MAX(0,I3537-F3537)))</f>
        <v/>
      </c>
      <c r="K3537" s="50">
        <f>IF(D3537="","",MAX(0,D3537+F3537-I3537))</f>
        <v/>
      </c>
      <c r="L3537" s="23">
        <f>IF(D3537="","",IF(D3537&lt;=0,"",1+COUNTIFS($D$3506:$D$3605,"&gt;0",$E$3506:$E$3605,"&gt;"&amp;E3537)))</f>
        <v/>
      </c>
      <c r="M3537" s="23">
        <f>IF(D3537="","",IF(AND(K3537&gt;0,L3537=1),"Yes","No"))</f>
        <v/>
      </c>
      <c r="N3537" s="50">
        <f>IF(D3537="","",N3437+F3537)</f>
        <v/>
      </c>
      <c r="O3537" s="49">
        <f>IF(D3537="","",IF(AND(K3537=0,K3437&gt;0),C3537,""))</f>
        <v/>
      </c>
    </row>
    <row r="3538">
      <c r="A3538" s="47">
        <f>IF(B3538="","",DATE(YEAR('Debt Inputs'!$E$2),MONTH('Debt Inputs'!$E$2)+35,1))</f>
        <v/>
      </c>
      <c r="B3538" s="18">
        <f>IF('Debt Inputs'!A38="","",'Debt Inputs'!A38)</f>
        <v/>
      </c>
      <c r="C3538" s="19">
        <f>IF(B3538="","",IFERROR(VLOOKUP(B3538,'Debt Inputs'!$A$6:$M$105,2,FALSE),""))</f>
        <v/>
      </c>
      <c r="D3538" s="48">
        <f>IF(B3538="","",K3438)</f>
        <v/>
      </c>
      <c r="E3538" s="21">
        <f>IF(B3538="","",IFERROR(VLOOKUP(B3538,'Debt Inputs'!$A$6:$M$105,5,FALSE),0))</f>
        <v/>
      </c>
      <c r="F3538" s="48">
        <f>IF(D3538="","",IFERROR(D3538*E3538/12,0))</f>
        <v/>
      </c>
      <c r="G3538" s="48">
        <f>IF(D3538="","",MIN(IFERROR(VLOOKUP(B3538,'Debt Inputs'!$A$6:$M$105,7,FALSE),0),D3538+F3538))</f>
        <v/>
      </c>
      <c r="H3538" s="48">
        <f>IF(D3538="","",IF(L3538=1,MAX(0,'Debt Inputs'!$B$2-SUM($G$3506:$G$3605)),0))</f>
        <v/>
      </c>
      <c r="I3538" s="48">
        <f>IF(D3538="","",MIN(D3538+F3538,G3538+H3538))</f>
        <v/>
      </c>
      <c r="J3538" s="48">
        <f>IF(D3538="","",MIN(D3538,MAX(0,I3538-F3538)))</f>
        <v/>
      </c>
      <c r="K3538" s="48">
        <f>IF(D3538="","",MAX(0,D3538+F3538-I3538))</f>
        <v/>
      </c>
      <c r="L3538" s="18">
        <f>IF(D3538="","",IF(D3538&lt;=0,"",1+COUNTIFS($D$3506:$D$3605,"&gt;0",$E$3506:$E$3605,"&gt;"&amp;E3538)))</f>
        <v/>
      </c>
      <c r="M3538" s="18">
        <f>IF(D3538="","",IF(AND(K3538&gt;0,L3538=1),"Yes","No"))</f>
        <v/>
      </c>
      <c r="N3538" s="48">
        <f>IF(D3538="","",N3438+F3538)</f>
        <v/>
      </c>
      <c r="O3538" s="47">
        <f>IF(D3538="","",IF(AND(K3538=0,K3438&gt;0),C3538,""))</f>
        <v/>
      </c>
    </row>
    <row r="3539">
      <c r="A3539" s="49">
        <f>IF(B3539="","",DATE(YEAR('Debt Inputs'!$E$2),MONTH('Debt Inputs'!$E$2)+35,1))</f>
        <v/>
      </c>
      <c r="B3539" s="23">
        <f>IF('Debt Inputs'!A39="","",'Debt Inputs'!A39)</f>
        <v/>
      </c>
      <c r="C3539" s="24">
        <f>IF(B3539="","",IFERROR(VLOOKUP(B3539,'Debt Inputs'!$A$6:$M$105,2,FALSE),""))</f>
        <v/>
      </c>
      <c r="D3539" s="50">
        <f>IF(B3539="","",K3439)</f>
        <v/>
      </c>
      <c r="E3539" s="26">
        <f>IF(B3539="","",IFERROR(VLOOKUP(B3539,'Debt Inputs'!$A$6:$M$105,5,FALSE),0))</f>
        <v/>
      </c>
      <c r="F3539" s="50">
        <f>IF(D3539="","",IFERROR(D3539*E3539/12,0))</f>
        <v/>
      </c>
      <c r="G3539" s="50">
        <f>IF(D3539="","",MIN(IFERROR(VLOOKUP(B3539,'Debt Inputs'!$A$6:$M$105,7,FALSE),0),D3539+F3539))</f>
        <v/>
      </c>
      <c r="H3539" s="50">
        <f>IF(D3539="","",IF(L3539=1,MAX(0,'Debt Inputs'!$B$2-SUM($G$3506:$G$3605)),0))</f>
        <v/>
      </c>
      <c r="I3539" s="50">
        <f>IF(D3539="","",MIN(D3539+F3539,G3539+H3539))</f>
        <v/>
      </c>
      <c r="J3539" s="50">
        <f>IF(D3539="","",MIN(D3539,MAX(0,I3539-F3539)))</f>
        <v/>
      </c>
      <c r="K3539" s="50">
        <f>IF(D3539="","",MAX(0,D3539+F3539-I3539))</f>
        <v/>
      </c>
      <c r="L3539" s="23">
        <f>IF(D3539="","",IF(D3539&lt;=0,"",1+COUNTIFS($D$3506:$D$3605,"&gt;0",$E$3506:$E$3605,"&gt;"&amp;E3539)))</f>
        <v/>
      </c>
      <c r="M3539" s="23">
        <f>IF(D3539="","",IF(AND(K3539&gt;0,L3539=1),"Yes","No"))</f>
        <v/>
      </c>
      <c r="N3539" s="50">
        <f>IF(D3539="","",N3439+F3539)</f>
        <v/>
      </c>
      <c r="O3539" s="49">
        <f>IF(D3539="","",IF(AND(K3539=0,K3439&gt;0),C3539,""))</f>
        <v/>
      </c>
    </row>
    <row r="3540">
      <c r="A3540" s="47">
        <f>IF(B3540="","",DATE(YEAR('Debt Inputs'!$E$2),MONTH('Debt Inputs'!$E$2)+35,1))</f>
        <v/>
      </c>
      <c r="B3540" s="18">
        <f>IF('Debt Inputs'!A40="","",'Debt Inputs'!A40)</f>
        <v/>
      </c>
      <c r="C3540" s="19">
        <f>IF(B3540="","",IFERROR(VLOOKUP(B3540,'Debt Inputs'!$A$6:$M$105,2,FALSE),""))</f>
        <v/>
      </c>
      <c r="D3540" s="48">
        <f>IF(B3540="","",K3440)</f>
        <v/>
      </c>
      <c r="E3540" s="21">
        <f>IF(B3540="","",IFERROR(VLOOKUP(B3540,'Debt Inputs'!$A$6:$M$105,5,FALSE),0))</f>
        <v/>
      </c>
      <c r="F3540" s="48">
        <f>IF(D3540="","",IFERROR(D3540*E3540/12,0))</f>
        <v/>
      </c>
      <c r="G3540" s="48">
        <f>IF(D3540="","",MIN(IFERROR(VLOOKUP(B3540,'Debt Inputs'!$A$6:$M$105,7,FALSE),0),D3540+F3540))</f>
        <v/>
      </c>
      <c r="H3540" s="48">
        <f>IF(D3540="","",IF(L3540=1,MAX(0,'Debt Inputs'!$B$2-SUM($G$3506:$G$3605)),0))</f>
        <v/>
      </c>
      <c r="I3540" s="48">
        <f>IF(D3540="","",MIN(D3540+F3540,G3540+H3540))</f>
        <v/>
      </c>
      <c r="J3540" s="48">
        <f>IF(D3540="","",MIN(D3540,MAX(0,I3540-F3540)))</f>
        <v/>
      </c>
      <c r="K3540" s="48">
        <f>IF(D3540="","",MAX(0,D3540+F3540-I3540))</f>
        <v/>
      </c>
      <c r="L3540" s="18">
        <f>IF(D3540="","",IF(D3540&lt;=0,"",1+COUNTIFS($D$3506:$D$3605,"&gt;0",$E$3506:$E$3605,"&gt;"&amp;E3540)))</f>
        <v/>
      </c>
      <c r="M3540" s="18">
        <f>IF(D3540="","",IF(AND(K3540&gt;0,L3540=1),"Yes","No"))</f>
        <v/>
      </c>
      <c r="N3540" s="48">
        <f>IF(D3540="","",N3440+F3540)</f>
        <v/>
      </c>
      <c r="O3540" s="47">
        <f>IF(D3540="","",IF(AND(K3540=0,K3440&gt;0),C3540,""))</f>
        <v/>
      </c>
    </row>
    <row r="3541">
      <c r="A3541" s="49">
        <f>IF(B3541="","",DATE(YEAR('Debt Inputs'!$E$2),MONTH('Debt Inputs'!$E$2)+35,1))</f>
        <v/>
      </c>
      <c r="B3541" s="23">
        <f>IF('Debt Inputs'!A41="","",'Debt Inputs'!A41)</f>
        <v/>
      </c>
      <c r="C3541" s="24">
        <f>IF(B3541="","",IFERROR(VLOOKUP(B3541,'Debt Inputs'!$A$6:$M$105,2,FALSE),""))</f>
        <v/>
      </c>
      <c r="D3541" s="50">
        <f>IF(B3541="","",K3441)</f>
        <v/>
      </c>
      <c r="E3541" s="26">
        <f>IF(B3541="","",IFERROR(VLOOKUP(B3541,'Debt Inputs'!$A$6:$M$105,5,FALSE),0))</f>
        <v/>
      </c>
      <c r="F3541" s="50">
        <f>IF(D3541="","",IFERROR(D3541*E3541/12,0))</f>
        <v/>
      </c>
      <c r="G3541" s="50">
        <f>IF(D3541="","",MIN(IFERROR(VLOOKUP(B3541,'Debt Inputs'!$A$6:$M$105,7,FALSE),0),D3541+F3541))</f>
        <v/>
      </c>
      <c r="H3541" s="50">
        <f>IF(D3541="","",IF(L3541=1,MAX(0,'Debt Inputs'!$B$2-SUM($G$3506:$G$3605)),0))</f>
        <v/>
      </c>
      <c r="I3541" s="50">
        <f>IF(D3541="","",MIN(D3541+F3541,G3541+H3541))</f>
        <v/>
      </c>
      <c r="J3541" s="50">
        <f>IF(D3541="","",MIN(D3541,MAX(0,I3541-F3541)))</f>
        <v/>
      </c>
      <c r="K3541" s="50">
        <f>IF(D3541="","",MAX(0,D3541+F3541-I3541))</f>
        <v/>
      </c>
      <c r="L3541" s="23">
        <f>IF(D3541="","",IF(D3541&lt;=0,"",1+COUNTIFS($D$3506:$D$3605,"&gt;0",$E$3506:$E$3605,"&gt;"&amp;E3541)))</f>
        <v/>
      </c>
      <c r="M3541" s="23">
        <f>IF(D3541="","",IF(AND(K3541&gt;0,L3541=1),"Yes","No"))</f>
        <v/>
      </c>
      <c r="N3541" s="50">
        <f>IF(D3541="","",N3441+F3541)</f>
        <v/>
      </c>
      <c r="O3541" s="49">
        <f>IF(D3541="","",IF(AND(K3541=0,K3441&gt;0),C3541,""))</f>
        <v/>
      </c>
    </row>
    <row r="3542">
      <c r="A3542" s="47">
        <f>IF(B3542="","",DATE(YEAR('Debt Inputs'!$E$2),MONTH('Debt Inputs'!$E$2)+35,1))</f>
        <v/>
      </c>
      <c r="B3542" s="18">
        <f>IF('Debt Inputs'!A42="","",'Debt Inputs'!A42)</f>
        <v/>
      </c>
      <c r="C3542" s="19">
        <f>IF(B3542="","",IFERROR(VLOOKUP(B3542,'Debt Inputs'!$A$6:$M$105,2,FALSE),""))</f>
        <v/>
      </c>
      <c r="D3542" s="48">
        <f>IF(B3542="","",K3442)</f>
        <v/>
      </c>
      <c r="E3542" s="21">
        <f>IF(B3542="","",IFERROR(VLOOKUP(B3542,'Debt Inputs'!$A$6:$M$105,5,FALSE),0))</f>
        <v/>
      </c>
      <c r="F3542" s="48">
        <f>IF(D3542="","",IFERROR(D3542*E3542/12,0))</f>
        <v/>
      </c>
      <c r="G3542" s="48">
        <f>IF(D3542="","",MIN(IFERROR(VLOOKUP(B3542,'Debt Inputs'!$A$6:$M$105,7,FALSE),0),D3542+F3542))</f>
        <v/>
      </c>
      <c r="H3542" s="48">
        <f>IF(D3542="","",IF(L3542=1,MAX(0,'Debt Inputs'!$B$2-SUM($G$3506:$G$3605)),0))</f>
        <v/>
      </c>
      <c r="I3542" s="48">
        <f>IF(D3542="","",MIN(D3542+F3542,G3542+H3542))</f>
        <v/>
      </c>
      <c r="J3542" s="48">
        <f>IF(D3542="","",MIN(D3542,MAX(0,I3542-F3542)))</f>
        <v/>
      </c>
      <c r="K3542" s="48">
        <f>IF(D3542="","",MAX(0,D3542+F3542-I3542))</f>
        <v/>
      </c>
      <c r="L3542" s="18">
        <f>IF(D3542="","",IF(D3542&lt;=0,"",1+COUNTIFS($D$3506:$D$3605,"&gt;0",$E$3506:$E$3605,"&gt;"&amp;E3542)))</f>
        <v/>
      </c>
      <c r="M3542" s="18">
        <f>IF(D3542="","",IF(AND(K3542&gt;0,L3542=1),"Yes","No"))</f>
        <v/>
      </c>
      <c r="N3542" s="48">
        <f>IF(D3542="","",N3442+F3542)</f>
        <v/>
      </c>
      <c r="O3542" s="47">
        <f>IF(D3542="","",IF(AND(K3542=0,K3442&gt;0),C3542,""))</f>
        <v/>
      </c>
    </row>
    <row r="3543">
      <c r="A3543" s="49">
        <f>IF(B3543="","",DATE(YEAR('Debt Inputs'!$E$2),MONTH('Debt Inputs'!$E$2)+35,1))</f>
        <v/>
      </c>
      <c r="B3543" s="23">
        <f>IF('Debt Inputs'!A43="","",'Debt Inputs'!A43)</f>
        <v/>
      </c>
      <c r="C3543" s="24">
        <f>IF(B3543="","",IFERROR(VLOOKUP(B3543,'Debt Inputs'!$A$6:$M$105,2,FALSE),""))</f>
        <v/>
      </c>
      <c r="D3543" s="50">
        <f>IF(B3543="","",K3443)</f>
        <v/>
      </c>
      <c r="E3543" s="26">
        <f>IF(B3543="","",IFERROR(VLOOKUP(B3543,'Debt Inputs'!$A$6:$M$105,5,FALSE),0))</f>
        <v/>
      </c>
      <c r="F3543" s="50">
        <f>IF(D3543="","",IFERROR(D3543*E3543/12,0))</f>
        <v/>
      </c>
      <c r="G3543" s="50">
        <f>IF(D3543="","",MIN(IFERROR(VLOOKUP(B3543,'Debt Inputs'!$A$6:$M$105,7,FALSE),0),D3543+F3543))</f>
        <v/>
      </c>
      <c r="H3543" s="50">
        <f>IF(D3543="","",IF(L3543=1,MAX(0,'Debt Inputs'!$B$2-SUM($G$3506:$G$3605)),0))</f>
        <v/>
      </c>
      <c r="I3543" s="50">
        <f>IF(D3543="","",MIN(D3543+F3543,G3543+H3543))</f>
        <v/>
      </c>
      <c r="J3543" s="50">
        <f>IF(D3543="","",MIN(D3543,MAX(0,I3543-F3543)))</f>
        <v/>
      </c>
      <c r="K3543" s="50">
        <f>IF(D3543="","",MAX(0,D3543+F3543-I3543))</f>
        <v/>
      </c>
      <c r="L3543" s="23">
        <f>IF(D3543="","",IF(D3543&lt;=0,"",1+COUNTIFS($D$3506:$D$3605,"&gt;0",$E$3506:$E$3605,"&gt;"&amp;E3543)))</f>
        <v/>
      </c>
      <c r="M3543" s="23">
        <f>IF(D3543="","",IF(AND(K3543&gt;0,L3543=1),"Yes","No"))</f>
        <v/>
      </c>
      <c r="N3543" s="50">
        <f>IF(D3543="","",N3443+F3543)</f>
        <v/>
      </c>
      <c r="O3543" s="49">
        <f>IF(D3543="","",IF(AND(K3543=0,K3443&gt;0),C3543,""))</f>
        <v/>
      </c>
    </row>
    <row r="3544">
      <c r="A3544" s="47">
        <f>IF(B3544="","",DATE(YEAR('Debt Inputs'!$E$2),MONTH('Debt Inputs'!$E$2)+35,1))</f>
        <v/>
      </c>
      <c r="B3544" s="18">
        <f>IF('Debt Inputs'!A44="","",'Debt Inputs'!A44)</f>
        <v/>
      </c>
      <c r="C3544" s="19">
        <f>IF(B3544="","",IFERROR(VLOOKUP(B3544,'Debt Inputs'!$A$6:$M$105,2,FALSE),""))</f>
        <v/>
      </c>
      <c r="D3544" s="48">
        <f>IF(B3544="","",K3444)</f>
        <v/>
      </c>
      <c r="E3544" s="21">
        <f>IF(B3544="","",IFERROR(VLOOKUP(B3544,'Debt Inputs'!$A$6:$M$105,5,FALSE),0))</f>
        <v/>
      </c>
      <c r="F3544" s="48">
        <f>IF(D3544="","",IFERROR(D3544*E3544/12,0))</f>
        <v/>
      </c>
      <c r="G3544" s="48">
        <f>IF(D3544="","",MIN(IFERROR(VLOOKUP(B3544,'Debt Inputs'!$A$6:$M$105,7,FALSE),0),D3544+F3544))</f>
        <v/>
      </c>
      <c r="H3544" s="48">
        <f>IF(D3544="","",IF(L3544=1,MAX(0,'Debt Inputs'!$B$2-SUM($G$3506:$G$3605)),0))</f>
        <v/>
      </c>
      <c r="I3544" s="48">
        <f>IF(D3544="","",MIN(D3544+F3544,G3544+H3544))</f>
        <v/>
      </c>
      <c r="J3544" s="48">
        <f>IF(D3544="","",MIN(D3544,MAX(0,I3544-F3544)))</f>
        <v/>
      </c>
      <c r="K3544" s="48">
        <f>IF(D3544="","",MAX(0,D3544+F3544-I3544))</f>
        <v/>
      </c>
      <c r="L3544" s="18">
        <f>IF(D3544="","",IF(D3544&lt;=0,"",1+COUNTIFS($D$3506:$D$3605,"&gt;0",$E$3506:$E$3605,"&gt;"&amp;E3544)))</f>
        <v/>
      </c>
      <c r="M3544" s="18">
        <f>IF(D3544="","",IF(AND(K3544&gt;0,L3544=1),"Yes","No"))</f>
        <v/>
      </c>
      <c r="N3544" s="48">
        <f>IF(D3544="","",N3444+F3544)</f>
        <v/>
      </c>
      <c r="O3544" s="47">
        <f>IF(D3544="","",IF(AND(K3544=0,K3444&gt;0),C3544,""))</f>
        <v/>
      </c>
    </row>
    <row r="3545">
      <c r="A3545" s="49">
        <f>IF(B3545="","",DATE(YEAR('Debt Inputs'!$E$2),MONTH('Debt Inputs'!$E$2)+35,1))</f>
        <v/>
      </c>
      <c r="B3545" s="23">
        <f>IF('Debt Inputs'!A45="","",'Debt Inputs'!A45)</f>
        <v/>
      </c>
      <c r="C3545" s="24">
        <f>IF(B3545="","",IFERROR(VLOOKUP(B3545,'Debt Inputs'!$A$6:$M$105,2,FALSE),""))</f>
        <v/>
      </c>
      <c r="D3545" s="50">
        <f>IF(B3545="","",K3445)</f>
        <v/>
      </c>
      <c r="E3545" s="26">
        <f>IF(B3545="","",IFERROR(VLOOKUP(B3545,'Debt Inputs'!$A$6:$M$105,5,FALSE),0))</f>
        <v/>
      </c>
      <c r="F3545" s="50">
        <f>IF(D3545="","",IFERROR(D3545*E3545/12,0))</f>
        <v/>
      </c>
      <c r="G3545" s="50">
        <f>IF(D3545="","",MIN(IFERROR(VLOOKUP(B3545,'Debt Inputs'!$A$6:$M$105,7,FALSE),0),D3545+F3545))</f>
        <v/>
      </c>
      <c r="H3545" s="50">
        <f>IF(D3545="","",IF(L3545=1,MAX(0,'Debt Inputs'!$B$2-SUM($G$3506:$G$3605)),0))</f>
        <v/>
      </c>
      <c r="I3545" s="50">
        <f>IF(D3545="","",MIN(D3545+F3545,G3545+H3545))</f>
        <v/>
      </c>
      <c r="J3545" s="50">
        <f>IF(D3545="","",MIN(D3545,MAX(0,I3545-F3545)))</f>
        <v/>
      </c>
      <c r="K3545" s="50">
        <f>IF(D3545="","",MAX(0,D3545+F3545-I3545))</f>
        <v/>
      </c>
      <c r="L3545" s="23">
        <f>IF(D3545="","",IF(D3545&lt;=0,"",1+COUNTIFS($D$3506:$D$3605,"&gt;0",$E$3506:$E$3605,"&gt;"&amp;E3545)))</f>
        <v/>
      </c>
      <c r="M3545" s="23">
        <f>IF(D3545="","",IF(AND(K3545&gt;0,L3545=1),"Yes","No"))</f>
        <v/>
      </c>
      <c r="N3545" s="50">
        <f>IF(D3545="","",N3445+F3545)</f>
        <v/>
      </c>
      <c r="O3545" s="49">
        <f>IF(D3545="","",IF(AND(K3545=0,K3445&gt;0),C3545,""))</f>
        <v/>
      </c>
    </row>
    <row r="3546">
      <c r="A3546" s="47">
        <f>IF(B3546="","",DATE(YEAR('Debt Inputs'!$E$2),MONTH('Debt Inputs'!$E$2)+35,1))</f>
        <v/>
      </c>
      <c r="B3546" s="18">
        <f>IF('Debt Inputs'!A46="","",'Debt Inputs'!A46)</f>
        <v/>
      </c>
      <c r="C3546" s="19">
        <f>IF(B3546="","",IFERROR(VLOOKUP(B3546,'Debt Inputs'!$A$6:$M$105,2,FALSE),""))</f>
        <v/>
      </c>
      <c r="D3546" s="48">
        <f>IF(B3546="","",K3446)</f>
        <v/>
      </c>
      <c r="E3546" s="21">
        <f>IF(B3546="","",IFERROR(VLOOKUP(B3546,'Debt Inputs'!$A$6:$M$105,5,FALSE),0))</f>
        <v/>
      </c>
      <c r="F3546" s="48">
        <f>IF(D3546="","",IFERROR(D3546*E3546/12,0))</f>
        <v/>
      </c>
      <c r="G3546" s="48">
        <f>IF(D3546="","",MIN(IFERROR(VLOOKUP(B3546,'Debt Inputs'!$A$6:$M$105,7,FALSE),0),D3546+F3546))</f>
        <v/>
      </c>
      <c r="H3546" s="48">
        <f>IF(D3546="","",IF(L3546=1,MAX(0,'Debt Inputs'!$B$2-SUM($G$3506:$G$3605)),0))</f>
        <v/>
      </c>
      <c r="I3546" s="48">
        <f>IF(D3546="","",MIN(D3546+F3546,G3546+H3546))</f>
        <v/>
      </c>
      <c r="J3546" s="48">
        <f>IF(D3546="","",MIN(D3546,MAX(0,I3546-F3546)))</f>
        <v/>
      </c>
      <c r="K3546" s="48">
        <f>IF(D3546="","",MAX(0,D3546+F3546-I3546))</f>
        <v/>
      </c>
      <c r="L3546" s="18">
        <f>IF(D3546="","",IF(D3546&lt;=0,"",1+COUNTIFS($D$3506:$D$3605,"&gt;0",$E$3506:$E$3605,"&gt;"&amp;E3546)))</f>
        <v/>
      </c>
      <c r="M3546" s="18">
        <f>IF(D3546="","",IF(AND(K3546&gt;0,L3546=1),"Yes","No"))</f>
        <v/>
      </c>
      <c r="N3546" s="48">
        <f>IF(D3546="","",N3446+F3546)</f>
        <v/>
      </c>
      <c r="O3546" s="47">
        <f>IF(D3546="","",IF(AND(K3546=0,K3446&gt;0),C3546,""))</f>
        <v/>
      </c>
    </row>
    <row r="3547">
      <c r="A3547" s="49">
        <f>IF(B3547="","",DATE(YEAR('Debt Inputs'!$E$2),MONTH('Debt Inputs'!$E$2)+35,1))</f>
        <v/>
      </c>
      <c r="B3547" s="23">
        <f>IF('Debt Inputs'!A47="","",'Debt Inputs'!A47)</f>
        <v/>
      </c>
      <c r="C3547" s="24">
        <f>IF(B3547="","",IFERROR(VLOOKUP(B3547,'Debt Inputs'!$A$6:$M$105,2,FALSE),""))</f>
        <v/>
      </c>
      <c r="D3547" s="50">
        <f>IF(B3547="","",K3447)</f>
        <v/>
      </c>
      <c r="E3547" s="26">
        <f>IF(B3547="","",IFERROR(VLOOKUP(B3547,'Debt Inputs'!$A$6:$M$105,5,FALSE),0))</f>
        <v/>
      </c>
      <c r="F3547" s="50">
        <f>IF(D3547="","",IFERROR(D3547*E3547/12,0))</f>
        <v/>
      </c>
      <c r="G3547" s="50">
        <f>IF(D3547="","",MIN(IFERROR(VLOOKUP(B3547,'Debt Inputs'!$A$6:$M$105,7,FALSE),0),D3547+F3547))</f>
        <v/>
      </c>
      <c r="H3547" s="50">
        <f>IF(D3547="","",IF(L3547=1,MAX(0,'Debt Inputs'!$B$2-SUM($G$3506:$G$3605)),0))</f>
        <v/>
      </c>
      <c r="I3547" s="50">
        <f>IF(D3547="","",MIN(D3547+F3547,G3547+H3547))</f>
        <v/>
      </c>
      <c r="J3547" s="50">
        <f>IF(D3547="","",MIN(D3547,MAX(0,I3547-F3547)))</f>
        <v/>
      </c>
      <c r="K3547" s="50">
        <f>IF(D3547="","",MAX(0,D3547+F3547-I3547))</f>
        <v/>
      </c>
      <c r="L3547" s="23">
        <f>IF(D3547="","",IF(D3547&lt;=0,"",1+COUNTIFS($D$3506:$D$3605,"&gt;0",$E$3506:$E$3605,"&gt;"&amp;E3547)))</f>
        <v/>
      </c>
      <c r="M3547" s="23">
        <f>IF(D3547="","",IF(AND(K3547&gt;0,L3547=1),"Yes","No"))</f>
        <v/>
      </c>
      <c r="N3547" s="50">
        <f>IF(D3547="","",N3447+F3547)</f>
        <v/>
      </c>
      <c r="O3547" s="49">
        <f>IF(D3547="","",IF(AND(K3547=0,K3447&gt;0),C3547,""))</f>
        <v/>
      </c>
    </row>
    <row r="3548">
      <c r="A3548" s="47">
        <f>IF(B3548="","",DATE(YEAR('Debt Inputs'!$E$2),MONTH('Debt Inputs'!$E$2)+35,1))</f>
        <v/>
      </c>
      <c r="B3548" s="18">
        <f>IF('Debt Inputs'!A48="","",'Debt Inputs'!A48)</f>
        <v/>
      </c>
      <c r="C3548" s="19">
        <f>IF(B3548="","",IFERROR(VLOOKUP(B3548,'Debt Inputs'!$A$6:$M$105,2,FALSE),""))</f>
        <v/>
      </c>
      <c r="D3548" s="48">
        <f>IF(B3548="","",K3448)</f>
        <v/>
      </c>
      <c r="E3548" s="21">
        <f>IF(B3548="","",IFERROR(VLOOKUP(B3548,'Debt Inputs'!$A$6:$M$105,5,FALSE),0))</f>
        <v/>
      </c>
      <c r="F3548" s="48">
        <f>IF(D3548="","",IFERROR(D3548*E3548/12,0))</f>
        <v/>
      </c>
      <c r="G3548" s="48">
        <f>IF(D3548="","",MIN(IFERROR(VLOOKUP(B3548,'Debt Inputs'!$A$6:$M$105,7,FALSE),0),D3548+F3548))</f>
        <v/>
      </c>
      <c r="H3548" s="48">
        <f>IF(D3548="","",IF(L3548=1,MAX(0,'Debt Inputs'!$B$2-SUM($G$3506:$G$3605)),0))</f>
        <v/>
      </c>
      <c r="I3548" s="48">
        <f>IF(D3548="","",MIN(D3548+F3548,G3548+H3548))</f>
        <v/>
      </c>
      <c r="J3548" s="48">
        <f>IF(D3548="","",MIN(D3548,MAX(0,I3548-F3548)))</f>
        <v/>
      </c>
      <c r="K3548" s="48">
        <f>IF(D3548="","",MAX(0,D3548+F3548-I3548))</f>
        <v/>
      </c>
      <c r="L3548" s="18">
        <f>IF(D3548="","",IF(D3548&lt;=0,"",1+COUNTIFS($D$3506:$D$3605,"&gt;0",$E$3506:$E$3605,"&gt;"&amp;E3548)))</f>
        <v/>
      </c>
      <c r="M3548" s="18">
        <f>IF(D3548="","",IF(AND(K3548&gt;0,L3548=1),"Yes","No"))</f>
        <v/>
      </c>
      <c r="N3548" s="48">
        <f>IF(D3548="","",N3448+F3548)</f>
        <v/>
      </c>
      <c r="O3548" s="47">
        <f>IF(D3548="","",IF(AND(K3548=0,K3448&gt;0),C3548,""))</f>
        <v/>
      </c>
    </row>
    <row r="3549">
      <c r="A3549" s="49">
        <f>IF(B3549="","",DATE(YEAR('Debt Inputs'!$E$2),MONTH('Debt Inputs'!$E$2)+35,1))</f>
        <v/>
      </c>
      <c r="B3549" s="23">
        <f>IF('Debt Inputs'!A49="","",'Debt Inputs'!A49)</f>
        <v/>
      </c>
      <c r="C3549" s="24">
        <f>IF(B3549="","",IFERROR(VLOOKUP(B3549,'Debt Inputs'!$A$6:$M$105,2,FALSE),""))</f>
        <v/>
      </c>
      <c r="D3549" s="50">
        <f>IF(B3549="","",K3449)</f>
        <v/>
      </c>
      <c r="E3549" s="26">
        <f>IF(B3549="","",IFERROR(VLOOKUP(B3549,'Debt Inputs'!$A$6:$M$105,5,FALSE),0))</f>
        <v/>
      </c>
      <c r="F3549" s="50">
        <f>IF(D3549="","",IFERROR(D3549*E3549/12,0))</f>
        <v/>
      </c>
      <c r="G3549" s="50">
        <f>IF(D3549="","",MIN(IFERROR(VLOOKUP(B3549,'Debt Inputs'!$A$6:$M$105,7,FALSE),0),D3549+F3549))</f>
        <v/>
      </c>
      <c r="H3549" s="50">
        <f>IF(D3549="","",IF(L3549=1,MAX(0,'Debt Inputs'!$B$2-SUM($G$3506:$G$3605)),0))</f>
        <v/>
      </c>
      <c r="I3549" s="50">
        <f>IF(D3549="","",MIN(D3549+F3549,G3549+H3549))</f>
        <v/>
      </c>
      <c r="J3549" s="50">
        <f>IF(D3549="","",MIN(D3549,MAX(0,I3549-F3549)))</f>
        <v/>
      </c>
      <c r="K3549" s="50">
        <f>IF(D3549="","",MAX(0,D3549+F3549-I3549))</f>
        <v/>
      </c>
      <c r="L3549" s="23">
        <f>IF(D3549="","",IF(D3549&lt;=0,"",1+COUNTIFS($D$3506:$D$3605,"&gt;0",$E$3506:$E$3605,"&gt;"&amp;E3549)))</f>
        <v/>
      </c>
      <c r="M3549" s="23">
        <f>IF(D3549="","",IF(AND(K3549&gt;0,L3549=1),"Yes","No"))</f>
        <v/>
      </c>
      <c r="N3549" s="50">
        <f>IF(D3549="","",N3449+F3549)</f>
        <v/>
      </c>
      <c r="O3549" s="49">
        <f>IF(D3549="","",IF(AND(K3549=0,K3449&gt;0),C3549,""))</f>
        <v/>
      </c>
    </row>
    <row r="3550">
      <c r="A3550" s="47">
        <f>IF(B3550="","",DATE(YEAR('Debt Inputs'!$E$2),MONTH('Debt Inputs'!$E$2)+35,1))</f>
        <v/>
      </c>
      <c r="B3550" s="18">
        <f>IF('Debt Inputs'!A50="","",'Debt Inputs'!A50)</f>
        <v/>
      </c>
      <c r="C3550" s="19">
        <f>IF(B3550="","",IFERROR(VLOOKUP(B3550,'Debt Inputs'!$A$6:$M$105,2,FALSE),""))</f>
        <v/>
      </c>
      <c r="D3550" s="48">
        <f>IF(B3550="","",K3450)</f>
        <v/>
      </c>
      <c r="E3550" s="21">
        <f>IF(B3550="","",IFERROR(VLOOKUP(B3550,'Debt Inputs'!$A$6:$M$105,5,FALSE),0))</f>
        <v/>
      </c>
      <c r="F3550" s="48">
        <f>IF(D3550="","",IFERROR(D3550*E3550/12,0))</f>
        <v/>
      </c>
      <c r="G3550" s="48">
        <f>IF(D3550="","",MIN(IFERROR(VLOOKUP(B3550,'Debt Inputs'!$A$6:$M$105,7,FALSE),0),D3550+F3550))</f>
        <v/>
      </c>
      <c r="H3550" s="48">
        <f>IF(D3550="","",IF(L3550=1,MAX(0,'Debt Inputs'!$B$2-SUM($G$3506:$G$3605)),0))</f>
        <v/>
      </c>
      <c r="I3550" s="48">
        <f>IF(D3550="","",MIN(D3550+F3550,G3550+H3550))</f>
        <v/>
      </c>
      <c r="J3550" s="48">
        <f>IF(D3550="","",MIN(D3550,MAX(0,I3550-F3550)))</f>
        <v/>
      </c>
      <c r="K3550" s="48">
        <f>IF(D3550="","",MAX(0,D3550+F3550-I3550))</f>
        <v/>
      </c>
      <c r="L3550" s="18">
        <f>IF(D3550="","",IF(D3550&lt;=0,"",1+COUNTIFS($D$3506:$D$3605,"&gt;0",$E$3506:$E$3605,"&gt;"&amp;E3550)))</f>
        <v/>
      </c>
      <c r="M3550" s="18">
        <f>IF(D3550="","",IF(AND(K3550&gt;0,L3550=1),"Yes","No"))</f>
        <v/>
      </c>
      <c r="N3550" s="48">
        <f>IF(D3550="","",N3450+F3550)</f>
        <v/>
      </c>
      <c r="O3550" s="47">
        <f>IF(D3550="","",IF(AND(K3550=0,K3450&gt;0),C3550,""))</f>
        <v/>
      </c>
    </row>
    <row r="3551">
      <c r="A3551" s="49">
        <f>IF(B3551="","",DATE(YEAR('Debt Inputs'!$E$2),MONTH('Debt Inputs'!$E$2)+35,1))</f>
        <v/>
      </c>
      <c r="B3551" s="23">
        <f>IF('Debt Inputs'!A51="","",'Debt Inputs'!A51)</f>
        <v/>
      </c>
      <c r="C3551" s="24">
        <f>IF(B3551="","",IFERROR(VLOOKUP(B3551,'Debt Inputs'!$A$6:$M$105,2,FALSE),""))</f>
        <v/>
      </c>
      <c r="D3551" s="50">
        <f>IF(B3551="","",K3451)</f>
        <v/>
      </c>
      <c r="E3551" s="26">
        <f>IF(B3551="","",IFERROR(VLOOKUP(B3551,'Debt Inputs'!$A$6:$M$105,5,FALSE),0))</f>
        <v/>
      </c>
      <c r="F3551" s="50">
        <f>IF(D3551="","",IFERROR(D3551*E3551/12,0))</f>
        <v/>
      </c>
      <c r="G3551" s="50">
        <f>IF(D3551="","",MIN(IFERROR(VLOOKUP(B3551,'Debt Inputs'!$A$6:$M$105,7,FALSE),0),D3551+F3551))</f>
        <v/>
      </c>
      <c r="H3551" s="50">
        <f>IF(D3551="","",IF(L3551=1,MAX(0,'Debt Inputs'!$B$2-SUM($G$3506:$G$3605)),0))</f>
        <v/>
      </c>
      <c r="I3551" s="50">
        <f>IF(D3551="","",MIN(D3551+F3551,G3551+H3551))</f>
        <v/>
      </c>
      <c r="J3551" s="50">
        <f>IF(D3551="","",MIN(D3551,MAX(0,I3551-F3551)))</f>
        <v/>
      </c>
      <c r="K3551" s="50">
        <f>IF(D3551="","",MAX(0,D3551+F3551-I3551))</f>
        <v/>
      </c>
      <c r="L3551" s="23">
        <f>IF(D3551="","",IF(D3551&lt;=0,"",1+COUNTIFS($D$3506:$D$3605,"&gt;0",$E$3506:$E$3605,"&gt;"&amp;E3551)))</f>
        <v/>
      </c>
      <c r="M3551" s="23">
        <f>IF(D3551="","",IF(AND(K3551&gt;0,L3551=1),"Yes","No"))</f>
        <v/>
      </c>
      <c r="N3551" s="50">
        <f>IF(D3551="","",N3451+F3551)</f>
        <v/>
      </c>
      <c r="O3551" s="49">
        <f>IF(D3551="","",IF(AND(K3551=0,K3451&gt;0),C3551,""))</f>
        <v/>
      </c>
    </row>
    <row r="3552">
      <c r="A3552" s="47">
        <f>IF(B3552="","",DATE(YEAR('Debt Inputs'!$E$2),MONTH('Debt Inputs'!$E$2)+35,1))</f>
        <v/>
      </c>
      <c r="B3552" s="18">
        <f>IF('Debt Inputs'!A52="","",'Debt Inputs'!A52)</f>
        <v/>
      </c>
      <c r="C3552" s="19">
        <f>IF(B3552="","",IFERROR(VLOOKUP(B3552,'Debt Inputs'!$A$6:$M$105,2,FALSE),""))</f>
        <v/>
      </c>
      <c r="D3552" s="48">
        <f>IF(B3552="","",K3452)</f>
        <v/>
      </c>
      <c r="E3552" s="21">
        <f>IF(B3552="","",IFERROR(VLOOKUP(B3552,'Debt Inputs'!$A$6:$M$105,5,FALSE),0))</f>
        <v/>
      </c>
      <c r="F3552" s="48">
        <f>IF(D3552="","",IFERROR(D3552*E3552/12,0))</f>
        <v/>
      </c>
      <c r="G3552" s="48">
        <f>IF(D3552="","",MIN(IFERROR(VLOOKUP(B3552,'Debt Inputs'!$A$6:$M$105,7,FALSE),0),D3552+F3552))</f>
        <v/>
      </c>
      <c r="H3552" s="48">
        <f>IF(D3552="","",IF(L3552=1,MAX(0,'Debt Inputs'!$B$2-SUM($G$3506:$G$3605)),0))</f>
        <v/>
      </c>
      <c r="I3552" s="48">
        <f>IF(D3552="","",MIN(D3552+F3552,G3552+H3552))</f>
        <v/>
      </c>
      <c r="J3552" s="48">
        <f>IF(D3552="","",MIN(D3552,MAX(0,I3552-F3552)))</f>
        <v/>
      </c>
      <c r="K3552" s="48">
        <f>IF(D3552="","",MAX(0,D3552+F3552-I3552))</f>
        <v/>
      </c>
      <c r="L3552" s="18">
        <f>IF(D3552="","",IF(D3552&lt;=0,"",1+COUNTIFS($D$3506:$D$3605,"&gt;0",$E$3506:$E$3605,"&gt;"&amp;E3552)))</f>
        <v/>
      </c>
      <c r="M3552" s="18">
        <f>IF(D3552="","",IF(AND(K3552&gt;0,L3552=1),"Yes","No"))</f>
        <v/>
      </c>
      <c r="N3552" s="48">
        <f>IF(D3552="","",N3452+F3552)</f>
        <v/>
      </c>
      <c r="O3552" s="47">
        <f>IF(D3552="","",IF(AND(K3552=0,K3452&gt;0),C3552,""))</f>
        <v/>
      </c>
    </row>
    <row r="3553">
      <c r="A3553" s="49">
        <f>IF(B3553="","",DATE(YEAR('Debt Inputs'!$E$2),MONTH('Debt Inputs'!$E$2)+35,1))</f>
        <v/>
      </c>
      <c r="B3553" s="23">
        <f>IF('Debt Inputs'!A53="","",'Debt Inputs'!A53)</f>
        <v/>
      </c>
      <c r="C3553" s="24">
        <f>IF(B3553="","",IFERROR(VLOOKUP(B3553,'Debt Inputs'!$A$6:$M$105,2,FALSE),""))</f>
        <v/>
      </c>
      <c r="D3553" s="50">
        <f>IF(B3553="","",K3453)</f>
        <v/>
      </c>
      <c r="E3553" s="26">
        <f>IF(B3553="","",IFERROR(VLOOKUP(B3553,'Debt Inputs'!$A$6:$M$105,5,FALSE),0))</f>
        <v/>
      </c>
      <c r="F3553" s="50">
        <f>IF(D3553="","",IFERROR(D3553*E3553/12,0))</f>
        <v/>
      </c>
      <c r="G3553" s="50">
        <f>IF(D3553="","",MIN(IFERROR(VLOOKUP(B3553,'Debt Inputs'!$A$6:$M$105,7,FALSE),0),D3553+F3553))</f>
        <v/>
      </c>
      <c r="H3553" s="50">
        <f>IF(D3553="","",IF(L3553=1,MAX(0,'Debt Inputs'!$B$2-SUM($G$3506:$G$3605)),0))</f>
        <v/>
      </c>
      <c r="I3553" s="50">
        <f>IF(D3553="","",MIN(D3553+F3553,G3553+H3553))</f>
        <v/>
      </c>
      <c r="J3553" s="50">
        <f>IF(D3553="","",MIN(D3553,MAX(0,I3553-F3553)))</f>
        <v/>
      </c>
      <c r="K3553" s="50">
        <f>IF(D3553="","",MAX(0,D3553+F3553-I3553))</f>
        <v/>
      </c>
      <c r="L3553" s="23">
        <f>IF(D3553="","",IF(D3553&lt;=0,"",1+COUNTIFS($D$3506:$D$3605,"&gt;0",$E$3506:$E$3605,"&gt;"&amp;E3553)))</f>
        <v/>
      </c>
      <c r="M3553" s="23">
        <f>IF(D3553="","",IF(AND(K3553&gt;0,L3553=1),"Yes","No"))</f>
        <v/>
      </c>
      <c r="N3553" s="50">
        <f>IF(D3553="","",N3453+F3553)</f>
        <v/>
      </c>
      <c r="O3553" s="49">
        <f>IF(D3553="","",IF(AND(K3553=0,K3453&gt;0),C3553,""))</f>
        <v/>
      </c>
    </row>
    <row r="3554">
      <c r="A3554" s="47">
        <f>IF(B3554="","",DATE(YEAR('Debt Inputs'!$E$2),MONTH('Debt Inputs'!$E$2)+35,1))</f>
        <v/>
      </c>
      <c r="B3554" s="18">
        <f>IF('Debt Inputs'!A54="","",'Debt Inputs'!A54)</f>
        <v/>
      </c>
      <c r="C3554" s="19">
        <f>IF(B3554="","",IFERROR(VLOOKUP(B3554,'Debt Inputs'!$A$6:$M$105,2,FALSE),""))</f>
        <v/>
      </c>
      <c r="D3554" s="48">
        <f>IF(B3554="","",K3454)</f>
        <v/>
      </c>
      <c r="E3554" s="21">
        <f>IF(B3554="","",IFERROR(VLOOKUP(B3554,'Debt Inputs'!$A$6:$M$105,5,FALSE),0))</f>
        <v/>
      </c>
      <c r="F3554" s="48">
        <f>IF(D3554="","",IFERROR(D3554*E3554/12,0))</f>
        <v/>
      </c>
      <c r="G3554" s="48">
        <f>IF(D3554="","",MIN(IFERROR(VLOOKUP(B3554,'Debt Inputs'!$A$6:$M$105,7,FALSE),0),D3554+F3554))</f>
        <v/>
      </c>
      <c r="H3554" s="48">
        <f>IF(D3554="","",IF(L3554=1,MAX(0,'Debt Inputs'!$B$2-SUM($G$3506:$G$3605)),0))</f>
        <v/>
      </c>
      <c r="I3554" s="48">
        <f>IF(D3554="","",MIN(D3554+F3554,G3554+H3554))</f>
        <v/>
      </c>
      <c r="J3554" s="48">
        <f>IF(D3554="","",MIN(D3554,MAX(0,I3554-F3554)))</f>
        <v/>
      </c>
      <c r="K3554" s="48">
        <f>IF(D3554="","",MAX(0,D3554+F3554-I3554))</f>
        <v/>
      </c>
      <c r="L3554" s="18">
        <f>IF(D3554="","",IF(D3554&lt;=0,"",1+COUNTIFS($D$3506:$D$3605,"&gt;0",$E$3506:$E$3605,"&gt;"&amp;E3554)))</f>
        <v/>
      </c>
      <c r="M3554" s="18">
        <f>IF(D3554="","",IF(AND(K3554&gt;0,L3554=1),"Yes","No"))</f>
        <v/>
      </c>
      <c r="N3554" s="48">
        <f>IF(D3554="","",N3454+F3554)</f>
        <v/>
      </c>
      <c r="O3554" s="47">
        <f>IF(D3554="","",IF(AND(K3554=0,K3454&gt;0),C3554,""))</f>
        <v/>
      </c>
    </row>
    <row r="3555">
      <c r="A3555" s="49">
        <f>IF(B3555="","",DATE(YEAR('Debt Inputs'!$E$2),MONTH('Debt Inputs'!$E$2)+35,1))</f>
        <v/>
      </c>
      <c r="B3555" s="23">
        <f>IF('Debt Inputs'!A55="","",'Debt Inputs'!A55)</f>
        <v/>
      </c>
      <c r="C3555" s="24">
        <f>IF(B3555="","",IFERROR(VLOOKUP(B3555,'Debt Inputs'!$A$6:$M$105,2,FALSE),""))</f>
        <v/>
      </c>
      <c r="D3555" s="50">
        <f>IF(B3555="","",K3455)</f>
        <v/>
      </c>
      <c r="E3555" s="26">
        <f>IF(B3555="","",IFERROR(VLOOKUP(B3555,'Debt Inputs'!$A$6:$M$105,5,FALSE),0))</f>
        <v/>
      </c>
      <c r="F3555" s="50">
        <f>IF(D3555="","",IFERROR(D3555*E3555/12,0))</f>
        <v/>
      </c>
      <c r="G3555" s="50">
        <f>IF(D3555="","",MIN(IFERROR(VLOOKUP(B3555,'Debt Inputs'!$A$6:$M$105,7,FALSE),0),D3555+F3555))</f>
        <v/>
      </c>
      <c r="H3555" s="50">
        <f>IF(D3555="","",IF(L3555=1,MAX(0,'Debt Inputs'!$B$2-SUM($G$3506:$G$3605)),0))</f>
        <v/>
      </c>
      <c r="I3555" s="50">
        <f>IF(D3555="","",MIN(D3555+F3555,G3555+H3555))</f>
        <v/>
      </c>
      <c r="J3555" s="50">
        <f>IF(D3555="","",MIN(D3555,MAX(0,I3555-F3555)))</f>
        <v/>
      </c>
      <c r="K3555" s="50">
        <f>IF(D3555="","",MAX(0,D3555+F3555-I3555))</f>
        <v/>
      </c>
      <c r="L3555" s="23">
        <f>IF(D3555="","",IF(D3555&lt;=0,"",1+COUNTIFS($D$3506:$D$3605,"&gt;0",$E$3506:$E$3605,"&gt;"&amp;E3555)))</f>
        <v/>
      </c>
      <c r="M3555" s="23">
        <f>IF(D3555="","",IF(AND(K3555&gt;0,L3555=1),"Yes","No"))</f>
        <v/>
      </c>
      <c r="N3555" s="50">
        <f>IF(D3555="","",N3455+F3555)</f>
        <v/>
      </c>
      <c r="O3555" s="49">
        <f>IF(D3555="","",IF(AND(K3555=0,K3455&gt;0),C3555,""))</f>
        <v/>
      </c>
    </row>
    <row r="3556">
      <c r="A3556" s="47">
        <f>IF(B3556="","",DATE(YEAR('Debt Inputs'!$E$2),MONTH('Debt Inputs'!$E$2)+35,1))</f>
        <v/>
      </c>
      <c r="B3556" s="18">
        <f>IF('Debt Inputs'!A56="","",'Debt Inputs'!A56)</f>
        <v/>
      </c>
      <c r="C3556" s="19">
        <f>IF(B3556="","",IFERROR(VLOOKUP(B3556,'Debt Inputs'!$A$6:$M$105,2,FALSE),""))</f>
        <v/>
      </c>
      <c r="D3556" s="48">
        <f>IF(B3556="","",K3456)</f>
        <v/>
      </c>
      <c r="E3556" s="21">
        <f>IF(B3556="","",IFERROR(VLOOKUP(B3556,'Debt Inputs'!$A$6:$M$105,5,FALSE),0))</f>
        <v/>
      </c>
      <c r="F3556" s="48">
        <f>IF(D3556="","",IFERROR(D3556*E3556/12,0))</f>
        <v/>
      </c>
      <c r="G3556" s="48">
        <f>IF(D3556="","",MIN(IFERROR(VLOOKUP(B3556,'Debt Inputs'!$A$6:$M$105,7,FALSE),0),D3556+F3556))</f>
        <v/>
      </c>
      <c r="H3556" s="48">
        <f>IF(D3556="","",IF(L3556=1,MAX(0,'Debt Inputs'!$B$2-SUM($G$3506:$G$3605)),0))</f>
        <v/>
      </c>
      <c r="I3556" s="48">
        <f>IF(D3556="","",MIN(D3556+F3556,G3556+H3556))</f>
        <v/>
      </c>
      <c r="J3556" s="48">
        <f>IF(D3556="","",MIN(D3556,MAX(0,I3556-F3556)))</f>
        <v/>
      </c>
      <c r="K3556" s="48">
        <f>IF(D3556="","",MAX(0,D3556+F3556-I3556))</f>
        <v/>
      </c>
      <c r="L3556" s="18">
        <f>IF(D3556="","",IF(D3556&lt;=0,"",1+COUNTIFS($D$3506:$D$3605,"&gt;0",$E$3506:$E$3605,"&gt;"&amp;E3556)))</f>
        <v/>
      </c>
      <c r="M3556" s="18">
        <f>IF(D3556="","",IF(AND(K3556&gt;0,L3556=1),"Yes","No"))</f>
        <v/>
      </c>
      <c r="N3556" s="48">
        <f>IF(D3556="","",N3456+F3556)</f>
        <v/>
      </c>
      <c r="O3556" s="47">
        <f>IF(D3556="","",IF(AND(K3556=0,K3456&gt;0),C3556,""))</f>
        <v/>
      </c>
    </row>
    <row r="3557">
      <c r="A3557" s="49">
        <f>IF(B3557="","",DATE(YEAR('Debt Inputs'!$E$2),MONTH('Debt Inputs'!$E$2)+35,1))</f>
        <v/>
      </c>
      <c r="B3557" s="23">
        <f>IF('Debt Inputs'!A57="","",'Debt Inputs'!A57)</f>
        <v/>
      </c>
      <c r="C3557" s="24">
        <f>IF(B3557="","",IFERROR(VLOOKUP(B3557,'Debt Inputs'!$A$6:$M$105,2,FALSE),""))</f>
        <v/>
      </c>
      <c r="D3557" s="50">
        <f>IF(B3557="","",K3457)</f>
        <v/>
      </c>
      <c r="E3557" s="26">
        <f>IF(B3557="","",IFERROR(VLOOKUP(B3557,'Debt Inputs'!$A$6:$M$105,5,FALSE),0))</f>
        <v/>
      </c>
      <c r="F3557" s="50">
        <f>IF(D3557="","",IFERROR(D3557*E3557/12,0))</f>
        <v/>
      </c>
      <c r="G3557" s="50">
        <f>IF(D3557="","",MIN(IFERROR(VLOOKUP(B3557,'Debt Inputs'!$A$6:$M$105,7,FALSE),0),D3557+F3557))</f>
        <v/>
      </c>
      <c r="H3557" s="50">
        <f>IF(D3557="","",IF(L3557=1,MAX(0,'Debt Inputs'!$B$2-SUM($G$3506:$G$3605)),0))</f>
        <v/>
      </c>
      <c r="I3557" s="50">
        <f>IF(D3557="","",MIN(D3557+F3557,G3557+H3557))</f>
        <v/>
      </c>
      <c r="J3557" s="50">
        <f>IF(D3557="","",MIN(D3557,MAX(0,I3557-F3557)))</f>
        <v/>
      </c>
      <c r="K3557" s="50">
        <f>IF(D3557="","",MAX(0,D3557+F3557-I3557))</f>
        <v/>
      </c>
      <c r="L3557" s="23">
        <f>IF(D3557="","",IF(D3557&lt;=0,"",1+COUNTIFS($D$3506:$D$3605,"&gt;0",$E$3506:$E$3605,"&gt;"&amp;E3557)))</f>
        <v/>
      </c>
      <c r="M3557" s="23">
        <f>IF(D3557="","",IF(AND(K3557&gt;0,L3557=1),"Yes","No"))</f>
        <v/>
      </c>
      <c r="N3557" s="50">
        <f>IF(D3557="","",N3457+F3557)</f>
        <v/>
      </c>
      <c r="O3557" s="49">
        <f>IF(D3557="","",IF(AND(K3557=0,K3457&gt;0),C3557,""))</f>
        <v/>
      </c>
    </row>
    <row r="3558">
      <c r="A3558" s="47">
        <f>IF(B3558="","",DATE(YEAR('Debt Inputs'!$E$2),MONTH('Debt Inputs'!$E$2)+35,1))</f>
        <v/>
      </c>
      <c r="B3558" s="18">
        <f>IF('Debt Inputs'!A58="","",'Debt Inputs'!A58)</f>
        <v/>
      </c>
      <c r="C3558" s="19">
        <f>IF(B3558="","",IFERROR(VLOOKUP(B3558,'Debt Inputs'!$A$6:$M$105,2,FALSE),""))</f>
        <v/>
      </c>
      <c r="D3558" s="48">
        <f>IF(B3558="","",K3458)</f>
        <v/>
      </c>
      <c r="E3558" s="21">
        <f>IF(B3558="","",IFERROR(VLOOKUP(B3558,'Debt Inputs'!$A$6:$M$105,5,FALSE),0))</f>
        <v/>
      </c>
      <c r="F3558" s="48">
        <f>IF(D3558="","",IFERROR(D3558*E3558/12,0))</f>
        <v/>
      </c>
      <c r="G3558" s="48">
        <f>IF(D3558="","",MIN(IFERROR(VLOOKUP(B3558,'Debt Inputs'!$A$6:$M$105,7,FALSE),0),D3558+F3558))</f>
        <v/>
      </c>
      <c r="H3558" s="48">
        <f>IF(D3558="","",IF(L3558=1,MAX(0,'Debt Inputs'!$B$2-SUM($G$3506:$G$3605)),0))</f>
        <v/>
      </c>
      <c r="I3558" s="48">
        <f>IF(D3558="","",MIN(D3558+F3558,G3558+H3558))</f>
        <v/>
      </c>
      <c r="J3558" s="48">
        <f>IF(D3558="","",MIN(D3558,MAX(0,I3558-F3558)))</f>
        <v/>
      </c>
      <c r="K3558" s="48">
        <f>IF(D3558="","",MAX(0,D3558+F3558-I3558))</f>
        <v/>
      </c>
      <c r="L3558" s="18">
        <f>IF(D3558="","",IF(D3558&lt;=0,"",1+COUNTIFS($D$3506:$D$3605,"&gt;0",$E$3506:$E$3605,"&gt;"&amp;E3558)))</f>
        <v/>
      </c>
      <c r="M3558" s="18">
        <f>IF(D3558="","",IF(AND(K3558&gt;0,L3558=1),"Yes","No"))</f>
        <v/>
      </c>
      <c r="N3558" s="48">
        <f>IF(D3558="","",N3458+F3558)</f>
        <v/>
      </c>
      <c r="O3558" s="47">
        <f>IF(D3558="","",IF(AND(K3558=0,K3458&gt;0),C3558,""))</f>
        <v/>
      </c>
    </row>
    <row r="3559">
      <c r="A3559" s="49">
        <f>IF(B3559="","",DATE(YEAR('Debt Inputs'!$E$2),MONTH('Debt Inputs'!$E$2)+35,1))</f>
        <v/>
      </c>
      <c r="B3559" s="23">
        <f>IF('Debt Inputs'!A59="","",'Debt Inputs'!A59)</f>
        <v/>
      </c>
      <c r="C3559" s="24">
        <f>IF(B3559="","",IFERROR(VLOOKUP(B3559,'Debt Inputs'!$A$6:$M$105,2,FALSE),""))</f>
        <v/>
      </c>
      <c r="D3559" s="50">
        <f>IF(B3559="","",K3459)</f>
        <v/>
      </c>
      <c r="E3559" s="26">
        <f>IF(B3559="","",IFERROR(VLOOKUP(B3559,'Debt Inputs'!$A$6:$M$105,5,FALSE),0))</f>
        <v/>
      </c>
      <c r="F3559" s="50">
        <f>IF(D3559="","",IFERROR(D3559*E3559/12,0))</f>
        <v/>
      </c>
      <c r="G3559" s="50">
        <f>IF(D3559="","",MIN(IFERROR(VLOOKUP(B3559,'Debt Inputs'!$A$6:$M$105,7,FALSE),0),D3559+F3559))</f>
        <v/>
      </c>
      <c r="H3559" s="50">
        <f>IF(D3559="","",IF(L3559=1,MAX(0,'Debt Inputs'!$B$2-SUM($G$3506:$G$3605)),0))</f>
        <v/>
      </c>
      <c r="I3559" s="50">
        <f>IF(D3559="","",MIN(D3559+F3559,G3559+H3559))</f>
        <v/>
      </c>
      <c r="J3559" s="50">
        <f>IF(D3559="","",MIN(D3559,MAX(0,I3559-F3559)))</f>
        <v/>
      </c>
      <c r="K3559" s="50">
        <f>IF(D3559="","",MAX(0,D3559+F3559-I3559))</f>
        <v/>
      </c>
      <c r="L3559" s="23">
        <f>IF(D3559="","",IF(D3559&lt;=0,"",1+COUNTIFS($D$3506:$D$3605,"&gt;0",$E$3506:$E$3605,"&gt;"&amp;E3559)))</f>
        <v/>
      </c>
      <c r="M3559" s="23">
        <f>IF(D3559="","",IF(AND(K3559&gt;0,L3559=1),"Yes","No"))</f>
        <v/>
      </c>
      <c r="N3559" s="50">
        <f>IF(D3559="","",N3459+F3559)</f>
        <v/>
      </c>
      <c r="O3559" s="49">
        <f>IF(D3559="","",IF(AND(K3559=0,K3459&gt;0),C3559,""))</f>
        <v/>
      </c>
    </row>
    <row r="3560">
      <c r="A3560" s="47">
        <f>IF(B3560="","",DATE(YEAR('Debt Inputs'!$E$2),MONTH('Debt Inputs'!$E$2)+35,1))</f>
        <v/>
      </c>
      <c r="B3560" s="18">
        <f>IF('Debt Inputs'!A60="","",'Debt Inputs'!A60)</f>
        <v/>
      </c>
      <c r="C3560" s="19">
        <f>IF(B3560="","",IFERROR(VLOOKUP(B3560,'Debt Inputs'!$A$6:$M$105,2,FALSE),""))</f>
        <v/>
      </c>
      <c r="D3560" s="48">
        <f>IF(B3560="","",K3460)</f>
        <v/>
      </c>
      <c r="E3560" s="21">
        <f>IF(B3560="","",IFERROR(VLOOKUP(B3560,'Debt Inputs'!$A$6:$M$105,5,FALSE),0))</f>
        <v/>
      </c>
      <c r="F3560" s="48">
        <f>IF(D3560="","",IFERROR(D3560*E3560/12,0))</f>
        <v/>
      </c>
      <c r="G3560" s="48">
        <f>IF(D3560="","",MIN(IFERROR(VLOOKUP(B3560,'Debt Inputs'!$A$6:$M$105,7,FALSE),0),D3560+F3560))</f>
        <v/>
      </c>
      <c r="H3560" s="48">
        <f>IF(D3560="","",IF(L3560=1,MAX(0,'Debt Inputs'!$B$2-SUM($G$3506:$G$3605)),0))</f>
        <v/>
      </c>
      <c r="I3560" s="48">
        <f>IF(D3560="","",MIN(D3560+F3560,G3560+H3560))</f>
        <v/>
      </c>
      <c r="J3560" s="48">
        <f>IF(D3560="","",MIN(D3560,MAX(0,I3560-F3560)))</f>
        <v/>
      </c>
      <c r="K3560" s="48">
        <f>IF(D3560="","",MAX(0,D3560+F3560-I3560))</f>
        <v/>
      </c>
      <c r="L3560" s="18">
        <f>IF(D3560="","",IF(D3560&lt;=0,"",1+COUNTIFS($D$3506:$D$3605,"&gt;0",$E$3506:$E$3605,"&gt;"&amp;E3560)))</f>
        <v/>
      </c>
      <c r="M3560" s="18">
        <f>IF(D3560="","",IF(AND(K3560&gt;0,L3560=1),"Yes","No"))</f>
        <v/>
      </c>
      <c r="N3560" s="48">
        <f>IF(D3560="","",N3460+F3560)</f>
        <v/>
      </c>
      <c r="O3560" s="47">
        <f>IF(D3560="","",IF(AND(K3560=0,K3460&gt;0),C3560,""))</f>
        <v/>
      </c>
    </row>
    <row r="3561">
      <c r="A3561" s="49">
        <f>IF(B3561="","",DATE(YEAR('Debt Inputs'!$E$2),MONTH('Debt Inputs'!$E$2)+35,1))</f>
        <v/>
      </c>
      <c r="B3561" s="23">
        <f>IF('Debt Inputs'!A61="","",'Debt Inputs'!A61)</f>
        <v/>
      </c>
      <c r="C3561" s="24">
        <f>IF(B3561="","",IFERROR(VLOOKUP(B3561,'Debt Inputs'!$A$6:$M$105,2,FALSE),""))</f>
        <v/>
      </c>
      <c r="D3561" s="50">
        <f>IF(B3561="","",K3461)</f>
        <v/>
      </c>
      <c r="E3561" s="26">
        <f>IF(B3561="","",IFERROR(VLOOKUP(B3561,'Debt Inputs'!$A$6:$M$105,5,FALSE),0))</f>
        <v/>
      </c>
      <c r="F3561" s="50">
        <f>IF(D3561="","",IFERROR(D3561*E3561/12,0))</f>
        <v/>
      </c>
      <c r="G3561" s="50">
        <f>IF(D3561="","",MIN(IFERROR(VLOOKUP(B3561,'Debt Inputs'!$A$6:$M$105,7,FALSE),0),D3561+F3561))</f>
        <v/>
      </c>
      <c r="H3561" s="50">
        <f>IF(D3561="","",IF(L3561=1,MAX(0,'Debt Inputs'!$B$2-SUM($G$3506:$G$3605)),0))</f>
        <v/>
      </c>
      <c r="I3561" s="50">
        <f>IF(D3561="","",MIN(D3561+F3561,G3561+H3561))</f>
        <v/>
      </c>
      <c r="J3561" s="50">
        <f>IF(D3561="","",MIN(D3561,MAX(0,I3561-F3561)))</f>
        <v/>
      </c>
      <c r="K3561" s="50">
        <f>IF(D3561="","",MAX(0,D3561+F3561-I3561))</f>
        <v/>
      </c>
      <c r="L3561" s="23">
        <f>IF(D3561="","",IF(D3561&lt;=0,"",1+COUNTIFS($D$3506:$D$3605,"&gt;0",$E$3506:$E$3605,"&gt;"&amp;E3561)))</f>
        <v/>
      </c>
      <c r="M3561" s="23">
        <f>IF(D3561="","",IF(AND(K3561&gt;0,L3561=1),"Yes","No"))</f>
        <v/>
      </c>
      <c r="N3561" s="50">
        <f>IF(D3561="","",N3461+F3561)</f>
        <v/>
      </c>
      <c r="O3561" s="49">
        <f>IF(D3561="","",IF(AND(K3561=0,K3461&gt;0),C3561,""))</f>
        <v/>
      </c>
    </row>
    <row r="3562">
      <c r="A3562" s="47">
        <f>IF(B3562="","",DATE(YEAR('Debt Inputs'!$E$2),MONTH('Debt Inputs'!$E$2)+35,1))</f>
        <v/>
      </c>
      <c r="B3562" s="18">
        <f>IF('Debt Inputs'!A62="","",'Debt Inputs'!A62)</f>
        <v/>
      </c>
      <c r="C3562" s="19">
        <f>IF(B3562="","",IFERROR(VLOOKUP(B3562,'Debt Inputs'!$A$6:$M$105,2,FALSE),""))</f>
        <v/>
      </c>
      <c r="D3562" s="48">
        <f>IF(B3562="","",K3462)</f>
        <v/>
      </c>
      <c r="E3562" s="21">
        <f>IF(B3562="","",IFERROR(VLOOKUP(B3562,'Debt Inputs'!$A$6:$M$105,5,FALSE),0))</f>
        <v/>
      </c>
      <c r="F3562" s="48">
        <f>IF(D3562="","",IFERROR(D3562*E3562/12,0))</f>
        <v/>
      </c>
      <c r="G3562" s="48">
        <f>IF(D3562="","",MIN(IFERROR(VLOOKUP(B3562,'Debt Inputs'!$A$6:$M$105,7,FALSE),0),D3562+F3562))</f>
        <v/>
      </c>
      <c r="H3562" s="48">
        <f>IF(D3562="","",IF(L3562=1,MAX(0,'Debt Inputs'!$B$2-SUM($G$3506:$G$3605)),0))</f>
        <v/>
      </c>
      <c r="I3562" s="48">
        <f>IF(D3562="","",MIN(D3562+F3562,G3562+H3562))</f>
        <v/>
      </c>
      <c r="J3562" s="48">
        <f>IF(D3562="","",MIN(D3562,MAX(0,I3562-F3562)))</f>
        <v/>
      </c>
      <c r="K3562" s="48">
        <f>IF(D3562="","",MAX(0,D3562+F3562-I3562))</f>
        <v/>
      </c>
      <c r="L3562" s="18">
        <f>IF(D3562="","",IF(D3562&lt;=0,"",1+COUNTIFS($D$3506:$D$3605,"&gt;0",$E$3506:$E$3605,"&gt;"&amp;E3562)))</f>
        <v/>
      </c>
      <c r="M3562" s="18">
        <f>IF(D3562="","",IF(AND(K3562&gt;0,L3562=1),"Yes","No"))</f>
        <v/>
      </c>
      <c r="N3562" s="48">
        <f>IF(D3562="","",N3462+F3562)</f>
        <v/>
      </c>
      <c r="O3562" s="47">
        <f>IF(D3562="","",IF(AND(K3562=0,K3462&gt;0),C3562,""))</f>
        <v/>
      </c>
    </row>
    <row r="3563">
      <c r="A3563" s="49">
        <f>IF(B3563="","",DATE(YEAR('Debt Inputs'!$E$2),MONTH('Debt Inputs'!$E$2)+35,1))</f>
        <v/>
      </c>
      <c r="B3563" s="23">
        <f>IF('Debt Inputs'!A63="","",'Debt Inputs'!A63)</f>
        <v/>
      </c>
      <c r="C3563" s="24">
        <f>IF(B3563="","",IFERROR(VLOOKUP(B3563,'Debt Inputs'!$A$6:$M$105,2,FALSE),""))</f>
        <v/>
      </c>
      <c r="D3563" s="50">
        <f>IF(B3563="","",K3463)</f>
        <v/>
      </c>
      <c r="E3563" s="26">
        <f>IF(B3563="","",IFERROR(VLOOKUP(B3563,'Debt Inputs'!$A$6:$M$105,5,FALSE),0))</f>
        <v/>
      </c>
      <c r="F3563" s="50">
        <f>IF(D3563="","",IFERROR(D3563*E3563/12,0))</f>
        <v/>
      </c>
      <c r="G3563" s="50">
        <f>IF(D3563="","",MIN(IFERROR(VLOOKUP(B3563,'Debt Inputs'!$A$6:$M$105,7,FALSE),0),D3563+F3563))</f>
        <v/>
      </c>
      <c r="H3563" s="50">
        <f>IF(D3563="","",IF(L3563=1,MAX(0,'Debt Inputs'!$B$2-SUM($G$3506:$G$3605)),0))</f>
        <v/>
      </c>
      <c r="I3563" s="50">
        <f>IF(D3563="","",MIN(D3563+F3563,G3563+H3563))</f>
        <v/>
      </c>
      <c r="J3563" s="50">
        <f>IF(D3563="","",MIN(D3563,MAX(0,I3563-F3563)))</f>
        <v/>
      </c>
      <c r="K3563" s="50">
        <f>IF(D3563="","",MAX(0,D3563+F3563-I3563))</f>
        <v/>
      </c>
      <c r="L3563" s="23">
        <f>IF(D3563="","",IF(D3563&lt;=0,"",1+COUNTIFS($D$3506:$D$3605,"&gt;0",$E$3506:$E$3605,"&gt;"&amp;E3563)))</f>
        <v/>
      </c>
      <c r="M3563" s="23">
        <f>IF(D3563="","",IF(AND(K3563&gt;0,L3563=1),"Yes","No"))</f>
        <v/>
      </c>
      <c r="N3563" s="50">
        <f>IF(D3563="","",N3463+F3563)</f>
        <v/>
      </c>
      <c r="O3563" s="49">
        <f>IF(D3563="","",IF(AND(K3563=0,K3463&gt;0),C3563,""))</f>
        <v/>
      </c>
    </row>
    <row r="3564">
      <c r="A3564" s="47">
        <f>IF(B3564="","",DATE(YEAR('Debt Inputs'!$E$2),MONTH('Debt Inputs'!$E$2)+35,1))</f>
        <v/>
      </c>
      <c r="B3564" s="18">
        <f>IF('Debt Inputs'!A64="","",'Debt Inputs'!A64)</f>
        <v/>
      </c>
      <c r="C3564" s="19">
        <f>IF(B3564="","",IFERROR(VLOOKUP(B3564,'Debt Inputs'!$A$6:$M$105,2,FALSE),""))</f>
        <v/>
      </c>
      <c r="D3564" s="48">
        <f>IF(B3564="","",K3464)</f>
        <v/>
      </c>
      <c r="E3564" s="21">
        <f>IF(B3564="","",IFERROR(VLOOKUP(B3564,'Debt Inputs'!$A$6:$M$105,5,FALSE),0))</f>
        <v/>
      </c>
      <c r="F3564" s="48">
        <f>IF(D3564="","",IFERROR(D3564*E3564/12,0))</f>
        <v/>
      </c>
      <c r="G3564" s="48">
        <f>IF(D3564="","",MIN(IFERROR(VLOOKUP(B3564,'Debt Inputs'!$A$6:$M$105,7,FALSE),0),D3564+F3564))</f>
        <v/>
      </c>
      <c r="H3564" s="48">
        <f>IF(D3564="","",IF(L3564=1,MAX(0,'Debt Inputs'!$B$2-SUM($G$3506:$G$3605)),0))</f>
        <v/>
      </c>
      <c r="I3564" s="48">
        <f>IF(D3564="","",MIN(D3564+F3564,G3564+H3564))</f>
        <v/>
      </c>
      <c r="J3564" s="48">
        <f>IF(D3564="","",MIN(D3564,MAX(0,I3564-F3564)))</f>
        <v/>
      </c>
      <c r="K3564" s="48">
        <f>IF(D3564="","",MAX(0,D3564+F3564-I3564))</f>
        <v/>
      </c>
      <c r="L3564" s="18">
        <f>IF(D3564="","",IF(D3564&lt;=0,"",1+COUNTIFS($D$3506:$D$3605,"&gt;0",$E$3506:$E$3605,"&gt;"&amp;E3564)))</f>
        <v/>
      </c>
      <c r="M3564" s="18">
        <f>IF(D3564="","",IF(AND(K3564&gt;0,L3564=1),"Yes","No"))</f>
        <v/>
      </c>
      <c r="N3564" s="48">
        <f>IF(D3564="","",N3464+F3564)</f>
        <v/>
      </c>
      <c r="O3564" s="47">
        <f>IF(D3564="","",IF(AND(K3564=0,K3464&gt;0),C3564,""))</f>
        <v/>
      </c>
    </row>
    <row r="3565">
      <c r="A3565" s="49">
        <f>IF(B3565="","",DATE(YEAR('Debt Inputs'!$E$2),MONTH('Debt Inputs'!$E$2)+35,1))</f>
        <v/>
      </c>
      <c r="B3565" s="23">
        <f>IF('Debt Inputs'!A65="","",'Debt Inputs'!A65)</f>
        <v/>
      </c>
      <c r="C3565" s="24">
        <f>IF(B3565="","",IFERROR(VLOOKUP(B3565,'Debt Inputs'!$A$6:$M$105,2,FALSE),""))</f>
        <v/>
      </c>
      <c r="D3565" s="50">
        <f>IF(B3565="","",K3465)</f>
        <v/>
      </c>
      <c r="E3565" s="26">
        <f>IF(B3565="","",IFERROR(VLOOKUP(B3565,'Debt Inputs'!$A$6:$M$105,5,FALSE),0))</f>
        <v/>
      </c>
      <c r="F3565" s="50">
        <f>IF(D3565="","",IFERROR(D3565*E3565/12,0))</f>
        <v/>
      </c>
      <c r="G3565" s="50">
        <f>IF(D3565="","",MIN(IFERROR(VLOOKUP(B3565,'Debt Inputs'!$A$6:$M$105,7,FALSE),0),D3565+F3565))</f>
        <v/>
      </c>
      <c r="H3565" s="50">
        <f>IF(D3565="","",IF(L3565=1,MAX(0,'Debt Inputs'!$B$2-SUM($G$3506:$G$3605)),0))</f>
        <v/>
      </c>
      <c r="I3565" s="50">
        <f>IF(D3565="","",MIN(D3565+F3565,G3565+H3565))</f>
        <v/>
      </c>
      <c r="J3565" s="50">
        <f>IF(D3565="","",MIN(D3565,MAX(0,I3565-F3565)))</f>
        <v/>
      </c>
      <c r="K3565" s="50">
        <f>IF(D3565="","",MAX(0,D3565+F3565-I3565))</f>
        <v/>
      </c>
      <c r="L3565" s="23">
        <f>IF(D3565="","",IF(D3565&lt;=0,"",1+COUNTIFS($D$3506:$D$3605,"&gt;0",$E$3506:$E$3605,"&gt;"&amp;E3565)))</f>
        <v/>
      </c>
      <c r="M3565" s="23">
        <f>IF(D3565="","",IF(AND(K3565&gt;0,L3565=1),"Yes","No"))</f>
        <v/>
      </c>
      <c r="N3565" s="50">
        <f>IF(D3565="","",N3465+F3565)</f>
        <v/>
      </c>
      <c r="O3565" s="49">
        <f>IF(D3565="","",IF(AND(K3565=0,K3465&gt;0),C3565,""))</f>
        <v/>
      </c>
    </row>
    <row r="3566">
      <c r="A3566" s="47">
        <f>IF(B3566="","",DATE(YEAR('Debt Inputs'!$E$2),MONTH('Debt Inputs'!$E$2)+35,1))</f>
        <v/>
      </c>
      <c r="B3566" s="18">
        <f>IF('Debt Inputs'!A66="","",'Debt Inputs'!A66)</f>
        <v/>
      </c>
      <c r="C3566" s="19">
        <f>IF(B3566="","",IFERROR(VLOOKUP(B3566,'Debt Inputs'!$A$6:$M$105,2,FALSE),""))</f>
        <v/>
      </c>
      <c r="D3566" s="48">
        <f>IF(B3566="","",K3466)</f>
        <v/>
      </c>
      <c r="E3566" s="21">
        <f>IF(B3566="","",IFERROR(VLOOKUP(B3566,'Debt Inputs'!$A$6:$M$105,5,FALSE),0))</f>
        <v/>
      </c>
      <c r="F3566" s="48">
        <f>IF(D3566="","",IFERROR(D3566*E3566/12,0))</f>
        <v/>
      </c>
      <c r="G3566" s="48">
        <f>IF(D3566="","",MIN(IFERROR(VLOOKUP(B3566,'Debt Inputs'!$A$6:$M$105,7,FALSE),0),D3566+F3566))</f>
        <v/>
      </c>
      <c r="H3566" s="48">
        <f>IF(D3566="","",IF(L3566=1,MAX(0,'Debt Inputs'!$B$2-SUM($G$3506:$G$3605)),0))</f>
        <v/>
      </c>
      <c r="I3566" s="48">
        <f>IF(D3566="","",MIN(D3566+F3566,G3566+H3566))</f>
        <v/>
      </c>
      <c r="J3566" s="48">
        <f>IF(D3566="","",MIN(D3566,MAX(0,I3566-F3566)))</f>
        <v/>
      </c>
      <c r="K3566" s="48">
        <f>IF(D3566="","",MAX(0,D3566+F3566-I3566))</f>
        <v/>
      </c>
      <c r="L3566" s="18">
        <f>IF(D3566="","",IF(D3566&lt;=0,"",1+COUNTIFS($D$3506:$D$3605,"&gt;0",$E$3506:$E$3605,"&gt;"&amp;E3566)))</f>
        <v/>
      </c>
      <c r="M3566" s="18">
        <f>IF(D3566="","",IF(AND(K3566&gt;0,L3566=1),"Yes","No"))</f>
        <v/>
      </c>
      <c r="N3566" s="48">
        <f>IF(D3566="","",N3466+F3566)</f>
        <v/>
      </c>
      <c r="O3566" s="47">
        <f>IF(D3566="","",IF(AND(K3566=0,K3466&gt;0),C3566,""))</f>
        <v/>
      </c>
    </row>
    <row r="3567">
      <c r="A3567" s="49">
        <f>IF(B3567="","",DATE(YEAR('Debt Inputs'!$E$2),MONTH('Debt Inputs'!$E$2)+35,1))</f>
        <v/>
      </c>
      <c r="B3567" s="23">
        <f>IF('Debt Inputs'!A67="","",'Debt Inputs'!A67)</f>
        <v/>
      </c>
      <c r="C3567" s="24">
        <f>IF(B3567="","",IFERROR(VLOOKUP(B3567,'Debt Inputs'!$A$6:$M$105,2,FALSE),""))</f>
        <v/>
      </c>
      <c r="D3567" s="50">
        <f>IF(B3567="","",K3467)</f>
        <v/>
      </c>
      <c r="E3567" s="26">
        <f>IF(B3567="","",IFERROR(VLOOKUP(B3567,'Debt Inputs'!$A$6:$M$105,5,FALSE),0))</f>
        <v/>
      </c>
      <c r="F3567" s="50">
        <f>IF(D3567="","",IFERROR(D3567*E3567/12,0))</f>
        <v/>
      </c>
      <c r="G3567" s="50">
        <f>IF(D3567="","",MIN(IFERROR(VLOOKUP(B3567,'Debt Inputs'!$A$6:$M$105,7,FALSE),0),D3567+F3567))</f>
        <v/>
      </c>
      <c r="H3567" s="50">
        <f>IF(D3567="","",IF(L3567=1,MAX(0,'Debt Inputs'!$B$2-SUM($G$3506:$G$3605)),0))</f>
        <v/>
      </c>
      <c r="I3567" s="50">
        <f>IF(D3567="","",MIN(D3567+F3567,G3567+H3567))</f>
        <v/>
      </c>
      <c r="J3567" s="50">
        <f>IF(D3567="","",MIN(D3567,MAX(0,I3567-F3567)))</f>
        <v/>
      </c>
      <c r="K3567" s="50">
        <f>IF(D3567="","",MAX(0,D3567+F3567-I3567))</f>
        <v/>
      </c>
      <c r="L3567" s="23">
        <f>IF(D3567="","",IF(D3567&lt;=0,"",1+COUNTIFS($D$3506:$D$3605,"&gt;0",$E$3506:$E$3605,"&gt;"&amp;E3567)))</f>
        <v/>
      </c>
      <c r="M3567" s="23">
        <f>IF(D3567="","",IF(AND(K3567&gt;0,L3567=1),"Yes","No"))</f>
        <v/>
      </c>
      <c r="N3567" s="50">
        <f>IF(D3567="","",N3467+F3567)</f>
        <v/>
      </c>
      <c r="O3567" s="49">
        <f>IF(D3567="","",IF(AND(K3567=0,K3467&gt;0),C3567,""))</f>
        <v/>
      </c>
    </row>
    <row r="3568">
      <c r="A3568" s="47">
        <f>IF(B3568="","",DATE(YEAR('Debt Inputs'!$E$2),MONTH('Debt Inputs'!$E$2)+35,1))</f>
        <v/>
      </c>
      <c r="B3568" s="18">
        <f>IF('Debt Inputs'!A68="","",'Debt Inputs'!A68)</f>
        <v/>
      </c>
      <c r="C3568" s="19">
        <f>IF(B3568="","",IFERROR(VLOOKUP(B3568,'Debt Inputs'!$A$6:$M$105,2,FALSE),""))</f>
        <v/>
      </c>
      <c r="D3568" s="48">
        <f>IF(B3568="","",K3468)</f>
        <v/>
      </c>
      <c r="E3568" s="21">
        <f>IF(B3568="","",IFERROR(VLOOKUP(B3568,'Debt Inputs'!$A$6:$M$105,5,FALSE),0))</f>
        <v/>
      </c>
      <c r="F3568" s="48">
        <f>IF(D3568="","",IFERROR(D3568*E3568/12,0))</f>
        <v/>
      </c>
      <c r="G3568" s="48">
        <f>IF(D3568="","",MIN(IFERROR(VLOOKUP(B3568,'Debt Inputs'!$A$6:$M$105,7,FALSE),0),D3568+F3568))</f>
        <v/>
      </c>
      <c r="H3568" s="48">
        <f>IF(D3568="","",IF(L3568=1,MAX(0,'Debt Inputs'!$B$2-SUM($G$3506:$G$3605)),0))</f>
        <v/>
      </c>
      <c r="I3568" s="48">
        <f>IF(D3568="","",MIN(D3568+F3568,G3568+H3568))</f>
        <v/>
      </c>
      <c r="J3568" s="48">
        <f>IF(D3568="","",MIN(D3568,MAX(0,I3568-F3568)))</f>
        <v/>
      </c>
      <c r="K3568" s="48">
        <f>IF(D3568="","",MAX(0,D3568+F3568-I3568))</f>
        <v/>
      </c>
      <c r="L3568" s="18">
        <f>IF(D3568="","",IF(D3568&lt;=0,"",1+COUNTIFS($D$3506:$D$3605,"&gt;0",$E$3506:$E$3605,"&gt;"&amp;E3568)))</f>
        <v/>
      </c>
      <c r="M3568" s="18">
        <f>IF(D3568="","",IF(AND(K3568&gt;0,L3568=1),"Yes","No"))</f>
        <v/>
      </c>
      <c r="N3568" s="48">
        <f>IF(D3568="","",N3468+F3568)</f>
        <v/>
      </c>
      <c r="O3568" s="47">
        <f>IF(D3568="","",IF(AND(K3568=0,K3468&gt;0),C3568,""))</f>
        <v/>
      </c>
    </row>
    <row r="3569">
      <c r="A3569" s="49">
        <f>IF(B3569="","",DATE(YEAR('Debt Inputs'!$E$2),MONTH('Debt Inputs'!$E$2)+35,1))</f>
        <v/>
      </c>
      <c r="B3569" s="23">
        <f>IF('Debt Inputs'!A69="","",'Debt Inputs'!A69)</f>
        <v/>
      </c>
      <c r="C3569" s="24">
        <f>IF(B3569="","",IFERROR(VLOOKUP(B3569,'Debt Inputs'!$A$6:$M$105,2,FALSE),""))</f>
        <v/>
      </c>
      <c r="D3569" s="50">
        <f>IF(B3569="","",K3469)</f>
        <v/>
      </c>
      <c r="E3569" s="26">
        <f>IF(B3569="","",IFERROR(VLOOKUP(B3569,'Debt Inputs'!$A$6:$M$105,5,FALSE),0))</f>
        <v/>
      </c>
      <c r="F3569" s="50">
        <f>IF(D3569="","",IFERROR(D3569*E3569/12,0))</f>
        <v/>
      </c>
      <c r="G3569" s="50">
        <f>IF(D3569="","",MIN(IFERROR(VLOOKUP(B3569,'Debt Inputs'!$A$6:$M$105,7,FALSE),0),D3569+F3569))</f>
        <v/>
      </c>
      <c r="H3569" s="50">
        <f>IF(D3569="","",IF(L3569=1,MAX(0,'Debt Inputs'!$B$2-SUM($G$3506:$G$3605)),0))</f>
        <v/>
      </c>
      <c r="I3569" s="50">
        <f>IF(D3569="","",MIN(D3569+F3569,G3569+H3569))</f>
        <v/>
      </c>
      <c r="J3569" s="50">
        <f>IF(D3569="","",MIN(D3569,MAX(0,I3569-F3569)))</f>
        <v/>
      </c>
      <c r="K3569" s="50">
        <f>IF(D3569="","",MAX(0,D3569+F3569-I3569))</f>
        <v/>
      </c>
      <c r="L3569" s="23">
        <f>IF(D3569="","",IF(D3569&lt;=0,"",1+COUNTIFS($D$3506:$D$3605,"&gt;0",$E$3506:$E$3605,"&gt;"&amp;E3569)))</f>
        <v/>
      </c>
      <c r="M3569" s="23">
        <f>IF(D3569="","",IF(AND(K3569&gt;0,L3569=1),"Yes","No"))</f>
        <v/>
      </c>
      <c r="N3569" s="50">
        <f>IF(D3569="","",N3469+F3569)</f>
        <v/>
      </c>
      <c r="O3569" s="49">
        <f>IF(D3569="","",IF(AND(K3569=0,K3469&gt;0),C3569,""))</f>
        <v/>
      </c>
    </row>
    <row r="3570">
      <c r="A3570" s="47">
        <f>IF(B3570="","",DATE(YEAR('Debt Inputs'!$E$2),MONTH('Debt Inputs'!$E$2)+35,1))</f>
        <v/>
      </c>
      <c r="B3570" s="18">
        <f>IF('Debt Inputs'!A70="","",'Debt Inputs'!A70)</f>
        <v/>
      </c>
      <c r="C3570" s="19">
        <f>IF(B3570="","",IFERROR(VLOOKUP(B3570,'Debt Inputs'!$A$6:$M$105,2,FALSE),""))</f>
        <v/>
      </c>
      <c r="D3570" s="48">
        <f>IF(B3570="","",K3470)</f>
        <v/>
      </c>
      <c r="E3570" s="21">
        <f>IF(B3570="","",IFERROR(VLOOKUP(B3570,'Debt Inputs'!$A$6:$M$105,5,FALSE),0))</f>
        <v/>
      </c>
      <c r="F3570" s="48">
        <f>IF(D3570="","",IFERROR(D3570*E3570/12,0))</f>
        <v/>
      </c>
      <c r="G3570" s="48">
        <f>IF(D3570="","",MIN(IFERROR(VLOOKUP(B3570,'Debt Inputs'!$A$6:$M$105,7,FALSE),0),D3570+F3570))</f>
        <v/>
      </c>
      <c r="H3570" s="48">
        <f>IF(D3570="","",IF(L3570=1,MAX(0,'Debt Inputs'!$B$2-SUM($G$3506:$G$3605)),0))</f>
        <v/>
      </c>
      <c r="I3570" s="48">
        <f>IF(D3570="","",MIN(D3570+F3570,G3570+H3570))</f>
        <v/>
      </c>
      <c r="J3570" s="48">
        <f>IF(D3570="","",MIN(D3570,MAX(0,I3570-F3570)))</f>
        <v/>
      </c>
      <c r="K3570" s="48">
        <f>IF(D3570="","",MAX(0,D3570+F3570-I3570))</f>
        <v/>
      </c>
      <c r="L3570" s="18">
        <f>IF(D3570="","",IF(D3570&lt;=0,"",1+COUNTIFS($D$3506:$D$3605,"&gt;0",$E$3506:$E$3605,"&gt;"&amp;E3570)))</f>
        <v/>
      </c>
      <c r="M3570" s="18">
        <f>IF(D3570="","",IF(AND(K3570&gt;0,L3570=1),"Yes","No"))</f>
        <v/>
      </c>
      <c r="N3570" s="48">
        <f>IF(D3570="","",N3470+F3570)</f>
        <v/>
      </c>
      <c r="O3570" s="47">
        <f>IF(D3570="","",IF(AND(K3570=0,K3470&gt;0),C3570,""))</f>
        <v/>
      </c>
    </row>
    <row r="3571">
      <c r="A3571" s="49">
        <f>IF(B3571="","",DATE(YEAR('Debt Inputs'!$E$2),MONTH('Debt Inputs'!$E$2)+35,1))</f>
        <v/>
      </c>
      <c r="B3571" s="23">
        <f>IF('Debt Inputs'!A71="","",'Debt Inputs'!A71)</f>
        <v/>
      </c>
      <c r="C3571" s="24">
        <f>IF(B3571="","",IFERROR(VLOOKUP(B3571,'Debt Inputs'!$A$6:$M$105,2,FALSE),""))</f>
        <v/>
      </c>
      <c r="D3571" s="50">
        <f>IF(B3571="","",K3471)</f>
        <v/>
      </c>
      <c r="E3571" s="26">
        <f>IF(B3571="","",IFERROR(VLOOKUP(B3571,'Debt Inputs'!$A$6:$M$105,5,FALSE),0))</f>
        <v/>
      </c>
      <c r="F3571" s="50">
        <f>IF(D3571="","",IFERROR(D3571*E3571/12,0))</f>
        <v/>
      </c>
      <c r="G3571" s="50">
        <f>IF(D3571="","",MIN(IFERROR(VLOOKUP(B3571,'Debt Inputs'!$A$6:$M$105,7,FALSE),0),D3571+F3571))</f>
        <v/>
      </c>
      <c r="H3571" s="50">
        <f>IF(D3571="","",IF(L3571=1,MAX(0,'Debt Inputs'!$B$2-SUM($G$3506:$G$3605)),0))</f>
        <v/>
      </c>
      <c r="I3571" s="50">
        <f>IF(D3571="","",MIN(D3571+F3571,G3571+H3571))</f>
        <v/>
      </c>
      <c r="J3571" s="50">
        <f>IF(D3571="","",MIN(D3571,MAX(0,I3571-F3571)))</f>
        <v/>
      </c>
      <c r="K3571" s="50">
        <f>IF(D3571="","",MAX(0,D3571+F3571-I3571))</f>
        <v/>
      </c>
      <c r="L3571" s="23">
        <f>IF(D3571="","",IF(D3571&lt;=0,"",1+COUNTIFS($D$3506:$D$3605,"&gt;0",$E$3506:$E$3605,"&gt;"&amp;E3571)))</f>
        <v/>
      </c>
      <c r="M3571" s="23">
        <f>IF(D3571="","",IF(AND(K3571&gt;0,L3571=1),"Yes","No"))</f>
        <v/>
      </c>
      <c r="N3571" s="50">
        <f>IF(D3571="","",N3471+F3571)</f>
        <v/>
      </c>
      <c r="O3571" s="49">
        <f>IF(D3571="","",IF(AND(K3571=0,K3471&gt;0),C3571,""))</f>
        <v/>
      </c>
    </row>
    <row r="3572">
      <c r="A3572" s="47">
        <f>IF(B3572="","",DATE(YEAR('Debt Inputs'!$E$2),MONTH('Debt Inputs'!$E$2)+35,1))</f>
        <v/>
      </c>
      <c r="B3572" s="18">
        <f>IF('Debt Inputs'!A72="","",'Debt Inputs'!A72)</f>
        <v/>
      </c>
      <c r="C3572" s="19">
        <f>IF(B3572="","",IFERROR(VLOOKUP(B3572,'Debt Inputs'!$A$6:$M$105,2,FALSE),""))</f>
        <v/>
      </c>
      <c r="D3572" s="48">
        <f>IF(B3572="","",K3472)</f>
        <v/>
      </c>
      <c r="E3572" s="21">
        <f>IF(B3572="","",IFERROR(VLOOKUP(B3572,'Debt Inputs'!$A$6:$M$105,5,FALSE),0))</f>
        <v/>
      </c>
      <c r="F3572" s="48">
        <f>IF(D3572="","",IFERROR(D3572*E3572/12,0))</f>
        <v/>
      </c>
      <c r="G3572" s="48">
        <f>IF(D3572="","",MIN(IFERROR(VLOOKUP(B3572,'Debt Inputs'!$A$6:$M$105,7,FALSE),0),D3572+F3572))</f>
        <v/>
      </c>
      <c r="H3572" s="48">
        <f>IF(D3572="","",IF(L3572=1,MAX(0,'Debt Inputs'!$B$2-SUM($G$3506:$G$3605)),0))</f>
        <v/>
      </c>
      <c r="I3572" s="48">
        <f>IF(D3572="","",MIN(D3572+F3572,G3572+H3572))</f>
        <v/>
      </c>
      <c r="J3572" s="48">
        <f>IF(D3572="","",MIN(D3572,MAX(0,I3572-F3572)))</f>
        <v/>
      </c>
      <c r="K3572" s="48">
        <f>IF(D3572="","",MAX(0,D3572+F3572-I3572))</f>
        <v/>
      </c>
      <c r="L3572" s="18">
        <f>IF(D3572="","",IF(D3572&lt;=0,"",1+COUNTIFS($D$3506:$D$3605,"&gt;0",$E$3506:$E$3605,"&gt;"&amp;E3572)))</f>
        <v/>
      </c>
      <c r="M3572" s="18">
        <f>IF(D3572="","",IF(AND(K3572&gt;0,L3572=1),"Yes","No"))</f>
        <v/>
      </c>
      <c r="N3572" s="48">
        <f>IF(D3572="","",N3472+F3572)</f>
        <v/>
      </c>
      <c r="O3572" s="47">
        <f>IF(D3572="","",IF(AND(K3572=0,K3472&gt;0),C3572,""))</f>
        <v/>
      </c>
    </row>
    <row r="3573">
      <c r="A3573" s="49">
        <f>IF(B3573="","",DATE(YEAR('Debt Inputs'!$E$2),MONTH('Debt Inputs'!$E$2)+35,1))</f>
        <v/>
      </c>
      <c r="B3573" s="23">
        <f>IF('Debt Inputs'!A73="","",'Debt Inputs'!A73)</f>
        <v/>
      </c>
      <c r="C3573" s="24">
        <f>IF(B3573="","",IFERROR(VLOOKUP(B3573,'Debt Inputs'!$A$6:$M$105,2,FALSE),""))</f>
        <v/>
      </c>
      <c r="D3573" s="50">
        <f>IF(B3573="","",K3473)</f>
        <v/>
      </c>
      <c r="E3573" s="26">
        <f>IF(B3573="","",IFERROR(VLOOKUP(B3573,'Debt Inputs'!$A$6:$M$105,5,FALSE),0))</f>
        <v/>
      </c>
      <c r="F3573" s="50">
        <f>IF(D3573="","",IFERROR(D3573*E3573/12,0))</f>
        <v/>
      </c>
      <c r="G3573" s="50">
        <f>IF(D3573="","",MIN(IFERROR(VLOOKUP(B3573,'Debt Inputs'!$A$6:$M$105,7,FALSE),0),D3573+F3573))</f>
        <v/>
      </c>
      <c r="H3573" s="50">
        <f>IF(D3573="","",IF(L3573=1,MAX(0,'Debt Inputs'!$B$2-SUM($G$3506:$G$3605)),0))</f>
        <v/>
      </c>
      <c r="I3573" s="50">
        <f>IF(D3573="","",MIN(D3573+F3573,G3573+H3573))</f>
        <v/>
      </c>
      <c r="J3573" s="50">
        <f>IF(D3573="","",MIN(D3573,MAX(0,I3573-F3573)))</f>
        <v/>
      </c>
      <c r="K3573" s="50">
        <f>IF(D3573="","",MAX(0,D3573+F3573-I3573))</f>
        <v/>
      </c>
      <c r="L3573" s="23">
        <f>IF(D3573="","",IF(D3573&lt;=0,"",1+COUNTIFS($D$3506:$D$3605,"&gt;0",$E$3506:$E$3605,"&gt;"&amp;E3573)))</f>
        <v/>
      </c>
      <c r="M3573" s="23">
        <f>IF(D3573="","",IF(AND(K3573&gt;0,L3573=1),"Yes","No"))</f>
        <v/>
      </c>
      <c r="N3573" s="50">
        <f>IF(D3573="","",N3473+F3573)</f>
        <v/>
      </c>
      <c r="O3573" s="49">
        <f>IF(D3573="","",IF(AND(K3573=0,K3473&gt;0),C3573,""))</f>
        <v/>
      </c>
    </row>
    <row r="3574">
      <c r="A3574" s="47">
        <f>IF(B3574="","",DATE(YEAR('Debt Inputs'!$E$2),MONTH('Debt Inputs'!$E$2)+35,1))</f>
        <v/>
      </c>
      <c r="B3574" s="18">
        <f>IF('Debt Inputs'!A74="","",'Debt Inputs'!A74)</f>
        <v/>
      </c>
      <c r="C3574" s="19">
        <f>IF(B3574="","",IFERROR(VLOOKUP(B3574,'Debt Inputs'!$A$6:$M$105,2,FALSE),""))</f>
        <v/>
      </c>
      <c r="D3574" s="48">
        <f>IF(B3574="","",K3474)</f>
        <v/>
      </c>
      <c r="E3574" s="21">
        <f>IF(B3574="","",IFERROR(VLOOKUP(B3574,'Debt Inputs'!$A$6:$M$105,5,FALSE),0))</f>
        <v/>
      </c>
      <c r="F3574" s="48">
        <f>IF(D3574="","",IFERROR(D3574*E3574/12,0))</f>
        <v/>
      </c>
      <c r="G3574" s="48">
        <f>IF(D3574="","",MIN(IFERROR(VLOOKUP(B3574,'Debt Inputs'!$A$6:$M$105,7,FALSE),0),D3574+F3574))</f>
        <v/>
      </c>
      <c r="H3574" s="48">
        <f>IF(D3574="","",IF(L3574=1,MAX(0,'Debt Inputs'!$B$2-SUM($G$3506:$G$3605)),0))</f>
        <v/>
      </c>
      <c r="I3574" s="48">
        <f>IF(D3574="","",MIN(D3574+F3574,G3574+H3574))</f>
        <v/>
      </c>
      <c r="J3574" s="48">
        <f>IF(D3574="","",MIN(D3574,MAX(0,I3574-F3574)))</f>
        <v/>
      </c>
      <c r="K3574" s="48">
        <f>IF(D3574="","",MAX(0,D3574+F3574-I3574))</f>
        <v/>
      </c>
      <c r="L3574" s="18">
        <f>IF(D3574="","",IF(D3574&lt;=0,"",1+COUNTIFS($D$3506:$D$3605,"&gt;0",$E$3506:$E$3605,"&gt;"&amp;E3574)))</f>
        <v/>
      </c>
      <c r="M3574" s="18">
        <f>IF(D3574="","",IF(AND(K3574&gt;0,L3574=1),"Yes","No"))</f>
        <v/>
      </c>
      <c r="N3574" s="48">
        <f>IF(D3574="","",N3474+F3574)</f>
        <v/>
      </c>
      <c r="O3574" s="47">
        <f>IF(D3574="","",IF(AND(K3574=0,K3474&gt;0),C3574,""))</f>
        <v/>
      </c>
    </row>
    <row r="3575">
      <c r="A3575" s="49">
        <f>IF(B3575="","",DATE(YEAR('Debt Inputs'!$E$2),MONTH('Debt Inputs'!$E$2)+35,1))</f>
        <v/>
      </c>
      <c r="B3575" s="23">
        <f>IF('Debt Inputs'!A75="","",'Debt Inputs'!A75)</f>
        <v/>
      </c>
      <c r="C3575" s="24">
        <f>IF(B3575="","",IFERROR(VLOOKUP(B3575,'Debt Inputs'!$A$6:$M$105,2,FALSE),""))</f>
        <v/>
      </c>
      <c r="D3575" s="50">
        <f>IF(B3575="","",K3475)</f>
        <v/>
      </c>
      <c r="E3575" s="26">
        <f>IF(B3575="","",IFERROR(VLOOKUP(B3575,'Debt Inputs'!$A$6:$M$105,5,FALSE),0))</f>
        <v/>
      </c>
      <c r="F3575" s="50">
        <f>IF(D3575="","",IFERROR(D3575*E3575/12,0))</f>
        <v/>
      </c>
      <c r="G3575" s="50">
        <f>IF(D3575="","",MIN(IFERROR(VLOOKUP(B3575,'Debt Inputs'!$A$6:$M$105,7,FALSE),0),D3575+F3575))</f>
        <v/>
      </c>
      <c r="H3575" s="50">
        <f>IF(D3575="","",IF(L3575=1,MAX(0,'Debt Inputs'!$B$2-SUM($G$3506:$G$3605)),0))</f>
        <v/>
      </c>
      <c r="I3575" s="50">
        <f>IF(D3575="","",MIN(D3575+F3575,G3575+H3575))</f>
        <v/>
      </c>
      <c r="J3575" s="50">
        <f>IF(D3575="","",MIN(D3575,MAX(0,I3575-F3575)))</f>
        <v/>
      </c>
      <c r="K3575" s="50">
        <f>IF(D3575="","",MAX(0,D3575+F3575-I3575))</f>
        <v/>
      </c>
      <c r="L3575" s="23">
        <f>IF(D3575="","",IF(D3575&lt;=0,"",1+COUNTIFS($D$3506:$D$3605,"&gt;0",$E$3506:$E$3605,"&gt;"&amp;E3575)))</f>
        <v/>
      </c>
      <c r="M3575" s="23">
        <f>IF(D3575="","",IF(AND(K3575&gt;0,L3575=1),"Yes","No"))</f>
        <v/>
      </c>
      <c r="N3575" s="50">
        <f>IF(D3575="","",N3475+F3575)</f>
        <v/>
      </c>
      <c r="O3575" s="49">
        <f>IF(D3575="","",IF(AND(K3575=0,K3475&gt;0),C3575,""))</f>
        <v/>
      </c>
    </row>
    <row r="3576">
      <c r="A3576" s="47">
        <f>IF(B3576="","",DATE(YEAR('Debt Inputs'!$E$2),MONTH('Debt Inputs'!$E$2)+35,1))</f>
        <v/>
      </c>
      <c r="B3576" s="18">
        <f>IF('Debt Inputs'!A76="","",'Debt Inputs'!A76)</f>
        <v/>
      </c>
      <c r="C3576" s="19">
        <f>IF(B3576="","",IFERROR(VLOOKUP(B3576,'Debt Inputs'!$A$6:$M$105,2,FALSE),""))</f>
        <v/>
      </c>
      <c r="D3576" s="48">
        <f>IF(B3576="","",K3476)</f>
        <v/>
      </c>
      <c r="E3576" s="21">
        <f>IF(B3576="","",IFERROR(VLOOKUP(B3576,'Debt Inputs'!$A$6:$M$105,5,FALSE),0))</f>
        <v/>
      </c>
      <c r="F3576" s="48">
        <f>IF(D3576="","",IFERROR(D3576*E3576/12,0))</f>
        <v/>
      </c>
      <c r="G3576" s="48">
        <f>IF(D3576="","",MIN(IFERROR(VLOOKUP(B3576,'Debt Inputs'!$A$6:$M$105,7,FALSE),0),D3576+F3576))</f>
        <v/>
      </c>
      <c r="H3576" s="48">
        <f>IF(D3576="","",IF(L3576=1,MAX(0,'Debt Inputs'!$B$2-SUM($G$3506:$G$3605)),0))</f>
        <v/>
      </c>
      <c r="I3576" s="48">
        <f>IF(D3576="","",MIN(D3576+F3576,G3576+H3576))</f>
        <v/>
      </c>
      <c r="J3576" s="48">
        <f>IF(D3576="","",MIN(D3576,MAX(0,I3576-F3576)))</f>
        <v/>
      </c>
      <c r="K3576" s="48">
        <f>IF(D3576="","",MAX(0,D3576+F3576-I3576))</f>
        <v/>
      </c>
      <c r="L3576" s="18">
        <f>IF(D3576="","",IF(D3576&lt;=0,"",1+COUNTIFS($D$3506:$D$3605,"&gt;0",$E$3506:$E$3605,"&gt;"&amp;E3576)))</f>
        <v/>
      </c>
      <c r="M3576" s="18">
        <f>IF(D3576="","",IF(AND(K3576&gt;0,L3576=1),"Yes","No"))</f>
        <v/>
      </c>
      <c r="N3576" s="48">
        <f>IF(D3576="","",N3476+F3576)</f>
        <v/>
      </c>
      <c r="O3576" s="47">
        <f>IF(D3576="","",IF(AND(K3576=0,K3476&gt;0),C3576,""))</f>
        <v/>
      </c>
    </row>
    <row r="3577">
      <c r="A3577" s="49">
        <f>IF(B3577="","",DATE(YEAR('Debt Inputs'!$E$2),MONTH('Debt Inputs'!$E$2)+35,1))</f>
        <v/>
      </c>
      <c r="B3577" s="23">
        <f>IF('Debt Inputs'!A77="","",'Debt Inputs'!A77)</f>
        <v/>
      </c>
      <c r="C3577" s="24">
        <f>IF(B3577="","",IFERROR(VLOOKUP(B3577,'Debt Inputs'!$A$6:$M$105,2,FALSE),""))</f>
        <v/>
      </c>
      <c r="D3577" s="50">
        <f>IF(B3577="","",K3477)</f>
        <v/>
      </c>
      <c r="E3577" s="26">
        <f>IF(B3577="","",IFERROR(VLOOKUP(B3577,'Debt Inputs'!$A$6:$M$105,5,FALSE),0))</f>
        <v/>
      </c>
      <c r="F3577" s="50">
        <f>IF(D3577="","",IFERROR(D3577*E3577/12,0))</f>
        <v/>
      </c>
      <c r="G3577" s="50">
        <f>IF(D3577="","",MIN(IFERROR(VLOOKUP(B3577,'Debt Inputs'!$A$6:$M$105,7,FALSE),0),D3577+F3577))</f>
        <v/>
      </c>
      <c r="H3577" s="50">
        <f>IF(D3577="","",IF(L3577=1,MAX(0,'Debt Inputs'!$B$2-SUM($G$3506:$G$3605)),0))</f>
        <v/>
      </c>
      <c r="I3577" s="50">
        <f>IF(D3577="","",MIN(D3577+F3577,G3577+H3577))</f>
        <v/>
      </c>
      <c r="J3577" s="50">
        <f>IF(D3577="","",MIN(D3577,MAX(0,I3577-F3577)))</f>
        <v/>
      </c>
      <c r="K3577" s="50">
        <f>IF(D3577="","",MAX(0,D3577+F3577-I3577))</f>
        <v/>
      </c>
      <c r="L3577" s="23">
        <f>IF(D3577="","",IF(D3577&lt;=0,"",1+COUNTIFS($D$3506:$D$3605,"&gt;0",$E$3506:$E$3605,"&gt;"&amp;E3577)))</f>
        <v/>
      </c>
      <c r="M3577" s="23">
        <f>IF(D3577="","",IF(AND(K3577&gt;0,L3577=1),"Yes","No"))</f>
        <v/>
      </c>
      <c r="N3577" s="50">
        <f>IF(D3577="","",N3477+F3577)</f>
        <v/>
      </c>
      <c r="O3577" s="49">
        <f>IF(D3577="","",IF(AND(K3577=0,K3477&gt;0),C3577,""))</f>
        <v/>
      </c>
    </row>
    <row r="3578">
      <c r="A3578" s="47">
        <f>IF(B3578="","",DATE(YEAR('Debt Inputs'!$E$2),MONTH('Debt Inputs'!$E$2)+35,1))</f>
        <v/>
      </c>
      <c r="B3578" s="18">
        <f>IF('Debt Inputs'!A78="","",'Debt Inputs'!A78)</f>
        <v/>
      </c>
      <c r="C3578" s="19">
        <f>IF(B3578="","",IFERROR(VLOOKUP(B3578,'Debt Inputs'!$A$6:$M$105,2,FALSE),""))</f>
        <v/>
      </c>
      <c r="D3578" s="48">
        <f>IF(B3578="","",K3478)</f>
        <v/>
      </c>
      <c r="E3578" s="21">
        <f>IF(B3578="","",IFERROR(VLOOKUP(B3578,'Debt Inputs'!$A$6:$M$105,5,FALSE),0))</f>
        <v/>
      </c>
      <c r="F3578" s="48">
        <f>IF(D3578="","",IFERROR(D3578*E3578/12,0))</f>
        <v/>
      </c>
      <c r="G3578" s="48">
        <f>IF(D3578="","",MIN(IFERROR(VLOOKUP(B3578,'Debt Inputs'!$A$6:$M$105,7,FALSE),0),D3578+F3578))</f>
        <v/>
      </c>
      <c r="H3578" s="48">
        <f>IF(D3578="","",IF(L3578=1,MAX(0,'Debt Inputs'!$B$2-SUM($G$3506:$G$3605)),0))</f>
        <v/>
      </c>
      <c r="I3578" s="48">
        <f>IF(D3578="","",MIN(D3578+F3578,G3578+H3578))</f>
        <v/>
      </c>
      <c r="J3578" s="48">
        <f>IF(D3578="","",MIN(D3578,MAX(0,I3578-F3578)))</f>
        <v/>
      </c>
      <c r="K3578" s="48">
        <f>IF(D3578="","",MAX(0,D3578+F3578-I3578))</f>
        <v/>
      </c>
      <c r="L3578" s="18">
        <f>IF(D3578="","",IF(D3578&lt;=0,"",1+COUNTIFS($D$3506:$D$3605,"&gt;0",$E$3506:$E$3605,"&gt;"&amp;E3578)))</f>
        <v/>
      </c>
      <c r="M3578" s="18">
        <f>IF(D3578="","",IF(AND(K3578&gt;0,L3578=1),"Yes","No"))</f>
        <v/>
      </c>
      <c r="N3578" s="48">
        <f>IF(D3578="","",N3478+F3578)</f>
        <v/>
      </c>
      <c r="O3578" s="47">
        <f>IF(D3578="","",IF(AND(K3578=0,K3478&gt;0),C3578,""))</f>
        <v/>
      </c>
    </row>
    <row r="3579">
      <c r="A3579" s="49">
        <f>IF(B3579="","",DATE(YEAR('Debt Inputs'!$E$2),MONTH('Debt Inputs'!$E$2)+35,1))</f>
        <v/>
      </c>
      <c r="B3579" s="23">
        <f>IF('Debt Inputs'!A79="","",'Debt Inputs'!A79)</f>
        <v/>
      </c>
      <c r="C3579" s="24">
        <f>IF(B3579="","",IFERROR(VLOOKUP(B3579,'Debt Inputs'!$A$6:$M$105,2,FALSE),""))</f>
        <v/>
      </c>
      <c r="D3579" s="50">
        <f>IF(B3579="","",K3479)</f>
        <v/>
      </c>
      <c r="E3579" s="26">
        <f>IF(B3579="","",IFERROR(VLOOKUP(B3579,'Debt Inputs'!$A$6:$M$105,5,FALSE),0))</f>
        <v/>
      </c>
      <c r="F3579" s="50">
        <f>IF(D3579="","",IFERROR(D3579*E3579/12,0))</f>
        <v/>
      </c>
      <c r="G3579" s="50">
        <f>IF(D3579="","",MIN(IFERROR(VLOOKUP(B3579,'Debt Inputs'!$A$6:$M$105,7,FALSE),0),D3579+F3579))</f>
        <v/>
      </c>
      <c r="H3579" s="50">
        <f>IF(D3579="","",IF(L3579=1,MAX(0,'Debt Inputs'!$B$2-SUM($G$3506:$G$3605)),0))</f>
        <v/>
      </c>
      <c r="I3579" s="50">
        <f>IF(D3579="","",MIN(D3579+F3579,G3579+H3579))</f>
        <v/>
      </c>
      <c r="J3579" s="50">
        <f>IF(D3579="","",MIN(D3579,MAX(0,I3579-F3579)))</f>
        <v/>
      </c>
      <c r="K3579" s="50">
        <f>IF(D3579="","",MAX(0,D3579+F3579-I3579))</f>
        <v/>
      </c>
      <c r="L3579" s="23">
        <f>IF(D3579="","",IF(D3579&lt;=0,"",1+COUNTIFS($D$3506:$D$3605,"&gt;0",$E$3506:$E$3605,"&gt;"&amp;E3579)))</f>
        <v/>
      </c>
      <c r="M3579" s="23">
        <f>IF(D3579="","",IF(AND(K3579&gt;0,L3579=1),"Yes","No"))</f>
        <v/>
      </c>
      <c r="N3579" s="50">
        <f>IF(D3579="","",N3479+F3579)</f>
        <v/>
      </c>
      <c r="O3579" s="49">
        <f>IF(D3579="","",IF(AND(K3579=0,K3479&gt;0),C3579,""))</f>
        <v/>
      </c>
    </row>
    <row r="3580">
      <c r="A3580" s="47">
        <f>IF(B3580="","",DATE(YEAR('Debt Inputs'!$E$2),MONTH('Debt Inputs'!$E$2)+35,1))</f>
        <v/>
      </c>
      <c r="B3580" s="18">
        <f>IF('Debt Inputs'!A80="","",'Debt Inputs'!A80)</f>
        <v/>
      </c>
      <c r="C3580" s="19">
        <f>IF(B3580="","",IFERROR(VLOOKUP(B3580,'Debt Inputs'!$A$6:$M$105,2,FALSE),""))</f>
        <v/>
      </c>
      <c r="D3580" s="48">
        <f>IF(B3580="","",K3480)</f>
        <v/>
      </c>
      <c r="E3580" s="21">
        <f>IF(B3580="","",IFERROR(VLOOKUP(B3580,'Debt Inputs'!$A$6:$M$105,5,FALSE),0))</f>
        <v/>
      </c>
      <c r="F3580" s="48">
        <f>IF(D3580="","",IFERROR(D3580*E3580/12,0))</f>
        <v/>
      </c>
      <c r="G3580" s="48">
        <f>IF(D3580="","",MIN(IFERROR(VLOOKUP(B3580,'Debt Inputs'!$A$6:$M$105,7,FALSE),0),D3580+F3580))</f>
        <v/>
      </c>
      <c r="H3580" s="48">
        <f>IF(D3580="","",IF(L3580=1,MAX(0,'Debt Inputs'!$B$2-SUM($G$3506:$G$3605)),0))</f>
        <v/>
      </c>
      <c r="I3580" s="48">
        <f>IF(D3580="","",MIN(D3580+F3580,G3580+H3580))</f>
        <v/>
      </c>
      <c r="J3580" s="48">
        <f>IF(D3580="","",MIN(D3580,MAX(0,I3580-F3580)))</f>
        <v/>
      </c>
      <c r="K3580" s="48">
        <f>IF(D3580="","",MAX(0,D3580+F3580-I3580))</f>
        <v/>
      </c>
      <c r="L3580" s="18">
        <f>IF(D3580="","",IF(D3580&lt;=0,"",1+COUNTIFS($D$3506:$D$3605,"&gt;0",$E$3506:$E$3605,"&gt;"&amp;E3580)))</f>
        <v/>
      </c>
      <c r="M3580" s="18">
        <f>IF(D3580="","",IF(AND(K3580&gt;0,L3580=1),"Yes","No"))</f>
        <v/>
      </c>
      <c r="N3580" s="48">
        <f>IF(D3580="","",N3480+F3580)</f>
        <v/>
      </c>
      <c r="O3580" s="47">
        <f>IF(D3580="","",IF(AND(K3580=0,K3480&gt;0),C3580,""))</f>
        <v/>
      </c>
    </row>
    <row r="3581">
      <c r="A3581" s="49">
        <f>IF(B3581="","",DATE(YEAR('Debt Inputs'!$E$2),MONTH('Debt Inputs'!$E$2)+35,1))</f>
        <v/>
      </c>
      <c r="B3581" s="23">
        <f>IF('Debt Inputs'!A81="","",'Debt Inputs'!A81)</f>
        <v/>
      </c>
      <c r="C3581" s="24">
        <f>IF(B3581="","",IFERROR(VLOOKUP(B3581,'Debt Inputs'!$A$6:$M$105,2,FALSE),""))</f>
        <v/>
      </c>
      <c r="D3581" s="50">
        <f>IF(B3581="","",K3481)</f>
        <v/>
      </c>
      <c r="E3581" s="26">
        <f>IF(B3581="","",IFERROR(VLOOKUP(B3581,'Debt Inputs'!$A$6:$M$105,5,FALSE),0))</f>
        <v/>
      </c>
      <c r="F3581" s="50">
        <f>IF(D3581="","",IFERROR(D3581*E3581/12,0))</f>
        <v/>
      </c>
      <c r="G3581" s="50">
        <f>IF(D3581="","",MIN(IFERROR(VLOOKUP(B3581,'Debt Inputs'!$A$6:$M$105,7,FALSE),0),D3581+F3581))</f>
        <v/>
      </c>
      <c r="H3581" s="50">
        <f>IF(D3581="","",IF(L3581=1,MAX(0,'Debt Inputs'!$B$2-SUM($G$3506:$G$3605)),0))</f>
        <v/>
      </c>
      <c r="I3581" s="50">
        <f>IF(D3581="","",MIN(D3581+F3581,G3581+H3581))</f>
        <v/>
      </c>
      <c r="J3581" s="50">
        <f>IF(D3581="","",MIN(D3581,MAX(0,I3581-F3581)))</f>
        <v/>
      </c>
      <c r="K3581" s="50">
        <f>IF(D3581="","",MAX(0,D3581+F3581-I3581))</f>
        <v/>
      </c>
      <c r="L3581" s="23">
        <f>IF(D3581="","",IF(D3581&lt;=0,"",1+COUNTIFS($D$3506:$D$3605,"&gt;0",$E$3506:$E$3605,"&gt;"&amp;E3581)))</f>
        <v/>
      </c>
      <c r="M3581" s="23">
        <f>IF(D3581="","",IF(AND(K3581&gt;0,L3581=1),"Yes","No"))</f>
        <v/>
      </c>
      <c r="N3581" s="50">
        <f>IF(D3581="","",N3481+F3581)</f>
        <v/>
      </c>
      <c r="O3581" s="49">
        <f>IF(D3581="","",IF(AND(K3581=0,K3481&gt;0),C3581,""))</f>
        <v/>
      </c>
    </row>
    <row r="3582">
      <c r="A3582" s="47">
        <f>IF(B3582="","",DATE(YEAR('Debt Inputs'!$E$2),MONTH('Debt Inputs'!$E$2)+35,1))</f>
        <v/>
      </c>
      <c r="B3582" s="18">
        <f>IF('Debt Inputs'!A82="","",'Debt Inputs'!A82)</f>
        <v/>
      </c>
      <c r="C3582" s="19">
        <f>IF(B3582="","",IFERROR(VLOOKUP(B3582,'Debt Inputs'!$A$6:$M$105,2,FALSE),""))</f>
        <v/>
      </c>
      <c r="D3582" s="48">
        <f>IF(B3582="","",K3482)</f>
        <v/>
      </c>
      <c r="E3582" s="21">
        <f>IF(B3582="","",IFERROR(VLOOKUP(B3582,'Debt Inputs'!$A$6:$M$105,5,FALSE),0))</f>
        <v/>
      </c>
      <c r="F3582" s="48">
        <f>IF(D3582="","",IFERROR(D3582*E3582/12,0))</f>
        <v/>
      </c>
      <c r="G3582" s="48">
        <f>IF(D3582="","",MIN(IFERROR(VLOOKUP(B3582,'Debt Inputs'!$A$6:$M$105,7,FALSE),0),D3582+F3582))</f>
        <v/>
      </c>
      <c r="H3582" s="48">
        <f>IF(D3582="","",IF(L3582=1,MAX(0,'Debt Inputs'!$B$2-SUM($G$3506:$G$3605)),0))</f>
        <v/>
      </c>
      <c r="I3582" s="48">
        <f>IF(D3582="","",MIN(D3582+F3582,G3582+H3582))</f>
        <v/>
      </c>
      <c r="J3582" s="48">
        <f>IF(D3582="","",MIN(D3582,MAX(0,I3582-F3582)))</f>
        <v/>
      </c>
      <c r="K3582" s="48">
        <f>IF(D3582="","",MAX(0,D3582+F3582-I3582))</f>
        <v/>
      </c>
      <c r="L3582" s="18">
        <f>IF(D3582="","",IF(D3582&lt;=0,"",1+COUNTIFS($D$3506:$D$3605,"&gt;0",$E$3506:$E$3605,"&gt;"&amp;E3582)))</f>
        <v/>
      </c>
      <c r="M3582" s="18">
        <f>IF(D3582="","",IF(AND(K3582&gt;0,L3582=1),"Yes","No"))</f>
        <v/>
      </c>
      <c r="N3582" s="48">
        <f>IF(D3582="","",N3482+F3582)</f>
        <v/>
      </c>
      <c r="O3582" s="47">
        <f>IF(D3582="","",IF(AND(K3582=0,K3482&gt;0),C3582,""))</f>
        <v/>
      </c>
    </row>
    <row r="3583">
      <c r="A3583" s="49">
        <f>IF(B3583="","",DATE(YEAR('Debt Inputs'!$E$2),MONTH('Debt Inputs'!$E$2)+35,1))</f>
        <v/>
      </c>
      <c r="B3583" s="23">
        <f>IF('Debt Inputs'!A83="","",'Debt Inputs'!A83)</f>
        <v/>
      </c>
      <c r="C3583" s="24">
        <f>IF(B3583="","",IFERROR(VLOOKUP(B3583,'Debt Inputs'!$A$6:$M$105,2,FALSE),""))</f>
        <v/>
      </c>
      <c r="D3583" s="50">
        <f>IF(B3583="","",K3483)</f>
        <v/>
      </c>
      <c r="E3583" s="26">
        <f>IF(B3583="","",IFERROR(VLOOKUP(B3583,'Debt Inputs'!$A$6:$M$105,5,FALSE),0))</f>
        <v/>
      </c>
      <c r="F3583" s="50">
        <f>IF(D3583="","",IFERROR(D3583*E3583/12,0))</f>
        <v/>
      </c>
      <c r="G3583" s="50">
        <f>IF(D3583="","",MIN(IFERROR(VLOOKUP(B3583,'Debt Inputs'!$A$6:$M$105,7,FALSE),0),D3583+F3583))</f>
        <v/>
      </c>
      <c r="H3583" s="50">
        <f>IF(D3583="","",IF(L3583=1,MAX(0,'Debt Inputs'!$B$2-SUM($G$3506:$G$3605)),0))</f>
        <v/>
      </c>
      <c r="I3583" s="50">
        <f>IF(D3583="","",MIN(D3583+F3583,G3583+H3583))</f>
        <v/>
      </c>
      <c r="J3583" s="50">
        <f>IF(D3583="","",MIN(D3583,MAX(0,I3583-F3583)))</f>
        <v/>
      </c>
      <c r="K3583" s="50">
        <f>IF(D3583="","",MAX(0,D3583+F3583-I3583))</f>
        <v/>
      </c>
      <c r="L3583" s="23">
        <f>IF(D3583="","",IF(D3583&lt;=0,"",1+COUNTIFS($D$3506:$D$3605,"&gt;0",$E$3506:$E$3605,"&gt;"&amp;E3583)))</f>
        <v/>
      </c>
      <c r="M3583" s="23">
        <f>IF(D3583="","",IF(AND(K3583&gt;0,L3583=1),"Yes","No"))</f>
        <v/>
      </c>
      <c r="N3583" s="50">
        <f>IF(D3583="","",N3483+F3583)</f>
        <v/>
      </c>
      <c r="O3583" s="49">
        <f>IF(D3583="","",IF(AND(K3583=0,K3483&gt;0),C3583,""))</f>
        <v/>
      </c>
    </row>
    <row r="3584">
      <c r="A3584" s="47">
        <f>IF(B3584="","",DATE(YEAR('Debt Inputs'!$E$2),MONTH('Debt Inputs'!$E$2)+35,1))</f>
        <v/>
      </c>
      <c r="B3584" s="18">
        <f>IF('Debt Inputs'!A84="","",'Debt Inputs'!A84)</f>
        <v/>
      </c>
      <c r="C3584" s="19">
        <f>IF(B3584="","",IFERROR(VLOOKUP(B3584,'Debt Inputs'!$A$6:$M$105,2,FALSE),""))</f>
        <v/>
      </c>
      <c r="D3584" s="48">
        <f>IF(B3584="","",K3484)</f>
        <v/>
      </c>
      <c r="E3584" s="21">
        <f>IF(B3584="","",IFERROR(VLOOKUP(B3584,'Debt Inputs'!$A$6:$M$105,5,FALSE),0))</f>
        <v/>
      </c>
      <c r="F3584" s="48">
        <f>IF(D3584="","",IFERROR(D3584*E3584/12,0))</f>
        <v/>
      </c>
      <c r="G3584" s="48">
        <f>IF(D3584="","",MIN(IFERROR(VLOOKUP(B3584,'Debt Inputs'!$A$6:$M$105,7,FALSE),0),D3584+F3584))</f>
        <v/>
      </c>
      <c r="H3584" s="48">
        <f>IF(D3584="","",IF(L3584=1,MAX(0,'Debt Inputs'!$B$2-SUM($G$3506:$G$3605)),0))</f>
        <v/>
      </c>
      <c r="I3584" s="48">
        <f>IF(D3584="","",MIN(D3584+F3584,G3584+H3584))</f>
        <v/>
      </c>
      <c r="J3584" s="48">
        <f>IF(D3584="","",MIN(D3584,MAX(0,I3584-F3584)))</f>
        <v/>
      </c>
      <c r="K3584" s="48">
        <f>IF(D3584="","",MAX(0,D3584+F3584-I3584))</f>
        <v/>
      </c>
      <c r="L3584" s="18">
        <f>IF(D3584="","",IF(D3584&lt;=0,"",1+COUNTIFS($D$3506:$D$3605,"&gt;0",$E$3506:$E$3605,"&gt;"&amp;E3584)))</f>
        <v/>
      </c>
      <c r="M3584" s="18">
        <f>IF(D3584="","",IF(AND(K3584&gt;0,L3584=1),"Yes","No"))</f>
        <v/>
      </c>
      <c r="N3584" s="48">
        <f>IF(D3584="","",N3484+F3584)</f>
        <v/>
      </c>
      <c r="O3584" s="47">
        <f>IF(D3584="","",IF(AND(K3584=0,K3484&gt;0),C3584,""))</f>
        <v/>
      </c>
    </row>
    <row r="3585">
      <c r="A3585" s="49">
        <f>IF(B3585="","",DATE(YEAR('Debt Inputs'!$E$2),MONTH('Debt Inputs'!$E$2)+35,1))</f>
        <v/>
      </c>
      <c r="B3585" s="23">
        <f>IF('Debt Inputs'!A85="","",'Debt Inputs'!A85)</f>
        <v/>
      </c>
      <c r="C3585" s="24">
        <f>IF(B3585="","",IFERROR(VLOOKUP(B3585,'Debt Inputs'!$A$6:$M$105,2,FALSE),""))</f>
        <v/>
      </c>
      <c r="D3585" s="50">
        <f>IF(B3585="","",K3485)</f>
        <v/>
      </c>
      <c r="E3585" s="26">
        <f>IF(B3585="","",IFERROR(VLOOKUP(B3585,'Debt Inputs'!$A$6:$M$105,5,FALSE),0))</f>
        <v/>
      </c>
      <c r="F3585" s="50">
        <f>IF(D3585="","",IFERROR(D3585*E3585/12,0))</f>
        <v/>
      </c>
      <c r="G3585" s="50">
        <f>IF(D3585="","",MIN(IFERROR(VLOOKUP(B3585,'Debt Inputs'!$A$6:$M$105,7,FALSE),0),D3585+F3585))</f>
        <v/>
      </c>
      <c r="H3585" s="50">
        <f>IF(D3585="","",IF(L3585=1,MAX(0,'Debt Inputs'!$B$2-SUM($G$3506:$G$3605)),0))</f>
        <v/>
      </c>
      <c r="I3585" s="50">
        <f>IF(D3585="","",MIN(D3585+F3585,G3585+H3585))</f>
        <v/>
      </c>
      <c r="J3585" s="50">
        <f>IF(D3585="","",MIN(D3585,MAX(0,I3585-F3585)))</f>
        <v/>
      </c>
      <c r="K3585" s="50">
        <f>IF(D3585="","",MAX(0,D3585+F3585-I3585))</f>
        <v/>
      </c>
      <c r="L3585" s="23">
        <f>IF(D3585="","",IF(D3585&lt;=0,"",1+COUNTIFS($D$3506:$D$3605,"&gt;0",$E$3506:$E$3605,"&gt;"&amp;E3585)))</f>
        <v/>
      </c>
      <c r="M3585" s="23">
        <f>IF(D3585="","",IF(AND(K3585&gt;0,L3585=1),"Yes","No"))</f>
        <v/>
      </c>
      <c r="N3585" s="50">
        <f>IF(D3585="","",N3485+F3585)</f>
        <v/>
      </c>
      <c r="O3585" s="49">
        <f>IF(D3585="","",IF(AND(K3585=0,K3485&gt;0),C3585,""))</f>
        <v/>
      </c>
    </row>
    <row r="3586">
      <c r="A3586" s="47">
        <f>IF(B3586="","",DATE(YEAR('Debt Inputs'!$E$2),MONTH('Debt Inputs'!$E$2)+35,1))</f>
        <v/>
      </c>
      <c r="B3586" s="18">
        <f>IF('Debt Inputs'!A86="","",'Debt Inputs'!A86)</f>
        <v/>
      </c>
      <c r="C3586" s="19">
        <f>IF(B3586="","",IFERROR(VLOOKUP(B3586,'Debt Inputs'!$A$6:$M$105,2,FALSE),""))</f>
        <v/>
      </c>
      <c r="D3586" s="48">
        <f>IF(B3586="","",K3486)</f>
        <v/>
      </c>
      <c r="E3586" s="21">
        <f>IF(B3586="","",IFERROR(VLOOKUP(B3586,'Debt Inputs'!$A$6:$M$105,5,FALSE),0))</f>
        <v/>
      </c>
      <c r="F3586" s="48">
        <f>IF(D3586="","",IFERROR(D3586*E3586/12,0))</f>
        <v/>
      </c>
      <c r="G3586" s="48">
        <f>IF(D3586="","",MIN(IFERROR(VLOOKUP(B3586,'Debt Inputs'!$A$6:$M$105,7,FALSE),0),D3586+F3586))</f>
        <v/>
      </c>
      <c r="H3586" s="48">
        <f>IF(D3586="","",IF(L3586=1,MAX(0,'Debt Inputs'!$B$2-SUM($G$3506:$G$3605)),0))</f>
        <v/>
      </c>
      <c r="I3586" s="48">
        <f>IF(D3586="","",MIN(D3586+F3586,G3586+H3586))</f>
        <v/>
      </c>
      <c r="J3586" s="48">
        <f>IF(D3586="","",MIN(D3586,MAX(0,I3586-F3586)))</f>
        <v/>
      </c>
      <c r="K3586" s="48">
        <f>IF(D3586="","",MAX(0,D3586+F3586-I3586))</f>
        <v/>
      </c>
      <c r="L3586" s="18">
        <f>IF(D3586="","",IF(D3586&lt;=0,"",1+COUNTIFS($D$3506:$D$3605,"&gt;0",$E$3506:$E$3605,"&gt;"&amp;E3586)))</f>
        <v/>
      </c>
      <c r="M3586" s="18">
        <f>IF(D3586="","",IF(AND(K3586&gt;0,L3586=1),"Yes","No"))</f>
        <v/>
      </c>
      <c r="N3586" s="48">
        <f>IF(D3586="","",N3486+F3586)</f>
        <v/>
      </c>
      <c r="O3586" s="47">
        <f>IF(D3586="","",IF(AND(K3586=0,K3486&gt;0),C3586,""))</f>
        <v/>
      </c>
    </row>
    <row r="3587">
      <c r="A3587" s="49">
        <f>IF(B3587="","",DATE(YEAR('Debt Inputs'!$E$2),MONTH('Debt Inputs'!$E$2)+35,1))</f>
        <v/>
      </c>
      <c r="B3587" s="23">
        <f>IF('Debt Inputs'!A87="","",'Debt Inputs'!A87)</f>
        <v/>
      </c>
      <c r="C3587" s="24">
        <f>IF(B3587="","",IFERROR(VLOOKUP(B3587,'Debt Inputs'!$A$6:$M$105,2,FALSE),""))</f>
        <v/>
      </c>
      <c r="D3587" s="50">
        <f>IF(B3587="","",K3487)</f>
        <v/>
      </c>
      <c r="E3587" s="26">
        <f>IF(B3587="","",IFERROR(VLOOKUP(B3587,'Debt Inputs'!$A$6:$M$105,5,FALSE),0))</f>
        <v/>
      </c>
      <c r="F3587" s="50">
        <f>IF(D3587="","",IFERROR(D3587*E3587/12,0))</f>
        <v/>
      </c>
      <c r="G3587" s="50">
        <f>IF(D3587="","",MIN(IFERROR(VLOOKUP(B3587,'Debt Inputs'!$A$6:$M$105,7,FALSE),0),D3587+F3587))</f>
        <v/>
      </c>
      <c r="H3587" s="50">
        <f>IF(D3587="","",IF(L3587=1,MAX(0,'Debt Inputs'!$B$2-SUM($G$3506:$G$3605)),0))</f>
        <v/>
      </c>
      <c r="I3587" s="50">
        <f>IF(D3587="","",MIN(D3587+F3587,G3587+H3587))</f>
        <v/>
      </c>
      <c r="J3587" s="50">
        <f>IF(D3587="","",MIN(D3587,MAX(0,I3587-F3587)))</f>
        <v/>
      </c>
      <c r="K3587" s="50">
        <f>IF(D3587="","",MAX(0,D3587+F3587-I3587))</f>
        <v/>
      </c>
      <c r="L3587" s="23">
        <f>IF(D3587="","",IF(D3587&lt;=0,"",1+COUNTIFS($D$3506:$D$3605,"&gt;0",$E$3506:$E$3605,"&gt;"&amp;E3587)))</f>
        <v/>
      </c>
      <c r="M3587" s="23">
        <f>IF(D3587="","",IF(AND(K3587&gt;0,L3587=1),"Yes","No"))</f>
        <v/>
      </c>
      <c r="N3587" s="50">
        <f>IF(D3587="","",N3487+F3587)</f>
        <v/>
      </c>
      <c r="O3587" s="49">
        <f>IF(D3587="","",IF(AND(K3587=0,K3487&gt;0),C3587,""))</f>
        <v/>
      </c>
    </row>
    <row r="3588">
      <c r="A3588" s="47">
        <f>IF(B3588="","",DATE(YEAR('Debt Inputs'!$E$2),MONTH('Debt Inputs'!$E$2)+35,1))</f>
        <v/>
      </c>
      <c r="B3588" s="18">
        <f>IF('Debt Inputs'!A88="","",'Debt Inputs'!A88)</f>
        <v/>
      </c>
      <c r="C3588" s="19">
        <f>IF(B3588="","",IFERROR(VLOOKUP(B3588,'Debt Inputs'!$A$6:$M$105,2,FALSE),""))</f>
        <v/>
      </c>
      <c r="D3588" s="48">
        <f>IF(B3588="","",K3488)</f>
        <v/>
      </c>
      <c r="E3588" s="21">
        <f>IF(B3588="","",IFERROR(VLOOKUP(B3588,'Debt Inputs'!$A$6:$M$105,5,FALSE),0))</f>
        <v/>
      </c>
      <c r="F3588" s="48">
        <f>IF(D3588="","",IFERROR(D3588*E3588/12,0))</f>
        <v/>
      </c>
      <c r="G3588" s="48">
        <f>IF(D3588="","",MIN(IFERROR(VLOOKUP(B3588,'Debt Inputs'!$A$6:$M$105,7,FALSE),0),D3588+F3588))</f>
        <v/>
      </c>
      <c r="H3588" s="48">
        <f>IF(D3588="","",IF(L3588=1,MAX(0,'Debt Inputs'!$B$2-SUM($G$3506:$G$3605)),0))</f>
        <v/>
      </c>
      <c r="I3588" s="48">
        <f>IF(D3588="","",MIN(D3588+F3588,G3588+H3588))</f>
        <v/>
      </c>
      <c r="J3588" s="48">
        <f>IF(D3588="","",MIN(D3588,MAX(0,I3588-F3588)))</f>
        <v/>
      </c>
      <c r="K3588" s="48">
        <f>IF(D3588="","",MAX(0,D3588+F3588-I3588))</f>
        <v/>
      </c>
      <c r="L3588" s="18">
        <f>IF(D3588="","",IF(D3588&lt;=0,"",1+COUNTIFS($D$3506:$D$3605,"&gt;0",$E$3506:$E$3605,"&gt;"&amp;E3588)))</f>
        <v/>
      </c>
      <c r="M3588" s="18">
        <f>IF(D3588="","",IF(AND(K3588&gt;0,L3588=1),"Yes","No"))</f>
        <v/>
      </c>
      <c r="N3588" s="48">
        <f>IF(D3588="","",N3488+F3588)</f>
        <v/>
      </c>
      <c r="O3588" s="47">
        <f>IF(D3588="","",IF(AND(K3588=0,K3488&gt;0),C3588,""))</f>
        <v/>
      </c>
    </row>
    <row r="3589">
      <c r="A3589" s="49">
        <f>IF(B3589="","",DATE(YEAR('Debt Inputs'!$E$2),MONTH('Debt Inputs'!$E$2)+35,1))</f>
        <v/>
      </c>
      <c r="B3589" s="23">
        <f>IF('Debt Inputs'!A89="","",'Debt Inputs'!A89)</f>
        <v/>
      </c>
      <c r="C3589" s="24">
        <f>IF(B3589="","",IFERROR(VLOOKUP(B3589,'Debt Inputs'!$A$6:$M$105,2,FALSE),""))</f>
        <v/>
      </c>
      <c r="D3589" s="50">
        <f>IF(B3589="","",K3489)</f>
        <v/>
      </c>
      <c r="E3589" s="26">
        <f>IF(B3589="","",IFERROR(VLOOKUP(B3589,'Debt Inputs'!$A$6:$M$105,5,FALSE),0))</f>
        <v/>
      </c>
      <c r="F3589" s="50">
        <f>IF(D3589="","",IFERROR(D3589*E3589/12,0))</f>
        <v/>
      </c>
      <c r="G3589" s="50">
        <f>IF(D3589="","",MIN(IFERROR(VLOOKUP(B3589,'Debt Inputs'!$A$6:$M$105,7,FALSE),0),D3589+F3589))</f>
        <v/>
      </c>
      <c r="H3589" s="50">
        <f>IF(D3589="","",IF(L3589=1,MAX(0,'Debt Inputs'!$B$2-SUM($G$3506:$G$3605)),0))</f>
        <v/>
      </c>
      <c r="I3589" s="50">
        <f>IF(D3589="","",MIN(D3589+F3589,G3589+H3589))</f>
        <v/>
      </c>
      <c r="J3589" s="50">
        <f>IF(D3589="","",MIN(D3589,MAX(0,I3589-F3589)))</f>
        <v/>
      </c>
      <c r="K3589" s="50">
        <f>IF(D3589="","",MAX(0,D3589+F3589-I3589))</f>
        <v/>
      </c>
      <c r="L3589" s="23">
        <f>IF(D3589="","",IF(D3589&lt;=0,"",1+COUNTIFS($D$3506:$D$3605,"&gt;0",$E$3506:$E$3605,"&gt;"&amp;E3589)))</f>
        <v/>
      </c>
      <c r="M3589" s="23">
        <f>IF(D3589="","",IF(AND(K3589&gt;0,L3589=1),"Yes","No"))</f>
        <v/>
      </c>
      <c r="N3589" s="50">
        <f>IF(D3589="","",N3489+F3589)</f>
        <v/>
      </c>
      <c r="O3589" s="49">
        <f>IF(D3589="","",IF(AND(K3589=0,K3489&gt;0),C3589,""))</f>
        <v/>
      </c>
    </row>
    <row r="3590">
      <c r="A3590" s="47">
        <f>IF(B3590="","",DATE(YEAR('Debt Inputs'!$E$2),MONTH('Debt Inputs'!$E$2)+35,1))</f>
        <v/>
      </c>
      <c r="B3590" s="18">
        <f>IF('Debt Inputs'!A90="","",'Debt Inputs'!A90)</f>
        <v/>
      </c>
      <c r="C3590" s="19">
        <f>IF(B3590="","",IFERROR(VLOOKUP(B3590,'Debt Inputs'!$A$6:$M$105,2,FALSE),""))</f>
        <v/>
      </c>
      <c r="D3590" s="48">
        <f>IF(B3590="","",K3490)</f>
        <v/>
      </c>
      <c r="E3590" s="21">
        <f>IF(B3590="","",IFERROR(VLOOKUP(B3590,'Debt Inputs'!$A$6:$M$105,5,FALSE),0))</f>
        <v/>
      </c>
      <c r="F3590" s="48">
        <f>IF(D3590="","",IFERROR(D3590*E3590/12,0))</f>
        <v/>
      </c>
      <c r="G3590" s="48">
        <f>IF(D3590="","",MIN(IFERROR(VLOOKUP(B3590,'Debt Inputs'!$A$6:$M$105,7,FALSE),0),D3590+F3590))</f>
        <v/>
      </c>
      <c r="H3590" s="48">
        <f>IF(D3590="","",IF(L3590=1,MAX(0,'Debt Inputs'!$B$2-SUM($G$3506:$G$3605)),0))</f>
        <v/>
      </c>
      <c r="I3590" s="48">
        <f>IF(D3590="","",MIN(D3590+F3590,G3590+H3590))</f>
        <v/>
      </c>
      <c r="J3590" s="48">
        <f>IF(D3590="","",MIN(D3590,MAX(0,I3590-F3590)))</f>
        <v/>
      </c>
      <c r="K3590" s="48">
        <f>IF(D3590="","",MAX(0,D3590+F3590-I3590))</f>
        <v/>
      </c>
      <c r="L3590" s="18">
        <f>IF(D3590="","",IF(D3590&lt;=0,"",1+COUNTIFS($D$3506:$D$3605,"&gt;0",$E$3506:$E$3605,"&gt;"&amp;E3590)))</f>
        <v/>
      </c>
      <c r="M3590" s="18">
        <f>IF(D3590="","",IF(AND(K3590&gt;0,L3590=1),"Yes","No"))</f>
        <v/>
      </c>
      <c r="N3590" s="48">
        <f>IF(D3590="","",N3490+F3590)</f>
        <v/>
      </c>
      <c r="O3590" s="47">
        <f>IF(D3590="","",IF(AND(K3590=0,K3490&gt;0),C3590,""))</f>
        <v/>
      </c>
    </row>
    <row r="3591">
      <c r="A3591" s="49">
        <f>IF(B3591="","",DATE(YEAR('Debt Inputs'!$E$2),MONTH('Debt Inputs'!$E$2)+35,1))</f>
        <v/>
      </c>
      <c r="B3591" s="23">
        <f>IF('Debt Inputs'!A91="","",'Debt Inputs'!A91)</f>
        <v/>
      </c>
      <c r="C3591" s="24">
        <f>IF(B3591="","",IFERROR(VLOOKUP(B3591,'Debt Inputs'!$A$6:$M$105,2,FALSE),""))</f>
        <v/>
      </c>
      <c r="D3591" s="50">
        <f>IF(B3591="","",K3491)</f>
        <v/>
      </c>
      <c r="E3591" s="26">
        <f>IF(B3591="","",IFERROR(VLOOKUP(B3591,'Debt Inputs'!$A$6:$M$105,5,FALSE),0))</f>
        <v/>
      </c>
      <c r="F3591" s="50">
        <f>IF(D3591="","",IFERROR(D3591*E3591/12,0))</f>
        <v/>
      </c>
      <c r="G3591" s="50">
        <f>IF(D3591="","",MIN(IFERROR(VLOOKUP(B3591,'Debt Inputs'!$A$6:$M$105,7,FALSE),0),D3591+F3591))</f>
        <v/>
      </c>
      <c r="H3591" s="50">
        <f>IF(D3591="","",IF(L3591=1,MAX(0,'Debt Inputs'!$B$2-SUM($G$3506:$G$3605)),0))</f>
        <v/>
      </c>
      <c r="I3591" s="50">
        <f>IF(D3591="","",MIN(D3591+F3591,G3591+H3591))</f>
        <v/>
      </c>
      <c r="J3591" s="50">
        <f>IF(D3591="","",MIN(D3591,MAX(0,I3591-F3591)))</f>
        <v/>
      </c>
      <c r="K3591" s="50">
        <f>IF(D3591="","",MAX(0,D3591+F3591-I3591))</f>
        <v/>
      </c>
      <c r="L3591" s="23">
        <f>IF(D3591="","",IF(D3591&lt;=0,"",1+COUNTIFS($D$3506:$D$3605,"&gt;0",$E$3506:$E$3605,"&gt;"&amp;E3591)))</f>
        <v/>
      </c>
      <c r="M3591" s="23">
        <f>IF(D3591="","",IF(AND(K3591&gt;0,L3591=1),"Yes","No"))</f>
        <v/>
      </c>
      <c r="N3591" s="50">
        <f>IF(D3591="","",N3491+F3591)</f>
        <v/>
      </c>
      <c r="O3591" s="49">
        <f>IF(D3591="","",IF(AND(K3591=0,K3491&gt;0),C3591,""))</f>
        <v/>
      </c>
    </row>
    <row r="3592">
      <c r="A3592" s="47">
        <f>IF(B3592="","",DATE(YEAR('Debt Inputs'!$E$2),MONTH('Debt Inputs'!$E$2)+35,1))</f>
        <v/>
      </c>
      <c r="B3592" s="18">
        <f>IF('Debt Inputs'!A92="","",'Debt Inputs'!A92)</f>
        <v/>
      </c>
      <c r="C3592" s="19">
        <f>IF(B3592="","",IFERROR(VLOOKUP(B3592,'Debt Inputs'!$A$6:$M$105,2,FALSE),""))</f>
        <v/>
      </c>
      <c r="D3592" s="48">
        <f>IF(B3592="","",K3492)</f>
        <v/>
      </c>
      <c r="E3592" s="21">
        <f>IF(B3592="","",IFERROR(VLOOKUP(B3592,'Debt Inputs'!$A$6:$M$105,5,FALSE),0))</f>
        <v/>
      </c>
      <c r="F3592" s="48">
        <f>IF(D3592="","",IFERROR(D3592*E3592/12,0))</f>
        <v/>
      </c>
      <c r="G3592" s="48">
        <f>IF(D3592="","",MIN(IFERROR(VLOOKUP(B3592,'Debt Inputs'!$A$6:$M$105,7,FALSE),0),D3592+F3592))</f>
        <v/>
      </c>
      <c r="H3592" s="48">
        <f>IF(D3592="","",IF(L3592=1,MAX(0,'Debt Inputs'!$B$2-SUM($G$3506:$G$3605)),0))</f>
        <v/>
      </c>
      <c r="I3592" s="48">
        <f>IF(D3592="","",MIN(D3592+F3592,G3592+H3592))</f>
        <v/>
      </c>
      <c r="J3592" s="48">
        <f>IF(D3592="","",MIN(D3592,MAX(0,I3592-F3592)))</f>
        <v/>
      </c>
      <c r="K3592" s="48">
        <f>IF(D3592="","",MAX(0,D3592+F3592-I3592))</f>
        <v/>
      </c>
      <c r="L3592" s="18">
        <f>IF(D3592="","",IF(D3592&lt;=0,"",1+COUNTIFS($D$3506:$D$3605,"&gt;0",$E$3506:$E$3605,"&gt;"&amp;E3592)))</f>
        <v/>
      </c>
      <c r="M3592" s="18">
        <f>IF(D3592="","",IF(AND(K3592&gt;0,L3592=1),"Yes","No"))</f>
        <v/>
      </c>
      <c r="N3592" s="48">
        <f>IF(D3592="","",N3492+F3592)</f>
        <v/>
      </c>
      <c r="O3592" s="47">
        <f>IF(D3592="","",IF(AND(K3592=0,K3492&gt;0),C3592,""))</f>
        <v/>
      </c>
    </row>
    <row r="3593">
      <c r="A3593" s="49">
        <f>IF(B3593="","",DATE(YEAR('Debt Inputs'!$E$2),MONTH('Debt Inputs'!$E$2)+35,1))</f>
        <v/>
      </c>
      <c r="B3593" s="23">
        <f>IF('Debt Inputs'!A93="","",'Debt Inputs'!A93)</f>
        <v/>
      </c>
      <c r="C3593" s="24">
        <f>IF(B3593="","",IFERROR(VLOOKUP(B3593,'Debt Inputs'!$A$6:$M$105,2,FALSE),""))</f>
        <v/>
      </c>
      <c r="D3593" s="50">
        <f>IF(B3593="","",K3493)</f>
        <v/>
      </c>
      <c r="E3593" s="26">
        <f>IF(B3593="","",IFERROR(VLOOKUP(B3593,'Debt Inputs'!$A$6:$M$105,5,FALSE),0))</f>
        <v/>
      </c>
      <c r="F3593" s="50">
        <f>IF(D3593="","",IFERROR(D3593*E3593/12,0))</f>
        <v/>
      </c>
      <c r="G3593" s="50">
        <f>IF(D3593="","",MIN(IFERROR(VLOOKUP(B3593,'Debt Inputs'!$A$6:$M$105,7,FALSE),0),D3593+F3593))</f>
        <v/>
      </c>
      <c r="H3593" s="50">
        <f>IF(D3593="","",IF(L3593=1,MAX(0,'Debt Inputs'!$B$2-SUM($G$3506:$G$3605)),0))</f>
        <v/>
      </c>
      <c r="I3593" s="50">
        <f>IF(D3593="","",MIN(D3593+F3593,G3593+H3593))</f>
        <v/>
      </c>
      <c r="J3593" s="50">
        <f>IF(D3593="","",MIN(D3593,MAX(0,I3593-F3593)))</f>
        <v/>
      </c>
      <c r="K3593" s="50">
        <f>IF(D3593="","",MAX(0,D3593+F3593-I3593))</f>
        <v/>
      </c>
      <c r="L3593" s="23">
        <f>IF(D3593="","",IF(D3593&lt;=0,"",1+COUNTIFS($D$3506:$D$3605,"&gt;0",$E$3506:$E$3605,"&gt;"&amp;E3593)))</f>
        <v/>
      </c>
      <c r="M3593" s="23">
        <f>IF(D3593="","",IF(AND(K3593&gt;0,L3593=1),"Yes","No"))</f>
        <v/>
      </c>
      <c r="N3593" s="50">
        <f>IF(D3593="","",N3493+F3593)</f>
        <v/>
      </c>
      <c r="O3593" s="49">
        <f>IF(D3593="","",IF(AND(K3593=0,K3493&gt;0),C3593,""))</f>
        <v/>
      </c>
    </row>
    <row r="3594">
      <c r="A3594" s="47">
        <f>IF(B3594="","",DATE(YEAR('Debt Inputs'!$E$2),MONTH('Debt Inputs'!$E$2)+35,1))</f>
        <v/>
      </c>
      <c r="B3594" s="18">
        <f>IF('Debt Inputs'!A94="","",'Debt Inputs'!A94)</f>
        <v/>
      </c>
      <c r="C3594" s="19">
        <f>IF(B3594="","",IFERROR(VLOOKUP(B3594,'Debt Inputs'!$A$6:$M$105,2,FALSE),""))</f>
        <v/>
      </c>
      <c r="D3594" s="48">
        <f>IF(B3594="","",K3494)</f>
        <v/>
      </c>
      <c r="E3594" s="21">
        <f>IF(B3594="","",IFERROR(VLOOKUP(B3594,'Debt Inputs'!$A$6:$M$105,5,FALSE),0))</f>
        <v/>
      </c>
      <c r="F3594" s="48">
        <f>IF(D3594="","",IFERROR(D3594*E3594/12,0))</f>
        <v/>
      </c>
      <c r="G3594" s="48">
        <f>IF(D3594="","",MIN(IFERROR(VLOOKUP(B3594,'Debt Inputs'!$A$6:$M$105,7,FALSE),0),D3594+F3594))</f>
        <v/>
      </c>
      <c r="H3594" s="48">
        <f>IF(D3594="","",IF(L3594=1,MAX(0,'Debt Inputs'!$B$2-SUM($G$3506:$G$3605)),0))</f>
        <v/>
      </c>
      <c r="I3594" s="48">
        <f>IF(D3594="","",MIN(D3594+F3594,G3594+H3594))</f>
        <v/>
      </c>
      <c r="J3594" s="48">
        <f>IF(D3594="","",MIN(D3594,MAX(0,I3594-F3594)))</f>
        <v/>
      </c>
      <c r="K3594" s="48">
        <f>IF(D3594="","",MAX(0,D3594+F3594-I3594))</f>
        <v/>
      </c>
      <c r="L3594" s="18">
        <f>IF(D3594="","",IF(D3594&lt;=0,"",1+COUNTIFS($D$3506:$D$3605,"&gt;0",$E$3506:$E$3605,"&gt;"&amp;E3594)))</f>
        <v/>
      </c>
      <c r="M3594" s="18">
        <f>IF(D3594="","",IF(AND(K3594&gt;0,L3594=1),"Yes","No"))</f>
        <v/>
      </c>
      <c r="N3594" s="48">
        <f>IF(D3594="","",N3494+F3594)</f>
        <v/>
      </c>
      <c r="O3594" s="47">
        <f>IF(D3594="","",IF(AND(K3594=0,K3494&gt;0),C3594,""))</f>
        <v/>
      </c>
    </row>
    <row r="3595">
      <c r="A3595" s="49">
        <f>IF(B3595="","",DATE(YEAR('Debt Inputs'!$E$2),MONTH('Debt Inputs'!$E$2)+35,1))</f>
        <v/>
      </c>
      <c r="B3595" s="23">
        <f>IF('Debt Inputs'!A95="","",'Debt Inputs'!A95)</f>
        <v/>
      </c>
      <c r="C3595" s="24">
        <f>IF(B3595="","",IFERROR(VLOOKUP(B3595,'Debt Inputs'!$A$6:$M$105,2,FALSE),""))</f>
        <v/>
      </c>
      <c r="D3595" s="50">
        <f>IF(B3595="","",K3495)</f>
        <v/>
      </c>
      <c r="E3595" s="26">
        <f>IF(B3595="","",IFERROR(VLOOKUP(B3595,'Debt Inputs'!$A$6:$M$105,5,FALSE),0))</f>
        <v/>
      </c>
      <c r="F3595" s="50">
        <f>IF(D3595="","",IFERROR(D3595*E3595/12,0))</f>
        <v/>
      </c>
      <c r="G3595" s="50">
        <f>IF(D3595="","",MIN(IFERROR(VLOOKUP(B3595,'Debt Inputs'!$A$6:$M$105,7,FALSE),0),D3595+F3595))</f>
        <v/>
      </c>
      <c r="H3595" s="50">
        <f>IF(D3595="","",IF(L3595=1,MAX(0,'Debt Inputs'!$B$2-SUM($G$3506:$G$3605)),0))</f>
        <v/>
      </c>
      <c r="I3595" s="50">
        <f>IF(D3595="","",MIN(D3595+F3595,G3595+H3595))</f>
        <v/>
      </c>
      <c r="J3595" s="50">
        <f>IF(D3595="","",MIN(D3595,MAX(0,I3595-F3595)))</f>
        <v/>
      </c>
      <c r="K3595" s="50">
        <f>IF(D3595="","",MAX(0,D3595+F3595-I3595))</f>
        <v/>
      </c>
      <c r="L3595" s="23">
        <f>IF(D3595="","",IF(D3595&lt;=0,"",1+COUNTIFS($D$3506:$D$3605,"&gt;0",$E$3506:$E$3605,"&gt;"&amp;E3595)))</f>
        <v/>
      </c>
      <c r="M3595" s="23">
        <f>IF(D3595="","",IF(AND(K3595&gt;0,L3595=1),"Yes","No"))</f>
        <v/>
      </c>
      <c r="N3595" s="50">
        <f>IF(D3595="","",N3495+F3595)</f>
        <v/>
      </c>
      <c r="O3595" s="49">
        <f>IF(D3595="","",IF(AND(K3595=0,K3495&gt;0),C3595,""))</f>
        <v/>
      </c>
    </row>
    <row r="3596">
      <c r="A3596" s="47">
        <f>IF(B3596="","",DATE(YEAR('Debt Inputs'!$E$2),MONTH('Debt Inputs'!$E$2)+35,1))</f>
        <v/>
      </c>
      <c r="B3596" s="18">
        <f>IF('Debt Inputs'!A96="","",'Debt Inputs'!A96)</f>
        <v/>
      </c>
      <c r="C3596" s="19">
        <f>IF(B3596="","",IFERROR(VLOOKUP(B3596,'Debt Inputs'!$A$6:$M$105,2,FALSE),""))</f>
        <v/>
      </c>
      <c r="D3596" s="48">
        <f>IF(B3596="","",K3496)</f>
        <v/>
      </c>
      <c r="E3596" s="21">
        <f>IF(B3596="","",IFERROR(VLOOKUP(B3596,'Debt Inputs'!$A$6:$M$105,5,FALSE),0))</f>
        <v/>
      </c>
      <c r="F3596" s="48">
        <f>IF(D3596="","",IFERROR(D3596*E3596/12,0))</f>
        <v/>
      </c>
      <c r="G3596" s="48">
        <f>IF(D3596="","",MIN(IFERROR(VLOOKUP(B3596,'Debt Inputs'!$A$6:$M$105,7,FALSE),0),D3596+F3596))</f>
        <v/>
      </c>
      <c r="H3596" s="48">
        <f>IF(D3596="","",IF(L3596=1,MAX(0,'Debt Inputs'!$B$2-SUM($G$3506:$G$3605)),0))</f>
        <v/>
      </c>
      <c r="I3596" s="48">
        <f>IF(D3596="","",MIN(D3596+F3596,G3596+H3596))</f>
        <v/>
      </c>
      <c r="J3596" s="48">
        <f>IF(D3596="","",MIN(D3596,MAX(0,I3596-F3596)))</f>
        <v/>
      </c>
      <c r="K3596" s="48">
        <f>IF(D3596="","",MAX(0,D3596+F3596-I3596))</f>
        <v/>
      </c>
      <c r="L3596" s="18">
        <f>IF(D3596="","",IF(D3596&lt;=0,"",1+COUNTIFS($D$3506:$D$3605,"&gt;0",$E$3506:$E$3605,"&gt;"&amp;E3596)))</f>
        <v/>
      </c>
      <c r="M3596" s="18">
        <f>IF(D3596="","",IF(AND(K3596&gt;0,L3596=1),"Yes","No"))</f>
        <v/>
      </c>
      <c r="N3596" s="48">
        <f>IF(D3596="","",N3496+F3596)</f>
        <v/>
      </c>
      <c r="O3596" s="47">
        <f>IF(D3596="","",IF(AND(K3596=0,K3496&gt;0),C3596,""))</f>
        <v/>
      </c>
    </row>
    <row r="3597">
      <c r="A3597" s="49">
        <f>IF(B3597="","",DATE(YEAR('Debt Inputs'!$E$2),MONTH('Debt Inputs'!$E$2)+35,1))</f>
        <v/>
      </c>
      <c r="B3597" s="23">
        <f>IF('Debt Inputs'!A97="","",'Debt Inputs'!A97)</f>
        <v/>
      </c>
      <c r="C3597" s="24">
        <f>IF(B3597="","",IFERROR(VLOOKUP(B3597,'Debt Inputs'!$A$6:$M$105,2,FALSE),""))</f>
        <v/>
      </c>
      <c r="D3597" s="50">
        <f>IF(B3597="","",K3497)</f>
        <v/>
      </c>
      <c r="E3597" s="26">
        <f>IF(B3597="","",IFERROR(VLOOKUP(B3597,'Debt Inputs'!$A$6:$M$105,5,FALSE),0))</f>
        <v/>
      </c>
      <c r="F3597" s="50">
        <f>IF(D3597="","",IFERROR(D3597*E3597/12,0))</f>
        <v/>
      </c>
      <c r="G3597" s="50">
        <f>IF(D3597="","",MIN(IFERROR(VLOOKUP(B3597,'Debt Inputs'!$A$6:$M$105,7,FALSE),0),D3597+F3597))</f>
        <v/>
      </c>
      <c r="H3597" s="50">
        <f>IF(D3597="","",IF(L3597=1,MAX(0,'Debt Inputs'!$B$2-SUM($G$3506:$G$3605)),0))</f>
        <v/>
      </c>
      <c r="I3597" s="50">
        <f>IF(D3597="","",MIN(D3597+F3597,G3597+H3597))</f>
        <v/>
      </c>
      <c r="J3597" s="50">
        <f>IF(D3597="","",MIN(D3597,MAX(0,I3597-F3597)))</f>
        <v/>
      </c>
      <c r="K3597" s="50">
        <f>IF(D3597="","",MAX(0,D3597+F3597-I3597))</f>
        <v/>
      </c>
      <c r="L3597" s="23">
        <f>IF(D3597="","",IF(D3597&lt;=0,"",1+COUNTIFS($D$3506:$D$3605,"&gt;0",$E$3506:$E$3605,"&gt;"&amp;E3597)))</f>
        <v/>
      </c>
      <c r="M3597" s="23">
        <f>IF(D3597="","",IF(AND(K3597&gt;0,L3597=1),"Yes","No"))</f>
        <v/>
      </c>
      <c r="N3597" s="50">
        <f>IF(D3597="","",N3497+F3597)</f>
        <v/>
      </c>
      <c r="O3597" s="49">
        <f>IF(D3597="","",IF(AND(K3597=0,K3497&gt;0),C3597,""))</f>
        <v/>
      </c>
    </row>
    <row r="3598">
      <c r="A3598" s="47">
        <f>IF(B3598="","",DATE(YEAR('Debt Inputs'!$E$2),MONTH('Debt Inputs'!$E$2)+35,1))</f>
        <v/>
      </c>
      <c r="B3598" s="18">
        <f>IF('Debt Inputs'!A98="","",'Debt Inputs'!A98)</f>
        <v/>
      </c>
      <c r="C3598" s="19">
        <f>IF(B3598="","",IFERROR(VLOOKUP(B3598,'Debt Inputs'!$A$6:$M$105,2,FALSE),""))</f>
        <v/>
      </c>
      <c r="D3598" s="48">
        <f>IF(B3598="","",K3498)</f>
        <v/>
      </c>
      <c r="E3598" s="21">
        <f>IF(B3598="","",IFERROR(VLOOKUP(B3598,'Debt Inputs'!$A$6:$M$105,5,FALSE),0))</f>
        <v/>
      </c>
      <c r="F3598" s="48">
        <f>IF(D3598="","",IFERROR(D3598*E3598/12,0))</f>
        <v/>
      </c>
      <c r="G3598" s="48">
        <f>IF(D3598="","",MIN(IFERROR(VLOOKUP(B3598,'Debt Inputs'!$A$6:$M$105,7,FALSE),0),D3598+F3598))</f>
        <v/>
      </c>
      <c r="H3598" s="48">
        <f>IF(D3598="","",IF(L3598=1,MAX(0,'Debt Inputs'!$B$2-SUM($G$3506:$G$3605)),0))</f>
        <v/>
      </c>
      <c r="I3598" s="48">
        <f>IF(D3598="","",MIN(D3598+F3598,G3598+H3598))</f>
        <v/>
      </c>
      <c r="J3598" s="48">
        <f>IF(D3598="","",MIN(D3598,MAX(0,I3598-F3598)))</f>
        <v/>
      </c>
      <c r="K3598" s="48">
        <f>IF(D3598="","",MAX(0,D3598+F3598-I3598))</f>
        <v/>
      </c>
      <c r="L3598" s="18">
        <f>IF(D3598="","",IF(D3598&lt;=0,"",1+COUNTIFS($D$3506:$D$3605,"&gt;0",$E$3506:$E$3605,"&gt;"&amp;E3598)))</f>
        <v/>
      </c>
      <c r="M3598" s="18">
        <f>IF(D3598="","",IF(AND(K3598&gt;0,L3598=1),"Yes","No"))</f>
        <v/>
      </c>
      <c r="N3598" s="48">
        <f>IF(D3598="","",N3498+F3598)</f>
        <v/>
      </c>
      <c r="O3598" s="47">
        <f>IF(D3598="","",IF(AND(K3598=0,K3498&gt;0),C3598,""))</f>
        <v/>
      </c>
    </row>
    <row r="3599">
      <c r="A3599" s="49">
        <f>IF(B3599="","",DATE(YEAR('Debt Inputs'!$E$2),MONTH('Debt Inputs'!$E$2)+35,1))</f>
        <v/>
      </c>
      <c r="B3599" s="23">
        <f>IF('Debt Inputs'!A99="","",'Debt Inputs'!A99)</f>
        <v/>
      </c>
      <c r="C3599" s="24">
        <f>IF(B3599="","",IFERROR(VLOOKUP(B3599,'Debt Inputs'!$A$6:$M$105,2,FALSE),""))</f>
        <v/>
      </c>
      <c r="D3599" s="50">
        <f>IF(B3599="","",K3499)</f>
        <v/>
      </c>
      <c r="E3599" s="26">
        <f>IF(B3599="","",IFERROR(VLOOKUP(B3599,'Debt Inputs'!$A$6:$M$105,5,FALSE),0))</f>
        <v/>
      </c>
      <c r="F3599" s="50">
        <f>IF(D3599="","",IFERROR(D3599*E3599/12,0))</f>
        <v/>
      </c>
      <c r="G3599" s="50">
        <f>IF(D3599="","",MIN(IFERROR(VLOOKUP(B3599,'Debt Inputs'!$A$6:$M$105,7,FALSE),0),D3599+F3599))</f>
        <v/>
      </c>
      <c r="H3599" s="50">
        <f>IF(D3599="","",IF(L3599=1,MAX(0,'Debt Inputs'!$B$2-SUM($G$3506:$G$3605)),0))</f>
        <v/>
      </c>
      <c r="I3599" s="50">
        <f>IF(D3599="","",MIN(D3599+F3599,G3599+H3599))</f>
        <v/>
      </c>
      <c r="J3599" s="50">
        <f>IF(D3599="","",MIN(D3599,MAX(0,I3599-F3599)))</f>
        <v/>
      </c>
      <c r="K3599" s="50">
        <f>IF(D3599="","",MAX(0,D3599+F3599-I3599))</f>
        <v/>
      </c>
      <c r="L3599" s="23">
        <f>IF(D3599="","",IF(D3599&lt;=0,"",1+COUNTIFS($D$3506:$D$3605,"&gt;0",$E$3506:$E$3605,"&gt;"&amp;E3599)))</f>
        <v/>
      </c>
      <c r="M3599" s="23">
        <f>IF(D3599="","",IF(AND(K3599&gt;0,L3599=1),"Yes","No"))</f>
        <v/>
      </c>
      <c r="N3599" s="50">
        <f>IF(D3599="","",N3499+F3599)</f>
        <v/>
      </c>
      <c r="O3599" s="49">
        <f>IF(D3599="","",IF(AND(K3599=0,K3499&gt;0),C3599,""))</f>
        <v/>
      </c>
    </row>
    <row r="3600">
      <c r="A3600" s="47">
        <f>IF(B3600="","",DATE(YEAR('Debt Inputs'!$E$2),MONTH('Debt Inputs'!$E$2)+35,1))</f>
        <v/>
      </c>
      <c r="B3600" s="18">
        <f>IF('Debt Inputs'!A100="","",'Debt Inputs'!A100)</f>
        <v/>
      </c>
      <c r="C3600" s="19">
        <f>IF(B3600="","",IFERROR(VLOOKUP(B3600,'Debt Inputs'!$A$6:$M$105,2,FALSE),""))</f>
        <v/>
      </c>
      <c r="D3600" s="48">
        <f>IF(B3600="","",K3500)</f>
        <v/>
      </c>
      <c r="E3600" s="21">
        <f>IF(B3600="","",IFERROR(VLOOKUP(B3600,'Debt Inputs'!$A$6:$M$105,5,FALSE),0))</f>
        <v/>
      </c>
      <c r="F3600" s="48">
        <f>IF(D3600="","",IFERROR(D3600*E3600/12,0))</f>
        <v/>
      </c>
      <c r="G3600" s="48">
        <f>IF(D3600="","",MIN(IFERROR(VLOOKUP(B3600,'Debt Inputs'!$A$6:$M$105,7,FALSE),0),D3600+F3600))</f>
        <v/>
      </c>
      <c r="H3600" s="48">
        <f>IF(D3600="","",IF(L3600=1,MAX(0,'Debt Inputs'!$B$2-SUM($G$3506:$G$3605)),0))</f>
        <v/>
      </c>
      <c r="I3600" s="48">
        <f>IF(D3600="","",MIN(D3600+F3600,G3600+H3600))</f>
        <v/>
      </c>
      <c r="J3600" s="48">
        <f>IF(D3600="","",MIN(D3600,MAX(0,I3600-F3600)))</f>
        <v/>
      </c>
      <c r="K3600" s="48">
        <f>IF(D3600="","",MAX(0,D3600+F3600-I3600))</f>
        <v/>
      </c>
      <c r="L3600" s="18">
        <f>IF(D3600="","",IF(D3600&lt;=0,"",1+COUNTIFS($D$3506:$D$3605,"&gt;0",$E$3506:$E$3605,"&gt;"&amp;E3600)))</f>
        <v/>
      </c>
      <c r="M3600" s="18">
        <f>IF(D3600="","",IF(AND(K3600&gt;0,L3600=1),"Yes","No"))</f>
        <v/>
      </c>
      <c r="N3600" s="48">
        <f>IF(D3600="","",N3500+F3600)</f>
        <v/>
      </c>
      <c r="O3600" s="47">
        <f>IF(D3600="","",IF(AND(K3600=0,K3500&gt;0),C3600,""))</f>
        <v/>
      </c>
    </row>
    <row r="3601">
      <c r="A3601" s="49">
        <f>IF(B3601="","",DATE(YEAR('Debt Inputs'!$E$2),MONTH('Debt Inputs'!$E$2)+35,1))</f>
        <v/>
      </c>
      <c r="B3601" s="23">
        <f>IF('Debt Inputs'!A101="","",'Debt Inputs'!A101)</f>
        <v/>
      </c>
      <c r="C3601" s="24">
        <f>IF(B3601="","",IFERROR(VLOOKUP(B3601,'Debt Inputs'!$A$6:$M$105,2,FALSE),""))</f>
        <v/>
      </c>
      <c r="D3601" s="50">
        <f>IF(B3601="","",K3501)</f>
        <v/>
      </c>
      <c r="E3601" s="26">
        <f>IF(B3601="","",IFERROR(VLOOKUP(B3601,'Debt Inputs'!$A$6:$M$105,5,FALSE),0))</f>
        <v/>
      </c>
      <c r="F3601" s="50">
        <f>IF(D3601="","",IFERROR(D3601*E3601/12,0))</f>
        <v/>
      </c>
      <c r="G3601" s="50">
        <f>IF(D3601="","",MIN(IFERROR(VLOOKUP(B3601,'Debt Inputs'!$A$6:$M$105,7,FALSE),0),D3601+F3601))</f>
        <v/>
      </c>
      <c r="H3601" s="50">
        <f>IF(D3601="","",IF(L3601=1,MAX(0,'Debt Inputs'!$B$2-SUM($G$3506:$G$3605)),0))</f>
        <v/>
      </c>
      <c r="I3601" s="50">
        <f>IF(D3601="","",MIN(D3601+F3601,G3601+H3601))</f>
        <v/>
      </c>
      <c r="J3601" s="50">
        <f>IF(D3601="","",MIN(D3601,MAX(0,I3601-F3601)))</f>
        <v/>
      </c>
      <c r="K3601" s="50">
        <f>IF(D3601="","",MAX(0,D3601+F3601-I3601))</f>
        <v/>
      </c>
      <c r="L3601" s="23">
        <f>IF(D3601="","",IF(D3601&lt;=0,"",1+COUNTIFS($D$3506:$D$3605,"&gt;0",$E$3506:$E$3605,"&gt;"&amp;E3601)))</f>
        <v/>
      </c>
      <c r="M3601" s="23">
        <f>IF(D3601="","",IF(AND(K3601&gt;0,L3601=1),"Yes","No"))</f>
        <v/>
      </c>
      <c r="N3601" s="50">
        <f>IF(D3601="","",N3501+F3601)</f>
        <v/>
      </c>
      <c r="O3601" s="49">
        <f>IF(D3601="","",IF(AND(K3601=0,K3501&gt;0),C3601,""))</f>
        <v/>
      </c>
    </row>
    <row r="3602">
      <c r="A3602" s="47">
        <f>IF(B3602="","",DATE(YEAR('Debt Inputs'!$E$2),MONTH('Debt Inputs'!$E$2)+35,1))</f>
        <v/>
      </c>
      <c r="B3602" s="18">
        <f>IF('Debt Inputs'!A102="","",'Debt Inputs'!A102)</f>
        <v/>
      </c>
      <c r="C3602" s="19">
        <f>IF(B3602="","",IFERROR(VLOOKUP(B3602,'Debt Inputs'!$A$6:$M$105,2,FALSE),""))</f>
        <v/>
      </c>
      <c r="D3602" s="48">
        <f>IF(B3602="","",K3502)</f>
        <v/>
      </c>
      <c r="E3602" s="21">
        <f>IF(B3602="","",IFERROR(VLOOKUP(B3602,'Debt Inputs'!$A$6:$M$105,5,FALSE),0))</f>
        <v/>
      </c>
      <c r="F3602" s="48">
        <f>IF(D3602="","",IFERROR(D3602*E3602/12,0))</f>
        <v/>
      </c>
      <c r="G3602" s="48">
        <f>IF(D3602="","",MIN(IFERROR(VLOOKUP(B3602,'Debt Inputs'!$A$6:$M$105,7,FALSE),0),D3602+F3602))</f>
        <v/>
      </c>
      <c r="H3602" s="48">
        <f>IF(D3602="","",IF(L3602=1,MAX(0,'Debt Inputs'!$B$2-SUM($G$3506:$G$3605)),0))</f>
        <v/>
      </c>
      <c r="I3602" s="48">
        <f>IF(D3602="","",MIN(D3602+F3602,G3602+H3602))</f>
        <v/>
      </c>
      <c r="J3602" s="48">
        <f>IF(D3602="","",MIN(D3602,MAX(0,I3602-F3602)))</f>
        <v/>
      </c>
      <c r="K3602" s="48">
        <f>IF(D3602="","",MAX(0,D3602+F3602-I3602))</f>
        <v/>
      </c>
      <c r="L3602" s="18">
        <f>IF(D3602="","",IF(D3602&lt;=0,"",1+COUNTIFS($D$3506:$D$3605,"&gt;0",$E$3506:$E$3605,"&gt;"&amp;E3602)))</f>
        <v/>
      </c>
      <c r="M3602" s="18">
        <f>IF(D3602="","",IF(AND(K3602&gt;0,L3602=1),"Yes","No"))</f>
        <v/>
      </c>
      <c r="N3602" s="48">
        <f>IF(D3602="","",N3502+F3602)</f>
        <v/>
      </c>
      <c r="O3602" s="47">
        <f>IF(D3602="","",IF(AND(K3602=0,K3502&gt;0),C3602,""))</f>
        <v/>
      </c>
    </row>
    <row r="3603">
      <c r="A3603" s="49">
        <f>IF(B3603="","",DATE(YEAR('Debt Inputs'!$E$2),MONTH('Debt Inputs'!$E$2)+35,1))</f>
        <v/>
      </c>
      <c r="B3603" s="23">
        <f>IF('Debt Inputs'!A103="","",'Debt Inputs'!A103)</f>
        <v/>
      </c>
      <c r="C3603" s="24">
        <f>IF(B3603="","",IFERROR(VLOOKUP(B3603,'Debt Inputs'!$A$6:$M$105,2,FALSE),""))</f>
        <v/>
      </c>
      <c r="D3603" s="50">
        <f>IF(B3603="","",K3503)</f>
        <v/>
      </c>
      <c r="E3603" s="26">
        <f>IF(B3603="","",IFERROR(VLOOKUP(B3603,'Debt Inputs'!$A$6:$M$105,5,FALSE),0))</f>
        <v/>
      </c>
      <c r="F3603" s="50">
        <f>IF(D3603="","",IFERROR(D3603*E3603/12,0))</f>
        <v/>
      </c>
      <c r="G3603" s="50">
        <f>IF(D3603="","",MIN(IFERROR(VLOOKUP(B3603,'Debt Inputs'!$A$6:$M$105,7,FALSE),0),D3603+F3603))</f>
        <v/>
      </c>
      <c r="H3603" s="50">
        <f>IF(D3603="","",IF(L3603=1,MAX(0,'Debt Inputs'!$B$2-SUM($G$3506:$G$3605)),0))</f>
        <v/>
      </c>
      <c r="I3603" s="50">
        <f>IF(D3603="","",MIN(D3603+F3603,G3603+H3603))</f>
        <v/>
      </c>
      <c r="J3603" s="50">
        <f>IF(D3603="","",MIN(D3603,MAX(0,I3603-F3603)))</f>
        <v/>
      </c>
      <c r="K3603" s="50">
        <f>IF(D3603="","",MAX(0,D3603+F3603-I3603))</f>
        <v/>
      </c>
      <c r="L3603" s="23">
        <f>IF(D3603="","",IF(D3603&lt;=0,"",1+COUNTIFS($D$3506:$D$3605,"&gt;0",$E$3506:$E$3605,"&gt;"&amp;E3603)))</f>
        <v/>
      </c>
      <c r="M3603" s="23">
        <f>IF(D3603="","",IF(AND(K3603&gt;0,L3603=1),"Yes","No"))</f>
        <v/>
      </c>
      <c r="N3603" s="50">
        <f>IF(D3603="","",N3503+F3603)</f>
        <v/>
      </c>
      <c r="O3603" s="49">
        <f>IF(D3603="","",IF(AND(K3603=0,K3503&gt;0),C3603,""))</f>
        <v/>
      </c>
    </row>
    <row r="3604">
      <c r="A3604" s="47">
        <f>IF(B3604="","",DATE(YEAR('Debt Inputs'!$E$2),MONTH('Debt Inputs'!$E$2)+35,1))</f>
        <v/>
      </c>
      <c r="B3604" s="18">
        <f>IF('Debt Inputs'!A104="","",'Debt Inputs'!A104)</f>
        <v/>
      </c>
      <c r="C3604" s="19">
        <f>IF(B3604="","",IFERROR(VLOOKUP(B3604,'Debt Inputs'!$A$6:$M$105,2,FALSE),""))</f>
        <v/>
      </c>
      <c r="D3604" s="48">
        <f>IF(B3604="","",K3504)</f>
        <v/>
      </c>
      <c r="E3604" s="21">
        <f>IF(B3604="","",IFERROR(VLOOKUP(B3604,'Debt Inputs'!$A$6:$M$105,5,FALSE),0))</f>
        <v/>
      </c>
      <c r="F3604" s="48">
        <f>IF(D3604="","",IFERROR(D3604*E3604/12,0))</f>
        <v/>
      </c>
      <c r="G3604" s="48">
        <f>IF(D3604="","",MIN(IFERROR(VLOOKUP(B3604,'Debt Inputs'!$A$6:$M$105,7,FALSE),0),D3604+F3604))</f>
        <v/>
      </c>
      <c r="H3604" s="48">
        <f>IF(D3604="","",IF(L3604=1,MAX(0,'Debt Inputs'!$B$2-SUM($G$3506:$G$3605)),0))</f>
        <v/>
      </c>
      <c r="I3604" s="48">
        <f>IF(D3604="","",MIN(D3604+F3604,G3604+H3604))</f>
        <v/>
      </c>
      <c r="J3604" s="48">
        <f>IF(D3604="","",MIN(D3604,MAX(0,I3604-F3604)))</f>
        <v/>
      </c>
      <c r="K3604" s="48">
        <f>IF(D3604="","",MAX(0,D3604+F3604-I3604))</f>
        <v/>
      </c>
      <c r="L3604" s="18">
        <f>IF(D3604="","",IF(D3604&lt;=0,"",1+COUNTIFS($D$3506:$D$3605,"&gt;0",$E$3506:$E$3605,"&gt;"&amp;E3604)))</f>
        <v/>
      </c>
      <c r="M3604" s="18">
        <f>IF(D3604="","",IF(AND(K3604&gt;0,L3604=1),"Yes","No"))</f>
        <v/>
      </c>
      <c r="N3604" s="48">
        <f>IF(D3604="","",N3504+F3604)</f>
        <v/>
      </c>
      <c r="O3604" s="47">
        <f>IF(D3604="","",IF(AND(K3604=0,K3504&gt;0),C3604,""))</f>
        <v/>
      </c>
    </row>
    <row r="3605">
      <c r="A3605" s="49">
        <f>IF(B3605="","",DATE(YEAR('Debt Inputs'!$E$2),MONTH('Debt Inputs'!$E$2)+35,1))</f>
        <v/>
      </c>
      <c r="B3605" s="23">
        <f>IF('Debt Inputs'!A105="","",'Debt Inputs'!A105)</f>
        <v/>
      </c>
      <c r="C3605" s="24">
        <f>IF(B3605="","",IFERROR(VLOOKUP(B3605,'Debt Inputs'!$A$6:$M$105,2,FALSE),""))</f>
        <v/>
      </c>
      <c r="D3605" s="50">
        <f>IF(B3605="","",K3505)</f>
        <v/>
      </c>
      <c r="E3605" s="26">
        <f>IF(B3605="","",IFERROR(VLOOKUP(B3605,'Debt Inputs'!$A$6:$M$105,5,FALSE),0))</f>
        <v/>
      </c>
      <c r="F3605" s="50">
        <f>IF(D3605="","",IFERROR(D3605*E3605/12,0))</f>
        <v/>
      </c>
      <c r="G3605" s="50">
        <f>IF(D3605="","",MIN(IFERROR(VLOOKUP(B3605,'Debt Inputs'!$A$6:$M$105,7,FALSE),0),D3605+F3605))</f>
        <v/>
      </c>
      <c r="H3605" s="50">
        <f>IF(D3605="","",IF(L3605=1,MAX(0,'Debt Inputs'!$B$2-SUM($G$3506:$G$3605)),0))</f>
        <v/>
      </c>
      <c r="I3605" s="50">
        <f>IF(D3605="","",MIN(D3605+F3605,G3605+H3605))</f>
        <v/>
      </c>
      <c r="J3605" s="50">
        <f>IF(D3605="","",MIN(D3605,MAX(0,I3605-F3605)))</f>
        <v/>
      </c>
      <c r="K3605" s="50">
        <f>IF(D3605="","",MAX(0,D3605+F3605-I3605))</f>
        <v/>
      </c>
      <c r="L3605" s="23">
        <f>IF(D3605="","",IF(D3605&lt;=0,"",1+COUNTIFS($D$3506:$D$3605,"&gt;0",$E$3506:$E$3605,"&gt;"&amp;E3605)))</f>
        <v/>
      </c>
      <c r="M3605" s="23">
        <f>IF(D3605="","",IF(AND(K3605&gt;0,L3605=1),"Yes","No"))</f>
        <v/>
      </c>
      <c r="N3605" s="50">
        <f>IF(D3605="","",N3505+F3605)</f>
        <v/>
      </c>
      <c r="O3605" s="49">
        <f>IF(D3605="","",IF(AND(K3605=0,K3505&gt;0),C3605,""))</f>
        <v/>
      </c>
    </row>
    <row r="3606">
      <c r="A3606" s="47">
        <f>IF(B3606="","",DATE(YEAR('Debt Inputs'!$E$2),MONTH('Debt Inputs'!$E$2)+36,1))</f>
        <v/>
      </c>
      <c r="B3606" s="18">
        <f>IF('Debt Inputs'!A6="","",'Debt Inputs'!A6)</f>
        <v/>
      </c>
      <c r="C3606" s="19">
        <f>IF(B3606="","",IFERROR(VLOOKUP(B3606,'Debt Inputs'!$A$6:$M$105,2,FALSE),""))</f>
        <v/>
      </c>
      <c r="D3606" s="48">
        <f>IF(B3606="","",K3506)</f>
        <v/>
      </c>
      <c r="E3606" s="21">
        <f>IF(B3606="","",IFERROR(VLOOKUP(B3606,'Debt Inputs'!$A$6:$M$105,5,FALSE),0))</f>
        <v/>
      </c>
      <c r="F3606" s="48">
        <f>IF(D3606="","",IFERROR(D3606*E3606/12,0))</f>
        <v/>
      </c>
      <c r="G3606" s="48">
        <f>IF(D3606="","",MIN(IFERROR(VLOOKUP(B3606,'Debt Inputs'!$A$6:$M$105,7,FALSE),0),D3606+F3606))</f>
        <v/>
      </c>
      <c r="H3606" s="48">
        <f>IF(D3606="","",IF(L3606=1,MAX(0,'Debt Inputs'!$B$2-SUM($G$3606:$G$3705)),0))</f>
        <v/>
      </c>
      <c r="I3606" s="48">
        <f>IF(D3606="","",MIN(D3606+F3606,G3606+H3606))</f>
        <v/>
      </c>
      <c r="J3606" s="48">
        <f>IF(D3606="","",MIN(D3606,MAX(0,I3606-F3606)))</f>
        <v/>
      </c>
      <c r="K3606" s="48">
        <f>IF(D3606="","",MAX(0,D3606+F3606-I3606))</f>
        <v/>
      </c>
      <c r="L3606" s="18">
        <f>IF(D3606="","",IF(D3606&lt;=0,"",1+COUNTIFS($D$3606:$D$3705,"&gt;0",$E$3606:$E$3705,"&gt;"&amp;E3606)))</f>
        <v/>
      </c>
      <c r="M3606" s="18">
        <f>IF(D3606="","",IF(AND(K3606&gt;0,L3606=1),"Yes","No"))</f>
        <v/>
      </c>
      <c r="N3606" s="48">
        <f>IF(D3606="","",N3506+F3606)</f>
        <v/>
      </c>
      <c r="O3606" s="47">
        <f>IF(D3606="","",IF(AND(K3606=0,K3506&gt;0),C3606,""))</f>
        <v/>
      </c>
    </row>
    <row r="3607">
      <c r="A3607" s="49">
        <f>IF(B3607="","",DATE(YEAR('Debt Inputs'!$E$2),MONTH('Debt Inputs'!$E$2)+36,1))</f>
        <v/>
      </c>
      <c r="B3607" s="23">
        <f>IF('Debt Inputs'!A7="","",'Debt Inputs'!A7)</f>
        <v/>
      </c>
      <c r="C3607" s="24">
        <f>IF(B3607="","",IFERROR(VLOOKUP(B3607,'Debt Inputs'!$A$6:$M$105,2,FALSE),""))</f>
        <v/>
      </c>
      <c r="D3607" s="50">
        <f>IF(B3607="","",K3507)</f>
        <v/>
      </c>
      <c r="E3607" s="26">
        <f>IF(B3607="","",IFERROR(VLOOKUP(B3607,'Debt Inputs'!$A$6:$M$105,5,FALSE),0))</f>
        <v/>
      </c>
      <c r="F3607" s="50">
        <f>IF(D3607="","",IFERROR(D3607*E3607/12,0))</f>
        <v/>
      </c>
      <c r="G3607" s="50">
        <f>IF(D3607="","",MIN(IFERROR(VLOOKUP(B3607,'Debt Inputs'!$A$6:$M$105,7,FALSE),0),D3607+F3607))</f>
        <v/>
      </c>
      <c r="H3607" s="50">
        <f>IF(D3607="","",IF(L3607=1,MAX(0,'Debt Inputs'!$B$2-SUM($G$3606:$G$3705)),0))</f>
        <v/>
      </c>
      <c r="I3607" s="50">
        <f>IF(D3607="","",MIN(D3607+F3607,G3607+H3607))</f>
        <v/>
      </c>
      <c r="J3607" s="50">
        <f>IF(D3607="","",MIN(D3607,MAX(0,I3607-F3607)))</f>
        <v/>
      </c>
      <c r="K3607" s="50">
        <f>IF(D3607="","",MAX(0,D3607+F3607-I3607))</f>
        <v/>
      </c>
      <c r="L3607" s="23">
        <f>IF(D3607="","",IF(D3607&lt;=0,"",1+COUNTIFS($D$3606:$D$3705,"&gt;0",$E$3606:$E$3705,"&gt;"&amp;E3607)))</f>
        <v/>
      </c>
      <c r="M3607" s="23">
        <f>IF(D3607="","",IF(AND(K3607&gt;0,L3607=1),"Yes","No"))</f>
        <v/>
      </c>
      <c r="N3607" s="50">
        <f>IF(D3607="","",N3507+F3607)</f>
        <v/>
      </c>
      <c r="O3607" s="49">
        <f>IF(D3607="","",IF(AND(K3607=0,K3507&gt;0),C3607,""))</f>
        <v/>
      </c>
    </row>
    <row r="3608">
      <c r="A3608" s="47">
        <f>IF(B3608="","",DATE(YEAR('Debt Inputs'!$E$2),MONTH('Debt Inputs'!$E$2)+36,1))</f>
        <v/>
      </c>
      <c r="B3608" s="18">
        <f>IF('Debt Inputs'!A8="","",'Debt Inputs'!A8)</f>
        <v/>
      </c>
      <c r="C3608" s="19">
        <f>IF(B3608="","",IFERROR(VLOOKUP(B3608,'Debt Inputs'!$A$6:$M$105,2,FALSE),""))</f>
        <v/>
      </c>
      <c r="D3608" s="48">
        <f>IF(B3608="","",K3508)</f>
        <v/>
      </c>
      <c r="E3608" s="21">
        <f>IF(B3608="","",IFERROR(VLOOKUP(B3608,'Debt Inputs'!$A$6:$M$105,5,FALSE),0))</f>
        <v/>
      </c>
      <c r="F3608" s="48">
        <f>IF(D3608="","",IFERROR(D3608*E3608/12,0))</f>
        <v/>
      </c>
      <c r="G3608" s="48">
        <f>IF(D3608="","",MIN(IFERROR(VLOOKUP(B3608,'Debt Inputs'!$A$6:$M$105,7,FALSE),0),D3608+F3608))</f>
        <v/>
      </c>
      <c r="H3608" s="48">
        <f>IF(D3608="","",IF(L3608=1,MAX(0,'Debt Inputs'!$B$2-SUM($G$3606:$G$3705)),0))</f>
        <v/>
      </c>
      <c r="I3608" s="48">
        <f>IF(D3608="","",MIN(D3608+F3608,G3608+H3608))</f>
        <v/>
      </c>
      <c r="J3608" s="48">
        <f>IF(D3608="","",MIN(D3608,MAX(0,I3608-F3608)))</f>
        <v/>
      </c>
      <c r="K3608" s="48">
        <f>IF(D3608="","",MAX(0,D3608+F3608-I3608))</f>
        <v/>
      </c>
      <c r="L3608" s="18">
        <f>IF(D3608="","",IF(D3608&lt;=0,"",1+COUNTIFS($D$3606:$D$3705,"&gt;0",$E$3606:$E$3705,"&gt;"&amp;E3608)))</f>
        <v/>
      </c>
      <c r="M3608" s="18">
        <f>IF(D3608="","",IF(AND(K3608&gt;0,L3608=1),"Yes","No"))</f>
        <v/>
      </c>
      <c r="N3608" s="48">
        <f>IF(D3608="","",N3508+F3608)</f>
        <v/>
      </c>
      <c r="O3608" s="47">
        <f>IF(D3608="","",IF(AND(K3608=0,K3508&gt;0),C3608,""))</f>
        <v/>
      </c>
    </row>
    <row r="3609">
      <c r="A3609" s="49">
        <f>IF(B3609="","",DATE(YEAR('Debt Inputs'!$E$2),MONTH('Debt Inputs'!$E$2)+36,1))</f>
        <v/>
      </c>
      <c r="B3609" s="23">
        <f>IF('Debt Inputs'!A9="","",'Debt Inputs'!A9)</f>
        <v/>
      </c>
      <c r="C3609" s="24">
        <f>IF(B3609="","",IFERROR(VLOOKUP(B3609,'Debt Inputs'!$A$6:$M$105,2,FALSE),""))</f>
        <v/>
      </c>
      <c r="D3609" s="50">
        <f>IF(B3609="","",K3509)</f>
        <v/>
      </c>
      <c r="E3609" s="26">
        <f>IF(B3609="","",IFERROR(VLOOKUP(B3609,'Debt Inputs'!$A$6:$M$105,5,FALSE),0))</f>
        <v/>
      </c>
      <c r="F3609" s="50">
        <f>IF(D3609="","",IFERROR(D3609*E3609/12,0))</f>
        <v/>
      </c>
      <c r="G3609" s="50">
        <f>IF(D3609="","",MIN(IFERROR(VLOOKUP(B3609,'Debt Inputs'!$A$6:$M$105,7,FALSE),0),D3609+F3609))</f>
        <v/>
      </c>
      <c r="H3609" s="50">
        <f>IF(D3609="","",IF(L3609=1,MAX(0,'Debt Inputs'!$B$2-SUM($G$3606:$G$3705)),0))</f>
        <v/>
      </c>
      <c r="I3609" s="50">
        <f>IF(D3609="","",MIN(D3609+F3609,G3609+H3609))</f>
        <v/>
      </c>
      <c r="J3609" s="50">
        <f>IF(D3609="","",MIN(D3609,MAX(0,I3609-F3609)))</f>
        <v/>
      </c>
      <c r="K3609" s="50">
        <f>IF(D3609="","",MAX(0,D3609+F3609-I3609))</f>
        <v/>
      </c>
      <c r="L3609" s="23">
        <f>IF(D3609="","",IF(D3609&lt;=0,"",1+COUNTIFS($D$3606:$D$3705,"&gt;0",$E$3606:$E$3705,"&gt;"&amp;E3609)))</f>
        <v/>
      </c>
      <c r="M3609" s="23">
        <f>IF(D3609="","",IF(AND(K3609&gt;0,L3609=1),"Yes","No"))</f>
        <v/>
      </c>
      <c r="N3609" s="50">
        <f>IF(D3609="","",N3509+F3609)</f>
        <v/>
      </c>
      <c r="O3609" s="49">
        <f>IF(D3609="","",IF(AND(K3609=0,K3509&gt;0),C3609,""))</f>
        <v/>
      </c>
    </row>
    <row r="3610">
      <c r="A3610" s="47">
        <f>IF(B3610="","",DATE(YEAR('Debt Inputs'!$E$2),MONTH('Debt Inputs'!$E$2)+36,1))</f>
        <v/>
      </c>
      <c r="B3610" s="18">
        <f>IF('Debt Inputs'!A10="","",'Debt Inputs'!A10)</f>
        <v/>
      </c>
      <c r="C3610" s="19">
        <f>IF(B3610="","",IFERROR(VLOOKUP(B3610,'Debt Inputs'!$A$6:$M$105,2,FALSE),""))</f>
        <v/>
      </c>
      <c r="D3610" s="48">
        <f>IF(B3610="","",K3510)</f>
        <v/>
      </c>
      <c r="E3610" s="21">
        <f>IF(B3610="","",IFERROR(VLOOKUP(B3610,'Debt Inputs'!$A$6:$M$105,5,FALSE),0))</f>
        <v/>
      </c>
      <c r="F3610" s="48">
        <f>IF(D3610="","",IFERROR(D3610*E3610/12,0))</f>
        <v/>
      </c>
      <c r="G3610" s="48">
        <f>IF(D3610="","",MIN(IFERROR(VLOOKUP(B3610,'Debt Inputs'!$A$6:$M$105,7,FALSE),0),D3610+F3610))</f>
        <v/>
      </c>
      <c r="H3610" s="48">
        <f>IF(D3610="","",IF(L3610=1,MAX(0,'Debt Inputs'!$B$2-SUM($G$3606:$G$3705)),0))</f>
        <v/>
      </c>
      <c r="I3610" s="48">
        <f>IF(D3610="","",MIN(D3610+F3610,G3610+H3610))</f>
        <v/>
      </c>
      <c r="J3610" s="48">
        <f>IF(D3610="","",MIN(D3610,MAX(0,I3610-F3610)))</f>
        <v/>
      </c>
      <c r="K3610" s="48">
        <f>IF(D3610="","",MAX(0,D3610+F3610-I3610))</f>
        <v/>
      </c>
      <c r="L3610" s="18">
        <f>IF(D3610="","",IF(D3610&lt;=0,"",1+COUNTIFS($D$3606:$D$3705,"&gt;0",$E$3606:$E$3705,"&gt;"&amp;E3610)))</f>
        <v/>
      </c>
      <c r="M3610" s="18">
        <f>IF(D3610="","",IF(AND(K3610&gt;0,L3610=1),"Yes","No"))</f>
        <v/>
      </c>
      <c r="N3610" s="48">
        <f>IF(D3610="","",N3510+F3610)</f>
        <v/>
      </c>
      <c r="O3610" s="47">
        <f>IF(D3610="","",IF(AND(K3610=0,K3510&gt;0),C3610,""))</f>
        <v/>
      </c>
    </row>
    <row r="3611">
      <c r="A3611" s="49">
        <f>IF(B3611="","",DATE(YEAR('Debt Inputs'!$E$2),MONTH('Debt Inputs'!$E$2)+36,1))</f>
        <v/>
      </c>
      <c r="B3611" s="23">
        <f>IF('Debt Inputs'!A11="","",'Debt Inputs'!A11)</f>
        <v/>
      </c>
      <c r="C3611" s="24">
        <f>IF(B3611="","",IFERROR(VLOOKUP(B3611,'Debt Inputs'!$A$6:$M$105,2,FALSE),""))</f>
        <v/>
      </c>
      <c r="D3611" s="50">
        <f>IF(B3611="","",K3511)</f>
        <v/>
      </c>
      <c r="E3611" s="26">
        <f>IF(B3611="","",IFERROR(VLOOKUP(B3611,'Debt Inputs'!$A$6:$M$105,5,FALSE),0))</f>
        <v/>
      </c>
      <c r="F3611" s="50">
        <f>IF(D3611="","",IFERROR(D3611*E3611/12,0))</f>
        <v/>
      </c>
      <c r="G3611" s="50">
        <f>IF(D3611="","",MIN(IFERROR(VLOOKUP(B3611,'Debt Inputs'!$A$6:$M$105,7,FALSE),0),D3611+F3611))</f>
        <v/>
      </c>
      <c r="H3611" s="50">
        <f>IF(D3611="","",IF(L3611=1,MAX(0,'Debt Inputs'!$B$2-SUM($G$3606:$G$3705)),0))</f>
        <v/>
      </c>
      <c r="I3611" s="50">
        <f>IF(D3611="","",MIN(D3611+F3611,G3611+H3611))</f>
        <v/>
      </c>
      <c r="J3611" s="50">
        <f>IF(D3611="","",MIN(D3611,MAX(0,I3611-F3611)))</f>
        <v/>
      </c>
      <c r="K3611" s="50">
        <f>IF(D3611="","",MAX(0,D3611+F3611-I3611))</f>
        <v/>
      </c>
      <c r="L3611" s="23">
        <f>IF(D3611="","",IF(D3611&lt;=0,"",1+COUNTIFS($D$3606:$D$3705,"&gt;0",$E$3606:$E$3705,"&gt;"&amp;E3611)))</f>
        <v/>
      </c>
      <c r="M3611" s="23">
        <f>IF(D3611="","",IF(AND(K3611&gt;0,L3611=1),"Yes","No"))</f>
        <v/>
      </c>
      <c r="N3611" s="50">
        <f>IF(D3611="","",N3511+F3611)</f>
        <v/>
      </c>
      <c r="O3611" s="49">
        <f>IF(D3611="","",IF(AND(K3611=0,K3511&gt;0),C3611,""))</f>
        <v/>
      </c>
    </row>
    <row r="3612">
      <c r="A3612" s="47">
        <f>IF(B3612="","",DATE(YEAR('Debt Inputs'!$E$2),MONTH('Debt Inputs'!$E$2)+36,1))</f>
        <v/>
      </c>
      <c r="B3612" s="18">
        <f>IF('Debt Inputs'!A12="","",'Debt Inputs'!A12)</f>
        <v/>
      </c>
      <c r="C3612" s="19">
        <f>IF(B3612="","",IFERROR(VLOOKUP(B3612,'Debt Inputs'!$A$6:$M$105,2,FALSE),""))</f>
        <v/>
      </c>
      <c r="D3612" s="48">
        <f>IF(B3612="","",K3512)</f>
        <v/>
      </c>
      <c r="E3612" s="21">
        <f>IF(B3612="","",IFERROR(VLOOKUP(B3612,'Debt Inputs'!$A$6:$M$105,5,FALSE),0))</f>
        <v/>
      </c>
      <c r="F3612" s="48">
        <f>IF(D3612="","",IFERROR(D3612*E3612/12,0))</f>
        <v/>
      </c>
      <c r="G3612" s="48">
        <f>IF(D3612="","",MIN(IFERROR(VLOOKUP(B3612,'Debt Inputs'!$A$6:$M$105,7,FALSE),0),D3612+F3612))</f>
        <v/>
      </c>
      <c r="H3612" s="48">
        <f>IF(D3612="","",IF(L3612=1,MAX(0,'Debt Inputs'!$B$2-SUM($G$3606:$G$3705)),0))</f>
        <v/>
      </c>
      <c r="I3612" s="48">
        <f>IF(D3612="","",MIN(D3612+F3612,G3612+H3612))</f>
        <v/>
      </c>
      <c r="J3612" s="48">
        <f>IF(D3612="","",MIN(D3612,MAX(0,I3612-F3612)))</f>
        <v/>
      </c>
      <c r="K3612" s="48">
        <f>IF(D3612="","",MAX(0,D3612+F3612-I3612))</f>
        <v/>
      </c>
      <c r="L3612" s="18">
        <f>IF(D3612="","",IF(D3612&lt;=0,"",1+COUNTIFS($D$3606:$D$3705,"&gt;0",$E$3606:$E$3705,"&gt;"&amp;E3612)))</f>
        <v/>
      </c>
      <c r="M3612" s="18">
        <f>IF(D3612="","",IF(AND(K3612&gt;0,L3612=1),"Yes","No"))</f>
        <v/>
      </c>
      <c r="N3612" s="48">
        <f>IF(D3612="","",N3512+F3612)</f>
        <v/>
      </c>
      <c r="O3612" s="47">
        <f>IF(D3612="","",IF(AND(K3612=0,K3512&gt;0),C3612,""))</f>
        <v/>
      </c>
    </row>
    <row r="3613">
      <c r="A3613" s="49">
        <f>IF(B3613="","",DATE(YEAR('Debt Inputs'!$E$2),MONTH('Debt Inputs'!$E$2)+36,1))</f>
        <v/>
      </c>
      <c r="B3613" s="23">
        <f>IF('Debt Inputs'!A13="","",'Debt Inputs'!A13)</f>
        <v/>
      </c>
      <c r="C3613" s="24">
        <f>IF(B3613="","",IFERROR(VLOOKUP(B3613,'Debt Inputs'!$A$6:$M$105,2,FALSE),""))</f>
        <v/>
      </c>
      <c r="D3613" s="50">
        <f>IF(B3613="","",K3513)</f>
        <v/>
      </c>
      <c r="E3613" s="26">
        <f>IF(B3613="","",IFERROR(VLOOKUP(B3613,'Debt Inputs'!$A$6:$M$105,5,FALSE),0))</f>
        <v/>
      </c>
      <c r="F3613" s="50">
        <f>IF(D3613="","",IFERROR(D3613*E3613/12,0))</f>
        <v/>
      </c>
      <c r="G3613" s="50">
        <f>IF(D3613="","",MIN(IFERROR(VLOOKUP(B3613,'Debt Inputs'!$A$6:$M$105,7,FALSE),0),D3613+F3613))</f>
        <v/>
      </c>
      <c r="H3613" s="50">
        <f>IF(D3613="","",IF(L3613=1,MAX(0,'Debt Inputs'!$B$2-SUM($G$3606:$G$3705)),0))</f>
        <v/>
      </c>
      <c r="I3613" s="50">
        <f>IF(D3613="","",MIN(D3613+F3613,G3613+H3613))</f>
        <v/>
      </c>
      <c r="J3613" s="50">
        <f>IF(D3613="","",MIN(D3613,MAX(0,I3613-F3613)))</f>
        <v/>
      </c>
      <c r="K3613" s="50">
        <f>IF(D3613="","",MAX(0,D3613+F3613-I3613))</f>
        <v/>
      </c>
      <c r="L3613" s="23">
        <f>IF(D3613="","",IF(D3613&lt;=0,"",1+COUNTIFS($D$3606:$D$3705,"&gt;0",$E$3606:$E$3705,"&gt;"&amp;E3613)))</f>
        <v/>
      </c>
      <c r="M3613" s="23">
        <f>IF(D3613="","",IF(AND(K3613&gt;0,L3613=1),"Yes","No"))</f>
        <v/>
      </c>
      <c r="N3613" s="50">
        <f>IF(D3613="","",N3513+F3613)</f>
        <v/>
      </c>
      <c r="O3613" s="49">
        <f>IF(D3613="","",IF(AND(K3613=0,K3513&gt;0),C3613,""))</f>
        <v/>
      </c>
    </row>
    <row r="3614">
      <c r="A3614" s="47">
        <f>IF(B3614="","",DATE(YEAR('Debt Inputs'!$E$2),MONTH('Debt Inputs'!$E$2)+36,1))</f>
        <v/>
      </c>
      <c r="B3614" s="18">
        <f>IF('Debt Inputs'!A14="","",'Debt Inputs'!A14)</f>
        <v/>
      </c>
      <c r="C3614" s="19">
        <f>IF(B3614="","",IFERROR(VLOOKUP(B3614,'Debt Inputs'!$A$6:$M$105,2,FALSE),""))</f>
        <v/>
      </c>
      <c r="D3614" s="48">
        <f>IF(B3614="","",K3514)</f>
        <v/>
      </c>
      <c r="E3614" s="21">
        <f>IF(B3614="","",IFERROR(VLOOKUP(B3614,'Debt Inputs'!$A$6:$M$105,5,FALSE),0))</f>
        <v/>
      </c>
      <c r="F3614" s="48">
        <f>IF(D3614="","",IFERROR(D3614*E3614/12,0))</f>
        <v/>
      </c>
      <c r="G3614" s="48">
        <f>IF(D3614="","",MIN(IFERROR(VLOOKUP(B3614,'Debt Inputs'!$A$6:$M$105,7,FALSE),0),D3614+F3614))</f>
        <v/>
      </c>
      <c r="H3614" s="48">
        <f>IF(D3614="","",IF(L3614=1,MAX(0,'Debt Inputs'!$B$2-SUM($G$3606:$G$3705)),0))</f>
        <v/>
      </c>
      <c r="I3614" s="48">
        <f>IF(D3614="","",MIN(D3614+F3614,G3614+H3614))</f>
        <v/>
      </c>
      <c r="J3614" s="48">
        <f>IF(D3614="","",MIN(D3614,MAX(0,I3614-F3614)))</f>
        <v/>
      </c>
      <c r="K3614" s="48">
        <f>IF(D3614="","",MAX(0,D3614+F3614-I3614))</f>
        <v/>
      </c>
      <c r="L3614" s="18">
        <f>IF(D3614="","",IF(D3614&lt;=0,"",1+COUNTIFS($D$3606:$D$3705,"&gt;0",$E$3606:$E$3705,"&gt;"&amp;E3614)))</f>
        <v/>
      </c>
      <c r="M3614" s="18">
        <f>IF(D3614="","",IF(AND(K3614&gt;0,L3614=1),"Yes","No"))</f>
        <v/>
      </c>
      <c r="N3614" s="48">
        <f>IF(D3614="","",N3514+F3614)</f>
        <v/>
      </c>
      <c r="O3614" s="47">
        <f>IF(D3614="","",IF(AND(K3614=0,K3514&gt;0),C3614,""))</f>
        <v/>
      </c>
    </row>
    <row r="3615">
      <c r="A3615" s="49">
        <f>IF(B3615="","",DATE(YEAR('Debt Inputs'!$E$2),MONTH('Debt Inputs'!$E$2)+36,1))</f>
        <v/>
      </c>
      <c r="B3615" s="23">
        <f>IF('Debt Inputs'!A15="","",'Debt Inputs'!A15)</f>
        <v/>
      </c>
      <c r="C3615" s="24">
        <f>IF(B3615="","",IFERROR(VLOOKUP(B3615,'Debt Inputs'!$A$6:$M$105,2,FALSE),""))</f>
        <v/>
      </c>
      <c r="D3615" s="50">
        <f>IF(B3615="","",K3515)</f>
        <v/>
      </c>
      <c r="E3615" s="26">
        <f>IF(B3615="","",IFERROR(VLOOKUP(B3615,'Debt Inputs'!$A$6:$M$105,5,FALSE),0))</f>
        <v/>
      </c>
      <c r="F3615" s="50">
        <f>IF(D3615="","",IFERROR(D3615*E3615/12,0))</f>
        <v/>
      </c>
      <c r="G3615" s="50">
        <f>IF(D3615="","",MIN(IFERROR(VLOOKUP(B3615,'Debt Inputs'!$A$6:$M$105,7,FALSE),0),D3615+F3615))</f>
        <v/>
      </c>
      <c r="H3615" s="50">
        <f>IF(D3615="","",IF(L3615=1,MAX(0,'Debt Inputs'!$B$2-SUM($G$3606:$G$3705)),0))</f>
        <v/>
      </c>
      <c r="I3615" s="50">
        <f>IF(D3615="","",MIN(D3615+F3615,G3615+H3615))</f>
        <v/>
      </c>
      <c r="J3615" s="50">
        <f>IF(D3615="","",MIN(D3615,MAX(0,I3615-F3615)))</f>
        <v/>
      </c>
      <c r="K3615" s="50">
        <f>IF(D3615="","",MAX(0,D3615+F3615-I3615))</f>
        <v/>
      </c>
      <c r="L3615" s="23">
        <f>IF(D3615="","",IF(D3615&lt;=0,"",1+COUNTIFS($D$3606:$D$3705,"&gt;0",$E$3606:$E$3705,"&gt;"&amp;E3615)))</f>
        <v/>
      </c>
      <c r="M3615" s="23">
        <f>IF(D3615="","",IF(AND(K3615&gt;0,L3615=1),"Yes","No"))</f>
        <v/>
      </c>
      <c r="N3615" s="50">
        <f>IF(D3615="","",N3515+F3615)</f>
        <v/>
      </c>
      <c r="O3615" s="49">
        <f>IF(D3615="","",IF(AND(K3615=0,K3515&gt;0),C3615,""))</f>
        <v/>
      </c>
    </row>
    <row r="3616">
      <c r="A3616" s="47">
        <f>IF(B3616="","",DATE(YEAR('Debt Inputs'!$E$2),MONTH('Debt Inputs'!$E$2)+36,1))</f>
        <v/>
      </c>
      <c r="B3616" s="18">
        <f>IF('Debt Inputs'!A16="","",'Debt Inputs'!A16)</f>
        <v/>
      </c>
      <c r="C3616" s="19">
        <f>IF(B3616="","",IFERROR(VLOOKUP(B3616,'Debt Inputs'!$A$6:$M$105,2,FALSE),""))</f>
        <v/>
      </c>
      <c r="D3616" s="48">
        <f>IF(B3616="","",K3516)</f>
        <v/>
      </c>
      <c r="E3616" s="21">
        <f>IF(B3616="","",IFERROR(VLOOKUP(B3616,'Debt Inputs'!$A$6:$M$105,5,FALSE),0))</f>
        <v/>
      </c>
      <c r="F3616" s="48">
        <f>IF(D3616="","",IFERROR(D3616*E3616/12,0))</f>
        <v/>
      </c>
      <c r="G3616" s="48">
        <f>IF(D3616="","",MIN(IFERROR(VLOOKUP(B3616,'Debt Inputs'!$A$6:$M$105,7,FALSE),0),D3616+F3616))</f>
        <v/>
      </c>
      <c r="H3616" s="48">
        <f>IF(D3616="","",IF(L3616=1,MAX(0,'Debt Inputs'!$B$2-SUM($G$3606:$G$3705)),0))</f>
        <v/>
      </c>
      <c r="I3616" s="48">
        <f>IF(D3616="","",MIN(D3616+F3616,G3616+H3616))</f>
        <v/>
      </c>
      <c r="J3616" s="48">
        <f>IF(D3616="","",MIN(D3616,MAX(0,I3616-F3616)))</f>
        <v/>
      </c>
      <c r="K3616" s="48">
        <f>IF(D3616="","",MAX(0,D3616+F3616-I3616))</f>
        <v/>
      </c>
      <c r="L3616" s="18">
        <f>IF(D3616="","",IF(D3616&lt;=0,"",1+COUNTIFS($D$3606:$D$3705,"&gt;0",$E$3606:$E$3705,"&gt;"&amp;E3616)))</f>
        <v/>
      </c>
      <c r="M3616" s="18">
        <f>IF(D3616="","",IF(AND(K3616&gt;0,L3616=1),"Yes","No"))</f>
        <v/>
      </c>
      <c r="N3616" s="48">
        <f>IF(D3616="","",N3516+F3616)</f>
        <v/>
      </c>
      <c r="O3616" s="47">
        <f>IF(D3616="","",IF(AND(K3616=0,K3516&gt;0),C3616,""))</f>
        <v/>
      </c>
    </row>
    <row r="3617">
      <c r="A3617" s="49">
        <f>IF(B3617="","",DATE(YEAR('Debt Inputs'!$E$2),MONTH('Debt Inputs'!$E$2)+36,1))</f>
        <v/>
      </c>
      <c r="B3617" s="23">
        <f>IF('Debt Inputs'!A17="","",'Debt Inputs'!A17)</f>
        <v/>
      </c>
      <c r="C3617" s="24">
        <f>IF(B3617="","",IFERROR(VLOOKUP(B3617,'Debt Inputs'!$A$6:$M$105,2,FALSE),""))</f>
        <v/>
      </c>
      <c r="D3617" s="50">
        <f>IF(B3617="","",K3517)</f>
        <v/>
      </c>
      <c r="E3617" s="26">
        <f>IF(B3617="","",IFERROR(VLOOKUP(B3617,'Debt Inputs'!$A$6:$M$105,5,FALSE),0))</f>
        <v/>
      </c>
      <c r="F3617" s="50">
        <f>IF(D3617="","",IFERROR(D3617*E3617/12,0))</f>
        <v/>
      </c>
      <c r="G3617" s="50">
        <f>IF(D3617="","",MIN(IFERROR(VLOOKUP(B3617,'Debt Inputs'!$A$6:$M$105,7,FALSE),0),D3617+F3617))</f>
        <v/>
      </c>
      <c r="H3617" s="50">
        <f>IF(D3617="","",IF(L3617=1,MAX(0,'Debt Inputs'!$B$2-SUM($G$3606:$G$3705)),0))</f>
        <v/>
      </c>
      <c r="I3617" s="50">
        <f>IF(D3617="","",MIN(D3617+F3617,G3617+H3617))</f>
        <v/>
      </c>
      <c r="J3617" s="50">
        <f>IF(D3617="","",MIN(D3617,MAX(0,I3617-F3617)))</f>
        <v/>
      </c>
      <c r="K3617" s="50">
        <f>IF(D3617="","",MAX(0,D3617+F3617-I3617))</f>
        <v/>
      </c>
      <c r="L3617" s="23">
        <f>IF(D3617="","",IF(D3617&lt;=0,"",1+COUNTIFS($D$3606:$D$3705,"&gt;0",$E$3606:$E$3705,"&gt;"&amp;E3617)))</f>
        <v/>
      </c>
      <c r="M3617" s="23">
        <f>IF(D3617="","",IF(AND(K3617&gt;0,L3617=1),"Yes","No"))</f>
        <v/>
      </c>
      <c r="N3617" s="50">
        <f>IF(D3617="","",N3517+F3617)</f>
        <v/>
      </c>
      <c r="O3617" s="49">
        <f>IF(D3617="","",IF(AND(K3617=0,K3517&gt;0),C3617,""))</f>
        <v/>
      </c>
    </row>
    <row r="3618">
      <c r="A3618" s="47">
        <f>IF(B3618="","",DATE(YEAR('Debt Inputs'!$E$2),MONTH('Debt Inputs'!$E$2)+36,1))</f>
        <v/>
      </c>
      <c r="B3618" s="18">
        <f>IF('Debt Inputs'!A18="","",'Debt Inputs'!A18)</f>
        <v/>
      </c>
      <c r="C3618" s="19">
        <f>IF(B3618="","",IFERROR(VLOOKUP(B3618,'Debt Inputs'!$A$6:$M$105,2,FALSE),""))</f>
        <v/>
      </c>
      <c r="D3618" s="48">
        <f>IF(B3618="","",K3518)</f>
        <v/>
      </c>
      <c r="E3618" s="21">
        <f>IF(B3618="","",IFERROR(VLOOKUP(B3618,'Debt Inputs'!$A$6:$M$105,5,FALSE),0))</f>
        <v/>
      </c>
      <c r="F3618" s="48">
        <f>IF(D3618="","",IFERROR(D3618*E3618/12,0))</f>
        <v/>
      </c>
      <c r="G3618" s="48">
        <f>IF(D3618="","",MIN(IFERROR(VLOOKUP(B3618,'Debt Inputs'!$A$6:$M$105,7,FALSE),0),D3618+F3618))</f>
        <v/>
      </c>
      <c r="H3618" s="48">
        <f>IF(D3618="","",IF(L3618=1,MAX(0,'Debt Inputs'!$B$2-SUM($G$3606:$G$3705)),0))</f>
        <v/>
      </c>
      <c r="I3618" s="48">
        <f>IF(D3618="","",MIN(D3618+F3618,G3618+H3618))</f>
        <v/>
      </c>
      <c r="J3618" s="48">
        <f>IF(D3618="","",MIN(D3618,MAX(0,I3618-F3618)))</f>
        <v/>
      </c>
      <c r="K3618" s="48">
        <f>IF(D3618="","",MAX(0,D3618+F3618-I3618))</f>
        <v/>
      </c>
      <c r="L3618" s="18">
        <f>IF(D3618="","",IF(D3618&lt;=0,"",1+COUNTIFS($D$3606:$D$3705,"&gt;0",$E$3606:$E$3705,"&gt;"&amp;E3618)))</f>
        <v/>
      </c>
      <c r="M3618" s="18">
        <f>IF(D3618="","",IF(AND(K3618&gt;0,L3618=1),"Yes","No"))</f>
        <v/>
      </c>
      <c r="N3618" s="48">
        <f>IF(D3618="","",N3518+F3618)</f>
        <v/>
      </c>
      <c r="O3618" s="47">
        <f>IF(D3618="","",IF(AND(K3618=0,K3518&gt;0),C3618,""))</f>
        <v/>
      </c>
    </row>
    <row r="3619">
      <c r="A3619" s="49">
        <f>IF(B3619="","",DATE(YEAR('Debt Inputs'!$E$2),MONTH('Debt Inputs'!$E$2)+36,1))</f>
        <v/>
      </c>
      <c r="B3619" s="23">
        <f>IF('Debt Inputs'!A19="","",'Debt Inputs'!A19)</f>
        <v/>
      </c>
      <c r="C3619" s="24">
        <f>IF(B3619="","",IFERROR(VLOOKUP(B3619,'Debt Inputs'!$A$6:$M$105,2,FALSE),""))</f>
        <v/>
      </c>
      <c r="D3619" s="50">
        <f>IF(B3619="","",K3519)</f>
        <v/>
      </c>
      <c r="E3619" s="26">
        <f>IF(B3619="","",IFERROR(VLOOKUP(B3619,'Debt Inputs'!$A$6:$M$105,5,FALSE),0))</f>
        <v/>
      </c>
      <c r="F3619" s="50">
        <f>IF(D3619="","",IFERROR(D3619*E3619/12,0))</f>
        <v/>
      </c>
      <c r="G3619" s="50">
        <f>IF(D3619="","",MIN(IFERROR(VLOOKUP(B3619,'Debt Inputs'!$A$6:$M$105,7,FALSE),0),D3619+F3619))</f>
        <v/>
      </c>
      <c r="H3619" s="50">
        <f>IF(D3619="","",IF(L3619=1,MAX(0,'Debt Inputs'!$B$2-SUM($G$3606:$G$3705)),0))</f>
        <v/>
      </c>
      <c r="I3619" s="50">
        <f>IF(D3619="","",MIN(D3619+F3619,G3619+H3619))</f>
        <v/>
      </c>
      <c r="J3619" s="50">
        <f>IF(D3619="","",MIN(D3619,MAX(0,I3619-F3619)))</f>
        <v/>
      </c>
      <c r="K3619" s="50">
        <f>IF(D3619="","",MAX(0,D3619+F3619-I3619))</f>
        <v/>
      </c>
      <c r="L3619" s="23">
        <f>IF(D3619="","",IF(D3619&lt;=0,"",1+COUNTIFS($D$3606:$D$3705,"&gt;0",$E$3606:$E$3705,"&gt;"&amp;E3619)))</f>
        <v/>
      </c>
      <c r="M3619" s="23">
        <f>IF(D3619="","",IF(AND(K3619&gt;0,L3619=1),"Yes","No"))</f>
        <v/>
      </c>
      <c r="N3619" s="50">
        <f>IF(D3619="","",N3519+F3619)</f>
        <v/>
      </c>
      <c r="O3619" s="49">
        <f>IF(D3619="","",IF(AND(K3619=0,K3519&gt;0),C3619,""))</f>
        <v/>
      </c>
    </row>
    <row r="3620">
      <c r="A3620" s="47">
        <f>IF(B3620="","",DATE(YEAR('Debt Inputs'!$E$2),MONTH('Debt Inputs'!$E$2)+36,1))</f>
        <v/>
      </c>
      <c r="B3620" s="18">
        <f>IF('Debt Inputs'!A20="","",'Debt Inputs'!A20)</f>
        <v/>
      </c>
      <c r="C3620" s="19">
        <f>IF(B3620="","",IFERROR(VLOOKUP(B3620,'Debt Inputs'!$A$6:$M$105,2,FALSE),""))</f>
        <v/>
      </c>
      <c r="D3620" s="48">
        <f>IF(B3620="","",K3520)</f>
        <v/>
      </c>
      <c r="E3620" s="21">
        <f>IF(B3620="","",IFERROR(VLOOKUP(B3620,'Debt Inputs'!$A$6:$M$105,5,FALSE),0))</f>
        <v/>
      </c>
      <c r="F3620" s="48">
        <f>IF(D3620="","",IFERROR(D3620*E3620/12,0))</f>
        <v/>
      </c>
      <c r="G3620" s="48">
        <f>IF(D3620="","",MIN(IFERROR(VLOOKUP(B3620,'Debt Inputs'!$A$6:$M$105,7,FALSE),0),D3620+F3620))</f>
        <v/>
      </c>
      <c r="H3620" s="48">
        <f>IF(D3620="","",IF(L3620=1,MAX(0,'Debt Inputs'!$B$2-SUM($G$3606:$G$3705)),0))</f>
        <v/>
      </c>
      <c r="I3620" s="48">
        <f>IF(D3620="","",MIN(D3620+F3620,G3620+H3620))</f>
        <v/>
      </c>
      <c r="J3620" s="48">
        <f>IF(D3620="","",MIN(D3620,MAX(0,I3620-F3620)))</f>
        <v/>
      </c>
      <c r="K3620" s="48">
        <f>IF(D3620="","",MAX(0,D3620+F3620-I3620))</f>
        <v/>
      </c>
      <c r="L3620" s="18">
        <f>IF(D3620="","",IF(D3620&lt;=0,"",1+COUNTIFS($D$3606:$D$3705,"&gt;0",$E$3606:$E$3705,"&gt;"&amp;E3620)))</f>
        <v/>
      </c>
      <c r="M3620" s="18">
        <f>IF(D3620="","",IF(AND(K3620&gt;0,L3620=1),"Yes","No"))</f>
        <v/>
      </c>
      <c r="N3620" s="48">
        <f>IF(D3620="","",N3520+F3620)</f>
        <v/>
      </c>
      <c r="O3620" s="47">
        <f>IF(D3620="","",IF(AND(K3620=0,K3520&gt;0),C3620,""))</f>
        <v/>
      </c>
    </row>
    <row r="3621">
      <c r="A3621" s="49">
        <f>IF(B3621="","",DATE(YEAR('Debt Inputs'!$E$2),MONTH('Debt Inputs'!$E$2)+36,1))</f>
        <v/>
      </c>
      <c r="B3621" s="23">
        <f>IF('Debt Inputs'!A21="","",'Debt Inputs'!A21)</f>
        <v/>
      </c>
      <c r="C3621" s="24">
        <f>IF(B3621="","",IFERROR(VLOOKUP(B3621,'Debt Inputs'!$A$6:$M$105,2,FALSE),""))</f>
        <v/>
      </c>
      <c r="D3621" s="50">
        <f>IF(B3621="","",K3521)</f>
        <v/>
      </c>
      <c r="E3621" s="26">
        <f>IF(B3621="","",IFERROR(VLOOKUP(B3621,'Debt Inputs'!$A$6:$M$105,5,FALSE),0))</f>
        <v/>
      </c>
      <c r="F3621" s="50">
        <f>IF(D3621="","",IFERROR(D3621*E3621/12,0))</f>
        <v/>
      </c>
      <c r="G3621" s="50">
        <f>IF(D3621="","",MIN(IFERROR(VLOOKUP(B3621,'Debt Inputs'!$A$6:$M$105,7,FALSE),0),D3621+F3621))</f>
        <v/>
      </c>
      <c r="H3621" s="50">
        <f>IF(D3621="","",IF(L3621=1,MAX(0,'Debt Inputs'!$B$2-SUM($G$3606:$G$3705)),0))</f>
        <v/>
      </c>
      <c r="I3621" s="50">
        <f>IF(D3621="","",MIN(D3621+F3621,G3621+H3621))</f>
        <v/>
      </c>
      <c r="J3621" s="50">
        <f>IF(D3621="","",MIN(D3621,MAX(0,I3621-F3621)))</f>
        <v/>
      </c>
      <c r="K3621" s="50">
        <f>IF(D3621="","",MAX(0,D3621+F3621-I3621))</f>
        <v/>
      </c>
      <c r="L3621" s="23">
        <f>IF(D3621="","",IF(D3621&lt;=0,"",1+COUNTIFS($D$3606:$D$3705,"&gt;0",$E$3606:$E$3705,"&gt;"&amp;E3621)))</f>
        <v/>
      </c>
      <c r="M3621" s="23">
        <f>IF(D3621="","",IF(AND(K3621&gt;0,L3621=1),"Yes","No"))</f>
        <v/>
      </c>
      <c r="N3621" s="50">
        <f>IF(D3621="","",N3521+F3621)</f>
        <v/>
      </c>
      <c r="O3621" s="49">
        <f>IF(D3621="","",IF(AND(K3621=0,K3521&gt;0),C3621,""))</f>
        <v/>
      </c>
    </row>
    <row r="3622">
      <c r="A3622" s="47">
        <f>IF(B3622="","",DATE(YEAR('Debt Inputs'!$E$2),MONTH('Debt Inputs'!$E$2)+36,1))</f>
        <v/>
      </c>
      <c r="B3622" s="18">
        <f>IF('Debt Inputs'!A22="","",'Debt Inputs'!A22)</f>
        <v/>
      </c>
      <c r="C3622" s="19">
        <f>IF(B3622="","",IFERROR(VLOOKUP(B3622,'Debt Inputs'!$A$6:$M$105,2,FALSE),""))</f>
        <v/>
      </c>
      <c r="D3622" s="48">
        <f>IF(B3622="","",K3522)</f>
        <v/>
      </c>
      <c r="E3622" s="21">
        <f>IF(B3622="","",IFERROR(VLOOKUP(B3622,'Debt Inputs'!$A$6:$M$105,5,FALSE),0))</f>
        <v/>
      </c>
      <c r="F3622" s="48">
        <f>IF(D3622="","",IFERROR(D3622*E3622/12,0))</f>
        <v/>
      </c>
      <c r="G3622" s="48">
        <f>IF(D3622="","",MIN(IFERROR(VLOOKUP(B3622,'Debt Inputs'!$A$6:$M$105,7,FALSE),0),D3622+F3622))</f>
        <v/>
      </c>
      <c r="H3622" s="48">
        <f>IF(D3622="","",IF(L3622=1,MAX(0,'Debt Inputs'!$B$2-SUM($G$3606:$G$3705)),0))</f>
        <v/>
      </c>
      <c r="I3622" s="48">
        <f>IF(D3622="","",MIN(D3622+F3622,G3622+H3622))</f>
        <v/>
      </c>
      <c r="J3622" s="48">
        <f>IF(D3622="","",MIN(D3622,MAX(0,I3622-F3622)))</f>
        <v/>
      </c>
      <c r="K3622" s="48">
        <f>IF(D3622="","",MAX(0,D3622+F3622-I3622))</f>
        <v/>
      </c>
      <c r="L3622" s="18">
        <f>IF(D3622="","",IF(D3622&lt;=0,"",1+COUNTIFS($D$3606:$D$3705,"&gt;0",$E$3606:$E$3705,"&gt;"&amp;E3622)))</f>
        <v/>
      </c>
      <c r="M3622" s="18">
        <f>IF(D3622="","",IF(AND(K3622&gt;0,L3622=1),"Yes","No"))</f>
        <v/>
      </c>
      <c r="N3622" s="48">
        <f>IF(D3622="","",N3522+F3622)</f>
        <v/>
      </c>
      <c r="O3622" s="47">
        <f>IF(D3622="","",IF(AND(K3622=0,K3522&gt;0),C3622,""))</f>
        <v/>
      </c>
    </row>
    <row r="3623">
      <c r="A3623" s="49">
        <f>IF(B3623="","",DATE(YEAR('Debt Inputs'!$E$2),MONTH('Debt Inputs'!$E$2)+36,1))</f>
        <v/>
      </c>
      <c r="B3623" s="23">
        <f>IF('Debt Inputs'!A23="","",'Debt Inputs'!A23)</f>
        <v/>
      </c>
      <c r="C3623" s="24">
        <f>IF(B3623="","",IFERROR(VLOOKUP(B3623,'Debt Inputs'!$A$6:$M$105,2,FALSE),""))</f>
        <v/>
      </c>
      <c r="D3623" s="50">
        <f>IF(B3623="","",K3523)</f>
        <v/>
      </c>
      <c r="E3623" s="26">
        <f>IF(B3623="","",IFERROR(VLOOKUP(B3623,'Debt Inputs'!$A$6:$M$105,5,FALSE),0))</f>
        <v/>
      </c>
      <c r="F3623" s="50">
        <f>IF(D3623="","",IFERROR(D3623*E3623/12,0))</f>
        <v/>
      </c>
      <c r="G3623" s="50">
        <f>IF(D3623="","",MIN(IFERROR(VLOOKUP(B3623,'Debt Inputs'!$A$6:$M$105,7,FALSE),0),D3623+F3623))</f>
        <v/>
      </c>
      <c r="H3623" s="50">
        <f>IF(D3623="","",IF(L3623=1,MAX(0,'Debt Inputs'!$B$2-SUM($G$3606:$G$3705)),0))</f>
        <v/>
      </c>
      <c r="I3623" s="50">
        <f>IF(D3623="","",MIN(D3623+F3623,G3623+H3623))</f>
        <v/>
      </c>
      <c r="J3623" s="50">
        <f>IF(D3623="","",MIN(D3623,MAX(0,I3623-F3623)))</f>
        <v/>
      </c>
      <c r="K3623" s="50">
        <f>IF(D3623="","",MAX(0,D3623+F3623-I3623))</f>
        <v/>
      </c>
      <c r="L3623" s="23">
        <f>IF(D3623="","",IF(D3623&lt;=0,"",1+COUNTIFS($D$3606:$D$3705,"&gt;0",$E$3606:$E$3705,"&gt;"&amp;E3623)))</f>
        <v/>
      </c>
      <c r="M3623" s="23">
        <f>IF(D3623="","",IF(AND(K3623&gt;0,L3623=1),"Yes","No"))</f>
        <v/>
      </c>
      <c r="N3623" s="50">
        <f>IF(D3623="","",N3523+F3623)</f>
        <v/>
      </c>
      <c r="O3623" s="49">
        <f>IF(D3623="","",IF(AND(K3623=0,K3523&gt;0),C3623,""))</f>
        <v/>
      </c>
    </row>
    <row r="3624">
      <c r="A3624" s="47">
        <f>IF(B3624="","",DATE(YEAR('Debt Inputs'!$E$2),MONTH('Debt Inputs'!$E$2)+36,1))</f>
        <v/>
      </c>
      <c r="B3624" s="18">
        <f>IF('Debt Inputs'!A24="","",'Debt Inputs'!A24)</f>
        <v/>
      </c>
      <c r="C3624" s="19">
        <f>IF(B3624="","",IFERROR(VLOOKUP(B3624,'Debt Inputs'!$A$6:$M$105,2,FALSE),""))</f>
        <v/>
      </c>
      <c r="D3624" s="48">
        <f>IF(B3624="","",K3524)</f>
        <v/>
      </c>
      <c r="E3624" s="21">
        <f>IF(B3624="","",IFERROR(VLOOKUP(B3624,'Debt Inputs'!$A$6:$M$105,5,FALSE),0))</f>
        <v/>
      </c>
      <c r="F3624" s="48">
        <f>IF(D3624="","",IFERROR(D3624*E3624/12,0))</f>
        <v/>
      </c>
      <c r="G3624" s="48">
        <f>IF(D3624="","",MIN(IFERROR(VLOOKUP(B3624,'Debt Inputs'!$A$6:$M$105,7,FALSE),0),D3624+F3624))</f>
        <v/>
      </c>
      <c r="H3624" s="48">
        <f>IF(D3624="","",IF(L3624=1,MAX(0,'Debt Inputs'!$B$2-SUM($G$3606:$G$3705)),0))</f>
        <v/>
      </c>
      <c r="I3624" s="48">
        <f>IF(D3624="","",MIN(D3624+F3624,G3624+H3624))</f>
        <v/>
      </c>
      <c r="J3624" s="48">
        <f>IF(D3624="","",MIN(D3624,MAX(0,I3624-F3624)))</f>
        <v/>
      </c>
      <c r="K3624" s="48">
        <f>IF(D3624="","",MAX(0,D3624+F3624-I3624))</f>
        <v/>
      </c>
      <c r="L3624" s="18">
        <f>IF(D3624="","",IF(D3624&lt;=0,"",1+COUNTIFS($D$3606:$D$3705,"&gt;0",$E$3606:$E$3705,"&gt;"&amp;E3624)))</f>
        <v/>
      </c>
      <c r="M3624" s="18">
        <f>IF(D3624="","",IF(AND(K3624&gt;0,L3624=1),"Yes","No"))</f>
        <v/>
      </c>
      <c r="N3624" s="48">
        <f>IF(D3624="","",N3524+F3624)</f>
        <v/>
      </c>
      <c r="O3624" s="47">
        <f>IF(D3624="","",IF(AND(K3624=0,K3524&gt;0),C3624,""))</f>
        <v/>
      </c>
    </row>
    <row r="3625">
      <c r="A3625" s="49">
        <f>IF(B3625="","",DATE(YEAR('Debt Inputs'!$E$2),MONTH('Debt Inputs'!$E$2)+36,1))</f>
        <v/>
      </c>
      <c r="B3625" s="23">
        <f>IF('Debt Inputs'!A25="","",'Debt Inputs'!A25)</f>
        <v/>
      </c>
      <c r="C3625" s="24">
        <f>IF(B3625="","",IFERROR(VLOOKUP(B3625,'Debt Inputs'!$A$6:$M$105,2,FALSE),""))</f>
        <v/>
      </c>
      <c r="D3625" s="50">
        <f>IF(B3625="","",K3525)</f>
        <v/>
      </c>
      <c r="E3625" s="26">
        <f>IF(B3625="","",IFERROR(VLOOKUP(B3625,'Debt Inputs'!$A$6:$M$105,5,FALSE),0))</f>
        <v/>
      </c>
      <c r="F3625" s="50">
        <f>IF(D3625="","",IFERROR(D3625*E3625/12,0))</f>
        <v/>
      </c>
      <c r="G3625" s="50">
        <f>IF(D3625="","",MIN(IFERROR(VLOOKUP(B3625,'Debt Inputs'!$A$6:$M$105,7,FALSE),0),D3625+F3625))</f>
        <v/>
      </c>
      <c r="H3625" s="50">
        <f>IF(D3625="","",IF(L3625=1,MAX(0,'Debt Inputs'!$B$2-SUM($G$3606:$G$3705)),0))</f>
        <v/>
      </c>
      <c r="I3625" s="50">
        <f>IF(D3625="","",MIN(D3625+F3625,G3625+H3625))</f>
        <v/>
      </c>
      <c r="J3625" s="50">
        <f>IF(D3625="","",MIN(D3625,MAX(0,I3625-F3625)))</f>
        <v/>
      </c>
      <c r="K3625" s="50">
        <f>IF(D3625="","",MAX(0,D3625+F3625-I3625))</f>
        <v/>
      </c>
      <c r="L3625" s="23">
        <f>IF(D3625="","",IF(D3625&lt;=0,"",1+COUNTIFS($D$3606:$D$3705,"&gt;0",$E$3606:$E$3705,"&gt;"&amp;E3625)))</f>
        <v/>
      </c>
      <c r="M3625" s="23">
        <f>IF(D3625="","",IF(AND(K3625&gt;0,L3625=1),"Yes","No"))</f>
        <v/>
      </c>
      <c r="N3625" s="50">
        <f>IF(D3625="","",N3525+F3625)</f>
        <v/>
      </c>
      <c r="O3625" s="49">
        <f>IF(D3625="","",IF(AND(K3625=0,K3525&gt;0),C3625,""))</f>
        <v/>
      </c>
    </row>
    <row r="3626">
      <c r="A3626" s="47">
        <f>IF(B3626="","",DATE(YEAR('Debt Inputs'!$E$2),MONTH('Debt Inputs'!$E$2)+36,1))</f>
        <v/>
      </c>
      <c r="B3626" s="18">
        <f>IF('Debt Inputs'!A26="","",'Debt Inputs'!A26)</f>
        <v/>
      </c>
      <c r="C3626" s="19">
        <f>IF(B3626="","",IFERROR(VLOOKUP(B3626,'Debt Inputs'!$A$6:$M$105,2,FALSE),""))</f>
        <v/>
      </c>
      <c r="D3626" s="48">
        <f>IF(B3626="","",K3526)</f>
        <v/>
      </c>
      <c r="E3626" s="21">
        <f>IF(B3626="","",IFERROR(VLOOKUP(B3626,'Debt Inputs'!$A$6:$M$105,5,FALSE),0))</f>
        <v/>
      </c>
      <c r="F3626" s="48">
        <f>IF(D3626="","",IFERROR(D3626*E3626/12,0))</f>
        <v/>
      </c>
      <c r="G3626" s="48">
        <f>IF(D3626="","",MIN(IFERROR(VLOOKUP(B3626,'Debt Inputs'!$A$6:$M$105,7,FALSE),0),D3626+F3626))</f>
        <v/>
      </c>
      <c r="H3626" s="48">
        <f>IF(D3626="","",IF(L3626=1,MAX(0,'Debt Inputs'!$B$2-SUM($G$3606:$G$3705)),0))</f>
        <v/>
      </c>
      <c r="I3626" s="48">
        <f>IF(D3626="","",MIN(D3626+F3626,G3626+H3626))</f>
        <v/>
      </c>
      <c r="J3626" s="48">
        <f>IF(D3626="","",MIN(D3626,MAX(0,I3626-F3626)))</f>
        <v/>
      </c>
      <c r="K3626" s="48">
        <f>IF(D3626="","",MAX(0,D3626+F3626-I3626))</f>
        <v/>
      </c>
      <c r="L3626" s="18">
        <f>IF(D3626="","",IF(D3626&lt;=0,"",1+COUNTIFS($D$3606:$D$3705,"&gt;0",$E$3606:$E$3705,"&gt;"&amp;E3626)))</f>
        <v/>
      </c>
      <c r="M3626" s="18">
        <f>IF(D3626="","",IF(AND(K3626&gt;0,L3626=1),"Yes","No"))</f>
        <v/>
      </c>
      <c r="N3626" s="48">
        <f>IF(D3626="","",N3526+F3626)</f>
        <v/>
      </c>
      <c r="O3626" s="47">
        <f>IF(D3626="","",IF(AND(K3626=0,K3526&gt;0),C3626,""))</f>
        <v/>
      </c>
    </row>
    <row r="3627">
      <c r="A3627" s="49">
        <f>IF(B3627="","",DATE(YEAR('Debt Inputs'!$E$2),MONTH('Debt Inputs'!$E$2)+36,1))</f>
        <v/>
      </c>
      <c r="B3627" s="23">
        <f>IF('Debt Inputs'!A27="","",'Debt Inputs'!A27)</f>
        <v/>
      </c>
      <c r="C3627" s="24">
        <f>IF(B3627="","",IFERROR(VLOOKUP(B3627,'Debt Inputs'!$A$6:$M$105,2,FALSE),""))</f>
        <v/>
      </c>
      <c r="D3627" s="50">
        <f>IF(B3627="","",K3527)</f>
        <v/>
      </c>
      <c r="E3627" s="26">
        <f>IF(B3627="","",IFERROR(VLOOKUP(B3627,'Debt Inputs'!$A$6:$M$105,5,FALSE),0))</f>
        <v/>
      </c>
      <c r="F3627" s="50">
        <f>IF(D3627="","",IFERROR(D3627*E3627/12,0))</f>
        <v/>
      </c>
      <c r="G3627" s="50">
        <f>IF(D3627="","",MIN(IFERROR(VLOOKUP(B3627,'Debt Inputs'!$A$6:$M$105,7,FALSE),0),D3627+F3627))</f>
        <v/>
      </c>
      <c r="H3627" s="50">
        <f>IF(D3627="","",IF(L3627=1,MAX(0,'Debt Inputs'!$B$2-SUM($G$3606:$G$3705)),0))</f>
        <v/>
      </c>
      <c r="I3627" s="50">
        <f>IF(D3627="","",MIN(D3627+F3627,G3627+H3627))</f>
        <v/>
      </c>
      <c r="J3627" s="50">
        <f>IF(D3627="","",MIN(D3627,MAX(0,I3627-F3627)))</f>
        <v/>
      </c>
      <c r="K3627" s="50">
        <f>IF(D3627="","",MAX(0,D3627+F3627-I3627))</f>
        <v/>
      </c>
      <c r="L3627" s="23">
        <f>IF(D3627="","",IF(D3627&lt;=0,"",1+COUNTIFS($D$3606:$D$3705,"&gt;0",$E$3606:$E$3705,"&gt;"&amp;E3627)))</f>
        <v/>
      </c>
      <c r="M3627" s="23">
        <f>IF(D3627="","",IF(AND(K3627&gt;0,L3627=1),"Yes","No"))</f>
        <v/>
      </c>
      <c r="N3627" s="50">
        <f>IF(D3627="","",N3527+F3627)</f>
        <v/>
      </c>
      <c r="O3627" s="49">
        <f>IF(D3627="","",IF(AND(K3627=0,K3527&gt;0),C3627,""))</f>
        <v/>
      </c>
    </row>
    <row r="3628">
      <c r="A3628" s="47">
        <f>IF(B3628="","",DATE(YEAR('Debt Inputs'!$E$2),MONTH('Debt Inputs'!$E$2)+36,1))</f>
        <v/>
      </c>
      <c r="B3628" s="18">
        <f>IF('Debt Inputs'!A28="","",'Debt Inputs'!A28)</f>
        <v/>
      </c>
      <c r="C3628" s="19">
        <f>IF(B3628="","",IFERROR(VLOOKUP(B3628,'Debt Inputs'!$A$6:$M$105,2,FALSE),""))</f>
        <v/>
      </c>
      <c r="D3628" s="48">
        <f>IF(B3628="","",K3528)</f>
        <v/>
      </c>
      <c r="E3628" s="21">
        <f>IF(B3628="","",IFERROR(VLOOKUP(B3628,'Debt Inputs'!$A$6:$M$105,5,FALSE),0))</f>
        <v/>
      </c>
      <c r="F3628" s="48">
        <f>IF(D3628="","",IFERROR(D3628*E3628/12,0))</f>
        <v/>
      </c>
      <c r="G3628" s="48">
        <f>IF(D3628="","",MIN(IFERROR(VLOOKUP(B3628,'Debt Inputs'!$A$6:$M$105,7,FALSE),0),D3628+F3628))</f>
        <v/>
      </c>
      <c r="H3628" s="48">
        <f>IF(D3628="","",IF(L3628=1,MAX(0,'Debt Inputs'!$B$2-SUM($G$3606:$G$3705)),0))</f>
        <v/>
      </c>
      <c r="I3628" s="48">
        <f>IF(D3628="","",MIN(D3628+F3628,G3628+H3628))</f>
        <v/>
      </c>
      <c r="J3628" s="48">
        <f>IF(D3628="","",MIN(D3628,MAX(0,I3628-F3628)))</f>
        <v/>
      </c>
      <c r="K3628" s="48">
        <f>IF(D3628="","",MAX(0,D3628+F3628-I3628))</f>
        <v/>
      </c>
      <c r="L3628" s="18">
        <f>IF(D3628="","",IF(D3628&lt;=0,"",1+COUNTIFS($D$3606:$D$3705,"&gt;0",$E$3606:$E$3705,"&gt;"&amp;E3628)))</f>
        <v/>
      </c>
      <c r="M3628" s="18">
        <f>IF(D3628="","",IF(AND(K3628&gt;0,L3628=1),"Yes","No"))</f>
        <v/>
      </c>
      <c r="N3628" s="48">
        <f>IF(D3628="","",N3528+F3628)</f>
        <v/>
      </c>
      <c r="O3628" s="47">
        <f>IF(D3628="","",IF(AND(K3628=0,K3528&gt;0),C3628,""))</f>
        <v/>
      </c>
    </row>
    <row r="3629">
      <c r="A3629" s="49">
        <f>IF(B3629="","",DATE(YEAR('Debt Inputs'!$E$2),MONTH('Debt Inputs'!$E$2)+36,1))</f>
        <v/>
      </c>
      <c r="B3629" s="23">
        <f>IF('Debt Inputs'!A29="","",'Debt Inputs'!A29)</f>
        <v/>
      </c>
      <c r="C3629" s="24">
        <f>IF(B3629="","",IFERROR(VLOOKUP(B3629,'Debt Inputs'!$A$6:$M$105,2,FALSE),""))</f>
        <v/>
      </c>
      <c r="D3629" s="50">
        <f>IF(B3629="","",K3529)</f>
        <v/>
      </c>
      <c r="E3629" s="26">
        <f>IF(B3629="","",IFERROR(VLOOKUP(B3629,'Debt Inputs'!$A$6:$M$105,5,FALSE),0))</f>
        <v/>
      </c>
      <c r="F3629" s="50">
        <f>IF(D3629="","",IFERROR(D3629*E3629/12,0))</f>
        <v/>
      </c>
      <c r="G3629" s="50">
        <f>IF(D3629="","",MIN(IFERROR(VLOOKUP(B3629,'Debt Inputs'!$A$6:$M$105,7,FALSE),0),D3629+F3629))</f>
        <v/>
      </c>
      <c r="H3629" s="50">
        <f>IF(D3629="","",IF(L3629=1,MAX(0,'Debt Inputs'!$B$2-SUM($G$3606:$G$3705)),0))</f>
        <v/>
      </c>
      <c r="I3629" s="50">
        <f>IF(D3629="","",MIN(D3629+F3629,G3629+H3629))</f>
        <v/>
      </c>
      <c r="J3629" s="50">
        <f>IF(D3629="","",MIN(D3629,MAX(0,I3629-F3629)))</f>
        <v/>
      </c>
      <c r="K3629" s="50">
        <f>IF(D3629="","",MAX(0,D3629+F3629-I3629))</f>
        <v/>
      </c>
      <c r="L3629" s="23">
        <f>IF(D3629="","",IF(D3629&lt;=0,"",1+COUNTIFS($D$3606:$D$3705,"&gt;0",$E$3606:$E$3705,"&gt;"&amp;E3629)))</f>
        <v/>
      </c>
      <c r="M3629" s="23">
        <f>IF(D3629="","",IF(AND(K3629&gt;0,L3629=1),"Yes","No"))</f>
        <v/>
      </c>
      <c r="N3629" s="50">
        <f>IF(D3629="","",N3529+F3629)</f>
        <v/>
      </c>
      <c r="O3629" s="49">
        <f>IF(D3629="","",IF(AND(K3629=0,K3529&gt;0),C3629,""))</f>
        <v/>
      </c>
    </row>
    <row r="3630">
      <c r="A3630" s="47">
        <f>IF(B3630="","",DATE(YEAR('Debt Inputs'!$E$2),MONTH('Debt Inputs'!$E$2)+36,1))</f>
        <v/>
      </c>
      <c r="B3630" s="18">
        <f>IF('Debt Inputs'!A30="","",'Debt Inputs'!A30)</f>
        <v/>
      </c>
      <c r="C3630" s="19">
        <f>IF(B3630="","",IFERROR(VLOOKUP(B3630,'Debt Inputs'!$A$6:$M$105,2,FALSE),""))</f>
        <v/>
      </c>
      <c r="D3630" s="48">
        <f>IF(B3630="","",K3530)</f>
        <v/>
      </c>
      <c r="E3630" s="21">
        <f>IF(B3630="","",IFERROR(VLOOKUP(B3630,'Debt Inputs'!$A$6:$M$105,5,FALSE),0))</f>
        <v/>
      </c>
      <c r="F3630" s="48">
        <f>IF(D3630="","",IFERROR(D3630*E3630/12,0))</f>
        <v/>
      </c>
      <c r="G3630" s="48">
        <f>IF(D3630="","",MIN(IFERROR(VLOOKUP(B3630,'Debt Inputs'!$A$6:$M$105,7,FALSE),0),D3630+F3630))</f>
        <v/>
      </c>
      <c r="H3630" s="48">
        <f>IF(D3630="","",IF(L3630=1,MAX(0,'Debt Inputs'!$B$2-SUM($G$3606:$G$3705)),0))</f>
        <v/>
      </c>
      <c r="I3630" s="48">
        <f>IF(D3630="","",MIN(D3630+F3630,G3630+H3630))</f>
        <v/>
      </c>
      <c r="J3630" s="48">
        <f>IF(D3630="","",MIN(D3630,MAX(0,I3630-F3630)))</f>
        <v/>
      </c>
      <c r="K3630" s="48">
        <f>IF(D3630="","",MAX(0,D3630+F3630-I3630))</f>
        <v/>
      </c>
      <c r="L3630" s="18">
        <f>IF(D3630="","",IF(D3630&lt;=0,"",1+COUNTIFS($D$3606:$D$3705,"&gt;0",$E$3606:$E$3705,"&gt;"&amp;E3630)))</f>
        <v/>
      </c>
      <c r="M3630" s="18">
        <f>IF(D3630="","",IF(AND(K3630&gt;0,L3630=1),"Yes","No"))</f>
        <v/>
      </c>
      <c r="N3630" s="48">
        <f>IF(D3630="","",N3530+F3630)</f>
        <v/>
      </c>
      <c r="O3630" s="47">
        <f>IF(D3630="","",IF(AND(K3630=0,K3530&gt;0),C3630,""))</f>
        <v/>
      </c>
    </row>
    <row r="3631">
      <c r="A3631" s="49">
        <f>IF(B3631="","",DATE(YEAR('Debt Inputs'!$E$2),MONTH('Debt Inputs'!$E$2)+36,1))</f>
        <v/>
      </c>
      <c r="B3631" s="23">
        <f>IF('Debt Inputs'!A31="","",'Debt Inputs'!A31)</f>
        <v/>
      </c>
      <c r="C3631" s="24">
        <f>IF(B3631="","",IFERROR(VLOOKUP(B3631,'Debt Inputs'!$A$6:$M$105,2,FALSE),""))</f>
        <v/>
      </c>
      <c r="D3631" s="50">
        <f>IF(B3631="","",K3531)</f>
        <v/>
      </c>
      <c r="E3631" s="26">
        <f>IF(B3631="","",IFERROR(VLOOKUP(B3631,'Debt Inputs'!$A$6:$M$105,5,FALSE),0))</f>
        <v/>
      </c>
      <c r="F3631" s="50">
        <f>IF(D3631="","",IFERROR(D3631*E3631/12,0))</f>
        <v/>
      </c>
      <c r="G3631" s="50">
        <f>IF(D3631="","",MIN(IFERROR(VLOOKUP(B3631,'Debt Inputs'!$A$6:$M$105,7,FALSE),0),D3631+F3631))</f>
        <v/>
      </c>
      <c r="H3631" s="50">
        <f>IF(D3631="","",IF(L3631=1,MAX(0,'Debt Inputs'!$B$2-SUM($G$3606:$G$3705)),0))</f>
        <v/>
      </c>
      <c r="I3631" s="50">
        <f>IF(D3631="","",MIN(D3631+F3631,G3631+H3631))</f>
        <v/>
      </c>
      <c r="J3631" s="50">
        <f>IF(D3631="","",MIN(D3631,MAX(0,I3631-F3631)))</f>
        <v/>
      </c>
      <c r="K3631" s="50">
        <f>IF(D3631="","",MAX(0,D3631+F3631-I3631))</f>
        <v/>
      </c>
      <c r="L3631" s="23">
        <f>IF(D3631="","",IF(D3631&lt;=0,"",1+COUNTIFS($D$3606:$D$3705,"&gt;0",$E$3606:$E$3705,"&gt;"&amp;E3631)))</f>
        <v/>
      </c>
      <c r="M3631" s="23">
        <f>IF(D3631="","",IF(AND(K3631&gt;0,L3631=1),"Yes","No"))</f>
        <v/>
      </c>
      <c r="N3631" s="50">
        <f>IF(D3631="","",N3531+F3631)</f>
        <v/>
      </c>
      <c r="O3631" s="49">
        <f>IF(D3631="","",IF(AND(K3631=0,K3531&gt;0),C3631,""))</f>
        <v/>
      </c>
    </row>
    <row r="3632">
      <c r="A3632" s="47">
        <f>IF(B3632="","",DATE(YEAR('Debt Inputs'!$E$2),MONTH('Debt Inputs'!$E$2)+36,1))</f>
        <v/>
      </c>
      <c r="B3632" s="18">
        <f>IF('Debt Inputs'!A32="","",'Debt Inputs'!A32)</f>
        <v/>
      </c>
      <c r="C3632" s="19">
        <f>IF(B3632="","",IFERROR(VLOOKUP(B3632,'Debt Inputs'!$A$6:$M$105,2,FALSE),""))</f>
        <v/>
      </c>
      <c r="D3632" s="48">
        <f>IF(B3632="","",K3532)</f>
        <v/>
      </c>
      <c r="E3632" s="21">
        <f>IF(B3632="","",IFERROR(VLOOKUP(B3632,'Debt Inputs'!$A$6:$M$105,5,FALSE),0))</f>
        <v/>
      </c>
      <c r="F3632" s="48">
        <f>IF(D3632="","",IFERROR(D3632*E3632/12,0))</f>
        <v/>
      </c>
      <c r="G3632" s="48">
        <f>IF(D3632="","",MIN(IFERROR(VLOOKUP(B3632,'Debt Inputs'!$A$6:$M$105,7,FALSE),0),D3632+F3632))</f>
        <v/>
      </c>
      <c r="H3632" s="48">
        <f>IF(D3632="","",IF(L3632=1,MAX(0,'Debt Inputs'!$B$2-SUM($G$3606:$G$3705)),0))</f>
        <v/>
      </c>
      <c r="I3632" s="48">
        <f>IF(D3632="","",MIN(D3632+F3632,G3632+H3632))</f>
        <v/>
      </c>
      <c r="J3632" s="48">
        <f>IF(D3632="","",MIN(D3632,MAX(0,I3632-F3632)))</f>
        <v/>
      </c>
      <c r="K3632" s="48">
        <f>IF(D3632="","",MAX(0,D3632+F3632-I3632))</f>
        <v/>
      </c>
      <c r="L3632" s="18">
        <f>IF(D3632="","",IF(D3632&lt;=0,"",1+COUNTIFS($D$3606:$D$3705,"&gt;0",$E$3606:$E$3705,"&gt;"&amp;E3632)))</f>
        <v/>
      </c>
      <c r="M3632" s="18">
        <f>IF(D3632="","",IF(AND(K3632&gt;0,L3632=1),"Yes","No"))</f>
        <v/>
      </c>
      <c r="N3632" s="48">
        <f>IF(D3632="","",N3532+F3632)</f>
        <v/>
      </c>
      <c r="O3632" s="47">
        <f>IF(D3632="","",IF(AND(K3632=0,K3532&gt;0),C3632,""))</f>
        <v/>
      </c>
    </row>
    <row r="3633">
      <c r="A3633" s="49">
        <f>IF(B3633="","",DATE(YEAR('Debt Inputs'!$E$2),MONTH('Debt Inputs'!$E$2)+36,1))</f>
        <v/>
      </c>
      <c r="B3633" s="23">
        <f>IF('Debt Inputs'!A33="","",'Debt Inputs'!A33)</f>
        <v/>
      </c>
      <c r="C3633" s="24">
        <f>IF(B3633="","",IFERROR(VLOOKUP(B3633,'Debt Inputs'!$A$6:$M$105,2,FALSE),""))</f>
        <v/>
      </c>
      <c r="D3633" s="50">
        <f>IF(B3633="","",K3533)</f>
        <v/>
      </c>
      <c r="E3633" s="26">
        <f>IF(B3633="","",IFERROR(VLOOKUP(B3633,'Debt Inputs'!$A$6:$M$105,5,FALSE),0))</f>
        <v/>
      </c>
      <c r="F3633" s="50">
        <f>IF(D3633="","",IFERROR(D3633*E3633/12,0))</f>
        <v/>
      </c>
      <c r="G3633" s="50">
        <f>IF(D3633="","",MIN(IFERROR(VLOOKUP(B3633,'Debt Inputs'!$A$6:$M$105,7,FALSE),0),D3633+F3633))</f>
        <v/>
      </c>
      <c r="H3633" s="50">
        <f>IF(D3633="","",IF(L3633=1,MAX(0,'Debt Inputs'!$B$2-SUM($G$3606:$G$3705)),0))</f>
        <v/>
      </c>
      <c r="I3633" s="50">
        <f>IF(D3633="","",MIN(D3633+F3633,G3633+H3633))</f>
        <v/>
      </c>
      <c r="J3633" s="50">
        <f>IF(D3633="","",MIN(D3633,MAX(0,I3633-F3633)))</f>
        <v/>
      </c>
      <c r="K3633" s="50">
        <f>IF(D3633="","",MAX(0,D3633+F3633-I3633))</f>
        <v/>
      </c>
      <c r="L3633" s="23">
        <f>IF(D3633="","",IF(D3633&lt;=0,"",1+COUNTIFS($D$3606:$D$3705,"&gt;0",$E$3606:$E$3705,"&gt;"&amp;E3633)))</f>
        <v/>
      </c>
      <c r="M3633" s="23">
        <f>IF(D3633="","",IF(AND(K3633&gt;0,L3633=1),"Yes","No"))</f>
        <v/>
      </c>
      <c r="N3633" s="50">
        <f>IF(D3633="","",N3533+F3633)</f>
        <v/>
      </c>
      <c r="O3633" s="49">
        <f>IF(D3633="","",IF(AND(K3633=0,K3533&gt;0),C3633,""))</f>
        <v/>
      </c>
    </row>
    <row r="3634">
      <c r="A3634" s="47">
        <f>IF(B3634="","",DATE(YEAR('Debt Inputs'!$E$2),MONTH('Debt Inputs'!$E$2)+36,1))</f>
        <v/>
      </c>
      <c r="B3634" s="18">
        <f>IF('Debt Inputs'!A34="","",'Debt Inputs'!A34)</f>
        <v/>
      </c>
      <c r="C3634" s="19">
        <f>IF(B3634="","",IFERROR(VLOOKUP(B3634,'Debt Inputs'!$A$6:$M$105,2,FALSE),""))</f>
        <v/>
      </c>
      <c r="D3634" s="48">
        <f>IF(B3634="","",K3534)</f>
        <v/>
      </c>
      <c r="E3634" s="21">
        <f>IF(B3634="","",IFERROR(VLOOKUP(B3634,'Debt Inputs'!$A$6:$M$105,5,FALSE),0))</f>
        <v/>
      </c>
      <c r="F3634" s="48">
        <f>IF(D3634="","",IFERROR(D3634*E3634/12,0))</f>
        <v/>
      </c>
      <c r="G3634" s="48">
        <f>IF(D3634="","",MIN(IFERROR(VLOOKUP(B3634,'Debt Inputs'!$A$6:$M$105,7,FALSE),0),D3634+F3634))</f>
        <v/>
      </c>
      <c r="H3634" s="48">
        <f>IF(D3634="","",IF(L3634=1,MAX(0,'Debt Inputs'!$B$2-SUM($G$3606:$G$3705)),0))</f>
        <v/>
      </c>
      <c r="I3634" s="48">
        <f>IF(D3634="","",MIN(D3634+F3634,G3634+H3634))</f>
        <v/>
      </c>
      <c r="J3634" s="48">
        <f>IF(D3634="","",MIN(D3634,MAX(0,I3634-F3634)))</f>
        <v/>
      </c>
      <c r="K3634" s="48">
        <f>IF(D3634="","",MAX(0,D3634+F3634-I3634))</f>
        <v/>
      </c>
      <c r="L3634" s="18">
        <f>IF(D3634="","",IF(D3634&lt;=0,"",1+COUNTIFS($D$3606:$D$3705,"&gt;0",$E$3606:$E$3705,"&gt;"&amp;E3634)))</f>
        <v/>
      </c>
      <c r="M3634" s="18">
        <f>IF(D3634="","",IF(AND(K3634&gt;0,L3634=1),"Yes","No"))</f>
        <v/>
      </c>
      <c r="N3634" s="48">
        <f>IF(D3634="","",N3534+F3634)</f>
        <v/>
      </c>
      <c r="O3634" s="47">
        <f>IF(D3634="","",IF(AND(K3634=0,K3534&gt;0),C3634,""))</f>
        <v/>
      </c>
    </row>
    <row r="3635">
      <c r="A3635" s="49">
        <f>IF(B3635="","",DATE(YEAR('Debt Inputs'!$E$2),MONTH('Debt Inputs'!$E$2)+36,1))</f>
        <v/>
      </c>
      <c r="B3635" s="23">
        <f>IF('Debt Inputs'!A35="","",'Debt Inputs'!A35)</f>
        <v/>
      </c>
      <c r="C3635" s="24">
        <f>IF(B3635="","",IFERROR(VLOOKUP(B3635,'Debt Inputs'!$A$6:$M$105,2,FALSE),""))</f>
        <v/>
      </c>
      <c r="D3635" s="50">
        <f>IF(B3635="","",K3535)</f>
        <v/>
      </c>
      <c r="E3635" s="26">
        <f>IF(B3635="","",IFERROR(VLOOKUP(B3635,'Debt Inputs'!$A$6:$M$105,5,FALSE),0))</f>
        <v/>
      </c>
      <c r="F3635" s="50">
        <f>IF(D3635="","",IFERROR(D3635*E3635/12,0))</f>
        <v/>
      </c>
      <c r="G3635" s="50">
        <f>IF(D3635="","",MIN(IFERROR(VLOOKUP(B3635,'Debt Inputs'!$A$6:$M$105,7,FALSE),0),D3635+F3635))</f>
        <v/>
      </c>
      <c r="H3635" s="50">
        <f>IF(D3635="","",IF(L3635=1,MAX(0,'Debt Inputs'!$B$2-SUM($G$3606:$G$3705)),0))</f>
        <v/>
      </c>
      <c r="I3635" s="50">
        <f>IF(D3635="","",MIN(D3635+F3635,G3635+H3635))</f>
        <v/>
      </c>
      <c r="J3635" s="50">
        <f>IF(D3635="","",MIN(D3635,MAX(0,I3635-F3635)))</f>
        <v/>
      </c>
      <c r="K3635" s="50">
        <f>IF(D3635="","",MAX(0,D3635+F3635-I3635))</f>
        <v/>
      </c>
      <c r="L3635" s="23">
        <f>IF(D3635="","",IF(D3635&lt;=0,"",1+COUNTIFS($D$3606:$D$3705,"&gt;0",$E$3606:$E$3705,"&gt;"&amp;E3635)))</f>
        <v/>
      </c>
      <c r="M3635" s="23">
        <f>IF(D3635="","",IF(AND(K3635&gt;0,L3635=1),"Yes","No"))</f>
        <v/>
      </c>
      <c r="N3635" s="50">
        <f>IF(D3635="","",N3535+F3635)</f>
        <v/>
      </c>
      <c r="O3635" s="49">
        <f>IF(D3635="","",IF(AND(K3635=0,K3535&gt;0),C3635,""))</f>
        <v/>
      </c>
    </row>
    <row r="3636">
      <c r="A3636" s="47">
        <f>IF(B3636="","",DATE(YEAR('Debt Inputs'!$E$2),MONTH('Debt Inputs'!$E$2)+36,1))</f>
        <v/>
      </c>
      <c r="B3636" s="18">
        <f>IF('Debt Inputs'!A36="","",'Debt Inputs'!A36)</f>
        <v/>
      </c>
      <c r="C3636" s="19">
        <f>IF(B3636="","",IFERROR(VLOOKUP(B3636,'Debt Inputs'!$A$6:$M$105,2,FALSE),""))</f>
        <v/>
      </c>
      <c r="D3636" s="48">
        <f>IF(B3636="","",K3536)</f>
        <v/>
      </c>
      <c r="E3636" s="21">
        <f>IF(B3636="","",IFERROR(VLOOKUP(B3636,'Debt Inputs'!$A$6:$M$105,5,FALSE),0))</f>
        <v/>
      </c>
      <c r="F3636" s="48">
        <f>IF(D3636="","",IFERROR(D3636*E3636/12,0))</f>
        <v/>
      </c>
      <c r="G3636" s="48">
        <f>IF(D3636="","",MIN(IFERROR(VLOOKUP(B3636,'Debt Inputs'!$A$6:$M$105,7,FALSE),0),D3636+F3636))</f>
        <v/>
      </c>
      <c r="H3636" s="48">
        <f>IF(D3636="","",IF(L3636=1,MAX(0,'Debt Inputs'!$B$2-SUM($G$3606:$G$3705)),0))</f>
        <v/>
      </c>
      <c r="I3636" s="48">
        <f>IF(D3636="","",MIN(D3636+F3636,G3636+H3636))</f>
        <v/>
      </c>
      <c r="J3636" s="48">
        <f>IF(D3636="","",MIN(D3636,MAX(0,I3636-F3636)))</f>
        <v/>
      </c>
      <c r="K3636" s="48">
        <f>IF(D3636="","",MAX(0,D3636+F3636-I3636))</f>
        <v/>
      </c>
      <c r="L3636" s="18">
        <f>IF(D3636="","",IF(D3636&lt;=0,"",1+COUNTIFS($D$3606:$D$3705,"&gt;0",$E$3606:$E$3705,"&gt;"&amp;E3636)))</f>
        <v/>
      </c>
      <c r="M3636" s="18">
        <f>IF(D3636="","",IF(AND(K3636&gt;0,L3636=1),"Yes","No"))</f>
        <v/>
      </c>
      <c r="N3636" s="48">
        <f>IF(D3636="","",N3536+F3636)</f>
        <v/>
      </c>
      <c r="O3636" s="47">
        <f>IF(D3636="","",IF(AND(K3636=0,K3536&gt;0),C3636,""))</f>
        <v/>
      </c>
    </row>
    <row r="3637">
      <c r="A3637" s="49">
        <f>IF(B3637="","",DATE(YEAR('Debt Inputs'!$E$2),MONTH('Debt Inputs'!$E$2)+36,1))</f>
        <v/>
      </c>
      <c r="B3637" s="23">
        <f>IF('Debt Inputs'!A37="","",'Debt Inputs'!A37)</f>
        <v/>
      </c>
      <c r="C3637" s="24">
        <f>IF(B3637="","",IFERROR(VLOOKUP(B3637,'Debt Inputs'!$A$6:$M$105,2,FALSE),""))</f>
        <v/>
      </c>
      <c r="D3637" s="50">
        <f>IF(B3637="","",K3537)</f>
        <v/>
      </c>
      <c r="E3637" s="26">
        <f>IF(B3637="","",IFERROR(VLOOKUP(B3637,'Debt Inputs'!$A$6:$M$105,5,FALSE),0))</f>
        <v/>
      </c>
      <c r="F3637" s="50">
        <f>IF(D3637="","",IFERROR(D3637*E3637/12,0))</f>
        <v/>
      </c>
      <c r="G3637" s="50">
        <f>IF(D3637="","",MIN(IFERROR(VLOOKUP(B3637,'Debt Inputs'!$A$6:$M$105,7,FALSE),0),D3637+F3637))</f>
        <v/>
      </c>
      <c r="H3637" s="50">
        <f>IF(D3637="","",IF(L3637=1,MAX(0,'Debt Inputs'!$B$2-SUM($G$3606:$G$3705)),0))</f>
        <v/>
      </c>
      <c r="I3637" s="50">
        <f>IF(D3637="","",MIN(D3637+F3637,G3637+H3637))</f>
        <v/>
      </c>
      <c r="J3637" s="50">
        <f>IF(D3637="","",MIN(D3637,MAX(0,I3637-F3637)))</f>
        <v/>
      </c>
      <c r="K3637" s="50">
        <f>IF(D3637="","",MAX(0,D3637+F3637-I3637))</f>
        <v/>
      </c>
      <c r="L3637" s="23">
        <f>IF(D3637="","",IF(D3637&lt;=0,"",1+COUNTIFS($D$3606:$D$3705,"&gt;0",$E$3606:$E$3705,"&gt;"&amp;E3637)))</f>
        <v/>
      </c>
      <c r="M3637" s="23">
        <f>IF(D3637="","",IF(AND(K3637&gt;0,L3637=1),"Yes","No"))</f>
        <v/>
      </c>
      <c r="N3637" s="50">
        <f>IF(D3637="","",N3537+F3637)</f>
        <v/>
      </c>
      <c r="O3637" s="49">
        <f>IF(D3637="","",IF(AND(K3637=0,K3537&gt;0),C3637,""))</f>
        <v/>
      </c>
    </row>
    <row r="3638">
      <c r="A3638" s="47">
        <f>IF(B3638="","",DATE(YEAR('Debt Inputs'!$E$2),MONTH('Debt Inputs'!$E$2)+36,1))</f>
        <v/>
      </c>
      <c r="B3638" s="18">
        <f>IF('Debt Inputs'!A38="","",'Debt Inputs'!A38)</f>
        <v/>
      </c>
      <c r="C3638" s="19">
        <f>IF(B3638="","",IFERROR(VLOOKUP(B3638,'Debt Inputs'!$A$6:$M$105,2,FALSE),""))</f>
        <v/>
      </c>
      <c r="D3638" s="48">
        <f>IF(B3638="","",K3538)</f>
        <v/>
      </c>
      <c r="E3638" s="21">
        <f>IF(B3638="","",IFERROR(VLOOKUP(B3638,'Debt Inputs'!$A$6:$M$105,5,FALSE),0))</f>
        <v/>
      </c>
      <c r="F3638" s="48">
        <f>IF(D3638="","",IFERROR(D3638*E3638/12,0))</f>
        <v/>
      </c>
      <c r="G3638" s="48">
        <f>IF(D3638="","",MIN(IFERROR(VLOOKUP(B3638,'Debt Inputs'!$A$6:$M$105,7,FALSE),0),D3638+F3638))</f>
        <v/>
      </c>
      <c r="H3638" s="48">
        <f>IF(D3638="","",IF(L3638=1,MAX(0,'Debt Inputs'!$B$2-SUM($G$3606:$G$3705)),0))</f>
        <v/>
      </c>
      <c r="I3638" s="48">
        <f>IF(D3638="","",MIN(D3638+F3638,G3638+H3638))</f>
        <v/>
      </c>
      <c r="J3638" s="48">
        <f>IF(D3638="","",MIN(D3638,MAX(0,I3638-F3638)))</f>
        <v/>
      </c>
      <c r="K3638" s="48">
        <f>IF(D3638="","",MAX(0,D3638+F3638-I3638))</f>
        <v/>
      </c>
      <c r="L3638" s="18">
        <f>IF(D3638="","",IF(D3638&lt;=0,"",1+COUNTIFS($D$3606:$D$3705,"&gt;0",$E$3606:$E$3705,"&gt;"&amp;E3638)))</f>
        <v/>
      </c>
      <c r="M3638" s="18">
        <f>IF(D3638="","",IF(AND(K3638&gt;0,L3638=1),"Yes","No"))</f>
        <v/>
      </c>
      <c r="N3638" s="48">
        <f>IF(D3638="","",N3538+F3638)</f>
        <v/>
      </c>
      <c r="O3638" s="47">
        <f>IF(D3638="","",IF(AND(K3638=0,K3538&gt;0),C3638,""))</f>
        <v/>
      </c>
    </row>
    <row r="3639">
      <c r="A3639" s="49">
        <f>IF(B3639="","",DATE(YEAR('Debt Inputs'!$E$2),MONTH('Debt Inputs'!$E$2)+36,1))</f>
        <v/>
      </c>
      <c r="B3639" s="23">
        <f>IF('Debt Inputs'!A39="","",'Debt Inputs'!A39)</f>
        <v/>
      </c>
      <c r="C3639" s="24">
        <f>IF(B3639="","",IFERROR(VLOOKUP(B3639,'Debt Inputs'!$A$6:$M$105,2,FALSE),""))</f>
        <v/>
      </c>
      <c r="D3639" s="50">
        <f>IF(B3639="","",K3539)</f>
        <v/>
      </c>
      <c r="E3639" s="26">
        <f>IF(B3639="","",IFERROR(VLOOKUP(B3639,'Debt Inputs'!$A$6:$M$105,5,FALSE),0))</f>
        <v/>
      </c>
      <c r="F3639" s="50">
        <f>IF(D3639="","",IFERROR(D3639*E3639/12,0))</f>
        <v/>
      </c>
      <c r="G3639" s="50">
        <f>IF(D3639="","",MIN(IFERROR(VLOOKUP(B3639,'Debt Inputs'!$A$6:$M$105,7,FALSE),0),D3639+F3639))</f>
        <v/>
      </c>
      <c r="H3639" s="50">
        <f>IF(D3639="","",IF(L3639=1,MAX(0,'Debt Inputs'!$B$2-SUM($G$3606:$G$3705)),0))</f>
        <v/>
      </c>
      <c r="I3639" s="50">
        <f>IF(D3639="","",MIN(D3639+F3639,G3639+H3639))</f>
        <v/>
      </c>
      <c r="J3639" s="50">
        <f>IF(D3639="","",MIN(D3639,MAX(0,I3639-F3639)))</f>
        <v/>
      </c>
      <c r="K3639" s="50">
        <f>IF(D3639="","",MAX(0,D3639+F3639-I3639))</f>
        <v/>
      </c>
      <c r="L3639" s="23">
        <f>IF(D3639="","",IF(D3639&lt;=0,"",1+COUNTIFS($D$3606:$D$3705,"&gt;0",$E$3606:$E$3705,"&gt;"&amp;E3639)))</f>
        <v/>
      </c>
      <c r="M3639" s="23">
        <f>IF(D3639="","",IF(AND(K3639&gt;0,L3639=1),"Yes","No"))</f>
        <v/>
      </c>
      <c r="N3639" s="50">
        <f>IF(D3639="","",N3539+F3639)</f>
        <v/>
      </c>
      <c r="O3639" s="49">
        <f>IF(D3639="","",IF(AND(K3639=0,K3539&gt;0),C3639,""))</f>
        <v/>
      </c>
    </row>
    <row r="3640">
      <c r="A3640" s="47">
        <f>IF(B3640="","",DATE(YEAR('Debt Inputs'!$E$2),MONTH('Debt Inputs'!$E$2)+36,1))</f>
        <v/>
      </c>
      <c r="B3640" s="18">
        <f>IF('Debt Inputs'!A40="","",'Debt Inputs'!A40)</f>
        <v/>
      </c>
      <c r="C3640" s="19">
        <f>IF(B3640="","",IFERROR(VLOOKUP(B3640,'Debt Inputs'!$A$6:$M$105,2,FALSE),""))</f>
        <v/>
      </c>
      <c r="D3640" s="48">
        <f>IF(B3640="","",K3540)</f>
        <v/>
      </c>
      <c r="E3640" s="21">
        <f>IF(B3640="","",IFERROR(VLOOKUP(B3640,'Debt Inputs'!$A$6:$M$105,5,FALSE),0))</f>
        <v/>
      </c>
      <c r="F3640" s="48">
        <f>IF(D3640="","",IFERROR(D3640*E3640/12,0))</f>
        <v/>
      </c>
      <c r="G3640" s="48">
        <f>IF(D3640="","",MIN(IFERROR(VLOOKUP(B3640,'Debt Inputs'!$A$6:$M$105,7,FALSE),0),D3640+F3640))</f>
        <v/>
      </c>
      <c r="H3640" s="48">
        <f>IF(D3640="","",IF(L3640=1,MAX(0,'Debt Inputs'!$B$2-SUM($G$3606:$G$3705)),0))</f>
        <v/>
      </c>
      <c r="I3640" s="48">
        <f>IF(D3640="","",MIN(D3640+F3640,G3640+H3640))</f>
        <v/>
      </c>
      <c r="J3640" s="48">
        <f>IF(D3640="","",MIN(D3640,MAX(0,I3640-F3640)))</f>
        <v/>
      </c>
      <c r="K3640" s="48">
        <f>IF(D3640="","",MAX(0,D3640+F3640-I3640))</f>
        <v/>
      </c>
      <c r="L3640" s="18">
        <f>IF(D3640="","",IF(D3640&lt;=0,"",1+COUNTIFS($D$3606:$D$3705,"&gt;0",$E$3606:$E$3705,"&gt;"&amp;E3640)))</f>
        <v/>
      </c>
      <c r="M3640" s="18">
        <f>IF(D3640="","",IF(AND(K3640&gt;0,L3640=1),"Yes","No"))</f>
        <v/>
      </c>
      <c r="N3640" s="48">
        <f>IF(D3640="","",N3540+F3640)</f>
        <v/>
      </c>
      <c r="O3640" s="47">
        <f>IF(D3640="","",IF(AND(K3640=0,K3540&gt;0),C3640,""))</f>
        <v/>
      </c>
    </row>
    <row r="3641">
      <c r="A3641" s="49">
        <f>IF(B3641="","",DATE(YEAR('Debt Inputs'!$E$2),MONTH('Debt Inputs'!$E$2)+36,1))</f>
        <v/>
      </c>
      <c r="B3641" s="23">
        <f>IF('Debt Inputs'!A41="","",'Debt Inputs'!A41)</f>
        <v/>
      </c>
      <c r="C3641" s="24">
        <f>IF(B3641="","",IFERROR(VLOOKUP(B3641,'Debt Inputs'!$A$6:$M$105,2,FALSE),""))</f>
        <v/>
      </c>
      <c r="D3641" s="50">
        <f>IF(B3641="","",K3541)</f>
        <v/>
      </c>
      <c r="E3641" s="26">
        <f>IF(B3641="","",IFERROR(VLOOKUP(B3641,'Debt Inputs'!$A$6:$M$105,5,FALSE),0))</f>
        <v/>
      </c>
      <c r="F3641" s="50">
        <f>IF(D3641="","",IFERROR(D3641*E3641/12,0))</f>
        <v/>
      </c>
      <c r="G3641" s="50">
        <f>IF(D3641="","",MIN(IFERROR(VLOOKUP(B3641,'Debt Inputs'!$A$6:$M$105,7,FALSE),0),D3641+F3641))</f>
        <v/>
      </c>
      <c r="H3641" s="50">
        <f>IF(D3641="","",IF(L3641=1,MAX(0,'Debt Inputs'!$B$2-SUM($G$3606:$G$3705)),0))</f>
        <v/>
      </c>
      <c r="I3641" s="50">
        <f>IF(D3641="","",MIN(D3641+F3641,G3641+H3641))</f>
        <v/>
      </c>
      <c r="J3641" s="50">
        <f>IF(D3641="","",MIN(D3641,MAX(0,I3641-F3641)))</f>
        <v/>
      </c>
      <c r="K3641" s="50">
        <f>IF(D3641="","",MAX(0,D3641+F3641-I3641))</f>
        <v/>
      </c>
      <c r="L3641" s="23">
        <f>IF(D3641="","",IF(D3641&lt;=0,"",1+COUNTIFS($D$3606:$D$3705,"&gt;0",$E$3606:$E$3705,"&gt;"&amp;E3641)))</f>
        <v/>
      </c>
      <c r="M3641" s="23">
        <f>IF(D3641="","",IF(AND(K3641&gt;0,L3641=1),"Yes","No"))</f>
        <v/>
      </c>
      <c r="N3641" s="50">
        <f>IF(D3641="","",N3541+F3641)</f>
        <v/>
      </c>
      <c r="O3641" s="49">
        <f>IF(D3641="","",IF(AND(K3641=0,K3541&gt;0),C3641,""))</f>
        <v/>
      </c>
    </row>
    <row r="3642">
      <c r="A3642" s="47">
        <f>IF(B3642="","",DATE(YEAR('Debt Inputs'!$E$2),MONTH('Debt Inputs'!$E$2)+36,1))</f>
        <v/>
      </c>
      <c r="B3642" s="18">
        <f>IF('Debt Inputs'!A42="","",'Debt Inputs'!A42)</f>
        <v/>
      </c>
      <c r="C3642" s="19">
        <f>IF(B3642="","",IFERROR(VLOOKUP(B3642,'Debt Inputs'!$A$6:$M$105,2,FALSE),""))</f>
        <v/>
      </c>
      <c r="D3642" s="48">
        <f>IF(B3642="","",K3542)</f>
        <v/>
      </c>
      <c r="E3642" s="21">
        <f>IF(B3642="","",IFERROR(VLOOKUP(B3642,'Debt Inputs'!$A$6:$M$105,5,FALSE),0))</f>
        <v/>
      </c>
      <c r="F3642" s="48">
        <f>IF(D3642="","",IFERROR(D3642*E3642/12,0))</f>
        <v/>
      </c>
      <c r="G3642" s="48">
        <f>IF(D3642="","",MIN(IFERROR(VLOOKUP(B3642,'Debt Inputs'!$A$6:$M$105,7,FALSE),0),D3642+F3642))</f>
        <v/>
      </c>
      <c r="H3642" s="48">
        <f>IF(D3642="","",IF(L3642=1,MAX(0,'Debt Inputs'!$B$2-SUM($G$3606:$G$3705)),0))</f>
        <v/>
      </c>
      <c r="I3642" s="48">
        <f>IF(D3642="","",MIN(D3642+F3642,G3642+H3642))</f>
        <v/>
      </c>
      <c r="J3642" s="48">
        <f>IF(D3642="","",MIN(D3642,MAX(0,I3642-F3642)))</f>
        <v/>
      </c>
      <c r="K3642" s="48">
        <f>IF(D3642="","",MAX(0,D3642+F3642-I3642))</f>
        <v/>
      </c>
      <c r="L3642" s="18">
        <f>IF(D3642="","",IF(D3642&lt;=0,"",1+COUNTIFS($D$3606:$D$3705,"&gt;0",$E$3606:$E$3705,"&gt;"&amp;E3642)))</f>
        <v/>
      </c>
      <c r="M3642" s="18">
        <f>IF(D3642="","",IF(AND(K3642&gt;0,L3642=1),"Yes","No"))</f>
        <v/>
      </c>
      <c r="N3642" s="48">
        <f>IF(D3642="","",N3542+F3642)</f>
        <v/>
      </c>
      <c r="O3642" s="47">
        <f>IF(D3642="","",IF(AND(K3642=0,K3542&gt;0),C3642,""))</f>
        <v/>
      </c>
    </row>
    <row r="3643">
      <c r="A3643" s="49">
        <f>IF(B3643="","",DATE(YEAR('Debt Inputs'!$E$2),MONTH('Debt Inputs'!$E$2)+36,1))</f>
        <v/>
      </c>
      <c r="B3643" s="23">
        <f>IF('Debt Inputs'!A43="","",'Debt Inputs'!A43)</f>
        <v/>
      </c>
      <c r="C3643" s="24">
        <f>IF(B3643="","",IFERROR(VLOOKUP(B3643,'Debt Inputs'!$A$6:$M$105,2,FALSE),""))</f>
        <v/>
      </c>
      <c r="D3643" s="50">
        <f>IF(B3643="","",K3543)</f>
        <v/>
      </c>
      <c r="E3643" s="26">
        <f>IF(B3643="","",IFERROR(VLOOKUP(B3643,'Debt Inputs'!$A$6:$M$105,5,FALSE),0))</f>
        <v/>
      </c>
      <c r="F3643" s="50">
        <f>IF(D3643="","",IFERROR(D3643*E3643/12,0))</f>
        <v/>
      </c>
      <c r="G3643" s="50">
        <f>IF(D3643="","",MIN(IFERROR(VLOOKUP(B3643,'Debt Inputs'!$A$6:$M$105,7,FALSE),0),D3643+F3643))</f>
        <v/>
      </c>
      <c r="H3643" s="50">
        <f>IF(D3643="","",IF(L3643=1,MAX(0,'Debt Inputs'!$B$2-SUM($G$3606:$G$3705)),0))</f>
        <v/>
      </c>
      <c r="I3643" s="50">
        <f>IF(D3643="","",MIN(D3643+F3643,G3643+H3643))</f>
        <v/>
      </c>
      <c r="J3643" s="50">
        <f>IF(D3643="","",MIN(D3643,MAX(0,I3643-F3643)))</f>
        <v/>
      </c>
      <c r="K3643" s="50">
        <f>IF(D3643="","",MAX(0,D3643+F3643-I3643))</f>
        <v/>
      </c>
      <c r="L3643" s="23">
        <f>IF(D3643="","",IF(D3643&lt;=0,"",1+COUNTIFS($D$3606:$D$3705,"&gt;0",$E$3606:$E$3705,"&gt;"&amp;E3643)))</f>
        <v/>
      </c>
      <c r="M3643" s="23">
        <f>IF(D3643="","",IF(AND(K3643&gt;0,L3643=1),"Yes","No"))</f>
        <v/>
      </c>
      <c r="N3643" s="50">
        <f>IF(D3643="","",N3543+F3643)</f>
        <v/>
      </c>
      <c r="O3643" s="49">
        <f>IF(D3643="","",IF(AND(K3643=0,K3543&gt;0),C3643,""))</f>
        <v/>
      </c>
    </row>
    <row r="3644">
      <c r="A3644" s="47">
        <f>IF(B3644="","",DATE(YEAR('Debt Inputs'!$E$2),MONTH('Debt Inputs'!$E$2)+36,1))</f>
        <v/>
      </c>
      <c r="B3644" s="18">
        <f>IF('Debt Inputs'!A44="","",'Debt Inputs'!A44)</f>
        <v/>
      </c>
      <c r="C3644" s="19">
        <f>IF(B3644="","",IFERROR(VLOOKUP(B3644,'Debt Inputs'!$A$6:$M$105,2,FALSE),""))</f>
        <v/>
      </c>
      <c r="D3644" s="48">
        <f>IF(B3644="","",K3544)</f>
        <v/>
      </c>
      <c r="E3644" s="21">
        <f>IF(B3644="","",IFERROR(VLOOKUP(B3644,'Debt Inputs'!$A$6:$M$105,5,FALSE),0))</f>
        <v/>
      </c>
      <c r="F3644" s="48">
        <f>IF(D3644="","",IFERROR(D3644*E3644/12,0))</f>
        <v/>
      </c>
      <c r="G3644" s="48">
        <f>IF(D3644="","",MIN(IFERROR(VLOOKUP(B3644,'Debt Inputs'!$A$6:$M$105,7,FALSE),0),D3644+F3644))</f>
        <v/>
      </c>
      <c r="H3644" s="48">
        <f>IF(D3644="","",IF(L3644=1,MAX(0,'Debt Inputs'!$B$2-SUM($G$3606:$G$3705)),0))</f>
        <v/>
      </c>
      <c r="I3644" s="48">
        <f>IF(D3644="","",MIN(D3644+F3644,G3644+H3644))</f>
        <v/>
      </c>
      <c r="J3644" s="48">
        <f>IF(D3644="","",MIN(D3644,MAX(0,I3644-F3644)))</f>
        <v/>
      </c>
      <c r="K3644" s="48">
        <f>IF(D3644="","",MAX(0,D3644+F3644-I3644))</f>
        <v/>
      </c>
      <c r="L3644" s="18">
        <f>IF(D3644="","",IF(D3644&lt;=0,"",1+COUNTIFS($D$3606:$D$3705,"&gt;0",$E$3606:$E$3705,"&gt;"&amp;E3644)))</f>
        <v/>
      </c>
      <c r="M3644" s="18">
        <f>IF(D3644="","",IF(AND(K3644&gt;0,L3644=1),"Yes","No"))</f>
        <v/>
      </c>
      <c r="N3644" s="48">
        <f>IF(D3644="","",N3544+F3644)</f>
        <v/>
      </c>
      <c r="O3644" s="47">
        <f>IF(D3644="","",IF(AND(K3644=0,K3544&gt;0),C3644,""))</f>
        <v/>
      </c>
    </row>
    <row r="3645">
      <c r="A3645" s="49">
        <f>IF(B3645="","",DATE(YEAR('Debt Inputs'!$E$2),MONTH('Debt Inputs'!$E$2)+36,1))</f>
        <v/>
      </c>
      <c r="B3645" s="23">
        <f>IF('Debt Inputs'!A45="","",'Debt Inputs'!A45)</f>
        <v/>
      </c>
      <c r="C3645" s="24">
        <f>IF(B3645="","",IFERROR(VLOOKUP(B3645,'Debt Inputs'!$A$6:$M$105,2,FALSE),""))</f>
        <v/>
      </c>
      <c r="D3645" s="50">
        <f>IF(B3645="","",K3545)</f>
        <v/>
      </c>
      <c r="E3645" s="26">
        <f>IF(B3645="","",IFERROR(VLOOKUP(B3645,'Debt Inputs'!$A$6:$M$105,5,FALSE),0))</f>
        <v/>
      </c>
      <c r="F3645" s="50">
        <f>IF(D3645="","",IFERROR(D3645*E3645/12,0))</f>
        <v/>
      </c>
      <c r="G3645" s="50">
        <f>IF(D3645="","",MIN(IFERROR(VLOOKUP(B3645,'Debt Inputs'!$A$6:$M$105,7,FALSE),0),D3645+F3645))</f>
        <v/>
      </c>
      <c r="H3645" s="50">
        <f>IF(D3645="","",IF(L3645=1,MAX(0,'Debt Inputs'!$B$2-SUM($G$3606:$G$3705)),0))</f>
        <v/>
      </c>
      <c r="I3645" s="50">
        <f>IF(D3645="","",MIN(D3645+F3645,G3645+H3645))</f>
        <v/>
      </c>
      <c r="J3645" s="50">
        <f>IF(D3645="","",MIN(D3645,MAX(0,I3645-F3645)))</f>
        <v/>
      </c>
      <c r="K3645" s="50">
        <f>IF(D3645="","",MAX(0,D3645+F3645-I3645))</f>
        <v/>
      </c>
      <c r="L3645" s="23">
        <f>IF(D3645="","",IF(D3645&lt;=0,"",1+COUNTIFS($D$3606:$D$3705,"&gt;0",$E$3606:$E$3705,"&gt;"&amp;E3645)))</f>
        <v/>
      </c>
      <c r="M3645" s="23">
        <f>IF(D3645="","",IF(AND(K3645&gt;0,L3645=1),"Yes","No"))</f>
        <v/>
      </c>
      <c r="N3645" s="50">
        <f>IF(D3645="","",N3545+F3645)</f>
        <v/>
      </c>
      <c r="O3645" s="49">
        <f>IF(D3645="","",IF(AND(K3645=0,K3545&gt;0),C3645,""))</f>
        <v/>
      </c>
    </row>
    <row r="3646">
      <c r="A3646" s="47">
        <f>IF(B3646="","",DATE(YEAR('Debt Inputs'!$E$2),MONTH('Debt Inputs'!$E$2)+36,1))</f>
        <v/>
      </c>
      <c r="B3646" s="18">
        <f>IF('Debt Inputs'!A46="","",'Debt Inputs'!A46)</f>
        <v/>
      </c>
      <c r="C3646" s="19">
        <f>IF(B3646="","",IFERROR(VLOOKUP(B3646,'Debt Inputs'!$A$6:$M$105,2,FALSE),""))</f>
        <v/>
      </c>
      <c r="D3646" s="48">
        <f>IF(B3646="","",K3546)</f>
        <v/>
      </c>
      <c r="E3646" s="21">
        <f>IF(B3646="","",IFERROR(VLOOKUP(B3646,'Debt Inputs'!$A$6:$M$105,5,FALSE),0))</f>
        <v/>
      </c>
      <c r="F3646" s="48">
        <f>IF(D3646="","",IFERROR(D3646*E3646/12,0))</f>
        <v/>
      </c>
      <c r="G3646" s="48">
        <f>IF(D3646="","",MIN(IFERROR(VLOOKUP(B3646,'Debt Inputs'!$A$6:$M$105,7,FALSE),0),D3646+F3646))</f>
        <v/>
      </c>
      <c r="H3646" s="48">
        <f>IF(D3646="","",IF(L3646=1,MAX(0,'Debt Inputs'!$B$2-SUM($G$3606:$G$3705)),0))</f>
        <v/>
      </c>
      <c r="I3646" s="48">
        <f>IF(D3646="","",MIN(D3646+F3646,G3646+H3646))</f>
        <v/>
      </c>
      <c r="J3646" s="48">
        <f>IF(D3646="","",MIN(D3646,MAX(0,I3646-F3646)))</f>
        <v/>
      </c>
      <c r="K3646" s="48">
        <f>IF(D3646="","",MAX(0,D3646+F3646-I3646))</f>
        <v/>
      </c>
      <c r="L3646" s="18">
        <f>IF(D3646="","",IF(D3646&lt;=0,"",1+COUNTIFS($D$3606:$D$3705,"&gt;0",$E$3606:$E$3705,"&gt;"&amp;E3646)))</f>
        <v/>
      </c>
      <c r="M3646" s="18">
        <f>IF(D3646="","",IF(AND(K3646&gt;0,L3646=1),"Yes","No"))</f>
        <v/>
      </c>
      <c r="N3646" s="48">
        <f>IF(D3646="","",N3546+F3646)</f>
        <v/>
      </c>
      <c r="O3646" s="47">
        <f>IF(D3646="","",IF(AND(K3646=0,K3546&gt;0),C3646,""))</f>
        <v/>
      </c>
    </row>
    <row r="3647">
      <c r="A3647" s="49">
        <f>IF(B3647="","",DATE(YEAR('Debt Inputs'!$E$2),MONTH('Debt Inputs'!$E$2)+36,1))</f>
        <v/>
      </c>
      <c r="B3647" s="23">
        <f>IF('Debt Inputs'!A47="","",'Debt Inputs'!A47)</f>
        <v/>
      </c>
      <c r="C3647" s="24">
        <f>IF(B3647="","",IFERROR(VLOOKUP(B3647,'Debt Inputs'!$A$6:$M$105,2,FALSE),""))</f>
        <v/>
      </c>
      <c r="D3647" s="50">
        <f>IF(B3647="","",K3547)</f>
        <v/>
      </c>
      <c r="E3647" s="26">
        <f>IF(B3647="","",IFERROR(VLOOKUP(B3647,'Debt Inputs'!$A$6:$M$105,5,FALSE),0))</f>
        <v/>
      </c>
      <c r="F3647" s="50">
        <f>IF(D3647="","",IFERROR(D3647*E3647/12,0))</f>
        <v/>
      </c>
      <c r="G3647" s="50">
        <f>IF(D3647="","",MIN(IFERROR(VLOOKUP(B3647,'Debt Inputs'!$A$6:$M$105,7,FALSE),0),D3647+F3647))</f>
        <v/>
      </c>
      <c r="H3647" s="50">
        <f>IF(D3647="","",IF(L3647=1,MAX(0,'Debt Inputs'!$B$2-SUM($G$3606:$G$3705)),0))</f>
        <v/>
      </c>
      <c r="I3647" s="50">
        <f>IF(D3647="","",MIN(D3647+F3647,G3647+H3647))</f>
        <v/>
      </c>
      <c r="J3647" s="50">
        <f>IF(D3647="","",MIN(D3647,MAX(0,I3647-F3647)))</f>
        <v/>
      </c>
      <c r="K3647" s="50">
        <f>IF(D3647="","",MAX(0,D3647+F3647-I3647))</f>
        <v/>
      </c>
      <c r="L3647" s="23">
        <f>IF(D3647="","",IF(D3647&lt;=0,"",1+COUNTIFS($D$3606:$D$3705,"&gt;0",$E$3606:$E$3705,"&gt;"&amp;E3647)))</f>
        <v/>
      </c>
      <c r="M3647" s="23">
        <f>IF(D3647="","",IF(AND(K3647&gt;0,L3647=1),"Yes","No"))</f>
        <v/>
      </c>
      <c r="N3647" s="50">
        <f>IF(D3647="","",N3547+F3647)</f>
        <v/>
      </c>
      <c r="O3647" s="49">
        <f>IF(D3647="","",IF(AND(K3647=0,K3547&gt;0),C3647,""))</f>
        <v/>
      </c>
    </row>
    <row r="3648">
      <c r="A3648" s="47">
        <f>IF(B3648="","",DATE(YEAR('Debt Inputs'!$E$2),MONTH('Debt Inputs'!$E$2)+36,1))</f>
        <v/>
      </c>
      <c r="B3648" s="18">
        <f>IF('Debt Inputs'!A48="","",'Debt Inputs'!A48)</f>
        <v/>
      </c>
      <c r="C3648" s="19">
        <f>IF(B3648="","",IFERROR(VLOOKUP(B3648,'Debt Inputs'!$A$6:$M$105,2,FALSE),""))</f>
        <v/>
      </c>
      <c r="D3648" s="48">
        <f>IF(B3648="","",K3548)</f>
        <v/>
      </c>
      <c r="E3648" s="21">
        <f>IF(B3648="","",IFERROR(VLOOKUP(B3648,'Debt Inputs'!$A$6:$M$105,5,FALSE),0))</f>
        <v/>
      </c>
      <c r="F3648" s="48">
        <f>IF(D3648="","",IFERROR(D3648*E3648/12,0))</f>
        <v/>
      </c>
      <c r="G3648" s="48">
        <f>IF(D3648="","",MIN(IFERROR(VLOOKUP(B3648,'Debt Inputs'!$A$6:$M$105,7,FALSE),0),D3648+F3648))</f>
        <v/>
      </c>
      <c r="H3648" s="48">
        <f>IF(D3648="","",IF(L3648=1,MAX(0,'Debt Inputs'!$B$2-SUM($G$3606:$G$3705)),0))</f>
        <v/>
      </c>
      <c r="I3648" s="48">
        <f>IF(D3648="","",MIN(D3648+F3648,G3648+H3648))</f>
        <v/>
      </c>
      <c r="J3648" s="48">
        <f>IF(D3648="","",MIN(D3648,MAX(0,I3648-F3648)))</f>
        <v/>
      </c>
      <c r="K3648" s="48">
        <f>IF(D3648="","",MAX(0,D3648+F3648-I3648))</f>
        <v/>
      </c>
      <c r="L3648" s="18">
        <f>IF(D3648="","",IF(D3648&lt;=0,"",1+COUNTIFS($D$3606:$D$3705,"&gt;0",$E$3606:$E$3705,"&gt;"&amp;E3648)))</f>
        <v/>
      </c>
      <c r="M3648" s="18">
        <f>IF(D3648="","",IF(AND(K3648&gt;0,L3648=1),"Yes","No"))</f>
        <v/>
      </c>
      <c r="N3648" s="48">
        <f>IF(D3648="","",N3548+F3648)</f>
        <v/>
      </c>
      <c r="O3648" s="47">
        <f>IF(D3648="","",IF(AND(K3648=0,K3548&gt;0),C3648,""))</f>
        <v/>
      </c>
    </row>
    <row r="3649">
      <c r="A3649" s="49">
        <f>IF(B3649="","",DATE(YEAR('Debt Inputs'!$E$2),MONTH('Debt Inputs'!$E$2)+36,1))</f>
        <v/>
      </c>
      <c r="B3649" s="23">
        <f>IF('Debt Inputs'!A49="","",'Debt Inputs'!A49)</f>
        <v/>
      </c>
      <c r="C3649" s="24">
        <f>IF(B3649="","",IFERROR(VLOOKUP(B3649,'Debt Inputs'!$A$6:$M$105,2,FALSE),""))</f>
        <v/>
      </c>
      <c r="D3649" s="50">
        <f>IF(B3649="","",K3549)</f>
        <v/>
      </c>
      <c r="E3649" s="26">
        <f>IF(B3649="","",IFERROR(VLOOKUP(B3649,'Debt Inputs'!$A$6:$M$105,5,FALSE),0))</f>
        <v/>
      </c>
      <c r="F3649" s="50">
        <f>IF(D3649="","",IFERROR(D3649*E3649/12,0))</f>
        <v/>
      </c>
      <c r="G3649" s="50">
        <f>IF(D3649="","",MIN(IFERROR(VLOOKUP(B3649,'Debt Inputs'!$A$6:$M$105,7,FALSE),0),D3649+F3649))</f>
        <v/>
      </c>
      <c r="H3649" s="50">
        <f>IF(D3649="","",IF(L3649=1,MAX(0,'Debt Inputs'!$B$2-SUM($G$3606:$G$3705)),0))</f>
        <v/>
      </c>
      <c r="I3649" s="50">
        <f>IF(D3649="","",MIN(D3649+F3649,G3649+H3649))</f>
        <v/>
      </c>
      <c r="J3649" s="50">
        <f>IF(D3649="","",MIN(D3649,MAX(0,I3649-F3649)))</f>
        <v/>
      </c>
      <c r="K3649" s="50">
        <f>IF(D3649="","",MAX(0,D3649+F3649-I3649))</f>
        <v/>
      </c>
      <c r="L3649" s="23">
        <f>IF(D3649="","",IF(D3649&lt;=0,"",1+COUNTIFS($D$3606:$D$3705,"&gt;0",$E$3606:$E$3705,"&gt;"&amp;E3649)))</f>
        <v/>
      </c>
      <c r="M3649" s="23">
        <f>IF(D3649="","",IF(AND(K3649&gt;0,L3649=1),"Yes","No"))</f>
        <v/>
      </c>
      <c r="N3649" s="50">
        <f>IF(D3649="","",N3549+F3649)</f>
        <v/>
      </c>
      <c r="O3649" s="49">
        <f>IF(D3649="","",IF(AND(K3649=0,K3549&gt;0),C3649,""))</f>
        <v/>
      </c>
    </row>
    <row r="3650">
      <c r="A3650" s="47">
        <f>IF(B3650="","",DATE(YEAR('Debt Inputs'!$E$2),MONTH('Debt Inputs'!$E$2)+36,1))</f>
        <v/>
      </c>
      <c r="B3650" s="18">
        <f>IF('Debt Inputs'!A50="","",'Debt Inputs'!A50)</f>
        <v/>
      </c>
      <c r="C3650" s="19">
        <f>IF(B3650="","",IFERROR(VLOOKUP(B3650,'Debt Inputs'!$A$6:$M$105,2,FALSE),""))</f>
        <v/>
      </c>
      <c r="D3650" s="48">
        <f>IF(B3650="","",K3550)</f>
        <v/>
      </c>
      <c r="E3650" s="21">
        <f>IF(B3650="","",IFERROR(VLOOKUP(B3650,'Debt Inputs'!$A$6:$M$105,5,FALSE),0))</f>
        <v/>
      </c>
      <c r="F3650" s="48">
        <f>IF(D3650="","",IFERROR(D3650*E3650/12,0))</f>
        <v/>
      </c>
      <c r="G3650" s="48">
        <f>IF(D3650="","",MIN(IFERROR(VLOOKUP(B3650,'Debt Inputs'!$A$6:$M$105,7,FALSE),0),D3650+F3650))</f>
        <v/>
      </c>
      <c r="H3650" s="48">
        <f>IF(D3650="","",IF(L3650=1,MAX(0,'Debt Inputs'!$B$2-SUM($G$3606:$G$3705)),0))</f>
        <v/>
      </c>
      <c r="I3650" s="48">
        <f>IF(D3650="","",MIN(D3650+F3650,G3650+H3650))</f>
        <v/>
      </c>
      <c r="J3650" s="48">
        <f>IF(D3650="","",MIN(D3650,MAX(0,I3650-F3650)))</f>
        <v/>
      </c>
      <c r="K3650" s="48">
        <f>IF(D3650="","",MAX(0,D3650+F3650-I3650))</f>
        <v/>
      </c>
      <c r="L3650" s="18">
        <f>IF(D3650="","",IF(D3650&lt;=0,"",1+COUNTIFS($D$3606:$D$3705,"&gt;0",$E$3606:$E$3705,"&gt;"&amp;E3650)))</f>
        <v/>
      </c>
      <c r="M3650" s="18">
        <f>IF(D3650="","",IF(AND(K3650&gt;0,L3650=1),"Yes","No"))</f>
        <v/>
      </c>
      <c r="N3650" s="48">
        <f>IF(D3650="","",N3550+F3650)</f>
        <v/>
      </c>
      <c r="O3650" s="47">
        <f>IF(D3650="","",IF(AND(K3650=0,K3550&gt;0),C3650,""))</f>
        <v/>
      </c>
    </row>
    <row r="3651">
      <c r="A3651" s="49">
        <f>IF(B3651="","",DATE(YEAR('Debt Inputs'!$E$2),MONTH('Debt Inputs'!$E$2)+36,1))</f>
        <v/>
      </c>
      <c r="B3651" s="23">
        <f>IF('Debt Inputs'!A51="","",'Debt Inputs'!A51)</f>
        <v/>
      </c>
      <c r="C3651" s="24">
        <f>IF(B3651="","",IFERROR(VLOOKUP(B3651,'Debt Inputs'!$A$6:$M$105,2,FALSE),""))</f>
        <v/>
      </c>
      <c r="D3651" s="50">
        <f>IF(B3651="","",K3551)</f>
        <v/>
      </c>
      <c r="E3651" s="26">
        <f>IF(B3651="","",IFERROR(VLOOKUP(B3651,'Debt Inputs'!$A$6:$M$105,5,FALSE),0))</f>
        <v/>
      </c>
      <c r="F3651" s="50">
        <f>IF(D3651="","",IFERROR(D3651*E3651/12,0))</f>
        <v/>
      </c>
      <c r="G3651" s="50">
        <f>IF(D3651="","",MIN(IFERROR(VLOOKUP(B3651,'Debt Inputs'!$A$6:$M$105,7,FALSE),0),D3651+F3651))</f>
        <v/>
      </c>
      <c r="H3651" s="50">
        <f>IF(D3651="","",IF(L3651=1,MAX(0,'Debt Inputs'!$B$2-SUM($G$3606:$G$3705)),0))</f>
        <v/>
      </c>
      <c r="I3651" s="50">
        <f>IF(D3651="","",MIN(D3651+F3651,G3651+H3651))</f>
        <v/>
      </c>
      <c r="J3651" s="50">
        <f>IF(D3651="","",MIN(D3651,MAX(0,I3651-F3651)))</f>
        <v/>
      </c>
      <c r="K3651" s="50">
        <f>IF(D3651="","",MAX(0,D3651+F3651-I3651))</f>
        <v/>
      </c>
      <c r="L3651" s="23">
        <f>IF(D3651="","",IF(D3651&lt;=0,"",1+COUNTIFS($D$3606:$D$3705,"&gt;0",$E$3606:$E$3705,"&gt;"&amp;E3651)))</f>
        <v/>
      </c>
      <c r="M3651" s="23">
        <f>IF(D3651="","",IF(AND(K3651&gt;0,L3651=1),"Yes","No"))</f>
        <v/>
      </c>
      <c r="N3651" s="50">
        <f>IF(D3651="","",N3551+F3651)</f>
        <v/>
      </c>
      <c r="O3651" s="49">
        <f>IF(D3651="","",IF(AND(K3651=0,K3551&gt;0),C3651,""))</f>
        <v/>
      </c>
    </row>
    <row r="3652">
      <c r="A3652" s="47">
        <f>IF(B3652="","",DATE(YEAR('Debt Inputs'!$E$2),MONTH('Debt Inputs'!$E$2)+36,1))</f>
        <v/>
      </c>
      <c r="B3652" s="18">
        <f>IF('Debt Inputs'!A52="","",'Debt Inputs'!A52)</f>
        <v/>
      </c>
      <c r="C3652" s="19">
        <f>IF(B3652="","",IFERROR(VLOOKUP(B3652,'Debt Inputs'!$A$6:$M$105,2,FALSE),""))</f>
        <v/>
      </c>
      <c r="D3652" s="48">
        <f>IF(B3652="","",K3552)</f>
        <v/>
      </c>
      <c r="E3652" s="21">
        <f>IF(B3652="","",IFERROR(VLOOKUP(B3652,'Debt Inputs'!$A$6:$M$105,5,FALSE),0))</f>
        <v/>
      </c>
      <c r="F3652" s="48">
        <f>IF(D3652="","",IFERROR(D3652*E3652/12,0))</f>
        <v/>
      </c>
      <c r="G3652" s="48">
        <f>IF(D3652="","",MIN(IFERROR(VLOOKUP(B3652,'Debt Inputs'!$A$6:$M$105,7,FALSE),0),D3652+F3652))</f>
        <v/>
      </c>
      <c r="H3652" s="48">
        <f>IF(D3652="","",IF(L3652=1,MAX(0,'Debt Inputs'!$B$2-SUM($G$3606:$G$3705)),0))</f>
        <v/>
      </c>
      <c r="I3652" s="48">
        <f>IF(D3652="","",MIN(D3652+F3652,G3652+H3652))</f>
        <v/>
      </c>
      <c r="J3652" s="48">
        <f>IF(D3652="","",MIN(D3652,MAX(0,I3652-F3652)))</f>
        <v/>
      </c>
      <c r="K3652" s="48">
        <f>IF(D3652="","",MAX(0,D3652+F3652-I3652))</f>
        <v/>
      </c>
      <c r="L3652" s="18">
        <f>IF(D3652="","",IF(D3652&lt;=0,"",1+COUNTIFS($D$3606:$D$3705,"&gt;0",$E$3606:$E$3705,"&gt;"&amp;E3652)))</f>
        <v/>
      </c>
      <c r="M3652" s="18">
        <f>IF(D3652="","",IF(AND(K3652&gt;0,L3652=1),"Yes","No"))</f>
        <v/>
      </c>
      <c r="N3652" s="48">
        <f>IF(D3652="","",N3552+F3652)</f>
        <v/>
      </c>
      <c r="O3652" s="47">
        <f>IF(D3652="","",IF(AND(K3652=0,K3552&gt;0),C3652,""))</f>
        <v/>
      </c>
    </row>
    <row r="3653">
      <c r="A3653" s="49">
        <f>IF(B3653="","",DATE(YEAR('Debt Inputs'!$E$2),MONTH('Debt Inputs'!$E$2)+36,1))</f>
        <v/>
      </c>
      <c r="B3653" s="23">
        <f>IF('Debt Inputs'!A53="","",'Debt Inputs'!A53)</f>
        <v/>
      </c>
      <c r="C3653" s="24">
        <f>IF(B3653="","",IFERROR(VLOOKUP(B3653,'Debt Inputs'!$A$6:$M$105,2,FALSE),""))</f>
        <v/>
      </c>
      <c r="D3653" s="50">
        <f>IF(B3653="","",K3553)</f>
        <v/>
      </c>
      <c r="E3653" s="26">
        <f>IF(B3653="","",IFERROR(VLOOKUP(B3653,'Debt Inputs'!$A$6:$M$105,5,FALSE),0))</f>
        <v/>
      </c>
      <c r="F3653" s="50">
        <f>IF(D3653="","",IFERROR(D3653*E3653/12,0))</f>
        <v/>
      </c>
      <c r="G3653" s="50">
        <f>IF(D3653="","",MIN(IFERROR(VLOOKUP(B3653,'Debt Inputs'!$A$6:$M$105,7,FALSE),0),D3653+F3653))</f>
        <v/>
      </c>
      <c r="H3653" s="50">
        <f>IF(D3653="","",IF(L3653=1,MAX(0,'Debt Inputs'!$B$2-SUM($G$3606:$G$3705)),0))</f>
        <v/>
      </c>
      <c r="I3653" s="50">
        <f>IF(D3653="","",MIN(D3653+F3653,G3653+H3653))</f>
        <v/>
      </c>
      <c r="J3653" s="50">
        <f>IF(D3653="","",MIN(D3653,MAX(0,I3653-F3653)))</f>
        <v/>
      </c>
      <c r="K3653" s="50">
        <f>IF(D3653="","",MAX(0,D3653+F3653-I3653))</f>
        <v/>
      </c>
      <c r="L3653" s="23">
        <f>IF(D3653="","",IF(D3653&lt;=0,"",1+COUNTIFS($D$3606:$D$3705,"&gt;0",$E$3606:$E$3705,"&gt;"&amp;E3653)))</f>
        <v/>
      </c>
      <c r="M3653" s="23">
        <f>IF(D3653="","",IF(AND(K3653&gt;0,L3653=1),"Yes","No"))</f>
        <v/>
      </c>
      <c r="N3653" s="50">
        <f>IF(D3653="","",N3553+F3653)</f>
        <v/>
      </c>
      <c r="O3653" s="49">
        <f>IF(D3653="","",IF(AND(K3653=0,K3553&gt;0),C3653,""))</f>
        <v/>
      </c>
    </row>
    <row r="3654">
      <c r="A3654" s="47">
        <f>IF(B3654="","",DATE(YEAR('Debt Inputs'!$E$2),MONTH('Debt Inputs'!$E$2)+36,1))</f>
        <v/>
      </c>
      <c r="B3654" s="18">
        <f>IF('Debt Inputs'!A54="","",'Debt Inputs'!A54)</f>
        <v/>
      </c>
      <c r="C3654" s="19">
        <f>IF(B3654="","",IFERROR(VLOOKUP(B3654,'Debt Inputs'!$A$6:$M$105,2,FALSE),""))</f>
        <v/>
      </c>
      <c r="D3654" s="48">
        <f>IF(B3654="","",K3554)</f>
        <v/>
      </c>
      <c r="E3654" s="21">
        <f>IF(B3654="","",IFERROR(VLOOKUP(B3654,'Debt Inputs'!$A$6:$M$105,5,FALSE),0))</f>
        <v/>
      </c>
      <c r="F3654" s="48">
        <f>IF(D3654="","",IFERROR(D3654*E3654/12,0))</f>
        <v/>
      </c>
      <c r="G3654" s="48">
        <f>IF(D3654="","",MIN(IFERROR(VLOOKUP(B3654,'Debt Inputs'!$A$6:$M$105,7,FALSE),0),D3654+F3654))</f>
        <v/>
      </c>
      <c r="H3654" s="48">
        <f>IF(D3654="","",IF(L3654=1,MAX(0,'Debt Inputs'!$B$2-SUM($G$3606:$G$3705)),0))</f>
        <v/>
      </c>
      <c r="I3654" s="48">
        <f>IF(D3654="","",MIN(D3654+F3654,G3654+H3654))</f>
        <v/>
      </c>
      <c r="J3654" s="48">
        <f>IF(D3654="","",MIN(D3654,MAX(0,I3654-F3654)))</f>
        <v/>
      </c>
      <c r="K3654" s="48">
        <f>IF(D3654="","",MAX(0,D3654+F3654-I3654))</f>
        <v/>
      </c>
      <c r="L3654" s="18">
        <f>IF(D3654="","",IF(D3654&lt;=0,"",1+COUNTIFS($D$3606:$D$3705,"&gt;0",$E$3606:$E$3705,"&gt;"&amp;E3654)))</f>
        <v/>
      </c>
      <c r="M3654" s="18">
        <f>IF(D3654="","",IF(AND(K3654&gt;0,L3654=1),"Yes","No"))</f>
        <v/>
      </c>
      <c r="N3654" s="48">
        <f>IF(D3654="","",N3554+F3654)</f>
        <v/>
      </c>
      <c r="O3654" s="47">
        <f>IF(D3654="","",IF(AND(K3654=0,K3554&gt;0),C3654,""))</f>
        <v/>
      </c>
    </row>
    <row r="3655">
      <c r="A3655" s="49">
        <f>IF(B3655="","",DATE(YEAR('Debt Inputs'!$E$2),MONTH('Debt Inputs'!$E$2)+36,1))</f>
        <v/>
      </c>
      <c r="B3655" s="23">
        <f>IF('Debt Inputs'!A55="","",'Debt Inputs'!A55)</f>
        <v/>
      </c>
      <c r="C3655" s="24">
        <f>IF(B3655="","",IFERROR(VLOOKUP(B3655,'Debt Inputs'!$A$6:$M$105,2,FALSE),""))</f>
        <v/>
      </c>
      <c r="D3655" s="50">
        <f>IF(B3655="","",K3555)</f>
        <v/>
      </c>
      <c r="E3655" s="26">
        <f>IF(B3655="","",IFERROR(VLOOKUP(B3655,'Debt Inputs'!$A$6:$M$105,5,FALSE),0))</f>
        <v/>
      </c>
      <c r="F3655" s="50">
        <f>IF(D3655="","",IFERROR(D3655*E3655/12,0))</f>
        <v/>
      </c>
      <c r="G3655" s="50">
        <f>IF(D3655="","",MIN(IFERROR(VLOOKUP(B3655,'Debt Inputs'!$A$6:$M$105,7,FALSE),0),D3655+F3655))</f>
        <v/>
      </c>
      <c r="H3655" s="50">
        <f>IF(D3655="","",IF(L3655=1,MAX(0,'Debt Inputs'!$B$2-SUM($G$3606:$G$3705)),0))</f>
        <v/>
      </c>
      <c r="I3655" s="50">
        <f>IF(D3655="","",MIN(D3655+F3655,G3655+H3655))</f>
        <v/>
      </c>
      <c r="J3655" s="50">
        <f>IF(D3655="","",MIN(D3655,MAX(0,I3655-F3655)))</f>
        <v/>
      </c>
      <c r="K3655" s="50">
        <f>IF(D3655="","",MAX(0,D3655+F3655-I3655))</f>
        <v/>
      </c>
      <c r="L3655" s="23">
        <f>IF(D3655="","",IF(D3655&lt;=0,"",1+COUNTIFS($D$3606:$D$3705,"&gt;0",$E$3606:$E$3705,"&gt;"&amp;E3655)))</f>
        <v/>
      </c>
      <c r="M3655" s="23">
        <f>IF(D3655="","",IF(AND(K3655&gt;0,L3655=1),"Yes","No"))</f>
        <v/>
      </c>
      <c r="N3655" s="50">
        <f>IF(D3655="","",N3555+F3655)</f>
        <v/>
      </c>
      <c r="O3655" s="49">
        <f>IF(D3655="","",IF(AND(K3655=0,K3555&gt;0),C3655,""))</f>
        <v/>
      </c>
    </row>
    <row r="3656">
      <c r="A3656" s="47">
        <f>IF(B3656="","",DATE(YEAR('Debt Inputs'!$E$2),MONTH('Debt Inputs'!$E$2)+36,1))</f>
        <v/>
      </c>
      <c r="B3656" s="18">
        <f>IF('Debt Inputs'!A56="","",'Debt Inputs'!A56)</f>
        <v/>
      </c>
      <c r="C3656" s="19">
        <f>IF(B3656="","",IFERROR(VLOOKUP(B3656,'Debt Inputs'!$A$6:$M$105,2,FALSE),""))</f>
        <v/>
      </c>
      <c r="D3656" s="48">
        <f>IF(B3656="","",K3556)</f>
        <v/>
      </c>
      <c r="E3656" s="21">
        <f>IF(B3656="","",IFERROR(VLOOKUP(B3656,'Debt Inputs'!$A$6:$M$105,5,FALSE),0))</f>
        <v/>
      </c>
      <c r="F3656" s="48">
        <f>IF(D3656="","",IFERROR(D3656*E3656/12,0))</f>
        <v/>
      </c>
      <c r="G3656" s="48">
        <f>IF(D3656="","",MIN(IFERROR(VLOOKUP(B3656,'Debt Inputs'!$A$6:$M$105,7,FALSE),0),D3656+F3656))</f>
        <v/>
      </c>
      <c r="H3656" s="48">
        <f>IF(D3656="","",IF(L3656=1,MAX(0,'Debt Inputs'!$B$2-SUM($G$3606:$G$3705)),0))</f>
        <v/>
      </c>
      <c r="I3656" s="48">
        <f>IF(D3656="","",MIN(D3656+F3656,G3656+H3656))</f>
        <v/>
      </c>
      <c r="J3656" s="48">
        <f>IF(D3656="","",MIN(D3656,MAX(0,I3656-F3656)))</f>
        <v/>
      </c>
      <c r="K3656" s="48">
        <f>IF(D3656="","",MAX(0,D3656+F3656-I3656))</f>
        <v/>
      </c>
      <c r="L3656" s="18">
        <f>IF(D3656="","",IF(D3656&lt;=0,"",1+COUNTIFS($D$3606:$D$3705,"&gt;0",$E$3606:$E$3705,"&gt;"&amp;E3656)))</f>
        <v/>
      </c>
      <c r="M3656" s="18">
        <f>IF(D3656="","",IF(AND(K3656&gt;0,L3656=1),"Yes","No"))</f>
        <v/>
      </c>
      <c r="N3656" s="48">
        <f>IF(D3656="","",N3556+F3656)</f>
        <v/>
      </c>
      <c r="O3656" s="47">
        <f>IF(D3656="","",IF(AND(K3656=0,K3556&gt;0),C3656,""))</f>
        <v/>
      </c>
    </row>
    <row r="3657">
      <c r="A3657" s="49">
        <f>IF(B3657="","",DATE(YEAR('Debt Inputs'!$E$2),MONTH('Debt Inputs'!$E$2)+36,1))</f>
        <v/>
      </c>
      <c r="B3657" s="23">
        <f>IF('Debt Inputs'!A57="","",'Debt Inputs'!A57)</f>
        <v/>
      </c>
      <c r="C3657" s="24">
        <f>IF(B3657="","",IFERROR(VLOOKUP(B3657,'Debt Inputs'!$A$6:$M$105,2,FALSE),""))</f>
        <v/>
      </c>
      <c r="D3657" s="50">
        <f>IF(B3657="","",K3557)</f>
        <v/>
      </c>
      <c r="E3657" s="26">
        <f>IF(B3657="","",IFERROR(VLOOKUP(B3657,'Debt Inputs'!$A$6:$M$105,5,FALSE),0))</f>
        <v/>
      </c>
      <c r="F3657" s="50">
        <f>IF(D3657="","",IFERROR(D3657*E3657/12,0))</f>
        <v/>
      </c>
      <c r="G3657" s="50">
        <f>IF(D3657="","",MIN(IFERROR(VLOOKUP(B3657,'Debt Inputs'!$A$6:$M$105,7,FALSE),0),D3657+F3657))</f>
        <v/>
      </c>
      <c r="H3657" s="50">
        <f>IF(D3657="","",IF(L3657=1,MAX(0,'Debt Inputs'!$B$2-SUM($G$3606:$G$3705)),0))</f>
        <v/>
      </c>
      <c r="I3657" s="50">
        <f>IF(D3657="","",MIN(D3657+F3657,G3657+H3657))</f>
        <v/>
      </c>
      <c r="J3657" s="50">
        <f>IF(D3657="","",MIN(D3657,MAX(0,I3657-F3657)))</f>
        <v/>
      </c>
      <c r="K3657" s="50">
        <f>IF(D3657="","",MAX(0,D3657+F3657-I3657))</f>
        <v/>
      </c>
      <c r="L3657" s="23">
        <f>IF(D3657="","",IF(D3657&lt;=0,"",1+COUNTIFS($D$3606:$D$3705,"&gt;0",$E$3606:$E$3705,"&gt;"&amp;E3657)))</f>
        <v/>
      </c>
      <c r="M3657" s="23">
        <f>IF(D3657="","",IF(AND(K3657&gt;0,L3657=1),"Yes","No"))</f>
        <v/>
      </c>
      <c r="N3657" s="50">
        <f>IF(D3657="","",N3557+F3657)</f>
        <v/>
      </c>
      <c r="O3657" s="49">
        <f>IF(D3657="","",IF(AND(K3657=0,K3557&gt;0),C3657,""))</f>
        <v/>
      </c>
    </row>
    <row r="3658">
      <c r="A3658" s="47">
        <f>IF(B3658="","",DATE(YEAR('Debt Inputs'!$E$2),MONTH('Debt Inputs'!$E$2)+36,1))</f>
        <v/>
      </c>
      <c r="B3658" s="18">
        <f>IF('Debt Inputs'!A58="","",'Debt Inputs'!A58)</f>
        <v/>
      </c>
      <c r="C3658" s="19">
        <f>IF(B3658="","",IFERROR(VLOOKUP(B3658,'Debt Inputs'!$A$6:$M$105,2,FALSE),""))</f>
        <v/>
      </c>
      <c r="D3658" s="48">
        <f>IF(B3658="","",K3558)</f>
        <v/>
      </c>
      <c r="E3658" s="21">
        <f>IF(B3658="","",IFERROR(VLOOKUP(B3658,'Debt Inputs'!$A$6:$M$105,5,FALSE),0))</f>
        <v/>
      </c>
      <c r="F3658" s="48">
        <f>IF(D3658="","",IFERROR(D3658*E3658/12,0))</f>
        <v/>
      </c>
      <c r="G3658" s="48">
        <f>IF(D3658="","",MIN(IFERROR(VLOOKUP(B3658,'Debt Inputs'!$A$6:$M$105,7,FALSE),0),D3658+F3658))</f>
        <v/>
      </c>
      <c r="H3658" s="48">
        <f>IF(D3658="","",IF(L3658=1,MAX(0,'Debt Inputs'!$B$2-SUM($G$3606:$G$3705)),0))</f>
        <v/>
      </c>
      <c r="I3658" s="48">
        <f>IF(D3658="","",MIN(D3658+F3658,G3658+H3658))</f>
        <v/>
      </c>
      <c r="J3658" s="48">
        <f>IF(D3658="","",MIN(D3658,MAX(0,I3658-F3658)))</f>
        <v/>
      </c>
      <c r="K3658" s="48">
        <f>IF(D3658="","",MAX(0,D3658+F3658-I3658))</f>
        <v/>
      </c>
      <c r="L3658" s="18">
        <f>IF(D3658="","",IF(D3658&lt;=0,"",1+COUNTIFS($D$3606:$D$3705,"&gt;0",$E$3606:$E$3705,"&gt;"&amp;E3658)))</f>
        <v/>
      </c>
      <c r="M3658" s="18">
        <f>IF(D3658="","",IF(AND(K3658&gt;0,L3658=1),"Yes","No"))</f>
        <v/>
      </c>
      <c r="N3658" s="48">
        <f>IF(D3658="","",N3558+F3658)</f>
        <v/>
      </c>
      <c r="O3658" s="47">
        <f>IF(D3658="","",IF(AND(K3658=0,K3558&gt;0),C3658,""))</f>
        <v/>
      </c>
    </row>
    <row r="3659">
      <c r="A3659" s="49">
        <f>IF(B3659="","",DATE(YEAR('Debt Inputs'!$E$2),MONTH('Debt Inputs'!$E$2)+36,1))</f>
        <v/>
      </c>
      <c r="B3659" s="23">
        <f>IF('Debt Inputs'!A59="","",'Debt Inputs'!A59)</f>
        <v/>
      </c>
      <c r="C3659" s="24">
        <f>IF(B3659="","",IFERROR(VLOOKUP(B3659,'Debt Inputs'!$A$6:$M$105,2,FALSE),""))</f>
        <v/>
      </c>
      <c r="D3659" s="50">
        <f>IF(B3659="","",K3559)</f>
        <v/>
      </c>
      <c r="E3659" s="26">
        <f>IF(B3659="","",IFERROR(VLOOKUP(B3659,'Debt Inputs'!$A$6:$M$105,5,FALSE),0))</f>
        <v/>
      </c>
      <c r="F3659" s="50">
        <f>IF(D3659="","",IFERROR(D3659*E3659/12,0))</f>
        <v/>
      </c>
      <c r="G3659" s="50">
        <f>IF(D3659="","",MIN(IFERROR(VLOOKUP(B3659,'Debt Inputs'!$A$6:$M$105,7,FALSE),0),D3659+F3659))</f>
        <v/>
      </c>
      <c r="H3659" s="50">
        <f>IF(D3659="","",IF(L3659=1,MAX(0,'Debt Inputs'!$B$2-SUM($G$3606:$G$3705)),0))</f>
        <v/>
      </c>
      <c r="I3659" s="50">
        <f>IF(D3659="","",MIN(D3659+F3659,G3659+H3659))</f>
        <v/>
      </c>
      <c r="J3659" s="50">
        <f>IF(D3659="","",MIN(D3659,MAX(0,I3659-F3659)))</f>
        <v/>
      </c>
      <c r="K3659" s="50">
        <f>IF(D3659="","",MAX(0,D3659+F3659-I3659))</f>
        <v/>
      </c>
      <c r="L3659" s="23">
        <f>IF(D3659="","",IF(D3659&lt;=0,"",1+COUNTIFS($D$3606:$D$3705,"&gt;0",$E$3606:$E$3705,"&gt;"&amp;E3659)))</f>
        <v/>
      </c>
      <c r="M3659" s="23">
        <f>IF(D3659="","",IF(AND(K3659&gt;0,L3659=1),"Yes","No"))</f>
        <v/>
      </c>
      <c r="N3659" s="50">
        <f>IF(D3659="","",N3559+F3659)</f>
        <v/>
      </c>
      <c r="O3659" s="49">
        <f>IF(D3659="","",IF(AND(K3659=0,K3559&gt;0),C3659,""))</f>
        <v/>
      </c>
    </row>
    <row r="3660">
      <c r="A3660" s="47">
        <f>IF(B3660="","",DATE(YEAR('Debt Inputs'!$E$2),MONTH('Debt Inputs'!$E$2)+36,1))</f>
        <v/>
      </c>
      <c r="B3660" s="18">
        <f>IF('Debt Inputs'!A60="","",'Debt Inputs'!A60)</f>
        <v/>
      </c>
      <c r="C3660" s="19">
        <f>IF(B3660="","",IFERROR(VLOOKUP(B3660,'Debt Inputs'!$A$6:$M$105,2,FALSE),""))</f>
        <v/>
      </c>
      <c r="D3660" s="48">
        <f>IF(B3660="","",K3560)</f>
        <v/>
      </c>
      <c r="E3660" s="21">
        <f>IF(B3660="","",IFERROR(VLOOKUP(B3660,'Debt Inputs'!$A$6:$M$105,5,FALSE),0))</f>
        <v/>
      </c>
      <c r="F3660" s="48">
        <f>IF(D3660="","",IFERROR(D3660*E3660/12,0))</f>
        <v/>
      </c>
      <c r="G3660" s="48">
        <f>IF(D3660="","",MIN(IFERROR(VLOOKUP(B3660,'Debt Inputs'!$A$6:$M$105,7,FALSE),0),D3660+F3660))</f>
        <v/>
      </c>
      <c r="H3660" s="48">
        <f>IF(D3660="","",IF(L3660=1,MAX(0,'Debt Inputs'!$B$2-SUM($G$3606:$G$3705)),0))</f>
        <v/>
      </c>
      <c r="I3660" s="48">
        <f>IF(D3660="","",MIN(D3660+F3660,G3660+H3660))</f>
        <v/>
      </c>
      <c r="J3660" s="48">
        <f>IF(D3660="","",MIN(D3660,MAX(0,I3660-F3660)))</f>
        <v/>
      </c>
      <c r="K3660" s="48">
        <f>IF(D3660="","",MAX(0,D3660+F3660-I3660))</f>
        <v/>
      </c>
      <c r="L3660" s="18">
        <f>IF(D3660="","",IF(D3660&lt;=0,"",1+COUNTIFS($D$3606:$D$3705,"&gt;0",$E$3606:$E$3705,"&gt;"&amp;E3660)))</f>
        <v/>
      </c>
      <c r="M3660" s="18">
        <f>IF(D3660="","",IF(AND(K3660&gt;0,L3660=1),"Yes","No"))</f>
        <v/>
      </c>
      <c r="N3660" s="48">
        <f>IF(D3660="","",N3560+F3660)</f>
        <v/>
      </c>
      <c r="O3660" s="47">
        <f>IF(D3660="","",IF(AND(K3660=0,K3560&gt;0),C3660,""))</f>
        <v/>
      </c>
    </row>
    <row r="3661">
      <c r="A3661" s="49">
        <f>IF(B3661="","",DATE(YEAR('Debt Inputs'!$E$2),MONTH('Debt Inputs'!$E$2)+36,1))</f>
        <v/>
      </c>
      <c r="B3661" s="23">
        <f>IF('Debt Inputs'!A61="","",'Debt Inputs'!A61)</f>
        <v/>
      </c>
      <c r="C3661" s="24">
        <f>IF(B3661="","",IFERROR(VLOOKUP(B3661,'Debt Inputs'!$A$6:$M$105,2,FALSE),""))</f>
        <v/>
      </c>
      <c r="D3661" s="50">
        <f>IF(B3661="","",K3561)</f>
        <v/>
      </c>
      <c r="E3661" s="26">
        <f>IF(B3661="","",IFERROR(VLOOKUP(B3661,'Debt Inputs'!$A$6:$M$105,5,FALSE),0))</f>
        <v/>
      </c>
      <c r="F3661" s="50">
        <f>IF(D3661="","",IFERROR(D3661*E3661/12,0))</f>
        <v/>
      </c>
      <c r="G3661" s="50">
        <f>IF(D3661="","",MIN(IFERROR(VLOOKUP(B3661,'Debt Inputs'!$A$6:$M$105,7,FALSE),0),D3661+F3661))</f>
        <v/>
      </c>
      <c r="H3661" s="50">
        <f>IF(D3661="","",IF(L3661=1,MAX(0,'Debt Inputs'!$B$2-SUM($G$3606:$G$3705)),0))</f>
        <v/>
      </c>
      <c r="I3661" s="50">
        <f>IF(D3661="","",MIN(D3661+F3661,G3661+H3661))</f>
        <v/>
      </c>
      <c r="J3661" s="50">
        <f>IF(D3661="","",MIN(D3661,MAX(0,I3661-F3661)))</f>
        <v/>
      </c>
      <c r="K3661" s="50">
        <f>IF(D3661="","",MAX(0,D3661+F3661-I3661))</f>
        <v/>
      </c>
      <c r="L3661" s="23">
        <f>IF(D3661="","",IF(D3661&lt;=0,"",1+COUNTIFS($D$3606:$D$3705,"&gt;0",$E$3606:$E$3705,"&gt;"&amp;E3661)))</f>
        <v/>
      </c>
      <c r="M3661" s="23">
        <f>IF(D3661="","",IF(AND(K3661&gt;0,L3661=1),"Yes","No"))</f>
        <v/>
      </c>
      <c r="N3661" s="50">
        <f>IF(D3661="","",N3561+F3661)</f>
        <v/>
      </c>
      <c r="O3661" s="49">
        <f>IF(D3661="","",IF(AND(K3661=0,K3561&gt;0),C3661,""))</f>
        <v/>
      </c>
    </row>
    <row r="3662">
      <c r="A3662" s="47">
        <f>IF(B3662="","",DATE(YEAR('Debt Inputs'!$E$2),MONTH('Debt Inputs'!$E$2)+36,1))</f>
        <v/>
      </c>
      <c r="B3662" s="18">
        <f>IF('Debt Inputs'!A62="","",'Debt Inputs'!A62)</f>
        <v/>
      </c>
      <c r="C3662" s="19">
        <f>IF(B3662="","",IFERROR(VLOOKUP(B3662,'Debt Inputs'!$A$6:$M$105,2,FALSE),""))</f>
        <v/>
      </c>
      <c r="D3662" s="48">
        <f>IF(B3662="","",K3562)</f>
        <v/>
      </c>
      <c r="E3662" s="21">
        <f>IF(B3662="","",IFERROR(VLOOKUP(B3662,'Debt Inputs'!$A$6:$M$105,5,FALSE),0))</f>
        <v/>
      </c>
      <c r="F3662" s="48">
        <f>IF(D3662="","",IFERROR(D3662*E3662/12,0))</f>
        <v/>
      </c>
      <c r="G3662" s="48">
        <f>IF(D3662="","",MIN(IFERROR(VLOOKUP(B3662,'Debt Inputs'!$A$6:$M$105,7,FALSE),0),D3662+F3662))</f>
        <v/>
      </c>
      <c r="H3662" s="48">
        <f>IF(D3662="","",IF(L3662=1,MAX(0,'Debt Inputs'!$B$2-SUM($G$3606:$G$3705)),0))</f>
        <v/>
      </c>
      <c r="I3662" s="48">
        <f>IF(D3662="","",MIN(D3662+F3662,G3662+H3662))</f>
        <v/>
      </c>
      <c r="J3662" s="48">
        <f>IF(D3662="","",MIN(D3662,MAX(0,I3662-F3662)))</f>
        <v/>
      </c>
      <c r="K3662" s="48">
        <f>IF(D3662="","",MAX(0,D3662+F3662-I3662))</f>
        <v/>
      </c>
      <c r="L3662" s="18">
        <f>IF(D3662="","",IF(D3662&lt;=0,"",1+COUNTIFS($D$3606:$D$3705,"&gt;0",$E$3606:$E$3705,"&gt;"&amp;E3662)))</f>
        <v/>
      </c>
      <c r="M3662" s="18">
        <f>IF(D3662="","",IF(AND(K3662&gt;0,L3662=1),"Yes","No"))</f>
        <v/>
      </c>
      <c r="N3662" s="48">
        <f>IF(D3662="","",N3562+F3662)</f>
        <v/>
      </c>
      <c r="O3662" s="47">
        <f>IF(D3662="","",IF(AND(K3662=0,K3562&gt;0),C3662,""))</f>
        <v/>
      </c>
    </row>
    <row r="3663">
      <c r="A3663" s="49">
        <f>IF(B3663="","",DATE(YEAR('Debt Inputs'!$E$2),MONTH('Debt Inputs'!$E$2)+36,1))</f>
        <v/>
      </c>
      <c r="B3663" s="23">
        <f>IF('Debt Inputs'!A63="","",'Debt Inputs'!A63)</f>
        <v/>
      </c>
      <c r="C3663" s="24">
        <f>IF(B3663="","",IFERROR(VLOOKUP(B3663,'Debt Inputs'!$A$6:$M$105,2,FALSE),""))</f>
        <v/>
      </c>
      <c r="D3663" s="50">
        <f>IF(B3663="","",K3563)</f>
        <v/>
      </c>
      <c r="E3663" s="26">
        <f>IF(B3663="","",IFERROR(VLOOKUP(B3663,'Debt Inputs'!$A$6:$M$105,5,FALSE),0))</f>
        <v/>
      </c>
      <c r="F3663" s="50">
        <f>IF(D3663="","",IFERROR(D3663*E3663/12,0))</f>
        <v/>
      </c>
      <c r="G3663" s="50">
        <f>IF(D3663="","",MIN(IFERROR(VLOOKUP(B3663,'Debt Inputs'!$A$6:$M$105,7,FALSE),0),D3663+F3663))</f>
        <v/>
      </c>
      <c r="H3663" s="50">
        <f>IF(D3663="","",IF(L3663=1,MAX(0,'Debt Inputs'!$B$2-SUM($G$3606:$G$3705)),0))</f>
        <v/>
      </c>
      <c r="I3663" s="50">
        <f>IF(D3663="","",MIN(D3663+F3663,G3663+H3663))</f>
        <v/>
      </c>
      <c r="J3663" s="50">
        <f>IF(D3663="","",MIN(D3663,MAX(0,I3663-F3663)))</f>
        <v/>
      </c>
      <c r="K3663" s="50">
        <f>IF(D3663="","",MAX(0,D3663+F3663-I3663))</f>
        <v/>
      </c>
      <c r="L3663" s="23">
        <f>IF(D3663="","",IF(D3663&lt;=0,"",1+COUNTIFS($D$3606:$D$3705,"&gt;0",$E$3606:$E$3705,"&gt;"&amp;E3663)))</f>
        <v/>
      </c>
      <c r="M3663" s="23">
        <f>IF(D3663="","",IF(AND(K3663&gt;0,L3663=1),"Yes","No"))</f>
        <v/>
      </c>
      <c r="N3663" s="50">
        <f>IF(D3663="","",N3563+F3663)</f>
        <v/>
      </c>
      <c r="O3663" s="49">
        <f>IF(D3663="","",IF(AND(K3663=0,K3563&gt;0),C3663,""))</f>
        <v/>
      </c>
    </row>
    <row r="3664">
      <c r="A3664" s="47">
        <f>IF(B3664="","",DATE(YEAR('Debt Inputs'!$E$2),MONTH('Debt Inputs'!$E$2)+36,1))</f>
        <v/>
      </c>
      <c r="B3664" s="18">
        <f>IF('Debt Inputs'!A64="","",'Debt Inputs'!A64)</f>
        <v/>
      </c>
      <c r="C3664" s="19">
        <f>IF(B3664="","",IFERROR(VLOOKUP(B3664,'Debt Inputs'!$A$6:$M$105,2,FALSE),""))</f>
        <v/>
      </c>
      <c r="D3664" s="48">
        <f>IF(B3664="","",K3564)</f>
        <v/>
      </c>
      <c r="E3664" s="21">
        <f>IF(B3664="","",IFERROR(VLOOKUP(B3664,'Debt Inputs'!$A$6:$M$105,5,FALSE),0))</f>
        <v/>
      </c>
      <c r="F3664" s="48">
        <f>IF(D3664="","",IFERROR(D3664*E3664/12,0))</f>
        <v/>
      </c>
      <c r="G3664" s="48">
        <f>IF(D3664="","",MIN(IFERROR(VLOOKUP(B3664,'Debt Inputs'!$A$6:$M$105,7,FALSE),0),D3664+F3664))</f>
        <v/>
      </c>
      <c r="H3664" s="48">
        <f>IF(D3664="","",IF(L3664=1,MAX(0,'Debt Inputs'!$B$2-SUM($G$3606:$G$3705)),0))</f>
        <v/>
      </c>
      <c r="I3664" s="48">
        <f>IF(D3664="","",MIN(D3664+F3664,G3664+H3664))</f>
        <v/>
      </c>
      <c r="J3664" s="48">
        <f>IF(D3664="","",MIN(D3664,MAX(0,I3664-F3664)))</f>
        <v/>
      </c>
      <c r="K3664" s="48">
        <f>IF(D3664="","",MAX(0,D3664+F3664-I3664))</f>
        <v/>
      </c>
      <c r="L3664" s="18">
        <f>IF(D3664="","",IF(D3664&lt;=0,"",1+COUNTIFS($D$3606:$D$3705,"&gt;0",$E$3606:$E$3705,"&gt;"&amp;E3664)))</f>
        <v/>
      </c>
      <c r="M3664" s="18">
        <f>IF(D3664="","",IF(AND(K3664&gt;0,L3664=1),"Yes","No"))</f>
        <v/>
      </c>
      <c r="N3664" s="48">
        <f>IF(D3664="","",N3564+F3664)</f>
        <v/>
      </c>
      <c r="O3664" s="47">
        <f>IF(D3664="","",IF(AND(K3664=0,K3564&gt;0),C3664,""))</f>
        <v/>
      </c>
    </row>
    <row r="3665">
      <c r="A3665" s="49">
        <f>IF(B3665="","",DATE(YEAR('Debt Inputs'!$E$2),MONTH('Debt Inputs'!$E$2)+36,1))</f>
        <v/>
      </c>
      <c r="B3665" s="23">
        <f>IF('Debt Inputs'!A65="","",'Debt Inputs'!A65)</f>
        <v/>
      </c>
      <c r="C3665" s="24">
        <f>IF(B3665="","",IFERROR(VLOOKUP(B3665,'Debt Inputs'!$A$6:$M$105,2,FALSE),""))</f>
        <v/>
      </c>
      <c r="D3665" s="50">
        <f>IF(B3665="","",K3565)</f>
        <v/>
      </c>
      <c r="E3665" s="26">
        <f>IF(B3665="","",IFERROR(VLOOKUP(B3665,'Debt Inputs'!$A$6:$M$105,5,FALSE),0))</f>
        <v/>
      </c>
      <c r="F3665" s="50">
        <f>IF(D3665="","",IFERROR(D3665*E3665/12,0))</f>
        <v/>
      </c>
      <c r="G3665" s="50">
        <f>IF(D3665="","",MIN(IFERROR(VLOOKUP(B3665,'Debt Inputs'!$A$6:$M$105,7,FALSE),0),D3665+F3665))</f>
        <v/>
      </c>
      <c r="H3665" s="50">
        <f>IF(D3665="","",IF(L3665=1,MAX(0,'Debt Inputs'!$B$2-SUM($G$3606:$G$3705)),0))</f>
        <v/>
      </c>
      <c r="I3665" s="50">
        <f>IF(D3665="","",MIN(D3665+F3665,G3665+H3665))</f>
        <v/>
      </c>
      <c r="J3665" s="50">
        <f>IF(D3665="","",MIN(D3665,MAX(0,I3665-F3665)))</f>
        <v/>
      </c>
      <c r="K3665" s="50">
        <f>IF(D3665="","",MAX(0,D3665+F3665-I3665))</f>
        <v/>
      </c>
      <c r="L3665" s="23">
        <f>IF(D3665="","",IF(D3665&lt;=0,"",1+COUNTIFS($D$3606:$D$3705,"&gt;0",$E$3606:$E$3705,"&gt;"&amp;E3665)))</f>
        <v/>
      </c>
      <c r="M3665" s="23">
        <f>IF(D3665="","",IF(AND(K3665&gt;0,L3665=1),"Yes","No"))</f>
        <v/>
      </c>
      <c r="N3665" s="50">
        <f>IF(D3665="","",N3565+F3665)</f>
        <v/>
      </c>
      <c r="O3665" s="49">
        <f>IF(D3665="","",IF(AND(K3665=0,K3565&gt;0),C3665,""))</f>
        <v/>
      </c>
    </row>
    <row r="3666">
      <c r="A3666" s="47">
        <f>IF(B3666="","",DATE(YEAR('Debt Inputs'!$E$2),MONTH('Debt Inputs'!$E$2)+36,1))</f>
        <v/>
      </c>
      <c r="B3666" s="18">
        <f>IF('Debt Inputs'!A66="","",'Debt Inputs'!A66)</f>
        <v/>
      </c>
      <c r="C3666" s="19">
        <f>IF(B3666="","",IFERROR(VLOOKUP(B3666,'Debt Inputs'!$A$6:$M$105,2,FALSE),""))</f>
        <v/>
      </c>
      <c r="D3666" s="48">
        <f>IF(B3666="","",K3566)</f>
        <v/>
      </c>
      <c r="E3666" s="21">
        <f>IF(B3666="","",IFERROR(VLOOKUP(B3666,'Debt Inputs'!$A$6:$M$105,5,FALSE),0))</f>
        <v/>
      </c>
      <c r="F3666" s="48">
        <f>IF(D3666="","",IFERROR(D3666*E3666/12,0))</f>
        <v/>
      </c>
      <c r="G3666" s="48">
        <f>IF(D3666="","",MIN(IFERROR(VLOOKUP(B3666,'Debt Inputs'!$A$6:$M$105,7,FALSE),0),D3666+F3666))</f>
        <v/>
      </c>
      <c r="H3666" s="48">
        <f>IF(D3666="","",IF(L3666=1,MAX(0,'Debt Inputs'!$B$2-SUM($G$3606:$G$3705)),0))</f>
        <v/>
      </c>
      <c r="I3666" s="48">
        <f>IF(D3666="","",MIN(D3666+F3666,G3666+H3666))</f>
        <v/>
      </c>
      <c r="J3666" s="48">
        <f>IF(D3666="","",MIN(D3666,MAX(0,I3666-F3666)))</f>
        <v/>
      </c>
      <c r="K3666" s="48">
        <f>IF(D3666="","",MAX(0,D3666+F3666-I3666))</f>
        <v/>
      </c>
      <c r="L3666" s="18">
        <f>IF(D3666="","",IF(D3666&lt;=0,"",1+COUNTIFS($D$3606:$D$3705,"&gt;0",$E$3606:$E$3705,"&gt;"&amp;E3666)))</f>
        <v/>
      </c>
      <c r="M3666" s="18">
        <f>IF(D3666="","",IF(AND(K3666&gt;0,L3666=1),"Yes","No"))</f>
        <v/>
      </c>
      <c r="N3666" s="48">
        <f>IF(D3666="","",N3566+F3666)</f>
        <v/>
      </c>
      <c r="O3666" s="47">
        <f>IF(D3666="","",IF(AND(K3666=0,K3566&gt;0),C3666,""))</f>
        <v/>
      </c>
    </row>
    <row r="3667">
      <c r="A3667" s="49">
        <f>IF(B3667="","",DATE(YEAR('Debt Inputs'!$E$2),MONTH('Debt Inputs'!$E$2)+36,1))</f>
        <v/>
      </c>
      <c r="B3667" s="23">
        <f>IF('Debt Inputs'!A67="","",'Debt Inputs'!A67)</f>
        <v/>
      </c>
      <c r="C3667" s="24">
        <f>IF(B3667="","",IFERROR(VLOOKUP(B3667,'Debt Inputs'!$A$6:$M$105,2,FALSE),""))</f>
        <v/>
      </c>
      <c r="D3667" s="50">
        <f>IF(B3667="","",K3567)</f>
        <v/>
      </c>
      <c r="E3667" s="26">
        <f>IF(B3667="","",IFERROR(VLOOKUP(B3667,'Debt Inputs'!$A$6:$M$105,5,FALSE),0))</f>
        <v/>
      </c>
      <c r="F3667" s="50">
        <f>IF(D3667="","",IFERROR(D3667*E3667/12,0))</f>
        <v/>
      </c>
      <c r="G3667" s="50">
        <f>IF(D3667="","",MIN(IFERROR(VLOOKUP(B3667,'Debt Inputs'!$A$6:$M$105,7,FALSE),0),D3667+F3667))</f>
        <v/>
      </c>
      <c r="H3667" s="50">
        <f>IF(D3667="","",IF(L3667=1,MAX(0,'Debt Inputs'!$B$2-SUM($G$3606:$G$3705)),0))</f>
        <v/>
      </c>
      <c r="I3667" s="50">
        <f>IF(D3667="","",MIN(D3667+F3667,G3667+H3667))</f>
        <v/>
      </c>
      <c r="J3667" s="50">
        <f>IF(D3667="","",MIN(D3667,MAX(0,I3667-F3667)))</f>
        <v/>
      </c>
      <c r="K3667" s="50">
        <f>IF(D3667="","",MAX(0,D3667+F3667-I3667))</f>
        <v/>
      </c>
      <c r="L3667" s="23">
        <f>IF(D3667="","",IF(D3667&lt;=0,"",1+COUNTIFS($D$3606:$D$3705,"&gt;0",$E$3606:$E$3705,"&gt;"&amp;E3667)))</f>
        <v/>
      </c>
      <c r="M3667" s="23">
        <f>IF(D3667="","",IF(AND(K3667&gt;0,L3667=1),"Yes","No"))</f>
        <v/>
      </c>
      <c r="N3667" s="50">
        <f>IF(D3667="","",N3567+F3667)</f>
        <v/>
      </c>
      <c r="O3667" s="49">
        <f>IF(D3667="","",IF(AND(K3667=0,K3567&gt;0),C3667,""))</f>
        <v/>
      </c>
    </row>
    <row r="3668">
      <c r="A3668" s="47">
        <f>IF(B3668="","",DATE(YEAR('Debt Inputs'!$E$2),MONTH('Debt Inputs'!$E$2)+36,1))</f>
        <v/>
      </c>
      <c r="B3668" s="18">
        <f>IF('Debt Inputs'!A68="","",'Debt Inputs'!A68)</f>
        <v/>
      </c>
      <c r="C3668" s="19">
        <f>IF(B3668="","",IFERROR(VLOOKUP(B3668,'Debt Inputs'!$A$6:$M$105,2,FALSE),""))</f>
        <v/>
      </c>
      <c r="D3668" s="48">
        <f>IF(B3668="","",K3568)</f>
        <v/>
      </c>
      <c r="E3668" s="21">
        <f>IF(B3668="","",IFERROR(VLOOKUP(B3668,'Debt Inputs'!$A$6:$M$105,5,FALSE),0))</f>
        <v/>
      </c>
      <c r="F3668" s="48">
        <f>IF(D3668="","",IFERROR(D3668*E3668/12,0))</f>
        <v/>
      </c>
      <c r="G3668" s="48">
        <f>IF(D3668="","",MIN(IFERROR(VLOOKUP(B3668,'Debt Inputs'!$A$6:$M$105,7,FALSE),0),D3668+F3668))</f>
        <v/>
      </c>
      <c r="H3668" s="48">
        <f>IF(D3668="","",IF(L3668=1,MAX(0,'Debt Inputs'!$B$2-SUM($G$3606:$G$3705)),0))</f>
        <v/>
      </c>
      <c r="I3668" s="48">
        <f>IF(D3668="","",MIN(D3668+F3668,G3668+H3668))</f>
        <v/>
      </c>
      <c r="J3668" s="48">
        <f>IF(D3668="","",MIN(D3668,MAX(0,I3668-F3668)))</f>
        <v/>
      </c>
      <c r="K3668" s="48">
        <f>IF(D3668="","",MAX(0,D3668+F3668-I3668))</f>
        <v/>
      </c>
      <c r="L3668" s="18">
        <f>IF(D3668="","",IF(D3668&lt;=0,"",1+COUNTIFS($D$3606:$D$3705,"&gt;0",$E$3606:$E$3705,"&gt;"&amp;E3668)))</f>
        <v/>
      </c>
      <c r="M3668" s="18">
        <f>IF(D3668="","",IF(AND(K3668&gt;0,L3668=1),"Yes","No"))</f>
        <v/>
      </c>
      <c r="N3668" s="48">
        <f>IF(D3668="","",N3568+F3668)</f>
        <v/>
      </c>
      <c r="O3668" s="47">
        <f>IF(D3668="","",IF(AND(K3668=0,K3568&gt;0),C3668,""))</f>
        <v/>
      </c>
    </row>
    <row r="3669">
      <c r="A3669" s="49">
        <f>IF(B3669="","",DATE(YEAR('Debt Inputs'!$E$2),MONTH('Debt Inputs'!$E$2)+36,1))</f>
        <v/>
      </c>
      <c r="B3669" s="23">
        <f>IF('Debt Inputs'!A69="","",'Debt Inputs'!A69)</f>
        <v/>
      </c>
      <c r="C3669" s="24">
        <f>IF(B3669="","",IFERROR(VLOOKUP(B3669,'Debt Inputs'!$A$6:$M$105,2,FALSE),""))</f>
        <v/>
      </c>
      <c r="D3669" s="50">
        <f>IF(B3669="","",K3569)</f>
        <v/>
      </c>
      <c r="E3669" s="26">
        <f>IF(B3669="","",IFERROR(VLOOKUP(B3669,'Debt Inputs'!$A$6:$M$105,5,FALSE),0))</f>
        <v/>
      </c>
      <c r="F3669" s="50">
        <f>IF(D3669="","",IFERROR(D3669*E3669/12,0))</f>
        <v/>
      </c>
      <c r="G3669" s="50">
        <f>IF(D3669="","",MIN(IFERROR(VLOOKUP(B3669,'Debt Inputs'!$A$6:$M$105,7,FALSE),0),D3669+F3669))</f>
        <v/>
      </c>
      <c r="H3669" s="50">
        <f>IF(D3669="","",IF(L3669=1,MAX(0,'Debt Inputs'!$B$2-SUM($G$3606:$G$3705)),0))</f>
        <v/>
      </c>
      <c r="I3669" s="50">
        <f>IF(D3669="","",MIN(D3669+F3669,G3669+H3669))</f>
        <v/>
      </c>
      <c r="J3669" s="50">
        <f>IF(D3669="","",MIN(D3669,MAX(0,I3669-F3669)))</f>
        <v/>
      </c>
      <c r="K3669" s="50">
        <f>IF(D3669="","",MAX(0,D3669+F3669-I3669))</f>
        <v/>
      </c>
      <c r="L3669" s="23">
        <f>IF(D3669="","",IF(D3669&lt;=0,"",1+COUNTIFS($D$3606:$D$3705,"&gt;0",$E$3606:$E$3705,"&gt;"&amp;E3669)))</f>
        <v/>
      </c>
      <c r="M3669" s="23">
        <f>IF(D3669="","",IF(AND(K3669&gt;0,L3669=1),"Yes","No"))</f>
        <v/>
      </c>
      <c r="N3669" s="50">
        <f>IF(D3669="","",N3569+F3669)</f>
        <v/>
      </c>
      <c r="O3669" s="49">
        <f>IF(D3669="","",IF(AND(K3669=0,K3569&gt;0),C3669,""))</f>
        <v/>
      </c>
    </row>
    <row r="3670">
      <c r="A3670" s="47">
        <f>IF(B3670="","",DATE(YEAR('Debt Inputs'!$E$2),MONTH('Debt Inputs'!$E$2)+36,1))</f>
        <v/>
      </c>
      <c r="B3670" s="18">
        <f>IF('Debt Inputs'!A70="","",'Debt Inputs'!A70)</f>
        <v/>
      </c>
      <c r="C3670" s="19">
        <f>IF(B3670="","",IFERROR(VLOOKUP(B3670,'Debt Inputs'!$A$6:$M$105,2,FALSE),""))</f>
        <v/>
      </c>
      <c r="D3670" s="48">
        <f>IF(B3670="","",K3570)</f>
        <v/>
      </c>
      <c r="E3670" s="21">
        <f>IF(B3670="","",IFERROR(VLOOKUP(B3670,'Debt Inputs'!$A$6:$M$105,5,FALSE),0))</f>
        <v/>
      </c>
      <c r="F3670" s="48">
        <f>IF(D3670="","",IFERROR(D3670*E3670/12,0))</f>
        <v/>
      </c>
      <c r="G3670" s="48">
        <f>IF(D3670="","",MIN(IFERROR(VLOOKUP(B3670,'Debt Inputs'!$A$6:$M$105,7,FALSE),0),D3670+F3670))</f>
        <v/>
      </c>
      <c r="H3670" s="48">
        <f>IF(D3670="","",IF(L3670=1,MAX(0,'Debt Inputs'!$B$2-SUM($G$3606:$G$3705)),0))</f>
        <v/>
      </c>
      <c r="I3670" s="48">
        <f>IF(D3670="","",MIN(D3670+F3670,G3670+H3670))</f>
        <v/>
      </c>
      <c r="J3670" s="48">
        <f>IF(D3670="","",MIN(D3670,MAX(0,I3670-F3670)))</f>
        <v/>
      </c>
      <c r="K3670" s="48">
        <f>IF(D3670="","",MAX(0,D3670+F3670-I3670))</f>
        <v/>
      </c>
      <c r="L3670" s="18">
        <f>IF(D3670="","",IF(D3670&lt;=0,"",1+COUNTIFS($D$3606:$D$3705,"&gt;0",$E$3606:$E$3705,"&gt;"&amp;E3670)))</f>
        <v/>
      </c>
      <c r="M3670" s="18">
        <f>IF(D3670="","",IF(AND(K3670&gt;0,L3670=1),"Yes","No"))</f>
        <v/>
      </c>
      <c r="N3670" s="48">
        <f>IF(D3670="","",N3570+F3670)</f>
        <v/>
      </c>
      <c r="O3670" s="47">
        <f>IF(D3670="","",IF(AND(K3670=0,K3570&gt;0),C3670,""))</f>
        <v/>
      </c>
    </row>
    <row r="3671">
      <c r="A3671" s="49">
        <f>IF(B3671="","",DATE(YEAR('Debt Inputs'!$E$2),MONTH('Debt Inputs'!$E$2)+36,1))</f>
        <v/>
      </c>
      <c r="B3671" s="23">
        <f>IF('Debt Inputs'!A71="","",'Debt Inputs'!A71)</f>
        <v/>
      </c>
      <c r="C3671" s="24">
        <f>IF(B3671="","",IFERROR(VLOOKUP(B3671,'Debt Inputs'!$A$6:$M$105,2,FALSE),""))</f>
        <v/>
      </c>
      <c r="D3671" s="50">
        <f>IF(B3671="","",K3571)</f>
        <v/>
      </c>
      <c r="E3671" s="26">
        <f>IF(B3671="","",IFERROR(VLOOKUP(B3671,'Debt Inputs'!$A$6:$M$105,5,FALSE),0))</f>
        <v/>
      </c>
      <c r="F3671" s="50">
        <f>IF(D3671="","",IFERROR(D3671*E3671/12,0))</f>
        <v/>
      </c>
      <c r="G3671" s="50">
        <f>IF(D3671="","",MIN(IFERROR(VLOOKUP(B3671,'Debt Inputs'!$A$6:$M$105,7,FALSE),0),D3671+F3671))</f>
        <v/>
      </c>
      <c r="H3671" s="50">
        <f>IF(D3671="","",IF(L3671=1,MAX(0,'Debt Inputs'!$B$2-SUM($G$3606:$G$3705)),0))</f>
        <v/>
      </c>
      <c r="I3671" s="50">
        <f>IF(D3671="","",MIN(D3671+F3671,G3671+H3671))</f>
        <v/>
      </c>
      <c r="J3671" s="50">
        <f>IF(D3671="","",MIN(D3671,MAX(0,I3671-F3671)))</f>
        <v/>
      </c>
      <c r="K3671" s="50">
        <f>IF(D3671="","",MAX(0,D3671+F3671-I3671))</f>
        <v/>
      </c>
      <c r="L3671" s="23">
        <f>IF(D3671="","",IF(D3671&lt;=0,"",1+COUNTIFS($D$3606:$D$3705,"&gt;0",$E$3606:$E$3705,"&gt;"&amp;E3671)))</f>
        <v/>
      </c>
      <c r="M3671" s="23">
        <f>IF(D3671="","",IF(AND(K3671&gt;0,L3671=1),"Yes","No"))</f>
        <v/>
      </c>
      <c r="N3671" s="50">
        <f>IF(D3671="","",N3571+F3671)</f>
        <v/>
      </c>
      <c r="O3671" s="49">
        <f>IF(D3671="","",IF(AND(K3671=0,K3571&gt;0),C3671,""))</f>
        <v/>
      </c>
    </row>
    <row r="3672">
      <c r="A3672" s="47">
        <f>IF(B3672="","",DATE(YEAR('Debt Inputs'!$E$2),MONTH('Debt Inputs'!$E$2)+36,1))</f>
        <v/>
      </c>
      <c r="B3672" s="18">
        <f>IF('Debt Inputs'!A72="","",'Debt Inputs'!A72)</f>
        <v/>
      </c>
      <c r="C3672" s="19">
        <f>IF(B3672="","",IFERROR(VLOOKUP(B3672,'Debt Inputs'!$A$6:$M$105,2,FALSE),""))</f>
        <v/>
      </c>
      <c r="D3672" s="48">
        <f>IF(B3672="","",K3572)</f>
        <v/>
      </c>
      <c r="E3672" s="21">
        <f>IF(B3672="","",IFERROR(VLOOKUP(B3672,'Debt Inputs'!$A$6:$M$105,5,FALSE),0))</f>
        <v/>
      </c>
      <c r="F3672" s="48">
        <f>IF(D3672="","",IFERROR(D3672*E3672/12,0))</f>
        <v/>
      </c>
      <c r="G3672" s="48">
        <f>IF(D3672="","",MIN(IFERROR(VLOOKUP(B3672,'Debt Inputs'!$A$6:$M$105,7,FALSE),0),D3672+F3672))</f>
        <v/>
      </c>
      <c r="H3672" s="48">
        <f>IF(D3672="","",IF(L3672=1,MAX(0,'Debt Inputs'!$B$2-SUM($G$3606:$G$3705)),0))</f>
        <v/>
      </c>
      <c r="I3672" s="48">
        <f>IF(D3672="","",MIN(D3672+F3672,G3672+H3672))</f>
        <v/>
      </c>
      <c r="J3672" s="48">
        <f>IF(D3672="","",MIN(D3672,MAX(0,I3672-F3672)))</f>
        <v/>
      </c>
      <c r="K3672" s="48">
        <f>IF(D3672="","",MAX(0,D3672+F3672-I3672))</f>
        <v/>
      </c>
      <c r="L3672" s="18">
        <f>IF(D3672="","",IF(D3672&lt;=0,"",1+COUNTIFS($D$3606:$D$3705,"&gt;0",$E$3606:$E$3705,"&gt;"&amp;E3672)))</f>
        <v/>
      </c>
      <c r="M3672" s="18">
        <f>IF(D3672="","",IF(AND(K3672&gt;0,L3672=1),"Yes","No"))</f>
        <v/>
      </c>
      <c r="N3672" s="48">
        <f>IF(D3672="","",N3572+F3672)</f>
        <v/>
      </c>
      <c r="O3672" s="47">
        <f>IF(D3672="","",IF(AND(K3672=0,K3572&gt;0),C3672,""))</f>
        <v/>
      </c>
    </row>
    <row r="3673">
      <c r="A3673" s="49">
        <f>IF(B3673="","",DATE(YEAR('Debt Inputs'!$E$2),MONTH('Debt Inputs'!$E$2)+36,1))</f>
        <v/>
      </c>
      <c r="B3673" s="23">
        <f>IF('Debt Inputs'!A73="","",'Debt Inputs'!A73)</f>
        <v/>
      </c>
      <c r="C3673" s="24">
        <f>IF(B3673="","",IFERROR(VLOOKUP(B3673,'Debt Inputs'!$A$6:$M$105,2,FALSE),""))</f>
        <v/>
      </c>
      <c r="D3673" s="50">
        <f>IF(B3673="","",K3573)</f>
        <v/>
      </c>
      <c r="E3673" s="26">
        <f>IF(B3673="","",IFERROR(VLOOKUP(B3673,'Debt Inputs'!$A$6:$M$105,5,FALSE),0))</f>
        <v/>
      </c>
      <c r="F3673" s="50">
        <f>IF(D3673="","",IFERROR(D3673*E3673/12,0))</f>
        <v/>
      </c>
      <c r="G3673" s="50">
        <f>IF(D3673="","",MIN(IFERROR(VLOOKUP(B3673,'Debt Inputs'!$A$6:$M$105,7,FALSE),0),D3673+F3673))</f>
        <v/>
      </c>
      <c r="H3673" s="50">
        <f>IF(D3673="","",IF(L3673=1,MAX(0,'Debt Inputs'!$B$2-SUM($G$3606:$G$3705)),0))</f>
        <v/>
      </c>
      <c r="I3673" s="50">
        <f>IF(D3673="","",MIN(D3673+F3673,G3673+H3673))</f>
        <v/>
      </c>
      <c r="J3673" s="50">
        <f>IF(D3673="","",MIN(D3673,MAX(0,I3673-F3673)))</f>
        <v/>
      </c>
      <c r="K3673" s="50">
        <f>IF(D3673="","",MAX(0,D3673+F3673-I3673))</f>
        <v/>
      </c>
      <c r="L3673" s="23">
        <f>IF(D3673="","",IF(D3673&lt;=0,"",1+COUNTIFS($D$3606:$D$3705,"&gt;0",$E$3606:$E$3705,"&gt;"&amp;E3673)))</f>
        <v/>
      </c>
      <c r="M3673" s="23">
        <f>IF(D3673="","",IF(AND(K3673&gt;0,L3673=1),"Yes","No"))</f>
        <v/>
      </c>
      <c r="N3673" s="50">
        <f>IF(D3673="","",N3573+F3673)</f>
        <v/>
      </c>
      <c r="O3673" s="49">
        <f>IF(D3673="","",IF(AND(K3673=0,K3573&gt;0),C3673,""))</f>
        <v/>
      </c>
    </row>
    <row r="3674">
      <c r="A3674" s="47">
        <f>IF(B3674="","",DATE(YEAR('Debt Inputs'!$E$2),MONTH('Debt Inputs'!$E$2)+36,1))</f>
        <v/>
      </c>
      <c r="B3674" s="18">
        <f>IF('Debt Inputs'!A74="","",'Debt Inputs'!A74)</f>
        <v/>
      </c>
      <c r="C3674" s="19">
        <f>IF(B3674="","",IFERROR(VLOOKUP(B3674,'Debt Inputs'!$A$6:$M$105,2,FALSE),""))</f>
        <v/>
      </c>
      <c r="D3674" s="48">
        <f>IF(B3674="","",K3574)</f>
        <v/>
      </c>
      <c r="E3674" s="21">
        <f>IF(B3674="","",IFERROR(VLOOKUP(B3674,'Debt Inputs'!$A$6:$M$105,5,FALSE),0))</f>
        <v/>
      </c>
      <c r="F3674" s="48">
        <f>IF(D3674="","",IFERROR(D3674*E3674/12,0))</f>
        <v/>
      </c>
      <c r="G3674" s="48">
        <f>IF(D3674="","",MIN(IFERROR(VLOOKUP(B3674,'Debt Inputs'!$A$6:$M$105,7,FALSE),0),D3674+F3674))</f>
        <v/>
      </c>
      <c r="H3674" s="48">
        <f>IF(D3674="","",IF(L3674=1,MAX(0,'Debt Inputs'!$B$2-SUM($G$3606:$G$3705)),0))</f>
        <v/>
      </c>
      <c r="I3674" s="48">
        <f>IF(D3674="","",MIN(D3674+F3674,G3674+H3674))</f>
        <v/>
      </c>
      <c r="J3674" s="48">
        <f>IF(D3674="","",MIN(D3674,MAX(0,I3674-F3674)))</f>
        <v/>
      </c>
      <c r="K3674" s="48">
        <f>IF(D3674="","",MAX(0,D3674+F3674-I3674))</f>
        <v/>
      </c>
      <c r="L3674" s="18">
        <f>IF(D3674="","",IF(D3674&lt;=0,"",1+COUNTIFS($D$3606:$D$3705,"&gt;0",$E$3606:$E$3705,"&gt;"&amp;E3674)))</f>
        <v/>
      </c>
      <c r="M3674" s="18">
        <f>IF(D3674="","",IF(AND(K3674&gt;0,L3674=1),"Yes","No"))</f>
        <v/>
      </c>
      <c r="N3674" s="48">
        <f>IF(D3674="","",N3574+F3674)</f>
        <v/>
      </c>
      <c r="O3674" s="47">
        <f>IF(D3674="","",IF(AND(K3674=0,K3574&gt;0),C3674,""))</f>
        <v/>
      </c>
    </row>
    <row r="3675">
      <c r="A3675" s="49">
        <f>IF(B3675="","",DATE(YEAR('Debt Inputs'!$E$2),MONTH('Debt Inputs'!$E$2)+36,1))</f>
        <v/>
      </c>
      <c r="B3675" s="23">
        <f>IF('Debt Inputs'!A75="","",'Debt Inputs'!A75)</f>
        <v/>
      </c>
      <c r="C3675" s="24">
        <f>IF(B3675="","",IFERROR(VLOOKUP(B3675,'Debt Inputs'!$A$6:$M$105,2,FALSE),""))</f>
        <v/>
      </c>
      <c r="D3675" s="50">
        <f>IF(B3675="","",K3575)</f>
        <v/>
      </c>
      <c r="E3675" s="26">
        <f>IF(B3675="","",IFERROR(VLOOKUP(B3675,'Debt Inputs'!$A$6:$M$105,5,FALSE),0))</f>
        <v/>
      </c>
      <c r="F3675" s="50">
        <f>IF(D3675="","",IFERROR(D3675*E3675/12,0))</f>
        <v/>
      </c>
      <c r="G3675" s="50">
        <f>IF(D3675="","",MIN(IFERROR(VLOOKUP(B3675,'Debt Inputs'!$A$6:$M$105,7,FALSE),0),D3675+F3675))</f>
        <v/>
      </c>
      <c r="H3675" s="50">
        <f>IF(D3675="","",IF(L3675=1,MAX(0,'Debt Inputs'!$B$2-SUM($G$3606:$G$3705)),0))</f>
        <v/>
      </c>
      <c r="I3675" s="50">
        <f>IF(D3675="","",MIN(D3675+F3675,G3675+H3675))</f>
        <v/>
      </c>
      <c r="J3675" s="50">
        <f>IF(D3675="","",MIN(D3675,MAX(0,I3675-F3675)))</f>
        <v/>
      </c>
      <c r="K3675" s="50">
        <f>IF(D3675="","",MAX(0,D3675+F3675-I3675))</f>
        <v/>
      </c>
      <c r="L3675" s="23">
        <f>IF(D3675="","",IF(D3675&lt;=0,"",1+COUNTIFS($D$3606:$D$3705,"&gt;0",$E$3606:$E$3705,"&gt;"&amp;E3675)))</f>
        <v/>
      </c>
      <c r="M3675" s="23">
        <f>IF(D3675="","",IF(AND(K3675&gt;0,L3675=1),"Yes","No"))</f>
        <v/>
      </c>
      <c r="N3675" s="50">
        <f>IF(D3675="","",N3575+F3675)</f>
        <v/>
      </c>
      <c r="O3675" s="49">
        <f>IF(D3675="","",IF(AND(K3675=0,K3575&gt;0),C3675,""))</f>
        <v/>
      </c>
    </row>
    <row r="3676">
      <c r="A3676" s="47">
        <f>IF(B3676="","",DATE(YEAR('Debt Inputs'!$E$2),MONTH('Debt Inputs'!$E$2)+36,1))</f>
        <v/>
      </c>
      <c r="B3676" s="18">
        <f>IF('Debt Inputs'!A76="","",'Debt Inputs'!A76)</f>
        <v/>
      </c>
      <c r="C3676" s="19">
        <f>IF(B3676="","",IFERROR(VLOOKUP(B3676,'Debt Inputs'!$A$6:$M$105,2,FALSE),""))</f>
        <v/>
      </c>
      <c r="D3676" s="48">
        <f>IF(B3676="","",K3576)</f>
        <v/>
      </c>
      <c r="E3676" s="21">
        <f>IF(B3676="","",IFERROR(VLOOKUP(B3676,'Debt Inputs'!$A$6:$M$105,5,FALSE),0))</f>
        <v/>
      </c>
      <c r="F3676" s="48">
        <f>IF(D3676="","",IFERROR(D3676*E3676/12,0))</f>
        <v/>
      </c>
      <c r="G3676" s="48">
        <f>IF(D3676="","",MIN(IFERROR(VLOOKUP(B3676,'Debt Inputs'!$A$6:$M$105,7,FALSE),0),D3676+F3676))</f>
        <v/>
      </c>
      <c r="H3676" s="48">
        <f>IF(D3676="","",IF(L3676=1,MAX(0,'Debt Inputs'!$B$2-SUM($G$3606:$G$3705)),0))</f>
        <v/>
      </c>
      <c r="I3676" s="48">
        <f>IF(D3676="","",MIN(D3676+F3676,G3676+H3676))</f>
        <v/>
      </c>
      <c r="J3676" s="48">
        <f>IF(D3676="","",MIN(D3676,MAX(0,I3676-F3676)))</f>
        <v/>
      </c>
      <c r="K3676" s="48">
        <f>IF(D3676="","",MAX(0,D3676+F3676-I3676))</f>
        <v/>
      </c>
      <c r="L3676" s="18">
        <f>IF(D3676="","",IF(D3676&lt;=0,"",1+COUNTIFS($D$3606:$D$3705,"&gt;0",$E$3606:$E$3705,"&gt;"&amp;E3676)))</f>
        <v/>
      </c>
      <c r="M3676" s="18">
        <f>IF(D3676="","",IF(AND(K3676&gt;0,L3676=1),"Yes","No"))</f>
        <v/>
      </c>
      <c r="N3676" s="48">
        <f>IF(D3676="","",N3576+F3676)</f>
        <v/>
      </c>
      <c r="O3676" s="47">
        <f>IF(D3676="","",IF(AND(K3676=0,K3576&gt;0),C3676,""))</f>
        <v/>
      </c>
    </row>
    <row r="3677">
      <c r="A3677" s="49">
        <f>IF(B3677="","",DATE(YEAR('Debt Inputs'!$E$2),MONTH('Debt Inputs'!$E$2)+36,1))</f>
        <v/>
      </c>
      <c r="B3677" s="23">
        <f>IF('Debt Inputs'!A77="","",'Debt Inputs'!A77)</f>
        <v/>
      </c>
      <c r="C3677" s="24">
        <f>IF(B3677="","",IFERROR(VLOOKUP(B3677,'Debt Inputs'!$A$6:$M$105,2,FALSE),""))</f>
        <v/>
      </c>
      <c r="D3677" s="50">
        <f>IF(B3677="","",K3577)</f>
        <v/>
      </c>
      <c r="E3677" s="26">
        <f>IF(B3677="","",IFERROR(VLOOKUP(B3677,'Debt Inputs'!$A$6:$M$105,5,FALSE),0))</f>
        <v/>
      </c>
      <c r="F3677" s="50">
        <f>IF(D3677="","",IFERROR(D3677*E3677/12,0))</f>
        <v/>
      </c>
      <c r="G3677" s="50">
        <f>IF(D3677="","",MIN(IFERROR(VLOOKUP(B3677,'Debt Inputs'!$A$6:$M$105,7,FALSE),0),D3677+F3677))</f>
        <v/>
      </c>
      <c r="H3677" s="50">
        <f>IF(D3677="","",IF(L3677=1,MAX(0,'Debt Inputs'!$B$2-SUM($G$3606:$G$3705)),0))</f>
        <v/>
      </c>
      <c r="I3677" s="50">
        <f>IF(D3677="","",MIN(D3677+F3677,G3677+H3677))</f>
        <v/>
      </c>
      <c r="J3677" s="50">
        <f>IF(D3677="","",MIN(D3677,MAX(0,I3677-F3677)))</f>
        <v/>
      </c>
      <c r="K3677" s="50">
        <f>IF(D3677="","",MAX(0,D3677+F3677-I3677))</f>
        <v/>
      </c>
      <c r="L3677" s="23">
        <f>IF(D3677="","",IF(D3677&lt;=0,"",1+COUNTIFS($D$3606:$D$3705,"&gt;0",$E$3606:$E$3705,"&gt;"&amp;E3677)))</f>
        <v/>
      </c>
      <c r="M3677" s="23">
        <f>IF(D3677="","",IF(AND(K3677&gt;0,L3677=1),"Yes","No"))</f>
        <v/>
      </c>
      <c r="N3677" s="50">
        <f>IF(D3677="","",N3577+F3677)</f>
        <v/>
      </c>
      <c r="O3677" s="49">
        <f>IF(D3677="","",IF(AND(K3677=0,K3577&gt;0),C3677,""))</f>
        <v/>
      </c>
    </row>
    <row r="3678">
      <c r="A3678" s="47">
        <f>IF(B3678="","",DATE(YEAR('Debt Inputs'!$E$2),MONTH('Debt Inputs'!$E$2)+36,1))</f>
        <v/>
      </c>
      <c r="B3678" s="18">
        <f>IF('Debt Inputs'!A78="","",'Debt Inputs'!A78)</f>
        <v/>
      </c>
      <c r="C3678" s="19">
        <f>IF(B3678="","",IFERROR(VLOOKUP(B3678,'Debt Inputs'!$A$6:$M$105,2,FALSE),""))</f>
        <v/>
      </c>
      <c r="D3678" s="48">
        <f>IF(B3678="","",K3578)</f>
        <v/>
      </c>
      <c r="E3678" s="21">
        <f>IF(B3678="","",IFERROR(VLOOKUP(B3678,'Debt Inputs'!$A$6:$M$105,5,FALSE),0))</f>
        <v/>
      </c>
      <c r="F3678" s="48">
        <f>IF(D3678="","",IFERROR(D3678*E3678/12,0))</f>
        <v/>
      </c>
      <c r="G3678" s="48">
        <f>IF(D3678="","",MIN(IFERROR(VLOOKUP(B3678,'Debt Inputs'!$A$6:$M$105,7,FALSE),0),D3678+F3678))</f>
        <v/>
      </c>
      <c r="H3678" s="48">
        <f>IF(D3678="","",IF(L3678=1,MAX(0,'Debt Inputs'!$B$2-SUM($G$3606:$G$3705)),0))</f>
        <v/>
      </c>
      <c r="I3678" s="48">
        <f>IF(D3678="","",MIN(D3678+F3678,G3678+H3678))</f>
        <v/>
      </c>
      <c r="J3678" s="48">
        <f>IF(D3678="","",MIN(D3678,MAX(0,I3678-F3678)))</f>
        <v/>
      </c>
      <c r="K3678" s="48">
        <f>IF(D3678="","",MAX(0,D3678+F3678-I3678))</f>
        <v/>
      </c>
      <c r="L3678" s="18">
        <f>IF(D3678="","",IF(D3678&lt;=0,"",1+COUNTIFS($D$3606:$D$3705,"&gt;0",$E$3606:$E$3705,"&gt;"&amp;E3678)))</f>
        <v/>
      </c>
      <c r="M3678" s="18">
        <f>IF(D3678="","",IF(AND(K3678&gt;0,L3678=1),"Yes","No"))</f>
        <v/>
      </c>
      <c r="N3678" s="48">
        <f>IF(D3678="","",N3578+F3678)</f>
        <v/>
      </c>
      <c r="O3678" s="47">
        <f>IF(D3678="","",IF(AND(K3678=0,K3578&gt;0),C3678,""))</f>
        <v/>
      </c>
    </row>
    <row r="3679">
      <c r="A3679" s="49">
        <f>IF(B3679="","",DATE(YEAR('Debt Inputs'!$E$2),MONTH('Debt Inputs'!$E$2)+36,1))</f>
        <v/>
      </c>
      <c r="B3679" s="23">
        <f>IF('Debt Inputs'!A79="","",'Debt Inputs'!A79)</f>
        <v/>
      </c>
      <c r="C3679" s="24">
        <f>IF(B3679="","",IFERROR(VLOOKUP(B3679,'Debt Inputs'!$A$6:$M$105,2,FALSE),""))</f>
        <v/>
      </c>
      <c r="D3679" s="50">
        <f>IF(B3679="","",K3579)</f>
        <v/>
      </c>
      <c r="E3679" s="26">
        <f>IF(B3679="","",IFERROR(VLOOKUP(B3679,'Debt Inputs'!$A$6:$M$105,5,FALSE),0))</f>
        <v/>
      </c>
      <c r="F3679" s="50">
        <f>IF(D3679="","",IFERROR(D3679*E3679/12,0))</f>
        <v/>
      </c>
      <c r="G3679" s="50">
        <f>IF(D3679="","",MIN(IFERROR(VLOOKUP(B3679,'Debt Inputs'!$A$6:$M$105,7,FALSE),0),D3679+F3679))</f>
        <v/>
      </c>
      <c r="H3679" s="50">
        <f>IF(D3679="","",IF(L3679=1,MAX(0,'Debt Inputs'!$B$2-SUM($G$3606:$G$3705)),0))</f>
        <v/>
      </c>
      <c r="I3679" s="50">
        <f>IF(D3679="","",MIN(D3679+F3679,G3679+H3679))</f>
        <v/>
      </c>
      <c r="J3679" s="50">
        <f>IF(D3679="","",MIN(D3679,MAX(0,I3679-F3679)))</f>
        <v/>
      </c>
      <c r="K3679" s="50">
        <f>IF(D3679="","",MAX(0,D3679+F3679-I3679))</f>
        <v/>
      </c>
      <c r="L3679" s="23">
        <f>IF(D3679="","",IF(D3679&lt;=0,"",1+COUNTIFS($D$3606:$D$3705,"&gt;0",$E$3606:$E$3705,"&gt;"&amp;E3679)))</f>
        <v/>
      </c>
      <c r="M3679" s="23">
        <f>IF(D3679="","",IF(AND(K3679&gt;0,L3679=1),"Yes","No"))</f>
        <v/>
      </c>
      <c r="N3679" s="50">
        <f>IF(D3679="","",N3579+F3679)</f>
        <v/>
      </c>
      <c r="O3679" s="49">
        <f>IF(D3679="","",IF(AND(K3679=0,K3579&gt;0),C3679,""))</f>
        <v/>
      </c>
    </row>
    <row r="3680">
      <c r="A3680" s="47">
        <f>IF(B3680="","",DATE(YEAR('Debt Inputs'!$E$2),MONTH('Debt Inputs'!$E$2)+36,1))</f>
        <v/>
      </c>
      <c r="B3680" s="18">
        <f>IF('Debt Inputs'!A80="","",'Debt Inputs'!A80)</f>
        <v/>
      </c>
      <c r="C3680" s="19">
        <f>IF(B3680="","",IFERROR(VLOOKUP(B3680,'Debt Inputs'!$A$6:$M$105,2,FALSE),""))</f>
        <v/>
      </c>
      <c r="D3680" s="48">
        <f>IF(B3680="","",K3580)</f>
        <v/>
      </c>
      <c r="E3680" s="21">
        <f>IF(B3680="","",IFERROR(VLOOKUP(B3680,'Debt Inputs'!$A$6:$M$105,5,FALSE),0))</f>
        <v/>
      </c>
      <c r="F3680" s="48">
        <f>IF(D3680="","",IFERROR(D3680*E3680/12,0))</f>
        <v/>
      </c>
      <c r="G3680" s="48">
        <f>IF(D3680="","",MIN(IFERROR(VLOOKUP(B3680,'Debt Inputs'!$A$6:$M$105,7,FALSE),0),D3680+F3680))</f>
        <v/>
      </c>
      <c r="H3680" s="48">
        <f>IF(D3680="","",IF(L3680=1,MAX(0,'Debt Inputs'!$B$2-SUM($G$3606:$G$3705)),0))</f>
        <v/>
      </c>
      <c r="I3680" s="48">
        <f>IF(D3680="","",MIN(D3680+F3680,G3680+H3680))</f>
        <v/>
      </c>
      <c r="J3680" s="48">
        <f>IF(D3680="","",MIN(D3680,MAX(0,I3680-F3680)))</f>
        <v/>
      </c>
      <c r="K3680" s="48">
        <f>IF(D3680="","",MAX(0,D3680+F3680-I3680))</f>
        <v/>
      </c>
      <c r="L3680" s="18">
        <f>IF(D3680="","",IF(D3680&lt;=0,"",1+COUNTIFS($D$3606:$D$3705,"&gt;0",$E$3606:$E$3705,"&gt;"&amp;E3680)))</f>
        <v/>
      </c>
      <c r="M3680" s="18">
        <f>IF(D3680="","",IF(AND(K3680&gt;0,L3680=1),"Yes","No"))</f>
        <v/>
      </c>
      <c r="N3680" s="48">
        <f>IF(D3680="","",N3580+F3680)</f>
        <v/>
      </c>
      <c r="O3680" s="47">
        <f>IF(D3680="","",IF(AND(K3680=0,K3580&gt;0),C3680,""))</f>
        <v/>
      </c>
    </row>
    <row r="3681">
      <c r="A3681" s="49">
        <f>IF(B3681="","",DATE(YEAR('Debt Inputs'!$E$2),MONTH('Debt Inputs'!$E$2)+36,1))</f>
        <v/>
      </c>
      <c r="B3681" s="23">
        <f>IF('Debt Inputs'!A81="","",'Debt Inputs'!A81)</f>
        <v/>
      </c>
      <c r="C3681" s="24">
        <f>IF(B3681="","",IFERROR(VLOOKUP(B3681,'Debt Inputs'!$A$6:$M$105,2,FALSE),""))</f>
        <v/>
      </c>
      <c r="D3681" s="50">
        <f>IF(B3681="","",K3581)</f>
        <v/>
      </c>
      <c r="E3681" s="26">
        <f>IF(B3681="","",IFERROR(VLOOKUP(B3681,'Debt Inputs'!$A$6:$M$105,5,FALSE),0))</f>
        <v/>
      </c>
      <c r="F3681" s="50">
        <f>IF(D3681="","",IFERROR(D3681*E3681/12,0))</f>
        <v/>
      </c>
      <c r="G3681" s="50">
        <f>IF(D3681="","",MIN(IFERROR(VLOOKUP(B3681,'Debt Inputs'!$A$6:$M$105,7,FALSE),0),D3681+F3681))</f>
        <v/>
      </c>
      <c r="H3681" s="50">
        <f>IF(D3681="","",IF(L3681=1,MAX(0,'Debt Inputs'!$B$2-SUM($G$3606:$G$3705)),0))</f>
        <v/>
      </c>
      <c r="I3681" s="50">
        <f>IF(D3681="","",MIN(D3681+F3681,G3681+H3681))</f>
        <v/>
      </c>
      <c r="J3681" s="50">
        <f>IF(D3681="","",MIN(D3681,MAX(0,I3681-F3681)))</f>
        <v/>
      </c>
      <c r="K3681" s="50">
        <f>IF(D3681="","",MAX(0,D3681+F3681-I3681))</f>
        <v/>
      </c>
      <c r="L3681" s="23">
        <f>IF(D3681="","",IF(D3681&lt;=0,"",1+COUNTIFS($D$3606:$D$3705,"&gt;0",$E$3606:$E$3705,"&gt;"&amp;E3681)))</f>
        <v/>
      </c>
      <c r="M3681" s="23">
        <f>IF(D3681="","",IF(AND(K3681&gt;0,L3681=1),"Yes","No"))</f>
        <v/>
      </c>
      <c r="N3681" s="50">
        <f>IF(D3681="","",N3581+F3681)</f>
        <v/>
      </c>
      <c r="O3681" s="49">
        <f>IF(D3681="","",IF(AND(K3681=0,K3581&gt;0),C3681,""))</f>
        <v/>
      </c>
    </row>
    <row r="3682">
      <c r="A3682" s="47">
        <f>IF(B3682="","",DATE(YEAR('Debt Inputs'!$E$2),MONTH('Debt Inputs'!$E$2)+36,1))</f>
        <v/>
      </c>
      <c r="B3682" s="18">
        <f>IF('Debt Inputs'!A82="","",'Debt Inputs'!A82)</f>
        <v/>
      </c>
      <c r="C3682" s="19">
        <f>IF(B3682="","",IFERROR(VLOOKUP(B3682,'Debt Inputs'!$A$6:$M$105,2,FALSE),""))</f>
        <v/>
      </c>
      <c r="D3682" s="48">
        <f>IF(B3682="","",K3582)</f>
        <v/>
      </c>
      <c r="E3682" s="21">
        <f>IF(B3682="","",IFERROR(VLOOKUP(B3682,'Debt Inputs'!$A$6:$M$105,5,FALSE),0))</f>
        <v/>
      </c>
      <c r="F3682" s="48">
        <f>IF(D3682="","",IFERROR(D3682*E3682/12,0))</f>
        <v/>
      </c>
      <c r="G3682" s="48">
        <f>IF(D3682="","",MIN(IFERROR(VLOOKUP(B3682,'Debt Inputs'!$A$6:$M$105,7,FALSE),0),D3682+F3682))</f>
        <v/>
      </c>
      <c r="H3682" s="48">
        <f>IF(D3682="","",IF(L3682=1,MAX(0,'Debt Inputs'!$B$2-SUM($G$3606:$G$3705)),0))</f>
        <v/>
      </c>
      <c r="I3682" s="48">
        <f>IF(D3682="","",MIN(D3682+F3682,G3682+H3682))</f>
        <v/>
      </c>
      <c r="J3682" s="48">
        <f>IF(D3682="","",MIN(D3682,MAX(0,I3682-F3682)))</f>
        <v/>
      </c>
      <c r="K3682" s="48">
        <f>IF(D3682="","",MAX(0,D3682+F3682-I3682))</f>
        <v/>
      </c>
      <c r="L3682" s="18">
        <f>IF(D3682="","",IF(D3682&lt;=0,"",1+COUNTIFS($D$3606:$D$3705,"&gt;0",$E$3606:$E$3705,"&gt;"&amp;E3682)))</f>
        <v/>
      </c>
      <c r="M3682" s="18">
        <f>IF(D3682="","",IF(AND(K3682&gt;0,L3682=1),"Yes","No"))</f>
        <v/>
      </c>
      <c r="N3682" s="48">
        <f>IF(D3682="","",N3582+F3682)</f>
        <v/>
      </c>
      <c r="O3682" s="47">
        <f>IF(D3682="","",IF(AND(K3682=0,K3582&gt;0),C3682,""))</f>
        <v/>
      </c>
    </row>
    <row r="3683">
      <c r="A3683" s="49">
        <f>IF(B3683="","",DATE(YEAR('Debt Inputs'!$E$2),MONTH('Debt Inputs'!$E$2)+36,1))</f>
        <v/>
      </c>
      <c r="B3683" s="23">
        <f>IF('Debt Inputs'!A83="","",'Debt Inputs'!A83)</f>
        <v/>
      </c>
      <c r="C3683" s="24">
        <f>IF(B3683="","",IFERROR(VLOOKUP(B3683,'Debt Inputs'!$A$6:$M$105,2,FALSE),""))</f>
        <v/>
      </c>
      <c r="D3683" s="50">
        <f>IF(B3683="","",K3583)</f>
        <v/>
      </c>
      <c r="E3683" s="26">
        <f>IF(B3683="","",IFERROR(VLOOKUP(B3683,'Debt Inputs'!$A$6:$M$105,5,FALSE),0))</f>
        <v/>
      </c>
      <c r="F3683" s="50">
        <f>IF(D3683="","",IFERROR(D3683*E3683/12,0))</f>
        <v/>
      </c>
      <c r="G3683" s="50">
        <f>IF(D3683="","",MIN(IFERROR(VLOOKUP(B3683,'Debt Inputs'!$A$6:$M$105,7,FALSE),0),D3683+F3683))</f>
        <v/>
      </c>
      <c r="H3683" s="50">
        <f>IF(D3683="","",IF(L3683=1,MAX(0,'Debt Inputs'!$B$2-SUM($G$3606:$G$3705)),0))</f>
        <v/>
      </c>
      <c r="I3683" s="50">
        <f>IF(D3683="","",MIN(D3683+F3683,G3683+H3683))</f>
        <v/>
      </c>
      <c r="J3683" s="50">
        <f>IF(D3683="","",MIN(D3683,MAX(0,I3683-F3683)))</f>
        <v/>
      </c>
      <c r="K3683" s="50">
        <f>IF(D3683="","",MAX(0,D3683+F3683-I3683))</f>
        <v/>
      </c>
      <c r="L3683" s="23">
        <f>IF(D3683="","",IF(D3683&lt;=0,"",1+COUNTIFS($D$3606:$D$3705,"&gt;0",$E$3606:$E$3705,"&gt;"&amp;E3683)))</f>
        <v/>
      </c>
      <c r="M3683" s="23">
        <f>IF(D3683="","",IF(AND(K3683&gt;0,L3683=1),"Yes","No"))</f>
        <v/>
      </c>
      <c r="N3683" s="50">
        <f>IF(D3683="","",N3583+F3683)</f>
        <v/>
      </c>
      <c r="O3683" s="49">
        <f>IF(D3683="","",IF(AND(K3683=0,K3583&gt;0),C3683,""))</f>
        <v/>
      </c>
    </row>
    <row r="3684">
      <c r="A3684" s="47">
        <f>IF(B3684="","",DATE(YEAR('Debt Inputs'!$E$2),MONTH('Debt Inputs'!$E$2)+36,1))</f>
        <v/>
      </c>
      <c r="B3684" s="18">
        <f>IF('Debt Inputs'!A84="","",'Debt Inputs'!A84)</f>
        <v/>
      </c>
      <c r="C3684" s="19">
        <f>IF(B3684="","",IFERROR(VLOOKUP(B3684,'Debt Inputs'!$A$6:$M$105,2,FALSE),""))</f>
        <v/>
      </c>
      <c r="D3684" s="48">
        <f>IF(B3684="","",K3584)</f>
        <v/>
      </c>
      <c r="E3684" s="21">
        <f>IF(B3684="","",IFERROR(VLOOKUP(B3684,'Debt Inputs'!$A$6:$M$105,5,FALSE),0))</f>
        <v/>
      </c>
      <c r="F3684" s="48">
        <f>IF(D3684="","",IFERROR(D3684*E3684/12,0))</f>
        <v/>
      </c>
      <c r="G3684" s="48">
        <f>IF(D3684="","",MIN(IFERROR(VLOOKUP(B3684,'Debt Inputs'!$A$6:$M$105,7,FALSE),0),D3684+F3684))</f>
        <v/>
      </c>
      <c r="H3684" s="48">
        <f>IF(D3684="","",IF(L3684=1,MAX(0,'Debt Inputs'!$B$2-SUM($G$3606:$G$3705)),0))</f>
        <v/>
      </c>
      <c r="I3684" s="48">
        <f>IF(D3684="","",MIN(D3684+F3684,G3684+H3684))</f>
        <v/>
      </c>
      <c r="J3684" s="48">
        <f>IF(D3684="","",MIN(D3684,MAX(0,I3684-F3684)))</f>
        <v/>
      </c>
      <c r="K3684" s="48">
        <f>IF(D3684="","",MAX(0,D3684+F3684-I3684))</f>
        <v/>
      </c>
      <c r="L3684" s="18">
        <f>IF(D3684="","",IF(D3684&lt;=0,"",1+COUNTIFS($D$3606:$D$3705,"&gt;0",$E$3606:$E$3705,"&gt;"&amp;E3684)))</f>
        <v/>
      </c>
      <c r="M3684" s="18">
        <f>IF(D3684="","",IF(AND(K3684&gt;0,L3684=1),"Yes","No"))</f>
        <v/>
      </c>
      <c r="N3684" s="48">
        <f>IF(D3684="","",N3584+F3684)</f>
        <v/>
      </c>
      <c r="O3684" s="47">
        <f>IF(D3684="","",IF(AND(K3684=0,K3584&gt;0),C3684,""))</f>
        <v/>
      </c>
    </row>
    <row r="3685">
      <c r="A3685" s="49">
        <f>IF(B3685="","",DATE(YEAR('Debt Inputs'!$E$2),MONTH('Debt Inputs'!$E$2)+36,1))</f>
        <v/>
      </c>
      <c r="B3685" s="23">
        <f>IF('Debt Inputs'!A85="","",'Debt Inputs'!A85)</f>
        <v/>
      </c>
      <c r="C3685" s="24">
        <f>IF(B3685="","",IFERROR(VLOOKUP(B3685,'Debt Inputs'!$A$6:$M$105,2,FALSE),""))</f>
        <v/>
      </c>
      <c r="D3685" s="50">
        <f>IF(B3685="","",K3585)</f>
        <v/>
      </c>
      <c r="E3685" s="26">
        <f>IF(B3685="","",IFERROR(VLOOKUP(B3685,'Debt Inputs'!$A$6:$M$105,5,FALSE),0))</f>
        <v/>
      </c>
      <c r="F3685" s="50">
        <f>IF(D3685="","",IFERROR(D3685*E3685/12,0))</f>
        <v/>
      </c>
      <c r="G3685" s="50">
        <f>IF(D3685="","",MIN(IFERROR(VLOOKUP(B3685,'Debt Inputs'!$A$6:$M$105,7,FALSE),0),D3685+F3685))</f>
        <v/>
      </c>
      <c r="H3685" s="50">
        <f>IF(D3685="","",IF(L3685=1,MAX(0,'Debt Inputs'!$B$2-SUM($G$3606:$G$3705)),0))</f>
        <v/>
      </c>
      <c r="I3685" s="50">
        <f>IF(D3685="","",MIN(D3685+F3685,G3685+H3685))</f>
        <v/>
      </c>
      <c r="J3685" s="50">
        <f>IF(D3685="","",MIN(D3685,MAX(0,I3685-F3685)))</f>
        <v/>
      </c>
      <c r="K3685" s="50">
        <f>IF(D3685="","",MAX(0,D3685+F3685-I3685))</f>
        <v/>
      </c>
      <c r="L3685" s="23">
        <f>IF(D3685="","",IF(D3685&lt;=0,"",1+COUNTIFS($D$3606:$D$3705,"&gt;0",$E$3606:$E$3705,"&gt;"&amp;E3685)))</f>
        <v/>
      </c>
      <c r="M3685" s="23">
        <f>IF(D3685="","",IF(AND(K3685&gt;0,L3685=1),"Yes","No"))</f>
        <v/>
      </c>
      <c r="N3685" s="50">
        <f>IF(D3685="","",N3585+F3685)</f>
        <v/>
      </c>
      <c r="O3685" s="49">
        <f>IF(D3685="","",IF(AND(K3685=0,K3585&gt;0),C3685,""))</f>
        <v/>
      </c>
    </row>
    <row r="3686">
      <c r="A3686" s="47">
        <f>IF(B3686="","",DATE(YEAR('Debt Inputs'!$E$2),MONTH('Debt Inputs'!$E$2)+36,1))</f>
        <v/>
      </c>
      <c r="B3686" s="18">
        <f>IF('Debt Inputs'!A86="","",'Debt Inputs'!A86)</f>
        <v/>
      </c>
      <c r="C3686" s="19">
        <f>IF(B3686="","",IFERROR(VLOOKUP(B3686,'Debt Inputs'!$A$6:$M$105,2,FALSE),""))</f>
        <v/>
      </c>
      <c r="D3686" s="48">
        <f>IF(B3686="","",K3586)</f>
        <v/>
      </c>
      <c r="E3686" s="21">
        <f>IF(B3686="","",IFERROR(VLOOKUP(B3686,'Debt Inputs'!$A$6:$M$105,5,FALSE),0))</f>
        <v/>
      </c>
      <c r="F3686" s="48">
        <f>IF(D3686="","",IFERROR(D3686*E3686/12,0))</f>
        <v/>
      </c>
      <c r="G3686" s="48">
        <f>IF(D3686="","",MIN(IFERROR(VLOOKUP(B3686,'Debt Inputs'!$A$6:$M$105,7,FALSE),0),D3686+F3686))</f>
        <v/>
      </c>
      <c r="H3686" s="48">
        <f>IF(D3686="","",IF(L3686=1,MAX(0,'Debt Inputs'!$B$2-SUM($G$3606:$G$3705)),0))</f>
        <v/>
      </c>
      <c r="I3686" s="48">
        <f>IF(D3686="","",MIN(D3686+F3686,G3686+H3686))</f>
        <v/>
      </c>
      <c r="J3686" s="48">
        <f>IF(D3686="","",MIN(D3686,MAX(0,I3686-F3686)))</f>
        <v/>
      </c>
      <c r="K3686" s="48">
        <f>IF(D3686="","",MAX(0,D3686+F3686-I3686))</f>
        <v/>
      </c>
      <c r="L3686" s="18">
        <f>IF(D3686="","",IF(D3686&lt;=0,"",1+COUNTIFS($D$3606:$D$3705,"&gt;0",$E$3606:$E$3705,"&gt;"&amp;E3686)))</f>
        <v/>
      </c>
      <c r="M3686" s="18">
        <f>IF(D3686="","",IF(AND(K3686&gt;0,L3686=1),"Yes","No"))</f>
        <v/>
      </c>
      <c r="N3686" s="48">
        <f>IF(D3686="","",N3586+F3686)</f>
        <v/>
      </c>
      <c r="O3686" s="47">
        <f>IF(D3686="","",IF(AND(K3686=0,K3586&gt;0),C3686,""))</f>
        <v/>
      </c>
    </row>
    <row r="3687">
      <c r="A3687" s="49">
        <f>IF(B3687="","",DATE(YEAR('Debt Inputs'!$E$2),MONTH('Debt Inputs'!$E$2)+36,1))</f>
        <v/>
      </c>
      <c r="B3687" s="23">
        <f>IF('Debt Inputs'!A87="","",'Debt Inputs'!A87)</f>
        <v/>
      </c>
      <c r="C3687" s="24">
        <f>IF(B3687="","",IFERROR(VLOOKUP(B3687,'Debt Inputs'!$A$6:$M$105,2,FALSE),""))</f>
        <v/>
      </c>
      <c r="D3687" s="50">
        <f>IF(B3687="","",K3587)</f>
        <v/>
      </c>
      <c r="E3687" s="26">
        <f>IF(B3687="","",IFERROR(VLOOKUP(B3687,'Debt Inputs'!$A$6:$M$105,5,FALSE),0))</f>
        <v/>
      </c>
      <c r="F3687" s="50">
        <f>IF(D3687="","",IFERROR(D3687*E3687/12,0))</f>
        <v/>
      </c>
      <c r="G3687" s="50">
        <f>IF(D3687="","",MIN(IFERROR(VLOOKUP(B3687,'Debt Inputs'!$A$6:$M$105,7,FALSE),0),D3687+F3687))</f>
        <v/>
      </c>
      <c r="H3687" s="50">
        <f>IF(D3687="","",IF(L3687=1,MAX(0,'Debt Inputs'!$B$2-SUM($G$3606:$G$3705)),0))</f>
        <v/>
      </c>
      <c r="I3687" s="50">
        <f>IF(D3687="","",MIN(D3687+F3687,G3687+H3687))</f>
        <v/>
      </c>
      <c r="J3687" s="50">
        <f>IF(D3687="","",MIN(D3687,MAX(0,I3687-F3687)))</f>
        <v/>
      </c>
      <c r="K3687" s="50">
        <f>IF(D3687="","",MAX(0,D3687+F3687-I3687))</f>
        <v/>
      </c>
      <c r="L3687" s="23">
        <f>IF(D3687="","",IF(D3687&lt;=0,"",1+COUNTIFS($D$3606:$D$3705,"&gt;0",$E$3606:$E$3705,"&gt;"&amp;E3687)))</f>
        <v/>
      </c>
      <c r="M3687" s="23">
        <f>IF(D3687="","",IF(AND(K3687&gt;0,L3687=1),"Yes","No"))</f>
        <v/>
      </c>
      <c r="N3687" s="50">
        <f>IF(D3687="","",N3587+F3687)</f>
        <v/>
      </c>
      <c r="O3687" s="49">
        <f>IF(D3687="","",IF(AND(K3687=0,K3587&gt;0),C3687,""))</f>
        <v/>
      </c>
    </row>
    <row r="3688">
      <c r="A3688" s="47">
        <f>IF(B3688="","",DATE(YEAR('Debt Inputs'!$E$2),MONTH('Debt Inputs'!$E$2)+36,1))</f>
        <v/>
      </c>
      <c r="B3688" s="18">
        <f>IF('Debt Inputs'!A88="","",'Debt Inputs'!A88)</f>
        <v/>
      </c>
      <c r="C3688" s="19">
        <f>IF(B3688="","",IFERROR(VLOOKUP(B3688,'Debt Inputs'!$A$6:$M$105,2,FALSE),""))</f>
        <v/>
      </c>
      <c r="D3688" s="48">
        <f>IF(B3688="","",K3588)</f>
        <v/>
      </c>
      <c r="E3688" s="21">
        <f>IF(B3688="","",IFERROR(VLOOKUP(B3688,'Debt Inputs'!$A$6:$M$105,5,FALSE),0))</f>
        <v/>
      </c>
      <c r="F3688" s="48">
        <f>IF(D3688="","",IFERROR(D3688*E3688/12,0))</f>
        <v/>
      </c>
      <c r="G3688" s="48">
        <f>IF(D3688="","",MIN(IFERROR(VLOOKUP(B3688,'Debt Inputs'!$A$6:$M$105,7,FALSE),0),D3688+F3688))</f>
        <v/>
      </c>
      <c r="H3688" s="48">
        <f>IF(D3688="","",IF(L3688=1,MAX(0,'Debt Inputs'!$B$2-SUM($G$3606:$G$3705)),0))</f>
        <v/>
      </c>
      <c r="I3688" s="48">
        <f>IF(D3688="","",MIN(D3688+F3688,G3688+H3688))</f>
        <v/>
      </c>
      <c r="J3688" s="48">
        <f>IF(D3688="","",MIN(D3688,MAX(0,I3688-F3688)))</f>
        <v/>
      </c>
      <c r="K3688" s="48">
        <f>IF(D3688="","",MAX(0,D3688+F3688-I3688))</f>
        <v/>
      </c>
      <c r="L3688" s="18">
        <f>IF(D3688="","",IF(D3688&lt;=0,"",1+COUNTIFS($D$3606:$D$3705,"&gt;0",$E$3606:$E$3705,"&gt;"&amp;E3688)))</f>
        <v/>
      </c>
      <c r="M3688" s="18">
        <f>IF(D3688="","",IF(AND(K3688&gt;0,L3688=1),"Yes","No"))</f>
        <v/>
      </c>
      <c r="N3688" s="48">
        <f>IF(D3688="","",N3588+F3688)</f>
        <v/>
      </c>
      <c r="O3688" s="47">
        <f>IF(D3688="","",IF(AND(K3688=0,K3588&gt;0),C3688,""))</f>
        <v/>
      </c>
    </row>
    <row r="3689">
      <c r="A3689" s="49">
        <f>IF(B3689="","",DATE(YEAR('Debt Inputs'!$E$2),MONTH('Debt Inputs'!$E$2)+36,1))</f>
        <v/>
      </c>
      <c r="B3689" s="23">
        <f>IF('Debt Inputs'!A89="","",'Debt Inputs'!A89)</f>
        <v/>
      </c>
      <c r="C3689" s="24">
        <f>IF(B3689="","",IFERROR(VLOOKUP(B3689,'Debt Inputs'!$A$6:$M$105,2,FALSE),""))</f>
        <v/>
      </c>
      <c r="D3689" s="50">
        <f>IF(B3689="","",K3589)</f>
        <v/>
      </c>
      <c r="E3689" s="26">
        <f>IF(B3689="","",IFERROR(VLOOKUP(B3689,'Debt Inputs'!$A$6:$M$105,5,FALSE),0))</f>
        <v/>
      </c>
      <c r="F3689" s="50">
        <f>IF(D3689="","",IFERROR(D3689*E3689/12,0))</f>
        <v/>
      </c>
      <c r="G3689" s="50">
        <f>IF(D3689="","",MIN(IFERROR(VLOOKUP(B3689,'Debt Inputs'!$A$6:$M$105,7,FALSE),0),D3689+F3689))</f>
        <v/>
      </c>
      <c r="H3689" s="50">
        <f>IF(D3689="","",IF(L3689=1,MAX(0,'Debt Inputs'!$B$2-SUM($G$3606:$G$3705)),0))</f>
        <v/>
      </c>
      <c r="I3689" s="50">
        <f>IF(D3689="","",MIN(D3689+F3689,G3689+H3689))</f>
        <v/>
      </c>
      <c r="J3689" s="50">
        <f>IF(D3689="","",MIN(D3689,MAX(0,I3689-F3689)))</f>
        <v/>
      </c>
      <c r="K3689" s="50">
        <f>IF(D3689="","",MAX(0,D3689+F3689-I3689))</f>
        <v/>
      </c>
      <c r="L3689" s="23">
        <f>IF(D3689="","",IF(D3689&lt;=0,"",1+COUNTIFS($D$3606:$D$3705,"&gt;0",$E$3606:$E$3705,"&gt;"&amp;E3689)))</f>
        <v/>
      </c>
      <c r="M3689" s="23">
        <f>IF(D3689="","",IF(AND(K3689&gt;0,L3689=1),"Yes","No"))</f>
        <v/>
      </c>
      <c r="N3689" s="50">
        <f>IF(D3689="","",N3589+F3689)</f>
        <v/>
      </c>
      <c r="O3689" s="49">
        <f>IF(D3689="","",IF(AND(K3689=0,K3589&gt;0),C3689,""))</f>
        <v/>
      </c>
    </row>
    <row r="3690">
      <c r="A3690" s="47">
        <f>IF(B3690="","",DATE(YEAR('Debt Inputs'!$E$2),MONTH('Debt Inputs'!$E$2)+36,1))</f>
        <v/>
      </c>
      <c r="B3690" s="18">
        <f>IF('Debt Inputs'!A90="","",'Debt Inputs'!A90)</f>
        <v/>
      </c>
      <c r="C3690" s="19">
        <f>IF(B3690="","",IFERROR(VLOOKUP(B3690,'Debt Inputs'!$A$6:$M$105,2,FALSE),""))</f>
        <v/>
      </c>
      <c r="D3690" s="48">
        <f>IF(B3690="","",K3590)</f>
        <v/>
      </c>
      <c r="E3690" s="21">
        <f>IF(B3690="","",IFERROR(VLOOKUP(B3690,'Debt Inputs'!$A$6:$M$105,5,FALSE),0))</f>
        <v/>
      </c>
      <c r="F3690" s="48">
        <f>IF(D3690="","",IFERROR(D3690*E3690/12,0))</f>
        <v/>
      </c>
      <c r="G3690" s="48">
        <f>IF(D3690="","",MIN(IFERROR(VLOOKUP(B3690,'Debt Inputs'!$A$6:$M$105,7,FALSE),0),D3690+F3690))</f>
        <v/>
      </c>
      <c r="H3690" s="48">
        <f>IF(D3690="","",IF(L3690=1,MAX(0,'Debt Inputs'!$B$2-SUM($G$3606:$G$3705)),0))</f>
        <v/>
      </c>
      <c r="I3690" s="48">
        <f>IF(D3690="","",MIN(D3690+F3690,G3690+H3690))</f>
        <v/>
      </c>
      <c r="J3690" s="48">
        <f>IF(D3690="","",MIN(D3690,MAX(0,I3690-F3690)))</f>
        <v/>
      </c>
      <c r="K3690" s="48">
        <f>IF(D3690="","",MAX(0,D3690+F3690-I3690))</f>
        <v/>
      </c>
      <c r="L3690" s="18">
        <f>IF(D3690="","",IF(D3690&lt;=0,"",1+COUNTIFS($D$3606:$D$3705,"&gt;0",$E$3606:$E$3705,"&gt;"&amp;E3690)))</f>
        <v/>
      </c>
      <c r="M3690" s="18">
        <f>IF(D3690="","",IF(AND(K3690&gt;0,L3690=1),"Yes","No"))</f>
        <v/>
      </c>
      <c r="N3690" s="48">
        <f>IF(D3690="","",N3590+F3690)</f>
        <v/>
      </c>
      <c r="O3690" s="47">
        <f>IF(D3690="","",IF(AND(K3690=0,K3590&gt;0),C3690,""))</f>
        <v/>
      </c>
    </row>
    <row r="3691">
      <c r="A3691" s="49">
        <f>IF(B3691="","",DATE(YEAR('Debt Inputs'!$E$2),MONTH('Debt Inputs'!$E$2)+36,1))</f>
        <v/>
      </c>
      <c r="B3691" s="23">
        <f>IF('Debt Inputs'!A91="","",'Debt Inputs'!A91)</f>
        <v/>
      </c>
      <c r="C3691" s="24">
        <f>IF(B3691="","",IFERROR(VLOOKUP(B3691,'Debt Inputs'!$A$6:$M$105,2,FALSE),""))</f>
        <v/>
      </c>
      <c r="D3691" s="50">
        <f>IF(B3691="","",K3591)</f>
        <v/>
      </c>
      <c r="E3691" s="26">
        <f>IF(B3691="","",IFERROR(VLOOKUP(B3691,'Debt Inputs'!$A$6:$M$105,5,FALSE),0))</f>
        <v/>
      </c>
      <c r="F3691" s="50">
        <f>IF(D3691="","",IFERROR(D3691*E3691/12,0))</f>
        <v/>
      </c>
      <c r="G3691" s="50">
        <f>IF(D3691="","",MIN(IFERROR(VLOOKUP(B3691,'Debt Inputs'!$A$6:$M$105,7,FALSE),0),D3691+F3691))</f>
        <v/>
      </c>
      <c r="H3691" s="50">
        <f>IF(D3691="","",IF(L3691=1,MAX(0,'Debt Inputs'!$B$2-SUM($G$3606:$G$3705)),0))</f>
        <v/>
      </c>
      <c r="I3691" s="50">
        <f>IF(D3691="","",MIN(D3691+F3691,G3691+H3691))</f>
        <v/>
      </c>
      <c r="J3691" s="50">
        <f>IF(D3691="","",MIN(D3691,MAX(0,I3691-F3691)))</f>
        <v/>
      </c>
      <c r="K3691" s="50">
        <f>IF(D3691="","",MAX(0,D3691+F3691-I3691))</f>
        <v/>
      </c>
      <c r="L3691" s="23">
        <f>IF(D3691="","",IF(D3691&lt;=0,"",1+COUNTIFS($D$3606:$D$3705,"&gt;0",$E$3606:$E$3705,"&gt;"&amp;E3691)))</f>
        <v/>
      </c>
      <c r="M3691" s="23">
        <f>IF(D3691="","",IF(AND(K3691&gt;0,L3691=1),"Yes","No"))</f>
        <v/>
      </c>
      <c r="N3691" s="50">
        <f>IF(D3691="","",N3591+F3691)</f>
        <v/>
      </c>
      <c r="O3691" s="49">
        <f>IF(D3691="","",IF(AND(K3691=0,K3591&gt;0),C3691,""))</f>
        <v/>
      </c>
    </row>
    <row r="3692">
      <c r="A3692" s="47">
        <f>IF(B3692="","",DATE(YEAR('Debt Inputs'!$E$2),MONTH('Debt Inputs'!$E$2)+36,1))</f>
        <v/>
      </c>
      <c r="B3692" s="18">
        <f>IF('Debt Inputs'!A92="","",'Debt Inputs'!A92)</f>
        <v/>
      </c>
      <c r="C3692" s="19">
        <f>IF(B3692="","",IFERROR(VLOOKUP(B3692,'Debt Inputs'!$A$6:$M$105,2,FALSE),""))</f>
        <v/>
      </c>
      <c r="D3692" s="48">
        <f>IF(B3692="","",K3592)</f>
        <v/>
      </c>
      <c r="E3692" s="21">
        <f>IF(B3692="","",IFERROR(VLOOKUP(B3692,'Debt Inputs'!$A$6:$M$105,5,FALSE),0))</f>
        <v/>
      </c>
      <c r="F3692" s="48">
        <f>IF(D3692="","",IFERROR(D3692*E3692/12,0))</f>
        <v/>
      </c>
      <c r="G3692" s="48">
        <f>IF(D3692="","",MIN(IFERROR(VLOOKUP(B3692,'Debt Inputs'!$A$6:$M$105,7,FALSE),0),D3692+F3692))</f>
        <v/>
      </c>
      <c r="H3692" s="48">
        <f>IF(D3692="","",IF(L3692=1,MAX(0,'Debt Inputs'!$B$2-SUM($G$3606:$G$3705)),0))</f>
        <v/>
      </c>
      <c r="I3692" s="48">
        <f>IF(D3692="","",MIN(D3692+F3692,G3692+H3692))</f>
        <v/>
      </c>
      <c r="J3692" s="48">
        <f>IF(D3692="","",MIN(D3692,MAX(0,I3692-F3692)))</f>
        <v/>
      </c>
      <c r="K3692" s="48">
        <f>IF(D3692="","",MAX(0,D3692+F3692-I3692))</f>
        <v/>
      </c>
      <c r="L3692" s="18">
        <f>IF(D3692="","",IF(D3692&lt;=0,"",1+COUNTIFS($D$3606:$D$3705,"&gt;0",$E$3606:$E$3705,"&gt;"&amp;E3692)))</f>
        <v/>
      </c>
      <c r="M3692" s="18">
        <f>IF(D3692="","",IF(AND(K3692&gt;0,L3692=1),"Yes","No"))</f>
        <v/>
      </c>
      <c r="N3692" s="48">
        <f>IF(D3692="","",N3592+F3692)</f>
        <v/>
      </c>
      <c r="O3692" s="47">
        <f>IF(D3692="","",IF(AND(K3692=0,K3592&gt;0),C3692,""))</f>
        <v/>
      </c>
    </row>
    <row r="3693">
      <c r="A3693" s="49">
        <f>IF(B3693="","",DATE(YEAR('Debt Inputs'!$E$2),MONTH('Debt Inputs'!$E$2)+36,1))</f>
        <v/>
      </c>
      <c r="B3693" s="23">
        <f>IF('Debt Inputs'!A93="","",'Debt Inputs'!A93)</f>
        <v/>
      </c>
      <c r="C3693" s="24">
        <f>IF(B3693="","",IFERROR(VLOOKUP(B3693,'Debt Inputs'!$A$6:$M$105,2,FALSE),""))</f>
        <v/>
      </c>
      <c r="D3693" s="50">
        <f>IF(B3693="","",K3593)</f>
        <v/>
      </c>
      <c r="E3693" s="26">
        <f>IF(B3693="","",IFERROR(VLOOKUP(B3693,'Debt Inputs'!$A$6:$M$105,5,FALSE),0))</f>
        <v/>
      </c>
      <c r="F3693" s="50">
        <f>IF(D3693="","",IFERROR(D3693*E3693/12,0))</f>
        <v/>
      </c>
      <c r="G3693" s="50">
        <f>IF(D3693="","",MIN(IFERROR(VLOOKUP(B3693,'Debt Inputs'!$A$6:$M$105,7,FALSE),0),D3693+F3693))</f>
        <v/>
      </c>
      <c r="H3693" s="50">
        <f>IF(D3693="","",IF(L3693=1,MAX(0,'Debt Inputs'!$B$2-SUM($G$3606:$G$3705)),0))</f>
        <v/>
      </c>
      <c r="I3693" s="50">
        <f>IF(D3693="","",MIN(D3693+F3693,G3693+H3693))</f>
        <v/>
      </c>
      <c r="J3693" s="50">
        <f>IF(D3693="","",MIN(D3693,MAX(0,I3693-F3693)))</f>
        <v/>
      </c>
      <c r="K3693" s="50">
        <f>IF(D3693="","",MAX(0,D3693+F3693-I3693))</f>
        <v/>
      </c>
      <c r="L3693" s="23">
        <f>IF(D3693="","",IF(D3693&lt;=0,"",1+COUNTIFS($D$3606:$D$3705,"&gt;0",$E$3606:$E$3705,"&gt;"&amp;E3693)))</f>
        <v/>
      </c>
      <c r="M3693" s="23">
        <f>IF(D3693="","",IF(AND(K3693&gt;0,L3693=1),"Yes","No"))</f>
        <v/>
      </c>
      <c r="N3693" s="50">
        <f>IF(D3693="","",N3593+F3693)</f>
        <v/>
      </c>
      <c r="O3693" s="49">
        <f>IF(D3693="","",IF(AND(K3693=0,K3593&gt;0),C3693,""))</f>
        <v/>
      </c>
    </row>
    <row r="3694">
      <c r="A3694" s="47">
        <f>IF(B3694="","",DATE(YEAR('Debt Inputs'!$E$2),MONTH('Debt Inputs'!$E$2)+36,1))</f>
        <v/>
      </c>
      <c r="B3694" s="18">
        <f>IF('Debt Inputs'!A94="","",'Debt Inputs'!A94)</f>
        <v/>
      </c>
      <c r="C3694" s="19">
        <f>IF(B3694="","",IFERROR(VLOOKUP(B3694,'Debt Inputs'!$A$6:$M$105,2,FALSE),""))</f>
        <v/>
      </c>
      <c r="D3694" s="48">
        <f>IF(B3694="","",K3594)</f>
        <v/>
      </c>
      <c r="E3694" s="21">
        <f>IF(B3694="","",IFERROR(VLOOKUP(B3694,'Debt Inputs'!$A$6:$M$105,5,FALSE),0))</f>
        <v/>
      </c>
      <c r="F3694" s="48">
        <f>IF(D3694="","",IFERROR(D3694*E3694/12,0))</f>
        <v/>
      </c>
      <c r="G3694" s="48">
        <f>IF(D3694="","",MIN(IFERROR(VLOOKUP(B3694,'Debt Inputs'!$A$6:$M$105,7,FALSE),0),D3694+F3694))</f>
        <v/>
      </c>
      <c r="H3694" s="48">
        <f>IF(D3694="","",IF(L3694=1,MAX(0,'Debt Inputs'!$B$2-SUM($G$3606:$G$3705)),0))</f>
        <v/>
      </c>
      <c r="I3694" s="48">
        <f>IF(D3694="","",MIN(D3694+F3694,G3694+H3694))</f>
        <v/>
      </c>
      <c r="J3694" s="48">
        <f>IF(D3694="","",MIN(D3694,MAX(0,I3694-F3694)))</f>
        <v/>
      </c>
      <c r="K3694" s="48">
        <f>IF(D3694="","",MAX(0,D3694+F3694-I3694))</f>
        <v/>
      </c>
      <c r="L3694" s="18">
        <f>IF(D3694="","",IF(D3694&lt;=0,"",1+COUNTIFS($D$3606:$D$3705,"&gt;0",$E$3606:$E$3705,"&gt;"&amp;E3694)))</f>
        <v/>
      </c>
      <c r="M3694" s="18">
        <f>IF(D3694="","",IF(AND(K3694&gt;0,L3694=1),"Yes","No"))</f>
        <v/>
      </c>
      <c r="N3694" s="48">
        <f>IF(D3694="","",N3594+F3694)</f>
        <v/>
      </c>
      <c r="O3694" s="47">
        <f>IF(D3694="","",IF(AND(K3694=0,K3594&gt;0),C3694,""))</f>
        <v/>
      </c>
    </row>
    <row r="3695">
      <c r="A3695" s="49">
        <f>IF(B3695="","",DATE(YEAR('Debt Inputs'!$E$2),MONTH('Debt Inputs'!$E$2)+36,1))</f>
        <v/>
      </c>
      <c r="B3695" s="23">
        <f>IF('Debt Inputs'!A95="","",'Debt Inputs'!A95)</f>
        <v/>
      </c>
      <c r="C3695" s="24">
        <f>IF(B3695="","",IFERROR(VLOOKUP(B3695,'Debt Inputs'!$A$6:$M$105,2,FALSE),""))</f>
        <v/>
      </c>
      <c r="D3695" s="50">
        <f>IF(B3695="","",K3595)</f>
        <v/>
      </c>
      <c r="E3695" s="26">
        <f>IF(B3695="","",IFERROR(VLOOKUP(B3695,'Debt Inputs'!$A$6:$M$105,5,FALSE),0))</f>
        <v/>
      </c>
      <c r="F3695" s="50">
        <f>IF(D3695="","",IFERROR(D3695*E3695/12,0))</f>
        <v/>
      </c>
      <c r="G3695" s="50">
        <f>IF(D3695="","",MIN(IFERROR(VLOOKUP(B3695,'Debt Inputs'!$A$6:$M$105,7,FALSE),0),D3695+F3695))</f>
        <v/>
      </c>
      <c r="H3695" s="50">
        <f>IF(D3695="","",IF(L3695=1,MAX(0,'Debt Inputs'!$B$2-SUM($G$3606:$G$3705)),0))</f>
        <v/>
      </c>
      <c r="I3695" s="50">
        <f>IF(D3695="","",MIN(D3695+F3695,G3695+H3695))</f>
        <v/>
      </c>
      <c r="J3695" s="50">
        <f>IF(D3695="","",MIN(D3695,MAX(0,I3695-F3695)))</f>
        <v/>
      </c>
      <c r="K3695" s="50">
        <f>IF(D3695="","",MAX(0,D3695+F3695-I3695))</f>
        <v/>
      </c>
      <c r="L3695" s="23">
        <f>IF(D3695="","",IF(D3695&lt;=0,"",1+COUNTIFS($D$3606:$D$3705,"&gt;0",$E$3606:$E$3705,"&gt;"&amp;E3695)))</f>
        <v/>
      </c>
      <c r="M3695" s="23">
        <f>IF(D3695="","",IF(AND(K3695&gt;0,L3695=1),"Yes","No"))</f>
        <v/>
      </c>
      <c r="N3695" s="50">
        <f>IF(D3695="","",N3595+F3695)</f>
        <v/>
      </c>
      <c r="O3695" s="49">
        <f>IF(D3695="","",IF(AND(K3695=0,K3595&gt;0),C3695,""))</f>
        <v/>
      </c>
    </row>
    <row r="3696">
      <c r="A3696" s="47">
        <f>IF(B3696="","",DATE(YEAR('Debt Inputs'!$E$2),MONTH('Debt Inputs'!$E$2)+36,1))</f>
        <v/>
      </c>
      <c r="B3696" s="18">
        <f>IF('Debt Inputs'!A96="","",'Debt Inputs'!A96)</f>
        <v/>
      </c>
      <c r="C3696" s="19">
        <f>IF(B3696="","",IFERROR(VLOOKUP(B3696,'Debt Inputs'!$A$6:$M$105,2,FALSE),""))</f>
        <v/>
      </c>
      <c r="D3696" s="48">
        <f>IF(B3696="","",K3596)</f>
        <v/>
      </c>
      <c r="E3696" s="21">
        <f>IF(B3696="","",IFERROR(VLOOKUP(B3696,'Debt Inputs'!$A$6:$M$105,5,FALSE),0))</f>
        <v/>
      </c>
      <c r="F3696" s="48">
        <f>IF(D3696="","",IFERROR(D3696*E3696/12,0))</f>
        <v/>
      </c>
      <c r="G3696" s="48">
        <f>IF(D3696="","",MIN(IFERROR(VLOOKUP(B3696,'Debt Inputs'!$A$6:$M$105,7,FALSE),0),D3696+F3696))</f>
        <v/>
      </c>
      <c r="H3696" s="48">
        <f>IF(D3696="","",IF(L3696=1,MAX(0,'Debt Inputs'!$B$2-SUM($G$3606:$G$3705)),0))</f>
        <v/>
      </c>
      <c r="I3696" s="48">
        <f>IF(D3696="","",MIN(D3696+F3696,G3696+H3696))</f>
        <v/>
      </c>
      <c r="J3696" s="48">
        <f>IF(D3696="","",MIN(D3696,MAX(0,I3696-F3696)))</f>
        <v/>
      </c>
      <c r="K3696" s="48">
        <f>IF(D3696="","",MAX(0,D3696+F3696-I3696))</f>
        <v/>
      </c>
      <c r="L3696" s="18">
        <f>IF(D3696="","",IF(D3696&lt;=0,"",1+COUNTIFS($D$3606:$D$3705,"&gt;0",$E$3606:$E$3705,"&gt;"&amp;E3696)))</f>
        <v/>
      </c>
      <c r="M3696" s="18">
        <f>IF(D3696="","",IF(AND(K3696&gt;0,L3696=1),"Yes","No"))</f>
        <v/>
      </c>
      <c r="N3696" s="48">
        <f>IF(D3696="","",N3596+F3696)</f>
        <v/>
      </c>
      <c r="O3696" s="47">
        <f>IF(D3696="","",IF(AND(K3696=0,K3596&gt;0),C3696,""))</f>
        <v/>
      </c>
    </row>
    <row r="3697">
      <c r="A3697" s="49">
        <f>IF(B3697="","",DATE(YEAR('Debt Inputs'!$E$2),MONTH('Debt Inputs'!$E$2)+36,1))</f>
        <v/>
      </c>
      <c r="B3697" s="23">
        <f>IF('Debt Inputs'!A97="","",'Debt Inputs'!A97)</f>
        <v/>
      </c>
      <c r="C3697" s="24">
        <f>IF(B3697="","",IFERROR(VLOOKUP(B3697,'Debt Inputs'!$A$6:$M$105,2,FALSE),""))</f>
        <v/>
      </c>
      <c r="D3697" s="50">
        <f>IF(B3697="","",K3597)</f>
        <v/>
      </c>
      <c r="E3697" s="26">
        <f>IF(B3697="","",IFERROR(VLOOKUP(B3697,'Debt Inputs'!$A$6:$M$105,5,FALSE),0))</f>
        <v/>
      </c>
      <c r="F3697" s="50">
        <f>IF(D3697="","",IFERROR(D3697*E3697/12,0))</f>
        <v/>
      </c>
      <c r="G3697" s="50">
        <f>IF(D3697="","",MIN(IFERROR(VLOOKUP(B3697,'Debt Inputs'!$A$6:$M$105,7,FALSE),0),D3697+F3697))</f>
        <v/>
      </c>
      <c r="H3697" s="50">
        <f>IF(D3697="","",IF(L3697=1,MAX(0,'Debt Inputs'!$B$2-SUM($G$3606:$G$3705)),0))</f>
        <v/>
      </c>
      <c r="I3697" s="50">
        <f>IF(D3697="","",MIN(D3697+F3697,G3697+H3697))</f>
        <v/>
      </c>
      <c r="J3697" s="50">
        <f>IF(D3697="","",MIN(D3697,MAX(0,I3697-F3697)))</f>
        <v/>
      </c>
      <c r="K3697" s="50">
        <f>IF(D3697="","",MAX(0,D3697+F3697-I3697))</f>
        <v/>
      </c>
      <c r="L3697" s="23">
        <f>IF(D3697="","",IF(D3697&lt;=0,"",1+COUNTIFS($D$3606:$D$3705,"&gt;0",$E$3606:$E$3705,"&gt;"&amp;E3697)))</f>
        <v/>
      </c>
      <c r="M3697" s="23">
        <f>IF(D3697="","",IF(AND(K3697&gt;0,L3697=1),"Yes","No"))</f>
        <v/>
      </c>
      <c r="N3697" s="50">
        <f>IF(D3697="","",N3597+F3697)</f>
        <v/>
      </c>
      <c r="O3697" s="49">
        <f>IF(D3697="","",IF(AND(K3697=0,K3597&gt;0),C3697,""))</f>
        <v/>
      </c>
    </row>
    <row r="3698">
      <c r="A3698" s="47">
        <f>IF(B3698="","",DATE(YEAR('Debt Inputs'!$E$2),MONTH('Debt Inputs'!$E$2)+36,1))</f>
        <v/>
      </c>
      <c r="B3698" s="18">
        <f>IF('Debt Inputs'!A98="","",'Debt Inputs'!A98)</f>
        <v/>
      </c>
      <c r="C3698" s="19">
        <f>IF(B3698="","",IFERROR(VLOOKUP(B3698,'Debt Inputs'!$A$6:$M$105,2,FALSE),""))</f>
        <v/>
      </c>
      <c r="D3698" s="48">
        <f>IF(B3698="","",K3598)</f>
        <v/>
      </c>
      <c r="E3698" s="21">
        <f>IF(B3698="","",IFERROR(VLOOKUP(B3698,'Debt Inputs'!$A$6:$M$105,5,FALSE),0))</f>
        <v/>
      </c>
      <c r="F3698" s="48">
        <f>IF(D3698="","",IFERROR(D3698*E3698/12,0))</f>
        <v/>
      </c>
      <c r="G3698" s="48">
        <f>IF(D3698="","",MIN(IFERROR(VLOOKUP(B3698,'Debt Inputs'!$A$6:$M$105,7,FALSE),0),D3698+F3698))</f>
        <v/>
      </c>
      <c r="H3698" s="48">
        <f>IF(D3698="","",IF(L3698=1,MAX(0,'Debt Inputs'!$B$2-SUM($G$3606:$G$3705)),0))</f>
        <v/>
      </c>
      <c r="I3698" s="48">
        <f>IF(D3698="","",MIN(D3698+F3698,G3698+H3698))</f>
        <v/>
      </c>
      <c r="J3698" s="48">
        <f>IF(D3698="","",MIN(D3698,MAX(0,I3698-F3698)))</f>
        <v/>
      </c>
      <c r="K3698" s="48">
        <f>IF(D3698="","",MAX(0,D3698+F3698-I3698))</f>
        <v/>
      </c>
      <c r="L3698" s="18">
        <f>IF(D3698="","",IF(D3698&lt;=0,"",1+COUNTIFS($D$3606:$D$3705,"&gt;0",$E$3606:$E$3705,"&gt;"&amp;E3698)))</f>
        <v/>
      </c>
      <c r="M3698" s="18">
        <f>IF(D3698="","",IF(AND(K3698&gt;0,L3698=1),"Yes","No"))</f>
        <v/>
      </c>
      <c r="N3698" s="48">
        <f>IF(D3698="","",N3598+F3698)</f>
        <v/>
      </c>
      <c r="O3698" s="47">
        <f>IF(D3698="","",IF(AND(K3698=0,K3598&gt;0),C3698,""))</f>
        <v/>
      </c>
    </row>
    <row r="3699">
      <c r="A3699" s="49">
        <f>IF(B3699="","",DATE(YEAR('Debt Inputs'!$E$2),MONTH('Debt Inputs'!$E$2)+36,1))</f>
        <v/>
      </c>
      <c r="B3699" s="23">
        <f>IF('Debt Inputs'!A99="","",'Debt Inputs'!A99)</f>
        <v/>
      </c>
      <c r="C3699" s="24">
        <f>IF(B3699="","",IFERROR(VLOOKUP(B3699,'Debt Inputs'!$A$6:$M$105,2,FALSE),""))</f>
        <v/>
      </c>
      <c r="D3699" s="50">
        <f>IF(B3699="","",K3599)</f>
        <v/>
      </c>
      <c r="E3699" s="26">
        <f>IF(B3699="","",IFERROR(VLOOKUP(B3699,'Debt Inputs'!$A$6:$M$105,5,FALSE),0))</f>
        <v/>
      </c>
      <c r="F3699" s="50">
        <f>IF(D3699="","",IFERROR(D3699*E3699/12,0))</f>
        <v/>
      </c>
      <c r="G3699" s="50">
        <f>IF(D3699="","",MIN(IFERROR(VLOOKUP(B3699,'Debt Inputs'!$A$6:$M$105,7,FALSE),0),D3699+F3699))</f>
        <v/>
      </c>
      <c r="H3699" s="50">
        <f>IF(D3699="","",IF(L3699=1,MAX(0,'Debt Inputs'!$B$2-SUM($G$3606:$G$3705)),0))</f>
        <v/>
      </c>
      <c r="I3699" s="50">
        <f>IF(D3699="","",MIN(D3699+F3699,G3699+H3699))</f>
        <v/>
      </c>
      <c r="J3699" s="50">
        <f>IF(D3699="","",MIN(D3699,MAX(0,I3699-F3699)))</f>
        <v/>
      </c>
      <c r="K3699" s="50">
        <f>IF(D3699="","",MAX(0,D3699+F3699-I3699))</f>
        <v/>
      </c>
      <c r="L3699" s="23">
        <f>IF(D3699="","",IF(D3699&lt;=0,"",1+COUNTIFS($D$3606:$D$3705,"&gt;0",$E$3606:$E$3705,"&gt;"&amp;E3699)))</f>
        <v/>
      </c>
      <c r="M3699" s="23">
        <f>IF(D3699="","",IF(AND(K3699&gt;0,L3699=1),"Yes","No"))</f>
        <v/>
      </c>
      <c r="N3699" s="50">
        <f>IF(D3699="","",N3599+F3699)</f>
        <v/>
      </c>
      <c r="O3699" s="49">
        <f>IF(D3699="","",IF(AND(K3699=0,K3599&gt;0),C3699,""))</f>
        <v/>
      </c>
    </row>
    <row r="3700">
      <c r="A3700" s="47">
        <f>IF(B3700="","",DATE(YEAR('Debt Inputs'!$E$2),MONTH('Debt Inputs'!$E$2)+36,1))</f>
        <v/>
      </c>
      <c r="B3700" s="18">
        <f>IF('Debt Inputs'!A100="","",'Debt Inputs'!A100)</f>
        <v/>
      </c>
      <c r="C3700" s="19">
        <f>IF(B3700="","",IFERROR(VLOOKUP(B3700,'Debt Inputs'!$A$6:$M$105,2,FALSE),""))</f>
        <v/>
      </c>
      <c r="D3700" s="48">
        <f>IF(B3700="","",K3600)</f>
        <v/>
      </c>
      <c r="E3700" s="21">
        <f>IF(B3700="","",IFERROR(VLOOKUP(B3700,'Debt Inputs'!$A$6:$M$105,5,FALSE),0))</f>
        <v/>
      </c>
      <c r="F3700" s="48">
        <f>IF(D3700="","",IFERROR(D3700*E3700/12,0))</f>
        <v/>
      </c>
      <c r="G3700" s="48">
        <f>IF(D3700="","",MIN(IFERROR(VLOOKUP(B3700,'Debt Inputs'!$A$6:$M$105,7,FALSE),0),D3700+F3700))</f>
        <v/>
      </c>
      <c r="H3700" s="48">
        <f>IF(D3700="","",IF(L3700=1,MAX(0,'Debt Inputs'!$B$2-SUM($G$3606:$G$3705)),0))</f>
        <v/>
      </c>
      <c r="I3700" s="48">
        <f>IF(D3700="","",MIN(D3700+F3700,G3700+H3700))</f>
        <v/>
      </c>
      <c r="J3700" s="48">
        <f>IF(D3700="","",MIN(D3700,MAX(0,I3700-F3700)))</f>
        <v/>
      </c>
      <c r="K3700" s="48">
        <f>IF(D3700="","",MAX(0,D3700+F3700-I3700))</f>
        <v/>
      </c>
      <c r="L3700" s="18">
        <f>IF(D3700="","",IF(D3700&lt;=0,"",1+COUNTIFS($D$3606:$D$3705,"&gt;0",$E$3606:$E$3705,"&gt;"&amp;E3700)))</f>
        <v/>
      </c>
      <c r="M3700" s="18">
        <f>IF(D3700="","",IF(AND(K3700&gt;0,L3700=1),"Yes","No"))</f>
        <v/>
      </c>
      <c r="N3700" s="48">
        <f>IF(D3700="","",N3600+F3700)</f>
        <v/>
      </c>
      <c r="O3700" s="47">
        <f>IF(D3700="","",IF(AND(K3700=0,K3600&gt;0),C3700,""))</f>
        <v/>
      </c>
    </row>
    <row r="3701">
      <c r="A3701" s="49">
        <f>IF(B3701="","",DATE(YEAR('Debt Inputs'!$E$2),MONTH('Debt Inputs'!$E$2)+36,1))</f>
        <v/>
      </c>
      <c r="B3701" s="23">
        <f>IF('Debt Inputs'!A101="","",'Debt Inputs'!A101)</f>
        <v/>
      </c>
      <c r="C3701" s="24">
        <f>IF(B3701="","",IFERROR(VLOOKUP(B3701,'Debt Inputs'!$A$6:$M$105,2,FALSE),""))</f>
        <v/>
      </c>
      <c r="D3701" s="50">
        <f>IF(B3701="","",K3601)</f>
        <v/>
      </c>
      <c r="E3701" s="26">
        <f>IF(B3701="","",IFERROR(VLOOKUP(B3701,'Debt Inputs'!$A$6:$M$105,5,FALSE),0))</f>
        <v/>
      </c>
      <c r="F3701" s="50">
        <f>IF(D3701="","",IFERROR(D3701*E3701/12,0))</f>
        <v/>
      </c>
      <c r="G3701" s="50">
        <f>IF(D3701="","",MIN(IFERROR(VLOOKUP(B3701,'Debt Inputs'!$A$6:$M$105,7,FALSE),0),D3701+F3701))</f>
        <v/>
      </c>
      <c r="H3701" s="50">
        <f>IF(D3701="","",IF(L3701=1,MAX(0,'Debt Inputs'!$B$2-SUM($G$3606:$G$3705)),0))</f>
        <v/>
      </c>
      <c r="I3701" s="50">
        <f>IF(D3701="","",MIN(D3701+F3701,G3701+H3701))</f>
        <v/>
      </c>
      <c r="J3701" s="50">
        <f>IF(D3701="","",MIN(D3701,MAX(0,I3701-F3701)))</f>
        <v/>
      </c>
      <c r="K3701" s="50">
        <f>IF(D3701="","",MAX(0,D3701+F3701-I3701))</f>
        <v/>
      </c>
      <c r="L3701" s="23">
        <f>IF(D3701="","",IF(D3701&lt;=0,"",1+COUNTIFS($D$3606:$D$3705,"&gt;0",$E$3606:$E$3705,"&gt;"&amp;E3701)))</f>
        <v/>
      </c>
      <c r="M3701" s="23">
        <f>IF(D3701="","",IF(AND(K3701&gt;0,L3701=1),"Yes","No"))</f>
        <v/>
      </c>
      <c r="N3701" s="50">
        <f>IF(D3701="","",N3601+F3701)</f>
        <v/>
      </c>
      <c r="O3701" s="49">
        <f>IF(D3701="","",IF(AND(K3701=0,K3601&gt;0),C3701,""))</f>
        <v/>
      </c>
    </row>
    <row r="3702">
      <c r="A3702" s="47">
        <f>IF(B3702="","",DATE(YEAR('Debt Inputs'!$E$2),MONTH('Debt Inputs'!$E$2)+36,1))</f>
        <v/>
      </c>
      <c r="B3702" s="18">
        <f>IF('Debt Inputs'!A102="","",'Debt Inputs'!A102)</f>
        <v/>
      </c>
      <c r="C3702" s="19">
        <f>IF(B3702="","",IFERROR(VLOOKUP(B3702,'Debt Inputs'!$A$6:$M$105,2,FALSE),""))</f>
        <v/>
      </c>
      <c r="D3702" s="48">
        <f>IF(B3702="","",K3602)</f>
        <v/>
      </c>
      <c r="E3702" s="21">
        <f>IF(B3702="","",IFERROR(VLOOKUP(B3702,'Debt Inputs'!$A$6:$M$105,5,FALSE),0))</f>
        <v/>
      </c>
      <c r="F3702" s="48">
        <f>IF(D3702="","",IFERROR(D3702*E3702/12,0))</f>
        <v/>
      </c>
      <c r="G3702" s="48">
        <f>IF(D3702="","",MIN(IFERROR(VLOOKUP(B3702,'Debt Inputs'!$A$6:$M$105,7,FALSE),0),D3702+F3702))</f>
        <v/>
      </c>
      <c r="H3702" s="48">
        <f>IF(D3702="","",IF(L3702=1,MAX(0,'Debt Inputs'!$B$2-SUM($G$3606:$G$3705)),0))</f>
        <v/>
      </c>
      <c r="I3702" s="48">
        <f>IF(D3702="","",MIN(D3702+F3702,G3702+H3702))</f>
        <v/>
      </c>
      <c r="J3702" s="48">
        <f>IF(D3702="","",MIN(D3702,MAX(0,I3702-F3702)))</f>
        <v/>
      </c>
      <c r="K3702" s="48">
        <f>IF(D3702="","",MAX(0,D3702+F3702-I3702))</f>
        <v/>
      </c>
      <c r="L3702" s="18">
        <f>IF(D3702="","",IF(D3702&lt;=0,"",1+COUNTIFS($D$3606:$D$3705,"&gt;0",$E$3606:$E$3705,"&gt;"&amp;E3702)))</f>
        <v/>
      </c>
      <c r="M3702" s="18">
        <f>IF(D3702="","",IF(AND(K3702&gt;0,L3702=1),"Yes","No"))</f>
        <v/>
      </c>
      <c r="N3702" s="48">
        <f>IF(D3702="","",N3602+F3702)</f>
        <v/>
      </c>
      <c r="O3702" s="47">
        <f>IF(D3702="","",IF(AND(K3702=0,K3602&gt;0),C3702,""))</f>
        <v/>
      </c>
    </row>
    <row r="3703">
      <c r="A3703" s="49">
        <f>IF(B3703="","",DATE(YEAR('Debt Inputs'!$E$2),MONTH('Debt Inputs'!$E$2)+36,1))</f>
        <v/>
      </c>
      <c r="B3703" s="23">
        <f>IF('Debt Inputs'!A103="","",'Debt Inputs'!A103)</f>
        <v/>
      </c>
      <c r="C3703" s="24">
        <f>IF(B3703="","",IFERROR(VLOOKUP(B3703,'Debt Inputs'!$A$6:$M$105,2,FALSE),""))</f>
        <v/>
      </c>
      <c r="D3703" s="50">
        <f>IF(B3703="","",K3603)</f>
        <v/>
      </c>
      <c r="E3703" s="26">
        <f>IF(B3703="","",IFERROR(VLOOKUP(B3703,'Debt Inputs'!$A$6:$M$105,5,FALSE),0))</f>
        <v/>
      </c>
      <c r="F3703" s="50">
        <f>IF(D3703="","",IFERROR(D3703*E3703/12,0))</f>
        <v/>
      </c>
      <c r="G3703" s="50">
        <f>IF(D3703="","",MIN(IFERROR(VLOOKUP(B3703,'Debt Inputs'!$A$6:$M$105,7,FALSE),0),D3703+F3703))</f>
        <v/>
      </c>
      <c r="H3703" s="50">
        <f>IF(D3703="","",IF(L3703=1,MAX(0,'Debt Inputs'!$B$2-SUM($G$3606:$G$3705)),0))</f>
        <v/>
      </c>
      <c r="I3703" s="50">
        <f>IF(D3703="","",MIN(D3703+F3703,G3703+H3703))</f>
        <v/>
      </c>
      <c r="J3703" s="50">
        <f>IF(D3703="","",MIN(D3703,MAX(0,I3703-F3703)))</f>
        <v/>
      </c>
      <c r="K3703" s="50">
        <f>IF(D3703="","",MAX(0,D3703+F3703-I3703))</f>
        <v/>
      </c>
      <c r="L3703" s="23">
        <f>IF(D3703="","",IF(D3703&lt;=0,"",1+COUNTIFS($D$3606:$D$3705,"&gt;0",$E$3606:$E$3705,"&gt;"&amp;E3703)))</f>
        <v/>
      </c>
      <c r="M3703" s="23">
        <f>IF(D3703="","",IF(AND(K3703&gt;0,L3703=1),"Yes","No"))</f>
        <v/>
      </c>
      <c r="N3703" s="50">
        <f>IF(D3703="","",N3603+F3703)</f>
        <v/>
      </c>
      <c r="O3703" s="49">
        <f>IF(D3703="","",IF(AND(K3703=0,K3603&gt;0),C3703,""))</f>
        <v/>
      </c>
    </row>
    <row r="3704">
      <c r="A3704" s="47">
        <f>IF(B3704="","",DATE(YEAR('Debt Inputs'!$E$2),MONTH('Debt Inputs'!$E$2)+36,1))</f>
        <v/>
      </c>
      <c r="B3704" s="18">
        <f>IF('Debt Inputs'!A104="","",'Debt Inputs'!A104)</f>
        <v/>
      </c>
      <c r="C3704" s="19">
        <f>IF(B3704="","",IFERROR(VLOOKUP(B3704,'Debt Inputs'!$A$6:$M$105,2,FALSE),""))</f>
        <v/>
      </c>
      <c r="D3704" s="48">
        <f>IF(B3704="","",K3604)</f>
        <v/>
      </c>
      <c r="E3704" s="21">
        <f>IF(B3704="","",IFERROR(VLOOKUP(B3704,'Debt Inputs'!$A$6:$M$105,5,FALSE),0))</f>
        <v/>
      </c>
      <c r="F3704" s="48">
        <f>IF(D3704="","",IFERROR(D3704*E3704/12,0))</f>
        <v/>
      </c>
      <c r="G3704" s="48">
        <f>IF(D3704="","",MIN(IFERROR(VLOOKUP(B3704,'Debt Inputs'!$A$6:$M$105,7,FALSE),0),D3704+F3704))</f>
        <v/>
      </c>
      <c r="H3704" s="48">
        <f>IF(D3704="","",IF(L3704=1,MAX(0,'Debt Inputs'!$B$2-SUM($G$3606:$G$3705)),0))</f>
        <v/>
      </c>
      <c r="I3704" s="48">
        <f>IF(D3704="","",MIN(D3704+F3704,G3704+H3704))</f>
        <v/>
      </c>
      <c r="J3704" s="48">
        <f>IF(D3704="","",MIN(D3704,MAX(0,I3704-F3704)))</f>
        <v/>
      </c>
      <c r="K3704" s="48">
        <f>IF(D3704="","",MAX(0,D3704+F3704-I3704))</f>
        <v/>
      </c>
      <c r="L3704" s="18">
        <f>IF(D3704="","",IF(D3704&lt;=0,"",1+COUNTIFS($D$3606:$D$3705,"&gt;0",$E$3606:$E$3705,"&gt;"&amp;E3704)))</f>
        <v/>
      </c>
      <c r="M3704" s="18">
        <f>IF(D3704="","",IF(AND(K3704&gt;0,L3704=1),"Yes","No"))</f>
        <v/>
      </c>
      <c r="N3704" s="48">
        <f>IF(D3704="","",N3604+F3704)</f>
        <v/>
      </c>
      <c r="O3704" s="47">
        <f>IF(D3704="","",IF(AND(K3704=0,K3604&gt;0),C3704,""))</f>
        <v/>
      </c>
    </row>
    <row r="3705">
      <c r="A3705" s="49">
        <f>IF(B3705="","",DATE(YEAR('Debt Inputs'!$E$2),MONTH('Debt Inputs'!$E$2)+36,1))</f>
        <v/>
      </c>
      <c r="B3705" s="23">
        <f>IF('Debt Inputs'!A105="","",'Debt Inputs'!A105)</f>
        <v/>
      </c>
      <c r="C3705" s="24">
        <f>IF(B3705="","",IFERROR(VLOOKUP(B3705,'Debt Inputs'!$A$6:$M$105,2,FALSE),""))</f>
        <v/>
      </c>
      <c r="D3705" s="50">
        <f>IF(B3705="","",K3605)</f>
        <v/>
      </c>
      <c r="E3705" s="26">
        <f>IF(B3705="","",IFERROR(VLOOKUP(B3705,'Debt Inputs'!$A$6:$M$105,5,FALSE),0))</f>
        <v/>
      </c>
      <c r="F3705" s="50">
        <f>IF(D3705="","",IFERROR(D3705*E3705/12,0))</f>
        <v/>
      </c>
      <c r="G3705" s="50">
        <f>IF(D3705="","",MIN(IFERROR(VLOOKUP(B3705,'Debt Inputs'!$A$6:$M$105,7,FALSE),0),D3705+F3705))</f>
        <v/>
      </c>
      <c r="H3705" s="50">
        <f>IF(D3705="","",IF(L3705=1,MAX(0,'Debt Inputs'!$B$2-SUM($G$3606:$G$3705)),0))</f>
        <v/>
      </c>
      <c r="I3705" s="50">
        <f>IF(D3705="","",MIN(D3705+F3705,G3705+H3705))</f>
        <v/>
      </c>
      <c r="J3705" s="50">
        <f>IF(D3705="","",MIN(D3705,MAX(0,I3705-F3705)))</f>
        <v/>
      </c>
      <c r="K3705" s="50">
        <f>IF(D3705="","",MAX(0,D3705+F3705-I3705))</f>
        <v/>
      </c>
      <c r="L3705" s="23">
        <f>IF(D3705="","",IF(D3705&lt;=0,"",1+COUNTIFS($D$3606:$D$3705,"&gt;0",$E$3606:$E$3705,"&gt;"&amp;E3705)))</f>
        <v/>
      </c>
      <c r="M3705" s="23">
        <f>IF(D3705="","",IF(AND(K3705&gt;0,L3705=1),"Yes","No"))</f>
        <v/>
      </c>
      <c r="N3705" s="50">
        <f>IF(D3705="","",N3605+F3705)</f>
        <v/>
      </c>
      <c r="O3705" s="49">
        <f>IF(D3705="","",IF(AND(K3705=0,K3605&gt;0),C3705,""))</f>
        <v/>
      </c>
    </row>
    <row r="3706">
      <c r="A3706" s="47">
        <f>IF(B3706="","",DATE(YEAR('Debt Inputs'!$E$2),MONTH('Debt Inputs'!$E$2)+37,1))</f>
        <v/>
      </c>
      <c r="B3706" s="18">
        <f>IF('Debt Inputs'!A6="","",'Debt Inputs'!A6)</f>
        <v/>
      </c>
      <c r="C3706" s="19">
        <f>IF(B3706="","",IFERROR(VLOOKUP(B3706,'Debt Inputs'!$A$6:$M$105,2,FALSE),""))</f>
        <v/>
      </c>
      <c r="D3706" s="48">
        <f>IF(B3706="","",K3606)</f>
        <v/>
      </c>
      <c r="E3706" s="21">
        <f>IF(B3706="","",IFERROR(VLOOKUP(B3706,'Debt Inputs'!$A$6:$M$105,5,FALSE),0))</f>
        <v/>
      </c>
      <c r="F3706" s="48">
        <f>IF(D3706="","",IFERROR(D3706*E3706/12,0))</f>
        <v/>
      </c>
      <c r="G3706" s="48">
        <f>IF(D3706="","",MIN(IFERROR(VLOOKUP(B3706,'Debt Inputs'!$A$6:$M$105,7,FALSE),0),D3706+F3706))</f>
        <v/>
      </c>
      <c r="H3706" s="48">
        <f>IF(D3706="","",IF(L3706=1,MAX(0,'Debt Inputs'!$B$2-SUM($G$3706:$G$3805)),0))</f>
        <v/>
      </c>
      <c r="I3706" s="48">
        <f>IF(D3706="","",MIN(D3706+F3706,G3706+H3706))</f>
        <v/>
      </c>
      <c r="J3706" s="48">
        <f>IF(D3706="","",MIN(D3706,MAX(0,I3706-F3706)))</f>
        <v/>
      </c>
      <c r="K3706" s="48">
        <f>IF(D3706="","",MAX(0,D3706+F3706-I3706))</f>
        <v/>
      </c>
      <c r="L3706" s="18">
        <f>IF(D3706="","",IF(D3706&lt;=0,"",1+COUNTIFS($D$3706:$D$3805,"&gt;0",$E$3706:$E$3805,"&gt;"&amp;E3706)))</f>
        <v/>
      </c>
      <c r="M3706" s="18">
        <f>IF(D3706="","",IF(AND(K3706&gt;0,L3706=1),"Yes","No"))</f>
        <v/>
      </c>
      <c r="N3706" s="48">
        <f>IF(D3706="","",N3606+F3706)</f>
        <v/>
      </c>
      <c r="O3706" s="47">
        <f>IF(D3706="","",IF(AND(K3706=0,K3606&gt;0),C3706,""))</f>
        <v/>
      </c>
    </row>
    <row r="3707">
      <c r="A3707" s="49">
        <f>IF(B3707="","",DATE(YEAR('Debt Inputs'!$E$2),MONTH('Debt Inputs'!$E$2)+37,1))</f>
        <v/>
      </c>
      <c r="B3707" s="23">
        <f>IF('Debt Inputs'!A7="","",'Debt Inputs'!A7)</f>
        <v/>
      </c>
      <c r="C3707" s="24">
        <f>IF(B3707="","",IFERROR(VLOOKUP(B3707,'Debt Inputs'!$A$6:$M$105,2,FALSE),""))</f>
        <v/>
      </c>
      <c r="D3707" s="50">
        <f>IF(B3707="","",K3607)</f>
        <v/>
      </c>
      <c r="E3707" s="26">
        <f>IF(B3707="","",IFERROR(VLOOKUP(B3707,'Debt Inputs'!$A$6:$M$105,5,FALSE),0))</f>
        <v/>
      </c>
      <c r="F3707" s="50">
        <f>IF(D3707="","",IFERROR(D3707*E3707/12,0))</f>
        <v/>
      </c>
      <c r="G3707" s="50">
        <f>IF(D3707="","",MIN(IFERROR(VLOOKUP(B3707,'Debt Inputs'!$A$6:$M$105,7,FALSE),0),D3707+F3707))</f>
        <v/>
      </c>
      <c r="H3707" s="50">
        <f>IF(D3707="","",IF(L3707=1,MAX(0,'Debt Inputs'!$B$2-SUM($G$3706:$G$3805)),0))</f>
        <v/>
      </c>
      <c r="I3707" s="50">
        <f>IF(D3707="","",MIN(D3707+F3707,G3707+H3707))</f>
        <v/>
      </c>
      <c r="J3707" s="50">
        <f>IF(D3707="","",MIN(D3707,MAX(0,I3707-F3707)))</f>
        <v/>
      </c>
      <c r="K3707" s="50">
        <f>IF(D3707="","",MAX(0,D3707+F3707-I3707))</f>
        <v/>
      </c>
      <c r="L3707" s="23">
        <f>IF(D3707="","",IF(D3707&lt;=0,"",1+COUNTIFS($D$3706:$D$3805,"&gt;0",$E$3706:$E$3805,"&gt;"&amp;E3707)))</f>
        <v/>
      </c>
      <c r="M3707" s="23">
        <f>IF(D3707="","",IF(AND(K3707&gt;0,L3707=1),"Yes","No"))</f>
        <v/>
      </c>
      <c r="N3707" s="50">
        <f>IF(D3707="","",N3607+F3707)</f>
        <v/>
      </c>
      <c r="O3707" s="49">
        <f>IF(D3707="","",IF(AND(K3707=0,K3607&gt;0),C3707,""))</f>
        <v/>
      </c>
    </row>
    <row r="3708">
      <c r="A3708" s="47">
        <f>IF(B3708="","",DATE(YEAR('Debt Inputs'!$E$2),MONTH('Debt Inputs'!$E$2)+37,1))</f>
        <v/>
      </c>
      <c r="B3708" s="18">
        <f>IF('Debt Inputs'!A8="","",'Debt Inputs'!A8)</f>
        <v/>
      </c>
      <c r="C3708" s="19">
        <f>IF(B3708="","",IFERROR(VLOOKUP(B3708,'Debt Inputs'!$A$6:$M$105,2,FALSE),""))</f>
        <v/>
      </c>
      <c r="D3708" s="48">
        <f>IF(B3708="","",K3608)</f>
        <v/>
      </c>
      <c r="E3708" s="21">
        <f>IF(B3708="","",IFERROR(VLOOKUP(B3708,'Debt Inputs'!$A$6:$M$105,5,FALSE),0))</f>
        <v/>
      </c>
      <c r="F3708" s="48">
        <f>IF(D3708="","",IFERROR(D3708*E3708/12,0))</f>
        <v/>
      </c>
      <c r="G3708" s="48">
        <f>IF(D3708="","",MIN(IFERROR(VLOOKUP(B3708,'Debt Inputs'!$A$6:$M$105,7,FALSE),0),D3708+F3708))</f>
        <v/>
      </c>
      <c r="H3708" s="48">
        <f>IF(D3708="","",IF(L3708=1,MAX(0,'Debt Inputs'!$B$2-SUM($G$3706:$G$3805)),0))</f>
        <v/>
      </c>
      <c r="I3708" s="48">
        <f>IF(D3708="","",MIN(D3708+F3708,G3708+H3708))</f>
        <v/>
      </c>
      <c r="J3708" s="48">
        <f>IF(D3708="","",MIN(D3708,MAX(0,I3708-F3708)))</f>
        <v/>
      </c>
      <c r="K3708" s="48">
        <f>IF(D3708="","",MAX(0,D3708+F3708-I3708))</f>
        <v/>
      </c>
      <c r="L3708" s="18">
        <f>IF(D3708="","",IF(D3708&lt;=0,"",1+COUNTIFS($D$3706:$D$3805,"&gt;0",$E$3706:$E$3805,"&gt;"&amp;E3708)))</f>
        <v/>
      </c>
      <c r="M3708" s="18">
        <f>IF(D3708="","",IF(AND(K3708&gt;0,L3708=1),"Yes","No"))</f>
        <v/>
      </c>
      <c r="N3708" s="48">
        <f>IF(D3708="","",N3608+F3708)</f>
        <v/>
      </c>
      <c r="O3708" s="47">
        <f>IF(D3708="","",IF(AND(K3708=0,K3608&gt;0),C3708,""))</f>
        <v/>
      </c>
    </row>
    <row r="3709">
      <c r="A3709" s="49">
        <f>IF(B3709="","",DATE(YEAR('Debt Inputs'!$E$2),MONTH('Debt Inputs'!$E$2)+37,1))</f>
        <v/>
      </c>
      <c r="B3709" s="23">
        <f>IF('Debt Inputs'!A9="","",'Debt Inputs'!A9)</f>
        <v/>
      </c>
      <c r="C3709" s="24">
        <f>IF(B3709="","",IFERROR(VLOOKUP(B3709,'Debt Inputs'!$A$6:$M$105,2,FALSE),""))</f>
        <v/>
      </c>
      <c r="D3709" s="50">
        <f>IF(B3709="","",K3609)</f>
        <v/>
      </c>
      <c r="E3709" s="26">
        <f>IF(B3709="","",IFERROR(VLOOKUP(B3709,'Debt Inputs'!$A$6:$M$105,5,FALSE),0))</f>
        <v/>
      </c>
      <c r="F3709" s="50">
        <f>IF(D3709="","",IFERROR(D3709*E3709/12,0))</f>
        <v/>
      </c>
      <c r="G3709" s="50">
        <f>IF(D3709="","",MIN(IFERROR(VLOOKUP(B3709,'Debt Inputs'!$A$6:$M$105,7,FALSE),0),D3709+F3709))</f>
        <v/>
      </c>
      <c r="H3709" s="50">
        <f>IF(D3709="","",IF(L3709=1,MAX(0,'Debt Inputs'!$B$2-SUM($G$3706:$G$3805)),0))</f>
        <v/>
      </c>
      <c r="I3709" s="50">
        <f>IF(D3709="","",MIN(D3709+F3709,G3709+H3709))</f>
        <v/>
      </c>
      <c r="J3709" s="50">
        <f>IF(D3709="","",MIN(D3709,MAX(0,I3709-F3709)))</f>
        <v/>
      </c>
      <c r="K3709" s="50">
        <f>IF(D3709="","",MAX(0,D3709+F3709-I3709))</f>
        <v/>
      </c>
      <c r="L3709" s="23">
        <f>IF(D3709="","",IF(D3709&lt;=0,"",1+COUNTIFS($D$3706:$D$3805,"&gt;0",$E$3706:$E$3805,"&gt;"&amp;E3709)))</f>
        <v/>
      </c>
      <c r="M3709" s="23">
        <f>IF(D3709="","",IF(AND(K3709&gt;0,L3709=1),"Yes","No"))</f>
        <v/>
      </c>
      <c r="N3709" s="50">
        <f>IF(D3709="","",N3609+F3709)</f>
        <v/>
      </c>
      <c r="O3709" s="49">
        <f>IF(D3709="","",IF(AND(K3709=0,K3609&gt;0),C3709,""))</f>
        <v/>
      </c>
    </row>
    <row r="3710">
      <c r="A3710" s="47">
        <f>IF(B3710="","",DATE(YEAR('Debt Inputs'!$E$2),MONTH('Debt Inputs'!$E$2)+37,1))</f>
        <v/>
      </c>
      <c r="B3710" s="18">
        <f>IF('Debt Inputs'!A10="","",'Debt Inputs'!A10)</f>
        <v/>
      </c>
      <c r="C3710" s="19">
        <f>IF(B3710="","",IFERROR(VLOOKUP(B3710,'Debt Inputs'!$A$6:$M$105,2,FALSE),""))</f>
        <v/>
      </c>
      <c r="D3710" s="48">
        <f>IF(B3710="","",K3610)</f>
        <v/>
      </c>
      <c r="E3710" s="21">
        <f>IF(B3710="","",IFERROR(VLOOKUP(B3710,'Debt Inputs'!$A$6:$M$105,5,FALSE),0))</f>
        <v/>
      </c>
      <c r="F3710" s="48">
        <f>IF(D3710="","",IFERROR(D3710*E3710/12,0))</f>
        <v/>
      </c>
      <c r="G3710" s="48">
        <f>IF(D3710="","",MIN(IFERROR(VLOOKUP(B3710,'Debt Inputs'!$A$6:$M$105,7,FALSE),0),D3710+F3710))</f>
        <v/>
      </c>
      <c r="H3710" s="48">
        <f>IF(D3710="","",IF(L3710=1,MAX(0,'Debt Inputs'!$B$2-SUM($G$3706:$G$3805)),0))</f>
        <v/>
      </c>
      <c r="I3710" s="48">
        <f>IF(D3710="","",MIN(D3710+F3710,G3710+H3710))</f>
        <v/>
      </c>
      <c r="J3710" s="48">
        <f>IF(D3710="","",MIN(D3710,MAX(0,I3710-F3710)))</f>
        <v/>
      </c>
      <c r="K3710" s="48">
        <f>IF(D3710="","",MAX(0,D3710+F3710-I3710))</f>
        <v/>
      </c>
      <c r="L3710" s="18">
        <f>IF(D3710="","",IF(D3710&lt;=0,"",1+COUNTIFS($D$3706:$D$3805,"&gt;0",$E$3706:$E$3805,"&gt;"&amp;E3710)))</f>
        <v/>
      </c>
      <c r="M3710" s="18">
        <f>IF(D3710="","",IF(AND(K3710&gt;0,L3710=1),"Yes","No"))</f>
        <v/>
      </c>
      <c r="N3710" s="48">
        <f>IF(D3710="","",N3610+F3710)</f>
        <v/>
      </c>
      <c r="O3710" s="47">
        <f>IF(D3710="","",IF(AND(K3710=0,K3610&gt;0),C3710,""))</f>
        <v/>
      </c>
    </row>
    <row r="3711">
      <c r="A3711" s="49">
        <f>IF(B3711="","",DATE(YEAR('Debt Inputs'!$E$2),MONTH('Debt Inputs'!$E$2)+37,1))</f>
        <v/>
      </c>
      <c r="B3711" s="23">
        <f>IF('Debt Inputs'!A11="","",'Debt Inputs'!A11)</f>
        <v/>
      </c>
      <c r="C3711" s="24">
        <f>IF(B3711="","",IFERROR(VLOOKUP(B3711,'Debt Inputs'!$A$6:$M$105,2,FALSE),""))</f>
        <v/>
      </c>
      <c r="D3711" s="50">
        <f>IF(B3711="","",K3611)</f>
        <v/>
      </c>
      <c r="E3711" s="26">
        <f>IF(B3711="","",IFERROR(VLOOKUP(B3711,'Debt Inputs'!$A$6:$M$105,5,FALSE),0))</f>
        <v/>
      </c>
      <c r="F3711" s="50">
        <f>IF(D3711="","",IFERROR(D3711*E3711/12,0))</f>
        <v/>
      </c>
      <c r="G3711" s="50">
        <f>IF(D3711="","",MIN(IFERROR(VLOOKUP(B3711,'Debt Inputs'!$A$6:$M$105,7,FALSE),0),D3711+F3711))</f>
        <v/>
      </c>
      <c r="H3711" s="50">
        <f>IF(D3711="","",IF(L3711=1,MAX(0,'Debt Inputs'!$B$2-SUM($G$3706:$G$3805)),0))</f>
        <v/>
      </c>
      <c r="I3711" s="50">
        <f>IF(D3711="","",MIN(D3711+F3711,G3711+H3711))</f>
        <v/>
      </c>
      <c r="J3711" s="50">
        <f>IF(D3711="","",MIN(D3711,MAX(0,I3711-F3711)))</f>
        <v/>
      </c>
      <c r="K3711" s="50">
        <f>IF(D3711="","",MAX(0,D3711+F3711-I3711))</f>
        <v/>
      </c>
      <c r="L3711" s="23">
        <f>IF(D3711="","",IF(D3711&lt;=0,"",1+COUNTIFS($D$3706:$D$3805,"&gt;0",$E$3706:$E$3805,"&gt;"&amp;E3711)))</f>
        <v/>
      </c>
      <c r="M3711" s="23">
        <f>IF(D3711="","",IF(AND(K3711&gt;0,L3711=1),"Yes","No"))</f>
        <v/>
      </c>
      <c r="N3711" s="50">
        <f>IF(D3711="","",N3611+F3711)</f>
        <v/>
      </c>
      <c r="O3711" s="49">
        <f>IF(D3711="","",IF(AND(K3711=0,K3611&gt;0),C3711,""))</f>
        <v/>
      </c>
    </row>
    <row r="3712">
      <c r="A3712" s="47">
        <f>IF(B3712="","",DATE(YEAR('Debt Inputs'!$E$2),MONTH('Debt Inputs'!$E$2)+37,1))</f>
        <v/>
      </c>
      <c r="B3712" s="18">
        <f>IF('Debt Inputs'!A12="","",'Debt Inputs'!A12)</f>
        <v/>
      </c>
      <c r="C3712" s="19">
        <f>IF(B3712="","",IFERROR(VLOOKUP(B3712,'Debt Inputs'!$A$6:$M$105,2,FALSE),""))</f>
        <v/>
      </c>
      <c r="D3712" s="48">
        <f>IF(B3712="","",K3612)</f>
        <v/>
      </c>
      <c r="E3712" s="21">
        <f>IF(B3712="","",IFERROR(VLOOKUP(B3712,'Debt Inputs'!$A$6:$M$105,5,FALSE),0))</f>
        <v/>
      </c>
      <c r="F3712" s="48">
        <f>IF(D3712="","",IFERROR(D3712*E3712/12,0))</f>
        <v/>
      </c>
      <c r="G3712" s="48">
        <f>IF(D3712="","",MIN(IFERROR(VLOOKUP(B3712,'Debt Inputs'!$A$6:$M$105,7,FALSE),0),D3712+F3712))</f>
        <v/>
      </c>
      <c r="H3712" s="48">
        <f>IF(D3712="","",IF(L3712=1,MAX(0,'Debt Inputs'!$B$2-SUM($G$3706:$G$3805)),0))</f>
        <v/>
      </c>
      <c r="I3712" s="48">
        <f>IF(D3712="","",MIN(D3712+F3712,G3712+H3712))</f>
        <v/>
      </c>
      <c r="J3712" s="48">
        <f>IF(D3712="","",MIN(D3712,MAX(0,I3712-F3712)))</f>
        <v/>
      </c>
      <c r="K3712" s="48">
        <f>IF(D3712="","",MAX(0,D3712+F3712-I3712))</f>
        <v/>
      </c>
      <c r="L3712" s="18">
        <f>IF(D3712="","",IF(D3712&lt;=0,"",1+COUNTIFS($D$3706:$D$3805,"&gt;0",$E$3706:$E$3805,"&gt;"&amp;E3712)))</f>
        <v/>
      </c>
      <c r="M3712" s="18">
        <f>IF(D3712="","",IF(AND(K3712&gt;0,L3712=1),"Yes","No"))</f>
        <v/>
      </c>
      <c r="N3712" s="48">
        <f>IF(D3712="","",N3612+F3712)</f>
        <v/>
      </c>
      <c r="O3712" s="47">
        <f>IF(D3712="","",IF(AND(K3712=0,K3612&gt;0),C3712,""))</f>
        <v/>
      </c>
    </row>
    <row r="3713">
      <c r="A3713" s="49">
        <f>IF(B3713="","",DATE(YEAR('Debt Inputs'!$E$2),MONTH('Debt Inputs'!$E$2)+37,1))</f>
        <v/>
      </c>
      <c r="B3713" s="23">
        <f>IF('Debt Inputs'!A13="","",'Debt Inputs'!A13)</f>
        <v/>
      </c>
      <c r="C3713" s="24">
        <f>IF(B3713="","",IFERROR(VLOOKUP(B3713,'Debt Inputs'!$A$6:$M$105,2,FALSE),""))</f>
        <v/>
      </c>
      <c r="D3713" s="50">
        <f>IF(B3713="","",K3613)</f>
        <v/>
      </c>
      <c r="E3713" s="26">
        <f>IF(B3713="","",IFERROR(VLOOKUP(B3713,'Debt Inputs'!$A$6:$M$105,5,FALSE),0))</f>
        <v/>
      </c>
      <c r="F3713" s="50">
        <f>IF(D3713="","",IFERROR(D3713*E3713/12,0))</f>
        <v/>
      </c>
      <c r="G3713" s="50">
        <f>IF(D3713="","",MIN(IFERROR(VLOOKUP(B3713,'Debt Inputs'!$A$6:$M$105,7,FALSE),0),D3713+F3713))</f>
        <v/>
      </c>
      <c r="H3713" s="50">
        <f>IF(D3713="","",IF(L3713=1,MAX(0,'Debt Inputs'!$B$2-SUM($G$3706:$G$3805)),0))</f>
        <v/>
      </c>
      <c r="I3713" s="50">
        <f>IF(D3713="","",MIN(D3713+F3713,G3713+H3713))</f>
        <v/>
      </c>
      <c r="J3713" s="50">
        <f>IF(D3713="","",MIN(D3713,MAX(0,I3713-F3713)))</f>
        <v/>
      </c>
      <c r="K3713" s="50">
        <f>IF(D3713="","",MAX(0,D3713+F3713-I3713))</f>
        <v/>
      </c>
      <c r="L3713" s="23">
        <f>IF(D3713="","",IF(D3713&lt;=0,"",1+COUNTIFS($D$3706:$D$3805,"&gt;0",$E$3706:$E$3805,"&gt;"&amp;E3713)))</f>
        <v/>
      </c>
      <c r="M3713" s="23">
        <f>IF(D3713="","",IF(AND(K3713&gt;0,L3713=1),"Yes","No"))</f>
        <v/>
      </c>
      <c r="N3713" s="50">
        <f>IF(D3713="","",N3613+F3713)</f>
        <v/>
      </c>
      <c r="O3713" s="49">
        <f>IF(D3713="","",IF(AND(K3713=0,K3613&gt;0),C3713,""))</f>
        <v/>
      </c>
    </row>
    <row r="3714">
      <c r="A3714" s="47">
        <f>IF(B3714="","",DATE(YEAR('Debt Inputs'!$E$2),MONTH('Debt Inputs'!$E$2)+37,1))</f>
        <v/>
      </c>
      <c r="B3714" s="18">
        <f>IF('Debt Inputs'!A14="","",'Debt Inputs'!A14)</f>
        <v/>
      </c>
      <c r="C3714" s="19">
        <f>IF(B3714="","",IFERROR(VLOOKUP(B3714,'Debt Inputs'!$A$6:$M$105,2,FALSE),""))</f>
        <v/>
      </c>
      <c r="D3714" s="48">
        <f>IF(B3714="","",K3614)</f>
        <v/>
      </c>
      <c r="E3714" s="21">
        <f>IF(B3714="","",IFERROR(VLOOKUP(B3714,'Debt Inputs'!$A$6:$M$105,5,FALSE),0))</f>
        <v/>
      </c>
      <c r="F3714" s="48">
        <f>IF(D3714="","",IFERROR(D3714*E3714/12,0))</f>
        <v/>
      </c>
      <c r="G3714" s="48">
        <f>IF(D3714="","",MIN(IFERROR(VLOOKUP(B3714,'Debt Inputs'!$A$6:$M$105,7,FALSE),0),D3714+F3714))</f>
        <v/>
      </c>
      <c r="H3714" s="48">
        <f>IF(D3714="","",IF(L3714=1,MAX(0,'Debt Inputs'!$B$2-SUM($G$3706:$G$3805)),0))</f>
        <v/>
      </c>
      <c r="I3714" s="48">
        <f>IF(D3714="","",MIN(D3714+F3714,G3714+H3714))</f>
        <v/>
      </c>
      <c r="J3714" s="48">
        <f>IF(D3714="","",MIN(D3714,MAX(0,I3714-F3714)))</f>
        <v/>
      </c>
      <c r="K3714" s="48">
        <f>IF(D3714="","",MAX(0,D3714+F3714-I3714))</f>
        <v/>
      </c>
      <c r="L3714" s="18">
        <f>IF(D3714="","",IF(D3714&lt;=0,"",1+COUNTIFS($D$3706:$D$3805,"&gt;0",$E$3706:$E$3805,"&gt;"&amp;E3714)))</f>
        <v/>
      </c>
      <c r="M3714" s="18">
        <f>IF(D3714="","",IF(AND(K3714&gt;0,L3714=1),"Yes","No"))</f>
        <v/>
      </c>
      <c r="N3714" s="48">
        <f>IF(D3714="","",N3614+F3714)</f>
        <v/>
      </c>
      <c r="O3714" s="47">
        <f>IF(D3714="","",IF(AND(K3714=0,K3614&gt;0),C3714,""))</f>
        <v/>
      </c>
    </row>
    <row r="3715">
      <c r="A3715" s="49">
        <f>IF(B3715="","",DATE(YEAR('Debt Inputs'!$E$2),MONTH('Debt Inputs'!$E$2)+37,1))</f>
        <v/>
      </c>
      <c r="B3715" s="23">
        <f>IF('Debt Inputs'!A15="","",'Debt Inputs'!A15)</f>
        <v/>
      </c>
      <c r="C3715" s="24">
        <f>IF(B3715="","",IFERROR(VLOOKUP(B3715,'Debt Inputs'!$A$6:$M$105,2,FALSE),""))</f>
        <v/>
      </c>
      <c r="D3715" s="50">
        <f>IF(B3715="","",K3615)</f>
        <v/>
      </c>
      <c r="E3715" s="26">
        <f>IF(B3715="","",IFERROR(VLOOKUP(B3715,'Debt Inputs'!$A$6:$M$105,5,FALSE),0))</f>
        <v/>
      </c>
      <c r="F3715" s="50">
        <f>IF(D3715="","",IFERROR(D3715*E3715/12,0))</f>
        <v/>
      </c>
      <c r="G3715" s="50">
        <f>IF(D3715="","",MIN(IFERROR(VLOOKUP(B3715,'Debt Inputs'!$A$6:$M$105,7,FALSE),0),D3715+F3715))</f>
        <v/>
      </c>
      <c r="H3715" s="50">
        <f>IF(D3715="","",IF(L3715=1,MAX(0,'Debt Inputs'!$B$2-SUM($G$3706:$G$3805)),0))</f>
        <v/>
      </c>
      <c r="I3715" s="50">
        <f>IF(D3715="","",MIN(D3715+F3715,G3715+H3715))</f>
        <v/>
      </c>
      <c r="J3715" s="50">
        <f>IF(D3715="","",MIN(D3715,MAX(0,I3715-F3715)))</f>
        <v/>
      </c>
      <c r="K3715" s="50">
        <f>IF(D3715="","",MAX(0,D3715+F3715-I3715))</f>
        <v/>
      </c>
      <c r="L3715" s="23">
        <f>IF(D3715="","",IF(D3715&lt;=0,"",1+COUNTIFS($D$3706:$D$3805,"&gt;0",$E$3706:$E$3805,"&gt;"&amp;E3715)))</f>
        <v/>
      </c>
      <c r="M3715" s="23">
        <f>IF(D3715="","",IF(AND(K3715&gt;0,L3715=1),"Yes","No"))</f>
        <v/>
      </c>
      <c r="N3715" s="50">
        <f>IF(D3715="","",N3615+F3715)</f>
        <v/>
      </c>
      <c r="O3715" s="49">
        <f>IF(D3715="","",IF(AND(K3715=0,K3615&gt;0),C3715,""))</f>
        <v/>
      </c>
    </row>
    <row r="3716">
      <c r="A3716" s="47">
        <f>IF(B3716="","",DATE(YEAR('Debt Inputs'!$E$2),MONTH('Debt Inputs'!$E$2)+37,1))</f>
        <v/>
      </c>
      <c r="B3716" s="18">
        <f>IF('Debt Inputs'!A16="","",'Debt Inputs'!A16)</f>
        <v/>
      </c>
      <c r="C3716" s="19">
        <f>IF(B3716="","",IFERROR(VLOOKUP(B3716,'Debt Inputs'!$A$6:$M$105,2,FALSE),""))</f>
        <v/>
      </c>
      <c r="D3716" s="48">
        <f>IF(B3716="","",K3616)</f>
        <v/>
      </c>
      <c r="E3716" s="21">
        <f>IF(B3716="","",IFERROR(VLOOKUP(B3716,'Debt Inputs'!$A$6:$M$105,5,FALSE),0))</f>
        <v/>
      </c>
      <c r="F3716" s="48">
        <f>IF(D3716="","",IFERROR(D3716*E3716/12,0))</f>
        <v/>
      </c>
      <c r="G3716" s="48">
        <f>IF(D3716="","",MIN(IFERROR(VLOOKUP(B3716,'Debt Inputs'!$A$6:$M$105,7,FALSE),0),D3716+F3716))</f>
        <v/>
      </c>
      <c r="H3716" s="48">
        <f>IF(D3716="","",IF(L3716=1,MAX(0,'Debt Inputs'!$B$2-SUM($G$3706:$G$3805)),0))</f>
        <v/>
      </c>
      <c r="I3716" s="48">
        <f>IF(D3716="","",MIN(D3716+F3716,G3716+H3716))</f>
        <v/>
      </c>
      <c r="J3716" s="48">
        <f>IF(D3716="","",MIN(D3716,MAX(0,I3716-F3716)))</f>
        <v/>
      </c>
      <c r="K3716" s="48">
        <f>IF(D3716="","",MAX(0,D3716+F3716-I3716))</f>
        <v/>
      </c>
      <c r="L3716" s="18">
        <f>IF(D3716="","",IF(D3716&lt;=0,"",1+COUNTIFS($D$3706:$D$3805,"&gt;0",$E$3706:$E$3805,"&gt;"&amp;E3716)))</f>
        <v/>
      </c>
      <c r="M3716" s="18">
        <f>IF(D3716="","",IF(AND(K3716&gt;0,L3716=1),"Yes","No"))</f>
        <v/>
      </c>
      <c r="N3716" s="48">
        <f>IF(D3716="","",N3616+F3716)</f>
        <v/>
      </c>
      <c r="O3716" s="47">
        <f>IF(D3716="","",IF(AND(K3716=0,K3616&gt;0),C3716,""))</f>
        <v/>
      </c>
    </row>
    <row r="3717">
      <c r="A3717" s="49">
        <f>IF(B3717="","",DATE(YEAR('Debt Inputs'!$E$2),MONTH('Debt Inputs'!$E$2)+37,1))</f>
        <v/>
      </c>
      <c r="B3717" s="23">
        <f>IF('Debt Inputs'!A17="","",'Debt Inputs'!A17)</f>
        <v/>
      </c>
      <c r="C3717" s="24">
        <f>IF(B3717="","",IFERROR(VLOOKUP(B3717,'Debt Inputs'!$A$6:$M$105,2,FALSE),""))</f>
        <v/>
      </c>
      <c r="D3717" s="50">
        <f>IF(B3717="","",K3617)</f>
        <v/>
      </c>
      <c r="E3717" s="26">
        <f>IF(B3717="","",IFERROR(VLOOKUP(B3717,'Debt Inputs'!$A$6:$M$105,5,FALSE),0))</f>
        <v/>
      </c>
      <c r="F3717" s="50">
        <f>IF(D3717="","",IFERROR(D3717*E3717/12,0))</f>
        <v/>
      </c>
      <c r="G3717" s="50">
        <f>IF(D3717="","",MIN(IFERROR(VLOOKUP(B3717,'Debt Inputs'!$A$6:$M$105,7,FALSE),0),D3717+F3717))</f>
        <v/>
      </c>
      <c r="H3717" s="50">
        <f>IF(D3717="","",IF(L3717=1,MAX(0,'Debt Inputs'!$B$2-SUM($G$3706:$G$3805)),0))</f>
        <v/>
      </c>
      <c r="I3717" s="50">
        <f>IF(D3717="","",MIN(D3717+F3717,G3717+H3717))</f>
        <v/>
      </c>
      <c r="J3717" s="50">
        <f>IF(D3717="","",MIN(D3717,MAX(0,I3717-F3717)))</f>
        <v/>
      </c>
      <c r="K3717" s="50">
        <f>IF(D3717="","",MAX(0,D3717+F3717-I3717))</f>
        <v/>
      </c>
      <c r="L3717" s="23">
        <f>IF(D3717="","",IF(D3717&lt;=0,"",1+COUNTIFS($D$3706:$D$3805,"&gt;0",$E$3706:$E$3805,"&gt;"&amp;E3717)))</f>
        <v/>
      </c>
      <c r="M3717" s="23">
        <f>IF(D3717="","",IF(AND(K3717&gt;0,L3717=1),"Yes","No"))</f>
        <v/>
      </c>
      <c r="N3717" s="50">
        <f>IF(D3717="","",N3617+F3717)</f>
        <v/>
      </c>
      <c r="O3717" s="49">
        <f>IF(D3717="","",IF(AND(K3717=0,K3617&gt;0),C3717,""))</f>
        <v/>
      </c>
    </row>
    <row r="3718">
      <c r="A3718" s="47">
        <f>IF(B3718="","",DATE(YEAR('Debt Inputs'!$E$2),MONTH('Debt Inputs'!$E$2)+37,1))</f>
        <v/>
      </c>
      <c r="B3718" s="18">
        <f>IF('Debt Inputs'!A18="","",'Debt Inputs'!A18)</f>
        <v/>
      </c>
      <c r="C3718" s="19">
        <f>IF(B3718="","",IFERROR(VLOOKUP(B3718,'Debt Inputs'!$A$6:$M$105,2,FALSE),""))</f>
        <v/>
      </c>
      <c r="D3718" s="48">
        <f>IF(B3718="","",K3618)</f>
        <v/>
      </c>
      <c r="E3718" s="21">
        <f>IF(B3718="","",IFERROR(VLOOKUP(B3718,'Debt Inputs'!$A$6:$M$105,5,FALSE),0))</f>
        <v/>
      </c>
      <c r="F3718" s="48">
        <f>IF(D3718="","",IFERROR(D3718*E3718/12,0))</f>
        <v/>
      </c>
      <c r="G3718" s="48">
        <f>IF(D3718="","",MIN(IFERROR(VLOOKUP(B3718,'Debt Inputs'!$A$6:$M$105,7,FALSE),0),D3718+F3718))</f>
        <v/>
      </c>
      <c r="H3718" s="48">
        <f>IF(D3718="","",IF(L3718=1,MAX(0,'Debt Inputs'!$B$2-SUM($G$3706:$G$3805)),0))</f>
        <v/>
      </c>
      <c r="I3718" s="48">
        <f>IF(D3718="","",MIN(D3718+F3718,G3718+H3718))</f>
        <v/>
      </c>
      <c r="J3718" s="48">
        <f>IF(D3718="","",MIN(D3718,MAX(0,I3718-F3718)))</f>
        <v/>
      </c>
      <c r="K3718" s="48">
        <f>IF(D3718="","",MAX(0,D3718+F3718-I3718))</f>
        <v/>
      </c>
      <c r="L3718" s="18">
        <f>IF(D3718="","",IF(D3718&lt;=0,"",1+COUNTIFS($D$3706:$D$3805,"&gt;0",$E$3706:$E$3805,"&gt;"&amp;E3718)))</f>
        <v/>
      </c>
      <c r="M3718" s="18">
        <f>IF(D3718="","",IF(AND(K3718&gt;0,L3718=1),"Yes","No"))</f>
        <v/>
      </c>
      <c r="N3718" s="48">
        <f>IF(D3718="","",N3618+F3718)</f>
        <v/>
      </c>
      <c r="O3718" s="47">
        <f>IF(D3718="","",IF(AND(K3718=0,K3618&gt;0),C3718,""))</f>
        <v/>
      </c>
    </row>
    <row r="3719">
      <c r="A3719" s="49">
        <f>IF(B3719="","",DATE(YEAR('Debt Inputs'!$E$2),MONTH('Debt Inputs'!$E$2)+37,1))</f>
        <v/>
      </c>
      <c r="B3719" s="23">
        <f>IF('Debt Inputs'!A19="","",'Debt Inputs'!A19)</f>
        <v/>
      </c>
      <c r="C3719" s="24">
        <f>IF(B3719="","",IFERROR(VLOOKUP(B3719,'Debt Inputs'!$A$6:$M$105,2,FALSE),""))</f>
        <v/>
      </c>
      <c r="D3719" s="50">
        <f>IF(B3719="","",K3619)</f>
        <v/>
      </c>
      <c r="E3719" s="26">
        <f>IF(B3719="","",IFERROR(VLOOKUP(B3719,'Debt Inputs'!$A$6:$M$105,5,FALSE),0))</f>
        <v/>
      </c>
      <c r="F3719" s="50">
        <f>IF(D3719="","",IFERROR(D3719*E3719/12,0))</f>
        <v/>
      </c>
      <c r="G3719" s="50">
        <f>IF(D3719="","",MIN(IFERROR(VLOOKUP(B3719,'Debt Inputs'!$A$6:$M$105,7,FALSE),0),D3719+F3719))</f>
        <v/>
      </c>
      <c r="H3719" s="50">
        <f>IF(D3719="","",IF(L3719=1,MAX(0,'Debt Inputs'!$B$2-SUM($G$3706:$G$3805)),0))</f>
        <v/>
      </c>
      <c r="I3719" s="50">
        <f>IF(D3719="","",MIN(D3719+F3719,G3719+H3719))</f>
        <v/>
      </c>
      <c r="J3719" s="50">
        <f>IF(D3719="","",MIN(D3719,MAX(0,I3719-F3719)))</f>
        <v/>
      </c>
      <c r="K3719" s="50">
        <f>IF(D3719="","",MAX(0,D3719+F3719-I3719))</f>
        <v/>
      </c>
      <c r="L3719" s="23">
        <f>IF(D3719="","",IF(D3719&lt;=0,"",1+COUNTIFS($D$3706:$D$3805,"&gt;0",$E$3706:$E$3805,"&gt;"&amp;E3719)))</f>
        <v/>
      </c>
      <c r="M3719" s="23">
        <f>IF(D3719="","",IF(AND(K3719&gt;0,L3719=1),"Yes","No"))</f>
        <v/>
      </c>
      <c r="N3719" s="50">
        <f>IF(D3719="","",N3619+F3719)</f>
        <v/>
      </c>
      <c r="O3719" s="49">
        <f>IF(D3719="","",IF(AND(K3719=0,K3619&gt;0),C3719,""))</f>
        <v/>
      </c>
    </row>
    <row r="3720">
      <c r="A3720" s="47">
        <f>IF(B3720="","",DATE(YEAR('Debt Inputs'!$E$2),MONTH('Debt Inputs'!$E$2)+37,1))</f>
        <v/>
      </c>
      <c r="B3720" s="18">
        <f>IF('Debt Inputs'!A20="","",'Debt Inputs'!A20)</f>
        <v/>
      </c>
      <c r="C3720" s="19">
        <f>IF(B3720="","",IFERROR(VLOOKUP(B3720,'Debt Inputs'!$A$6:$M$105,2,FALSE),""))</f>
        <v/>
      </c>
      <c r="D3720" s="48">
        <f>IF(B3720="","",K3620)</f>
        <v/>
      </c>
      <c r="E3720" s="21">
        <f>IF(B3720="","",IFERROR(VLOOKUP(B3720,'Debt Inputs'!$A$6:$M$105,5,FALSE),0))</f>
        <v/>
      </c>
      <c r="F3720" s="48">
        <f>IF(D3720="","",IFERROR(D3720*E3720/12,0))</f>
        <v/>
      </c>
      <c r="G3720" s="48">
        <f>IF(D3720="","",MIN(IFERROR(VLOOKUP(B3720,'Debt Inputs'!$A$6:$M$105,7,FALSE),0),D3720+F3720))</f>
        <v/>
      </c>
      <c r="H3720" s="48">
        <f>IF(D3720="","",IF(L3720=1,MAX(0,'Debt Inputs'!$B$2-SUM($G$3706:$G$3805)),0))</f>
        <v/>
      </c>
      <c r="I3720" s="48">
        <f>IF(D3720="","",MIN(D3720+F3720,G3720+H3720))</f>
        <v/>
      </c>
      <c r="J3720" s="48">
        <f>IF(D3720="","",MIN(D3720,MAX(0,I3720-F3720)))</f>
        <v/>
      </c>
      <c r="K3720" s="48">
        <f>IF(D3720="","",MAX(0,D3720+F3720-I3720))</f>
        <v/>
      </c>
      <c r="L3720" s="18">
        <f>IF(D3720="","",IF(D3720&lt;=0,"",1+COUNTIFS($D$3706:$D$3805,"&gt;0",$E$3706:$E$3805,"&gt;"&amp;E3720)))</f>
        <v/>
      </c>
      <c r="M3720" s="18">
        <f>IF(D3720="","",IF(AND(K3720&gt;0,L3720=1),"Yes","No"))</f>
        <v/>
      </c>
      <c r="N3720" s="48">
        <f>IF(D3720="","",N3620+F3720)</f>
        <v/>
      </c>
      <c r="O3720" s="47">
        <f>IF(D3720="","",IF(AND(K3720=0,K3620&gt;0),C3720,""))</f>
        <v/>
      </c>
    </row>
    <row r="3721">
      <c r="A3721" s="49">
        <f>IF(B3721="","",DATE(YEAR('Debt Inputs'!$E$2),MONTH('Debt Inputs'!$E$2)+37,1))</f>
        <v/>
      </c>
      <c r="B3721" s="23">
        <f>IF('Debt Inputs'!A21="","",'Debt Inputs'!A21)</f>
        <v/>
      </c>
      <c r="C3721" s="24">
        <f>IF(B3721="","",IFERROR(VLOOKUP(B3721,'Debt Inputs'!$A$6:$M$105,2,FALSE),""))</f>
        <v/>
      </c>
      <c r="D3721" s="50">
        <f>IF(B3721="","",K3621)</f>
        <v/>
      </c>
      <c r="E3721" s="26">
        <f>IF(B3721="","",IFERROR(VLOOKUP(B3721,'Debt Inputs'!$A$6:$M$105,5,FALSE),0))</f>
        <v/>
      </c>
      <c r="F3721" s="50">
        <f>IF(D3721="","",IFERROR(D3721*E3721/12,0))</f>
        <v/>
      </c>
      <c r="G3721" s="50">
        <f>IF(D3721="","",MIN(IFERROR(VLOOKUP(B3721,'Debt Inputs'!$A$6:$M$105,7,FALSE),0),D3721+F3721))</f>
        <v/>
      </c>
      <c r="H3721" s="50">
        <f>IF(D3721="","",IF(L3721=1,MAX(0,'Debt Inputs'!$B$2-SUM($G$3706:$G$3805)),0))</f>
        <v/>
      </c>
      <c r="I3721" s="50">
        <f>IF(D3721="","",MIN(D3721+F3721,G3721+H3721))</f>
        <v/>
      </c>
      <c r="J3721" s="50">
        <f>IF(D3721="","",MIN(D3721,MAX(0,I3721-F3721)))</f>
        <v/>
      </c>
      <c r="K3721" s="50">
        <f>IF(D3721="","",MAX(0,D3721+F3721-I3721))</f>
        <v/>
      </c>
      <c r="L3721" s="23">
        <f>IF(D3721="","",IF(D3721&lt;=0,"",1+COUNTIFS($D$3706:$D$3805,"&gt;0",$E$3706:$E$3805,"&gt;"&amp;E3721)))</f>
        <v/>
      </c>
      <c r="M3721" s="23">
        <f>IF(D3721="","",IF(AND(K3721&gt;0,L3721=1),"Yes","No"))</f>
        <v/>
      </c>
      <c r="N3721" s="50">
        <f>IF(D3721="","",N3621+F3721)</f>
        <v/>
      </c>
      <c r="O3721" s="49">
        <f>IF(D3721="","",IF(AND(K3721=0,K3621&gt;0),C3721,""))</f>
        <v/>
      </c>
    </row>
    <row r="3722">
      <c r="A3722" s="47">
        <f>IF(B3722="","",DATE(YEAR('Debt Inputs'!$E$2),MONTH('Debt Inputs'!$E$2)+37,1))</f>
        <v/>
      </c>
      <c r="B3722" s="18">
        <f>IF('Debt Inputs'!A22="","",'Debt Inputs'!A22)</f>
        <v/>
      </c>
      <c r="C3722" s="19">
        <f>IF(B3722="","",IFERROR(VLOOKUP(B3722,'Debt Inputs'!$A$6:$M$105,2,FALSE),""))</f>
        <v/>
      </c>
      <c r="D3722" s="48">
        <f>IF(B3722="","",K3622)</f>
        <v/>
      </c>
      <c r="E3722" s="21">
        <f>IF(B3722="","",IFERROR(VLOOKUP(B3722,'Debt Inputs'!$A$6:$M$105,5,FALSE),0))</f>
        <v/>
      </c>
      <c r="F3722" s="48">
        <f>IF(D3722="","",IFERROR(D3722*E3722/12,0))</f>
        <v/>
      </c>
      <c r="G3722" s="48">
        <f>IF(D3722="","",MIN(IFERROR(VLOOKUP(B3722,'Debt Inputs'!$A$6:$M$105,7,FALSE),0),D3722+F3722))</f>
        <v/>
      </c>
      <c r="H3722" s="48">
        <f>IF(D3722="","",IF(L3722=1,MAX(0,'Debt Inputs'!$B$2-SUM($G$3706:$G$3805)),0))</f>
        <v/>
      </c>
      <c r="I3722" s="48">
        <f>IF(D3722="","",MIN(D3722+F3722,G3722+H3722))</f>
        <v/>
      </c>
      <c r="J3722" s="48">
        <f>IF(D3722="","",MIN(D3722,MAX(0,I3722-F3722)))</f>
        <v/>
      </c>
      <c r="K3722" s="48">
        <f>IF(D3722="","",MAX(0,D3722+F3722-I3722))</f>
        <v/>
      </c>
      <c r="L3722" s="18">
        <f>IF(D3722="","",IF(D3722&lt;=0,"",1+COUNTIFS($D$3706:$D$3805,"&gt;0",$E$3706:$E$3805,"&gt;"&amp;E3722)))</f>
        <v/>
      </c>
      <c r="M3722" s="18">
        <f>IF(D3722="","",IF(AND(K3722&gt;0,L3722=1),"Yes","No"))</f>
        <v/>
      </c>
      <c r="N3722" s="48">
        <f>IF(D3722="","",N3622+F3722)</f>
        <v/>
      </c>
      <c r="O3722" s="47">
        <f>IF(D3722="","",IF(AND(K3722=0,K3622&gt;0),C3722,""))</f>
        <v/>
      </c>
    </row>
    <row r="3723">
      <c r="A3723" s="49">
        <f>IF(B3723="","",DATE(YEAR('Debt Inputs'!$E$2),MONTH('Debt Inputs'!$E$2)+37,1))</f>
        <v/>
      </c>
      <c r="B3723" s="23">
        <f>IF('Debt Inputs'!A23="","",'Debt Inputs'!A23)</f>
        <v/>
      </c>
      <c r="C3723" s="24">
        <f>IF(B3723="","",IFERROR(VLOOKUP(B3723,'Debt Inputs'!$A$6:$M$105,2,FALSE),""))</f>
        <v/>
      </c>
      <c r="D3723" s="50">
        <f>IF(B3723="","",K3623)</f>
        <v/>
      </c>
      <c r="E3723" s="26">
        <f>IF(B3723="","",IFERROR(VLOOKUP(B3723,'Debt Inputs'!$A$6:$M$105,5,FALSE),0))</f>
        <v/>
      </c>
      <c r="F3723" s="50">
        <f>IF(D3723="","",IFERROR(D3723*E3723/12,0))</f>
        <v/>
      </c>
      <c r="G3723" s="50">
        <f>IF(D3723="","",MIN(IFERROR(VLOOKUP(B3723,'Debt Inputs'!$A$6:$M$105,7,FALSE),0),D3723+F3723))</f>
        <v/>
      </c>
      <c r="H3723" s="50">
        <f>IF(D3723="","",IF(L3723=1,MAX(0,'Debt Inputs'!$B$2-SUM($G$3706:$G$3805)),0))</f>
        <v/>
      </c>
      <c r="I3723" s="50">
        <f>IF(D3723="","",MIN(D3723+F3723,G3723+H3723))</f>
        <v/>
      </c>
      <c r="J3723" s="50">
        <f>IF(D3723="","",MIN(D3723,MAX(0,I3723-F3723)))</f>
        <v/>
      </c>
      <c r="K3723" s="50">
        <f>IF(D3723="","",MAX(0,D3723+F3723-I3723))</f>
        <v/>
      </c>
      <c r="L3723" s="23">
        <f>IF(D3723="","",IF(D3723&lt;=0,"",1+COUNTIFS($D$3706:$D$3805,"&gt;0",$E$3706:$E$3805,"&gt;"&amp;E3723)))</f>
        <v/>
      </c>
      <c r="M3723" s="23">
        <f>IF(D3723="","",IF(AND(K3723&gt;0,L3723=1),"Yes","No"))</f>
        <v/>
      </c>
      <c r="N3723" s="50">
        <f>IF(D3723="","",N3623+F3723)</f>
        <v/>
      </c>
      <c r="O3723" s="49">
        <f>IF(D3723="","",IF(AND(K3723=0,K3623&gt;0),C3723,""))</f>
        <v/>
      </c>
    </row>
    <row r="3724">
      <c r="A3724" s="47">
        <f>IF(B3724="","",DATE(YEAR('Debt Inputs'!$E$2),MONTH('Debt Inputs'!$E$2)+37,1))</f>
        <v/>
      </c>
      <c r="B3724" s="18">
        <f>IF('Debt Inputs'!A24="","",'Debt Inputs'!A24)</f>
        <v/>
      </c>
      <c r="C3724" s="19">
        <f>IF(B3724="","",IFERROR(VLOOKUP(B3724,'Debt Inputs'!$A$6:$M$105,2,FALSE),""))</f>
        <v/>
      </c>
      <c r="D3724" s="48">
        <f>IF(B3724="","",K3624)</f>
        <v/>
      </c>
      <c r="E3724" s="21">
        <f>IF(B3724="","",IFERROR(VLOOKUP(B3724,'Debt Inputs'!$A$6:$M$105,5,FALSE),0))</f>
        <v/>
      </c>
      <c r="F3724" s="48">
        <f>IF(D3724="","",IFERROR(D3724*E3724/12,0))</f>
        <v/>
      </c>
      <c r="G3724" s="48">
        <f>IF(D3724="","",MIN(IFERROR(VLOOKUP(B3724,'Debt Inputs'!$A$6:$M$105,7,FALSE),0),D3724+F3724))</f>
        <v/>
      </c>
      <c r="H3724" s="48">
        <f>IF(D3724="","",IF(L3724=1,MAX(0,'Debt Inputs'!$B$2-SUM($G$3706:$G$3805)),0))</f>
        <v/>
      </c>
      <c r="I3724" s="48">
        <f>IF(D3724="","",MIN(D3724+F3724,G3724+H3724))</f>
        <v/>
      </c>
      <c r="J3724" s="48">
        <f>IF(D3724="","",MIN(D3724,MAX(0,I3724-F3724)))</f>
        <v/>
      </c>
      <c r="K3724" s="48">
        <f>IF(D3724="","",MAX(0,D3724+F3724-I3724))</f>
        <v/>
      </c>
      <c r="L3724" s="18">
        <f>IF(D3724="","",IF(D3724&lt;=0,"",1+COUNTIFS($D$3706:$D$3805,"&gt;0",$E$3706:$E$3805,"&gt;"&amp;E3724)))</f>
        <v/>
      </c>
      <c r="M3724" s="18">
        <f>IF(D3724="","",IF(AND(K3724&gt;0,L3724=1),"Yes","No"))</f>
        <v/>
      </c>
      <c r="N3724" s="48">
        <f>IF(D3724="","",N3624+F3724)</f>
        <v/>
      </c>
      <c r="O3724" s="47">
        <f>IF(D3724="","",IF(AND(K3724=0,K3624&gt;0),C3724,""))</f>
        <v/>
      </c>
    </row>
    <row r="3725">
      <c r="A3725" s="49">
        <f>IF(B3725="","",DATE(YEAR('Debt Inputs'!$E$2),MONTH('Debt Inputs'!$E$2)+37,1))</f>
        <v/>
      </c>
      <c r="B3725" s="23">
        <f>IF('Debt Inputs'!A25="","",'Debt Inputs'!A25)</f>
        <v/>
      </c>
      <c r="C3725" s="24">
        <f>IF(B3725="","",IFERROR(VLOOKUP(B3725,'Debt Inputs'!$A$6:$M$105,2,FALSE),""))</f>
        <v/>
      </c>
      <c r="D3725" s="50">
        <f>IF(B3725="","",K3625)</f>
        <v/>
      </c>
      <c r="E3725" s="26">
        <f>IF(B3725="","",IFERROR(VLOOKUP(B3725,'Debt Inputs'!$A$6:$M$105,5,FALSE),0))</f>
        <v/>
      </c>
      <c r="F3725" s="50">
        <f>IF(D3725="","",IFERROR(D3725*E3725/12,0))</f>
        <v/>
      </c>
      <c r="G3725" s="50">
        <f>IF(D3725="","",MIN(IFERROR(VLOOKUP(B3725,'Debt Inputs'!$A$6:$M$105,7,FALSE),0),D3725+F3725))</f>
        <v/>
      </c>
      <c r="H3725" s="50">
        <f>IF(D3725="","",IF(L3725=1,MAX(0,'Debt Inputs'!$B$2-SUM($G$3706:$G$3805)),0))</f>
        <v/>
      </c>
      <c r="I3725" s="50">
        <f>IF(D3725="","",MIN(D3725+F3725,G3725+H3725))</f>
        <v/>
      </c>
      <c r="J3725" s="50">
        <f>IF(D3725="","",MIN(D3725,MAX(0,I3725-F3725)))</f>
        <v/>
      </c>
      <c r="K3725" s="50">
        <f>IF(D3725="","",MAX(0,D3725+F3725-I3725))</f>
        <v/>
      </c>
      <c r="L3725" s="23">
        <f>IF(D3725="","",IF(D3725&lt;=0,"",1+COUNTIFS($D$3706:$D$3805,"&gt;0",$E$3706:$E$3805,"&gt;"&amp;E3725)))</f>
        <v/>
      </c>
      <c r="M3725" s="23">
        <f>IF(D3725="","",IF(AND(K3725&gt;0,L3725=1),"Yes","No"))</f>
        <v/>
      </c>
      <c r="N3725" s="50">
        <f>IF(D3725="","",N3625+F3725)</f>
        <v/>
      </c>
      <c r="O3725" s="49">
        <f>IF(D3725="","",IF(AND(K3725=0,K3625&gt;0),C3725,""))</f>
        <v/>
      </c>
    </row>
    <row r="3726">
      <c r="A3726" s="47">
        <f>IF(B3726="","",DATE(YEAR('Debt Inputs'!$E$2),MONTH('Debt Inputs'!$E$2)+37,1))</f>
        <v/>
      </c>
      <c r="B3726" s="18">
        <f>IF('Debt Inputs'!A26="","",'Debt Inputs'!A26)</f>
        <v/>
      </c>
      <c r="C3726" s="19">
        <f>IF(B3726="","",IFERROR(VLOOKUP(B3726,'Debt Inputs'!$A$6:$M$105,2,FALSE),""))</f>
        <v/>
      </c>
      <c r="D3726" s="48">
        <f>IF(B3726="","",K3626)</f>
        <v/>
      </c>
      <c r="E3726" s="21">
        <f>IF(B3726="","",IFERROR(VLOOKUP(B3726,'Debt Inputs'!$A$6:$M$105,5,FALSE),0))</f>
        <v/>
      </c>
      <c r="F3726" s="48">
        <f>IF(D3726="","",IFERROR(D3726*E3726/12,0))</f>
        <v/>
      </c>
      <c r="G3726" s="48">
        <f>IF(D3726="","",MIN(IFERROR(VLOOKUP(B3726,'Debt Inputs'!$A$6:$M$105,7,FALSE),0),D3726+F3726))</f>
        <v/>
      </c>
      <c r="H3726" s="48">
        <f>IF(D3726="","",IF(L3726=1,MAX(0,'Debt Inputs'!$B$2-SUM($G$3706:$G$3805)),0))</f>
        <v/>
      </c>
      <c r="I3726" s="48">
        <f>IF(D3726="","",MIN(D3726+F3726,G3726+H3726))</f>
        <v/>
      </c>
      <c r="J3726" s="48">
        <f>IF(D3726="","",MIN(D3726,MAX(0,I3726-F3726)))</f>
        <v/>
      </c>
      <c r="K3726" s="48">
        <f>IF(D3726="","",MAX(0,D3726+F3726-I3726))</f>
        <v/>
      </c>
      <c r="L3726" s="18">
        <f>IF(D3726="","",IF(D3726&lt;=0,"",1+COUNTIFS($D$3706:$D$3805,"&gt;0",$E$3706:$E$3805,"&gt;"&amp;E3726)))</f>
        <v/>
      </c>
      <c r="M3726" s="18">
        <f>IF(D3726="","",IF(AND(K3726&gt;0,L3726=1),"Yes","No"))</f>
        <v/>
      </c>
      <c r="N3726" s="48">
        <f>IF(D3726="","",N3626+F3726)</f>
        <v/>
      </c>
      <c r="O3726" s="47">
        <f>IF(D3726="","",IF(AND(K3726=0,K3626&gt;0),C3726,""))</f>
        <v/>
      </c>
    </row>
    <row r="3727">
      <c r="A3727" s="49">
        <f>IF(B3727="","",DATE(YEAR('Debt Inputs'!$E$2),MONTH('Debt Inputs'!$E$2)+37,1))</f>
        <v/>
      </c>
      <c r="B3727" s="23">
        <f>IF('Debt Inputs'!A27="","",'Debt Inputs'!A27)</f>
        <v/>
      </c>
      <c r="C3727" s="24">
        <f>IF(B3727="","",IFERROR(VLOOKUP(B3727,'Debt Inputs'!$A$6:$M$105,2,FALSE),""))</f>
        <v/>
      </c>
      <c r="D3727" s="50">
        <f>IF(B3727="","",K3627)</f>
        <v/>
      </c>
      <c r="E3727" s="26">
        <f>IF(B3727="","",IFERROR(VLOOKUP(B3727,'Debt Inputs'!$A$6:$M$105,5,FALSE),0))</f>
        <v/>
      </c>
      <c r="F3727" s="50">
        <f>IF(D3727="","",IFERROR(D3727*E3727/12,0))</f>
        <v/>
      </c>
      <c r="G3727" s="50">
        <f>IF(D3727="","",MIN(IFERROR(VLOOKUP(B3727,'Debt Inputs'!$A$6:$M$105,7,FALSE),0),D3727+F3727))</f>
        <v/>
      </c>
      <c r="H3727" s="50">
        <f>IF(D3727="","",IF(L3727=1,MAX(0,'Debt Inputs'!$B$2-SUM($G$3706:$G$3805)),0))</f>
        <v/>
      </c>
      <c r="I3727" s="50">
        <f>IF(D3727="","",MIN(D3727+F3727,G3727+H3727))</f>
        <v/>
      </c>
      <c r="J3727" s="50">
        <f>IF(D3727="","",MIN(D3727,MAX(0,I3727-F3727)))</f>
        <v/>
      </c>
      <c r="K3727" s="50">
        <f>IF(D3727="","",MAX(0,D3727+F3727-I3727))</f>
        <v/>
      </c>
      <c r="L3727" s="23">
        <f>IF(D3727="","",IF(D3727&lt;=0,"",1+COUNTIFS($D$3706:$D$3805,"&gt;0",$E$3706:$E$3805,"&gt;"&amp;E3727)))</f>
        <v/>
      </c>
      <c r="M3727" s="23">
        <f>IF(D3727="","",IF(AND(K3727&gt;0,L3727=1),"Yes","No"))</f>
        <v/>
      </c>
      <c r="N3727" s="50">
        <f>IF(D3727="","",N3627+F3727)</f>
        <v/>
      </c>
      <c r="O3727" s="49">
        <f>IF(D3727="","",IF(AND(K3727=0,K3627&gt;0),C3727,""))</f>
        <v/>
      </c>
    </row>
    <row r="3728">
      <c r="A3728" s="47">
        <f>IF(B3728="","",DATE(YEAR('Debt Inputs'!$E$2),MONTH('Debt Inputs'!$E$2)+37,1))</f>
        <v/>
      </c>
      <c r="B3728" s="18">
        <f>IF('Debt Inputs'!A28="","",'Debt Inputs'!A28)</f>
        <v/>
      </c>
      <c r="C3728" s="19">
        <f>IF(B3728="","",IFERROR(VLOOKUP(B3728,'Debt Inputs'!$A$6:$M$105,2,FALSE),""))</f>
        <v/>
      </c>
      <c r="D3728" s="48">
        <f>IF(B3728="","",K3628)</f>
        <v/>
      </c>
      <c r="E3728" s="21">
        <f>IF(B3728="","",IFERROR(VLOOKUP(B3728,'Debt Inputs'!$A$6:$M$105,5,FALSE),0))</f>
        <v/>
      </c>
      <c r="F3728" s="48">
        <f>IF(D3728="","",IFERROR(D3728*E3728/12,0))</f>
        <v/>
      </c>
      <c r="G3728" s="48">
        <f>IF(D3728="","",MIN(IFERROR(VLOOKUP(B3728,'Debt Inputs'!$A$6:$M$105,7,FALSE),0),D3728+F3728))</f>
        <v/>
      </c>
      <c r="H3728" s="48">
        <f>IF(D3728="","",IF(L3728=1,MAX(0,'Debt Inputs'!$B$2-SUM($G$3706:$G$3805)),0))</f>
        <v/>
      </c>
      <c r="I3728" s="48">
        <f>IF(D3728="","",MIN(D3728+F3728,G3728+H3728))</f>
        <v/>
      </c>
      <c r="J3728" s="48">
        <f>IF(D3728="","",MIN(D3728,MAX(0,I3728-F3728)))</f>
        <v/>
      </c>
      <c r="K3728" s="48">
        <f>IF(D3728="","",MAX(0,D3728+F3728-I3728))</f>
        <v/>
      </c>
      <c r="L3728" s="18">
        <f>IF(D3728="","",IF(D3728&lt;=0,"",1+COUNTIFS($D$3706:$D$3805,"&gt;0",$E$3706:$E$3805,"&gt;"&amp;E3728)))</f>
        <v/>
      </c>
      <c r="M3728" s="18">
        <f>IF(D3728="","",IF(AND(K3728&gt;0,L3728=1),"Yes","No"))</f>
        <v/>
      </c>
      <c r="N3728" s="48">
        <f>IF(D3728="","",N3628+F3728)</f>
        <v/>
      </c>
      <c r="O3728" s="47">
        <f>IF(D3728="","",IF(AND(K3728=0,K3628&gt;0),C3728,""))</f>
        <v/>
      </c>
    </row>
    <row r="3729">
      <c r="A3729" s="49">
        <f>IF(B3729="","",DATE(YEAR('Debt Inputs'!$E$2),MONTH('Debt Inputs'!$E$2)+37,1))</f>
        <v/>
      </c>
      <c r="B3729" s="23">
        <f>IF('Debt Inputs'!A29="","",'Debt Inputs'!A29)</f>
        <v/>
      </c>
      <c r="C3729" s="24">
        <f>IF(B3729="","",IFERROR(VLOOKUP(B3729,'Debt Inputs'!$A$6:$M$105,2,FALSE),""))</f>
        <v/>
      </c>
      <c r="D3729" s="50">
        <f>IF(B3729="","",K3629)</f>
        <v/>
      </c>
      <c r="E3729" s="26">
        <f>IF(B3729="","",IFERROR(VLOOKUP(B3729,'Debt Inputs'!$A$6:$M$105,5,FALSE),0))</f>
        <v/>
      </c>
      <c r="F3729" s="50">
        <f>IF(D3729="","",IFERROR(D3729*E3729/12,0))</f>
        <v/>
      </c>
      <c r="G3729" s="50">
        <f>IF(D3729="","",MIN(IFERROR(VLOOKUP(B3729,'Debt Inputs'!$A$6:$M$105,7,FALSE),0),D3729+F3729))</f>
        <v/>
      </c>
      <c r="H3729" s="50">
        <f>IF(D3729="","",IF(L3729=1,MAX(0,'Debt Inputs'!$B$2-SUM($G$3706:$G$3805)),0))</f>
        <v/>
      </c>
      <c r="I3729" s="50">
        <f>IF(D3729="","",MIN(D3729+F3729,G3729+H3729))</f>
        <v/>
      </c>
      <c r="J3729" s="50">
        <f>IF(D3729="","",MIN(D3729,MAX(0,I3729-F3729)))</f>
        <v/>
      </c>
      <c r="K3729" s="50">
        <f>IF(D3729="","",MAX(0,D3729+F3729-I3729))</f>
        <v/>
      </c>
      <c r="L3729" s="23">
        <f>IF(D3729="","",IF(D3729&lt;=0,"",1+COUNTIFS($D$3706:$D$3805,"&gt;0",$E$3706:$E$3805,"&gt;"&amp;E3729)))</f>
        <v/>
      </c>
      <c r="M3729" s="23">
        <f>IF(D3729="","",IF(AND(K3729&gt;0,L3729=1),"Yes","No"))</f>
        <v/>
      </c>
      <c r="N3729" s="50">
        <f>IF(D3729="","",N3629+F3729)</f>
        <v/>
      </c>
      <c r="O3729" s="49">
        <f>IF(D3729="","",IF(AND(K3729=0,K3629&gt;0),C3729,""))</f>
        <v/>
      </c>
    </row>
    <row r="3730">
      <c r="A3730" s="47">
        <f>IF(B3730="","",DATE(YEAR('Debt Inputs'!$E$2),MONTH('Debt Inputs'!$E$2)+37,1))</f>
        <v/>
      </c>
      <c r="B3730" s="18">
        <f>IF('Debt Inputs'!A30="","",'Debt Inputs'!A30)</f>
        <v/>
      </c>
      <c r="C3730" s="19">
        <f>IF(B3730="","",IFERROR(VLOOKUP(B3730,'Debt Inputs'!$A$6:$M$105,2,FALSE),""))</f>
        <v/>
      </c>
      <c r="D3730" s="48">
        <f>IF(B3730="","",K3630)</f>
        <v/>
      </c>
      <c r="E3730" s="21">
        <f>IF(B3730="","",IFERROR(VLOOKUP(B3730,'Debt Inputs'!$A$6:$M$105,5,FALSE),0))</f>
        <v/>
      </c>
      <c r="F3730" s="48">
        <f>IF(D3730="","",IFERROR(D3730*E3730/12,0))</f>
        <v/>
      </c>
      <c r="G3730" s="48">
        <f>IF(D3730="","",MIN(IFERROR(VLOOKUP(B3730,'Debt Inputs'!$A$6:$M$105,7,FALSE),0),D3730+F3730))</f>
        <v/>
      </c>
      <c r="H3730" s="48">
        <f>IF(D3730="","",IF(L3730=1,MAX(0,'Debt Inputs'!$B$2-SUM($G$3706:$G$3805)),0))</f>
        <v/>
      </c>
      <c r="I3730" s="48">
        <f>IF(D3730="","",MIN(D3730+F3730,G3730+H3730))</f>
        <v/>
      </c>
      <c r="J3730" s="48">
        <f>IF(D3730="","",MIN(D3730,MAX(0,I3730-F3730)))</f>
        <v/>
      </c>
      <c r="K3730" s="48">
        <f>IF(D3730="","",MAX(0,D3730+F3730-I3730))</f>
        <v/>
      </c>
      <c r="L3730" s="18">
        <f>IF(D3730="","",IF(D3730&lt;=0,"",1+COUNTIFS($D$3706:$D$3805,"&gt;0",$E$3706:$E$3805,"&gt;"&amp;E3730)))</f>
        <v/>
      </c>
      <c r="M3730" s="18">
        <f>IF(D3730="","",IF(AND(K3730&gt;0,L3730=1),"Yes","No"))</f>
        <v/>
      </c>
      <c r="N3730" s="48">
        <f>IF(D3730="","",N3630+F3730)</f>
        <v/>
      </c>
      <c r="O3730" s="47">
        <f>IF(D3730="","",IF(AND(K3730=0,K3630&gt;0),C3730,""))</f>
        <v/>
      </c>
    </row>
    <row r="3731">
      <c r="A3731" s="49">
        <f>IF(B3731="","",DATE(YEAR('Debt Inputs'!$E$2),MONTH('Debt Inputs'!$E$2)+37,1))</f>
        <v/>
      </c>
      <c r="B3731" s="23">
        <f>IF('Debt Inputs'!A31="","",'Debt Inputs'!A31)</f>
        <v/>
      </c>
      <c r="C3731" s="24">
        <f>IF(B3731="","",IFERROR(VLOOKUP(B3731,'Debt Inputs'!$A$6:$M$105,2,FALSE),""))</f>
        <v/>
      </c>
      <c r="D3731" s="50">
        <f>IF(B3731="","",K3631)</f>
        <v/>
      </c>
      <c r="E3731" s="26">
        <f>IF(B3731="","",IFERROR(VLOOKUP(B3731,'Debt Inputs'!$A$6:$M$105,5,FALSE),0))</f>
        <v/>
      </c>
      <c r="F3731" s="50">
        <f>IF(D3731="","",IFERROR(D3731*E3731/12,0))</f>
        <v/>
      </c>
      <c r="G3731" s="50">
        <f>IF(D3731="","",MIN(IFERROR(VLOOKUP(B3731,'Debt Inputs'!$A$6:$M$105,7,FALSE),0),D3731+F3731))</f>
        <v/>
      </c>
      <c r="H3731" s="50">
        <f>IF(D3731="","",IF(L3731=1,MAX(0,'Debt Inputs'!$B$2-SUM($G$3706:$G$3805)),0))</f>
        <v/>
      </c>
      <c r="I3731" s="50">
        <f>IF(D3731="","",MIN(D3731+F3731,G3731+H3731))</f>
        <v/>
      </c>
      <c r="J3731" s="50">
        <f>IF(D3731="","",MIN(D3731,MAX(0,I3731-F3731)))</f>
        <v/>
      </c>
      <c r="K3731" s="50">
        <f>IF(D3731="","",MAX(0,D3731+F3731-I3731))</f>
        <v/>
      </c>
      <c r="L3731" s="23">
        <f>IF(D3731="","",IF(D3731&lt;=0,"",1+COUNTIFS($D$3706:$D$3805,"&gt;0",$E$3706:$E$3805,"&gt;"&amp;E3731)))</f>
        <v/>
      </c>
      <c r="M3731" s="23">
        <f>IF(D3731="","",IF(AND(K3731&gt;0,L3731=1),"Yes","No"))</f>
        <v/>
      </c>
      <c r="N3731" s="50">
        <f>IF(D3731="","",N3631+F3731)</f>
        <v/>
      </c>
      <c r="O3731" s="49">
        <f>IF(D3731="","",IF(AND(K3731=0,K3631&gt;0),C3731,""))</f>
        <v/>
      </c>
    </row>
    <row r="3732">
      <c r="A3732" s="47">
        <f>IF(B3732="","",DATE(YEAR('Debt Inputs'!$E$2),MONTH('Debt Inputs'!$E$2)+37,1))</f>
        <v/>
      </c>
      <c r="B3732" s="18">
        <f>IF('Debt Inputs'!A32="","",'Debt Inputs'!A32)</f>
        <v/>
      </c>
      <c r="C3732" s="19">
        <f>IF(B3732="","",IFERROR(VLOOKUP(B3732,'Debt Inputs'!$A$6:$M$105,2,FALSE),""))</f>
        <v/>
      </c>
      <c r="D3732" s="48">
        <f>IF(B3732="","",K3632)</f>
        <v/>
      </c>
      <c r="E3732" s="21">
        <f>IF(B3732="","",IFERROR(VLOOKUP(B3732,'Debt Inputs'!$A$6:$M$105,5,FALSE),0))</f>
        <v/>
      </c>
      <c r="F3732" s="48">
        <f>IF(D3732="","",IFERROR(D3732*E3732/12,0))</f>
        <v/>
      </c>
      <c r="G3732" s="48">
        <f>IF(D3732="","",MIN(IFERROR(VLOOKUP(B3732,'Debt Inputs'!$A$6:$M$105,7,FALSE),0),D3732+F3732))</f>
        <v/>
      </c>
      <c r="H3732" s="48">
        <f>IF(D3732="","",IF(L3732=1,MAX(0,'Debt Inputs'!$B$2-SUM($G$3706:$G$3805)),0))</f>
        <v/>
      </c>
      <c r="I3732" s="48">
        <f>IF(D3732="","",MIN(D3732+F3732,G3732+H3732))</f>
        <v/>
      </c>
      <c r="J3732" s="48">
        <f>IF(D3732="","",MIN(D3732,MAX(0,I3732-F3732)))</f>
        <v/>
      </c>
      <c r="K3732" s="48">
        <f>IF(D3732="","",MAX(0,D3732+F3732-I3732))</f>
        <v/>
      </c>
      <c r="L3732" s="18">
        <f>IF(D3732="","",IF(D3732&lt;=0,"",1+COUNTIFS($D$3706:$D$3805,"&gt;0",$E$3706:$E$3805,"&gt;"&amp;E3732)))</f>
        <v/>
      </c>
      <c r="M3732" s="18">
        <f>IF(D3732="","",IF(AND(K3732&gt;0,L3732=1),"Yes","No"))</f>
        <v/>
      </c>
      <c r="N3732" s="48">
        <f>IF(D3732="","",N3632+F3732)</f>
        <v/>
      </c>
      <c r="O3732" s="47">
        <f>IF(D3732="","",IF(AND(K3732=0,K3632&gt;0),C3732,""))</f>
        <v/>
      </c>
    </row>
    <row r="3733">
      <c r="A3733" s="49">
        <f>IF(B3733="","",DATE(YEAR('Debt Inputs'!$E$2),MONTH('Debt Inputs'!$E$2)+37,1))</f>
        <v/>
      </c>
      <c r="B3733" s="23">
        <f>IF('Debt Inputs'!A33="","",'Debt Inputs'!A33)</f>
        <v/>
      </c>
      <c r="C3733" s="24">
        <f>IF(B3733="","",IFERROR(VLOOKUP(B3733,'Debt Inputs'!$A$6:$M$105,2,FALSE),""))</f>
        <v/>
      </c>
      <c r="D3733" s="50">
        <f>IF(B3733="","",K3633)</f>
        <v/>
      </c>
      <c r="E3733" s="26">
        <f>IF(B3733="","",IFERROR(VLOOKUP(B3733,'Debt Inputs'!$A$6:$M$105,5,FALSE),0))</f>
        <v/>
      </c>
      <c r="F3733" s="50">
        <f>IF(D3733="","",IFERROR(D3733*E3733/12,0))</f>
        <v/>
      </c>
      <c r="G3733" s="50">
        <f>IF(D3733="","",MIN(IFERROR(VLOOKUP(B3733,'Debt Inputs'!$A$6:$M$105,7,FALSE),0),D3733+F3733))</f>
        <v/>
      </c>
      <c r="H3733" s="50">
        <f>IF(D3733="","",IF(L3733=1,MAX(0,'Debt Inputs'!$B$2-SUM($G$3706:$G$3805)),0))</f>
        <v/>
      </c>
      <c r="I3733" s="50">
        <f>IF(D3733="","",MIN(D3733+F3733,G3733+H3733))</f>
        <v/>
      </c>
      <c r="J3733" s="50">
        <f>IF(D3733="","",MIN(D3733,MAX(0,I3733-F3733)))</f>
        <v/>
      </c>
      <c r="K3733" s="50">
        <f>IF(D3733="","",MAX(0,D3733+F3733-I3733))</f>
        <v/>
      </c>
      <c r="L3733" s="23">
        <f>IF(D3733="","",IF(D3733&lt;=0,"",1+COUNTIFS($D$3706:$D$3805,"&gt;0",$E$3706:$E$3805,"&gt;"&amp;E3733)))</f>
        <v/>
      </c>
      <c r="M3733" s="23">
        <f>IF(D3733="","",IF(AND(K3733&gt;0,L3733=1),"Yes","No"))</f>
        <v/>
      </c>
      <c r="N3733" s="50">
        <f>IF(D3733="","",N3633+F3733)</f>
        <v/>
      </c>
      <c r="O3733" s="49">
        <f>IF(D3733="","",IF(AND(K3733=0,K3633&gt;0),C3733,""))</f>
        <v/>
      </c>
    </row>
    <row r="3734">
      <c r="A3734" s="47">
        <f>IF(B3734="","",DATE(YEAR('Debt Inputs'!$E$2),MONTH('Debt Inputs'!$E$2)+37,1))</f>
        <v/>
      </c>
      <c r="B3734" s="18">
        <f>IF('Debt Inputs'!A34="","",'Debt Inputs'!A34)</f>
        <v/>
      </c>
      <c r="C3734" s="19">
        <f>IF(B3734="","",IFERROR(VLOOKUP(B3734,'Debt Inputs'!$A$6:$M$105,2,FALSE),""))</f>
        <v/>
      </c>
      <c r="D3734" s="48">
        <f>IF(B3734="","",K3634)</f>
        <v/>
      </c>
      <c r="E3734" s="21">
        <f>IF(B3734="","",IFERROR(VLOOKUP(B3734,'Debt Inputs'!$A$6:$M$105,5,FALSE),0))</f>
        <v/>
      </c>
      <c r="F3734" s="48">
        <f>IF(D3734="","",IFERROR(D3734*E3734/12,0))</f>
        <v/>
      </c>
      <c r="G3734" s="48">
        <f>IF(D3734="","",MIN(IFERROR(VLOOKUP(B3734,'Debt Inputs'!$A$6:$M$105,7,FALSE),0),D3734+F3734))</f>
        <v/>
      </c>
      <c r="H3734" s="48">
        <f>IF(D3734="","",IF(L3734=1,MAX(0,'Debt Inputs'!$B$2-SUM($G$3706:$G$3805)),0))</f>
        <v/>
      </c>
      <c r="I3734" s="48">
        <f>IF(D3734="","",MIN(D3734+F3734,G3734+H3734))</f>
        <v/>
      </c>
      <c r="J3734" s="48">
        <f>IF(D3734="","",MIN(D3734,MAX(0,I3734-F3734)))</f>
        <v/>
      </c>
      <c r="K3734" s="48">
        <f>IF(D3734="","",MAX(0,D3734+F3734-I3734))</f>
        <v/>
      </c>
      <c r="L3734" s="18">
        <f>IF(D3734="","",IF(D3734&lt;=0,"",1+COUNTIFS($D$3706:$D$3805,"&gt;0",$E$3706:$E$3805,"&gt;"&amp;E3734)))</f>
        <v/>
      </c>
      <c r="M3734" s="18">
        <f>IF(D3734="","",IF(AND(K3734&gt;0,L3734=1),"Yes","No"))</f>
        <v/>
      </c>
      <c r="N3734" s="48">
        <f>IF(D3734="","",N3634+F3734)</f>
        <v/>
      </c>
      <c r="O3734" s="47">
        <f>IF(D3734="","",IF(AND(K3734=0,K3634&gt;0),C3734,""))</f>
        <v/>
      </c>
    </row>
    <row r="3735">
      <c r="A3735" s="49">
        <f>IF(B3735="","",DATE(YEAR('Debt Inputs'!$E$2),MONTH('Debt Inputs'!$E$2)+37,1))</f>
        <v/>
      </c>
      <c r="B3735" s="23">
        <f>IF('Debt Inputs'!A35="","",'Debt Inputs'!A35)</f>
        <v/>
      </c>
      <c r="C3735" s="24">
        <f>IF(B3735="","",IFERROR(VLOOKUP(B3735,'Debt Inputs'!$A$6:$M$105,2,FALSE),""))</f>
        <v/>
      </c>
      <c r="D3735" s="50">
        <f>IF(B3735="","",K3635)</f>
        <v/>
      </c>
      <c r="E3735" s="26">
        <f>IF(B3735="","",IFERROR(VLOOKUP(B3735,'Debt Inputs'!$A$6:$M$105,5,FALSE),0))</f>
        <v/>
      </c>
      <c r="F3735" s="50">
        <f>IF(D3735="","",IFERROR(D3735*E3735/12,0))</f>
        <v/>
      </c>
      <c r="G3735" s="50">
        <f>IF(D3735="","",MIN(IFERROR(VLOOKUP(B3735,'Debt Inputs'!$A$6:$M$105,7,FALSE),0),D3735+F3735))</f>
        <v/>
      </c>
      <c r="H3735" s="50">
        <f>IF(D3735="","",IF(L3735=1,MAX(0,'Debt Inputs'!$B$2-SUM($G$3706:$G$3805)),0))</f>
        <v/>
      </c>
      <c r="I3735" s="50">
        <f>IF(D3735="","",MIN(D3735+F3735,G3735+H3735))</f>
        <v/>
      </c>
      <c r="J3735" s="50">
        <f>IF(D3735="","",MIN(D3735,MAX(0,I3735-F3735)))</f>
        <v/>
      </c>
      <c r="K3735" s="50">
        <f>IF(D3735="","",MAX(0,D3735+F3735-I3735))</f>
        <v/>
      </c>
      <c r="L3735" s="23">
        <f>IF(D3735="","",IF(D3735&lt;=0,"",1+COUNTIFS($D$3706:$D$3805,"&gt;0",$E$3706:$E$3805,"&gt;"&amp;E3735)))</f>
        <v/>
      </c>
      <c r="M3735" s="23">
        <f>IF(D3735="","",IF(AND(K3735&gt;0,L3735=1),"Yes","No"))</f>
        <v/>
      </c>
      <c r="N3735" s="50">
        <f>IF(D3735="","",N3635+F3735)</f>
        <v/>
      </c>
      <c r="O3735" s="49">
        <f>IF(D3735="","",IF(AND(K3735=0,K3635&gt;0),C3735,""))</f>
        <v/>
      </c>
    </row>
    <row r="3736">
      <c r="A3736" s="47">
        <f>IF(B3736="","",DATE(YEAR('Debt Inputs'!$E$2),MONTH('Debt Inputs'!$E$2)+37,1))</f>
        <v/>
      </c>
      <c r="B3736" s="18">
        <f>IF('Debt Inputs'!A36="","",'Debt Inputs'!A36)</f>
        <v/>
      </c>
      <c r="C3736" s="19">
        <f>IF(B3736="","",IFERROR(VLOOKUP(B3736,'Debt Inputs'!$A$6:$M$105,2,FALSE),""))</f>
        <v/>
      </c>
      <c r="D3736" s="48">
        <f>IF(B3736="","",K3636)</f>
        <v/>
      </c>
      <c r="E3736" s="21">
        <f>IF(B3736="","",IFERROR(VLOOKUP(B3736,'Debt Inputs'!$A$6:$M$105,5,FALSE),0))</f>
        <v/>
      </c>
      <c r="F3736" s="48">
        <f>IF(D3736="","",IFERROR(D3736*E3736/12,0))</f>
        <v/>
      </c>
      <c r="G3736" s="48">
        <f>IF(D3736="","",MIN(IFERROR(VLOOKUP(B3736,'Debt Inputs'!$A$6:$M$105,7,FALSE),0),D3736+F3736))</f>
        <v/>
      </c>
      <c r="H3736" s="48">
        <f>IF(D3736="","",IF(L3736=1,MAX(0,'Debt Inputs'!$B$2-SUM($G$3706:$G$3805)),0))</f>
        <v/>
      </c>
      <c r="I3736" s="48">
        <f>IF(D3736="","",MIN(D3736+F3736,G3736+H3736))</f>
        <v/>
      </c>
      <c r="J3736" s="48">
        <f>IF(D3736="","",MIN(D3736,MAX(0,I3736-F3736)))</f>
        <v/>
      </c>
      <c r="K3736" s="48">
        <f>IF(D3736="","",MAX(0,D3736+F3736-I3736))</f>
        <v/>
      </c>
      <c r="L3736" s="18">
        <f>IF(D3736="","",IF(D3736&lt;=0,"",1+COUNTIFS($D$3706:$D$3805,"&gt;0",$E$3706:$E$3805,"&gt;"&amp;E3736)))</f>
        <v/>
      </c>
      <c r="M3736" s="18">
        <f>IF(D3736="","",IF(AND(K3736&gt;0,L3736=1),"Yes","No"))</f>
        <v/>
      </c>
      <c r="N3736" s="48">
        <f>IF(D3736="","",N3636+F3736)</f>
        <v/>
      </c>
      <c r="O3736" s="47">
        <f>IF(D3736="","",IF(AND(K3736=0,K3636&gt;0),C3736,""))</f>
        <v/>
      </c>
    </row>
    <row r="3737">
      <c r="A3737" s="49">
        <f>IF(B3737="","",DATE(YEAR('Debt Inputs'!$E$2),MONTH('Debt Inputs'!$E$2)+37,1))</f>
        <v/>
      </c>
      <c r="B3737" s="23">
        <f>IF('Debt Inputs'!A37="","",'Debt Inputs'!A37)</f>
        <v/>
      </c>
      <c r="C3737" s="24">
        <f>IF(B3737="","",IFERROR(VLOOKUP(B3737,'Debt Inputs'!$A$6:$M$105,2,FALSE),""))</f>
        <v/>
      </c>
      <c r="D3737" s="50">
        <f>IF(B3737="","",K3637)</f>
        <v/>
      </c>
      <c r="E3737" s="26">
        <f>IF(B3737="","",IFERROR(VLOOKUP(B3737,'Debt Inputs'!$A$6:$M$105,5,FALSE),0))</f>
        <v/>
      </c>
      <c r="F3737" s="50">
        <f>IF(D3737="","",IFERROR(D3737*E3737/12,0))</f>
        <v/>
      </c>
      <c r="G3737" s="50">
        <f>IF(D3737="","",MIN(IFERROR(VLOOKUP(B3737,'Debt Inputs'!$A$6:$M$105,7,FALSE),0),D3737+F3737))</f>
        <v/>
      </c>
      <c r="H3737" s="50">
        <f>IF(D3737="","",IF(L3737=1,MAX(0,'Debt Inputs'!$B$2-SUM($G$3706:$G$3805)),0))</f>
        <v/>
      </c>
      <c r="I3737" s="50">
        <f>IF(D3737="","",MIN(D3737+F3737,G3737+H3737))</f>
        <v/>
      </c>
      <c r="J3737" s="50">
        <f>IF(D3737="","",MIN(D3737,MAX(0,I3737-F3737)))</f>
        <v/>
      </c>
      <c r="K3737" s="50">
        <f>IF(D3737="","",MAX(0,D3737+F3737-I3737))</f>
        <v/>
      </c>
      <c r="L3737" s="23">
        <f>IF(D3737="","",IF(D3737&lt;=0,"",1+COUNTIFS($D$3706:$D$3805,"&gt;0",$E$3706:$E$3805,"&gt;"&amp;E3737)))</f>
        <v/>
      </c>
      <c r="M3737" s="23">
        <f>IF(D3737="","",IF(AND(K3737&gt;0,L3737=1),"Yes","No"))</f>
        <v/>
      </c>
      <c r="N3737" s="50">
        <f>IF(D3737="","",N3637+F3737)</f>
        <v/>
      </c>
      <c r="O3737" s="49">
        <f>IF(D3737="","",IF(AND(K3737=0,K3637&gt;0),C3737,""))</f>
        <v/>
      </c>
    </row>
    <row r="3738">
      <c r="A3738" s="47">
        <f>IF(B3738="","",DATE(YEAR('Debt Inputs'!$E$2),MONTH('Debt Inputs'!$E$2)+37,1))</f>
        <v/>
      </c>
      <c r="B3738" s="18">
        <f>IF('Debt Inputs'!A38="","",'Debt Inputs'!A38)</f>
        <v/>
      </c>
      <c r="C3738" s="19">
        <f>IF(B3738="","",IFERROR(VLOOKUP(B3738,'Debt Inputs'!$A$6:$M$105,2,FALSE),""))</f>
        <v/>
      </c>
      <c r="D3738" s="48">
        <f>IF(B3738="","",K3638)</f>
        <v/>
      </c>
      <c r="E3738" s="21">
        <f>IF(B3738="","",IFERROR(VLOOKUP(B3738,'Debt Inputs'!$A$6:$M$105,5,FALSE),0))</f>
        <v/>
      </c>
      <c r="F3738" s="48">
        <f>IF(D3738="","",IFERROR(D3738*E3738/12,0))</f>
        <v/>
      </c>
      <c r="G3738" s="48">
        <f>IF(D3738="","",MIN(IFERROR(VLOOKUP(B3738,'Debt Inputs'!$A$6:$M$105,7,FALSE),0),D3738+F3738))</f>
        <v/>
      </c>
      <c r="H3738" s="48">
        <f>IF(D3738="","",IF(L3738=1,MAX(0,'Debt Inputs'!$B$2-SUM($G$3706:$G$3805)),0))</f>
        <v/>
      </c>
      <c r="I3738" s="48">
        <f>IF(D3738="","",MIN(D3738+F3738,G3738+H3738))</f>
        <v/>
      </c>
      <c r="J3738" s="48">
        <f>IF(D3738="","",MIN(D3738,MAX(0,I3738-F3738)))</f>
        <v/>
      </c>
      <c r="K3738" s="48">
        <f>IF(D3738="","",MAX(0,D3738+F3738-I3738))</f>
        <v/>
      </c>
      <c r="L3738" s="18">
        <f>IF(D3738="","",IF(D3738&lt;=0,"",1+COUNTIFS($D$3706:$D$3805,"&gt;0",$E$3706:$E$3805,"&gt;"&amp;E3738)))</f>
        <v/>
      </c>
      <c r="M3738" s="18">
        <f>IF(D3738="","",IF(AND(K3738&gt;0,L3738=1),"Yes","No"))</f>
        <v/>
      </c>
      <c r="N3738" s="48">
        <f>IF(D3738="","",N3638+F3738)</f>
        <v/>
      </c>
      <c r="O3738" s="47">
        <f>IF(D3738="","",IF(AND(K3738=0,K3638&gt;0),C3738,""))</f>
        <v/>
      </c>
    </row>
    <row r="3739">
      <c r="A3739" s="49">
        <f>IF(B3739="","",DATE(YEAR('Debt Inputs'!$E$2),MONTH('Debt Inputs'!$E$2)+37,1))</f>
        <v/>
      </c>
      <c r="B3739" s="23">
        <f>IF('Debt Inputs'!A39="","",'Debt Inputs'!A39)</f>
        <v/>
      </c>
      <c r="C3739" s="24">
        <f>IF(B3739="","",IFERROR(VLOOKUP(B3739,'Debt Inputs'!$A$6:$M$105,2,FALSE),""))</f>
        <v/>
      </c>
      <c r="D3739" s="50">
        <f>IF(B3739="","",K3639)</f>
        <v/>
      </c>
      <c r="E3739" s="26">
        <f>IF(B3739="","",IFERROR(VLOOKUP(B3739,'Debt Inputs'!$A$6:$M$105,5,FALSE),0))</f>
        <v/>
      </c>
      <c r="F3739" s="50">
        <f>IF(D3739="","",IFERROR(D3739*E3739/12,0))</f>
        <v/>
      </c>
      <c r="G3739" s="50">
        <f>IF(D3739="","",MIN(IFERROR(VLOOKUP(B3739,'Debt Inputs'!$A$6:$M$105,7,FALSE),0),D3739+F3739))</f>
        <v/>
      </c>
      <c r="H3739" s="50">
        <f>IF(D3739="","",IF(L3739=1,MAX(0,'Debt Inputs'!$B$2-SUM($G$3706:$G$3805)),0))</f>
        <v/>
      </c>
      <c r="I3739" s="50">
        <f>IF(D3739="","",MIN(D3739+F3739,G3739+H3739))</f>
        <v/>
      </c>
      <c r="J3739" s="50">
        <f>IF(D3739="","",MIN(D3739,MAX(0,I3739-F3739)))</f>
        <v/>
      </c>
      <c r="K3739" s="50">
        <f>IF(D3739="","",MAX(0,D3739+F3739-I3739))</f>
        <v/>
      </c>
      <c r="L3739" s="23">
        <f>IF(D3739="","",IF(D3739&lt;=0,"",1+COUNTIFS($D$3706:$D$3805,"&gt;0",$E$3706:$E$3805,"&gt;"&amp;E3739)))</f>
        <v/>
      </c>
      <c r="M3739" s="23">
        <f>IF(D3739="","",IF(AND(K3739&gt;0,L3739=1),"Yes","No"))</f>
        <v/>
      </c>
      <c r="N3739" s="50">
        <f>IF(D3739="","",N3639+F3739)</f>
        <v/>
      </c>
      <c r="O3739" s="49">
        <f>IF(D3739="","",IF(AND(K3739=0,K3639&gt;0),C3739,""))</f>
        <v/>
      </c>
    </row>
    <row r="3740">
      <c r="A3740" s="47">
        <f>IF(B3740="","",DATE(YEAR('Debt Inputs'!$E$2),MONTH('Debt Inputs'!$E$2)+37,1))</f>
        <v/>
      </c>
      <c r="B3740" s="18">
        <f>IF('Debt Inputs'!A40="","",'Debt Inputs'!A40)</f>
        <v/>
      </c>
      <c r="C3740" s="19">
        <f>IF(B3740="","",IFERROR(VLOOKUP(B3740,'Debt Inputs'!$A$6:$M$105,2,FALSE),""))</f>
        <v/>
      </c>
      <c r="D3740" s="48">
        <f>IF(B3740="","",K3640)</f>
        <v/>
      </c>
      <c r="E3740" s="21">
        <f>IF(B3740="","",IFERROR(VLOOKUP(B3740,'Debt Inputs'!$A$6:$M$105,5,FALSE),0))</f>
        <v/>
      </c>
      <c r="F3740" s="48">
        <f>IF(D3740="","",IFERROR(D3740*E3740/12,0))</f>
        <v/>
      </c>
      <c r="G3740" s="48">
        <f>IF(D3740="","",MIN(IFERROR(VLOOKUP(B3740,'Debt Inputs'!$A$6:$M$105,7,FALSE),0),D3740+F3740))</f>
        <v/>
      </c>
      <c r="H3740" s="48">
        <f>IF(D3740="","",IF(L3740=1,MAX(0,'Debt Inputs'!$B$2-SUM($G$3706:$G$3805)),0))</f>
        <v/>
      </c>
      <c r="I3740" s="48">
        <f>IF(D3740="","",MIN(D3740+F3740,G3740+H3740))</f>
        <v/>
      </c>
      <c r="J3740" s="48">
        <f>IF(D3740="","",MIN(D3740,MAX(0,I3740-F3740)))</f>
        <v/>
      </c>
      <c r="K3740" s="48">
        <f>IF(D3740="","",MAX(0,D3740+F3740-I3740))</f>
        <v/>
      </c>
      <c r="L3740" s="18">
        <f>IF(D3740="","",IF(D3740&lt;=0,"",1+COUNTIFS($D$3706:$D$3805,"&gt;0",$E$3706:$E$3805,"&gt;"&amp;E3740)))</f>
        <v/>
      </c>
      <c r="M3740" s="18">
        <f>IF(D3740="","",IF(AND(K3740&gt;0,L3740=1),"Yes","No"))</f>
        <v/>
      </c>
      <c r="N3740" s="48">
        <f>IF(D3740="","",N3640+F3740)</f>
        <v/>
      </c>
      <c r="O3740" s="47">
        <f>IF(D3740="","",IF(AND(K3740=0,K3640&gt;0),C3740,""))</f>
        <v/>
      </c>
    </row>
    <row r="3741">
      <c r="A3741" s="49">
        <f>IF(B3741="","",DATE(YEAR('Debt Inputs'!$E$2),MONTH('Debt Inputs'!$E$2)+37,1))</f>
        <v/>
      </c>
      <c r="B3741" s="23">
        <f>IF('Debt Inputs'!A41="","",'Debt Inputs'!A41)</f>
        <v/>
      </c>
      <c r="C3741" s="24">
        <f>IF(B3741="","",IFERROR(VLOOKUP(B3741,'Debt Inputs'!$A$6:$M$105,2,FALSE),""))</f>
        <v/>
      </c>
      <c r="D3741" s="50">
        <f>IF(B3741="","",K3641)</f>
        <v/>
      </c>
      <c r="E3741" s="26">
        <f>IF(B3741="","",IFERROR(VLOOKUP(B3741,'Debt Inputs'!$A$6:$M$105,5,FALSE),0))</f>
        <v/>
      </c>
      <c r="F3741" s="50">
        <f>IF(D3741="","",IFERROR(D3741*E3741/12,0))</f>
        <v/>
      </c>
      <c r="G3741" s="50">
        <f>IF(D3741="","",MIN(IFERROR(VLOOKUP(B3741,'Debt Inputs'!$A$6:$M$105,7,FALSE),0),D3741+F3741))</f>
        <v/>
      </c>
      <c r="H3741" s="50">
        <f>IF(D3741="","",IF(L3741=1,MAX(0,'Debt Inputs'!$B$2-SUM($G$3706:$G$3805)),0))</f>
        <v/>
      </c>
      <c r="I3741" s="50">
        <f>IF(D3741="","",MIN(D3741+F3741,G3741+H3741))</f>
        <v/>
      </c>
      <c r="J3741" s="50">
        <f>IF(D3741="","",MIN(D3741,MAX(0,I3741-F3741)))</f>
        <v/>
      </c>
      <c r="K3741" s="50">
        <f>IF(D3741="","",MAX(0,D3741+F3741-I3741))</f>
        <v/>
      </c>
      <c r="L3741" s="23">
        <f>IF(D3741="","",IF(D3741&lt;=0,"",1+COUNTIFS($D$3706:$D$3805,"&gt;0",$E$3706:$E$3805,"&gt;"&amp;E3741)))</f>
        <v/>
      </c>
      <c r="M3741" s="23">
        <f>IF(D3741="","",IF(AND(K3741&gt;0,L3741=1),"Yes","No"))</f>
        <v/>
      </c>
      <c r="N3741" s="50">
        <f>IF(D3741="","",N3641+F3741)</f>
        <v/>
      </c>
      <c r="O3741" s="49">
        <f>IF(D3741="","",IF(AND(K3741=0,K3641&gt;0),C3741,""))</f>
        <v/>
      </c>
    </row>
    <row r="3742">
      <c r="A3742" s="47">
        <f>IF(B3742="","",DATE(YEAR('Debt Inputs'!$E$2),MONTH('Debt Inputs'!$E$2)+37,1))</f>
        <v/>
      </c>
      <c r="B3742" s="18">
        <f>IF('Debt Inputs'!A42="","",'Debt Inputs'!A42)</f>
        <v/>
      </c>
      <c r="C3742" s="19">
        <f>IF(B3742="","",IFERROR(VLOOKUP(B3742,'Debt Inputs'!$A$6:$M$105,2,FALSE),""))</f>
        <v/>
      </c>
      <c r="D3742" s="48">
        <f>IF(B3742="","",K3642)</f>
        <v/>
      </c>
      <c r="E3742" s="21">
        <f>IF(B3742="","",IFERROR(VLOOKUP(B3742,'Debt Inputs'!$A$6:$M$105,5,FALSE),0))</f>
        <v/>
      </c>
      <c r="F3742" s="48">
        <f>IF(D3742="","",IFERROR(D3742*E3742/12,0))</f>
        <v/>
      </c>
      <c r="G3742" s="48">
        <f>IF(D3742="","",MIN(IFERROR(VLOOKUP(B3742,'Debt Inputs'!$A$6:$M$105,7,FALSE),0),D3742+F3742))</f>
        <v/>
      </c>
      <c r="H3742" s="48">
        <f>IF(D3742="","",IF(L3742=1,MAX(0,'Debt Inputs'!$B$2-SUM($G$3706:$G$3805)),0))</f>
        <v/>
      </c>
      <c r="I3742" s="48">
        <f>IF(D3742="","",MIN(D3742+F3742,G3742+H3742))</f>
        <v/>
      </c>
      <c r="J3742" s="48">
        <f>IF(D3742="","",MIN(D3742,MAX(0,I3742-F3742)))</f>
        <v/>
      </c>
      <c r="K3742" s="48">
        <f>IF(D3742="","",MAX(0,D3742+F3742-I3742))</f>
        <v/>
      </c>
      <c r="L3742" s="18">
        <f>IF(D3742="","",IF(D3742&lt;=0,"",1+COUNTIFS($D$3706:$D$3805,"&gt;0",$E$3706:$E$3805,"&gt;"&amp;E3742)))</f>
        <v/>
      </c>
      <c r="M3742" s="18">
        <f>IF(D3742="","",IF(AND(K3742&gt;0,L3742=1),"Yes","No"))</f>
        <v/>
      </c>
      <c r="N3742" s="48">
        <f>IF(D3742="","",N3642+F3742)</f>
        <v/>
      </c>
      <c r="O3742" s="47">
        <f>IF(D3742="","",IF(AND(K3742=0,K3642&gt;0),C3742,""))</f>
        <v/>
      </c>
    </row>
    <row r="3743">
      <c r="A3743" s="49">
        <f>IF(B3743="","",DATE(YEAR('Debt Inputs'!$E$2),MONTH('Debt Inputs'!$E$2)+37,1))</f>
        <v/>
      </c>
      <c r="B3743" s="23">
        <f>IF('Debt Inputs'!A43="","",'Debt Inputs'!A43)</f>
        <v/>
      </c>
      <c r="C3743" s="24">
        <f>IF(B3743="","",IFERROR(VLOOKUP(B3743,'Debt Inputs'!$A$6:$M$105,2,FALSE),""))</f>
        <v/>
      </c>
      <c r="D3743" s="50">
        <f>IF(B3743="","",K3643)</f>
        <v/>
      </c>
      <c r="E3743" s="26">
        <f>IF(B3743="","",IFERROR(VLOOKUP(B3743,'Debt Inputs'!$A$6:$M$105,5,FALSE),0))</f>
        <v/>
      </c>
      <c r="F3743" s="50">
        <f>IF(D3743="","",IFERROR(D3743*E3743/12,0))</f>
        <v/>
      </c>
      <c r="G3743" s="50">
        <f>IF(D3743="","",MIN(IFERROR(VLOOKUP(B3743,'Debt Inputs'!$A$6:$M$105,7,FALSE),0),D3743+F3743))</f>
        <v/>
      </c>
      <c r="H3743" s="50">
        <f>IF(D3743="","",IF(L3743=1,MAX(0,'Debt Inputs'!$B$2-SUM($G$3706:$G$3805)),0))</f>
        <v/>
      </c>
      <c r="I3743" s="50">
        <f>IF(D3743="","",MIN(D3743+F3743,G3743+H3743))</f>
        <v/>
      </c>
      <c r="J3743" s="50">
        <f>IF(D3743="","",MIN(D3743,MAX(0,I3743-F3743)))</f>
        <v/>
      </c>
      <c r="K3743" s="50">
        <f>IF(D3743="","",MAX(0,D3743+F3743-I3743))</f>
        <v/>
      </c>
      <c r="L3743" s="23">
        <f>IF(D3743="","",IF(D3743&lt;=0,"",1+COUNTIFS($D$3706:$D$3805,"&gt;0",$E$3706:$E$3805,"&gt;"&amp;E3743)))</f>
        <v/>
      </c>
      <c r="M3743" s="23">
        <f>IF(D3743="","",IF(AND(K3743&gt;0,L3743=1),"Yes","No"))</f>
        <v/>
      </c>
      <c r="N3743" s="50">
        <f>IF(D3743="","",N3643+F3743)</f>
        <v/>
      </c>
      <c r="O3743" s="49">
        <f>IF(D3743="","",IF(AND(K3743=0,K3643&gt;0),C3743,""))</f>
        <v/>
      </c>
    </row>
    <row r="3744">
      <c r="A3744" s="47">
        <f>IF(B3744="","",DATE(YEAR('Debt Inputs'!$E$2),MONTH('Debt Inputs'!$E$2)+37,1))</f>
        <v/>
      </c>
      <c r="B3744" s="18">
        <f>IF('Debt Inputs'!A44="","",'Debt Inputs'!A44)</f>
        <v/>
      </c>
      <c r="C3744" s="19">
        <f>IF(B3744="","",IFERROR(VLOOKUP(B3744,'Debt Inputs'!$A$6:$M$105,2,FALSE),""))</f>
        <v/>
      </c>
      <c r="D3744" s="48">
        <f>IF(B3744="","",K3644)</f>
        <v/>
      </c>
      <c r="E3744" s="21">
        <f>IF(B3744="","",IFERROR(VLOOKUP(B3744,'Debt Inputs'!$A$6:$M$105,5,FALSE),0))</f>
        <v/>
      </c>
      <c r="F3744" s="48">
        <f>IF(D3744="","",IFERROR(D3744*E3744/12,0))</f>
        <v/>
      </c>
      <c r="G3744" s="48">
        <f>IF(D3744="","",MIN(IFERROR(VLOOKUP(B3744,'Debt Inputs'!$A$6:$M$105,7,FALSE),0),D3744+F3744))</f>
        <v/>
      </c>
      <c r="H3744" s="48">
        <f>IF(D3744="","",IF(L3744=1,MAX(0,'Debt Inputs'!$B$2-SUM($G$3706:$G$3805)),0))</f>
        <v/>
      </c>
      <c r="I3744" s="48">
        <f>IF(D3744="","",MIN(D3744+F3744,G3744+H3744))</f>
        <v/>
      </c>
      <c r="J3744" s="48">
        <f>IF(D3744="","",MIN(D3744,MAX(0,I3744-F3744)))</f>
        <v/>
      </c>
      <c r="K3744" s="48">
        <f>IF(D3744="","",MAX(0,D3744+F3744-I3744))</f>
        <v/>
      </c>
      <c r="L3744" s="18">
        <f>IF(D3744="","",IF(D3744&lt;=0,"",1+COUNTIFS($D$3706:$D$3805,"&gt;0",$E$3706:$E$3805,"&gt;"&amp;E3744)))</f>
        <v/>
      </c>
      <c r="M3744" s="18">
        <f>IF(D3744="","",IF(AND(K3744&gt;0,L3744=1),"Yes","No"))</f>
        <v/>
      </c>
      <c r="N3744" s="48">
        <f>IF(D3744="","",N3644+F3744)</f>
        <v/>
      </c>
      <c r="O3744" s="47">
        <f>IF(D3744="","",IF(AND(K3744=0,K3644&gt;0),C3744,""))</f>
        <v/>
      </c>
    </row>
    <row r="3745">
      <c r="A3745" s="49">
        <f>IF(B3745="","",DATE(YEAR('Debt Inputs'!$E$2),MONTH('Debt Inputs'!$E$2)+37,1))</f>
        <v/>
      </c>
      <c r="B3745" s="23">
        <f>IF('Debt Inputs'!A45="","",'Debt Inputs'!A45)</f>
        <v/>
      </c>
      <c r="C3745" s="24">
        <f>IF(B3745="","",IFERROR(VLOOKUP(B3745,'Debt Inputs'!$A$6:$M$105,2,FALSE),""))</f>
        <v/>
      </c>
      <c r="D3745" s="50">
        <f>IF(B3745="","",K3645)</f>
        <v/>
      </c>
      <c r="E3745" s="26">
        <f>IF(B3745="","",IFERROR(VLOOKUP(B3745,'Debt Inputs'!$A$6:$M$105,5,FALSE),0))</f>
        <v/>
      </c>
      <c r="F3745" s="50">
        <f>IF(D3745="","",IFERROR(D3745*E3745/12,0))</f>
        <v/>
      </c>
      <c r="G3745" s="50">
        <f>IF(D3745="","",MIN(IFERROR(VLOOKUP(B3745,'Debt Inputs'!$A$6:$M$105,7,FALSE),0),D3745+F3745))</f>
        <v/>
      </c>
      <c r="H3745" s="50">
        <f>IF(D3745="","",IF(L3745=1,MAX(0,'Debt Inputs'!$B$2-SUM($G$3706:$G$3805)),0))</f>
        <v/>
      </c>
      <c r="I3745" s="50">
        <f>IF(D3745="","",MIN(D3745+F3745,G3745+H3745))</f>
        <v/>
      </c>
      <c r="J3745" s="50">
        <f>IF(D3745="","",MIN(D3745,MAX(0,I3745-F3745)))</f>
        <v/>
      </c>
      <c r="K3745" s="50">
        <f>IF(D3745="","",MAX(0,D3745+F3745-I3745))</f>
        <v/>
      </c>
      <c r="L3745" s="23">
        <f>IF(D3745="","",IF(D3745&lt;=0,"",1+COUNTIFS($D$3706:$D$3805,"&gt;0",$E$3706:$E$3805,"&gt;"&amp;E3745)))</f>
        <v/>
      </c>
      <c r="M3745" s="23">
        <f>IF(D3745="","",IF(AND(K3745&gt;0,L3745=1),"Yes","No"))</f>
        <v/>
      </c>
      <c r="N3745" s="50">
        <f>IF(D3745="","",N3645+F3745)</f>
        <v/>
      </c>
      <c r="O3745" s="49">
        <f>IF(D3745="","",IF(AND(K3745=0,K3645&gt;0),C3745,""))</f>
        <v/>
      </c>
    </row>
    <row r="3746">
      <c r="A3746" s="47">
        <f>IF(B3746="","",DATE(YEAR('Debt Inputs'!$E$2),MONTH('Debt Inputs'!$E$2)+37,1))</f>
        <v/>
      </c>
      <c r="B3746" s="18">
        <f>IF('Debt Inputs'!A46="","",'Debt Inputs'!A46)</f>
        <v/>
      </c>
      <c r="C3746" s="19">
        <f>IF(B3746="","",IFERROR(VLOOKUP(B3746,'Debt Inputs'!$A$6:$M$105,2,FALSE),""))</f>
        <v/>
      </c>
      <c r="D3746" s="48">
        <f>IF(B3746="","",K3646)</f>
        <v/>
      </c>
      <c r="E3746" s="21">
        <f>IF(B3746="","",IFERROR(VLOOKUP(B3746,'Debt Inputs'!$A$6:$M$105,5,FALSE),0))</f>
        <v/>
      </c>
      <c r="F3746" s="48">
        <f>IF(D3746="","",IFERROR(D3746*E3746/12,0))</f>
        <v/>
      </c>
      <c r="G3746" s="48">
        <f>IF(D3746="","",MIN(IFERROR(VLOOKUP(B3746,'Debt Inputs'!$A$6:$M$105,7,FALSE),0),D3746+F3746))</f>
        <v/>
      </c>
      <c r="H3746" s="48">
        <f>IF(D3746="","",IF(L3746=1,MAX(0,'Debt Inputs'!$B$2-SUM($G$3706:$G$3805)),0))</f>
        <v/>
      </c>
      <c r="I3746" s="48">
        <f>IF(D3746="","",MIN(D3746+F3746,G3746+H3746))</f>
        <v/>
      </c>
      <c r="J3746" s="48">
        <f>IF(D3746="","",MIN(D3746,MAX(0,I3746-F3746)))</f>
        <v/>
      </c>
      <c r="K3746" s="48">
        <f>IF(D3746="","",MAX(0,D3746+F3746-I3746))</f>
        <v/>
      </c>
      <c r="L3746" s="18">
        <f>IF(D3746="","",IF(D3746&lt;=0,"",1+COUNTIFS($D$3706:$D$3805,"&gt;0",$E$3706:$E$3805,"&gt;"&amp;E3746)))</f>
        <v/>
      </c>
      <c r="M3746" s="18">
        <f>IF(D3746="","",IF(AND(K3746&gt;0,L3746=1),"Yes","No"))</f>
        <v/>
      </c>
      <c r="N3746" s="48">
        <f>IF(D3746="","",N3646+F3746)</f>
        <v/>
      </c>
      <c r="O3746" s="47">
        <f>IF(D3746="","",IF(AND(K3746=0,K3646&gt;0),C3746,""))</f>
        <v/>
      </c>
    </row>
    <row r="3747">
      <c r="A3747" s="49">
        <f>IF(B3747="","",DATE(YEAR('Debt Inputs'!$E$2),MONTH('Debt Inputs'!$E$2)+37,1))</f>
        <v/>
      </c>
      <c r="B3747" s="23">
        <f>IF('Debt Inputs'!A47="","",'Debt Inputs'!A47)</f>
        <v/>
      </c>
      <c r="C3747" s="24">
        <f>IF(B3747="","",IFERROR(VLOOKUP(B3747,'Debt Inputs'!$A$6:$M$105,2,FALSE),""))</f>
        <v/>
      </c>
      <c r="D3747" s="50">
        <f>IF(B3747="","",K3647)</f>
        <v/>
      </c>
      <c r="E3747" s="26">
        <f>IF(B3747="","",IFERROR(VLOOKUP(B3747,'Debt Inputs'!$A$6:$M$105,5,FALSE),0))</f>
        <v/>
      </c>
      <c r="F3747" s="50">
        <f>IF(D3747="","",IFERROR(D3747*E3747/12,0))</f>
        <v/>
      </c>
      <c r="G3747" s="50">
        <f>IF(D3747="","",MIN(IFERROR(VLOOKUP(B3747,'Debt Inputs'!$A$6:$M$105,7,FALSE),0),D3747+F3747))</f>
        <v/>
      </c>
      <c r="H3747" s="50">
        <f>IF(D3747="","",IF(L3747=1,MAX(0,'Debt Inputs'!$B$2-SUM($G$3706:$G$3805)),0))</f>
        <v/>
      </c>
      <c r="I3747" s="50">
        <f>IF(D3747="","",MIN(D3747+F3747,G3747+H3747))</f>
        <v/>
      </c>
      <c r="J3747" s="50">
        <f>IF(D3747="","",MIN(D3747,MAX(0,I3747-F3747)))</f>
        <v/>
      </c>
      <c r="K3747" s="50">
        <f>IF(D3747="","",MAX(0,D3747+F3747-I3747))</f>
        <v/>
      </c>
      <c r="L3747" s="23">
        <f>IF(D3747="","",IF(D3747&lt;=0,"",1+COUNTIFS($D$3706:$D$3805,"&gt;0",$E$3706:$E$3805,"&gt;"&amp;E3747)))</f>
        <v/>
      </c>
      <c r="M3747" s="23">
        <f>IF(D3747="","",IF(AND(K3747&gt;0,L3747=1),"Yes","No"))</f>
        <v/>
      </c>
      <c r="N3747" s="50">
        <f>IF(D3747="","",N3647+F3747)</f>
        <v/>
      </c>
      <c r="O3747" s="49">
        <f>IF(D3747="","",IF(AND(K3747=0,K3647&gt;0),C3747,""))</f>
        <v/>
      </c>
    </row>
    <row r="3748">
      <c r="A3748" s="47">
        <f>IF(B3748="","",DATE(YEAR('Debt Inputs'!$E$2),MONTH('Debt Inputs'!$E$2)+37,1))</f>
        <v/>
      </c>
      <c r="B3748" s="18">
        <f>IF('Debt Inputs'!A48="","",'Debt Inputs'!A48)</f>
        <v/>
      </c>
      <c r="C3748" s="19">
        <f>IF(B3748="","",IFERROR(VLOOKUP(B3748,'Debt Inputs'!$A$6:$M$105,2,FALSE),""))</f>
        <v/>
      </c>
      <c r="D3748" s="48">
        <f>IF(B3748="","",K3648)</f>
        <v/>
      </c>
      <c r="E3748" s="21">
        <f>IF(B3748="","",IFERROR(VLOOKUP(B3748,'Debt Inputs'!$A$6:$M$105,5,FALSE),0))</f>
        <v/>
      </c>
      <c r="F3748" s="48">
        <f>IF(D3748="","",IFERROR(D3748*E3748/12,0))</f>
        <v/>
      </c>
      <c r="G3748" s="48">
        <f>IF(D3748="","",MIN(IFERROR(VLOOKUP(B3748,'Debt Inputs'!$A$6:$M$105,7,FALSE),0),D3748+F3748))</f>
        <v/>
      </c>
      <c r="H3748" s="48">
        <f>IF(D3748="","",IF(L3748=1,MAX(0,'Debt Inputs'!$B$2-SUM($G$3706:$G$3805)),0))</f>
        <v/>
      </c>
      <c r="I3748" s="48">
        <f>IF(D3748="","",MIN(D3748+F3748,G3748+H3748))</f>
        <v/>
      </c>
      <c r="J3748" s="48">
        <f>IF(D3748="","",MIN(D3748,MAX(0,I3748-F3748)))</f>
        <v/>
      </c>
      <c r="K3748" s="48">
        <f>IF(D3748="","",MAX(0,D3748+F3748-I3748))</f>
        <v/>
      </c>
      <c r="L3748" s="18">
        <f>IF(D3748="","",IF(D3748&lt;=0,"",1+COUNTIFS($D$3706:$D$3805,"&gt;0",$E$3706:$E$3805,"&gt;"&amp;E3748)))</f>
        <v/>
      </c>
      <c r="M3748" s="18">
        <f>IF(D3748="","",IF(AND(K3748&gt;0,L3748=1),"Yes","No"))</f>
        <v/>
      </c>
      <c r="N3748" s="48">
        <f>IF(D3748="","",N3648+F3748)</f>
        <v/>
      </c>
      <c r="O3748" s="47">
        <f>IF(D3748="","",IF(AND(K3748=0,K3648&gt;0),C3748,""))</f>
        <v/>
      </c>
    </row>
    <row r="3749">
      <c r="A3749" s="49">
        <f>IF(B3749="","",DATE(YEAR('Debt Inputs'!$E$2),MONTH('Debt Inputs'!$E$2)+37,1))</f>
        <v/>
      </c>
      <c r="B3749" s="23">
        <f>IF('Debt Inputs'!A49="","",'Debt Inputs'!A49)</f>
        <v/>
      </c>
      <c r="C3749" s="24">
        <f>IF(B3749="","",IFERROR(VLOOKUP(B3749,'Debt Inputs'!$A$6:$M$105,2,FALSE),""))</f>
        <v/>
      </c>
      <c r="D3749" s="50">
        <f>IF(B3749="","",K3649)</f>
        <v/>
      </c>
      <c r="E3749" s="26">
        <f>IF(B3749="","",IFERROR(VLOOKUP(B3749,'Debt Inputs'!$A$6:$M$105,5,FALSE),0))</f>
        <v/>
      </c>
      <c r="F3749" s="50">
        <f>IF(D3749="","",IFERROR(D3749*E3749/12,0))</f>
        <v/>
      </c>
      <c r="G3749" s="50">
        <f>IF(D3749="","",MIN(IFERROR(VLOOKUP(B3749,'Debt Inputs'!$A$6:$M$105,7,FALSE),0),D3749+F3749))</f>
        <v/>
      </c>
      <c r="H3749" s="50">
        <f>IF(D3749="","",IF(L3749=1,MAX(0,'Debt Inputs'!$B$2-SUM($G$3706:$G$3805)),0))</f>
        <v/>
      </c>
      <c r="I3749" s="50">
        <f>IF(D3749="","",MIN(D3749+F3749,G3749+H3749))</f>
        <v/>
      </c>
      <c r="J3749" s="50">
        <f>IF(D3749="","",MIN(D3749,MAX(0,I3749-F3749)))</f>
        <v/>
      </c>
      <c r="K3749" s="50">
        <f>IF(D3749="","",MAX(0,D3749+F3749-I3749))</f>
        <v/>
      </c>
      <c r="L3749" s="23">
        <f>IF(D3749="","",IF(D3749&lt;=0,"",1+COUNTIFS($D$3706:$D$3805,"&gt;0",$E$3706:$E$3805,"&gt;"&amp;E3749)))</f>
        <v/>
      </c>
      <c r="M3749" s="23">
        <f>IF(D3749="","",IF(AND(K3749&gt;0,L3749=1),"Yes","No"))</f>
        <v/>
      </c>
      <c r="N3749" s="50">
        <f>IF(D3749="","",N3649+F3749)</f>
        <v/>
      </c>
      <c r="O3749" s="49">
        <f>IF(D3749="","",IF(AND(K3749=0,K3649&gt;0),C3749,""))</f>
        <v/>
      </c>
    </row>
    <row r="3750">
      <c r="A3750" s="47">
        <f>IF(B3750="","",DATE(YEAR('Debt Inputs'!$E$2),MONTH('Debt Inputs'!$E$2)+37,1))</f>
        <v/>
      </c>
      <c r="B3750" s="18">
        <f>IF('Debt Inputs'!A50="","",'Debt Inputs'!A50)</f>
        <v/>
      </c>
      <c r="C3750" s="19">
        <f>IF(B3750="","",IFERROR(VLOOKUP(B3750,'Debt Inputs'!$A$6:$M$105,2,FALSE),""))</f>
        <v/>
      </c>
      <c r="D3750" s="48">
        <f>IF(B3750="","",K3650)</f>
        <v/>
      </c>
      <c r="E3750" s="21">
        <f>IF(B3750="","",IFERROR(VLOOKUP(B3750,'Debt Inputs'!$A$6:$M$105,5,FALSE),0))</f>
        <v/>
      </c>
      <c r="F3750" s="48">
        <f>IF(D3750="","",IFERROR(D3750*E3750/12,0))</f>
        <v/>
      </c>
      <c r="G3750" s="48">
        <f>IF(D3750="","",MIN(IFERROR(VLOOKUP(B3750,'Debt Inputs'!$A$6:$M$105,7,FALSE),0),D3750+F3750))</f>
        <v/>
      </c>
      <c r="H3750" s="48">
        <f>IF(D3750="","",IF(L3750=1,MAX(0,'Debt Inputs'!$B$2-SUM($G$3706:$G$3805)),0))</f>
        <v/>
      </c>
      <c r="I3750" s="48">
        <f>IF(D3750="","",MIN(D3750+F3750,G3750+H3750))</f>
        <v/>
      </c>
      <c r="J3750" s="48">
        <f>IF(D3750="","",MIN(D3750,MAX(0,I3750-F3750)))</f>
        <v/>
      </c>
      <c r="K3750" s="48">
        <f>IF(D3750="","",MAX(0,D3750+F3750-I3750))</f>
        <v/>
      </c>
      <c r="L3750" s="18">
        <f>IF(D3750="","",IF(D3750&lt;=0,"",1+COUNTIFS($D$3706:$D$3805,"&gt;0",$E$3706:$E$3805,"&gt;"&amp;E3750)))</f>
        <v/>
      </c>
      <c r="M3750" s="18">
        <f>IF(D3750="","",IF(AND(K3750&gt;0,L3750=1),"Yes","No"))</f>
        <v/>
      </c>
      <c r="N3750" s="48">
        <f>IF(D3750="","",N3650+F3750)</f>
        <v/>
      </c>
      <c r="O3750" s="47">
        <f>IF(D3750="","",IF(AND(K3750=0,K3650&gt;0),C3750,""))</f>
        <v/>
      </c>
    </row>
    <row r="3751">
      <c r="A3751" s="49">
        <f>IF(B3751="","",DATE(YEAR('Debt Inputs'!$E$2),MONTH('Debt Inputs'!$E$2)+37,1))</f>
        <v/>
      </c>
      <c r="B3751" s="23">
        <f>IF('Debt Inputs'!A51="","",'Debt Inputs'!A51)</f>
        <v/>
      </c>
      <c r="C3751" s="24">
        <f>IF(B3751="","",IFERROR(VLOOKUP(B3751,'Debt Inputs'!$A$6:$M$105,2,FALSE),""))</f>
        <v/>
      </c>
      <c r="D3751" s="50">
        <f>IF(B3751="","",K3651)</f>
        <v/>
      </c>
      <c r="E3751" s="26">
        <f>IF(B3751="","",IFERROR(VLOOKUP(B3751,'Debt Inputs'!$A$6:$M$105,5,FALSE),0))</f>
        <v/>
      </c>
      <c r="F3751" s="50">
        <f>IF(D3751="","",IFERROR(D3751*E3751/12,0))</f>
        <v/>
      </c>
      <c r="G3751" s="50">
        <f>IF(D3751="","",MIN(IFERROR(VLOOKUP(B3751,'Debt Inputs'!$A$6:$M$105,7,FALSE),0),D3751+F3751))</f>
        <v/>
      </c>
      <c r="H3751" s="50">
        <f>IF(D3751="","",IF(L3751=1,MAX(0,'Debt Inputs'!$B$2-SUM($G$3706:$G$3805)),0))</f>
        <v/>
      </c>
      <c r="I3751" s="50">
        <f>IF(D3751="","",MIN(D3751+F3751,G3751+H3751))</f>
        <v/>
      </c>
      <c r="J3751" s="50">
        <f>IF(D3751="","",MIN(D3751,MAX(0,I3751-F3751)))</f>
        <v/>
      </c>
      <c r="K3751" s="50">
        <f>IF(D3751="","",MAX(0,D3751+F3751-I3751))</f>
        <v/>
      </c>
      <c r="L3751" s="23">
        <f>IF(D3751="","",IF(D3751&lt;=0,"",1+COUNTIFS($D$3706:$D$3805,"&gt;0",$E$3706:$E$3805,"&gt;"&amp;E3751)))</f>
        <v/>
      </c>
      <c r="M3751" s="23">
        <f>IF(D3751="","",IF(AND(K3751&gt;0,L3751=1),"Yes","No"))</f>
        <v/>
      </c>
      <c r="N3751" s="50">
        <f>IF(D3751="","",N3651+F3751)</f>
        <v/>
      </c>
      <c r="O3751" s="49">
        <f>IF(D3751="","",IF(AND(K3751=0,K3651&gt;0),C3751,""))</f>
        <v/>
      </c>
    </row>
    <row r="3752">
      <c r="A3752" s="47">
        <f>IF(B3752="","",DATE(YEAR('Debt Inputs'!$E$2),MONTH('Debt Inputs'!$E$2)+37,1))</f>
        <v/>
      </c>
      <c r="B3752" s="18">
        <f>IF('Debt Inputs'!A52="","",'Debt Inputs'!A52)</f>
        <v/>
      </c>
      <c r="C3752" s="19">
        <f>IF(B3752="","",IFERROR(VLOOKUP(B3752,'Debt Inputs'!$A$6:$M$105,2,FALSE),""))</f>
        <v/>
      </c>
      <c r="D3752" s="48">
        <f>IF(B3752="","",K3652)</f>
        <v/>
      </c>
      <c r="E3752" s="21">
        <f>IF(B3752="","",IFERROR(VLOOKUP(B3752,'Debt Inputs'!$A$6:$M$105,5,FALSE),0))</f>
        <v/>
      </c>
      <c r="F3752" s="48">
        <f>IF(D3752="","",IFERROR(D3752*E3752/12,0))</f>
        <v/>
      </c>
      <c r="G3752" s="48">
        <f>IF(D3752="","",MIN(IFERROR(VLOOKUP(B3752,'Debt Inputs'!$A$6:$M$105,7,FALSE),0),D3752+F3752))</f>
        <v/>
      </c>
      <c r="H3752" s="48">
        <f>IF(D3752="","",IF(L3752=1,MAX(0,'Debt Inputs'!$B$2-SUM($G$3706:$G$3805)),0))</f>
        <v/>
      </c>
      <c r="I3752" s="48">
        <f>IF(D3752="","",MIN(D3752+F3752,G3752+H3752))</f>
        <v/>
      </c>
      <c r="J3752" s="48">
        <f>IF(D3752="","",MIN(D3752,MAX(0,I3752-F3752)))</f>
        <v/>
      </c>
      <c r="K3752" s="48">
        <f>IF(D3752="","",MAX(0,D3752+F3752-I3752))</f>
        <v/>
      </c>
      <c r="L3752" s="18">
        <f>IF(D3752="","",IF(D3752&lt;=0,"",1+COUNTIFS($D$3706:$D$3805,"&gt;0",$E$3706:$E$3805,"&gt;"&amp;E3752)))</f>
        <v/>
      </c>
      <c r="M3752" s="18">
        <f>IF(D3752="","",IF(AND(K3752&gt;0,L3752=1),"Yes","No"))</f>
        <v/>
      </c>
      <c r="N3752" s="48">
        <f>IF(D3752="","",N3652+F3752)</f>
        <v/>
      </c>
      <c r="O3752" s="47">
        <f>IF(D3752="","",IF(AND(K3752=0,K3652&gt;0),C3752,""))</f>
        <v/>
      </c>
    </row>
    <row r="3753">
      <c r="A3753" s="49">
        <f>IF(B3753="","",DATE(YEAR('Debt Inputs'!$E$2),MONTH('Debt Inputs'!$E$2)+37,1))</f>
        <v/>
      </c>
      <c r="B3753" s="23">
        <f>IF('Debt Inputs'!A53="","",'Debt Inputs'!A53)</f>
        <v/>
      </c>
      <c r="C3753" s="24">
        <f>IF(B3753="","",IFERROR(VLOOKUP(B3753,'Debt Inputs'!$A$6:$M$105,2,FALSE),""))</f>
        <v/>
      </c>
      <c r="D3753" s="50">
        <f>IF(B3753="","",K3653)</f>
        <v/>
      </c>
      <c r="E3753" s="26">
        <f>IF(B3753="","",IFERROR(VLOOKUP(B3753,'Debt Inputs'!$A$6:$M$105,5,FALSE),0))</f>
        <v/>
      </c>
      <c r="F3753" s="50">
        <f>IF(D3753="","",IFERROR(D3753*E3753/12,0))</f>
        <v/>
      </c>
      <c r="G3753" s="50">
        <f>IF(D3753="","",MIN(IFERROR(VLOOKUP(B3753,'Debt Inputs'!$A$6:$M$105,7,FALSE),0),D3753+F3753))</f>
        <v/>
      </c>
      <c r="H3753" s="50">
        <f>IF(D3753="","",IF(L3753=1,MAX(0,'Debt Inputs'!$B$2-SUM($G$3706:$G$3805)),0))</f>
        <v/>
      </c>
      <c r="I3753" s="50">
        <f>IF(D3753="","",MIN(D3753+F3753,G3753+H3753))</f>
        <v/>
      </c>
      <c r="J3753" s="50">
        <f>IF(D3753="","",MIN(D3753,MAX(0,I3753-F3753)))</f>
        <v/>
      </c>
      <c r="K3753" s="50">
        <f>IF(D3753="","",MAX(0,D3753+F3753-I3753))</f>
        <v/>
      </c>
      <c r="L3753" s="23">
        <f>IF(D3753="","",IF(D3753&lt;=0,"",1+COUNTIFS($D$3706:$D$3805,"&gt;0",$E$3706:$E$3805,"&gt;"&amp;E3753)))</f>
        <v/>
      </c>
      <c r="M3753" s="23">
        <f>IF(D3753="","",IF(AND(K3753&gt;0,L3753=1),"Yes","No"))</f>
        <v/>
      </c>
      <c r="N3753" s="50">
        <f>IF(D3753="","",N3653+F3753)</f>
        <v/>
      </c>
      <c r="O3753" s="49">
        <f>IF(D3753="","",IF(AND(K3753=0,K3653&gt;0),C3753,""))</f>
        <v/>
      </c>
    </row>
    <row r="3754">
      <c r="A3754" s="47">
        <f>IF(B3754="","",DATE(YEAR('Debt Inputs'!$E$2),MONTH('Debt Inputs'!$E$2)+37,1))</f>
        <v/>
      </c>
      <c r="B3754" s="18">
        <f>IF('Debt Inputs'!A54="","",'Debt Inputs'!A54)</f>
        <v/>
      </c>
      <c r="C3754" s="19">
        <f>IF(B3754="","",IFERROR(VLOOKUP(B3754,'Debt Inputs'!$A$6:$M$105,2,FALSE),""))</f>
        <v/>
      </c>
      <c r="D3754" s="48">
        <f>IF(B3754="","",K3654)</f>
        <v/>
      </c>
      <c r="E3754" s="21">
        <f>IF(B3754="","",IFERROR(VLOOKUP(B3754,'Debt Inputs'!$A$6:$M$105,5,FALSE),0))</f>
        <v/>
      </c>
      <c r="F3754" s="48">
        <f>IF(D3754="","",IFERROR(D3754*E3754/12,0))</f>
        <v/>
      </c>
      <c r="G3754" s="48">
        <f>IF(D3754="","",MIN(IFERROR(VLOOKUP(B3754,'Debt Inputs'!$A$6:$M$105,7,FALSE),0),D3754+F3754))</f>
        <v/>
      </c>
      <c r="H3754" s="48">
        <f>IF(D3754="","",IF(L3754=1,MAX(0,'Debt Inputs'!$B$2-SUM($G$3706:$G$3805)),0))</f>
        <v/>
      </c>
      <c r="I3754" s="48">
        <f>IF(D3754="","",MIN(D3754+F3754,G3754+H3754))</f>
        <v/>
      </c>
      <c r="J3754" s="48">
        <f>IF(D3754="","",MIN(D3754,MAX(0,I3754-F3754)))</f>
        <v/>
      </c>
      <c r="K3754" s="48">
        <f>IF(D3754="","",MAX(0,D3754+F3754-I3754))</f>
        <v/>
      </c>
      <c r="L3754" s="18">
        <f>IF(D3754="","",IF(D3754&lt;=0,"",1+COUNTIFS($D$3706:$D$3805,"&gt;0",$E$3706:$E$3805,"&gt;"&amp;E3754)))</f>
        <v/>
      </c>
      <c r="M3754" s="18">
        <f>IF(D3754="","",IF(AND(K3754&gt;0,L3754=1),"Yes","No"))</f>
        <v/>
      </c>
      <c r="N3754" s="48">
        <f>IF(D3754="","",N3654+F3754)</f>
        <v/>
      </c>
      <c r="O3754" s="47">
        <f>IF(D3754="","",IF(AND(K3754=0,K3654&gt;0),C3754,""))</f>
        <v/>
      </c>
    </row>
    <row r="3755">
      <c r="A3755" s="49">
        <f>IF(B3755="","",DATE(YEAR('Debt Inputs'!$E$2),MONTH('Debt Inputs'!$E$2)+37,1))</f>
        <v/>
      </c>
      <c r="B3755" s="23">
        <f>IF('Debt Inputs'!A55="","",'Debt Inputs'!A55)</f>
        <v/>
      </c>
      <c r="C3755" s="24">
        <f>IF(B3755="","",IFERROR(VLOOKUP(B3755,'Debt Inputs'!$A$6:$M$105,2,FALSE),""))</f>
        <v/>
      </c>
      <c r="D3755" s="50">
        <f>IF(B3755="","",K3655)</f>
        <v/>
      </c>
      <c r="E3755" s="26">
        <f>IF(B3755="","",IFERROR(VLOOKUP(B3755,'Debt Inputs'!$A$6:$M$105,5,FALSE),0))</f>
        <v/>
      </c>
      <c r="F3755" s="50">
        <f>IF(D3755="","",IFERROR(D3755*E3755/12,0))</f>
        <v/>
      </c>
      <c r="G3755" s="50">
        <f>IF(D3755="","",MIN(IFERROR(VLOOKUP(B3755,'Debt Inputs'!$A$6:$M$105,7,FALSE),0),D3755+F3755))</f>
        <v/>
      </c>
      <c r="H3755" s="50">
        <f>IF(D3755="","",IF(L3755=1,MAX(0,'Debt Inputs'!$B$2-SUM($G$3706:$G$3805)),0))</f>
        <v/>
      </c>
      <c r="I3755" s="50">
        <f>IF(D3755="","",MIN(D3755+F3755,G3755+H3755))</f>
        <v/>
      </c>
      <c r="J3755" s="50">
        <f>IF(D3755="","",MIN(D3755,MAX(0,I3755-F3755)))</f>
        <v/>
      </c>
      <c r="K3755" s="50">
        <f>IF(D3755="","",MAX(0,D3755+F3755-I3755))</f>
        <v/>
      </c>
      <c r="L3755" s="23">
        <f>IF(D3755="","",IF(D3755&lt;=0,"",1+COUNTIFS($D$3706:$D$3805,"&gt;0",$E$3706:$E$3805,"&gt;"&amp;E3755)))</f>
        <v/>
      </c>
      <c r="M3755" s="23">
        <f>IF(D3755="","",IF(AND(K3755&gt;0,L3755=1),"Yes","No"))</f>
        <v/>
      </c>
      <c r="N3755" s="50">
        <f>IF(D3755="","",N3655+F3755)</f>
        <v/>
      </c>
      <c r="O3755" s="49">
        <f>IF(D3755="","",IF(AND(K3755=0,K3655&gt;0),C3755,""))</f>
        <v/>
      </c>
    </row>
    <row r="3756">
      <c r="A3756" s="47">
        <f>IF(B3756="","",DATE(YEAR('Debt Inputs'!$E$2),MONTH('Debt Inputs'!$E$2)+37,1))</f>
        <v/>
      </c>
      <c r="B3756" s="18">
        <f>IF('Debt Inputs'!A56="","",'Debt Inputs'!A56)</f>
        <v/>
      </c>
      <c r="C3756" s="19">
        <f>IF(B3756="","",IFERROR(VLOOKUP(B3756,'Debt Inputs'!$A$6:$M$105,2,FALSE),""))</f>
        <v/>
      </c>
      <c r="D3756" s="48">
        <f>IF(B3756="","",K3656)</f>
        <v/>
      </c>
      <c r="E3756" s="21">
        <f>IF(B3756="","",IFERROR(VLOOKUP(B3756,'Debt Inputs'!$A$6:$M$105,5,FALSE),0))</f>
        <v/>
      </c>
      <c r="F3756" s="48">
        <f>IF(D3756="","",IFERROR(D3756*E3756/12,0))</f>
        <v/>
      </c>
      <c r="G3756" s="48">
        <f>IF(D3756="","",MIN(IFERROR(VLOOKUP(B3756,'Debt Inputs'!$A$6:$M$105,7,FALSE),0),D3756+F3756))</f>
        <v/>
      </c>
      <c r="H3756" s="48">
        <f>IF(D3756="","",IF(L3756=1,MAX(0,'Debt Inputs'!$B$2-SUM($G$3706:$G$3805)),0))</f>
        <v/>
      </c>
      <c r="I3756" s="48">
        <f>IF(D3756="","",MIN(D3756+F3756,G3756+H3756))</f>
        <v/>
      </c>
      <c r="J3756" s="48">
        <f>IF(D3756="","",MIN(D3756,MAX(0,I3756-F3756)))</f>
        <v/>
      </c>
      <c r="K3756" s="48">
        <f>IF(D3756="","",MAX(0,D3756+F3756-I3756))</f>
        <v/>
      </c>
      <c r="L3756" s="18">
        <f>IF(D3756="","",IF(D3756&lt;=0,"",1+COUNTIFS($D$3706:$D$3805,"&gt;0",$E$3706:$E$3805,"&gt;"&amp;E3756)))</f>
        <v/>
      </c>
      <c r="M3756" s="18">
        <f>IF(D3756="","",IF(AND(K3756&gt;0,L3756=1),"Yes","No"))</f>
        <v/>
      </c>
      <c r="N3756" s="48">
        <f>IF(D3756="","",N3656+F3756)</f>
        <v/>
      </c>
      <c r="O3756" s="47">
        <f>IF(D3756="","",IF(AND(K3756=0,K3656&gt;0),C3756,""))</f>
        <v/>
      </c>
    </row>
    <row r="3757">
      <c r="A3757" s="49">
        <f>IF(B3757="","",DATE(YEAR('Debt Inputs'!$E$2),MONTH('Debt Inputs'!$E$2)+37,1))</f>
        <v/>
      </c>
      <c r="B3757" s="23">
        <f>IF('Debt Inputs'!A57="","",'Debt Inputs'!A57)</f>
        <v/>
      </c>
      <c r="C3757" s="24">
        <f>IF(B3757="","",IFERROR(VLOOKUP(B3757,'Debt Inputs'!$A$6:$M$105,2,FALSE),""))</f>
        <v/>
      </c>
      <c r="D3757" s="50">
        <f>IF(B3757="","",K3657)</f>
        <v/>
      </c>
      <c r="E3757" s="26">
        <f>IF(B3757="","",IFERROR(VLOOKUP(B3757,'Debt Inputs'!$A$6:$M$105,5,FALSE),0))</f>
        <v/>
      </c>
      <c r="F3757" s="50">
        <f>IF(D3757="","",IFERROR(D3757*E3757/12,0))</f>
        <v/>
      </c>
      <c r="G3757" s="50">
        <f>IF(D3757="","",MIN(IFERROR(VLOOKUP(B3757,'Debt Inputs'!$A$6:$M$105,7,FALSE),0),D3757+F3757))</f>
        <v/>
      </c>
      <c r="H3757" s="50">
        <f>IF(D3757="","",IF(L3757=1,MAX(0,'Debt Inputs'!$B$2-SUM($G$3706:$G$3805)),0))</f>
        <v/>
      </c>
      <c r="I3757" s="50">
        <f>IF(D3757="","",MIN(D3757+F3757,G3757+H3757))</f>
        <v/>
      </c>
      <c r="J3757" s="50">
        <f>IF(D3757="","",MIN(D3757,MAX(0,I3757-F3757)))</f>
        <v/>
      </c>
      <c r="K3757" s="50">
        <f>IF(D3757="","",MAX(0,D3757+F3757-I3757))</f>
        <v/>
      </c>
      <c r="L3757" s="23">
        <f>IF(D3757="","",IF(D3757&lt;=0,"",1+COUNTIFS($D$3706:$D$3805,"&gt;0",$E$3706:$E$3805,"&gt;"&amp;E3757)))</f>
        <v/>
      </c>
      <c r="M3757" s="23">
        <f>IF(D3757="","",IF(AND(K3757&gt;0,L3757=1),"Yes","No"))</f>
        <v/>
      </c>
      <c r="N3757" s="50">
        <f>IF(D3757="","",N3657+F3757)</f>
        <v/>
      </c>
      <c r="O3757" s="49">
        <f>IF(D3757="","",IF(AND(K3757=0,K3657&gt;0),C3757,""))</f>
        <v/>
      </c>
    </row>
    <row r="3758">
      <c r="A3758" s="47">
        <f>IF(B3758="","",DATE(YEAR('Debt Inputs'!$E$2),MONTH('Debt Inputs'!$E$2)+37,1))</f>
        <v/>
      </c>
      <c r="B3758" s="18">
        <f>IF('Debt Inputs'!A58="","",'Debt Inputs'!A58)</f>
        <v/>
      </c>
      <c r="C3758" s="19">
        <f>IF(B3758="","",IFERROR(VLOOKUP(B3758,'Debt Inputs'!$A$6:$M$105,2,FALSE),""))</f>
        <v/>
      </c>
      <c r="D3758" s="48">
        <f>IF(B3758="","",K3658)</f>
        <v/>
      </c>
      <c r="E3758" s="21">
        <f>IF(B3758="","",IFERROR(VLOOKUP(B3758,'Debt Inputs'!$A$6:$M$105,5,FALSE),0))</f>
        <v/>
      </c>
      <c r="F3758" s="48">
        <f>IF(D3758="","",IFERROR(D3758*E3758/12,0))</f>
        <v/>
      </c>
      <c r="G3758" s="48">
        <f>IF(D3758="","",MIN(IFERROR(VLOOKUP(B3758,'Debt Inputs'!$A$6:$M$105,7,FALSE),0),D3758+F3758))</f>
        <v/>
      </c>
      <c r="H3758" s="48">
        <f>IF(D3758="","",IF(L3758=1,MAX(0,'Debt Inputs'!$B$2-SUM($G$3706:$G$3805)),0))</f>
        <v/>
      </c>
      <c r="I3758" s="48">
        <f>IF(D3758="","",MIN(D3758+F3758,G3758+H3758))</f>
        <v/>
      </c>
      <c r="J3758" s="48">
        <f>IF(D3758="","",MIN(D3758,MAX(0,I3758-F3758)))</f>
        <v/>
      </c>
      <c r="K3758" s="48">
        <f>IF(D3758="","",MAX(0,D3758+F3758-I3758))</f>
        <v/>
      </c>
      <c r="L3758" s="18">
        <f>IF(D3758="","",IF(D3758&lt;=0,"",1+COUNTIFS($D$3706:$D$3805,"&gt;0",$E$3706:$E$3805,"&gt;"&amp;E3758)))</f>
        <v/>
      </c>
      <c r="M3758" s="18">
        <f>IF(D3758="","",IF(AND(K3758&gt;0,L3758=1),"Yes","No"))</f>
        <v/>
      </c>
      <c r="N3758" s="48">
        <f>IF(D3758="","",N3658+F3758)</f>
        <v/>
      </c>
      <c r="O3758" s="47">
        <f>IF(D3758="","",IF(AND(K3758=0,K3658&gt;0),C3758,""))</f>
        <v/>
      </c>
    </row>
    <row r="3759">
      <c r="A3759" s="49">
        <f>IF(B3759="","",DATE(YEAR('Debt Inputs'!$E$2),MONTH('Debt Inputs'!$E$2)+37,1))</f>
        <v/>
      </c>
      <c r="B3759" s="23">
        <f>IF('Debt Inputs'!A59="","",'Debt Inputs'!A59)</f>
        <v/>
      </c>
      <c r="C3759" s="24">
        <f>IF(B3759="","",IFERROR(VLOOKUP(B3759,'Debt Inputs'!$A$6:$M$105,2,FALSE),""))</f>
        <v/>
      </c>
      <c r="D3759" s="50">
        <f>IF(B3759="","",K3659)</f>
        <v/>
      </c>
      <c r="E3759" s="26">
        <f>IF(B3759="","",IFERROR(VLOOKUP(B3759,'Debt Inputs'!$A$6:$M$105,5,FALSE),0))</f>
        <v/>
      </c>
      <c r="F3759" s="50">
        <f>IF(D3759="","",IFERROR(D3759*E3759/12,0))</f>
        <v/>
      </c>
      <c r="G3759" s="50">
        <f>IF(D3759="","",MIN(IFERROR(VLOOKUP(B3759,'Debt Inputs'!$A$6:$M$105,7,FALSE),0),D3759+F3759))</f>
        <v/>
      </c>
      <c r="H3759" s="50">
        <f>IF(D3759="","",IF(L3759=1,MAX(0,'Debt Inputs'!$B$2-SUM($G$3706:$G$3805)),0))</f>
        <v/>
      </c>
      <c r="I3759" s="50">
        <f>IF(D3759="","",MIN(D3759+F3759,G3759+H3759))</f>
        <v/>
      </c>
      <c r="J3759" s="50">
        <f>IF(D3759="","",MIN(D3759,MAX(0,I3759-F3759)))</f>
        <v/>
      </c>
      <c r="K3759" s="50">
        <f>IF(D3759="","",MAX(0,D3759+F3759-I3759))</f>
        <v/>
      </c>
      <c r="L3759" s="23">
        <f>IF(D3759="","",IF(D3759&lt;=0,"",1+COUNTIFS($D$3706:$D$3805,"&gt;0",$E$3706:$E$3805,"&gt;"&amp;E3759)))</f>
        <v/>
      </c>
      <c r="M3759" s="23">
        <f>IF(D3759="","",IF(AND(K3759&gt;0,L3759=1),"Yes","No"))</f>
        <v/>
      </c>
      <c r="N3759" s="50">
        <f>IF(D3759="","",N3659+F3759)</f>
        <v/>
      </c>
      <c r="O3759" s="49">
        <f>IF(D3759="","",IF(AND(K3759=0,K3659&gt;0),C3759,""))</f>
        <v/>
      </c>
    </row>
    <row r="3760">
      <c r="A3760" s="47">
        <f>IF(B3760="","",DATE(YEAR('Debt Inputs'!$E$2),MONTH('Debt Inputs'!$E$2)+37,1))</f>
        <v/>
      </c>
      <c r="B3760" s="18">
        <f>IF('Debt Inputs'!A60="","",'Debt Inputs'!A60)</f>
        <v/>
      </c>
      <c r="C3760" s="19">
        <f>IF(B3760="","",IFERROR(VLOOKUP(B3760,'Debt Inputs'!$A$6:$M$105,2,FALSE),""))</f>
        <v/>
      </c>
      <c r="D3760" s="48">
        <f>IF(B3760="","",K3660)</f>
        <v/>
      </c>
      <c r="E3760" s="21">
        <f>IF(B3760="","",IFERROR(VLOOKUP(B3760,'Debt Inputs'!$A$6:$M$105,5,FALSE),0))</f>
        <v/>
      </c>
      <c r="F3760" s="48">
        <f>IF(D3760="","",IFERROR(D3760*E3760/12,0))</f>
        <v/>
      </c>
      <c r="G3760" s="48">
        <f>IF(D3760="","",MIN(IFERROR(VLOOKUP(B3760,'Debt Inputs'!$A$6:$M$105,7,FALSE),0),D3760+F3760))</f>
        <v/>
      </c>
      <c r="H3760" s="48">
        <f>IF(D3760="","",IF(L3760=1,MAX(0,'Debt Inputs'!$B$2-SUM($G$3706:$G$3805)),0))</f>
        <v/>
      </c>
      <c r="I3760" s="48">
        <f>IF(D3760="","",MIN(D3760+F3760,G3760+H3760))</f>
        <v/>
      </c>
      <c r="J3760" s="48">
        <f>IF(D3760="","",MIN(D3760,MAX(0,I3760-F3760)))</f>
        <v/>
      </c>
      <c r="K3760" s="48">
        <f>IF(D3760="","",MAX(0,D3760+F3760-I3760))</f>
        <v/>
      </c>
      <c r="L3760" s="18">
        <f>IF(D3760="","",IF(D3760&lt;=0,"",1+COUNTIFS($D$3706:$D$3805,"&gt;0",$E$3706:$E$3805,"&gt;"&amp;E3760)))</f>
        <v/>
      </c>
      <c r="M3760" s="18">
        <f>IF(D3760="","",IF(AND(K3760&gt;0,L3760=1),"Yes","No"))</f>
        <v/>
      </c>
      <c r="N3760" s="48">
        <f>IF(D3760="","",N3660+F3760)</f>
        <v/>
      </c>
      <c r="O3760" s="47">
        <f>IF(D3760="","",IF(AND(K3760=0,K3660&gt;0),C3760,""))</f>
        <v/>
      </c>
    </row>
    <row r="3761">
      <c r="A3761" s="49">
        <f>IF(B3761="","",DATE(YEAR('Debt Inputs'!$E$2),MONTH('Debt Inputs'!$E$2)+37,1))</f>
        <v/>
      </c>
      <c r="B3761" s="23">
        <f>IF('Debt Inputs'!A61="","",'Debt Inputs'!A61)</f>
        <v/>
      </c>
      <c r="C3761" s="24">
        <f>IF(B3761="","",IFERROR(VLOOKUP(B3761,'Debt Inputs'!$A$6:$M$105,2,FALSE),""))</f>
        <v/>
      </c>
      <c r="D3761" s="50">
        <f>IF(B3761="","",K3661)</f>
        <v/>
      </c>
      <c r="E3761" s="26">
        <f>IF(B3761="","",IFERROR(VLOOKUP(B3761,'Debt Inputs'!$A$6:$M$105,5,FALSE),0))</f>
        <v/>
      </c>
      <c r="F3761" s="50">
        <f>IF(D3761="","",IFERROR(D3761*E3761/12,0))</f>
        <v/>
      </c>
      <c r="G3761" s="50">
        <f>IF(D3761="","",MIN(IFERROR(VLOOKUP(B3761,'Debt Inputs'!$A$6:$M$105,7,FALSE),0),D3761+F3761))</f>
        <v/>
      </c>
      <c r="H3761" s="50">
        <f>IF(D3761="","",IF(L3761=1,MAX(0,'Debt Inputs'!$B$2-SUM($G$3706:$G$3805)),0))</f>
        <v/>
      </c>
      <c r="I3761" s="50">
        <f>IF(D3761="","",MIN(D3761+F3761,G3761+H3761))</f>
        <v/>
      </c>
      <c r="J3761" s="50">
        <f>IF(D3761="","",MIN(D3761,MAX(0,I3761-F3761)))</f>
        <v/>
      </c>
      <c r="K3761" s="50">
        <f>IF(D3761="","",MAX(0,D3761+F3761-I3761))</f>
        <v/>
      </c>
      <c r="L3761" s="23">
        <f>IF(D3761="","",IF(D3761&lt;=0,"",1+COUNTIFS($D$3706:$D$3805,"&gt;0",$E$3706:$E$3805,"&gt;"&amp;E3761)))</f>
        <v/>
      </c>
      <c r="M3761" s="23">
        <f>IF(D3761="","",IF(AND(K3761&gt;0,L3761=1),"Yes","No"))</f>
        <v/>
      </c>
      <c r="N3761" s="50">
        <f>IF(D3761="","",N3661+F3761)</f>
        <v/>
      </c>
      <c r="O3761" s="49">
        <f>IF(D3761="","",IF(AND(K3761=0,K3661&gt;0),C3761,""))</f>
        <v/>
      </c>
    </row>
    <row r="3762">
      <c r="A3762" s="47">
        <f>IF(B3762="","",DATE(YEAR('Debt Inputs'!$E$2),MONTH('Debt Inputs'!$E$2)+37,1))</f>
        <v/>
      </c>
      <c r="B3762" s="18">
        <f>IF('Debt Inputs'!A62="","",'Debt Inputs'!A62)</f>
        <v/>
      </c>
      <c r="C3762" s="19">
        <f>IF(B3762="","",IFERROR(VLOOKUP(B3762,'Debt Inputs'!$A$6:$M$105,2,FALSE),""))</f>
        <v/>
      </c>
      <c r="D3762" s="48">
        <f>IF(B3762="","",K3662)</f>
        <v/>
      </c>
      <c r="E3762" s="21">
        <f>IF(B3762="","",IFERROR(VLOOKUP(B3762,'Debt Inputs'!$A$6:$M$105,5,FALSE),0))</f>
        <v/>
      </c>
      <c r="F3762" s="48">
        <f>IF(D3762="","",IFERROR(D3762*E3762/12,0))</f>
        <v/>
      </c>
      <c r="G3762" s="48">
        <f>IF(D3762="","",MIN(IFERROR(VLOOKUP(B3762,'Debt Inputs'!$A$6:$M$105,7,FALSE),0),D3762+F3762))</f>
        <v/>
      </c>
      <c r="H3762" s="48">
        <f>IF(D3762="","",IF(L3762=1,MAX(0,'Debt Inputs'!$B$2-SUM($G$3706:$G$3805)),0))</f>
        <v/>
      </c>
      <c r="I3762" s="48">
        <f>IF(D3762="","",MIN(D3762+F3762,G3762+H3762))</f>
        <v/>
      </c>
      <c r="J3762" s="48">
        <f>IF(D3762="","",MIN(D3762,MAX(0,I3762-F3762)))</f>
        <v/>
      </c>
      <c r="K3762" s="48">
        <f>IF(D3762="","",MAX(0,D3762+F3762-I3762))</f>
        <v/>
      </c>
      <c r="L3762" s="18">
        <f>IF(D3762="","",IF(D3762&lt;=0,"",1+COUNTIFS($D$3706:$D$3805,"&gt;0",$E$3706:$E$3805,"&gt;"&amp;E3762)))</f>
        <v/>
      </c>
      <c r="M3762" s="18">
        <f>IF(D3762="","",IF(AND(K3762&gt;0,L3762=1),"Yes","No"))</f>
        <v/>
      </c>
      <c r="N3762" s="48">
        <f>IF(D3762="","",N3662+F3762)</f>
        <v/>
      </c>
      <c r="O3762" s="47">
        <f>IF(D3762="","",IF(AND(K3762=0,K3662&gt;0),C3762,""))</f>
        <v/>
      </c>
    </row>
    <row r="3763">
      <c r="A3763" s="49">
        <f>IF(B3763="","",DATE(YEAR('Debt Inputs'!$E$2),MONTH('Debt Inputs'!$E$2)+37,1))</f>
        <v/>
      </c>
      <c r="B3763" s="23">
        <f>IF('Debt Inputs'!A63="","",'Debt Inputs'!A63)</f>
        <v/>
      </c>
      <c r="C3763" s="24">
        <f>IF(B3763="","",IFERROR(VLOOKUP(B3763,'Debt Inputs'!$A$6:$M$105,2,FALSE),""))</f>
        <v/>
      </c>
      <c r="D3763" s="50">
        <f>IF(B3763="","",K3663)</f>
        <v/>
      </c>
      <c r="E3763" s="26">
        <f>IF(B3763="","",IFERROR(VLOOKUP(B3763,'Debt Inputs'!$A$6:$M$105,5,FALSE),0))</f>
        <v/>
      </c>
      <c r="F3763" s="50">
        <f>IF(D3763="","",IFERROR(D3763*E3763/12,0))</f>
        <v/>
      </c>
      <c r="G3763" s="50">
        <f>IF(D3763="","",MIN(IFERROR(VLOOKUP(B3763,'Debt Inputs'!$A$6:$M$105,7,FALSE),0),D3763+F3763))</f>
        <v/>
      </c>
      <c r="H3763" s="50">
        <f>IF(D3763="","",IF(L3763=1,MAX(0,'Debt Inputs'!$B$2-SUM($G$3706:$G$3805)),0))</f>
        <v/>
      </c>
      <c r="I3763" s="50">
        <f>IF(D3763="","",MIN(D3763+F3763,G3763+H3763))</f>
        <v/>
      </c>
      <c r="J3763" s="50">
        <f>IF(D3763="","",MIN(D3763,MAX(0,I3763-F3763)))</f>
        <v/>
      </c>
      <c r="K3763" s="50">
        <f>IF(D3763="","",MAX(0,D3763+F3763-I3763))</f>
        <v/>
      </c>
      <c r="L3763" s="23">
        <f>IF(D3763="","",IF(D3763&lt;=0,"",1+COUNTIFS($D$3706:$D$3805,"&gt;0",$E$3706:$E$3805,"&gt;"&amp;E3763)))</f>
        <v/>
      </c>
      <c r="M3763" s="23">
        <f>IF(D3763="","",IF(AND(K3763&gt;0,L3763=1),"Yes","No"))</f>
        <v/>
      </c>
      <c r="N3763" s="50">
        <f>IF(D3763="","",N3663+F3763)</f>
        <v/>
      </c>
      <c r="O3763" s="49">
        <f>IF(D3763="","",IF(AND(K3763=0,K3663&gt;0),C3763,""))</f>
        <v/>
      </c>
    </row>
    <row r="3764">
      <c r="A3764" s="47">
        <f>IF(B3764="","",DATE(YEAR('Debt Inputs'!$E$2),MONTH('Debt Inputs'!$E$2)+37,1))</f>
        <v/>
      </c>
      <c r="B3764" s="18">
        <f>IF('Debt Inputs'!A64="","",'Debt Inputs'!A64)</f>
        <v/>
      </c>
      <c r="C3764" s="19">
        <f>IF(B3764="","",IFERROR(VLOOKUP(B3764,'Debt Inputs'!$A$6:$M$105,2,FALSE),""))</f>
        <v/>
      </c>
      <c r="D3764" s="48">
        <f>IF(B3764="","",K3664)</f>
        <v/>
      </c>
      <c r="E3764" s="21">
        <f>IF(B3764="","",IFERROR(VLOOKUP(B3764,'Debt Inputs'!$A$6:$M$105,5,FALSE),0))</f>
        <v/>
      </c>
      <c r="F3764" s="48">
        <f>IF(D3764="","",IFERROR(D3764*E3764/12,0))</f>
        <v/>
      </c>
      <c r="G3764" s="48">
        <f>IF(D3764="","",MIN(IFERROR(VLOOKUP(B3764,'Debt Inputs'!$A$6:$M$105,7,FALSE),0),D3764+F3764))</f>
        <v/>
      </c>
      <c r="H3764" s="48">
        <f>IF(D3764="","",IF(L3764=1,MAX(0,'Debt Inputs'!$B$2-SUM($G$3706:$G$3805)),0))</f>
        <v/>
      </c>
      <c r="I3764" s="48">
        <f>IF(D3764="","",MIN(D3764+F3764,G3764+H3764))</f>
        <v/>
      </c>
      <c r="J3764" s="48">
        <f>IF(D3764="","",MIN(D3764,MAX(0,I3764-F3764)))</f>
        <v/>
      </c>
      <c r="K3764" s="48">
        <f>IF(D3764="","",MAX(0,D3764+F3764-I3764))</f>
        <v/>
      </c>
      <c r="L3764" s="18">
        <f>IF(D3764="","",IF(D3764&lt;=0,"",1+COUNTIFS($D$3706:$D$3805,"&gt;0",$E$3706:$E$3805,"&gt;"&amp;E3764)))</f>
        <v/>
      </c>
      <c r="M3764" s="18">
        <f>IF(D3764="","",IF(AND(K3764&gt;0,L3764=1),"Yes","No"))</f>
        <v/>
      </c>
      <c r="N3764" s="48">
        <f>IF(D3764="","",N3664+F3764)</f>
        <v/>
      </c>
      <c r="O3764" s="47">
        <f>IF(D3764="","",IF(AND(K3764=0,K3664&gt;0),C3764,""))</f>
        <v/>
      </c>
    </row>
    <row r="3765">
      <c r="A3765" s="49">
        <f>IF(B3765="","",DATE(YEAR('Debt Inputs'!$E$2),MONTH('Debt Inputs'!$E$2)+37,1))</f>
        <v/>
      </c>
      <c r="B3765" s="23">
        <f>IF('Debt Inputs'!A65="","",'Debt Inputs'!A65)</f>
        <v/>
      </c>
      <c r="C3765" s="24">
        <f>IF(B3765="","",IFERROR(VLOOKUP(B3765,'Debt Inputs'!$A$6:$M$105,2,FALSE),""))</f>
        <v/>
      </c>
      <c r="D3765" s="50">
        <f>IF(B3765="","",K3665)</f>
        <v/>
      </c>
      <c r="E3765" s="26">
        <f>IF(B3765="","",IFERROR(VLOOKUP(B3765,'Debt Inputs'!$A$6:$M$105,5,FALSE),0))</f>
        <v/>
      </c>
      <c r="F3765" s="50">
        <f>IF(D3765="","",IFERROR(D3765*E3765/12,0))</f>
        <v/>
      </c>
      <c r="G3765" s="50">
        <f>IF(D3765="","",MIN(IFERROR(VLOOKUP(B3765,'Debt Inputs'!$A$6:$M$105,7,FALSE),0),D3765+F3765))</f>
        <v/>
      </c>
      <c r="H3765" s="50">
        <f>IF(D3765="","",IF(L3765=1,MAX(0,'Debt Inputs'!$B$2-SUM($G$3706:$G$3805)),0))</f>
        <v/>
      </c>
      <c r="I3765" s="50">
        <f>IF(D3765="","",MIN(D3765+F3765,G3765+H3765))</f>
        <v/>
      </c>
      <c r="J3765" s="50">
        <f>IF(D3765="","",MIN(D3765,MAX(0,I3765-F3765)))</f>
        <v/>
      </c>
      <c r="K3765" s="50">
        <f>IF(D3765="","",MAX(0,D3765+F3765-I3765))</f>
        <v/>
      </c>
      <c r="L3765" s="23">
        <f>IF(D3765="","",IF(D3765&lt;=0,"",1+COUNTIFS($D$3706:$D$3805,"&gt;0",$E$3706:$E$3805,"&gt;"&amp;E3765)))</f>
        <v/>
      </c>
      <c r="M3765" s="23">
        <f>IF(D3765="","",IF(AND(K3765&gt;0,L3765=1),"Yes","No"))</f>
        <v/>
      </c>
      <c r="N3765" s="50">
        <f>IF(D3765="","",N3665+F3765)</f>
        <v/>
      </c>
      <c r="O3765" s="49">
        <f>IF(D3765="","",IF(AND(K3765=0,K3665&gt;0),C3765,""))</f>
        <v/>
      </c>
    </row>
    <row r="3766">
      <c r="A3766" s="47">
        <f>IF(B3766="","",DATE(YEAR('Debt Inputs'!$E$2),MONTH('Debt Inputs'!$E$2)+37,1))</f>
        <v/>
      </c>
      <c r="B3766" s="18">
        <f>IF('Debt Inputs'!A66="","",'Debt Inputs'!A66)</f>
        <v/>
      </c>
      <c r="C3766" s="19">
        <f>IF(B3766="","",IFERROR(VLOOKUP(B3766,'Debt Inputs'!$A$6:$M$105,2,FALSE),""))</f>
        <v/>
      </c>
      <c r="D3766" s="48">
        <f>IF(B3766="","",K3666)</f>
        <v/>
      </c>
      <c r="E3766" s="21">
        <f>IF(B3766="","",IFERROR(VLOOKUP(B3766,'Debt Inputs'!$A$6:$M$105,5,FALSE),0))</f>
        <v/>
      </c>
      <c r="F3766" s="48">
        <f>IF(D3766="","",IFERROR(D3766*E3766/12,0))</f>
        <v/>
      </c>
      <c r="G3766" s="48">
        <f>IF(D3766="","",MIN(IFERROR(VLOOKUP(B3766,'Debt Inputs'!$A$6:$M$105,7,FALSE),0),D3766+F3766))</f>
        <v/>
      </c>
      <c r="H3766" s="48">
        <f>IF(D3766="","",IF(L3766=1,MAX(0,'Debt Inputs'!$B$2-SUM($G$3706:$G$3805)),0))</f>
        <v/>
      </c>
      <c r="I3766" s="48">
        <f>IF(D3766="","",MIN(D3766+F3766,G3766+H3766))</f>
        <v/>
      </c>
      <c r="J3766" s="48">
        <f>IF(D3766="","",MIN(D3766,MAX(0,I3766-F3766)))</f>
        <v/>
      </c>
      <c r="K3766" s="48">
        <f>IF(D3766="","",MAX(0,D3766+F3766-I3766))</f>
        <v/>
      </c>
      <c r="L3766" s="18">
        <f>IF(D3766="","",IF(D3766&lt;=0,"",1+COUNTIFS($D$3706:$D$3805,"&gt;0",$E$3706:$E$3805,"&gt;"&amp;E3766)))</f>
        <v/>
      </c>
      <c r="M3766" s="18">
        <f>IF(D3766="","",IF(AND(K3766&gt;0,L3766=1),"Yes","No"))</f>
        <v/>
      </c>
      <c r="N3766" s="48">
        <f>IF(D3766="","",N3666+F3766)</f>
        <v/>
      </c>
      <c r="O3766" s="47">
        <f>IF(D3766="","",IF(AND(K3766=0,K3666&gt;0),C3766,""))</f>
        <v/>
      </c>
    </row>
    <row r="3767">
      <c r="A3767" s="49">
        <f>IF(B3767="","",DATE(YEAR('Debt Inputs'!$E$2),MONTH('Debt Inputs'!$E$2)+37,1))</f>
        <v/>
      </c>
      <c r="B3767" s="23">
        <f>IF('Debt Inputs'!A67="","",'Debt Inputs'!A67)</f>
        <v/>
      </c>
      <c r="C3767" s="24">
        <f>IF(B3767="","",IFERROR(VLOOKUP(B3767,'Debt Inputs'!$A$6:$M$105,2,FALSE),""))</f>
        <v/>
      </c>
      <c r="D3767" s="50">
        <f>IF(B3767="","",K3667)</f>
        <v/>
      </c>
      <c r="E3767" s="26">
        <f>IF(B3767="","",IFERROR(VLOOKUP(B3767,'Debt Inputs'!$A$6:$M$105,5,FALSE),0))</f>
        <v/>
      </c>
      <c r="F3767" s="50">
        <f>IF(D3767="","",IFERROR(D3767*E3767/12,0))</f>
        <v/>
      </c>
      <c r="G3767" s="50">
        <f>IF(D3767="","",MIN(IFERROR(VLOOKUP(B3767,'Debt Inputs'!$A$6:$M$105,7,FALSE),0),D3767+F3767))</f>
        <v/>
      </c>
      <c r="H3767" s="50">
        <f>IF(D3767="","",IF(L3767=1,MAX(0,'Debt Inputs'!$B$2-SUM($G$3706:$G$3805)),0))</f>
        <v/>
      </c>
      <c r="I3767" s="50">
        <f>IF(D3767="","",MIN(D3767+F3767,G3767+H3767))</f>
        <v/>
      </c>
      <c r="J3767" s="50">
        <f>IF(D3767="","",MIN(D3767,MAX(0,I3767-F3767)))</f>
        <v/>
      </c>
      <c r="K3767" s="50">
        <f>IF(D3767="","",MAX(0,D3767+F3767-I3767))</f>
        <v/>
      </c>
      <c r="L3767" s="23">
        <f>IF(D3767="","",IF(D3767&lt;=0,"",1+COUNTIFS($D$3706:$D$3805,"&gt;0",$E$3706:$E$3805,"&gt;"&amp;E3767)))</f>
        <v/>
      </c>
      <c r="M3767" s="23">
        <f>IF(D3767="","",IF(AND(K3767&gt;0,L3767=1),"Yes","No"))</f>
        <v/>
      </c>
      <c r="N3767" s="50">
        <f>IF(D3767="","",N3667+F3767)</f>
        <v/>
      </c>
      <c r="O3767" s="49">
        <f>IF(D3767="","",IF(AND(K3767=0,K3667&gt;0),C3767,""))</f>
        <v/>
      </c>
    </row>
    <row r="3768">
      <c r="A3768" s="47">
        <f>IF(B3768="","",DATE(YEAR('Debt Inputs'!$E$2),MONTH('Debt Inputs'!$E$2)+37,1))</f>
        <v/>
      </c>
      <c r="B3768" s="18">
        <f>IF('Debt Inputs'!A68="","",'Debt Inputs'!A68)</f>
        <v/>
      </c>
      <c r="C3768" s="19">
        <f>IF(B3768="","",IFERROR(VLOOKUP(B3768,'Debt Inputs'!$A$6:$M$105,2,FALSE),""))</f>
        <v/>
      </c>
      <c r="D3768" s="48">
        <f>IF(B3768="","",K3668)</f>
        <v/>
      </c>
      <c r="E3768" s="21">
        <f>IF(B3768="","",IFERROR(VLOOKUP(B3768,'Debt Inputs'!$A$6:$M$105,5,FALSE),0))</f>
        <v/>
      </c>
      <c r="F3768" s="48">
        <f>IF(D3768="","",IFERROR(D3768*E3768/12,0))</f>
        <v/>
      </c>
      <c r="G3768" s="48">
        <f>IF(D3768="","",MIN(IFERROR(VLOOKUP(B3768,'Debt Inputs'!$A$6:$M$105,7,FALSE),0),D3768+F3768))</f>
        <v/>
      </c>
      <c r="H3768" s="48">
        <f>IF(D3768="","",IF(L3768=1,MAX(0,'Debt Inputs'!$B$2-SUM($G$3706:$G$3805)),0))</f>
        <v/>
      </c>
      <c r="I3768" s="48">
        <f>IF(D3768="","",MIN(D3768+F3768,G3768+H3768))</f>
        <v/>
      </c>
      <c r="J3768" s="48">
        <f>IF(D3768="","",MIN(D3768,MAX(0,I3768-F3768)))</f>
        <v/>
      </c>
      <c r="K3768" s="48">
        <f>IF(D3768="","",MAX(0,D3768+F3768-I3768))</f>
        <v/>
      </c>
      <c r="L3768" s="18">
        <f>IF(D3768="","",IF(D3768&lt;=0,"",1+COUNTIFS($D$3706:$D$3805,"&gt;0",$E$3706:$E$3805,"&gt;"&amp;E3768)))</f>
        <v/>
      </c>
      <c r="M3768" s="18">
        <f>IF(D3768="","",IF(AND(K3768&gt;0,L3768=1),"Yes","No"))</f>
        <v/>
      </c>
      <c r="N3768" s="48">
        <f>IF(D3768="","",N3668+F3768)</f>
        <v/>
      </c>
      <c r="O3768" s="47">
        <f>IF(D3768="","",IF(AND(K3768=0,K3668&gt;0),C3768,""))</f>
        <v/>
      </c>
    </row>
    <row r="3769">
      <c r="A3769" s="49">
        <f>IF(B3769="","",DATE(YEAR('Debt Inputs'!$E$2),MONTH('Debt Inputs'!$E$2)+37,1))</f>
        <v/>
      </c>
      <c r="B3769" s="23">
        <f>IF('Debt Inputs'!A69="","",'Debt Inputs'!A69)</f>
        <v/>
      </c>
      <c r="C3769" s="24">
        <f>IF(B3769="","",IFERROR(VLOOKUP(B3769,'Debt Inputs'!$A$6:$M$105,2,FALSE),""))</f>
        <v/>
      </c>
      <c r="D3769" s="50">
        <f>IF(B3769="","",K3669)</f>
        <v/>
      </c>
      <c r="E3769" s="26">
        <f>IF(B3769="","",IFERROR(VLOOKUP(B3769,'Debt Inputs'!$A$6:$M$105,5,FALSE),0))</f>
        <v/>
      </c>
      <c r="F3769" s="50">
        <f>IF(D3769="","",IFERROR(D3769*E3769/12,0))</f>
        <v/>
      </c>
      <c r="G3769" s="50">
        <f>IF(D3769="","",MIN(IFERROR(VLOOKUP(B3769,'Debt Inputs'!$A$6:$M$105,7,FALSE),0),D3769+F3769))</f>
        <v/>
      </c>
      <c r="H3769" s="50">
        <f>IF(D3769="","",IF(L3769=1,MAX(0,'Debt Inputs'!$B$2-SUM($G$3706:$G$3805)),0))</f>
        <v/>
      </c>
      <c r="I3769" s="50">
        <f>IF(D3769="","",MIN(D3769+F3769,G3769+H3769))</f>
        <v/>
      </c>
      <c r="J3769" s="50">
        <f>IF(D3769="","",MIN(D3769,MAX(0,I3769-F3769)))</f>
        <v/>
      </c>
      <c r="K3769" s="50">
        <f>IF(D3769="","",MAX(0,D3769+F3769-I3769))</f>
        <v/>
      </c>
      <c r="L3769" s="23">
        <f>IF(D3769="","",IF(D3769&lt;=0,"",1+COUNTIFS($D$3706:$D$3805,"&gt;0",$E$3706:$E$3805,"&gt;"&amp;E3769)))</f>
        <v/>
      </c>
      <c r="M3769" s="23">
        <f>IF(D3769="","",IF(AND(K3769&gt;0,L3769=1),"Yes","No"))</f>
        <v/>
      </c>
      <c r="N3769" s="50">
        <f>IF(D3769="","",N3669+F3769)</f>
        <v/>
      </c>
      <c r="O3769" s="49">
        <f>IF(D3769="","",IF(AND(K3769=0,K3669&gt;0),C3769,""))</f>
        <v/>
      </c>
    </row>
    <row r="3770">
      <c r="A3770" s="47">
        <f>IF(B3770="","",DATE(YEAR('Debt Inputs'!$E$2),MONTH('Debt Inputs'!$E$2)+37,1))</f>
        <v/>
      </c>
      <c r="B3770" s="18">
        <f>IF('Debt Inputs'!A70="","",'Debt Inputs'!A70)</f>
        <v/>
      </c>
      <c r="C3770" s="19">
        <f>IF(B3770="","",IFERROR(VLOOKUP(B3770,'Debt Inputs'!$A$6:$M$105,2,FALSE),""))</f>
        <v/>
      </c>
      <c r="D3770" s="48">
        <f>IF(B3770="","",K3670)</f>
        <v/>
      </c>
      <c r="E3770" s="21">
        <f>IF(B3770="","",IFERROR(VLOOKUP(B3770,'Debt Inputs'!$A$6:$M$105,5,FALSE),0))</f>
        <v/>
      </c>
      <c r="F3770" s="48">
        <f>IF(D3770="","",IFERROR(D3770*E3770/12,0))</f>
        <v/>
      </c>
      <c r="G3770" s="48">
        <f>IF(D3770="","",MIN(IFERROR(VLOOKUP(B3770,'Debt Inputs'!$A$6:$M$105,7,FALSE),0),D3770+F3770))</f>
        <v/>
      </c>
      <c r="H3770" s="48">
        <f>IF(D3770="","",IF(L3770=1,MAX(0,'Debt Inputs'!$B$2-SUM($G$3706:$G$3805)),0))</f>
        <v/>
      </c>
      <c r="I3770" s="48">
        <f>IF(D3770="","",MIN(D3770+F3770,G3770+H3770))</f>
        <v/>
      </c>
      <c r="J3770" s="48">
        <f>IF(D3770="","",MIN(D3770,MAX(0,I3770-F3770)))</f>
        <v/>
      </c>
      <c r="K3770" s="48">
        <f>IF(D3770="","",MAX(0,D3770+F3770-I3770))</f>
        <v/>
      </c>
      <c r="L3770" s="18">
        <f>IF(D3770="","",IF(D3770&lt;=0,"",1+COUNTIFS($D$3706:$D$3805,"&gt;0",$E$3706:$E$3805,"&gt;"&amp;E3770)))</f>
        <v/>
      </c>
      <c r="M3770" s="18">
        <f>IF(D3770="","",IF(AND(K3770&gt;0,L3770=1),"Yes","No"))</f>
        <v/>
      </c>
      <c r="N3770" s="48">
        <f>IF(D3770="","",N3670+F3770)</f>
        <v/>
      </c>
      <c r="O3770" s="47">
        <f>IF(D3770="","",IF(AND(K3770=0,K3670&gt;0),C3770,""))</f>
        <v/>
      </c>
    </row>
    <row r="3771">
      <c r="A3771" s="49">
        <f>IF(B3771="","",DATE(YEAR('Debt Inputs'!$E$2),MONTH('Debt Inputs'!$E$2)+37,1))</f>
        <v/>
      </c>
      <c r="B3771" s="23">
        <f>IF('Debt Inputs'!A71="","",'Debt Inputs'!A71)</f>
        <v/>
      </c>
      <c r="C3771" s="24">
        <f>IF(B3771="","",IFERROR(VLOOKUP(B3771,'Debt Inputs'!$A$6:$M$105,2,FALSE),""))</f>
        <v/>
      </c>
      <c r="D3771" s="50">
        <f>IF(B3771="","",K3671)</f>
        <v/>
      </c>
      <c r="E3771" s="26">
        <f>IF(B3771="","",IFERROR(VLOOKUP(B3771,'Debt Inputs'!$A$6:$M$105,5,FALSE),0))</f>
        <v/>
      </c>
      <c r="F3771" s="50">
        <f>IF(D3771="","",IFERROR(D3771*E3771/12,0))</f>
        <v/>
      </c>
      <c r="G3771" s="50">
        <f>IF(D3771="","",MIN(IFERROR(VLOOKUP(B3771,'Debt Inputs'!$A$6:$M$105,7,FALSE),0),D3771+F3771))</f>
        <v/>
      </c>
      <c r="H3771" s="50">
        <f>IF(D3771="","",IF(L3771=1,MAX(0,'Debt Inputs'!$B$2-SUM($G$3706:$G$3805)),0))</f>
        <v/>
      </c>
      <c r="I3771" s="50">
        <f>IF(D3771="","",MIN(D3771+F3771,G3771+H3771))</f>
        <v/>
      </c>
      <c r="J3771" s="50">
        <f>IF(D3771="","",MIN(D3771,MAX(0,I3771-F3771)))</f>
        <v/>
      </c>
      <c r="K3771" s="50">
        <f>IF(D3771="","",MAX(0,D3771+F3771-I3771))</f>
        <v/>
      </c>
      <c r="L3771" s="23">
        <f>IF(D3771="","",IF(D3771&lt;=0,"",1+COUNTIFS($D$3706:$D$3805,"&gt;0",$E$3706:$E$3805,"&gt;"&amp;E3771)))</f>
        <v/>
      </c>
      <c r="M3771" s="23">
        <f>IF(D3771="","",IF(AND(K3771&gt;0,L3771=1),"Yes","No"))</f>
        <v/>
      </c>
      <c r="N3771" s="50">
        <f>IF(D3771="","",N3671+F3771)</f>
        <v/>
      </c>
      <c r="O3771" s="49">
        <f>IF(D3771="","",IF(AND(K3771=0,K3671&gt;0),C3771,""))</f>
        <v/>
      </c>
    </row>
    <row r="3772">
      <c r="A3772" s="47">
        <f>IF(B3772="","",DATE(YEAR('Debt Inputs'!$E$2),MONTH('Debt Inputs'!$E$2)+37,1))</f>
        <v/>
      </c>
      <c r="B3772" s="18">
        <f>IF('Debt Inputs'!A72="","",'Debt Inputs'!A72)</f>
        <v/>
      </c>
      <c r="C3772" s="19">
        <f>IF(B3772="","",IFERROR(VLOOKUP(B3772,'Debt Inputs'!$A$6:$M$105,2,FALSE),""))</f>
        <v/>
      </c>
      <c r="D3772" s="48">
        <f>IF(B3772="","",K3672)</f>
        <v/>
      </c>
      <c r="E3772" s="21">
        <f>IF(B3772="","",IFERROR(VLOOKUP(B3772,'Debt Inputs'!$A$6:$M$105,5,FALSE),0))</f>
        <v/>
      </c>
      <c r="F3772" s="48">
        <f>IF(D3772="","",IFERROR(D3772*E3772/12,0))</f>
        <v/>
      </c>
      <c r="G3772" s="48">
        <f>IF(D3772="","",MIN(IFERROR(VLOOKUP(B3772,'Debt Inputs'!$A$6:$M$105,7,FALSE),0),D3772+F3772))</f>
        <v/>
      </c>
      <c r="H3772" s="48">
        <f>IF(D3772="","",IF(L3772=1,MAX(0,'Debt Inputs'!$B$2-SUM($G$3706:$G$3805)),0))</f>
        <v/>
      </c>
      <c r="I3772" s="48">
        <f>IF(D3772="","",MIN(D3772+F3772,G3772+H3772))</f>
        <v/>
      </c>
      <c r="J3772" s="48">
        <f>IF(D3772="","",MIN(D3772,MAX(0,I3772-F3772)))</f>
        <v/>
      </c>
      <c r="K3772" s="48">
        <f>IF(D3772="","",MAX(0,D3772+F3772-I3772))</f>
        <v/>
      </c>
      <c r="L3772" s="18">
        <f>IF(D3772="","",IF(D3772&lt;=0,"",1+COUNTIFS($D$3706:$D$3805,"&gt;0",$E$3706:$E$3805,"&gt;"&amp;E3772)))</f>
        <v/>
      </c>
      <c r="M3772" s="18">
        <f>IF(D3772="","",IF(AND(K3772&gt;0,L3772=1),"Yes","No"))</f>
        <v/>
      </c>
      <c r="N3772" s="48">
        <f>IF(D3772="","",N3672+F3772)</f>
        <v/>
      </c>
      <c r="O3772" s="47">
        <f>IF(D3772="","",IF(AND(K3772=0,K3672&gt;0),C3772,""))</f>
        <v/>
      </c>
    </row>
    <row r="3773">
      <c r="A3773" s="49">
        <f>IF(B3773="","",DATE(YEAR('Debt Inputs'!$E$2),MONTH('Debt Inputs'!$E$2)+37,1))</f>
        <v/>
      </c>
      <c r="B3773" s="23">
        <f>IF('Debt Inputs'!A73="","",'Debt Inputs'!A73)</f>
        <v/>
      </c>
      <c r="C3773" s="24">
        <f>IF(B3773="","",IFERROR(VLOOKUP(B3773,'Debt Inputs'!$A$6:$M$105,2,FALSE),""))</f>
        <v/>
      </c>
      <c r="D3773" s="50">
        <f>IF(B3773="","",K3673)</f>
        <v/>
      </c>
      <c r="E3773" s="26">
        <f>IF(B3773="","",IFERROR(VLOOKUP(B3773,'Debt Inputs'!$A$6:$M$105,5,FALSE),0))</f>
        <v/>
      </c>
      <c r="F3773" s="50">
        <f>IF(D3773="","",IFERROR(D3773*E3773/12,0))</f>
        <v/>
      </c>
      <c r="G3773" s="50">
        <f>IF(D3773="","",MIN(IFERROR(VLOOKUP(B3773,'Debt Inputs'!$A$6:$M$105,7,FALSE),0),D3773+F3773))</f>
        <v/>
      </c>
      <c r="H3773" s="50">
        <f>IF(D3773="","",IF(L3773=1,MAX(0,'Debt Inputs'!$B$2-SUM($G$3706:$G$3805)),0))</f>
        <v/>
      </c>
      <c r="I3773" s="50">
        <f>IF(D3773="","",MIN(D3773+F3773,G3773+H3773))</f>
        <v/>
      </c>
      <c r="J3773" s="50">
        <f>IF(D3773="","",MIN(D3773,MAX(0,I3773-F3773)))</f>
        <v/>
      </c>
      <c r="K3773" s="50">
        <f>IF(D3773="","",MAX(0,D3773+F3773-I3773))</f>
        <v/>
      </c>
      <c r="L3773" s="23">
        <f>IF(D3773="","",IF(D3773&lt;=0,"",1+COUNTIFS($D$3706:$D$3805,"&gt;0",$E$3706:$E$3805,"&gt;"&amp;E3773)))</f>
        <v/>
      </c>
      <c r="M3773" s="23">
        <f>IF(D3773="","",IF(AND(K3773&gt;0,L3773=1),"Yes","No"))</f>
        <v/>
      </c>
      <c r="N3773" s="50">
        <f>IF(D3773="","",N3673+F3773)</f>
        <v/>
      </c>
      <c r="O3773" s="49">
        <f>IF(D3773="","",IF(AND(K3773=0,K3673&gt;0),C3773,""))</f>
        <v/>
      </c>
    </row>
    <row r="3774">
      <c r="A3774" s="47">
        <f>IF(B3774="","",DATE(YEAR('Debt Inputs'!$E$2),MONTH('Debt Inputs'!$E$2)+37,1))</f>
        <v/>
      </c>
      <c r="B3774" s="18">
        <f>IF('Debt Inputs'!A74="","",'Debt Inputs'!A74)</f>
        <v/>
      </c>
      <c r="C3774" s="19">
        <f>IF(B3774="","",IFERROR(VLOOKUP(B3774,'Debt Inputs'!$A$6:$M$105,2,FALSE),""))</f>
        <v/>
      </c>
      <c r="D3774" s="48">
        <f>IF(B3774="","",K3674)</f>
        <v/>
      </c>
      <c r="E3774" s="21">
        <f>IF(B3774="","",IFERROR(VLOOKUP(B3774,'Debt Inputs'!$A$6:$M$105,5,FALSE),0))</f>
        <v/>
      </c>
      <c r="F3774" s="48">
        <f>IF(D3774="","",IFERROR(D3774*E3774/12,0))</f>
        <v/>
      </c>
      <c r="G3774" s="48">
        <f>IF(D3774="","",MIN(IFERROR(VLOOKUP(B3774,'Debt Inputs'!$A$6:$M$105,7,FALSE),0),D3774+F3774))</f>
        <v/>
      </c>
      <c r="H3774" s="48">
        <f>IF(D3774="","",IF(L3774=1,MAX(0,'Debt Inputs'!$B$2-SUM($G$3706:$G$3805)),0))</f>
        <v/>
      </c>
      <c r="I3774" s="48">
        <f>IF(D3774="","",MIN(D3774+F3774,G3774+H3774))</f>
        <v/>
      </c>
      <c r="J3774" s="48">
        <f>IF(D3774="","",MIN(D3774,MAX(0,I3774-F3774)))</f>
        <v/>
      </c>
      <c r="K3774" s="48">
        <f>IF(D3774="","",MAX(0,D3774+F3774-I3774))</f>
        <v/>
      </c>
      <c r="L3774" s="18">
        <f>IF(D3774="","",IF(D3774&lt;=0,"",1+COUNTIFS($D$3706:$D$3805,"&gt;0",$E$3706:$E$3805,"&gt;"&amp;E3774)))</f>
        <v/>
      </c>
      <c r="M3774" s="18">
        <f>IF(D3774="","",IF(AND(K3774&gt;0,L3774=1),"Yes","No"))</f>
        <v/>
      </c>
      <c r="N3774" s="48">
        <f>IF(D3774="","",N3674+F3774)</f>
        <v/>
      </c>
      <c r="O3774" s="47">
        <f>IF(D3774="","",IF(AND(K3774=0,K3674&gt;0),C3774,""))</f>
        <v/>
      </c>
    </row>
    <row r="3775">
      <c r="A3775" s="49">
        <f>IF(B3775="","",DATE(YEAR('Debt Inputs'!$E$2),MONTH('Debt Inputs'!$E$2)+37,1))</f>
        <v/>
      </c>
      <c r="B3775" s="23">
        <f>IF('Debt Inputs'!A75="","",'Debt Inputs'!A75)</f>
        <v/>
      </c>
      <c r="C3775" s="24">
        <f>IF(B3775="","",IFERROR(VLOOKUP(B3775,'Debt Inputs'!$A$6:$M$105,2,FALSE),""))</f>
        <v/>
      </c>
      <c r="D3775" s="50">
        <f>IF(B3775="","",K3675)</f>
        <v/>
      </c>
      <c r="E3775" s="26">
        <f>IF(B3775="","",IFERROR(VLOOKUP(B3775,'Debt Inputs'!$A$6:$M$105,5,FALSE),0))</f>
        <v/>
      </c>
      <c r="F3775" s="50">
        <f>IF(D3775="","",IFERROR(D3775*E3775/12,0))</f>
        <v/>
      </c>
      <c r="G3775" s="50">
        <f>IF(D3775="","",MIN(IFERROR(VLOOKUP(B3775,'Debt Inputs'!$A$6:$M$105,7,FALSE),0),D3775+F3775))</f>
        <v/>
      </c>
      <c r="H3775" s="50">
        <f>IF(D3775="","",IF(L3775=1,MAX(0,'Debt Inputs'!$B$2-SUM($G$3706:$G$3805)),0))</f>
        <v/>
      </c>
      <c r="I3775" s="50">
        <f>IF(D3775="","",MIN(D3775+F3775,G3775+H3775))</f>
        <v/>
      </c>
      <c r="J3775" s="50">
        <f>IF(D3775="","",MIN(D3775,MAX(0,I3775-F3775)))</f>
        <v/>
      </c>
      <c r="K3775" s="50">
        <f>IF(D3775="","",MAX(0,D3775+F3775-I3775))</f>
        <v/>
      </c>
      <c r="L3775" s="23">
        <f>IF(D3775="","",IF(D3775&lt;=0,"",1+COUNTIFS($D$3706:$D$3805,"&gt;0",$E$3706:$E$3805,"&gt;"&amp;E3775)))</f>
        <v/>
      </c>
      <c r="M3775" s="23">
        <f>IF(D3775="","",IF(AND(K3775&gt;0,L3775=1),"Yes","No"))</f>
        <v/>
      </c>
      <c r="N3775" s="50">
        <f>IF(D3775="","",N3675+F3775)</f>
        <v/>
      </c>
      <c r="O3775" s="49">
        <f>IF(D3775="","",IF(AND(K3775=0,K3675&gt;0),C3775,""))</f>
        <v/>
      </c>
    </row>
    <row r="3776">
      <c r="A3776" s="47">
        <f>IF(B3776="","",DATE(YEAR('Debt Inputs'!$E$2),MONTH('Debt Inputs'!$E$2)+37,1))</f>
        <v/>
      </c>
      <c r="B3776" s="18">
        <f>IF('Debt Inputs'!A76="","",'Debt Inputs'!A76)</f>
        <v/>
      </c>
      <c r="C3776" s="19">
        <f>IF(B3776="","",IFERROR(VLOOKUP(B3776,'Debt Inputs'!$A$6:$M$105,2,FALSE),""))</f>
        <v/>
      </c>
      <c r="D3776" s="48">
        <f>IF(B3776="","",K3676)</f>
        <v/>
      </c>
      <c r="E3776" s="21">
        <f>IF(B3776="","",IFERROR(VLOOKUP(B3776,'Debt Inputs'!$A$6:$M$105,5,FALSE),0))</f>
        <v/>
      </c>
      <c r="F3776" s="48">
        <f>IF(D3776="","",IFERROR(D3776*E3776/12,0))</f>
        <v/>
      </c>
      <c r="G3776" s="48">
        <f>IF(D3776="","",MIN(IFERROR(VLOOKUP(B3776,'Debt Inputs'!$A$6:$M$105,7,FALSE),0),D3776+F3776))</f>
        <v/>
      </c>
      <c r="H3776" s="48">
        <f>IF(D3776="","",IF(L3776=1,MAX(0,'Debt Inputs'!$B$2-SUM($G$3706:$G$3805)),0))</f>
        <v/>
      </c>
      <c r="I3776" s="48">
        <f>IF(D3776="","",MIN(D3776+F3776,G3776+H3776))</f>
        <v/>
      </c>
      <c r="J3776" s="48">
        <f>IF(D3776="","",MIN(D3776,MAX(0,I3776-F3776)))</f>
        <v/>
      </c>
      <c r="K3776" s="48">
        <f>IF(D3776="","",MAX(0,D3776+F3776-I3776))</f>
        <v/>
      </c>
      <c r="L3776" s="18">
        <f>IF(D3776="","",IF(D3776&lt;=0,"",1+COUNTIFS($D$3706:$D$3805,"&gt;0",$E$3706:$E$3805,"&gt;"&amp;E3776)))</f>
        <v/>
      </c>
      <c r="M3776" s="18">
        <f>IF(D3776="","",IF(AND(K3776&gt;0,L3776=1),"Yes","No"))</f>
        <v/>
      </c>
      <c r="N3776" s="48">
        <f>IF(D3776="","",N3676+F3776)</f>
        <v/>
      </c>
      <c r="O3776" s="47">
        <f>IF(D3776="","",IF(AND(K3776=0,K3676&gt;0),C3776,""))</f>
        <v/>
      </c>
    </row>
    <row r="3777">
      <c r="A3777" s="49">
        <f>IF(B3777="","",DATE(YEAR('Debt Inputs'!$E$2),MONTH('Debt Inputs'!$E$2)+37,1))</f>
        <v/>
      </c>
      <c r="B3777" s="23">
        <f>IF('Debt Inputs'!A77="","",'Debt Inputs'!A77)</f>
        <v/>
      </c>
      <c r="C3777" s="24">
        <f>IF(B3777="","",IFERROR(VLOOKUP(B3777,'Debt Inputs'!$A$6:$M$105,2,FALSE),""))</f>
        <v/>
      </c>
      <c r="D3777" s="50">
        <f>IF(B3777="","",K3677)</f>
        <v/>
      </c>
      <c r="E3777" s="26">
        <f>IF(B3777="","",IFERROR(VLOOKUP(B3777,'Debt Inputs'!$A$6:$M$105,5,FALSE),0))</f>
        <v/>
      </c>
      <c r="F3777" s="50">
        <f>IF(D3777="","",IFERROR(D3777*E3777/12,0))</f>
        <v/>
      </c>
      <c r="G3777" s="50">
        <f>IF(D3777="","",MIN(IFERROR(VLOOKUP(B3777,'Debt Inputs'!$A$6:$M$105,7,FALSE),0),D3777+F3777))</f>
        <v/>
      </c>
      <c r="H3777" s="50">
        <f>IF(D3777="","",IF(L3777=1,MAX(0,'Debt Inputs'!$B$2-SUM($G$3706:$G$3805)),0))</f>
        <v/>
      </c>
      <c r="I3777" s="50">
        <f>IF(D3777="","",MIN(D3777+F3777,G3777+H3777))</f>
        <v/>
      </c>
      <c r="J3777" s="50">
        <f>IF(D3777="","",MIN(D3777,MAX(0,I3777-F3777)))</f>
        <v/>
      </c>
      <c r="K3777" s="50">
        <f>IF(D3777="","",MAX(0,D3777+F3777-I3777))</f>
        <v/>
      </c>
      <c r="L3777" s="23">
        <f>IF(D3777="","",IF(D3777&lt;=0,"",1+COUNTIFS($D$3706:$D$3805,"&gt;0",$E$3706:$E$3805,"&gt;"&amp;E3777)))</f>
        <v/>
      </c>
      <c r="M3777" s="23">
        <f>IF(D3777="","",IF(AND(K3777&gt;0,L3777=1),"Yes","No"))</f>
        <v/>
      </c>
      <c r="N3777" s="50">
        <f>IF(D3777="","",N3677+F3777)</f>
        <v/>
      </c>
      <c r="O3777" s="49">
        <f>IF(D3777="","",IF(AND(K3777=0,K3677&gt;0),C3777,""))</f>
        <v/>
      </c>
    </row>
    <row r="3778">
      <c r="A3778" s="47">
        <f>IF(B3778="","",DATE(YEAR('Debt Inputs'!$E$2),MONTH('Debt Inputs'!$E$2)+37,1))</f>
        <v/>
      </c>
      <c r="B3778" s="18">
        <f>IF('Debt Inputs'!A78="","",'Debt Inputs'!A78)</f>
        <v/>
      </c>
      <c r="C3778" s="19">
        <f>IF(B3778="","",IFERROR(VLOOKUP(B3778,'Debt Inputs'!$A$6:$M$105,2,FALSE),""))</f>
        <v/>
      </c>
      <c r="D3778" s="48">
        <f>IF(B3778="","",K3678)</f>
        <v/>
      </c>
      <c r="E3778" s="21">
        <f>IF(B3778="","",IFERROR(VLOOKUP(B3778,'Debt Inputs'!$A$6:$M$105,5,FALSE),0))</f>
        <v/>
      </c>
      <c r="F3778" s="48">
        <f>IF(D3778="","",IFERROR(D3778*E3778/12,0))</f>
        <v/>
      </c>
      <c r="G3778" s="48">
        <f>IF(D3778="","",MIN(IFERROR(VLOOKUP(B3778,'Debt Inputs'!$A$6:$M$105,7,FALSE),0),D3778+F3778))</f>
        <v/>
      </c>
      <c r="H3778" s="48">
        <f>IF(D3778="","",IF(L3778=1,MAX(0,'Debt Inputs'!$B$2-SUM($G$3706:$G$3805)),0))</f>
        <v/>
      </c>
      <c r="I3778" s="48">
        <f>IF(D3778="","",MIN(D3778+F3778,G3778+H3778))</f>
        <v/>
      </c>
      <c r="J3778" s="48">
        <f>IF(D3778="","",MIN(D3778,MAX(0,I3778-F3778)))</f>
        <v/>
      </c>
      <c r="K3778" s="48">
        <f>IF(D3778="","",MAX(0,D3778+F3778-I3778))</f>
        <v/>
      </c>
      <c r="L3778" s="18">
        <f>IF(D3778="","",IF(D3778&lt;=0,"",1+COUNTIFS($D$3706:$D$3805,"&gt;0",$E$3706:$E$3805,"&gt;"&amp;E3778)))</f>
        <v/>
      </c>
      <c r="M3778" s="18">
        <f>IF(D3778="","",IF(AND(K3778&gt;0,L3778=1),"Yes","No"))</f>
        <v/>
      </c>
      <c r="N3778" s="48">
        <f>IF(D3778="","",N3678+F3778)</f>
        <v/>
      </c>
      <c r="O3778" s="47">
        <f>IF(D3778="","",IF(AND(K3778=0,K3678&gt;0),C3778,""))</f>
        <v/>
      </c>
    </row>
    <row r="3779">
      <c r="A3779" s="49">
        <f>IF(B3779="","",DATE(YEAR('Debt Inputs'!$E$2),MONTH('Debt Inputs'!$E$2)+37,1))</f>
        <v/>
      </c>
      <c r="B3779" s="23">
        <f>IF('Debt Inputs'!A79="","",'Debt Inputs'!A79)</f>
        <v/>
      </c>
      <c r="C3779" s="24">
        <f>IF(B3779="","",IFERROR(VLOOKUP(B3779,'Debt Inputs'!$A$6:$M$105,2,FALSE),""))</f>
        <v/>
      </c>
      <c r="D3779" s="50">
        <f>IF(B3779="","",K3679)</f>
        <v/>
      </c>
      <c r="E3779" s="26">
        <f>IF(B3779="","",IFERROR(VLOOKUP(B3779,'Debt Inputs'!$A$6:$M$105,5,FALSE),0))</f>
        <v/>
      </c>
      <c r="F3779" s="50">
        <f>IF(D3779="","",IFERROR(D3779*E3779/12,0))</f>
        <v/>
      </c>
      <c r="G3779" s="50">
        <f>IF(D3779="","",MIN(IFERROR(VLOOKUP(B3779,'Debt Inputs'!$A$6:$M$105,7,FALSE),0),D3779+F3779))</f>
        <v/>
      </c>
      <c r="H3779" s="50">
        <f>IF(D3779="","",IF(L3779=1,MAX(0,'Debt Inputs'!$B$2-SUM($G$3706:$G$3805)),0))</f>
        <v/>
      </c>
      <c r="I3779" s="50">
        <f>IF(D3779="","",MIN(D3779+F3779,G3779+H3779))</f>
        <v/>
      </c>
      <c r="J3779" s="50">
        <f>IF(D3779="","",MIN(D3779,MAX(0,I3779-F3779)))</f>
        <v/>
      </c>
      <c r="K3779" s="50">
        <f>IF(D3779="","",MAX(0,D3779+F3779-I3779))</f>
        <v/>
      </c>
      <c r="L3779" s="23">
        <f>IF(D3779="","",IF(D3779&lt;=0,"",1+COUNTIFS($D$3706:$D$3805,"&gt;0",$E$3706:$E$3805,"&gt;"&amp;E3779)))</f>
        <v/>
      </c>
      <c r="M3779" s="23">
        <f>IF(D3779="","",IF(AND(K3779&gt;0,L3779=1),"Yes","No"))</f>
        <v/>
      </c>
      <c r="N3779" s="50">
        <f>IF(D3779="","",N3679+F3779)</f>
        <v/>
      </c>
      <c r="O3779" s="49">
        <f>IF(D3779="","",IF(AND(K3779=0,K3679&gt;0),C3779,""))</f>
        <v/>
      </c>
    </row>
    <row r="3780">
      <c r="A3780" s="47">
        <f>IF(B3780="","",DATE(YEAR('Debt Inputs'!$E$2),MONTH('Debt Inputs'!$E$2)+37,1))</f>
        <v/>
      </c>
      <c r="B3780" s="18">
        <f>IF('Debt Inputs'!A80="","",'Debt Inputs'!A80)</f>
        <v/>
      </c>
      <c r="C3780" s="19">
        <f>IF(B3780="","",IFERROR(VLOOKUP(B3780,'Debt Inputs'!$A$6:$M$105,2,FALSE),""))</f>
        <v/>
      </c>
      <c r="D3780" s="48">
        <f>IF(B3780="","",K3680)</f>
        <v/>
      </c>
      <c r="E3780" s="21">
        <f>IF(B3780="","",IFERROR(VLOOKUP(B3780,'Debt Inputs'!$A$6:$M$105,5,FALSE),0))</f>
        <v/>
      </c>
      <c r="F3780" s="48">
        <f>IF(D3780="","",IFERROR(D3780*E3780/12,0))</f>
        <v/>
      </c>
      <c r="G3780" s="48">
        <f>IF(D3780="","",MIN(IFERROR(VLOOKUP(B3780,'Debt Inputs'!$A$6:$M$105,7,FALSE),0),D3780+F3780))</f>
        <v/>
      </c>
      <c r="H3780" s="48">
        <f>IF(D3780="","",IF(L3780=1,MAX(0,'Debt Inputs'!$B$2-SUM($G$3706:$G$3805)),0))</f>
        <v/>
      </c>
      <c r="I3780" s="48">
        <f>IF(D3780="","",MIN(D3780+F3780,G3780+H3780))</f>
        <v/>
      </c>
      <c r="J3780" s="48">
        <f>IF(D3780="","",MIN(D3780,MAX(0,I3780-F3780)))</f>
        <v/>
      </c>
      <c r="K3780" s="48">
        <f>IF(D3780="","",MAX(0,D3780+F3780-I3780))</f>
        <v/>
      </c>
      <c r="L3780" s="18">
        <f>IF(D3780="","",IF(D3780&lt;=0,"",1+COUNTIFS($D$3706:$D$3805,"&gt;0",$E$3706:$E$3805,"&gt;"&amp;E3780)))</f>
        <v/>
      </c>
      <c r="M3780" s="18">
        <f>IF(D3780="","",IF(AND(K3780&gt;0,L3780=1),"Yes","No"))</f>
        <v/>
      </c>
      <c r="N3780" s="48">
        <f>IF(D3780="","",N3680+F3780)</f>
        <v/>
      </c>
      <c r="O3780" s="47">
        <f>IF(D3780="","",IF(AND(K3780=0,K3680&gt;0),C3780,""))</f>
        <v/>
      </c>
    </row>
    <row r="3781">
      <c r="A3781" s="49">
        <f>IF(B3781="","",DATE(YEAR('Debt Inputs'!$E$2),MONTH('Debt Inputs'!$E$2)+37,1))</f>
        <v/>
      </c>
      <c r="B3781" s="23">
        <f>IF('Debt Inputs'!A81="","",'Debt Inputs'!A81)</f>
        <v/>
      </c>
      <c r="C3781" s="24">
        <f>IF(B3781="","",IFERROR(VLOOKUP(B3781,'Debt Inputs'!$A$6:$M$105,2,FALSE),""))</f>
        <v/>
      </c>
      <c r="D3781" s="50">
        <f>IF(B3781="","",K3681)</f>
        <v/>
      </c>
      <c r="E3781" s="26">
        <f>IF(B3781="","",IFERROR(VLOOKUP(B3781,'Debt Inputs'!$A$6:$M$105,5,FALSE),0))</f>
        <v/>
      </c>
      <c r="F3781" s="50">
        <f>IF(D3781="","",IFERROR(D3781*E3781/12,0))</f>
        <v/>
      </c>
      <c r="G3781" s="50">
        <f>IF(D3781="","",MIN(IFERROR(VLOOKUP(B3781,'Debt Inputs'!$A$6:$M$105,7,FALSE),0),D3781+F3781))</f>
        <v/>
      </c>
      <c r="H3781" s="50">
        <f>IF(D3781="","",IF(L3781=1,MAX(0,'Debt Inputs'!$B$2-SUM($G$3706:$G$3805)),0))</f>
        <v/>
      </c>
      <c r="I3781" s="50">
        <f>IF(D3781="","",MIN(D3781+F3781,G3781+H3781))</f>
        <v/>
      </c>
      <c r="J3781" s="50">
        <f>IF(D3781="","",MIN(D3781,MAX(0,I3781-F3781)))</f>
        <v/>
      </c>
      <c r="K3781" s="50">
        <f>IF(D3781="","",MAX(0,D3781+F3781-I3781))</f>
        <v/>
      </c>
      <c r="L3781" s="23">
        <f>IF(D3781="","",IF(D3781&lt;=0,"",1+COUNTIFS($D$3706:$D$3805,"&gt;0",$E$3706:$E$3805,"&gt;"&amp;E3781)))</f>
        <v/>
      </c>
      <c r="M3781" s="23">
        <f>IF(D3781="","",IF(AND(K3781&gt;0,L3781=1),"Yes","No"))</f>
        <v/>
      </c>
      <c r="N3781" s="50">
        <f>IF(D3781="","",N3681+F3781)</f>
        <v/>
      </c>
      <c r="O3781" s="49">
        <f>IF(D3781="","",IF(AND(K3781=0,K3681&gt;0),C3781,""))</f>
        <v/>
      </c>
    </row>
    <row r="3782">
      <c r="A3782" s="47">
        <f>IF(B3782="","",DATE(YEAR('Debt Inputs'!$E$2),MONTH('Debt Inputs'!$E$2)+37,1))</f>
        <v/>
      </c>
      <c r="B3782" s="18">
        <f>IF('Debt Inputs'!A82="","",'Debt Inputs'!A82)</f>
        <v/>
      </c>
      <c r="C3782" s="19">
        <f>IF(B3782="","",IFERROR(VLOOKUP(B3782,'Debt Inputs'!$A$6:$M$105,2,FALSE),""))</f>
        <v/>
      </c>
      <c r="D3782" s="48">
        <f>IF(B3782="","",K3682)</f>
        <v/>
      </c>
      <c r="E3782" s="21">
        <f>IF(B3782="","",IFERROR(VLOOKUP(B3782,'Debt Inputs'!$A$6:$M$105,5,FALSE),0))</f>
        <v/>
      </c>
      <c r="F3782" s="48">
        <f>IF(D3782="","",IFERROR(D3782*E3782/12,0))</f>
        <v/>
      </c>
      <c r="G3782" s="48">
        <f>IF(D3782="","",MIN(IFERROR(VLOOKUP(B3782,'Debt Inputs'!$A$6:$M$105,7,FALSE),0),D3782+F3782))</f>
        <v/>
      </c>
      <c r="H3782" s="48">
        <f>IF(D3782="","",IF(L3782=1,MAX(0,'Debt Inputs'!$B$2-SUM($G$3706:$G$3805)),0))</f>
        <v/>
      </c>
      <c r="I3782" s="48">
        <f>IF(D3782="","",MIN(D3782+F3782,G3782+H3782))</f>
        <v/>
      </c>
      <c r="J3782" s="48">
        <f>IF(D3782="","",MIN(D3782,MAX(0,I3782-F3782)))</f>
        <v/>
      </c>
      <c r="K3782" s="48">
        <f>IF(D3782="","",MAX(0,D3782+F3782-I3782))</f>
        <v/>
      </c>
      <c r="L3782" s="18">
        <f>IF(D3782="","",IF(D3782&lt;=0,"",1+COUNTIFS($D$3706:$D$3805,"&gt;0",$E$3706:$E$3805,"&gt;"&amp;E3782)))</f>
        <v/>
      </c>
      <c r="M3782" s="18">
        <f>IF(D3782="","",IF(AND(K3782&gt;0,L3782=1),"Yes","No"))</f>
        <v/>
      </c>
      <c r="N3782" s="48">
        <f>IF(D3782="","",N3682+F3782)</f>
        <v/>
      </c>
      <c r="O3782" s="47">
        <f>IF(D3782="","",IF(AND(K3782=0,K3682&gt;0),C3782,""))</f>
        <v/>
      </c>
    </row>
    <row r="3783">
      <c r="A3783" s="49">
        <f>IF(B3783="","",DATE(YEAR('Debt Inputs'!$E$2),MONTH('Debt Inputs'!$E$2)+37,1))</f>
        <v/>
      </c>
      <c r="B3783" s="23">
        <f>IF('Debt Inputs'!A83="","",'Debt Inputs'!A83)</f>
        <v/>
      </c>
      <c r="C3783" s="24">
        <f>IF(B3783="","",IFERROR(VLOOKUP(B3783,'Debt Inputs'!$A$6:$M$105,2,FALSE),""))</f>
        <v/>
      </c>
      <c r="D3783" s="50">
        <f>IF(B3783="","",K3683)</f>
        <v/>
      </c>
      <c r="E3783" s="26">
        <f>IF(B3783="","",IFERROR(VLOOKUP(B3783,'Debt Inputs'!$A$6:$M$105,5,FALSE),0))</f>
        <v/>
      </c>
      <c r="F3783" s="50">
        <f>IF(D3783="","",IFERROR(D3783*E3783/12,0))</f>
        <v/>
      </c>
      <c r="G3783" s="50">
        <f>IF(D3783="","",MIN(IFERROR(VLOOKUP(B3783,'Debt Inputs'!$A$6:$M$105,7,FALSE),0),D3783+F3783))</f>
        <v/>
      </c>
      <c r="H3783" s="50">
        <f>IF(D3783="","",IF(L3783=1,MAX(0,'Debt Inputs'!$B$2-SUM($G$3706:$G$3805)),0))</f>
        <v/>
      </c>
      <c r="I3783" s="50">
        <f>IF(D3783="","",MIN(D3783+F3783,G3783+H3783))</f>
        <v/>
      </c>
      <c r="J3783" s="50">
        <f>IF(D3783="","",MIN(D3783,MAX(0,I3783-F3783)))</f>
        <v/>
      </c>
      <c r="K3783" s="50">
        <f>IF(D3783="","",MAX(0,D3783+F3783-I3783))</f>
        <v/>
      </c>
      <c r="L3783" s="23">
        <f>IF(D3783="","",IF(D3783&lt;=0,"",1+COUNTIFS($D$3706:$D$3805,"&gt;0",$E$3706:$E$3805,"&gt;"&amp;E3783)))</f>
        <v/>
      </c>
      <c r="M3783" s="23">
        <f>IF(D3783="","",IF(AND(K3783&gt;0,L3783=1),"Yes","No"))</f>
        <v/>
      </c>
      <c r="N3783" s="50">
        <f>IF(D3783="","",N3683+F3783)</f>
        <v/>
      </c>
      <c r="O3783" s="49">
        <f>IF(D3783="","",IF(AND(K3783=0,K3683&gt;0),C3783,""))</f>
        <v/>
      </c>
    </row>
    <row r="3784">
      <c r="A3784" s="47">
        <f>IF(B3784="","",DATE(YEAR('Debt Inputs'!$E$2),MONTH('Debt Inputs'!$E$2)+37,1))</f>
        <v/>
      </c>
      <c r="B3784" s="18">
        <f>IF('Debt Inputs'!A84="","",'Debt Inputs'!A84)</f>
        <v/>
      </c>
      <c r="C3784" s="19">
        <f>IF(B3784="","",IFERROR(VLOOKUP(B3784,'Debt Inputs'!$A$6:$M$105,2,FALSE),""))</f>
        <v/>
      </c>
      <c r="D3784" s="48">
        <f>IF(B3784="","",K3684)</f>
        <v/>
      </c>
      <c r="E3784" s="21">
        <f>IF(B3784="","",IFERROR(VLOOKUP(B3784,'Debt Inputs'!$A$6:$M$105,5,FALSE),0))</f>
        <v/>
      </c>
      <c r="F3784" s="48">
        <f>IF(D3784="","",IFERROR(D3784*E3784/12,0))</f>
        <v/>
      </c>
      <c r="G3784" s="48">
        <f>IF(D3784="","",MIN(IFERROR(VLOOKUP(B3784,'Debt Inputs'!$A$6:$M$105,7,FALSE),0),D3784+F3784))</f>
        <v/>
      </c>
      <c r="H3784" s="48">
        <f>IF(D3784="","",IF(L3784=1,MAX(0,'Debt Inputs'!$B$2-SUM($G$3706:$G$3805)),0))</f>
        <v/>
      </c>
      <c r="I3784" s="48">
        <f>IF(D3784="","",MIN(D3784+F3784,G3784+H3784))</f>
        <v/>
      </c>
      <c r="J3784" s="48">
        <f>IF(D3784="","",MIN(D3784,MAX(0,I3784-F3784)))</f>
        <v/>
      </c>
      <c r="K3784" s="48">
        <f>IF(D3784="","",MAX(0,D3784+F3784-I3784))</f>
        <v/>
      </c>
      <c r="L3784" s="18">
        <f>IF(D3784="","",IF(D3784&lt;=0,"",1+COUNTIFS($D$3706:$D$3805,"&gt;0",$E$3706:$E$3805,"&gt;"&amp;E3784)))</f>
        <v/>
      </c>
      <c r="M3784" s="18">
        <f>IF(D3784="","",IF(AND(K3784&gt;0,L3784=1),"Yes","No"))</f>
        <v/>
      </c>
      <c r="N3784" s="48">
        <f>IF(D3784="","",N3684+F3784)</f>
        <v/>
      </c>
      <c r="O3784" s="47">
        <f>IF(D3784="","",IF(AND(K3784=0,K3684&gt;0),C3784,""))</f>
        <v/>
      </c>
    </row>
    <row r="3785">
      <c r="A3785" s="49">
        <f>IF(B3785="","",DATE(YEAR('Debt Inputs'!$E$2),MONTH('Debt Inputs'!$E$2)+37,1))</f>
        <v/>
      </c>
      <c r="B3785" s="23">
        <f>IF('Debt Inputs'!A85="","",'Debt Inputs'!A85)</f>
        <v/>
      </c>
      <c r="C3785" s="24">
        <f>IF(B3785="","",IFERROR(VLOOKUP(B3785,'Debt Inputs'!$A$6:$M$105,2,FALSE),""))</f>
        <v/>
      </c>
      <c r="D3785" s="50">
        <f>IF(B3785="","",K3685)</f>
        <v/>
      </c>
      <c r="E3785" s="26">
        <f>IF(B3785="","",IFERROR(VLOOKUP(B3785,'Debt Inputs'!$A$6:$M$105,5,FALSE),0))</f>
        <v/>
      </c>
      <c r="F3785" s="50">
        <f>IF(D3785="","",IFERROR(D3785*E3785/12,0))</f>
        <v/>
      </c>
      <c r="G3785" s="50">
        <f>IF(D3785="","",MIN(IFERROR(VLOOKUP(B3785,'Debt Inputs'!$A$6:$M$105,7,FALSE),0),D3785+F3785))</f>
        <v/>
      </c>
      <c r="H3785" s="50">
        <f>IF(D3785="","",IF(L3785=1,MAX(0,'Debt Inputs'!$B$2-SUM($G$3706:$G$3805)),0))</f>
        <v/>
      </c>
      <c r="I3785" s="50">
        <f>IF(D3785="","",MIN(D3785+F3785,G3785+H3785))</f>
        <v/>
      </c>
      <c r="J3785" s="50">
        <f>IF(D3785="","",MIN(D3785,MAX(0,I3785-F3785)))</f>
        <v/>
      </c>
      <c r="K3785" s="50">
        <f>IF(D3785="","",MAX(0,D3785+F3785-I3785))</f>
        <v/>
      </c>
      <c r="L3785" s="23">
        <f>IF(D3785="","",IF(D3785&lt;=0,"",1+COUNTIFS($D$3706:$D$3805,"&gt;0",$E$3706:$E$3805,"&gt;"&amp;E3785)))</f>
        <v/>
      </c>
      <c r="M3785" s="23">
        <f>IF(D3785="","",IF(AND(K3785&gt;0,L3785=1),"Yes","No"))</f>
        <v/>
      </c>
      <c r="N3785" s="50">
        <f>IF(D3785="","",N3685+F3785)</f>
        <v/>
      </c>
      <c r="O3785" s="49">
        <f>IF(D3785="","",IF(AND(K3785=0,K3685&gt;0),C3785,""))</f>
        <v/>
      </c>
    </row>
    <row r="3786">
      <c r="A3786" s="47">
        <f>IF(B3786="","",DATE(YEAR('Debt Inputs'!$E$2),MONTH('Debt Inputs'!$E$2)+37,1))</f>
        <v/>
      </c>
      <c r="B3786" s="18">
        <f>IF('Debt Inputs'!A86="","",'Debt Inputs'!A86)</f>
        <v/>
      </c>
      <c r="C3786" s="19">
        <f>IF(B3786="","",IFERROR(VLOOKUP(B3786,'Debt Inputs'!$A$6:$M$105,2,FALSE),""))</f>
        <v/>
      </c>
      <c r="D3786" s="48">
        <f>IF(B3786="","",K3686)</f>
        <v/>
      </c>
      <c r="E3786" s="21">
        <f>IF(B3786="","",IFERROR(VLOOKUP(B3786,'Debt Inputs'!$A$6:$M$105,5,FALSE),0))</f>
        <v/>
      </c>
      <c r="F3786" s="48">
        <f>IF(D3786="","",IFERROR(D3786*E3786/12,0))</f>
        <v/>
      </c>
      <c r="G3786" s="48">
        <f>IF(D3786="","",MIN(IFERROR(VLOOKUP(B3786,'Debt Inputs'!$A$6:$M$105,7,FALSE),0),D3786+F3786))</f>
        <v/>
      </c>
      <c r="H3786" s="48">
        <f>IF(D3786="","",IF(L3786=1,MAX(0,'Debt Inputs'!$B$2-SUM($G$3706:$G$3805)),0))</f>
        <v/>
      </c>
      <c r="I3786" s="48">
        <f>IF(D3786="","",MIN(D3786+F3786,G3786+H3786))</f>
        <v/>
      </c>
      <c r="J3786" s="48">
        <f>IF(D3786="","",MIN(D3786,MAX(0,I3786-F3786)))</f>
        <v/>
      </c>
      <c r="K3786" s="48">
        <f>IF(D3786="","",MAX(0,D3786+F3786-I3786))</f>
        <v/>
      </c>
      <c r="L3786" s="18">
        <f>IF(D3786="","",IF(D3786&lt;=0,"",1+COUNTIFS($D$3706:$D$3805,"&gt;0",$E$3706:$E$3805,"&gt;"&amp;E3786)))</f>
        <v/>
      </c>
      <c r="M3786" s="18">
        <f>IF(D3786="","",IF(AND(K3786&gt;0,L3786=1),"Yes","No"))</f>
        <v/>
      </c>
      <c r="N3786" s="48">
        <f>IF(D3786="","",N3686+F3786)</f>
        <v/>
      </c>
      <c r="O3786" s="47">
        <f>IF(D3786="","",IF(AND(K3786=0,K3686&gt;0),C3786,""))</f>
        <v/>
      </c>
    </row>
    <row r="3787">
      <c r="A3787" s="49">
        <f>IF(B3787="","",DATE(YEAR('Debt Inputs'!$E$2),MONTH('Debt Inputs'!$E$2)+37,1))</f>
        <v/>
      </c>
      <c r="B3787" s="23">
        <f>IF('Debt Inputs'!A87="","",'Debt Inputs'!A87)</f>
        <v/>
      </c>
      <c r="C3787" s="24">
        <f>IF(B3787="","",IFERROR(VLOOKUP(B3787,'Debt Inputs'!$A$6:$M$105,2,FALSE),""))</f>
        <v/>
      </c>
      <c r="D3787" s="50">
        <f>IF(B3787="","",K3687)</f>
        <v/>
      </c>
      <c r="E3787" s="26">
        <f>IF(B3787="","",IFERROR(VLOOKUP(B3787,'Debt Inputs'!$A$6:$M$105,5,FALSE),0))</f>
        <v/>
      </c>
      <c r="F3787" s="50">
        <f>IF(D3787="","",IFERROR(D3787*E3787/12,0))</f>
        <v/>
      </c>
      <c r="G3787" s="50">
        <f>IF(D3787="","",MIN(IFERROR(VLOOKUP(B3787,'Debt Inputs'!$A$6:$M$105,7,FALSE),0),D3787+F3787))</f>
        <v/>
      </c>
      <c r="H3787" s="50">
        <f>IF(D3787="","",IF(L3787=1,MAX(0,'Debt Inputs'!$B$2-SUM($G$3706:$G$3805)),0))</f>
        <v/>
      </c>
      <c r="I3787" s="50">
        <f>IF(D3787="","",MIN(D3787+F3787,G3787+H3787))</f>
        <v/>
      </c>
      <c r="J3787" s="50">
        <f>IF(D3787="","",MIN(D3787,MAX(0,I3787-F3787)))</f>
        <v/>
      </c>
      <c r="K3787" s="50">
        <f>IF(D3787="","",MAX(0,D3787+F3787-I3787))</f>
        <v/>
      </c>
      <c r="L3787" s="23">
        <f>IF(D3787="","",IF(D3787&lt;=0,"",1+COUNTIFS($D$3706:$D$3805,"&gt;0",$E$3706:$E$3805,"&gt;"&amp;E3787)))</f>
        <v/>
      </c>
      <c r="M3787" s="23">
        <f>IF(D3787="","",IF(AND(K3787&gt;0,L3787=1),"Yes","No"))</f>
        <v/>
      </c>
      <c r="N3787" s="50">
        <f>IF(D3787="","",N3687+F3787)</f>
        <v/>
      </c>
      <c r="O3787" s="49">
        <f>IF(D3787="","",IF(AND(K3787=0,K3687&gt;0),C3787,""))</f>
        <v/>
      </c>
    </row>
    <row r="3788">
      <c r="A3788" s="47">
        <f>IF(B3788="","",DATE(YEAR('Debt Inputs'!$E$2),MONTH('Debt Inputs'!$E$2)+37,1))</f>
        <v/>
      </c>
      <c r="B3788" s="18">
        <f>IF('Debt Inputs'!A88="","",'Debt Inputs'!A88)</f>
        <v/>
      </c>
      <c r="C3788" s="19">
        <f>IF(B3788="","",IFERROR(VLOOKUP(B3788,'Debt Inputs'!$A$6:$M$105,2,FALSE),""))</f>
        <v/>
      </c>
      <c r="D3788" s="48">
        <f>IF(B3788="","",K3688)</f>
        <v/>
      </c>
      <c r="E3788" s="21">
        <f>IF(B3788="","",IFERROR(VLOOKUP(B3788,'Debt Inputs'!$A$6:$M$105,5,FALSE),0))</f>
        <v/>
      </c>
      <c r="F3788" s="48">
        <f>IF(D3788="","",IFERROR(D3788*E3788/12,0))</f>
        <v/>
      </c>
      <c r="G3788" s="48">
        <f>IF(D3788="","",MIN(IFERROR(VLOOKUP(B3788,'Debt Inputs'!$A$6:$M$105,7,FALSE),0),D3788+F3788))</f>
        <v/>
      </c>
      <c r="H3788" s="48">
        <f>IF(D3788="","",IF(L3788=1,MAX(0,'Debt Inputs'!$B$2-SUM($G$3706:$G$3805)),0))</f>
        <v/>
      </c>
      <c r="I3788" s="48">
        <f>IF(D3788="","",MIN(D3788+F3788,G3788+H3788))</f>
        <v/>
      </c>
      <c r="J3788" s="48">
        <f>IF(D3788="","",MIN(D3788,MAX(0,I3788-F3788)))</f>
        <v/>
      </c>
      <c r="K3788" s="48">
        <f>IF(D3788="","",MAX(0,D3788+F3788-I3788))</f>
        <v/>
      </c>
      <c r="L3788" s="18">
        <f>IF(D3788="","",IF(D3788&lt;=0,"",1+COUNTIFS($D$3706:$D$3805,"&gt;0",$E$3706:$E$3805,"&gt;"&amp;E3788)))</f>
        <v/>
      </c>
      <c r="M3788" s="18">
        <f>IF(D3788="","",IF(AND(K3788&gt;0,L3788=1),"Yes","No"))</f>
        <v/>
      </c>
      <c r="N3788" s="48">
        <f>IF(D3788="","",N3688+F3788)</f>
        <v/>
      </c>
      <c r="O3788" s="47">
        <f>IF(D3788="","",IF(AND(K3788=0,K3688&gt;0),C3788,""))</f>
        <v/>
      </c>
    </row>
    <row r="3789">
      <c r="A3789" s="49">
        <f>IF(B3789="","",DATE(YEAR('Debt Inputs'!$E$2),MONTH('Debt Inputs'!$E$2)+37,1))</f>
        <v/>
      </c>
      <c r="B3789" s="23">
        <f>IF('Debt Inputs'!A89="","",'Debt Inputs'!A89)</f>
        <v/>
      </c>
      <c r="C3789" s="24">
        <f>IF(B3789="","",IFERROR(VLOOKUP(B3789,'Debt Inputs'!$A$6:$M$105,2,FALSE),""))</f>
        <v/>
      </c>
      <c r="D3789" s="50">
        <f>IF(B3789="","",K3689)</f>
        <v/>
      </c>
      <c r="E3789" s="26">
        <f>IF(B3789="","",IFERROR(VLOOKUP(B3789,'Debt Inputs'!$A$6:$M$105,5,FALSE),0))</f>
        <v/>
      </c>
      <c r="F3789" s="50">
        <f>IF(D3789="","",IFERROR(D3789*E3789/12,0))</f>
        <v/>
      </c>
      <c r="G3789" s="50">
        <f>IF(D3789="","",MIN(IFERROR(VLOOKUP(B3789,'Debt Inputs'!$A$6:$M$105,7,FALSE),0),D3789+F3789))</f>
        <v/>
      </c>
      <c r="H3789" s="50">
        <f>IF(D3789="","",IF(L3789=1,MAX(0,'Debt Inputs'!$B$2-SUM($G$3706:$G$3805)),0))</f>
        <v/>
      </c>
      <c r="I3789" s="50">
        <f>IF(D3789="","",MIN(D3789+F3789,G3789+H3789))</f>
        <v/>
      </c>
      <c r="J3789" s="50">
        <f>IF(D3789="","",MIN(D3789,MAX(0,I3789-F3789)))</f>
        <v/>
      </c>
      <c r="K3789" s="50">
        <f>IF(D3789="","",MAX(0,D3789+F3789-I3789))</f>
        <v/>
      </c>
      <c r="L3789" s="23">
        <f>IF(D3789="","",IF(D3789&lt;=0,"",1+COUNTIFS($D$3706:$D$3805,"&gt;0",$E$3706:$E$3805,"&gt;"&amp;E3789)))</f>
        <v/>
      </c>
      <c r="M3789" s="23">
        <f>IF(D3789="","",IF(AND(K3789&gt;0,L3789=1),"Yes","No"))</f>
        <v/>
      </c>
      <c r="N3789" s="50">
        <f>IF(D3789="","",N3689+F3789)</f>
        <v/>
      </c>
      <c r="O3789" s="49">
        <f>IF(D3789="","",IF(AND(K3789=0,K3689&gt;0),C3789,""))</f>
        <v/>
      </c>
    </row>
    <row r="3790">
      <c r="A3790" s="47">
        <f>IF(B3790="","",DATE(YEAR('Debt Inputs'!$E$2),MONTH('Debt Inputs'!$E$2)+37,1))</f>
        <v/>
      </c>
      <c r="B3790" s="18">
        <f>IF('Debt Inputs'!A90="","",'Debt Inputs'!A90)</f>
        <v/>
      </c>
      <c r="C3790" s="19">
        <f>IF(B3790="","",IFERROR(VLOOKUP(B3790,'Debt Inputs'!$A$6:$M$105,2,FALSE),""))</f>
        <v/>
      </c>
      <c r="D3790" s="48">
        <f>IF(B3790="","",K3690)</f>
        <v/>
      </c>
      <c r="E3790" s="21">
        <f>IF(B3790="","",IFERROR(VLOOKUP(B3790,'Debt Inputs'!$A$6:$M$105,5,FALSE),0))</f>
        <v/>
      </c>
      <c r="F3790" s="48">
        <f>IF(D3790="","",IFERROR(D3790*E3790/12,0))</f>
        <v/>
      </c>
      <c r="G3790" s="48">
        <f>IF(D3790="","",MIN(IFERROR(VLOOKUP(B3790,'Debt Inputs'!$A$6:$M$105,7,FALSE),0),D3790+F3790))</f>
        <v/>
      </c>
      <c r="H3790" s="48">
        <f>IF(D3790="","",IF(L3790=1,MAX(0,'Debt Inputs'!$B$2-SUM($G$3706:$G$3805)),0))</f>
        <v/>
      </c>
      <c r="I3790" s="48">
        <f>IF(D3790="","",MIN(D3790+F3790,G3790+H3790))</f>
        <v/>
      </c>
      <c r="J3790" s="48">
        <f>IF(D3790="","",MIN(D3790,MAX(0,I3790-F3790)))</f>
        <v/>
      </c>
      <c r="K3790" s="48">
        <f>IF(D3790="","",MAX(0,D3790+F3790-I3790))</f>
        <v/>
      </c>
      <c r="L3790" s="18">
        <f>IF(D3790="","",IF(D3790&lt;=0,"",1+COUNTIFS($D$3706:$D$3805,"&gt;0",$E$3706:$E$3805,"&gt;"&amp;E3790)))</f>
        <v/>
      </c>
      <c r="M3790" s="18">
        <f>IF(D3790="","",IF(AND(K3790&gt;0,L3790=1),"Yes","No"))</f>
        <v/>
      </c>
      <c r="N3790" s="48">
        <f>IF(D3790="","",N3690+F3790)</f>
        <v/>
      </c>
      <c r="O3790" s="47">
        <f>IF(D3790="","",IF(AND(K3790=0,K3690&gt;0),C3790,""))</f>
        <v/>
      </c>
    </row>
    <row r="3791">
      <c r="A3791" s="49">
        <f>IF(B3791="","",DATE(YEAR('Debt Inputs'!$E$2),MONTH('Debt Inputs'!$E$2)+37,1))</f>
        <v/>
      </c>
      <c r="B3791" s="23">
        <f>IF('Debt Inputs'!A91="","",'Debt Inputs'!A91)</f>
        <v/>
      </c>
      <c r="C3791" s="24">
        <f>IF(B3791="","",IFERROR(VLOOKUP(B3791,'Debt Inputs'!$A$6:$M$105,2,FALSE),""))</f>
        <v/>
      </c>
      <c r="D3791" s="50">
        <f>IF(B3791="","",K3691)</f>
        <v/>
      </c>
      <c r="E3791" s="26">
        <f>IF(B3791="","",IFERROR(VLOOKUP(B3791,'Debt Inputs'!$A$6:$M$105,5,FALSE),0))</f>
        <v/>
      </c>
      <c r="F3791" s="50">
        <f>IF(D3791="","",IFERROR(D3791*E3791/12,0))</f>
        <v/>
      </c>
      <c r="G3791" s="50">
        <f>IF(D3791="","",MIN(IFERROR(VLOOKUP(B3791,'Debt Inputs'!$A$6:$M$105,7,FALSE),0),D3791+F3791))</f>
        <v/>
      </c>
      <c r="H3791" s="50">
        <f>IF(D3791="","",IF(L3791=1,MAX(0,'Debt Inputs'!$B$2-SUM($G$3706:$G$3805)),0))</f>
        <v/>
      </c>
      <c r="I3791" s="50">
        <f>IF(D3791="","",MIN(D3791+F3791,G3791+H3791))</f>
        <v/>
      </c>
      <c r="J3791" s="50">
        <f>IF(D3791="","",MIN(D3791,MAX(0,I3791-F3791)))</f>
        <v/>
      </c>
      <c r="K3791" s="50">
        <f>IF(D3791="","",MAX(0,D3791+F3791-I3791))</f>
        <v/>
      </c>
      <c r="L3791" s="23">
        <f>IF(D3791="","",IF(D3791&lt;=0,"",1+COUNTIFS($D$3706:$D$3805,"&gt;0",$E$3706:$E$3805,"&gt;"&amp;E3791)))</f>
        <v/>
      </c>
      <c r="M3791" s="23">
        <f>IF(D3791="","",IF(AND(K3791&gt;0,L3791=1),"Yes","No"))</f>
        <v/>
      </c>
      <c r="N3791" s="50">
        <f>IF(D3791="","",N3691+F3791)</f>
        <v/>
      </c>
      <c r="O3791" s="49">
        <f>IF(D3791="","",IF(AND(K3791=0,K3691&gt;0),C3791,""))</f>
        <v/>
      </c>
    </row>
    <row r="3792">
      <c r="A3792" s="47">
        <f>IF(B3792="","",DATE(YEAR('Debt Inputs'!$E$2),MONTH('Debt Inputs'!$E$2)+37,1))</f>
        <v/>
      </c>
      <c r="B3792" s="18">
        <f>IF('Debt Inputs'!A92="","",'Debt Inputs'!A92)</f>
        <v/>
      </c>
      <c r="C3792" s="19">
        <f>IF(B3792="","",IFERROR(VLOOKUP(B3792,'Debt Inputs'!$A$6:$M$105,2,FALSE),""))</f>
        <v/>
      </c>
      <c r="D3792" s="48">
        <f>IF(B3792="","",K3692)</f>
        <v/>
      </c>
      <c r="E3792" s="21">
        <f>IF(B3792="","",IFERROR(VLOOKUP(B3792,'Debt Inputs'!$A$6:$M$105,5,FALSE),0))</f>
        <v/>
      </c>
      <c r="F3792" s="48">
        <f>IF(D3792="","",IFERROR(D3792*E3792/12,0))</f>
        <v/>
      </c>
      <c r="G3792" s="48">
        <f>IF(D3792="","",MIN(IFERROR(VLOOKUP(B3792,'Debt Inputs'!$A$6:$M$105,7,FALSE),0),D3792+F3792))</f>
        <v/>
      </c>
      <c r="H3792" s="48">
        <f>IF(D3792="","",IF(L3792=1,MAX(0,'Debt Inputs'!$B$2-SUM($G$3706:$G$3805)),0))</f>
        <v/>
      </c>
      <c r="I3792" s="48">
        <f>IF(D3792="","",MIN(D3792+F3792,G3792+H3792))</f>
        <v/>
      </c>
      <c r="J3792" s="48">
        <f>IF(D3792="","",MIN(D3792,MAX(0,I3792-F3792)))</f>
        <v/>
      </c>
      <c r="K3792" s="48">
        <f>IF(D3792="","",MAX(0,D3792+F3792-I3792))</f>
        <v/>
      </c>
      <c r="L3792" s="18">
        <f>IF(D3792="","",IF(D3792&lt;=0,"",1+COUNTIFS($D$3706:$D$3805,"&gt;0",$E$3706:$E$3805,"&gt;"&amp;E3792)))</f>
        <v/>
      </c>
      <c r="M3792" s="18">
        <f>IF(D3792="","",IF(AND(K3792&gt;0,L3792=1),"Yes","No"))</f>
        <v/>
      </c>
      <c r="N3792" s="48">
        <f>IF(D3792="","",N3692+F3792)</f>
        <v/>
      </c>
      <c r="O3792" s="47">
        <f>IF(D3792="","",IF(AND(K3792=0,K3692&gt;0),C3792,""))</f>
        <v/>
      </c>
    </row>
    <row r="3793">
      <c r="A3793" s="49">
        <f>IF(B3793="","",DATE(YEAR('Debt Inputs'!$E$2),MONTH('Debt Inputs'!$E$2)+37,1))</f>
        <v/>
      </c>
      <c r="B3793" s="23">
        <f>IF('Debt Inputs'!A93="","",'Debt Inputs'!A93)</f>
        <v/>
      </c>
      <c r="C3793" s="24">
        <f>IF(B3793="","",IFERROR(VLOOKUP(B3793,'Debt Inputs'!$A$6:$M$105,2,FALSE),""))</f>
        <v/>
      </c>
      <c r="D3793" s="50">
        <f>IF(B3793="","",K3693)</f>
        <v/>
      </c>
      <c r="E3793" s="26">
        <f>IF(B3793="","",IFERROR(VLOOKUP(B3793,'Debt Inputs'!$A$6:$M$105,5,FALSE),0))</f>
        <v/>
      </c>
      <c r="F3793" s="50">
        <f>IF(D3793="","",IFERROR(D3793*E3793/12,0))</f>
        <v/>
      </c>
      <c r="G3793" s="50">
        <f>IF(D3793="","",MIN(IFERROR(VLOOKUP(B3793,'Debt Inputs'!$A$6:$M$105,7,FALSE),0),D3793+F3793))</f>
        <v/>
      </c>
      <c r="H3793" s="50">
        <f>IF(D3793="","",IF(L3793=1,MAX(0,'Debt Inputs'!$B$2-SUM($G$3706:$G$3805)),0))</f>
        <v/>
      </c>
      <c r="I3793" s="50">
        <f>IF(D3793="","",MIN(D3793+F3793,G3793+H3793))</f>
        <v/>
      </c>
      <c r="J3793" s="50">
        <f>IF(D3793="","",MIN(D3793,MAX(0,I3793-F3793)))</f>
        <v/>
      </c>
      <c r="K3793" s="50">
        <f>IF(D3793="","",MAX(0,D3793+F3793-I3793))</f>
        <v/>
      </c>
      <c r="L3793" s="23">
        <f>IF(D3793="","",IF(D3793&lt;=0,"",1+COUNTIFS($D$3706:$D$3805,"&gt;0",$E$3706:$E$3805,"&gt;"&amp;E3793)))</f>
        <v/>
      </c>
      <c r="M3793" s="23">
        <f>IF(D3793="","",IF(AND(K3793&gt;0,L3793=1),"Yes","No"))</f>
        <v/>
      </c>
      <c r="N3793" s="50">
        <f>IF(D3793="","",N3693+F3793)</f>
        <v/>
      </c>
      <c r="O3793" s="49">
        <f>IF(D3793="","",IF(AND(K3793=0,K3693&gt;0),C3793,""))</f>
        <v/>
      </c>
    </row>
    <row r="3794">
      <c r="A3794" s="47">
        <f>IF(B3794="","",DATE(YEAR('Debt Inputs'!$E$2),MONTH('Debt Inputs'!$E$2)+37,1))</f>
        <v/>
      </c>
      <c r="B3794" s="18">
        <f>IF('Debt Inputs'!A94="","",'Debt Inputs'!A94)</f>
        <v/>
      </c>
      <c r="C3794" s="19">
        <f>IF(B3794="","",IFERROR(VLOOKUP(B3794,'Debt Inputs'!$A$6:$M$105,2,FALSE),""))</f>
        <v/>
      </c>
      <c r="D3794" s="48">
        <f>IF(B3794="","",K3694)</f>
        <v/>
      </c>
      <c r="E3794" s="21">
        <f>IF(B3794="","",IFERROR(VLOOKUP(B3794,'Debt Inputs'!$A$6:$M$105,5,FALSE),0))</f>
        <v/>
      </c>
      <c r="F3794" s="48">
        <f>IF(D3794="","",IFERROR(D3794*E3794/12,0))</f>
        <v/>
      </c>
      <c r="G3794" s="48">
        <f>IF(D3794="","",MIN(IFERROR(VLOOKUP(B3794,'Debt Inputs'!$A$6:$M$105,7,FALSE),0),D3794+F3794))</f>
        <v/>
      </c>
      <c r="H3794" s="48">
        <f>IF(D3794="","",IF(L3794=1,MAX(0,'Debt Inputs'!$B$2-SUM($G$3706:$G$3805)),0))</f>
        <v/>
      </c>
      <c r="I3794" s="48">
        <f>IF(D3794="","",MIN(D3794+F3794,G3794+H3794))</f>
        <v/>
      </c>
      <c r="J3794" s="48">
        <f>IF(D3794="","",MIN(D3794,MAX(0,I3794-F3794)))</f>
        <v/>
      </c>
      <c r="K3794" s="48">
        <f>IF(D3794="","",MAX(0,D3794+F3794-I3794))</f>
        <v/>
      </c>
      <c r="L3794" s="18">
        <f>IF(D3794="","",IF(D3794&lt;=0,"",1+COUNTIFS($D$3706:$D$3805,"&gt;0",$E$3706:$E$3805,"&gt;"&amp;E3794)))</f>
        <v/>
      </c>
      <c r="M3794" s="18">
        <f>IF(D3794="","",IF(AND(K3794&gt;0,L3794=1),"Yes","No"))</f>
        <v/>
      </c>
      <c r="N3794" s="48">
        <f>IF(D3794="","",N3694+F3794)</f>
        <v/>
      </c>
      <c r="O3794" s="47">
        <f>IF(D3794="","",IF(AND(K3794=0,K3694&gt;0),C3794,""))</f>
        <v/>
      </c>
    </row>
    <row r="3795">
      <c r="A3795" s="49">
        <f>IF(B3795="","",DATE(YEAR('Debt Inputs'!$E$2),MONTH('Debt Inputs'!$E$2)+37,1))</f>
        <v/>
      </c>
      <c r="B3795" s="23">
        <f>IF('Debt Inputs'!A95="","",'Debt Inputs'!A95)</f>
        <v/>
      </c>
      <c r="C3795" s="24">
        <f>IF(B3795="","",IFERROR(VLOOKUP(B3795,'Debt Inputs'!$A$6:$M$105,2,FALSE),""))</f>
        <v/>
      </c>
      <c r="D3795" s="50">
        <f>IF(B3795="","",K3695)</f>
        <v/>
      </c>
      <c r="E3795" s="26">
        <f>IF(B3795="","",IFERROR(VLOOKUP(B3795,'Debt Inputs'!$A$6:$M$105,5,FALSE),0))</f>
        <v/>
      </c>
      <c r="F3795" s="50">
        <f>IF(D3795="","",IFERROR(D3795*E3795/12,0))</f>
        <v/>
      </c>
      <c r="G3795" s="50">
        <f>IF(D3795="","",MIN(IFERROR(VLOOKUP(B3795,'Debt Inputs'!$A$6:$M$105,7,FALSE),0),D3795+F3795))</f>
        <v/>
      </c>
      <c r="H3795" s="50">
        <f>IF(D3795="","",IF(L3795=1,MAX(0,'Debt Inputs'!$B$2-SUM($G$3706:$G$3805)),0))</f>
        <v/>
      </c>
      <c r="I3795" s="50">
        <f>IF(D3795="","",MIN(D3795+F3795,G3795+H3795))</f>
        <v/>
      </c>
      <c r="J3795" s="50">
        <f>IF(D3795="","",MIN(D3795,MAX(0,I3795-F3795)))</f>
        <v/>
      </c>
      <c r="K3795" s="50">
        <f>IF(D3795="","",MAX(0,D3795+F3795-I3795))</f>
        <v/>
      </c>
      <c r="L3795" s="23">
        <f>IF(D3795="","",IF(D3795&lt;=0,"",1+COUNTIFS($D$3706:$D$3805,"&gt;0",$E$3706:$E$3805,"&gt;"&amp;E3795)))</f>
        <v/>
      </c>
      <c r="M3795" s="23">
        <f>IF(D3795="","",IF(AND(K3795&gt;0,L3795=1),"Yes","No"))</f>
        <v/>
      </c>
      <c r="N3795" s="50">
        <f>IF(D3795="","",N3695+F3795)</f>
        <v/>
      </c>
      <c r="O3795" s="49">
        <f>IF(D3795="","",IF(AND(K3795=0,K3695&gt;0),C3795,""))</f>
        <v/>
      </c>
    </row>
    <row r="3796">
      <c r="A3796" s="47">
        <f>IF(B3796="","",DATE(YEAR('Debt Inputs'!$E$2),MONTH('Debt Inputs'!$E$2)+37,1))</f>
        <v/>
      </c>
      <c r="B3796" s="18">
        <f>IF('Debt Inputs'!A96="","",'Debt Inputs'!A96)</f>
        <v/>
      </c>
      <c r="C3796" s="19">
        <f>IF(B3796="","",IFERROR(VLOOKUP(B3796,'Debt Inputs'!$A$6:$M$105,2,FALSE),""))</f>
        <v/>
      </c>
      <c r="D3796" s="48">
        <f>IF(B3796="","",K3696)</f>
        <v/>
      </c>
      <c r="E3796" s="21">
        <f>IF(B3796="","",IFERROR(VLOOKUP(B3796,'Debt Inputs'!$A$6:$M$105,5,FALSE),0))</f>
        <v/>
      </c>
      <c r="F3796" s="48">
        <f>IF(D3796="","",IFERROR(D3796*E3796/12,0))</f>
        <v/>
      </c>
      <c r="G3796" s="48">
        <f>IF(D3796="","",MIN(IFERROR(VLOOKUP(B3796,'Debt Inputs'!$A$6:$M$105,7,FALSE),0),D3796+F3796))</f>
        <v/>
      </c>
      <c r="H3796" s="48">
        <f>IF(D3796="","",IF(L3796=1,MAX(0,'Debt Inputs'!$B$2-SUM($G$3706:$G$3805)),0))</f>
        <v/>
      </c>
      <c r="I3796" s="48">
        <f>IF(D3796="","",MIN(D3796+F3796,G3796+H3796))</f>
        <v/>
      </c>
      <c r="J3796" s="48">
        <f>IF(D3796="","",MIN(D3796,MAX(0,I3796-F3796)))</f>
        <v/>
      </c>
      <c r="K3796" s="48">
        <f>IF(D3796="","",MAX(0,D3796+F3796-I3796))</f>
        <v/>
      </c>
      <c r="L3796" s="18">
        <f>IF(D3796="","",IF(D3796&lt;=0,"",1+COUNTIFS($D$3706:$D$3805,"&gt;0",$E$3706:$E$3805,"&gt;"&amp;E3796)))</f>
        <v/>
      </c>
      <c r="M3796" s="18">
        <f>IF(D3796="","",IF(AND(K3796&gt;0,L3796=1),"Yes","No"))</f>
        <v/>
      </c>
      <c r="N3796" s="48">
        <f>IF(D3796="","",N3696+F3796)</f>
        <v/>
      </c>
      <c r="O3796" s="47">
        <f>IF(D3796="","",IF(AND(K3796=0,K3696&gt;0),C3796,""))</f>
        <v/>
      </c>
    </row>
    <row r="3797">
      <c r="A3797" s="49">
        <f>IF(B3797="","",DATE(YEAR('Debt Inputs'!$E$2),MONTH('Debt Inputs'!$E$2)+37,1))</f>
        <v/>
      </c>
      <c r="B3797" s="23">
        <f>IF('Debt Inputs'!A97="","",'Debt Inputs'!A97)</f>
        <v/>
      </c>
      <c r="C3797" s="24">
        <f>IF(B3797="","",IFERROR(VLOOKUP(B3797,'Debt Inputs'!$A$6:$M$105,2,FALSE),""))</f>
        <v/>
      </c>
      <c r="D3797" s="50">
        <f>IF(B3797="","",K3697)</f>
        <v/>
      </c>
      <c r="E3797" s="26">
        <f>IF(B3797="","",IFERROR(VLOOKUP(B3797,'Debt Inputs'!$A$6:$M$105,5,FALSE),0))</f>
        <v/>
      </c>
      <c r="F3797" s="50">
        <f>IF(D3797="","",IFERROR(D3797*E3797/12,0))</f>
        <v/>
      </c>
      <c r="G3797" s="50">
        <f>IF(D3797="","",MIN(IFERROR(VLOOKUP(B3797,'Debt Inputs'!$A$6:$M$105,7,FALSE),0),D3797+F3797))</f>
        <v/>
      </c>
      <c r="H3797" s="50">
        <f>IF(D3797="","",IF(L3797=1,MAX(0,'Debt Inputs'!$B$2-SUM($G$3706:$G$3805)),0))</f>
        <v/>
      </c>
      <c r="I3797" s="50">
        <f>IF(D3797="","",MIN(D3797+F3797,G3797+H3797))</f>
        <v/>
      </c>
      <c r="J3797" s="50">
        <f>IF(D3797="","",MIN(D3797,MAX(0,I3797-F3797)))</f>
        <v/>
      </c>
      <c r="K3797" s="50">
        <f>IF(D3797="","",MAX(0,D3797+F3797-I3797))</f>
        <v/>
      </c>
      <c r="L3797" s="23">
        <f>IF(D3797="","",IF(D3797&lt;=0,"",1+COUNTIFS($D$3706:$D$3805,"&gt;0",$E$3706:$E$3805,"&gt;"&amp;E3797)))</f>
        <v/>
      </c>
      <c r="M3797" s="23">
        <f>IF(D3797="","",IF(AND(K3797&gt;0,L3797=1),"Yes","No"))</f>
        <v/>
      </c>
      <c r="N3797" s="50">
        <f>IF(D3797="","",N3697+F3797)</f>
        <v/>
      </c>
      <c r="O3797" s="49">
        <f>IF(D3797="","",IF(AND(K3797=0,K3697&gt;0),C3797,""))</f>
        <v/>
      </c>
    </row>
    <row r="3798">
      <c r="A3798" s="47">
        <f>IF(B3798="","",DATE(YEAR('Debt Inputs'!$E$2),MONTH('Debt Inputs'!$E$2)+37,1))</f>
        <v/>
      </c>
      <c r="B3798" s="18">
        <f>IF('Debt Inputs'!A98="","",'Debt Inputs'!A98)</f>
        <v/>
      </c>
      <c r="C3798" s="19">
        <f>IF(B3798="","",IFERROR(VLOOKUP(B3798,'Debt Inputs'!$A$6:$M$105,2,FALSE),""))</f>
        <v/>
      </c>
      <c r="D3798" s="48">
        <f>IF(B3798="","",K3698)</f>
        <v/>
      </c>
      <c r="E3798" s="21">
        <f>IF(B3798="","",IFERROR(VLOOKUP(B3798,'Debt Inputs'!$A$6:$M$105,5,FALSE),0))</f>
        <v/>
      </c>
      <c r="F3798" s="48">
        <f>IF(D3798="","",IFERROR(D3798*E3798/12,0))</f>
        <v/>
      </c>
      <c r="G3798" s="48">
        <f>IF(D3798="","",MIN(IFERROR(VLOOKUP(B3798,'Debt Inputs'!$A$6:$M$105,7,FALSE),0),D3798+F3798))</f>
        <v/>
      </c>
      <c r="H3798" s="48">
        <f>IF(D3798="","",IF(L3798=1,MAX(0,'Debt Inputs'!$B$2-SUM($G$3706:$G$3805)),0))</f>
        <v/>
      </c>
      <c r="I3798" s="48">
        <f>IF(D3798="","",MIN(D3798+F3798,G3798+H3798))</f>
        <v/>
      </c>
      <c r="J3798" s="48">
        <f>IF(D3798="","",MIN(D3798,MAX(0,I3798-F3798)))</f>
        <v/>
      </c>
      <c r="K3798" s="48">
        <f>IF(D3798="","",MAX(0,D3798+F3798-I3798))</f>
        <v/>
      </c>
      <c r="L3798" s="18">
        <f>IF(D3798="","",IF(D3798&lt;=0,"",1+COUNTIFS($D$3706:$D$3805,"&gt;0",$E$3706:$E$3805,"&gt;"&amp;E3798)))</f>
        <v/>
      </c>
      <c r="M3798" s="18">
        <f>IF(D3798="","",IF(AND(K3798&gt;0,L3798=1),"Yes","No"))</f>
        <v/>
      </c>
      <c r="N3798" s="48">
        <f>IF(D3798="","",N3698+F3798)</f>
        <v/>
      </c>
      <c r="O3798" s="47">
        <f>IF(D3798="","",IF(AND(K3798=0,K3698&gt;0),C3798,""))</f>
        <v/>
      </c>
    </row>
    <row r="3799">
      <c r="A3799" s="49">
        <f>IF(B3799="","",DATE(YEAR('Debt Inputs'!$E$2),MONTH('Debt Inputs'!$E$2)+37,1))</f>
        <v/>
      </c>
      <c r="B3799" s="23">
        <f>IF('Debt Inputs'!A99="","",'Debt Inputs'!A99)</f>
        <v/>
      </c>
      <c r="C3799" s="24">
        <f>IF(B3799="","",IFERROR(VLOOKUP(B3799,'Debt Inputs'!$A$6:$M$105,2,FALSE),""))</f>
        <v/>
      </c>
      <c r="D3799" s="50">
        <f>IF(B3799="","",K3699)</f>
        <v/>
      </c>
      <c r="E3799" s="26">
        <f>IF(B3799="","",IFERROR(VLOOKUP(B3799,'Debt Inputs'!$A$6:$M$105,5,FALSE),0))</f>
        <v/>
      </c>
      <c r="F3799" s="50">
        <f>IF(D3799="","",IFERROR(D3799*E3799/12,0))</f>
        <v/>
      </c>
      <c r="G3799" s="50">
        <f>IF(D3799="","",MIN(IFERROR(VLOOKUP(B3799,'Debt Inputs'!$A$6:$M$105,7,FALSE),0),D3799+F3799))</f>
        <v/>
      </c>
      <c r="H3799" s="50">
        <f>IF(D3799="","",IF(L3799=1,MAX(0,'Debt Inputs'!$B$2-SUM($G$3706:$G$3805)),0))</f>
        <v/>
      </c>
      <c r="I3799" s="50">
        <f>IF(D3799="","",MIN(D3799+F3799,G3799+H3799))</f>
        <v/>
      </c>
      <c r="J3799" s="50">
        <f>IF(D3799="","",MIN(D3799,MAX(0,I3799-F3799)))</f>
        <v/>
      </c>
      <c r="K3799" s="50">
        <f>IF(D3799="","",MAX(0,D3799+F3799-I3799))</f>
        <v/>
      </c>
      <c r="L3799" s="23">
        <f>IF(D3799="","",IF(D3799&lt;=0,"",1+COUNTIFS($D$3706:$D$3805,"&gt;0",$E$3706:$E$3805,"&gt;"&amp;E3799)))</f>
        <v/>
      </c>
      <c r="M3799" s="23">
        <f>IF(D3799="","",IF(AND(K3799&gt;0,L3799=1),"Yes","No"))</f>
        <v/>
      </c>
      <c r="N3799" s="50">
        <f>IF(D3799="","",N3699+F3799)</f>
        <v/>
      </c>
      <c r="O3799" s="49">
        <f>IF(D3799="","",IF(AND(K3799=0,K3699&gt;0),C3799,""))</f>
        <v/>
      </c>
    </row>
    <row r="3800">
      <c r="A3800" s="47">
        <f>IF(B3800="","",DATE(YEAR('Debt Inputs'!$E$2),MONTH('Debt Inputs'!$E$2)+37,1))</f>
        <v/>
      </c>
      <c r="B3800" s="18">
        <f>IF('Debt Inputs'!A100="","",'Debt Inputs'!A100)</f>
        <v/>
      </c>
      <c r="C3800" s="19">
        <f>IF(B3800="","",IFERROR(VLOOKUP(B3800,'Debt Inputs'!$A$6:$M$105,2,FALSE),""))</f>
        <v/>
      </c>
      <c r="D3800" s="48">
        <f>IF(B3800="","",K3700)</f>
        <v/>
      </c>
      <c r="E3800" s="21">
        <f>IF(B3800="","",IFERROR(VLOOKUP(B3800,'Debt Inputs'!$A$6:$M$105,5,FALSE),0))</f>
        <v/>
      </c>
      <c r="F3800" s="48">
        <f>IF(D3800="","",IFERROR(D3800*E3800/12,0))</f>
        <v/>
      </c>
      <c r="G3800" s="48">
        <f>IF(D3800="","",MIN(IFERROR(VLOOKUP(B3800,'Debt Inputs'!$A$6:$M$105,7,FALSE),0),D3800+F3800))</f>
        <v/>
      </c>
      <c r="H3800" s="48">
        <f>IF(D3800="","",IF(L3800=1,MAX(0,'Debt Inputs'!$B$2-SUM($G$3706:$G$3805)),0))</f>
        <v/>
      </c>
      <c r="I3800" s="48">
        <f>IF(D3800="","",MIN(D3800+F3800,G3800+H3800))</f>
        <v/>
      </c>
      <c r="J3800" s="48">
        <f>IF(D3800="","",MIN(D3800,MAX(0,I3800-F3800)))</f>
        <v/>
      </c>
      <c r="K3800" s="48">
        <f>IF(D3800="","",MAX(0,D3800+F3800-I3800))</f>
        <v/>
      </c>
      <c r="L3800" s="18">
        <f>IF(D3800="","",IF(D3800&lt;=0,"",1+COUNTIFS($D$3706:$D$3805,"&gt;0",$E$3706:$E$3805,"&gt;"&amp;E3800)))</f>
        <v/>
      </c>
      <c r="M3800" s="18">
        <f>IF(D3800="","",IF(AND(K3800&gt;0,L3800=1),"Yes","No"))</f>
        <v/>
      </c>
      <c r="N3800" s="48">
        <f>IF(D3800="","",N3700+F3800)</f>
        <v/>
      </c>
      <c r="O3800" s="47">
        <f>IF(D3800="","",IF(AND(K3800=0,K3700&gt;0),C3800,""))</f>
        <v/>
      </c>
    </row>
    <row r="3801">
      <c r="A3801" s="49">
        <f>IF(B3801="","",DATE(YEAR('Debt Inputs'!$E$2),MONTH('Debt Inputs'!$E$2)+37,1))</f>
        <v/>
      </c>
      <c r="B3801" s="23">
        <f>IF('Debt Inputs'!A101="","",'Debt Inputs'!A101)</f>
        <v/>
      </c>
      <c r="C3801" s="24">
        <f>IF(B3801="","",IFERROR(VLOOKUP(B3801,'Debt Inputs'!$A$6:$M$105,2,FALSE),""))</f>
        <v/>
      </c>
      <c r="D3801" s="50">
        <f>IF(B3801="","",K3701)</f>
        <v/>
      </c>
      <c r="E3801" s="26">
        <f>IF(B3801="","",IFERROR(VLOOKUP(B3801,'Debt Inputs'!$A$6:$M$105,5,FALSE),0))</f>
        <v/>
      </c>
      <c r="F3801" s="50">
        <f>IF(D3801="","",IFERROR(D3801*E3801/12,0))</f>
        <v/>
      </c>
      <c r="G3801" s="50">
        <f>IF(D3801="","",MIN(IFERROR(VLOOKUP(B3801,'Debt Inputs'!$A$6:$M$105,7,FALSE),0),D3801+F3801))</f>
        <v/>
      </c>
      <c r="H3801" s="50">
        <f>IF(D3801="","",IF(L3801=1,MAX(0,'Debt Inputs'!$B$2-SUM($G$3706:$G$3805)),0))</f>
        <v/>
      </c>
      <c r="I3801" s="50">
        <f>IF(D3801="","",MIN(D3801+F3801,G3801+H3801))</f>
        <v/>
      </c>
      <c r="J3801" s="50">
        <f>IF(D3801="","",MIN(D3801,MAX(0,I3801-F3801)))</f>
        <v/>
      </c>
      <c r="K3801" s="50">
        <f>IF(D3801="","",MAX(0,D3801+F3801-I3801))</f>
        <v/>
      </c>
      <c r="L3801" s="23">
        <f>IF(D3801="","",IF(D3801&lt;=0,"",1+COUNTIFS($D$3706:$D$3805,"&gt;0",$E$3706:$E$3805,"&gt;"&amp;E3801)))</f>
        <v/>
      </c>
      <c r="M3801" s="23">
        <f>IF(D3801="","",IF(AND(K3801&gt;0,L3801=1),"Yes","No"))</f>
        <v/>
      </c>
      <c r="N3801" s="50">
        <f>IF(D3801="","",N3701+F3801)</f>
        <v/>
      </c>
      <c r="O3801" s="49">
        <f>IF(D3801="","",IF(AND(K3801=0,K3701&gt;0),C3801,""))</f>
        <v/>
      </c>
    </row>
    <row r="3802">
      <c r="A3802" s="47">
        <f>IF(B3802="","",DATE(YEAR('Debt Inputs'!$E$2),MONTH('Debt Inputs'!$E$2)+37,1))</f>
        <v/>
      </c>
      <c r="B3802" s="18">
        <f>IF('Debt Inputs'!A102="","",'Debt Inputs'!A102)</f>
        <v/>
      </c>
      <c r="C3802" s="19">
        <f>IF(B3802="","",IFERROR(VLOOKUP(B3802,'Debt Inputs'!$A$6:$M$105,2,FALSE),""))</f>
        <v/>
      </c>
      <c r="D3802" s="48">
        <f>IF(B3802="","",K3702)</f>
        <v/>
      </c>
      <c r="E3802" s="21">
        <f>IF(B3802="","",IFERROR(VLOOKUP(B3802,'Debt Inputs'!$A$6:$M$105,5,FALSE),0))</f>
        <v/>
      </c>
      <c r="F3802" s="48">
        <f>IF(D3802="","",IFERROR(D3802*E3802/12,0))</f>
        <v/>
      </c>
      <c r="G3802" s="48">
        <f>IF(D3802="","",MIN(IFERROR(VLOOKUP(B3802,'Debt Inputs'!$A$6:$M$105,7,FALSE),0),D3802+F3802))</f>
        <v/>
      </c>
      <c r="H3802" s="48">
        <f>IF(D3802="","",IF(L3802=1,MAX(0,'Debt Inputs'!$B$2-SUM($G$3706:$G$3805)),0))</f>
        <v/>
      </c>
      <c r="I3802" s="48">
        <f>IF(D3802="","",MIN(D3802+F3802,G3802+H3802))</f>
        <v/>
      </c>
      <c r="J3802" s="48">
        <f>IF(D3802="","",MIN(D3802,MAX(0,I3802-F3802)))</f>
        <v/>
      </c>
      <c r="K3802" s="48">
        <f>IF(D3802="","",MAX(0,D3802+F3802-I3802))</f>
        <v/>
      </c>
      <c r="L3802" s="18">
        <f>IF(D3802="","",IF(D3802&lt;=0,"",1+COUNTIFS($D$3706:$D$3805,"&gt;0",$E$3706:$E$3805,"&gt;"&amp;E3802)))</f>
        <v/>
      </c>
      <c r="M3802" s="18">
        <f>IF(D3802="","",IF(AND(K3802&gt;0,L3802=1),"Yes","No"))</f>
        <v/>
      </c>
      <c r="N3802" s="48">
        <f>IF(D3802="","",N3702+F3802)</f>
        <v/>
      </c>
      <c r="O3802" s="47">
        <f>IF(D3802="","",IF(AND(K3802=0,K3702&gt;0),C3802,""))</f>
        <v/>
      </c>
    </row>
    <row r="3803">
      <c r="A3803" s="49">
        <f>IF(B3803="","",DATE(YEAR('Debt Inputs'!$E$2),MONTH('Debt Inputs'!$E$2)+37,1))</f>
        <v/>
      </c>
      <c r="B3803" s="23">
        <f>IF('Debt Inputs'!A103="","",'Debt Inputs'!A103)</f>
        <v/>
      </c>
      <c r="C3803" s="24">
        <f>IF(B3803="","",IFERROR(VLOOKUP(B3803,'Debt Inputs'!$A$6:$M$105,2,FALSE),""))</f>
        <v/>
      </c>
      <c r="D3803" s="50">
        <f>IF(B3803="","",K3703)</f>
        <v/>
      </c>
      <c r="E3803" s="26">
        <f>IF(B3803="","",IFERROR(VLOOKUP(B3803,'Debt Inputs'!$A$6:$M$105,5,FALSE),0))</f>
        <v/>
      </c>
      <c r="F3803" s="50">
        <f>IF(D3803="","",IFERROR(D3803*E3803/12,0))</f>
        <v/>
      </c>
      <c r="G3803" s="50">
        <f>IF(D3803="","",MIN(IFERROR(VLOOKUP(B3803,'Debt Inputs'!$A$6:$M$105,7,FALSE),0),D3803+F3803))</f>
        <v/>
      </c>
      <c r="H3803" s="50">
        <f>IF(D3803="","",IF(L3803=1,MAX(0,'Debt Inputs'!$B$2-SUM($G$3706:$G$3805)),0))</f>
        <v/>
      </c>
      <c r="I3803" s="50">
        <f>IF(D3803="","",MIN(D3803+F3803,G3803+H3803))</f>
        <v/>
      </c>
      <c r="J3803" s="50">
        <f>IF(D3803="","",MIN(D3803,MAX(0,I3803-F3803)))</f>
        <v/>
      </c>
      <c r="K3803" s="50">
        <f>IF(D3803="","",MAX(0,D3803+F3803-I3803))</f>
        <v/>
      </c>
      <c r="L3803" s="23">
        <f>IF(D3803="","",IF(D3803&lt;=0,"",1+COUNTIFS($D$3706:$D$3805,"&gt;0",$E$3706:$E$3805,"&gt;"&amp;E3803)))</f>
        <v/>
      </c>
      <c r="M3803" s="23">
        <f>IF(D3803="","",IF(AND(K3803&gt;0,L3803=1),"Yes","No"))</f>
        <v/>
      </c>
      <c r="N3803" s="50">
        <f>IF(D3803="","",N3703+F3803)</f>
        <v/>
      </c>
      <c r="O3803" s="49">
        <f>IF(D3803="","",IF(AND(K3803=0,K3703&gt;0),C3803,""))</f>
        <v/>
      </c>
    </row>
    <row r="3804">
      <c r="A3804" s="47">
        <f>IF(B3804="","",DATE(YEAR('Debt Inputs'!$E$2),MONTH('Debt Inputs'!$E$2)+37,1))</f>
        <v/>
      </c>
      <c r="B3804" s="18">
        <f>IF('Debt Inputs'!A104="","",'Debt Inputs'!A104)</f>
        <v/>
      </c>
      <c r="C3804" s="19">
        <f>IF(B3804="","",IFERROR(VLOOKUP(B3804,'Debt Inputs'!$A$6:$M$105,2,FALSE),""))</f>
        <v/>
      </c>
      <c r="D3804" s="48">
        <f>IF(B3804="","",K3704)</f>
        <v/>
      </c>
      <c r="E3804" s="21">
        <f>IF(B3804="","",IFERROR(VLOOKUP(B3804,'Debt Inputs'!$A$6:$M$105,5,FALSE),0))</f>
        <v/>
      </c>
      <c r="F3804" s="48">
        <f>IF(D3804="","",IFERROR(D3804*E3804/12,0))</f>
        <v/>
      </c>
      <c r="G3804" s="48">
        <f>IF(D3804="","",MIN(IFERROR(VLOOKUP(B3804,'Debt Inputs'!$A$6:$M$105,7,FALSE),0),D3804+F3804))</f>
        <v/>
      </c>
      <c r="H3804" s="48">
        <f>IF(D3804="","",IF(L3804=1,MAX(0,'Debt Inputs'!$B$2-SUM($G$3706:$G$3805)),0))</f>
        <v/>
      </c>
      <c r="I3804" s="48">
        <f>IF(D3804="","",MIN(D3804+F3804,G3804+H3804))</f>
        <v/>
      </c>
      <c r="J3804" s="48">
        <f>IF(D3804="","",MIN(D3804,MAX(0,I3804-F3804)))</f>
        <v/>
      </c>
      <c r="K3804" s="48">
        <f>IF(D3804="","",MAX(0,D3804+F3804-I3804))</f>
        <v/>
      </c>
      <c r="L3804" s="18">
        <f>IF(D3804="","",IF(D3804&lt;=0,"",1+COUNTIFS($D$3706:$D$3805,"&gt;0",$E$3706:$E$3805,"&gt;"&amp;E3804)))</f>
        <v/>
      </c>
      <c r="M3804" s="18">
        <f>IF(D3804="","",IF(AND(K3804&gt;0,L3804=1),"Yes","No"))</f>
        <v/>
      </c>
      <c r="N3804" s="48">
        <f>IF(D3804="","",N3704+F3804)</f>
        <v/>
      </c>
      <c r="O3804" s="47">
        <f>IF(D3804="","",IF(AND(K3804=0,K3704&gt;0),C3804,""))</f>
        <v/>
      </c>
    </row>
    <row r="3805">
      <c r="A3805" s="49">
        <f>IF(B3805="","",DATE(YEAR('Debt Inputs'!$E$2),MONTH('Debt Inputs'!$E$2)+37,1))</f>
        <v/>
      </c>
      <c r="B3805" s="23">
        <f>IF('Debt Inputs'!A105="","",'Debt Inputs'!A105)</f>
        <v/>
      </c>
      <c r="C3805" s="24">
        <f>IF(B3805="","",IFERROR(VLOOKUP(B3805,'Debt Inputs'!$A$6:$M$105,2,FALSE),""))</f>
        <v/>
      </c>
      <c r="D3805" s="50">
        <f>IF(B3805="","",K3705)</f>
        <v/>
      </c>
      <c r="E3805" s="26">
        <f>IF(B3805="","",IFERROR(VLOOKUP(B3805,'Debt Inputs'!$A$6:$M$105,5,FALSE),0))</f>
        <v/>
      </c>
      <c r="F3805" s="50">
        <f>IF(D3805="","",IFERROR(D3805*E3805/12,0))</f>
        <v/>
      </c>
      <c r="G3805" s="50">
        <f>IF(D3805="","",MIN(IFERROR(VLOOKUP(B3805,'Debt Inputs'!$A$6:$M$105,7,FALSE),0),D3805+F3805))</f>
        <v/>
      </c>
      <c r="H3805" s="50">
        <f>IF(D3805="","",IF(L3805=1,MAX(0,'Debt Inputs'!$B$2-SUM($G$3706:$G$3805)),0))</f>
        <v/>
      </c>
      <c r="I3805" s="50">
        <f>IF(D3805="","",MIN(D3805+F3805,G3805+H3805))</f>
        <v/>
      </c>
      <c r="J3805" s="50">
        <f>IF(D3805="","",MIN(D3805,MAX(0,I3805-F3805)))</f>
        <v/>
      </c>
      <c r="K3805" s="50">
        <f>IF(D3805="","",MAX(0,D3805+F3805-I3805))</f>
        <v/>
      </c>
      <c r="L3805" s="23">
        <f>IF(D3805="","",IF(D3805&lt;=0,"",1+COUNTIFS($D$3706:$D$3805,"&gt;0",$E$3706:$E$3805,"&gt;"&amp;E3805)))</f>
        <v/>
      </c>
      <c r="M3805" s="23">
        <f>IF(D3805="","",IF(AND(K3805&gt;0,L3805=1),"Yes","No"))</f>
        <v/>
      </c>
      <c r="N3805" s="50">
        <f>IF(D3805="","",N3705+F3805)</f>
        <v/>
      </c>
      <c r="O3805" s="49">
        <f>IF(D3805="","",IF(AND(K3805=0,K3705&gt;0),C3805,""))</f>
        <v/>
      </c>
    </row>
    <row r="3806">
      <c r="A3806" s="47">
        <f>IF(B3806="","",DATE(YEAR('Debt Inputs'!$E$2),MONTH('Debt Inputs'!$E$2)+38,1))</f>
        <v/>
      </c>
      <c r="B3806" s="18">
        <f>IF('Debt Inputs'!A6="","",'Debt Inputs'!A6)</f>
        <v/>
      </c>
      <c r="C3806" s="19">
        <f>IF(B3806="","",IFERROR(VLOOKUP(B3806,'Debt Inputs'!$A$6:$M$105,2,FALSE),""))</f>
        <v/>
      </c>
      <c r="D3806" s="48">
        <f>IF(B3806="","",K3706)</f>
        <v/>
      </c>
      <c r="E3806" s="21">
        <f>IF(B3806="","",IFERROR(VLOOKUP(B3806,'Debt Inputs'!$A$6:$M$105,5,FALSE),0))</f>
        <v/>
      </c>
      <c r="F3806" s="48">
        <f>IF(D3806="","",IFERROR(D3806*E3806/12,0))</f>
        <v/>
      </c>
      <c r="G3806" s="48">
        <f>IF(D3806="","",MIN(IFERROR(VLOOKUP(B3806,'Debt Inputs'!$A$6:$M$105,7,FALSE),0),D3806+F3806))</f>
        <v/>
      </c>
      <c r="H3806" s="48">
        <f>IF(D3806="","",IF(L3806=1,MAX(0,'Debt Inputs'!$B$2-SUM($G$3806:$G$3905)),0))</f>
        <v/>
      </c>
      <c r="I3806" s="48">
        <f>IF(D3806="","",MIN(D3806+F3806,G3806+H3806))</f>
        <v/>
      </c>
      <c r="J3806" s="48">
        <f>IF(D3806="","",MIN(D3806,MAX(0,I3806-F3806)))</f>
        <v/>
      </c>
      <c r="K3806" s="48">
        <f>IF(D3806="","",MAX(0,D3806+F3806-I3806))</f>
        <v/>
      </c>
      <c r="L3806" s="18">
        <f>IF(D3806="","",IF(D3806&lt;=0,"",1+COUNTIFS($D$3806:$D$3905,"&gt;0",$E$3806:$E$3905,"&gt;"&amp;E3806)))</f>
        <v/>
      </c>
      <c r="M3806" s="18">
        <f>IF(D3806="","",IF(AND(K3806&gt;0,L3806=1),"Yes","No"))</f>
        <v/>
      </c>
      <c r="N3806" s="48">
        <f>IF(D3806="","",N3706+F3806)</f>
        <v/>
      </c>
      <c r="O3806" s="47">
        <f>IF(D3806="","",IF(AND(K3806=0,K3706&gt;0),C3806,""))</f>
        <v/>
      </c>
    </row>
    <row r="3807">
      <c r="A3807" s="49">
        <f>IF(B3807="","",DATE(YEAR('Debt Inputs'!$E$2),MONTH('Debt Inputs'!$E$2)+38,1))</f>
        <v/>
      </c>
      <c r="B3807" s="23">
        <f>IF('Debt Inputs'!A7="","",'Debt Inputs'!A7)</f>
        <v/>
      </c>
      <c r="C3807" s="24">
        <f>IF(B3807="","",IFERROR(VLOOKUP(B3807,'Debt Inputs'!$A$6:$M$105,2,FALSE),""))</f>
        <v/>
      </c>
      <c r="D3807" s="50">
        <f>IF(B3807="","",K3707)</f>
        <v/>
      </c>
      <c r="E3807" s="26">
        <f>IF(B3807="","",IFERROR(VLOOKUP(B3807,'Debt Inputs'!$A$6:$M$105,5,FALSE),0))</f>
        <v/>
      </c>
      <c r="F3807" s="50">
        <f>IF(D3807="","",IFERROR(D3807*E3807/12,0))</f>
        <v/>
      </c>
      <c r="G3807" s="50">
        <f>IF(D3807="","",MIN(IFERROR(VLOOKUP(B3807,'Debt Inputs'!$A$6:$M$105,7,FALSE),0),D3807+F3807))</f>
        <v/>
      </c>
      <c r="H3807" s="50">
        <f>IF(D3807="","",IF(L3807=1,MAX(0,'Debt Inputs'!$B$2-SUM($G$3806:$G$3905)),0))</f>
        <v/>
      </c>
      <c r="I3807" s="50">
        <f>IF(D3807="","",MIN(D3807+F3807,G3807+H3807))</f>
        <v/>
      </c>
      <c r="J3807" s="50">
        <f>IF(D3807="","",MIN(D3807,MAX(0,I3807-F3807)))</f>
        <v/>
      </c>
      <c r="K3807" s="50">
        <f>IF(D3807="","",MAX(0,D3807+F3807-I3807))</f>
        <v/>
      </c>
      <c r="L3807" s="23">
        <f>IF(D3807="","",IF(D3807&lt;=0,"",1+COUNTIFS($D$3806:$D$3905,"&gt;0",$E$3806:$E$3905,"&gt;"&amp;E3807)))</f>
        <v/>
      </c>
      <c r="M3807" s="23">
        <f>IF(D3807="","",IF(AND(K3807&gt;0,L3807=1),"Yes","No"))</f>
        <v/>
      </c>
      <c r="N3807" s="50">
        <f>IF(D3807="","",N3707+F3807)</f>
        <v/>
      </c>
      <c r="O3807" s="49">
        <f>IF(D3807="","",IF(AND(K3807=0,K3707&gt;0),C3807,""))</f>
        <v/>
      </c>
    </row>
    <row r="3808">
      <c r="A3808" s="47">
        <f>IF(B3808="","",DATE(YEAR('Debt Inputs'!$E$2),MONTH('Debt Inputs'!$E$2)+38,1))</f>
        <v/>
      </c>
      <c r="B3808" s="18">
        <f>IF('Debt Inputs'!A8="","",'Debt Inputs'!A8)</f>
        <v/>
      </c>
      <c r="C3808" s="19">
        <f>IF(B3808="","",IFERROR(VLOOKUP(B3808,'Debt Inputs'!$A$6:$M$105,2,FALSE),""))</f>
        <v/>
      </c>
      <c r="D3808" s="48">
        <f>IF(B3808="","",K3708)</f>
        <v/>
      </c>
      <c r="E3808" s="21">
        <f>IF(B3808="","",IFERROR(VLOOKUP(B3808,'Debt Inputs'!$A$6:$M$105,5,FALSE),0))</f>
        <v/>
      </c>
      <c r="F3808" s="48">
        <f>IF(D3808="","",IFERROR(D3808*E3808/12,0))</f>
        <v/>
      </c>
      <c r="G3808" s="48">
        <f>IF(D3808="","",MIN(IFERROR(VLOOKUP(B3808,'Debt Inputs'!$A$6:$M$105,7,FALSE),0),D3808+F3808))</f>
        <v/>
      </c>
      <c r="H3808" s="48">
        <f>IF(D3808="","",IF(L3808=1,MAX(0,'Debt Inputs'!$B$2-SUM($G$3806:$G$3905)),0))</f>
        <v/>
      </c>
      <c r="I3808" s="48">
        <f>IF(D3808="","",MIN(D3808+F3808,G3808+H3808))</f>
        <v/>
      </c>
      <c r="J3808" s="48">
        <f>IF(D3808="","",MIN(D3808,MAX(0,I3808-F3808)))</f>
        <v/>
      </c>
      <c r="K3808" s="48">
        <f>IF(D3808="","",MAX(0,D3808+F3808-I3808))</f>
        <v/>
      </c>
      <c r="L3808" s="18">
        <f>IF(D3808="","",IF(D3808&lt;=0,"",1+COUNTIFS($D$3806:$D$3905,"&gt;0",$E$3806:$E$3905,"&gt;"&amp;E3808)))</f>
        <v/>
      </c>
      <c r="M3808" s="18">
        <f>IF(D3808="","",IF(AND(K3808&gt;0,L3808=1),"Yes","No"))</f>
        <v/>
      </c>
      <c r="N3808" s="48">
        <f>IF(D3808="","",N3708+F3808)</f>
        <v/>
      </c>
      <c r="O3808" s="47">
        <f>IF(D3808="","",IF(AND(K3808=0,K3708&gt;0),C3808,""))</f>
        <v/>
      </c>
    </row>
    <row r="3809">
      <c r="A3809" s="49">
        <f>IF(B3809="","",DATE(YEAR('Debt Inputs'!$E$2),MONTH('Debt Inputs'!$E$2)+38,1))</f>
        <v/>
      </c>
      <c r="B3809" s="23">
        <f>IF('Debt Inputs'!A9="","",'Debt Inputs'!A9)</f>
        <v/>
      </c>
      <c r="C3809" s="24">
        <f>IF(B3809="","",IFERROR(VLOOKUP(B3809,'Debt Inputs'!$A$6:$M$105,2,FALSE),""))</f>
        <v/>
      </c>
      <c r="D3809" s="50">
        <f>IF(B3809="","",K3709)</f>
        <v/>
      </c>
      <c r="E3809" s="26">
        <f>IF(B3809="","",IFERROR(VLOOKUP(B3809,'Debt Inputs'!$A$6:$M$105,5,FALSE),0))</f>
        <v/>
      </c>
      <c r="F3809" s="50">
        <f>IF(D3809="","",IFERROR(D3809*E3809/12,0))</f>
        <v/>
      </c>
      <c r="G3809" s="50">
        <f>IF(D3809="","",MIN(IFERROR(VLOOKUP(B3809,'Debt Inputs'!$A$6:$M$105,7,FALSE),0),D3809+F3809))</f>
        <v/>
      </c>
      <c r="H3809" s="50">
        <f>IF(D3809="","",IF(L3809=1,MAX(0,'Debt Inputs'!$B$2-SUM($G$3806:$G$3905)),0))</f>
        <v/>
      </c>
      <c r="I3809" s="50">
        <f>IF(D3809="","",MIN(D3809+F3809,G3809+H3809))</f>
        <v/>
      </c>
      <c r="J3809" s="50">
        <f>IF(D3809="","",MIN(D3809,MAX(0,I3809-F3809)))</f>
        <v/>
      </c>
      <c r="K3809" s="50">
        <f>IF(D3809="","",MAX(0,D3809+F3809-I3809))</f>
        <v/>
      </c>
      <c r="L3809" s="23">
        <f>IF(D3809="","",IF(D3809&lt;=0,"",1+COUNTIFS($D$3806:$D$3905,"&gt;0",$E$3806:$E$3905,"&gt;"&amp;E3809)))</f>
        <v/>
      </c>
      <c r="M3809" s="23">
        <f>IF(D3809="","",IF(AND(K3809&gt;0,L3809=1),"Yes","No"))</f>
        <v/>
      </c>
      <c r="N3809" s="50">
        <f>IF(D3809="","",N3709+F3809)</f>
        <v/>
      </c>
      <c r="O3809" s="49">
        <f>IF(D3809="","",IF(AND(K3809=0,K3709&gt;0),C3809,""))</f>
        <v/>
      </c>
    </row>
    <row r="3810">
      <c r="A3810" s="47">
        <f>IF(B3810="","",DATE(YEAR('Debt Inputs'!$E$2),MONTH('Debt Inputs'!$E$2)+38,1))</f>
        <v/>
      </c>
      <c r="B3810" s="18">
        <f>IF('Debt Inputs'!A10="","",'Debt Inputs'!A10)</f>
        <v/>
      </c>
      <c r="C3810" s="19">
        <f>IF(B3810="","",IFERROR(VLOOKUP(B3810,'Debt Inputs'!$A$6:$M$105,2,FALSE),""))</f>
        <v/>
      </c>
      <c r="D3810" s="48">
        <f>IF(B3810="","",K3710)</f>
        <v/>
      </c>
      <c r="E3810" s="21">
        <f>IF(B3810="","",IFERROR(VLOOKUP(B3810,'Debt Inputs'!$A$6:$M$105,5,FALSE),0))</f>
        <v/>
      </c>
      <c r="F3810" s="48">
        <f>IF(D3810="","",IFERROR(D3810*E3810/12,0))</f>
        <v/>
      </c>
      <c r="G3810" s="48">
        <f>IF(D3810="","",MIN(IFERROR(VLOOKUP(B3810,'Debt Inputs'!$A$6:$M$105,7,FALSE),0),D3810+F3810))</f>
        <v/>
      </c>
      <c r="H3810" s="48">
        <f>IF(D3810="","",IF(L3810=1,MAX(0,'Debt Inputs'!$B$2-SUM($G$3806:$G$3905)),0))</f>
        <v/>
      </c>
      <c r="I3810" s="48">
        <f>IF(D3810="","",MIN(D3810+F3810,G3810+H3810))</f>
        <v/>
      </c>
      <c r="J3810" s="48">
        <f>IF(D3810="","",MIN(D3810,MAX(0,I3810-F3810)))</f>
        <v/>
      </c>
      <c r="K3810" s="48">
        <f>IF(D3810="","",MAX(0,D3810+F3810-I3810))</f>
        <v/>
      </c>
      <c r="L3810" s="18">
        <f>IF(D3810="","",IF(D3810&lt;=0,"",1+COUNTIFS($D$3806:$D$3905,"&gt;0",$E$3806:$E$3905,"&gt;"&amp;E3810)))</f>
        <v/>
      </c>
      <c r="M3810" s="18">
        <f>IF(D3810="","",IF(AND(K3810&gt;0,L3810=1),"Yes","No"))</f>
        <v/>
      </c>
      <c r="N3810" s="48">
        <f>IF(D3810="","",N3710+F3810)</f>
        <v/>
      </c>
      <c r="O3810" s="47">
        <f>IF(D3810="","",IF(AND(K3810=0,K3710&gt;0),C3810,""))</f>
        <v/>
      </c>
    </row>
    <row r="3811">
      <c r="A3811" s="49">
        <f>IF(B3811="","",DATE(YEAR('Debt Inputs'!$E$2),MONTH('Debt Inputs'!$E$2)+38,1))</f>
        <v/>
      </c>
      <c r="B3811" s="23">
        <f>IF('Debt Inputs'!A11="","",'Debt Inputs'!A11)</f>
        <v/>
      </c>
      <c r="C3811" s="24">
        <f>IF(B3811="","",IFERROR(VLOOKUP(B3811,'Debt Inputs'!$A$6:$M$105,2,FALSE),""))</f>
        <v/>
      </c>
      <c r="D3811" s="50">
        <f>IF(B3811="","",K3711)</f>
        <v/>
      </c>
      <c r="E3811" s="26">
        <f>IF(B3811="","",IFERROR(VLOOKUP(B3811,'Debt Inputs'!$A$6:$M$105,5,FALSE),0))</f>
        <v/>
      </c>
      <c r="F3811" s="50">
        <f>IF(D3811="","",IFERROR(D3811*E3811/12,0))</f>
        <v/>
      </c>
      <c r="G3811" s="50">
        <f>IF(D3811="","",MIN(IFERROR(VLOOKUP(B3811,'Debt Inputs'!$A$6:$M$105,7,FALSE),0),D3811+F3811))</f>
        <v/>
      </c>
      <c r="H3811" s="50">
        <f>IF(D3811="","",IF(L3811=1,MAX(0,'Debt Inputs'!$B$2-SUM($G$3806:$G$3905)),0))</f>
        <v/>
      </c>
      <c r="I3811" s="50">
        <f>IF(D3811="","",MIN(D3811+F3811,G3811+H3811))</f>
        <v/>
      </c>
      <c r="J3811" s="50">
        <f>IF(D3811="","",MIN(D3811,MAX(0,I3811-F3811)))</f>
        <v/>
      </c>
      <c r="K3811" s="50">
        <f>IF(D3811="","",MAX(0,D3811+F3811-I3811))</f>
        <v/>
      </c>
      <c r="L3811" s="23">
        <f>IF(D3811="","",IF(D3811&lt;=0,"",1+COUNTIFS($D$3806:$D$3905,"&gt;0",$E$3806:$E$3905,"&gt;"&amp;E3811)))</f>
        <v/>
      </c>
      <c r="M3811" s="23">
        <f>IF(D3811="","",IF(AND(K3811&gt;0,L3811=1),"Yes","No"))</f>
        <v/>
      </c>
      <c r="N3811" s="50">
        <f>IF(D3811="","",N3711+F3811)</f>
        <v/>
      </c>
      <c r="O3811" s="49">
        <f>IF(D3811="","",IF(AND(K3811=0,K3711&gt;0),C3811,""))</f>
        <v/>
      </c>
    </row>
    <row r="3812">
      <c r="A3812" s="47">
        <f>IF(B3812="","",DATE(YEAR('Debt Inputs'!$E$2),MONTH('Debt Inputs'!$E$2)+38,1))</f>
        <v/>
      </c>
      <c r="B3812" s="18">
        <f>IF('Debt Inputs'!A12="","",'Debt Inputs'!A12)</f>
        <v/>
      </c>
      <c r="C3812" s="19">
        <f>IF(B3812="","",IFERROR(VLOOKUP(B3812,'Debt Inputs'!$A$6:$M$105,2,FALSE),""))</f>
        <v/>
      </c>
      <c r="D3812" s="48">
        <f>IF(B3812="","",K3712)</f>
        <v/>
      </c>
      <c r="E3812" s="21">
        <f>IF(B3812="","",IFERROR(VLOOKUP(B3812,'Debt Inputs'!$A$6:$M$105,5,FALSE),0))</f>
        <v/>
      </c>
      <c r="F3812" s="48">
        <f>IF(D3812="","",IFERROR(D3812*E3812/12,0))</f>
        <v/>
      </c>
      <c r="G3812" s="48">
        <f>IF(D3812="","",MIN(IFERROR(VLOOKUP(B3812,'Debt Inputs'!$A$6:$M$105,7,FALSE),0),D3812+F3812))</f>
        <v/>
      </c>
      <c r="H3812" s="48">
        <f>IF(D3812="","",IF(L3812=1,MAX(0,'Debt Inputs'!$B$2-SUM($G$3806:$G$3905)),0))</f>
        <v/>
      </c>
      <c r="I3812" s="48">
        <f>IF(D3812="","",MIN(D3812+F3812,G3812+H3812))</f>
        <v/>
      </c>
      <c r="J3812" s="48">
        <f>IF(D3812="","",MIN(D3812,MAX(0,I3812-F3812)))</f>
        <v/>
      </c>
      <c r="K3812" s="48">
        <f>IF(D3812="","",MAX(0,D3812+F3812-I3812))</f>
        <v/>
      </c>
      <c r="L3812" s="18">
        <f>IF(D3812="","",IF(D3812&lt;=0,"",1+COUNTIFS($D$3806:$D$3905,"&gt;0",$E$3806:$E$3905,"&gt;"&amp;E3812)))</f>
        <v/>
      </c>
      <c r="M3812" s="18">
        <f>IF(D3812="","",IF(AND(K3812&gt;0,L3812=1),"Yes","No"))</f>
        <v/>
      </c>
      <c r="N3812" s="48">
        <f>IF(D3812="","",N3712+F3812)</f>
        <v/>
      </c>
      <c r="O3812" s="47">
        <f>IF(D3812="","",IF(AND(K3812=0,K3712&gt;0),C3812,""))</f>
        <v/>
      </c>
    </row>
    <row r="3813">
      <c r="A3813" s="49">
        <f>IF(B3813="","",DATE(YEAR('Debt Inputs'!$E$2),MONTH('Debt Inputs'!$E$2)+38,1))</f>
        <v/>
      </c>
      <c r="B3813" s="23">
        <f>IF('Debt Inputs'!A13="","",'Debt Inputs'!A13)</f>
        <v/>
      </c>
      <c r="C3813" s="24">
        <f>IF(B3813="","",IFERROR(VLOOKUP(B3813,'Debt Inputs'!$A$6:$M$105,2,FALSE),""))</f>
        <v/>
      </c>
      <c r="D3813" s="50">
        <f>IF(B3813="","",K3713)</f>
        <v/>
      </c>
      <c r="E3813" s="26">
        <f>IF(B3813="","",IFERROR(VLOOKUP(B3813,'Debt Inputs'!$A$6:$M$105,5,FALSE),0))</f>
        <v/>
      </c>
      <c r="F3813" s="50">
        <f>IF(D3813="","",IFERROR(D3813*E3813/12,0))</f>
        <v/>
      </c>
      <c r="G3813" s="50">
        <f>IF(D3813="","",MIN(IFERROR(VLOOKUP(B3813,'Debt Inputs'!$A$6:$M$105,7,FALSE),0),D3813+F3813))</f>
        <v/>
      </c>
      <c r="H3813" s="50">
        <f>IF(D3813="","",IF(L3813=1,MAX(0,'Debt Inputs'!$B$2-SUM($G$3806:$G$3905)),0))</f>
        <v/>
      </c>
      <c r="I3813" s="50">
        <f>IF(D3813="","",MIN(D3813+F3813,G3813+H3813))</f>
        <v/>
      </c>
      <c r="J3813" s="50">
        <f>IF(D3813="","",MIN(D3813,MAX(0,I3813-F3813)))</f>
        <v/>
      </c>
      <c r="K3813" s="50">
        <f>IF(D3813="","",MAX(0,D3813+F3813-I3813))</f>
        <v/>
      </c>
      <c r="L3813" s="23">
        <f>IF(D3813="","",IF(D3813&lt;=0,"",1+COUNTIFS($D$3806:$D$3905,"&gt;0",$E$3806:$E$3905,"&gt;"&amp;E3813)))</f>
        <v/>
      </c>
      <c r="M3813" s="23">
        <f>IF(D3813="","",IF(AND(K3813&gt;0,L3813=1),"Yes","No"))</f>
        <v/>
      </c>
      <c r="N3813" s="50">
        <f>IF(D3813="","",N3713+F3813)</f>
        <v/>
      </c>
      <c r="O3813" s="49">
        <f>IF(D3813="","",IF(AND(K3813=0,K3713&gt;0),C3813,""))</f>
        <v/>
      </c>
    </row>
    <row r="3814">
      <c r="A3814" s="47">
        <f>IF(B3814="","",DATE(YEAR('Debt Inputs'!$E$2),MONTH('Debt Inputs'!$E$2)+38,1))</f>
        <v/>
      </c>
      <c r="B3814" s="18">
        <f>IF('Debt Inputs'!A14="","",'Debt Inputs'!A14)</f>
        <v/>
      </c>
      <c r="C3814" s="19">
        <f>IF(B3814="","",IFERROR(VLOOKUP(B3814,'Debt Inputs'!$A$6:$M$105,2,FALSE),""))</f>
        <v/>
      </c>
      <c r="D3814" s="48">
        <f>IF(B3814="","",K3714)</f>
        <v/>
      </c>
      <c r="E3814" s="21">
        <f>IF(B3814="","",IFERROR(VLOOKUP(B3814,'Debt Inputs'!$A$6:$M$105,5,FALSE),0))</f>
        <v/>
      </c>
      <c r="F3814" s="48">
        <f>IF(D3814="","",IFERROR(D3814*E3814/12,0))</f>
        <v/>
      </c>
      <c r="G3814" s="48">
        <f>IF(D3814="","",MIN(IFERROR(VLOOKUP(B3814,'Debt Inputs'!$A$6:$M$105,7,FALSE),0),D3814+F3814))</f>
        <v/>
      </c>
      <c r="H3814" s="48">
        <f>IF(D3814="","",IF(L3814=1,MAX(0,'Debt Inputs'!$B$2-SUM($G$3806:$G$3905)),0))</f>
        <v/>
      </c>
      <c r="I3814" s="48">
        <f>IF(D3814="","",MIN(D3814+F3814,G3814+H3814))</f>
        <v/>
      </c>
      <c r="J3814" s="48">
        <f>IF(D3814="","",MIN(D3814,MAX(0,I3814-F3814)))</f>
        <v/>
      </c>
      <c r="K3814" s="48">
        <f>IF(D3814="","",MAX(0,D3814+F3814-I3814))</f>
        <v/>
      </c>
      <c r="L3814" s="18">
        <f>IF(D3814="","",IF(D3814&lt;=0,"",1+COUNTIFS($D$3806:$D$3905,"&gt;0",$E$3806:$E$3905,"&gt;"&amp;E3814)))</f>
        <v/>
      </c>
      <c r="M3814" s="18">
        <f>IF(D3814="","",IF(AND(K3814&gt;0,L3814=1),"Yes","No"))</f>
        <v/>
      </c>
      <c r="N3814" s="48">
        <f>IF(D3814="","",N3714+F3814)</f>
        <v/>
      </c>
      <c r="O3814" s="47">
        <f>IF(D3814="","",IF(AND(K3814=0,K3714&gt;0),C3814,""))</f>
        <v/>
      </c>
    </row>
    <row r="3815">
      <c r="A3815" s="49">
        <f>IF(B3815="","",DATE(YEAR('Debt Inputs'!$E$2),MONTH('Debt Inputs'!$E$2)+38,1))</f>
        <v/>
      </c>
      <c r="B3815" s="23">
        <f>IF('Debt Inputs'!A15="","",'Debt Inputs'!A15)</f>
        <v/>
      </c>
      <c r="C3815" s="24">
        <f>IF(B3815="","",IFERROR(VLOOKUP(B3815,'Debt Inputs'!$A$6:$M$105,2,FALSE),""))</f>
        <v/>
      </c>
      <c r="D3815" s="50">
        <f>IF(B3815="","",K3715)</f>
        <v/>
      </c>
      <c r="E3815" s="26">
        <f>IF(B3815="","",IFERROR(VLOOKUP(B3815,'Debt Inputs'!$A$6:$M$105,5,FALSE),0))</f>
        <v/>
      </c>
      <c r="F3815" s="50">
        <f>IF(D3815="","",IFERROR(D3815*E3815/12,0))</f>
        <v/>
      </c>
      <c r="G3815" s="50">
        <f>IF(D3815="","",MIN(IFERROR(VLOOKUP(B3815,'Debt Inputs'!$A$6:$M$105,7,FALSE),0),D3815+F3815))</f>
        <v/>
      </c>
      <c r="H3815" s="50">
        <f>IF(D3815="","",IF(L3815=1,MAX(0,'Debt Inputs'!$B$2-SUM($G$3806:$G$3905)),0))</f>
        <v/>
      </c>
      <c r="I3815" s="50">
        <f>IF(D3815="","",MIN(D3815+F3815,G3815+H3815))</f>
        <v/>
      </c>
      <c r="J3815" s="50">
        <f>IF(D3815="","",MIN(D3815,MAX(0,I3815-F3815)))</f>
        <v/>
      </c>
      <c r="K3815" s="50">
        <f>IF(D3815="","",MAX(0,D3815+F3815-I3815))</f>
        <v/>
      </c>
      <c r="L3815" s="23">
        <f>IF(D3815="","",IF(D3815&lt;=0,"",1+COUNTIFS($D$3806:$D$3905,"&gt;0",$E$3806:$E$3905,"&gt;"&amp;E3815)))</f>
        <v/>
      </c>
      <c r="M3815" s="23">
        <f>IF(D3815="","",IF(AND(K3815&gt;0,L3815=1),"Yes","No"))</f>
        <v/>
      </c>
      <c r="N3815" s="50">
        <f>IF(D3815="","",N3715+F3815)</f>
        <v/>
      </c>
      <c r="O3815" s="49">
        <f>IF(D3815="","",IF(AND(K3815=0,K3715&gt;0),C3815,""))</f>
        <v/>
      </c>
    </row>
    <row r="3816">
      <c r="A3816" s="47">
        <f>IF(B3816="","",DATE(YEAR('Debt Inputs'!$E$2),MONTH('Debt Inputs'!$E$2)+38,1))</f>
        <v/>
      </c>
      <c r="B3816" s="18">
        <f>IF('Debt Inputs'!A16="","",'Debt Inputs'!A16)</f>
        <v/>
      </c>
      <c r="C3816" s="19">
        <f>IF(B3816="","",IFERROR(VLOOKUP(B3816,'Debt Inputs'!$A$6:$M$105,2,FALSE),""))</f>
        <v/>
      </c>
      <c r="D3816" s="48">
        <f>IF(B3816="","",K3716)</f>
        <v/>
      </c>
      <c r="E3816" s="21">
        <f>IF(B3816="","",IFERROR(VLOOKUP(B3816,'Debt Inputs'!$A$6:$M$105,5,FALSE),0))</f>
        <v/>
      </c>
      <c r="F3816" s="48">
        <f>IF(D3816="","",IFERROR(D3816*E3816/12,0))</f>
        <v/>
      </c>
      <c r="G3816" s="48">
        <f>IF(D3816="","",MIN(IFERROR(VLOOKUP(B3816,'Debt Inputs'!$A$6:$M$105,7,FALSE),0),D3816+F3816))</f>
        <v/>
      </c>
      <c r="H3816" s="48">
        <f>IF(D3816="","",IF(L3816=1,MAX(0,'Debt Inputs'!$B$2-SUM($G$3806:$G$3905)),0))</f>
        <v/>
      </c>
      <c r="I3816" s="48">
        <f>IF(D3816="","",MIN(D3816+F3816,G3816+H3816))</f>
        <v/>
      </c>
      <c r="J3816" s="48">
        <f>IF(D3816="","",MIN(D3816,MAX(0,I3816-F3816)))</f>
        <v/>
      </c>
      <c r="K3816" s="48">
        <f>IF(D3816="","",MAX(0,D3816+F3816-I3816))</f>
        <v/>
      </c>
      <c r="L3816" s="18">
        <f>IF(D3816="","",IF(D3816&lt;=0,"",1+COUNTIFS($D$3806:$D$3905,"&gt;0",$E$3806:$E$3905,"&gt;"&amp;E3816)))</f>
        <v/>
      </c>
      <c r="M3816" s="18">
        <f>IF(D3816="","",IF(AND(K3816&gt;0,L3816=1),"Yes","No"))</f>
        <v/>
      </c>
      <c r="N3816" s="48">
        <f>IF(D3816="","",N3716+F3816)</f>
        <v/>
      </c>
      <c r="O3816" s="47">
        <f>IF(D3816="","",IF(AND(K3816=0,K3716&gt;0),C3816,""))</f>
        <v/>
      </c>
    </row>
    <row r="3817">
      <c r="A3817" s="49">
        <f>IF(B3817="","",DATE(YEAR('Debt Inputs'!$E$2),MONTH('Debt Inputs'!$E$2)+38,1))</f>
        <v/>
      </c>
      <c r="B3817" s="23">
        <f>IF('Debt Inputs'!A17="","",'Debt Inputs'!A17)</f>
        <v/>
      </c>
      <c r="C3817" s="24">
        <f>IF(B3817="","",IFERROR(VLOOKUP(B3817,'Debt Inputs'!$A$6:$M$105,2,FALSE),""))</f>
        <v/>
      </c>
      <c r="D3817" s="50">
        <f>IF(B3817="","",K3717)</f>
        <v/>
      </c>
      <c r="E3817" s="26">
        <f>IF(B3817="","",IFERROR(VLOOKUP(B3817,'Debt Inputs'!$A$6:$M$105,5,FALSE),0))</f>
        <v/>
      </c>
      <c r="F3817" s="50">
        <f>IF(D3817="","",IFERROR(D3817*E3817/12,0))</f>
        <v/>
      </c>
      <c r="G3817" s="50">
        <f>IF(D3817="","",MIN(IFERROR(VLOOKUP(B3817,'Debt Inputs'!$A$6:$M$105,7,FALSE),0),D3817+F3817))</f>
        <v/>
      </c>
      <c r="H3817" s="50">
        <f>IF(D3817="","",IF(L3817=1,MAX(0,'Debt Inputs'!$B$2-SUM($G$3806:$G$3905)),0))</f>
        <v/>
      </c>
      <c r="I3817" s="50">
        <f>IF(D3817="","",MIN(D3817+F3817,G3817+H3817))</f>
        <v/>
      </c>
      <c r="J3817" s="50">
        <f>IF(D3817="","",MIN(D3817,MAX(0,I3817-F3817)))</f>
        <v/>
      </c>
      <c r="K3817" s="50">
        <f>IF(D3817="","",MAX(0,D3817+F3817-I3817))</f>
        <v/>
      </c>
      <c r="L3817" s="23">
        <f>IF(D3817="","",IF(D3817&lt;=0,"",1+COUNTIFS($D$3806:$D$3905,"&gt;0",$E$3806:$E$3905,"&gt;"&amp;E3817)))</f>
        <v/>
      </c>
      <c r="M3817" s="23">
        <f>IF(D3817="","",IF(AND(K3817&gt;0,L3817=1),"Yes","No"))</f>
        <v/>
      </c>
      <c r="N3817" s="50">
        <f>IF(D3817="","",N3717+F3817)</f>
        <v/>
      </c>
      <c r="O3817" s="49">
        <f>IF(D3817="","",IF(AND(K3817=0,K3717&gt;0),C3817,""))</f>
        <v/>
      </c>
    </row>
    <row r="3818">
      <c r="A3818" s="47">
        <f>IF(B3818="","",DATE(YEAR('Debt Inputs'!$E$2),MONTH('Debt Inputs'!$E$2)+38,1))</f>
        <v/>
      </c>
      <c r="B3818" s="18">
        <f>IF('Debt Inputs'!A18="","",'Debt Inputs'!A18)</f>
        <v/>
      </c>
      <c r="C3818" s="19">
        <f>IF(B3818="","",IFERROR(VLOOKUP(B3818,'Debt Inputs'!$A$6:$M$105,2,FALSE),""))</f>
        <v/>
      </c>
      <c r="D3818" s="48">
        <f>IF(B3818="","",K3718)</f>
        <v/>
      </c>
      <c r="E3818" s="21">
        <f>IF(B3818="","",IFERROR(VLOOKUP(B3818,'Debt Inputs'!$A$6:$M$105,5,FALSE),0))</f>
        <v/>
      </c>
      <c r="F3818" s="48">
        <f>IF(D3818="","",IFERROR(D3818*E3818/12,0))</f>
        <v/>
      </c>
      <c r="G3818" s="48">
        <f>IF(D3818="","",MIN(IFERROR(VLOOKUP(B3818,'Debt Inputs'!$A$6:$M$105,7,FALSE),0),D3818+F3818))</f>
        <v/>
      </c>
      <c r="H3818" s="48">
        <f>IF(D3818="","",IF(L3818=1,MAX(0,'Debt Inputs'!$B$2-SUM($G$3806:$G$3905)),0))</f>
        <v/>
      </c>
      <c r="I3818" s="48">
        <f>IF(D3818="","",MIN(D3818+F3818,G3818+H3818))</f>
        <v/>
      </c>
      <c r="J3818" s="48">
        <f>IF(D3818="","",MIN(D3818,MAX(0,I3818-F3818)))</f>
        <v/>
      </c>
      <c r="K3818" s="48">
        <f>IF(D3818="","",MAX(0,D3818+F3818-I3818))</f>
        <v/>
      </c>
      <c r="L3818" s="18">
        <f>IF(D3818="","",IF(D3818&lt;=0,"",1+COUNTIFS($D$3806:$D$3905,"&gt;0",$E$3806:$E$3905,"&gt;"&amp;E3818)))</f>
        <v/>
      </c>
      <c r="M3818" s="18">
        <f>IF(D3818="","",IF(AND(K3818&gt;0,L3818=1),"Yes","No"))</f>
        <v/>
      </c>
      <c r="N3818" s="48">
        <f>IF(D3818="","",N3718+F3818)</f>
        <v/>
      </c>
      <c r="O3818" s="47">
        <f>IF(D3818="","",IF(AND(K3818=0,K3718&gt;0),C3818,""))</f>
        <v/>
      </c>
    </row>
    <row r="3819">
      <c r="A3819" s="49">
        <f>IF(B3819="","",DATE(YEAR('Debt Inputs'!$E$2),MONTH('Debt Inputs'!$E$2)+38,1))</f>
        <v/>
      </c>
      <c r="B3819" s="23">
        <f>IF('Debt Inputs'!A19="","",'Debt Inputs'!A19)</f>
        <v/>
      </c>
      <c r="C3819" s="24">
        <f>IF(B3819="","",IFERROR(VLOOKUP(B3819,'Debt Inputs'!$A$6:$M$105,2,FALSE),""))</f>
        <v/>
      </c>
      <c r="D3819" s="50">
        <f>IF(B3819="","",K3719)</f>
        <v/>
      </c>
      <c r="E3819" s="26">
        <f>IF(B3819="","",IFERROR(VLOOKUP(B3819,'Debt Inputs'!$A$6:$M$105,5,FALSE),0))</f>
        <v/>
      </c>
      <c r="F3819" s="50">
        <f>IF(D3819="","",IFERROR(D3819*E3819/12,0))</f>
        <v/>
      </c>
      <c r="G3819" s="50">
        <f>IF(D3819="","",MIN(IFERROR(VLOOKUP(B3819,'Debt Inputs'!$A$6:$M$105,7,FALSE),0),D3819+F3819))</f>
        <v/>
      </c>
      <c r="H3819" s="50">
        <f>IF(D3819="","",IF(L3819=1,MAX(0,'Debt Inputs'!$B$2-SUM($G$3806:$G$3905)),0))</f>
        <v/>
      </c>
      <c r="I3819" s="50">
        <f>IF(D3819="","",MIN(D3819+F3819,G3819+H3819))</f>
        <v/>
      </c>
      <c r="J3819" s="50">
        <f>IF(D3819="","",MIN(D3819,MAX(0,I3819-F3819)))</f>
        <v/>
      </c>
      <c r="K3819" s="50">
        <f>IF(D3819="","",MAX(0,D3819+F3819-I3819))</f>
        <v/>
      </c>
      <c r="L3819" s="23">
        <f>IF(D3819="","",IF(D3819&lt;=0,"",1+COUNTIFS($D$3806:$D$3905,"&gt;0",$E$3806:$E$3905,"&gt;"&amp;E3819)))</f>
        <v/>
      </c>
      <c r="M3819" s="23">
        <f>IF(D3819="","",IF(AND(K3819&gt;0,L3819=1),"Yes","No"))</f>
        <v/>
      </c>
      <c r="N3819" s="50">
        <f>IF(D3819="","",N3719+F3819)</f>
        <v/>
      </c>
      <c r="O3819" s="49">
        <f>IF(D3819="","",IF(AND(K3819=0,K3719&gt;0),C3819,""))</f>
        <v/>
      </c>
    </row>
    <row r="3820">
      <c r="A3820" s="47">
        <f>IF(B3820="","",DATE(YEAR('Debt Inputs'!$E$2),MONTH('Debt Inputs'!$E$2)+38,1))</f>
        <v/>
      </c>
      <c r="B3820" s="18">
        <f>IF('Debt Inputs'!A20="","",'Debt Inputs'!A20)</f>
        <v/>
      </c>
      <c r="C3820" s="19">
        <f>IF(B3820="","",IFERROR(VLOOKUP(B3820,'Debt Inputs'!$A$6:$M$105,2,FALSE),""))</f>
        <v/>
      </c>
      <c r="D3820" s="48">
        <f>IF(B3820="","",K3720)</f>
        <v/>
      </c>
      <c r="E3820" s="21">
        <f>IF(B3820="","",IFERROR(VLOOKUP(B3820,'Debt Inputs'!$A$6:$M$105,5,FALSE),0))</f>
        <v/>
      </c>
      <c r="F3820" s="48">
        <f>IF(D3820="","",IFERROR(D3820*E3820/12,0))</f>
        <v/>
      </c>
      <c r="G3820" s="48">
        <f>IF(D3820="","",MIN(IFERROR(VLOOKUP(B3820,'Debt Inputs'!$A$6:$M$105,7,FALSE),0),D3820+F3820))</f>
        <v/>
      </c>
      <c r="H3820" s="48">
        <f>IF(D3820="","",IF(L3820=1,MAX(0,'Debt Inputs'!$B$2-SUM($G$3806:$G$3905)),0))</f>
        <v/>
      </c>
      <c r="I3820" s="48">
        <f>IF(D3820="","",MIN(D3820+F3820,G3820+H3820))</f>
        <v/>
      </c>
      <c r="J3820" s="48">
        <f>IF(D3820="","",MIN(D3820,MAX(0,I3820-F3820)))</f>
        <v/>
      </c>
      <c r="K3820" s="48">
        <f>IF(D3820="","",MAX(0,D3820+F3820-I3820))</f>
        <v/>
      </c>
      <c r="L3820" s="18">
        <f>IF(D3820="","",IF(D3820&lt;=0,"",1+COUNTIFS($D$3806:$D$3905,"&gt;0",$E$3806:$E$3905,"&gt;"&amp;E3820)))</f>
        <v/>
      </c>
      <c r="M3820" s="18">
        <f>IF(D3820="","",IF(AND(K3820&gt;0,L3820=1),"Yes","No"))</f>
        <v/>
      </c>
      <c r="N3820" s="48">
        <f>IF(D3820="","",N3720+F3820)</f>
        <v/>
      </c>
      <c r="O3820" s="47">
        <f>IF(D3820="","",IF(AND(K3820=0,K3720&gt;0),C3820,""))</f>
        <v/>
      </c>
    </row>
    <row r="3821">
      <c r="A3821" s="49">
        <f>IF(B3821="","",DATE(YEAR('Debt Inputs'!$E$2),MONTH('Debt Inputs'!$E$2)+38,1))</f>
        <v/>
      </c>
      <c r="B3821" s="23">
        <f>IF('Debt Inputs'!A21="","",'Debt Inputs'!A21)</f>
        <v/>
      </c>
      <c r="C3821" s="24">
        <f>IF(B3821="","",IFERROR(VLOOKUP(B3821,'Debt Inputs'!$A$6:$M$105,2,FALSE),""))</f>
        <v/>
      </c>
      <c r="D3821" s="50">
        <f>IF(B3821="","",K3721)</f>
        <v/>
      </c>
      <c r="E3821" s="26">
        <f>IF(B3821="","",IFERROR(VLOOKUP(B3821,'Debt Inputs'!$A$6:$M$105,5,FALSE),0))</f>
        <v/>
      </c>
      <c r="F3821" s="50">
        <f>IF(D3821="","",IFERROR(D3821*E3821/12,0))</f>
        <v/>
      </c>
      <c r="G3821" s="50">
        <f>IF(D3821="","",MIN(IFERROR(VLOOKUP(B3821,'Debt Inputs'!$A$6:$M$105,7,FALSE),0),D3821+F3821))</f>
        <v/>
      </c>
      <c r="H3821" s="50">
        <f>IF(D3821="","",IF(L3821=1,MAX(0,'Debt Inputs'!$B$2-SUM($G$3806:$G$3905)),0))</f>
        <v/>
      </c>
      <c r="I3821" s="50">
        <f>IF(D3821="","",MIN(D3821+F3821,G3821+H3821))</f>
        <v/>
      </c>
      <c r="J3821" s="50">
        <f>IF(D3821="","",MIN(D3821,MAX(0,I3821-F3821)))</f>
        <v/>
      </c>
      <c r="K3821" s="50">
        <f>IF(D3821="","",MAX(0,D3821+F3821-I3821))</f>
        <v/>
      </c>
      <c r="L3821" s="23">
        <f>IF(D3821="","",IF(D3821&lt;=0,"",1+COUNTIFS($D$3806:$D$3905,"&gt;0",$E$3806:$E$3905,"&gt;"&amp;E3821)))</f>
        <v/>
      </c>
      <c r="M3821" s="23">
        <f>IF(D3821="","",IF(AND(K3821&gt;0,L3821=1),"Yes","No"))</f>
        <v/>
      </c>
      <c r="N3821" s="50">
        <f>IF(D3821="","",N3721+F3821)</f>
        <v/>
      </c>
      <c r="O3821" s="49">
        <f>IF(D3821="","",IF(AND(K3821=0,K3721&gt;0),C3821,""))</f>
        <v/>
      </c>
    </row>
    <row r="3822">
      <c r="A3822" s="47">
        <f>IF(B3822="","",DATE(YEAR('Debt Inputs'!$E$2),MONTH('Debt Inputs'!$E$2)+38,1))</f>
        <v/>
      </c>
      <c r="B3822" s="18">
        <f>IF('Debt Inputs'!A22="","",'Debt Inputs'!A22)</f>
        <v/>
      </c>
      <c r="C3822" s="19">
        <f>IF(B3822="","",IFERROR(VLOOKUP(B3822,'Debt Inputs'!$A$6:$M$105,2,FALSE),""))</f>
        <v/>
      </c>
      <c r="D3822" s="48">
        <f>IF(B3822="","",K3722)</f>
        <v/>
      </c>
      <c r="E3822" s="21">
        <f>IF(B3822="","",IFERROR(VLOOKUP(B3822,'Debt Inputs'!$A$6:$M$105,5,FALSE),0))</f>
        <v/>
      </c>
      <c r="F3822" s="48">
        <f>IF(D3822="","",IFERROR(D3822*E3822/12,0))</f>
        <v/>
      </c>
      <c r="G3822" s="48">
        <f>IF(D3822="","",MIN(IFERROR(VLOOKUP(B3822,'Debt Inputs'!$A$6:$M$105,7,FALSE),0),D3822+F3822))</f>
        <v/>
      </c>
      <c r="H3822" s="48">
        <f>IF(D3822="","",IF(L3822=1,MAX(0,'Debt Inputs'!$B$2-SUM($G$3806:$G$3905)),0))</f>
        <v/>
      </c>
      <c r="I3822" s="48">
        <f>IF(D3822="","",MIN(D3822+F3822,G3822+H3822))</f>
        <v/>
      </c>
      <c r="J3822" s="48">
        <f>IF(D3822="","",MIN(D3822,MAX(0,I3822-F3822)))</f>
        <v/>
      </c>
      <c r="K3822" s="48">
        <f>IF(D3822="","",MAX(0,D3822+F3822-I3822))</f>
        <v/>
      </c>
      <c r="L3822" s="18">
        <f>IF(D3822="","",IF(D3822&lt;=0,"",1+COUNTIFS($D$3806:$D$3905,"&gt;0",$E$3806:$E$3905,"&gt;"&amp;E3822)))</f>
        <v/>
      </c>
      <c r="M3822" s="18">
        <f>IF(D3822="","",IF(AND(K3822&gt;0,L3822=1),"Yes","No"))</f>
        <v/>
      </c>
      <c r="N3822" s="48">
        <f>IF(D3822="","",N3722+F3822)</f>
        <v/>
      </c>
      <c r="O3822" s="47">
        <f>IF(D3822="","",IF(AND(K3822=0,K3722&gt;0),C3822,""))</f>
        <v/>
      </c>
    </row>
    <row r="3823">
      <c r="A3823" s="49">
        <f>IF(B3823="","",DATE(YEAR('Debt Inputs'!$E$2),MONTH('Debt Inputs'!$E$2)+38,1))</f>
        <v/>
      </c>
      <c r="B3823" s="23">
        <f>IF('Debt Inputs'!A23="","",'Debt Inputs'!A23)</f>
        <v/>
      </c>
      <c r="C3823" s="24">
        <f>IF(B3823="","",IFERROR(VLOOKUP(B3823,'Debt Inputs'!$A$6:$M$105,2,FALSE),""))</f>
        <v/>
      </c>
      <c r="D3823" s="50">
        <f>IF(B3823="","",K3723)</f>
        <v/>
      </c>
      <c r="E3823" s="26">
        <f>IF(B3823="","",IFERROR(VLOOKUP(B3823,'Debt Inputs'!$A$6:$M$105,5,FALSE),0))</f>
        <v/>
      </c>
      <c r="F3823" s="50">
        <f>IF(D3823="","",IFERROR(D3823*E3823/12,0))</f>
        <v/>
      </c>
      <c r="G3823" s="50">
        <f>IF(D3823="","",MIN(IFERROR(VLOOKUP(B3823,'Debt Inputs'!$A$6:$M$105,7,FALSE),0),D3823+F3823))</f>
        <v/>
      </c>
      <c r="H3823" s="50">
        <f>IF(D3823="","",IF(L3823=1,MAX(0,'Debt Inputs'!$B$2-SUM($G$3806:$G$3905)),0))</f>
        <v/>
      </c>
      <c r="I3823" s="50">
        <f>IF(D3823="","",MIN(D3823+F3823,G3823+H3823))</f>
        <v/>
      </c>
      <c r="J3823" s="50">
        <f>IF(D3823="","",MIN(D3823,MAX(0,I3823-F3823)))</f>
        <v/>
      </c>
      <c r="K3823" s="50">
        <f>IF(D3823="","",MAX(0,D3823+F3823-I3823))</f>
        <v/>
      </c>
      <c r="L3823" s="23">
        <f>IF(D3823="","",IF(D3823&lt;=0,"",1+COUNTIFS($D$3806:$D$3905,"&gt;0",$E$3806:$E$3905,"&gt;"&amp;E3823)))</f>
        <v/>
      </c>
      <c r="M3823" s="23">
        <f>IF(D3823="","",IF(AND(K3823&gt;0,L3823=1),"Yes","No"))</f>
        <v/>
      </c>
      <c r="N3823" s="50">
        <f>IF(D3823="","",N3723+F3823)</f>
        <v/>
      </c>
      <c r="O3823" s="49">
        <f>IF(D3823="","",IF(AND(K3823=0,K3723&gt;0),C3823,""))</f>
        <v/>
      </c>
    </row>
    <row r="3824">
      <c r="A3824" s="47">
        <f>IF(B3824="","",DATE(YEAR('Debt Inputs'!$E$2),MONTH('Debt Inputs'!$E$2)+38,1))</f>
        <v/>
      </c>
      <c r="B3824" s="18">
        <f>IF('Debt Inputs'!A24="","",'Debt Inputs'!A24)</f>
        <v/>
      </c>
      <c r="C3824" s="19">
        <f>IF(B3824="","",IFERROR(VLOOKUP(B3824,'Debt Inputs'!$A$6:$M$105,2,FALSE),""))</f>
        <v/>
      </c>
      <c r="D3824" s="48">
        <f>IF(B3824="","",K3724)</f>
        <v/>
      </c>
      <c r="E3824" s="21">
        <f>IF(B3824="","",IFERROR(VLOOKUP(B3824,'Debt Inputs'!$A$6:$M$105,5,FALSE),0))</f>
        <v/>
      </c>
      <c r="F3824" s="48">
        <f>IF(D3824="","",IFERROR(D3824*E3824/12,0))</f>
        <v/>
      </c>
      <c r="G3824" s="48">
        <f>IF(D3824="","",MIN(IFERROR(VLOOKUP(B3824,'Debt Inputs'!$A$6:$M$105,7,FALSE),0),D3824+F3824))</f>
        <v/>
      </c>
      <c r="H3824" s="48">
        <f>IF(D3824="","",IF(L3824=1,MAX(0,'Debt Inputs'!$B$2-SUM($G$3806:$G$3905)),0))</f>
        <v/>
      </c>
      <c r="I3824" s="48">
        <f>IF(D3824="","",MIN(D3824+F3824,G3824+H3824))</f>
        <v/>
      </c>
      <c r="J3824" s="48">
        <f>IF(D3824="","",MIN(D3824,MAX(0,I3824-F3824)))</f>
        <v/>
      </c>
      <c r="K3824" s="48">
        <f>IF(D3824="","",MAX(0,D3824+F3824-I3824))</f>
        <v/>
      </c>
      <c r="L3824" s="18">
        <f>IF(D3824="","",IF(D3824&lt;=0,"",1+COUNTIFS($D$3806:$D$3905,"&gt;0",$E$3806:$E$3905,"&gt;"&amp;E3824)))</f>
        <v/>
      </c>
      <c r="M3824" s="18">
        <f>IF(D3824="","",IF(AND(K3824&gt;0,L3824=1),"Yes","No"))</f>
        <v/>
      </c>
      <c r="N3824" s="48">
        <f>IF(D3824="","",N3724+F3824)</f>
        <v/>
      </c>
      <c r="O3824" s="47">
        <f>IF(D3824="","",IF(AND(K3824=0,K3724&gt;0),C3824,""))</f>
        <v/>
      </c>
    </row>
    <row r="3825">
      <c r="A3825" s="49">
        <f>IF(B3825="","",DATE(YEAR('Debt Inputs'!$E$2),MONTH('Debt Inputs'!$E$2)+38,1))</f>
        <v/>
      </c>
      <c r="B3825" s="23">
        <f>IF('Debt Inputs'!A25="","",'Debt Inputs'!A25)</f>
        <v/>
      </c>
      <c r="C3825" s="24">
        <f>IF(B3825="","",IFERROR(VLOOKUP(B3825,'Debt Inputs'!$A$6:$M$105,2,FALSE),""))</f>
        <v/>
      </c>
      <c r="D3825" s="50">
        <f>IF(B3825="","",K3725)</f>
        <v/>
      </c>
      <c r="E3825" s="26">
        <f>IF(B3825="","",IFERROR(VLOOKUP(B3825,'Debt Inputs'!$A$6:$M$105,5,FALSE),0))</f>
        <v/>
      </c>
      <c r="F3825" s="50">
        <f>IF(D3825="","",IFERROR(D3825*E3825/12,0))</f>
        <v/>
      </c>
      <c r="G3825" s="50">
        <f>IF(D3825="","",MIN(IFERROR(VLOOKUP(B3825,'Debt Inputs'!$A$6:$M$105,7,FALSE),0),D3825+F3825))</f>
        <v/>
      </c>
      <c r="H3825" s="50">
        <f>IF(D3825="","",IF(L3825=1,MAX(0,'Debt Inputs'!$B$2-SUM($G$3806:$G$3905)),0))</f>
        <v/>
      </c>
      <c r="I3825" s="50">
        <f>IF(D3825="","",MIN(D3825+F3825,G3825+H3825))</f>
        <v/>
      </c>
      <c r="J3825" s="50">
        <f>IF(D3825="","",MIN(D3825,MAX(0,I3825-F3825)))</f>
        <v/>
      </c>
      <c r="K3825" s="50">
        <f>IF(D3825="","",MAX(0,D3825+F3825-I3825))</f>
        <v/>
      </c>
      <c r="L3825" s="23">
        <f>IF(D3825="","",IF(D3825&lt;=0,"",1+COUNTIFS($D$3806:$D$3905,"&gt;0",$E$3806:$E$3905,"&gt;"&amp;E3825)))</f>
        <v/>
      </c>
      <c r="M3825" s="23">
        <f>IF(D3825="","",IF(AND(K3825&gt;0,L3825=1),"Yes","No"))</f>
        <v/>
      </c>
      <c r="N3825" s="50">
        <f>IF(D3825="","",N3725+F3825)</f>
        <v/>
      </c>
      <c r="O3825" s="49">
        <f>IF(D3825="","",IF(AND(K3825=0,K3725&gt;0),C3825,""))</f>
        <v/>
      </c>
    </row>
    <row r="3826">
      <c r="A3826" s="47">
        <f>IF(B3826="","",DATE(YEAR('Debt Inputs'!$E$2),MONTH('Debt Inputs'!$E$2)+38,1))</f>
        <v/>
      </c>
      <c r="B3826" s="18">
        <f>IF('Debt Inputs'!A26="","",'Debt Inputs'!A26)</f>
        <v/>
      </c>
      <c r="C3826" s="19">
        <f>IF(B3826="","",IFERROR(VLOOKUP(B3826,'Debt Inputs'!$A$6:$M$105,2,FALSE),""))</f>
        <v/>
      </c>
      <c r="D3826" s="48">
        <f>IF(B3826="","",K3726)</f>
        <v/>
      </c>
      <c r="E3826" s="21">
        <f>IF(B3826="","",IFERROR(VLOOKUP(B3826,'Debt Inputs'!$A$6:$M$105,5,FALSE),0))</f>
        <v/>
      </c>
      <c r="F3826" s="48">
        <f>IF(D3826="","",IFERROR(D3826*E3826/12,0))</f>
        <v/>
      </c>
      <c r="G3826" s="48">
        <f>IF(D3826="","",MIN(IFERROR(VLOOKUP(B3826,'Debt Inputs'!$A$6:$M$105,7,FALSE),0),D3826+F3826))</f>
        <v/>
      </c>
      <c r="H3826" s="48">
        <f>IF(D3826="","",IF(L3826=1,MAX(0,'Debt Inputs'!$B$2-SUM($G$3806:$G$3905)),0))</f>
        <v/>
      </c>
      <c r="I3826" s="48">
        <f>IF(D3826="","",MIN(D3826+F3826,G3826+H3826))</f>
        <v/>
      </c>
      <c r="J3826" s="48">
        <f>IF(D3826="","",MIN(D3826,MAX(0,I3826-F3826)))</f>
        <v/>
      </c>
      <c r="K3826" s="48">
        <f>IF(D3826="","",MAX(0,D3826+F3826-I3826))</f>
        <v/>
      </c>
      <c r="L3826" s="18">
        <f>IF(D3826="","",IF(D3826&lt;=0,"",1+COUNTIFS($D$3806:$D$3905,"&gt;0",$E$3806:$E$3905,"&gt;"&amp;E3826)))</f>
        <v/>
      </c>
      <c r="M3826" s="18">
        <f>IF(D3826="","",IF(AND(K3826&gt;0,L3826=1),"Yes","No"))</f>
        <v/>
      </c>
      <c r="N3826" s="48">
        <f>IF(D3826="","",N3726+F3826)</f>
        <v/>
      </c>
      <c r="O3826" s="47">
        <f>IF(D3826="","",IF(AND(K3826=0,K3726&gt;0),C3826,""))</f>
        <v/>
      </c>
    </row>
    <row r="3827">
      <c r="A3827" s="49">
        <f>IF(B3827="","",DATE(YEAR('Debt Inputs'!$E$2),MONTH('Debt Inputs'!$E$2)+38,1))</f>
        <v/>
      </c>
      <c r="B3827" s="23">
        <f>IF('Debt Inputs'!A27="","",'Debt Inputs'!A27)</f>
        <v/>
      </c>
      <c r="C3827" s="24">
        <f>IF(B3827="","",IFERROR(VLOOKUP(B3827,'Debt Inputs'!$A$6:$M$105,2,FALSE),""))</f>
        <v/>
      </c>
      <c r="D3827" s="50">
        <f>IF(B3827="","",K3727)</f>
        <v/>
      </c>
      <c r="E3827" s="26">
        <f>IF(B3827="","",IFERROR(VLOOKUP(B3827,'Debt Inputs'!$A$6:$M$105,5,FALSE),0))</f>
        <v/>
      </c>
      <c r="F3827" s="50">
        <f>IF(D3827="","",IFERROR(D3827*E3827/12,0))</f>
        <v/>
      </c>
      <c r="G3827" s="50">
        <f>IF(D3827="","",MIN(IFERROR(VLOOKUP(B3827,'Debt Inputs'!$A$6:$M$105,7,FALSE),0),D3827+F3827))</f>
        <v/>
      </c>
      <c r="H3827" s="50">
        <f>IF(D3827="","",IF(L3827=1,MAX(0,'Debt Inputs'!$B$2-SUM($G$3806:$G$3905)),0))</f>
        <v/>
      </c>
      <c r="I3827" s="50">
        <f>IF(D3827="","",MIN(D3827+F3827,G3827+H3827))</f>
        <v/>
      </c>
      <c r="J3827" s="50">
        <f>IF(D3827="","",MIN(D3827,MAX(0,I3827-F3827)))</f>
        <v/>
      </c>
      <c r="K3827" s="50">
        <f>IF(D3827="","",MAX(0,D3827+F3827-I3827))</f>
        <v/>
      </c>
      <c r="L3827" s="23">
        <f>IF(D3827="","",IF(D3827&lt;=0,"",1+COUNTIFS($D$3806:$D$3905,"&gt;0",$E$3806:$E$3905,"&gt;"&amp;E3827)))</f>
        <v/>
      </c>
      <c r="M3827" s="23">
        <f>IF(D3827="","",IF(AND(K3827&gt;0,L3827=1),"Yes","No"))</f>
        <v/>
      </c>
      <c r="N3827" s="50">
        <f>IF(D3827="","",N3727+F3827)</f>
        <v/>
      </c>
      <c r="O3827" s="49">
        <f>IF(D3827="","",IF(AND(K3827=0,K3727&gt;0),C3827,""))</f>
        <v/>
      </c>
    </row>
    <row r="3828">
      <c r="A3828" s="47">
        <f>IF(B3828="","",DATE(YEAR('Debt Inputs'!$E$2),MONTH('Debt Inputs'!$E$2)+38,1))</f>
        <v/>
      </c>
      <c r="B3828" s="18">
        <f>IF('Debt Inputs'!A28="","",'Debt Inputs'!A28)</f>
        <v/>
      </c>
      <c r="C3828" s="19">
        <f>IF(B3828="","",IFERROR(VLOOKUP(B3828,'Debt Inputs'!$A$6:$M$105,2,FALSE),""))</f>
        <v/>
      </c>
      <c r="D3828" s="48">
        <f>IF(B3828="","",K3728)</f>
        <v/>
      </c>
      <c r="E3828" s="21">
        <f>IF(B3828="","",IFERROR(VLOOKUP(B3828,'Debt Inputs'!$A$6:$M$105,5,FALSE),0))</f>
        <v/>
      </c>
      <c r="F3828" s="48">
        <f>IF(D3828="","",IFERROR(D3828*E3828/12,0))</f>
        <v/>
      </c>
      <c r="G3828" s="48">
        <f>IF(D3828="","",MIN(IFERROR(VLOOKUP(B3828,'Debt Inputs'!$A$6:$M$105,7,FALSE),0),D3828+F3828))</f>
        <v/>
      </c>
      <c r="H3828" s="48">
        <f>IF(D3828="","",IF(L3828=1,MAX(0,'Debt Inputs'!$B$2-SUM($G$3806:$G$3905)),0))</f>
        <v/>
      </c>
      <c r="I3828" s="48">
        <f>IF(D3828="","",MIN(D3828+F3828,G3828+H3828))</f>
        <v/>
      </c>
      <c r="J3828" s="48">
        <f>IF(D3828="","",MIN(D3828,MAX(0,I3828-F3828)))</f>
        <v/>
      </c>
      <c r="K3828" s="48">
        <f>IF(D3828="","",MAX(0,D3828+F3828-I3828))</f>
        <v/>
      </c>
      <c r="L3828" s="18">
        <f>IF(D3828="","",IF(D3828&lt;=0,"",1+COUNTIFS($D$3806:$D$3905,"&gt;0",$E$3806:$E$3905,"&gt;"&amp;E3828)))</f>
        <v/>
      </c>
      <c r="M3828" s="18">
        <f>IF(D3828="","",IF(AND(K3828&gt;0,L3828=1),"Yes","No"))</f>
        <v/>
      </c>
      <c r="N3828" s="48">
        <f>IF(D3828="","",N3728+F3828)</f>
        <v/>
      </c>
      <c r="O3828" s="47">
        <f>IF(D3828="","",IF(AND(K3828=0,K3728&gt;0),C3828,""))</f>
        <v/>
      </c>
    </row>
    <row r="3829">
      <c r="A3829" s="49">
        <f>IF(B3829="","",DATE(YEAR('Debt Inputs'!$E$2),MONTH('Debt Inputs'!$E$2)+38,1))</f>
        <v/>
      </c>
      <c r="B3829" s="23">
        <f>IF('Debt Inputs'!A29="","",'Debt Inputs'!A29)</f>
        <v/>
      </c>
      <c r="C3829" s="24">
        <f>IF(B3829="","",IFERROR(VLOOKUP(B3829,'Debt Inputs'!$A$6:$M$105,2,FALSE),""))</f>
        <v/>
      </c>
      <c r="D3829" s="50">
        <f>IF(B3829="","",K3729)</f>
        <v/>
      </c>
      <c r="E3829" s="26">
        <f>IF(B3829="","",IFERROR(VLOOKUP(B3829,'Debt Inputs'!$A$6:$M$105,5,FALSE),0))</f>
        <v/>
      </c>
      <c r="F3829" s="50">
        <f>IF(D3829="","",IFERROR(D3829*E3829/12,0))</f>
        <v/>
      </c>
      <c r="G3829" s="50">
        <f>IF(D3829="","",MIN(IFERROR(VLOOKUP(B3829,'Debt Inputs'!$A$6:$M$105,7,FALSE),0),D3829+F3829))</f>
        <v/>
      </c>
      <c r="H3829" s="50">
        <f>IF(D3829="","",IF(L3829=1,MAX(0,'Debt Inputs'!$B$2-SUM($G$3806:$G$3905)),0))</f>
        <v/>
      </c>
      <c r="I3829" s="50">
        <f>IF(D3829="","",MIN(D3829+F3829,G3829+H3829))</f>
        <v/>
      </c>
      <c r="J3829" s="50">
        <f>IF(D3829="","",MIN(D3829,MAX(0,I3829-F3829)))</f>
        <v/>
      </c>
      <c r="K3829" s="50">
        <f>IF(D3829="","",MAX(0,D3829+F3829-I3829))</f>
        <v/>
      </c>
      <c r="L3829" s="23">
        <f>IF(D3829="","",IF(D3829&lt;=0,"",1+COUNTIFS($D$3806:$D$3905,"&gt;0",$E$3806:$E$3905,"&gt;"&amp;E3829)))</f>
        <v/>
      </c>
      <c r="M3829" s="23">
        <f>IF(D3829="","",IF(AND(K3829&gt;0,L3829=1),"Yes","No"))</f>
        <v/>
      </c>
      <c r="N3829" s="50">
        <f>IF(D3829="","",N3729+F3829)</f>
        <v/>
      </c>
      <c r="O3829" s="49">
        <f>IF(D3829="","",IF(AND(K3829=0,K3729&gt;0),C3829,""))</f>
        <v/>
      </c>
    </row>
    <row r="3830">
      <c r="A3830" s="47">
        <f>IF(B3830="","",DATE(YEAR('Debt Inputs'!$E$2),MONTH('Debt Inputs'!$E$2)+38,1))</f>
        <v/>
      </c>
      <c r="B3830" s="18">
        <f>IF('Debt Inputs'!A30="","",'Debt Inputs'!A30)</f>
        <v/>
      </c>
      <c r="C3830" s="19">
        <f>IF(B3830="","",IFERROR(VLOOKUP(B3830,'Debt Inputs'!$A$6:$M$105,2,FALSE),""))</f>
        <v/>
      </c>
      <c r="D3830" s="48">
        <f>IF(B3830="","",K3730)</f>
        <v/>
      </c>
      <c r="E3830" s="21">
        <f>IF(B3830="","",IFERROR(VLOOKUP(B3830,'Debt Inputs'!$A$6:$M$105,5,FALSE),0))</f>
        <v/>
      </c>
      <c r="F3830" s="48">
        <f>IF(D3830="","",IFERROR(D3830*E3830/12,0))</f>
        <v/>
      </c>
      <c r="G3830" s="48">
        <f>IF(D3830="","",MIN(IFERROR(VLOOKUP(B3830,'Debt Inputs'!$A$6:$M$105,7,FALSE),0),D3830+F3830))</f>
        <v/>
      </c>
      <c r="H3830" s="48">
        <f>IF(D3830="","",IF(L3830=1,MAX(0,'Debt Inputs'!$B$2-SUM($G$3806:$G$3905)),0))</f>
        <v/>
      </c>
      <c r="I3830" s="48">
        <f>IF(D3830="","",MIN(D3830+F3830,G3830+H3830))</f>
        <v/>
      </c>
      <c r="J3830" s="48">
        <f>IF(D3830="","",MIN(D3830,MAX(0,I3830-F3830)))</f>
        <v/>
      </c>
      <c r="K3830" s="48">
        <f>IF(D3830="","",MAX(0,D3830+F3830-I3830))</f>
        <v/>
      </c>
      <c r="L3830" s="18">
        <f>IF(D3830="","",IF(D3830&lt;=0,"",1+COUNTIFS($D$3806:$D$3905,"&gt;0",$E$3806:$E$3905,"&gt;"&amp;E3830)))</f>
        <v/>
      </c>
      <c r="M3830" s="18">
        <f>IF(D3830="","",IF(AND(K3830&gt;0,L3830=1),"Yes","No"))</f>
        <v/>
      </c>
      <c r="N3830" s="48">
        <f>IF(D3830="","",N3730+F3830)</f>
        <v/>
      </c>
      <c r="O3830" s="47">
        <f>IF(D3830="","",IF(AND(K3830=0,K3730&gt;0),C3830,""))</f>
        <v/>
      </c>
    </row>
    <row r="3831">
      <c r="A3831" s="49">
        <f>IF(B3831="","",DATE(YEAR('Debt Inputs'!$E$2),MONTH('Debt Inputs'!$E$2)+38,1))</f>
        <v/>
      </c>
      <c r="B3831" s="23">
        <f>IF('Debt Inputs'!A31="","",'Debt Inputs'!A31)</f>
        <v/>
      </c>
      <c r="C3831" s="24">
        <f>IF(B3831="","",IFERROR(VLOOKUP(B3831,'Debt Inputs'!$A$6:$M$105,2,FALSE),""))</f>
        <v/>
      </c>
      <c r="D3831" s="50">
        <f>IF(B3831="","",K3731)</f>
        <v/>
      </c>
      <c r="E3831" s="26">
        <f>IF(B3831="","",IFERROR(VLOOKUP(B3831,'Debt Inputs'!$A$6:$M$105,5,FALSE),0))</f>
        <v/>
      </c>
      <c r="F3831" s="50">
        <f>IF(D3831="","",IFERROR(D3831*E3831/12,0))</f>
        <v/>
      </c>
      <c r="G3831" s="50">
        <f>IF(D3831="","",MIN(IFERROR(VLOOKUP(B3831,'Debt Inputs'!$A$6:$M$105,7,FALSE),0),D3831+F3831))</f>
        <v/>
      </c>
      <c r="H3831" s="50">
        <f>IF(D3831="","",IF(L3831=1,MAX(0,'Debt Inputs'!$B$2-SUM($G$3806:$G$3905)),0))</f>
        <v/>
      </c>
      <c r="I3831" s="50">
        <f>IF(D3831="","",MIN(D3831+F3831,G3831+H3831))</f>
        <v/>
      </c>
      <c r="J3831" s="50">
        <f>IF(D3831="","",MIN(D3831,MAX(0,I3831-F3831)))</f>
        <v/>
      </c>
      <c r="K3831" s="50">
        <f>IF(D3831="","",MAX(0,D3831+F3831-I3831))</f>
        <v/>
      </c>
      <c r="L3831" s="23">
        <f>IF(D3831="","",IF(D3831&lt;=0,"",1+COUNTIFS($D$3806:$D$3905,"&gt;0",$E$3806:$E$3905,"&gt;"&amp;E3831)))</f>
        <v/>
      </c>
      <c r="M3831" s="23">
        <f>IF(D3831="","",IF(AND(K3831&gt;0,L3831=1),"Yes","No"))</f>
        <v/>
      </c>
      <c r="N3831" s="50">
        <f>IF(D3831="","",N3731+F3831)</f>
        <v/>
      </c>
      <c r="O3831" s="49">
        <f>IF(D3831="","",IF(AND(K3831=0,K3731&gt;0),C3831,""))</f>
        <v/>
      </c>
    </row>
    <row r="3832">
      <c r="A3832" s="47">
        <f>IF(B3832="","",DATE(YEAR('Debt Inputs'!$E$2),MONTH('Debt Inputs'!$E$2)+38,1))</f>
        <v/>
      </c>
      <c r="B3832" s="18">
        <f>IF('Debt Inputs'!A32="","",'Debt Inputs'!A32)</f>
        <v/>
      </c>
      <c r="C3832" s="19">
        <f>IF(B3832="","",IFERROR(VLOOKUP(B3832,'Debt Inputs'!$A$6:$M$105,2,FALSE),""))</f>
        <v/>
      </c>
      <c r="D3832" s="48">
        <f>IF(B3832="","",K3732)</f>
        <v/>
      </c>
      <c r="E3832" s="21">
        <f>IF(B3832="","",IFERROR(VLOOKUP(B3832,'Debt Inputs'!$A$6:$M$105,5,FALSE),0))</f>
        <v/>
      </c>
      <c r="F3832" s="48">
        <f>IF(D3832="","",IFERROR(D3832*E3832/12,0))</f>
        <v/>
      </c>
      <c r="G3832" s="48">
        <f>IF(D3832="","",MIN(IFERROR(VLOOKUP(B3832,'Debt Inputs'!$A$6:$M$105,7,FALSE),0),D3832+F3832))</f>
        <v/>
      </c>
      <c r="H3832" s="48">
        <f>IF(D3832="","",IF(L3832=1,MAX(0,'Debt Inputs'!$B$2-SUM($G$3806:$G$3905)),0))</f>
        <v/>
      </c>
      <c r="I3832" s="48">
        <f>IF(D3832="","",MIN(D3832+F3832,G3832+H3832))</f>
        <v/>
      </c>
      <c r="J3832" s="48">
        <f>IF(D3832="","",MIN(D3832,MAX(0,I3832-F3832)))</f>
        <v/>
      </c>
      <c r="K3832" s="48">
        <f>IF(D3832="","",MAX(0,D3832+F3832-I3832))</f>
        <v/>
      </c>
      <c r="L3832" s="18">
        <f>IF(D3832="","",IF(D3832&lt;=0,"",1+COUNTIFS($D$3806:$D$3905,"&gt;0",$E$3806:$E$3905,"&gt;"&amp;E3832)))</f>
        <v/>
      </c>
      <c r="M3832" s="18">
        <f>IF(D3832="","",IF(AND(K3832&gt;0,L3832=1),"Yes","No"))</f>
        <v/>
      </c>
      <c r="N3832" s="48">
        <f>IF(D3832="","",N3732+F3832)</f>
        <v/>
      </c>
      <c r="O3832" s="47">
        <f>IF(D3832="","",IF(AND(K3832=0,K3732&gt;0),C3832,""))</f>
        <v/>
      </c>
    </row>
    <row r="3833">
      <c r="A3833" s="49">
        <f>IF(B3833="","",DATE(YEAR('Debt Inputs'!$E$2),MONTH('Debt Inputs'!$E$2)+38,1))</f>
        <v/>
      </c>
      <c r="B3833" s="23">
        <f>IF('Debt Inputs'!A33="","",'Debt Inputs'!A33)</f>
        <v/>
      </c>
      <c r="C3833" s="24">
        <f>IF(B3833="","",IFERROR(VLOOKUP(B3833,'Debt Inputs'!$A$6:$M$105,2,FALSE),""))</f>
        <v/>
      </c>
      <c r="D3833" s="50">
        <f>IF(B3833="","",K3733)</f>
        <v/>
      </c>
      <c r="E3833" s="26">
        <f>IF(B3833="","",IFERROR(VLOOKUP(B3833,'Debt Inputs'!$A$6:$M$105,5,FALSE),0))</f>
        <v/>
      </c>
      <c r="F3833" s="50">
        <f>IF(D3833="","",IFERROR(D3833*E3833/12,0))</f>
        <v/>
      </c>
      <c r="G3833" s="50">
        <f>IF(D3833="","",MIN(IFERROR(VLOOKUP(B3833,'Debt Inputs'!$A$6:$M$105,7,FALSE),0),D3833+F3833))</f>
        <v/>
      </c>
      <c r="H3833" s="50">
        <f>IF(D3833="","",IF(L3833=1,MAX(0,'Debt Inputs'!$B$2-SUM($G$3806:$G$3905)),0))</f>
        <v/>
      </c>
      <c r="I3833" s="50">
        <f>IF(D3833="","",MIN(D3833+F3833,G3833+H3833))</f>
        <v/>
      </c>
      <c r="J3833" s="50">
        <f>IF(D3833="","",MIN(D3833,MAX(0,I3833-F3833)))</f>
        <v/>
      </c>
      <c r="K3833" s="50">
        <f>IF(D3833="","",MAX(0,D3833+F3833-I3833))</f>
        <v/>
      </c>
      <c r="L3833" s="23">
        <f>IF(D3833="","",IF(D3833&lt;=0,"",1+COUNTIFS($D$3806:$D$3905,"&gt;0",$E$3806:$E$3905,"&gt;"&amp;E3833)))</f>
        <v/>
      </c>
      <c r="M3833" s="23">
        <f>IF(D3833="","",IF(AND(K3833&gt;0,L3833=1),"Yes","No"))</f>
        <v/>
      </c>
      <c r="N3833" s="50">
        <f>IF(D3833="","",N3733+F3833)</f>
        <v/>
      </c>
      <c r="O3833" s="49">
        <f>IF(D3833="","",IF(AND(K3833=0,K3733&gt;0),C3833,""))</f>
        <v/>
      </c>
    </row>
    <row r="3834">
      <c r="A3834" s="47">
        <f>IF(B3834="","",DATE(YEAR('Debt Inputs'!$E$2),MONTH('Debt Inputs'!$E$2)+38,1))</f>
        <v/>
      </c>
      <c r="B3834" s="18">
        <f>IF('Debt Inputs'!A34="","",'Debt Inputs'!A34)</f>
        <v/>
      </c>
      <c r="C3834" s="19">
        <f>IF(B3834="","",IFERROR(VLOOKUP(B3834,'Debt Inputs'!$A$6:$M$105,2,FALSE),""))</f>
        <v/>
      </c>
      <c r="D3834" s="48">
        <f>IF(B3834="","",K3734)</f>
        <v/>
      </c>
      <c r="E3834" s="21">
        <f>IF(B3834="","",IFERROR(VLOOKUP(B3834,'Debt Inputs'!$A$6:$M$105,5,FALSE),0))</f>
        <v/>
      </c>
      <c r="F3834" s="48">
        <f>IF(D3834="","",IFERROR(D3834*E3834/12,0))</f>
        <v/>
      </c>
      <c r="G3834" s="48">
        <f>IF(D3834="","",MIN(IFERROR(VLOOKUP(B3834,'Debt Inputs'!$A$6:$M$105,7,FALSE),0),D3834+F3834))</f>
        <v/>
      </c>
      <c r="H3834" s="48">
        <f>IF(D3834="","",IF(L3834=1,MAX(0,'Debt Inputs'!$B$2-SUM($G$3806:$G$3905)),0))</f>
        <v/>
      </c>
      <c r="I3834" s="48">
        <f>IF(D3834="","",MIN(D3834+F3834,G3834+H3834))</f>
        <v/>
      </c>
      <c r="J3834" s="48">
        <f>IF(D3834="","",MIN(D3834,MAX(0,I3834-F3834)))</f>
        <v/>
      </c>
      <c r="K3834" s="48">
        <f>IF(D3834="","",MAX(0,D3834+F3834-I3834))</f>
        <v/>
      </c>
      <c r="L3834" s="18">
        <f>IF(D3834="","",IF(D3834&lt;=0,"",1+COUNTIFS($D$3806:$D$3905,"&gt;0",$E$3806:$E$3905,"&gt;"&amp;E3834)))</f>
        <v/>
      </c>
      <c r="M3834" s="18">
        <f>IF(D3834="","",IF(AND(K3834&gt;0,L3834=1),"Yes","No"))</f>
        <v/>
      </c>
      <c r="N3834" s="48">
        <f>IF(D3834="","",N3734+F3834)</f>
        <v/>
      </c>
      <c r="O3834" s="47">
        <f>IF(D3834="","",IF(AND(K3834=0,K3734&gt;0),C3834,""))</f>
        <v/>
      </c>
    </row>
    <row r="3835">
      <c r="A3835" s="49">
        <f>IF(B3835="","",DATE(YEAR('Debt Inputs'!$E$2),MONTH('Debt Inputs'!$E$2)+38,1))</f>
        <v/>
      </c>
      <c r="B3835" s="23">
        <f>IF('Debt Inputs'!A35="","",'Debt Inputs'!A35)</f>
        <v/>
      </c>
      <c r="C3835" s="24">
        <f>IF(B3835="","",IFERROR(VLOOKUP(B3835,'Debt Inputs'!$A$6:$M$105,2,FALSE),""))</f>
        <v/>
      </c>
      <c r="D3835" s="50">
        <f>IF(B3835="","",K3735)</f>
        <v/>
      </c>
      <c r="E3835" s="26">
        <f>IF(B3835="","",IFERROR(VLOOKUP(B3835,'Debt Inputs'!$A$6:$M$105,5,FALSE),0))</f>
        <v/>
      </c>
      <c r="F3835" s="50">
        <f>IF(D3835="","",IFERROR(D3835*E3835/12,0))</f>
        <v/>
      </c>
      <c r="G3835" s="50">
        <f>IF(D3835="","",MIN(IFERROR(VLOOKUP(B3835,'Debt Inputs'!$A$6:$M$105,7,FALSE),0),D3835+F3835))</f>
        <v/>
      </c>
      <c r="H3835" s="50">
        <f>IF(D3835="","",IF(L3835=1,MAX(0,'Debt Inputs'!$B$2-SUM($G$3806:$G$3905)),0))</f>
        <v/>
      </c>
      <c r="I3835" s="50">
        <f>IF(D3835="","",MIN(D3835+F3835,G3835+H3835))</f>
        <v/>
      </c>
      <c r="J3835" s="50">
        <f>IF(D3835="","",MIN(D3835,MAX(0,I3835-F3835)))</f>
        <v/>
      </c>
      <c r="K3835" s="50">
        <f>IF(D3835="","",MAX(0,D3835+F3835-I3835))</f>
        <v/>
      </c>
      <c r="L3835" s="23">
        <f>IF(D3835="","",IF(D3835&lt;=0,"",1+COUNTIFS($D$3806:$D$3905,"&gt;0",$E$3806:$E$3905,"&gt;"&amp;E3835)))</f>
        <v/>
      </c>
      <c r="M3835" s="23">
        <f>IF(D3835="","",IF(AND(K3835&gt;0,L3835=1),"Yes","No"))</f>
        <v/>
      </c>
      <c r="N3835" s="50">
        <f>IF(D3835="","",N3735+F3835)</f>
        <v/>
      </c>
      <c r="O3835" s="49">
        <f>IF(D3835="","",IF(AND(K3835=0,K3735&gt;0),C3835,""))</f>
        <v/>
      </c>
    </row>
    <row r="3836">
      <c r="A3836" s="47">
        <f>IF(B3836="","",DATE(YEAR('Debt Inputs'!$E$2),MONTH('Debt Inputs'!$E$2)+38,1))</f>
        <v/>
      </c>
      <c r="B3836" s="18">
        <f>IF('Debt Inputs'!A36="","",'Debt Inputs'!A36)</f>
        <v/>
      </c>
      <c r="C3836" s="19">
        <f>IF(B3836="","",IFERROR(VLOOKUP(B3836,'Debt Inputs'!$A$6:$M$105,2,FALSE),""))</f>
        <v/>
      </c>
      <c r="D3836" s="48">
        <f>IF(B3836="","",K3736)</f>
        <v/>
      </c>
      <c r="E3836" s="21">
        <f>IF(B3836="","",IFERROR(VLOOKUP(B3836,'Debt Inputs'!$A$6:$M$105,5,FALSE),0))</f>
        <v/>
      </c>
      <c r="F3836" s="48">
        <f>IF(D3836="","",IFERROR(D3836*E3836/12,0))</f>
        <v/>
      </c>
      <c r="G3836" s="48">
        <f>IF(D3836="","",MIN(IFERROR(VLOOKUP(B3836,'Debt Inputs'!$A$6:$M$105,7,FALSE),0),D3836+F3836))</f>
        <v/>
      </c>
      <c r="H3836" s="48">
        <f>IF(D3836="","",IF(L3836=1,MAX(0,'Debt Inputs'!$B$2-SUM($G$3806:$G$3905)),0))</f>
        <v/>
      </c>
      <c r="I3836" s="48">
        <f>IF(D3836="","",MIN(D3836+F3836,G3836+H3836))</f>
        <v/>
      </c>
      <c r="J3836" s="48">
        <f>IF(D3836="","",MIN(D3836,MAX(0,I3836-F3836)))</f>
        <v/>
      </c>
      <c r="K3836" s="48">
        <f>IF(D3836="","",MAX(0,D3836+F3836-I3836))</f>
        <v/>
      </c>
      <c r="L3836" s="18">
        <f>IF(D3836="","",IF(D3836&lt;=0,"",1+COUNTIFS($D$3806:$D$3905,"&gt;0",$E$3806:$E$3905,"&gt;"&amp;E3836)))</f>
        <v/>
      </c>
      <c r="M3836" s="18">
        <f>IF(D3836="","",IF(AND(K3836&gt;0,L3836=1),"Yes","No"))</f>
        <v/>
      </c>
      <c r="N3836" s="48">
        <f>IF(D3836="","",N3736+F3836)</f>
        <v/>
      </c>
      <c r="O3836" s="47">
        <f>IF(D3836="","",IF(AND(K3836=0,K3736&gt;0),C3836,""))</f>
        <v/>
      </c>
    </row>
    <row r="3837">
      <c r="A3837" s="49">
        <f>IF(B3837="","",DATE(YEAR('Debt Inputs'!$E$2),MONTH('Debt Inputs'!$E$2)+38,1))</f>
        <v/>
      </c>
      <c r="B3837" s="23">
        <f>IF('Debt Inputs'!A37="","",'Debt Inputs'!A37)</f>
        <v/>
      </c>
      <c r="C3837" s="24">
        <f>IF(B3837="","",IFERROR(VLOOKUP(B3837,'Debt Inputs'!$A$6:$M$105,2,FALSE),""))</f>
        <v/>
      </c>
      <c r="D3837" s="50">
        <f>IF(B3837="","",K3737)</f>
        <v/>
      </c>
      <c r="E3837" s="26">
        <f>IF(B3837="","",IFERROR(VLOOKUP(B3837,'Debt Inputs'!$A$6:$M$105,5,FALSE),0))</f>
        <v/>
      </c>
      <c r="F3837" s="50">
        <f>IF(D3837="","",IFERROR(D3837*E3837/12,0))</f>
        <v/>
      </c>
      <c r="G3837" s="50">
        <f>IF(D3837="","",MIN(IFERROR(VLOOKUP(B3837,'Debt Inputs'!$A$6:$M$105,7,FALSE),0),D3837+F3837))</f>
        <v/>
      </c>
      <c r="H3837" s="50">
        <f>IF(D3837="","",IF(L3837=1,MAX(0,'Debt Inputs'!$B$2-SUM($G$3806:$G$3905)),0))</f>
        <v/>
      </c>
      <c r="I3837" s="50">
        <f>IF(D3837="","",MIN(D3837+F3837,G3837+H3837))</f>
        <v/>
      </c>
      <c r="J3837" s="50">
        <f>IF(D3837="","",MIN(D3837,MAX(0,I3837-F3837)))</f>
        <v/>
      </c>
      <c r="K3837" s="50">
        <f>IF(D3837="","",MAX(0,D3837+F3837-I3837))</f>
        <v/>
      </c>
      <c r="L3837" s="23">
        <f>IF(D3837="","",IF(D3837&lt;=0,"",1+COUNTIFS($D$3806:$D$3905,"&gt;0",$E$3806:$E$3905,"&gt;"&amp;E3837)))</f>
        <v/>
      </c>
      <c r="M3837" s="23">
        <f>IF(D3837="","",IF(AND(K3837&gt;0,L3837=1),"Yes","No"))</f>
        <v/>
      </c>
      <c r="N3837" s="50">
        <f>IF(D3837="","",N3737+F3837)</f>
        <v/>
      </c>
      <c r="O3837" s="49">
        <f>IF(D3837="","",IF(AND(K3837=0,K3737&gt;0),C3837,""))</f>
        <v/>
      </c>
    </row>
    <row r="3838">
      <c r="A3838" s="47">
        <f>IF(B3838="","",DATE(YEAR('Debt Inputs'!$E$2),MONTH('Debt Inputs'!$E$2)+38,1))</f>
        <v/>
      </c>
      <c r="B3838" s="18">
        <f>IF('Debt Inputs'!A38="","",'Debt Inputs'!A38)</f>
        <v/>
      </c>
      <c r="C3838" s="19">
        <f>IF(B3838="","",IFERROR(VLOOKUP(B3838,'Debt Inputs'!$A$6:$M$105,2,FALSE),""))</f>
        <v/>
      </c>
      <c r="D3838" s="48">
        <f>IF(B3838="","",K3738)</f>
        <v/>
      </c>
      <c r="E3838" s="21">
        <f>IF(B3838="","",IFERROR(VLOOKUP(B3838,'Debt Inputs'!$A$6:$M$105,5,FALSE),0))</f>
        <v/>
      </c>
      <c r="F3838" s="48">
        <f>IF(D3838="","",IFERROR(D3838*E3838/12,0))</f>
        <v/>
      </c>
      <c r="G3838" s="48">
        <f>IF(D3838="","",MIN(IFERROR(VLOOKUP(B3838,'Debt Inputs'!$A$6:$M$105,7,FALSE),0),D3838+F3838))</f>
        <v/>
      </c>
      <c r="H3838" s="48">
        <f>IF(D3838="","",IF(L3838=1,MAX(0,'Debt Inputs'!$B$2-SUM($G$3806:$G$3905)),0))</f>
        <v/>
      </c>
      <c r="I3838" s="48">
        <f>IF(D3838="","",MIN(D3838+F3838,G3838+H3838))</f>
        <v/>
      </c>
      <c r="J3838" s="48">
        <f>IF(D3838="","",MIN(D3838,MAX(0,I3838-F3838)))</f>
        <v/>
      </c>
      <c r="K3838" s="48">
        <f>IF(D3838="","",MAX(0,D3838+F3838-I3838))</f>
        <v/>
      </c>
      <c r="L3838" s="18">
        <f>IF(D3838="","",IF(D3838&lt;=0,"",1+COUNTIFS($D$3806:$D$3905,"&gt;0",$E$3806:$E$3905,"&gt;"&amp;E3838)))</f>
        <v/>
      </c>
      <c r="M3838" s="18">
        <f>IF(D3838="","",IF(AND(K3838&gt;0,L3838=1),"Yes","No"))</f>
        <v/>
      </c>
      <c r="N3838" s="48">
        <f>IF(D3838="","",N3738+F3838)</f>
        <v/>
      </c>
      <c r="O3838" s="47">
        <f>IF(D3838="","",IF(AND(K3838=0,K3738&gt;0),C3838,""))</f>
        <v/>
      </c>
    </row>
    <row r="3839">
      <c r="A3839" s="49">
        <f>IF(B3839="","",DATE(YEAR('Debt Inputs'!$E$2),MONTH('Debt Inputs'!$E$2)+38,1))</f>
        <v/>
      </c>
      <c r="B3839" s="23">
        <f>IF('Debt Inputs'!A39="","",'Debt Inputs'!A39)</f>
        <v/>
      </c>
      <c r="C3839" s="24">
        <f>IF(B3839="","",IFERROR(VLOOKUP(B3839,'Debt Inputs'!$A$6:$M$105,2,FALSE),""))</f>
        <v/>
      </c>
      <c r="D3839" s="50">
        <f>IF(B3839="","",K3739)</f>
        <v/>
      </c>
      <c r="E3839" s="26">
        <f>IF(B3839="","",IFERROR(VLOOKUP(B3839,'Debt Inputs'!$A$6:$M$105,5,FALSE),0))</f>
        <v/>
      </c>
      <c r="F3839" s="50">
        <f>IF(D3839="","",IFERROR(D3839*E3839/12,0))</f>
        <v/>
      </c>
      <c r="G3839" s="50">
        <f>IF(D3839="","",MIN(IFERROR(VLOOKUP(B3839,'Debt Inputs'!$A$6:$M$105,7,FALSE),0),D3839+F3839))</f>
        <v/>
      </c>
      <c r="H3839" s="50">
        <f>IF(D3839="","",IF(L3839=1,MAX(0,'Debt Inputs'!$B$2-SUM($G$3806:$G$3905)),0))</f>
        <v/>
      </c>
      <c r="I3839" s="50">
        <f>IF(D3839="","",MIN(D3839+F3839,G3839+H3839))</f>
        <v/>
      </c>
      <c r="J3839" s="50">
        <f>IF(D3839="","",MIN(D3839,MAX(0,I3839-F3839)))</f>
        <v/>
      </c>
      <c r="K3839" s="50">
        <f>IF(D3839="","",MAX(0,D3839+F3839-I3839))</f>
        <v/>
      </c>
      <c r="L3839" s="23">
        <f>IF(D3839="","",IF(D3839&lt;=0,"",1+COUNTIFS($D$3806:$D$3905,"&gt;0",$E$3806:$E$3905,"&gt;"&amp;E3839)))</f>
        <v/>
      </c>
      <c r="M3839" s="23">
        <f>IF(D3839="","",IF(AND(K3839&gt;0,L3839=1),"Yes","No"))</f>
        <v/>
      </c>
      <c r="N3839" s="50">
        <f>IF(D3839="","",N3739+F3839)</f>
        <v/>
      </c>
      <c r="O3839" s="49">
        <f>IF(D3839="","",IF(AND(K3839=0,K3739&gt;0),C3839,""))</f>
        <v/>
      </c>
    </row>
    <row r="3840">
      <c r="A3840" s="47">
        <f>IF(B3840="","",DATE(YEAR('Debt Inputs'!$E$2),MONTH('Debt Inputs'!$E$2)+38,1))</f>
        <v/>
      </c>
      <c r="B3840" s="18">
        <f>IF('Debt Inputs'!A40="","",'Debt Inputs'!A40)</f>
        <v/>
      </c>
      <c r="C3840" s="19">
        <f>IF(B3840="","",IFERROR(VLOOKUP(B3840,'Debt Inputs'!$A$6:$M$105,2,FALSE),""))</f>
        <v/>
      </c>
      <c r="D3840" s="48">
        <f>IF(B3840="","",K3740)</f>
        <v/>
      </c>
      <c r="E3840" s="21">
        <f>IF(B3840="","",IFERROR(VLOOKUP(B3840,'Debt Inputs'!$A$6:$M$105,5,FALSE),0))</f>
        <v/>
      </c>
      <c r="F3840" s="48">
        <f>IF(D3840="","",IFERROR(D3840*E3840/12,0))</f>
        <v/>
      </c>
      <c r="G3840" s="48">
        <f>IF(D3840="","",MIN(IFERROR(VLOOKUP(B3840,'Debt Inputs'!$A$6:$M$105,7,FALSE),0),D3840+F3840))</f>
        <v/>
      </c>
      <c r="H3840" s="48">
        <f>IF(D3840="","",IF(L3840=1,MAX(0,'Debt Inputs'!$B$2-SUM($G$3806:$G$3905)),0))</f>
        <v/>
      </c>
      <c r="I3840" s="48">
        <f>IF(D3840="","",MIN(D3840+F3840,G3840+H3840))</f>
        <v/>
      </c>
      <c r="J3840" s="48">
        <f>IF(D3840="","",MIN(D3840,MAX(0,I3840-F3840)))</f>
        <v/>
      </c>
      <c r="K3840" s="48">
        <f>IF(D3840="","",MAX(0,D3840+F3840-I3840))</f>
        <v/>
      </c>
      <c r="L3840" s="18">
        <f>IF(D3840="","",IF(D3840&lt;=0,"",1+COUNTIFS($D$3806:$D$3905,"&gt;0",$E$3806:$E$3905,"&gt;"&amp;E3840)))</f>
        <v/>
      </c>
      <c r="M3840" s="18">
        <f>IF(D3840="","",IF(AND(K3840&gt;0,L3840=1),"Yes","No"))</f>
        <v/>
      </c>
      <c r="N3840" s="48">
        <f>IF(D3840="","",N3740+F3840)</f>
        <v/>
      </c>
      <c r="O3840" s="47">
        <f>IF(D3840="","",IF(AND(K3840=0,K3740&gt;0),C3840,""))</f>
        <v/>
      </c>
    </row>
    <row r="3841">
      <c r="A3841" s="49">
        <f>IF(B3841="","",DATE(YEAR('Debt Inputs'!$E$2),MONTH('Debt Inputs'!$E$2)+38,1))</f>
        <v/>
      </c>
      <c r="B3841" s="23">
        <f>IF('Debt Inputs'!A41="","",'Debt Inputs'!A41)</f>
        <v/>
      </c>
      <c r="C3841" s="24">
        <f>IF(B3841="","",IFERROR(VLOOKUP(B3841,'Debt Inputs'!$A$6:$M$105,2,FALSE),""))</f>
        <v/>
      </c>
      <c r="D3841" s="50">
        <f>IF(B3841="","",K3741)</f>
        <v/>
      </c>
      <c r="E3841" s="26">
        <f>IF(B3841="","",IFERROR(VLOOKUP(B3841,'Debt Inputs'!$A$6:$M$105,5,FALSE),0))</f>
        <v/>
      </c>
      <c r="F3841" s="50">
        <f>IF(D3841="","",IFERROR(D3841*E3841/12,0))</f>
        <v/>
      </c>
      <c r="G3841" s="50">
        <f>IF(D3841="","",MIN(IFERROR(VLOOKUP(B3841,'Debt Inputs'!$A$6:$M$105,7,FALSE),0),D3841+F3841))</f>
        <v/>
      </c>
      <c r="H3841" s="50">
        <f>IF(D3841="","",IF(L3841=1,MAX(0,'Debt Inputs'!$B$2-SUM($G$3806:$G$3905)),0))</f>
        <v/>
      </c>
      <c r="I3841" s="50">
        <f>IF(D3841="","",MIN(D3841+F3841,G3841+H3841))</f>
        <v/>
      </c>
      <c r="J3841" s="50">
        <f>IF(D3841="","",MIN(D3841,MAX(0,I3841-F3841)))</f>
        <v/>
      </c>
      <c r="K3841" s="50">
        <f>IF(D3841="","",MAX(0,D3841+F3841-I3841))</f>
        <v/>
      </c>
      <c r="L3841" s="23">
        <f>IF(D3841="","",IF(D3841&lt;=0,"",1+COUNTIFS($D$3806:$D$3905,"&gt;0",$E$3806:$E$3905,"&gt;"&amp;E3841)))</f>
        <v/>
      </c>
      <c r="M3841" s="23">
        <f>IF(D3841="","",IF(AND(K3841&gt;0,L3841=1),"Yes","No"))</f>
        <v/>
      </c>
      <c r="N3841" s="50">
        <f>IF(D3841="","",N3741+F3841)</f>
        <v/>
      </c>
      <c r="O3841" s="49">
        <f>IF(D3841="","",IF(AND(K3841=0,K3741&gt;0),C3841,""))</f>
        <v/>
      </c>
    </row>
    <row r="3842">
      <c r="A3842" s="47">
        <f>IF(B3842="","",DATE(YEAR('Debt Inputs'!$E$2),MONTH('Debt Inputs'!$E$2)+38,1))</f>
        <v/>
      </c>
      <c r="B3842" s="18">
        <f>IF('Debt Inputs'!A42="","",'Debt Inputs'!A42)</f>
        <v/>
      </c>
      <c r="C3842" s="19">
        <f>IF(B3842="","",IFERROR(VLOOKUP(B3842,'Debt Inputs'!$A$6:$M$105,2,FALSE),""))</f>
        <v/>
      </c>
      <c r="D3842" s="48">
        <f>IF(B3842="","",K3742)</f>
        <v/>
      </c>
      <c r="E3842" s="21">
        <f>IF(B3842="","",IFERROR(VLOOKUP(B3842,'Debt Inputs'!$A$6:$M$105,5,FALSE),0))</f>
        <v/>
      </c>
      <c r="F3842" s="48">
        <f>IF(D3842="","",IFERROR(D3842*E3842/12,0))</f>
        <v/>
      </c>
      <c r="G3842" s="48">
        <f>IF(D3842="","",MIN(IFERROR(VLOOKUP(B3842,'Debt Inputs'!$A$6:$M$105,7,FALSE),0),D3842+F3842))</f>
        <v/>
      </c>
      <c r="H3842" s="48">
        <f>IF(D3842="","",IF(L3842=1,MAX(0,'Debt Inputs'!$B$2-SUM($G$3806:$G$3905)),0))</f>
        <v/>
      </c>
      <c r="I3842" s="48">
        <f>IF(D3842="","",MIN(D3842+F3842,G3842+H3842))</f>
        <v/>
      </c>
      <c r="J3842" s="48">
        <f>IF(D3842="","",MIN(D3842,MAX(0,I3842-F3842)))</f>
        <v/>
      </c>
      <c r="K3842" s="48">
        <f>IF(D3842="","",MAX(0,D3842+F3842-I3842))</f>
        <v/>
      </c>
      <c r="L3842" s="18">
        <f>IF(D3842="","",IF(D3842&lt;=0,"",1+COUNTIFS($D$3806:$D$3905,"&gt;0",$E$3806:$E$3905,"&gt;"&amp;E3842)))</f>
        <v/>
      </c>
      <c r="M3842" s="18">
        <f>IF(D3842="","",IF(AND(K3842&gt;0,L3842=1),"Yes","No"))</f>
        <v/>
      </c>
      <c r="N3842" s="48">
        <f>IF(D3842="","",N3742+F3842)</f>
        <v/>
      </c>
      <c r="O3842" s="47">
        <f>IF(D3842="","",IF(AND(K3842=0,K3742&gt;0),C3842,""))</f>
        <v/>
      </c>
    </row>
    <row r="3843">
      <c r="A3843" s="49">
        <f>IF(B3843="","",DATE(YEAR('Debt Inputs'!$E$2),MONTH('Debt Inputs'!$E$2)+38,1))</f>
        <v/>
      </c>
      <c r="B3843" s="23">
        <f>IF('Debt Inputs'!A43="","",'Debt Inputs'!A43)</f>
        <v/>
      </c>
      <c r="C3843" s="24">
        <f>IF(B3843="","",IFERROR(VLOOKUP(B3843,'Debt Inputs'!$A$6:$M$105,2,FALSE),""))</f>
        <v/>
      </c>
      <c r="D3843" s="50">
        <f>IF(B3843="","",K3743)</f>
        <v/>
      </c>
      <c r="E3843" s="26">
        <f>IF(B3843="","",IFERROR(VLOOKUP(B3843,'Debt Inputs'!$A$6:$M$105,5,FALSE),0))</f>
        <v/>
      </c>
      <c r="F3843" s="50">
        <f>IF(D3843="","",IFERROR(D3843*E3843/12,0))</f>
        <v/>
      </c>
      <c r="G3843" s="50">
        <f>IF(D3843="","",MIN(IFERROR(VLOOKUP(B3843,'Debt Inputs'!$A$6:$M$105,7,FALSE),0),D3843+F3843))</f>
        <v/>
      </c>
      <c r="H3843" s="50">
        <f>IF(D3843="","",IF(L3843=1,MAX(0,'Debt Inputs'!$B$2-SUM($G$3806:$G$3905)),0))</f>
        <v/>
      </c>
      <c r="I3843" s="50">
        <f>IF(D3843="","",MIN(D3843+F3843,G3843+H3843))</f>
        <v/>
      </c>
      <c r="J3843" s="50">
        <f>IF(D3843="","",MIN(D3843,MAX(0,I3843-F3843)))</f>
        <v/>
      </c>
      <c r="K3843" s="50">
        <f>IF(D3843="","",MAX(0,D3843+F3843-I3843))</f>
        <v/>
      </c>
      <c r="L3843" s="23">
        <f>IF(D3843="","",IF(D3843&lt;=0,"",1+COUNTIFS($D$3806:$D$3905,"&gt;0",$E$3806:$E$3905,"&gt;"&amp;E3843)))</f>
        <v/>
      </c>
      <c r="M3843" s="23">
        <f>IF(D3843="","",IF(AND(K3843&gt;0,L3843=1),"Yes","No"))</f>
        <v/>
      </c>
      <c r="N3843" s="50">
        <f>IF(D3843="","",N3743+F3843)</f>
        <v/>
      </c>
      <c r="O3843" s="49">
        <f>IF(D3843="","",IF(AND(K3843=0,K3743&gt;0),C3843,""))</f>
        <v/>
      </c>
    </row>
    <row r="3844">
      <c r="A3844" s="47">
        <f>IF(B3844="","",DATE(YEAR('Debt Inputs'!$E$2),MONTH('Debt Inputs'!$E$2)+38,1))</f>
        <v/>
      </c>
      <c r="B3844" s="18">
        <f>IF('Debt Inputs'!A44="","",'Debt Inputs'!A44)</f>
        <v/>
      </c>
      <c r="C3844" s="19">
        <f>IF(B3844="","",IFERROR(VLOOKUP(B3844,'Debt Inputs'!$A$6:$M$105,2,FALSE),""))</f>
        <v/>
      </c>
      <c r="D3844" s="48">
        <f>IF(B3844="","",K3744)</f>
        <v/>
      </c>
      <c r="E3844" s="21">
        <f>IF(B3844="","",IFERROR(VLOOKUP(B3844,'Debt Inputs'!$A$6:$M$105,5,FALSE),0))</f>
        <v/>
      </c>
      <c r="F3844" s="48">
        <f>IF(D3844="","",IFERROR(D3844*E3844/12,0))</f>
        <v/>
      </c>
      <c r="G3844" s="48">
        <f>IF(D3844="","",MIN(IFERROR(VLOOKUP(B3844,'Debt Inputs'!$A$6:$M$105,7,FALSE),0),D3844+F3844))</f>
        <v/>
      </c>
      <c r="H3844" s="48">
        <f>IF(D3844="","",IF(L3844=1,MAX(0,'Debt Inputs'!$B$2-SUM($G$3806:$G$3905)),0))</f>
        <v/>
      </c>
      <c r="I3844" s="48">
        <f>IF(D3844="","",MIN(D3844+F3844,G3844+H3844))</f>
        <v/>
      </c>
      <c r="J3844" s="48">
        <f>IF(D3844="","",MIN(D3844,MAX(0,I3844-F3844)))</f>
        <v/>
      </c>
      <c r="K3844" s="48">
        <f>IF(D3844="","",MAX(0,D3844+F3844-I3844))</f>
        <v/>
      </c>
      <c r="L3844" s="18">
        <f>IF(D3844="","",IF(D3844&lt;=0,"",1+COUNTIFS($D$3806:$D$3905,"&gt;0",$E$3806:$E$3905,"&gt;"&amp;E3844)))</f>
        <v/>
      </c>
      <c r="M3844" s="18">
        <f>IF(D3844="","",IF(AND(K3844&gt;0,L3844=1),"Yes","No"))</f>
        <v/>
      </c>
      <c r="N3844" s="48">
        <f>IF(D3844="","",N3744+F3844)</f>
        <v/>
      </c>
      <c r="O3844" s="47">
        <f>IF(D3844="","",IF(AND(K3844=0,K3744&gt;0),C3844,""))</f>
        <v/>
      </c>
    </row>
    <row r="3845">
      <c r="A3845" s="49">
        <f>IF(B3845="","",DATE(YEAR('Debt Inputs'!$E$2),MONTH('Debt Inputs'!$E$2)+38,1))</f>
        <v/>
      </c>
      <c r="B3845" s="23">
        <f>IF('Debt Inputs'!A45="","",'Debt Inputs'!A45)</f>
        <v/>
      </c>
      <c r="C3845" s="24">
        <f>IF(B3845="","",IFERROR(VLOOKUP(B3845,'Debt Inputs'!$A$6:$M$105,2,FALSE),""))</f>
        <v/>
      </c>
      <c r="D3845" s="50">
        <f>IF(B3845="","",K3745)</f>
        <v/>
      </c>
      <c r="E3845" s="26">
        <f>IF(B3845="","",IFERROR(VLOOKUP(B3845,'Debt Inputs'!$A$6:$M$105,5,FALSE),0))</f>
        <v/>
      </c>
      <c r="F3845" s="50">
        <f>IF(D3845="","",IFERROR(D3845*E3845/12,0))</f>
        <v/>
      </c>
      <c r="G3845" s="50">
        <f>IF(D3845="","",MIN(IFERROR(VLOOKUP(B3845,'Debt Inputs'!$A$6:$M$105,7,FALSE),0),D3845+F3845))</f>
        <v/>
      </c>
      <c r="H3845" s="50">
        <f>IF(D3845="","",IF(L3845=1,MAX(0,'Debt Inputs'!$B$2-SUM($G$3806:$G$3905)),0))</f>
        <v/>
      </c>
      <c r="I3845" s="50">
        <f>IF(D3845="","",MIN(D3845+F3845,G3845+H3845))</f>
        <v/>
      </c>
      <c r="J3845" s="50">
        <f>IF(D3845="","",MIN(D3845,MAX(0,I3845-F3845)))</f>
        <v/>
      </c>
      <c r="K3845" s="50">
        <f>IF(D3845="","",MAX(0,D3845+F3845-I3845))</f>
        <v/>
      </c>
      <c r="L3845" s="23">
        <f>IF(D3845="","",IF(D3845&lt;=0,"",1+COUNTIFS($D$3806:$D$3905,"&gt;0",$E$3806:$E$3905,"&gt;"&amp;E3845)))</f>
        <v/>
      </c>
      <c r="M3845" s="23">
        <f>IF(D3845="","",IF(AND(K3845&gt;0,L3845=1),"Yes","No"))</f>
        <v/>
      </c>
      <c r="N3845" s="50">
        <f>IF(D3845="","",N3745+F3845)</f>
        <v/>
      </c>
      <c r="O3845" s="49">
        <f>IF(D3845="","",IF(AND(K3845=0,K3745&gt;0),C3845,""))</f>
        <v/>
      </c>
    </row>
    <row r="3846">
      <c r="A3846" s="47">
        <f>IF(B3846="","",DATE(YEAR('Debt Inputs'!$E$2),MONTH('Debt Inputs'!$E$2)+38,1))</f>
        <v/>
      </c>
      <c r="B3846" s="18">
        <f>IF('Debt Inputs'!A46="","",'Debt Inputs'!A46)</f>
        <v/>
      </c>
      <c r="C3846" s="19">
        <f>IF(B3846="","",IFERROR(VLOOKUP(B3846,'Debt Inputs'!$A$6:$M$105,2,FALSE),""))</f>
        <v/>
      </c>
      <c r="D3846" s="48">
        <f>IF(B3846="","",K3746)</f>
        <v/>
      </c>
      <c r="E3846" s="21">
        <f>IF(B3846="","",IFERROR(VLOOKUP(B3846,'Debt Inputs'!$A$6:$M$105,5,FALSE),0))</f>
        <v/>
      </c>
      <c r="F3846" s="48">
        <f>IF(D3846="","",IFERROR(D3846*E3846/12,0))</f>
        <v/>
      </c>
      <c r="G3846" s="48">
        <f>IF(D3846="","",MIN(IFERROR(VLOOKUP(B3846,'Debt Inputs'!$A$6:$M$105,7,FALSE),0),D3846+F3846))</f>
        <v/>
      </c>
      <c r="H3846" s="48">
        <f>IF(D3846="","",IF(L3846=1,MAX(0,'Debt Inputs'!$B$2-SUM($G$3806:$G$3905)),0))</f>
        <v/>
      </c>
      <c r="I3846" s="48">
        <f>IF(D3846="","",MIN(D3846+F3846,G3846+H3846))</f>
        <v/>
      </c>
      <c r="J3846" s="48">
        <f>IF(D3846="","",MIN(D3846,MAX(0,I3846-F3846)))</f>
        <v/>
      </c>
      <c r="K3846" s="48">
        <f>IF(D3846="","",MAX(0,D3846+F3846-I3846))</f>
        <v/>
      </c>
      <c r="L3846" s="18">
        <f>IF(D3846="","",IF(D3846&lt;=0,"",1+COUNTIFS($D$3806:$D$3905,"&gt;0",$E$3806:$E$3905,"&gt;"&amp;E3846)))</f>
        <v/>
      </c>
      <c r="M3846" s="18">
        <f>IF(D3846="","",IF(AND(K3846&gt;0,L3846=1),"Yes","No"))</f>
        <v/>
      </c>
      <c r="N3846" s="48">
        <f>IF(D3846="","",N3746+F3846)</f>
        <v/>
      </c>
      <c r="O3846" s="47">
        <f>IF(D3846="","",IF(AND(K3846=0,K3746&gt;0),C3846,""))</f>
        <v/>
      </c>
    </row>
    <row r="3847">
      <c r="A3847" s="49">
        <f>IF(B3847="","",DATE(YEAR('Debt Inputs'!$E$2),MONTH('Debt Inputs'!$E$2)+38,1))</f>
        <v/>
      </c>
      <c r="B3847" s="23">
        <f>IF('Debt Inputs'!A47="","",'Debt Inputs'!A47)</f>
        <v/>
      </c>
      <c r="C3847" s="24">
        <f>IF(B3847="","",IFERROR(VLOOKUP(B3847,'Debt Inputs'!$A$6:$M$105,2,FALSE),""))</f>
        <v/>
      </c>
      <c r="D3847" s="50">
        <f>IF(B3847="","",K3747)</f>
        <v/>
      </c>
      <c r="E3847" s="26">
        <f>IF(B3847="","",IFERROR(VLOOKUP(B3847,'Debt Inputs'!$A$6:$M$105,5,FALSE),0))</f>
        <v/>
      </c>
      <c r="F3847" s="50">
        <f>IF(D3847="","",IFERROR(D3847*E3847/12,0))</f>
        <v/>
      </c>
      <c r="G3847" s="50">
        <f>IF(D3847="","",MIN(IFERROR(VLOOKUP(B3847,'Debt Inputs'!$A$6:$M$105,7,FALSE),0),D3847+F3847))</f>
        <v/>
      </c>
      <c r="H3847" s="50">
        <f>IF(D3847="","",IF(L3847=1,MAX(0,'Debt Inputs'!$B$2-SUM($G$3806:$G$3905)),0))</f>
        <v/>
      </c>
      <c r="I3847" s="50">
        <f>IF(D3847="","",MIN(D3847+F3847,G3847+H3847))</f>
        <v/>
      </c>
      <c r="J3847" s="50">
        <f>IF(D3847="","",MIN(D3847,MAX(0,I3847-F3847)))</f>
        <v/>
      </c>
      <c r="K3847" s="50">
        <f>IF(D3847="","",MAX(0,D3847+F3847-I3847))</f>
        <v/>
      </c>
      <c r="L3847" s="23">
        <f>IF(D3847="","",IF(D3847&lt;=0,"",1+COUNTIFS($D$3806:$D$3905,"&gt;0",$E$3806:$E$3905,"&gt;"&amp;E3847)))</f>
        <v/>
      </c>
      <c r="M3847" s="23">
        <f>IF(D3847="","",IF(AND(K3847&gt;0,L3847=1),"Yes","No"))</f>
        <v/>
      </c>
      <c r="N3847" s="50">
        <f>IF(D3847="","",N3747+F3847)</f>
        <v/>
      </c>
      <c r="O3847" s="49">
        <f>IF(D3847="","",IF(AND(K3847=0,K3747&gt;0),C3847,""))</f>
        <v/>
      </c>
    </row>
    <row r="3848">
      <c r="A3848" s="47">
        <f>IF(B3848="","",DATE(YEAR('Debt Inputs'!$E$2),MONTH('Debt Inputs'!$E$2)+38,1))</f>
        <v/>
      </c>
      <c r="B3848" s="18">
        <f>IF('Debt Inputs'!A48="","",'Debt Inputs'!A48)</f>
        <v/>
      </c>
      <c r="C3848" s="19">
        <f>IF(B3848="","",IFERROR(VLOOKUP(B3848,'Debt Inputs'!$A$6:$M$105,2,FALSE),""))</f>
        <v/>
      </c>
      <c r="D3848" s="48">
        <f>IF(B3848="","",K3748)</f>
        <v/>
      </c>
      <c r="E3848" s="21">
        <f>IF(B3848="","",IFERROR(VLOOKUP(B3848,'Debt Inputs'!$A$6:$M$105,5,FALSE),0))</f>
        <v/>
      </c>
      <c r="F3848" s="48">
        <f>IF(D3848="","",IFERROR(D3848*E3848/12,0))</f>
        <v/>
      </c>
      <c r="G3848" s="48">
        <f>IF(D3848="","",MIN(IFERROR(VLOOKUP(B3848,'Debt Inputs'!$A$6:$M$105,7,FALSE),0),D3848+F3848))</f>
        <v/>
      </c>
      <c r="H3848" s="48">
        <f>IF(D3848="","",IF(L3848=1,MAX(0,'Debt Inputs'!$B$2-SUM($G$3806:$G$3905)),0))</f>
        <v/>
      </c>
      <c r="I3848" s="48">
        <f>IF(D3848="","",MIN(D3848+F3848,G3848+H3848))</f>
        <v/>
      </c>
      <c r="J3848" s="48">
        <f>IF(D3848="","",MIN(D3848,MAX(0,I3848-F3848)))</f>
        <v/>
      </c>
      <c r="K3848" s="48">
        <f>IF(D3848="","",MAX(0,D3848+F3848-I3848))</f>
        <v/>
      </c>
      <c r="L3848" s="18">
        <f>IF(D3848="","",IF(D3848&lt;=0,"",1+COUNTIFS($D$3806:$D$3905,"&gt;0",$E$3806:$E$3905,"&gt;"&amp;E3848)))</f>
        <v/>
      </c>
      <c r="M3848" s="18">
        <f>IF(D3848="","",IF(AND(K3848&gt;0,L3848=1),"Yes","No"))</f>
        <v/>
      </c>
      <c r="N3848" s="48">
        <f>IF(D3848="","",N3748+F3848)</f>
        <v/>
      </c>
      <c r="O3848" s="47">
        <f>IF(D3848="","",IF(AND(K3848=0,K3748&gt;0),C3848,""))</f>
        <v/>
      </c>
    </row>
    <row r="3849">
      <c r="A3849" s="49">
        <f>IF(B3849="","",DATE(YEAR('Debt Inputs'!$E$2),MONTH('Debt Inputs'!$E$2)+38,1))</f>
        <v/>
      </c>
      <c r="B3849" s="23">
        <f>IF('Debt Inputs'!A49="","",'Debt Inputs'!A49)</f>
        <v/>
      </c>
      <c r="C3849" s="24">
        <f>IF(B3849="","",IFERROR(VLOOKUP(B3849,'Debt Inputs'!$A$6:$M$105,2,FALSE),""))</f>
        <v/>
      </c>
      <c r="D3849" s="50">
        <f>IF(B3849="","",K3749)</f>
        <v/>
      </c>
      <c r="E3849" s="26">
        <f>IF(B3849="","",IFERROR(VLOOKUP(B3849,'Debt Inputs'!$A$6:$M$105,5,FALSE),0))</f>
        <v/>
      </c>
      <c r="F3849" s="50">
        <f>IF(D3849="","",IFERROR(D3849*E3849/12,0))</f>
        <v/>
      </c>
      <c r="G3849" s="50">
        <f>IF(D3849="","",MIN(IFERROR(VLOOKUP(B3849,'Debt Inputs'!$A$6:$M$105,7,FALSE),0),D3849+F3849))</f>
        <v/>
      </c>
      <c r="H3849" s="50">
        <f>IF(D3849="","",IF(L3849=1,MAX(0,'Debt Inputs'!$B$2-SUM($G$3806:$G$3905)),0))</f>
        <v/>
      </c>
      <c r="I3849" s="50">
        <f>IF(D3849="","",MIN(D3849+F3849,G3849+H3849))</f>
        <v/>
      </c>
      <c r="J3849" s="50">
        <f>IF(D3849="","",MIN(D3849,MAX(0,I3849-F3849)))</f>
        <v/>
      </c>
      <c r="K3849" s="50">
        <f>IF(D3849="","",MAX(0,D3849+F3849-I3849))</f>
        <v/>
      </c>
      <c r="L3849" s="23">
        <f>IF(D3849="","",IF(D3849&lt;=0,"",1+COUNTIFS($D$3806:$D$3905,"&gt;0",$E$3806:$E$3905,"&gt;"&amp;E3849)))</f>
        <v/>
      </c>
      <c r="M3849" s="23">
        <f>IF(D3849="","",IF(AND(K3849&gt;0,L3849=1),"Yes","No"))</f>
        <v/>
      </c>
      <c r="N3849" s="50">
        <f>IF(D3849="","",N3749+F3849)</f>
        <v/>
      </c>
      <c r="O3849" s="49">
        <f>IF(D3849="","",IF(AND(K3849=0,K3749&gt;0),C3849,""))</f>
        <v/>
      </c>
    </row>
    <row r="3850">
      <c r="A3850" s="47">
        <f>IF(B3850="","",DATE(YEAR('Debt Inputs'!$E$2),MONTH('Debt Inputs'!$E$2)+38,1))</f>
        <v/>
      </c>
      <c r="B3850" s="18">
        <f>IF('Debt Inputs'!A50="","",'Debt Inputs'!A50)</f>
        <v/>
      </c>
      <c r="C3850" s="19">
        <f>IF(B3850="","",IFERROR(VLOOKUP(B3850,'Debt Inputs'!$A$6:$M$105,2,FALSE),""))</f>
        <v/>
      </c>
      <c r="D3850" s="48">
        <f>IF(B3850="","",K3750)</f>
        <v/>
      </c>
      <c r="E3850" s="21">
        <f>IF(B3850="","",IFERROR(VLOOKUP(B3850,'Debt Inputs'!$A$6:$M$105,5,FALSE),0))</f>
        <v/>
      </c>
      <c r="F3850" s="48">
        <f>IF(D3850="","",IFERROR(D3850*E3850/12,0))</f>
        <v/>
      </c>
      <c r="G3850" s="48">
        <f>IF(D3850="","",MIN(IFERROR(VLOOKUP(B3850,'Debt Inputs'!$A$6:$M$105,7,FALSE),0),D3850+F3850))</f>
        <v/>
      </c>
      <c r="H3850" s="48">
        <f>IF(D3850="","",IF(L3850=1,MAX(0,'Debt Inputs'!$B$2-SUM($G$3806:$G$3905)),0))</f>
        <v/>
      </c>
      <c r="I3850" s="48">
        <f>IF(D3850="","",MIN(D3850+F3850,G3850+H3850))</f>
        <v/>
      </c>
      <c r="J3850" s="48">
        <f>IF(D3850="","",MIN(D3850,MAX(0,I3850-F3850)))</f>
        <v/>
      </c>
      <c r="K3850" s="48">
        <f>IF(D3850="","",MAX(0,D3850+F3850-I3850))</f>
        <v/>
      </c>
      <c r="L3850" s="18">
        <f>IF(D3850="","",IF(D3850&lt;=0,"",1+COUNTIFS($D$3806:$D$3905,"&gt;0",$E$3806:$E$3905,"&gt;"&amp;E3850)))</f>
        <v/>
      </c>
      <c r="M3850" s="18">
        <f>IF(D3850="","",IF(AND(K3850&gt;0,L3850=1),"Yes","No"))</f>
        <v/>
      </c>
      <c r="N3850" s="48">
        <f>IF(D3850="","",N3750+F3850)</f>
        <v/>
      </c>
      <c r="O3850" s="47">
        <f>IF(D3850="","",IF(AND(K3850=0,K3750&gt;0),C3850,""))</f>
        <v/>
      </c>
    </row>
    <row r="3851">
      <c r="A3851" s="49">
        <f>IF(B3851="","",DATE(YEAR('Debt Inputs'!$E$2),MONTH('Debt Inputs'!$E$2)+38,1))</f>
        <v/>
      </c>
      <c r="B3851" s="23">
        <f>IF('Debt Inputs'!A51="","",'Debt Inputs'!A51)</f>
        <v/>
      </c>
      <c r="C3851" s="24">
        <f>IF(B3851="","",IFERROR(VLOOKUP(B3851,'Debt Inputs'!$A$6:$M$105,2,FALSE),""))</f>
        <v/>
      </c>
      <c r="D3851" s="50">
        <f>IF(B3851="","",K3751)</f>
        <v/>
      </c>
      <c r="E3851" s="26">
        <f>IF(B3851="","",IFERROR(VLOOKUP(B3851,'Debt Inputs'!$A$6:$M$105,5,FALSE),0))</f>
        <v/>
      </c>
      <c r="F3851" s="50">
        <f>IF(D3851="","",IFERROR(D3851*E3851/12,0))</f>
        <v/>
      </c>
      <c r="G3851" s="50">
        <f>IF(D3851="","",MIN(IFERROR(VLOOKUP(B3851,'Debt Inputs'!$A$6:$M$105,7,FALSE),0),D3851+F3851))</f>
        <v/>
      </c>
      <c r="H3851" s="50">
        <f>IF(D3851="","",IF(L3851=1,MAX(0,'Debt Inputs'!$B$2-SUM($G$3806:$G$3905)),0))</f>
        <v/>
      </c>
      <c r="I3851" s="50">
        <f>IF(D3851="","",MIN(D3851+F3851,G3851+H3851))</f>
        <v/>
      </c>
      <c r="J3851" s="50">
        <f>IF(D3851="","",MIN(D3851,MAX(0,I3851-F3851)))</f>
        <v/>
      </c>
      <c r="K3851" s="50">
        <f>IF(D3851="","",MAX(0,D3851+F3851-I3851))</f>
        <v/>
      </c>
      <c r="L3851" s="23">
        <f>IF(D3851="","",IF(D3851&lt;=0,"",1+COUNTIFS($D$3806:$D$3905,"&gt;0",$E$3806:$E$3905,"&gt;"&amp;E3851)))</f>
        <v/>
      </c>
      <c r="M3851" s="23">
        <f>IF(D3851="","",IF(AND(K3851&gt;0,L3851=1),"Yes","No"))</f>
        <v/>
      </c>
      <c r="N3851" s="50">
        <f>IF(D3851="","",N3751+F3851)</f>
        <v/>
      </c>
      <c r="O3851" s="49">
        <f>IF(D3851="","",IF(AND(K3851=0,K3751&gt;0),C3851,""))</f>
        <v/>
      </c>
    </row>
    <row r="3852">
      <c r="A3852" s="47">
        <f>IF(B3852="","",DATE(YEAR('Debt Inputs'!$E$2),MONTH('Debt Inputs'!$E$2)+38,1))</f>
        <v/>
      </c>
      <c r="B3852" s="18">
        <f>IF('Debt Inputs'!A52="","",'Debt Inputs'!A52)</f>
        <v/>
      </c>
      <c r="C3852" s="19">
        <f>IF(B3852="","",IFERROR(VLOOKUP(B3852,'Debt Inputs'!$A$6:$M$105,2,FALSE),""))</f>
        <v/>
      </c>
      <c r="D3852" s="48">
        <f>IF(B3852="","",K3752)</f>
        <v/>
      </c>
      <c r="E3852" s="21">
        <f>IF(B3852="","",IFERROR(VLOOKUP(B3852,'Debt Inputs'!$A$6:$M$105,5,FALSE),0))</f>
        <v/>
      </c>
      <c r="F3852" s="48">
        <f>IF(D3852="","",IFERROR(D3852*E3852/12,0))</f>
        <v/>
      </c>
      <c r="G3852" s="48">
        <f>IF(D3852="","",MIN(IFERROR(VLOOKUP(B3852,'Debt Inputs'!$A$6:$M$105,7,FALSE),0),D3852+F3852))</f>
        <v/>
      </c>
      <c r="H3852" s="48">
        <f>IF(D3852="","",IF(L3852=1,MAX(0,'Debt Inputs'!$B$2-SUM($G$3806:$G$3905)),0))</f>
        <v/>
      </c>
      <c r="I3852" s="48">
        <f>IF(D3852="","",MIN(D3852+F3852,G3852+H3852))</f>
        <v/>
      </c>
      <c r="J3852" s="48">
        <f>IF(D3852="","",MIN(D3852,MAX(0,I3852-F3852)))</f>
        <v/>
      </c>
      <c r="K3852" s="48">
        <f>IF(D3852="","",MAX(0,D3852+F3852-I3852))</f>
        <v/>
      </c>
      <c r="L3852" s="18">
        <f>IF(D3852="","",IF(D3852&lt;=0,"",1+COUNTIFS($D$3806:$D$3905,"&gt;0",$E$3806:$E$3905,"&gt;"&amp;E3852)))</f>
        <v/>
      </c>
      <c r="M3852" s="18">
        <f>IF(D3852="","",IF(AND(K3852&gt;0,L3852=1),"Yes","No"))</f>
        <v/>
      </c>
      <c r="N3852" s="48">
        <f>IF(D3852="","",N3752+F3852)</f>
        <v/>
      </c>
      <c r="O3852" s="47">
        <f>IF(D3852="","",IF(AND(K3852=0,K3752&gt;0),C3852,""))</f>
        <v/>
      </c>
    </row>
    <row r="3853">
      <c r="A3853" s="49">
        <f>IF(B3853="","",DATE(YEAR('Debt Inputs'!$E$2),MONTH('Debt Inputs'!$E$2)+38,1))</f>
        <v/>
      </c>
      <c r="B3853" s="23">
        <f>IF('Debt Inputs'!A53="","",'Debt Inputs'!A53)</f>
        <v/>
      </c>
      <c r="C3853" s="24">
        <f>IF(B3853="","",IFERROR(VLOOKUP(B3853,'Debt Inputs'!$A$6:$M$105,2,FALSE),""))</f>
        <v/>
      </c>
      <c r="D3853" s="50">
        <f>IF(B3853="","",K3753)</f>
        <v/>
      </c>
      <c r="E3853" s="26">
        <f>IF(B3853="","",IFERROR(VLOOKUP(B3853,'Debt Inputs'!$A$6:$M$105,5,FALSE),0))</f>
        <v/>
      </c>
      <c r="F3853" s="50">
        <f>IF(D3853="","",IFERROR(D3853*E3853/12,0))</f>
        <v/>
      </c>
      <c r="G3853" s="50">
        <f>IF(D3853="","",MIN(IFERROR(VLOOKUP(B3853,'Debt Inputs'!$A$6:$M$105,7,FALSE),0),D3853+F3853))</f>
        <v/>
      </c>
      <c r="H3853" s="50">
        <f>IF(D3853="","",IF(L3853=1,MAX(0,'Debt Inputs'!$B$2-SUM($G$3806:$G$3905)),0))</f>
        <v/>
      </c>
      <c r="I3853" s="50">
        <f>IF(D3853="","",MIN(D3853+F3853,G3853+H3853))</f>
        <v/>
      </c>
      <c r="J3853" s="50">
        <f>IF(D3853="","",MIN(D3853,MAX(0,I3853-F3853)))</f>
        <v/>
      </c>
      <c r="K3853" s="50">
        <f>IF(D3853="","",MAX(0,D3853+F3853-I3853))</f>
        <v/>
      </c>
      <c r="L3853" s="23">
        <f>IF(D3853="","",IF(D3853&lt;=0,"",1+COUNTIFS($D$3806:$D$3905,"&gt;0",$E$3806:$E$3905,"&gt;"&amp;E3853)))</f>
        <v/>
      </c>
      <c r="M3853" s="23">
        <f>IF(D3853="","",IF(AND(K3853&gt;0,L3853=1),"Yes","No"))</f>
        <v/>
      </c>
      <c r="N3853" s="50">
        <f>IF(D3853="","",N3753+F3853)</f>
        <v/>
      </c>
      <c r="O3853" s="49">
        <f>IF(D3853="","",IF(AND(K3853=0,K3753&gt;0),C3853,""))</f>
        <v/>
      </c>
    </row>
    <row r="3854">
      <c r="A3854" s="47">
        <f>IF(B3854="","",DATE(YEAR('Debt Inputs'!$E$2),MONTH('Debt Inputs'!$E$2)+38,1))</f>
        <v/>
      </c>
      <c r="B3854" s="18">
        <f>IF('Debt Inputs'!A54="","",'Debt Inputs'!A54)</f>
        <v/>
      </c>
      <c r="C3854" s="19">
        <f>IF(B3854="","",IFERROR(VLOOKUP(B3854,'Debt Inputs'!$A$6:$M$105,2,FALSE),""))</f>
        <v/>
      </c>
      <c r="D3854" s="48">
        <f>IF(B3854="","",K3754)</f>
        <v/>
      </c>
      <c r="E3854" s="21">
        <f>IF(B3854="","",IFERROR(VLOOKUP(B3854,'Debt Inputs'!$A$6:$M$105,5,FALSE),0))</f>
        <v/>
      </c>
      <c r="F3854" s="48">
        <f>IF(D3854="","",IFERROR(D3854*E3854/12,0))</f>
        <v/>
      </c>
      <c r="G3854" s="48">
        <f>IF(D3854="","",MIN(IFERROR(VLOOKUP(B3854,'Debt Inputs'!$A$6:$M$105,7,FALSE),0),D3854+F3854))</f>
        <v/>
      </c>
      <c r="H3854" s="48">
        <f>IF(D3854="","",IF(L3854=1,MAX(0,'Debt Inputs'!$B$2-SUM($G$3806:$G$3905)),0))</f>
        <v/>
      </c>
      <c r="I3854" s="48">
        <f>IF(D3854="","",MIN(D3854+F3854,G3854+H3854))</f>
        <v/>
      </c>
      <c r="J3854" s="48">
        <f>IF(D3854="","",MIN(D3854,MAX(0,I3854-F3854)))</f>
        <v/>
      </c>
      <c r="K3854" s="48">
        <f>IF(D3854="","",MAX(0,D3854+F3854-I3854))</f>
        <v/>
      </c>
      <c r="L3854" s="18">
        <f>IF(D3854="","",IF(D3854&lt;=0,"",1+COUNTIFS($D$3806:$D$3905,"&gt;0",$E$3806:$E$3905,"&gt;"&amp;E3854)))</f>
        <v/>
      </c>
      <c r="M3854" s="18">
        <f>IF(D3854="","",IF(AND(K3854&gt;0,L3854=1),"Yes","No"))</f>
        <v/>
      </c>
      <c r="N3854" s="48">
        <f>IF(D3854="","",N3754+F3854)</f>
        <v/>
      </c>
      <c r="O3854" s="47">
        <f>IF(D3854="","",IF(AND(K3854=0,K3754&gt;0),C3854,""))</f>
        <v/>
      </c>
    </row>
    <row r="3855">
      <c r="A3855" s="49">
        <f>IF(B3855="","",DATE(YEAR('Debt Inputs'!$E$2),MONTH('Debt Inputs'!$E$2)+38,1))</f>
        <v/>
      </c>
      <c r="B3855" s="23">
        <f>IF('Debt Inputs'!A55="","",'Debt Inputs'!A55)</f>
        <v/>
      </c>
      <c r="C3855" s="24">
        <f>IF(B3855="","",IFERROR(VLOOKUP(B3855,'Debt Inputs'!$A$6:$M$105,2,FALSE),""))</f>
        <v/>
      </c>
      <c r="D3855" s="50">
        <f>IF(B3855="","",K3755)</f>
        <v/>
      </c>
      <c r="E3855" s="26">
        <f>IF(B3855="","",IFERROR(VLOOKUP(B3855,'Debt Inputs'!$A$6:$M$105,5,FALSE),0))</f>
        <v/>
      </c>
      <c r="F3855" s="50">
        <f>IF(D3855="","",IFERROR(D3855*E3855/12,0))</f>
        <v/>
      </c>
      <c r="G3855" s="50">
        <f>IF(D3855="","",MIN(IFERROR(VLOOKUP(B3855,'Debt Inputs'!$A$6:$M$105,7,FALSE),0),D3855+F3855))</f>
        <v/>
      </c>
      <c r="H3855" s="50">
        <f>IF(D3855="","",IF(L3855=1,MAX(0,'Debt Inputs'!$B$2-SUM($G$3806:$G$3905)),0))</f>
        <v/>
      </c>
      <c r="I3855" s="50">
        <f>IF(D3855="","",MIN(D3855+F3855,G3855+H3855))</f>
        <v/>
      </c>
      <c r="J3855" s="50">
        <f>IF(D3855="","",MIN(D3855,MAX(0,I3855-F3855)))</f>
        <v/>
      </c>
      <c r="K3855" s="50">
        <f>IF(D3855="","",MAX(0,D3855+F3855-I3855))</f>
        <v/>
      </c>
      <c r="L3855" s="23">
        <f>IF(D3855="","",IF(D3855&lt;=0,"",1+COUNTIFS($D$3806:$D$3905,"&gt;0",$E$3806:$E$3905,"&gt;"&amp;E3855)))</f>
        <v/>
      </c>
      <c r="M3855" s="23">
        <f>IF(D3855="","",IF(AND(K3855&gt;0,L3855=1),"Yes","No"))</f>
        <v/>
      </c>
      <c r="N3855" s="50">
        <f>IF(D3855="","",N3755+F3855)</f>
        <v/>
      </c>
      <c r="O3855" s="49">
        <f>IF(D3855="","",IF(AND(K3855=0,K3755&gt;0),C3855,""))</f>
        <v/>
      </c>
    </row>
    <row r="3856">
      <c r="A3856" s="47">
        <f>IF(B3856="","",DATE(YEAR('Debt Inputs'!$E$2),MONTH('Debt Inputs'!$E$2)+38,1))</f>
        <v/>
      </c>
      <c r="B3856" s="18">
        <f>IF('Debt Inputs'!A56="","",'Debt Inputs'!A56)</f>
        <v/>
      </c>
      <c r="C3856" s="19">
        <f>IF(B3856="","",IFERROR(VLOOKUP(B3856,'Debt Inputs'!$A$6:$M$105,2,FALSE),""))</f>
        <v/>
      </c>
      <c r="D3856" s="48">
        <f>IF(B3856="","",K3756)</f>
        <v/>
      </c>
      <c r="E3856" s="21">
        <f>IF(B3856="","",IFERROR(VLOOKUP(B3856,'Debt Inputs'!$A$6:$M$105,5,FALSE),0))</f>
        <v/>
      </c>
      <c r="F3856" s="48">
        <f>IF(D3856="","",IFERROR(D3856*E3856/12,0))</f>
        <v/>
      </c>
      <c r="G3856" s="48">
        <f>IF(D3856="","",MIN(IFERROR(VLOOKUP(B3856,'Debt Inputs'!$A$6:$M$105,7,FALSE),0),D3856+F3856))</f>
        <v/>
      </c>
      <c r="H3856" s="48">
        <f>IF(D3856="","",IF(L3856=1,MAX(0,'Debt Inputs'!$B$2-SUM($G$3806:$G$3905)),0))</f>
        <v/>
      </c>
      <c r="I3856" s="48">
        <f>IF(D3856="","",MIN(D3856+F3856,G3856+H3856))</f>
        <v/>
      </c>
      <c r="J3856" s="48">
        <f>IF(D3856="","",MIN(D3856,MAX(0,I3856-F3856)))</f>
        <v/>
      </c>
      <c r="K3856" s="48">
        <f>IF(D3856="","",MAX(0,D3856+F3856-I3856))</f>
        <v/>
      </c>
      <c r="L3856" s="18">
        <f>IF(D3856="","",IF(D3856&lt;=0,"",1+COUNTIFS($D$3806:$D$3905,"&gt;0",$E$3806:$E$3905,"&gt;"&amp;E3856)))</f>
        <v/>
      </c>
      <c r="M3856" s="18">
        <f>IF(D3856="","",IF(AND(K3856&gt;0,L3856=1),"Yes","No"))</f>
        <v/>
      </c>
      <c r="N3856" s="48">
        <f>IF(D3856="","",N3756+F3856)</f>
        <v/>
      </c>
      <c r="O3856" s="47">
        <f>IF(D3856="","",IF(AND(K3856=0,K3756&gt;0),C3856,""))</f>
        <v/>
      </c>
    </row>
    <row r="3857">
      <c r="A3857" s="49">
        <f>IF(B3857="","",DATE(YEAR('Debt Inputs'!$E$2),MONTH('Debt Inputs'!$E$2)+38,1))</f>
        <v/>
      </c>
      <c r="B3857" s="23">
        <f>IF('Debt Inputs'!A57="","",'Debt Inputs'!A57)</f>
        <v/>
      </c>
      <c r="C3857" s="24">
        <f>IF(B3857="","",IFERROR(VLOOKUP(B3857,'Debt Inputs'!$A$6:$M$105,2,FALSE),""))</f>
        <v/>
      </c>
      <c r="D3857" s="50">
        <f>IF(B3857="","",K3757)</f>
        <v/>
      </c>
      <c r="E3857" s="26">
        <f>IF(B3857="","",IFERROR(VLOOKUP(B3857,'Debt Inputs'!$A$6:$M$105,5,FALSE),0))</f>
        <v/>
      </c>
      <c r="F3857" s="50">
        <f>IF(D3857="","",IFERROR(D3857*E3857/12,0))</f>
        <v/>
      </c>
      <c r="G3857" s="50">
        <f>IF(D3857="","",MIN(IFERROR(VLOOKUP(B3857,'Debt Inputs'!$A$6:$M$105,7,FALSE),0),D3857+F3857))</f>
        <v/>
      </c>
      <c r="H3857" s="50">
        <f>IF(D3857="","",IF(L3857=1,MAX(0,'Debt Inputs'!$B$2-SUM($G$3806:$G$3905)),0))</f>
        <v/>
      </c>
      <c r="I3857" s="50">
        <f>IF(D3857="","",MIN(D3857+F3857,G3857+H3857))</f>
        <v/>
      </c>
      <c r="J3857" s="50">
        <f>IF(D3857="","",MIN(D3857,MAX(0,I3857-F3857)))</f>
        <v/>
      </c>
      <c r="K3857" s="50">
        <f>IF(D3857="","",MAX(0,D3857+F3857-I3857))</f>
        <v/>
      </c>
      <c r="L3857" s="23">
        <f>IF(D3857="","",IF(D3857&lt;=0,"",1+COUNTIFS($D$3806:$D$3905,"&gt;0",$E$3806:$E$3905,"&gt;"&amp;E3857)))</f>
        <v/>
      </c>
      <c r="M3857" s="23">
        <f>IF(D3857="","",IF(AND(K3857&gt;0,L3857=1),"Yes","No"))</f>
        <v/>
      </c>
      <c r="N3857" s="50">
        <f>IF(D3857="","",N3757+F3857)</f>
        <v/>
      </c>
      <c r="O3857" s="49">
        <f>IF(D3857="","",IF(AND(K3857=0,K3757&gt;0),C3857,""))</f>
        <v/>
      </c>
    </row>
    <row r="3858">
      <c r="A3858" s="47">
        <f>IF(B3858="","",DATE(YEAR('Debt Inputs'!$E$2),MONTH('Debt Inputs'!$E$2)+38,1))</f>
        <v/>
      </c>
      <c r="B3858" s="18">
        <f>IF('Debt Inputs'!A58="","",'Debt Inputs'!A58)</f>
        <v/>
      </c>
      <c r="C3858" s="19">
        <f>IF(B3858="","",IFERROR(VLOOKUP(B3858,'Debt Inputs'!$A$6:$M$105,2,FALSE),""))</f>
        <v/>
      </c>
      <c r="D3858" s="48">
        <f>IF(B3858="","",K3758)</f>
        <v/>
      </c>
      <c r="E3858" s="21">
        <f>IF(B3858="","",IFERROR(VLOOKUP(B3858,'Debt Inputs'!$A$6:$M$105,5,FALSE),0))</f>
        <v/>
      </c>
      <c r="F3858" s="48">
        <f>IF(D3858="","",IFERROR(D3858*E3858/12,0))</f>
        <v/>
      </c>
      <c r="G3858" s="48">
        <f>IF(D3858="","",MIN(IFERROR(VLOOKUP(B3858,'Debt Inputs'!$A$6:$M$105,7,FALSE),0),D3858+F3858))</f>
        <v/>
      </c>
      <c r="H3858" s="48">
        <f>IF(D3858="","",IF(L3858=1,MAX(0,'Debt Inputs'!$B$2-SUM($G$3806:$G$3905)),0))</f>
        <v/>
      </c>
      <c r="I3858" s="48">
        <f>IF(D3858="","",MIN(D3858+F3858,G3858+H3858))</f>
        <v/>
      </c>
      <c r="J3858" s="48">
        <f>IF(D3858="","",MIN(D3858,MAX(0,I3858-F3858)))</f>
        <v/>
      </c>
      <c r="K3858" s="48">
        <f>IF(D3858="","",MAX(0,D3858+F3858-I3858))</f>
        <v/>
      </c>
      <c r="L3858" s="18">
        <f>IF(D3858="","",IF(D3858&lt;=0,"",1+COUNTIFS($D$3806:$D$3905,"&gt;0",$E$3806:$E$3905,"&gt;"&amp;E3858)))</f>
        <v/>
      </c>
      <c r="M3858" s="18">
        <f>IF(D3858="","",IF(AND(K3858&gt;0,L3858=1),"Yes","No"))</f>
        <v/>
      </c>
      <c r="N3858" s="48">
        <f>IF(D3858="","",N3758+F3858)</f>
        <v/>
      </c>
      <c r="O3858" s="47">
        <f>IF(D3858="","",IF(AND(K3858=0,K3758&gt;0),C3858,""))</f>
        <v/>
      </c>
    </row>
    <row r="3859">
      <c r="A3859" s="49">
        <f>IF(B3859="","",DATE(YEAR('Debt Inputs'!$E$2),MONTH('Debt Inputs'!$E$2)+38,1))</f>
        <v/>
      </c>
      <c r="B3859" s="23">
        <f>IF('Debt Inputs'!A59="","",'Debt Inputs'!A59)</f>
        <v/>
      </c>
      <c r="C3859" s="24">
        <f>IF(B3859="","",IFERROR(VLOOKUP(B3859,'Debt Inputs'!$A$6:$M$105,2,FALSE),""))</f>
        <v/>
      </c>
      <c r="D3859" s="50">
        <f>IF(B3859="","",K3759)</f>
        <v/>
      </c>
      <c r="E3859" s="26">
        <f>IF(B3859="","",IFERROR(VLOOKUP(B3859,'Debt Inputs'!$A$6:$M$105,5,FALSE),0))</f>
        <v/>
      </c>
      <c r="F3859" s="50">
        <f>IF(D3859="","",IFERROR(D3859*E3859/12,0))</f>
        <v/>
      </c>
      <c r="G3859" s="50">
        <f>IF(D3859="","",MIN(IFERROR(VLOOKUP(B3859,'Debt Inputs'!$A$6:$M$105,7,FALSE),0),D3859+F3859))</f>
        <v/>
      </c>
      <c r="H3859" s="50">
        <f>IF(D3859="","",IF(L3859=1,MAX(0,'Debt Inputs'!$B$2-SUM($G$3806:$G$3905)),0))</f>
        <v/>
      </c>
      <c r="I3859" s="50">
        <f>IF(D3859="","",MIN(D3859+F3859,G3859+H3859))</f>
        <v/>
      </c>
      <c r="J3859" s="50">
        <f>IF(D3859="","",MIN(D3859,MAX(0,I3859-F3859)))</f>
        <v/>
      </c>
      <c r="K3859" s="50">
        <f>IF(D3859="","",MAX(0,D3859+F3859-I3859))</f>
        <v/>
      </c>
      <c r="L3859" s="23">
        <f>IF(D3859="","",IF(D3859&lt;=0,"",1+COUNTIFS($D$3806:$D$3905,"&gt;0",$E$3806:$E$3905,"&gt;"&amp;E3859)))</f>
        <v/>
      </c>
      <c r="M3859" s="23">
        <f>IF(D3859="","",IF(AND(K3859&gt;0,L3859=1),"Yes","No"))</f>
        <v/>
      </c>
      <c r="N3859" s="50">
        <f>IF(D3859="","",N3759+F3859)</f>
        <v/>
      </c>
      <c r="O3859" s="49">
        <f>IF(D3859="","",IF(AND(K3859=0,K3759&gt;0),C3859,""))</f>
        <v/>
      </c>
    </row>
    <row r="3860">
      <c r="A3860" s="47">
        <f>IF(B3860="","",DATE(YEAR('Debt Inputs'!$E$2),MONTH('Debt Inputs'!$E$2)+38,1))</f>
        <v/>
      </c>
      <c r="B3860" s="18">
        <f>IF('Debt Inputs'!A60="","",'Debt Inputs'!A60)</f>
        <v/>
      </c>
      <c r="C3860" s="19">
        <f>IF(B3860="","",IFERROR(VLOOKUP(B3860,'Debt Inputs'!$A$6:$M$105,2,FALSE),""))</f>
        <v/>
      </c>
      <c r="D3860" s="48">
        <f>IF(B3860="","",K3760)</f>
        <v/>
      </c>
      <c r="E3860" s="21">
        <f>IF(B3860="","",IFERROR(VLOOKUP(B3860,'Debt Inputs'!$A$6:$M$105,5,FALSE),0))</f>
        <v/>
      </c>
      <c r="F3860" s="48">
        <f>IF(D3860="","",IFERROR(D3860*E3860/12,0))</f>
        <v/>
      </c>
      <c r="G3860" s="48">
        <f>IF(D3860="","",MIN(IFERROR(VLOOKUP(B3860,'Debt Inputs'!$A$6:$M$105,7,FALSE),0),D3860+F3860))</f>
        <v/>
      </c>
      <c r="H3860" s="48">
        <f>IF(D3860="","",IF(L3860=1,MAX(0,'Debt Inputs'!$B$2-SUM($G$3806:$G$3905)),0))</f>
        <v/>
      </c>
      <c r="I3860" s="48">
        <f>IF(D3860="","",MIN(D3860+F3860,G3860+H3860))</f>
        <v/>
      </c>
      <c r="J3860" s="48">
        <f>IF(D3860="","",MIN(D3860,MAX(0,I3860-F3860)))</f>
        <v/>
      </c>
      <c r="K3860" s="48">
        <f>IF(D3860="","",MAX(0,D3860+F3860-I3860))</f>
        <v/>
      </c>
      <c r="L3860" s="18">
        <f>IF(D3860="","",IF(D3860&lt;=0,"",1+COUNTIFS($D$3806:$D$3905,"&gt;0",$E$3806:$E$3905,"&gt;"&amp;E3860)))</f>
        <v/>
      </c>
      <c r="M3860" s="18">
        <f>IF(D3860="","",IF(AND(K3860&gt;0,L3860=1),"Yes","No"))</f>
        <v/>
      </c>
      <c r="N3860" s="48">
        <f>IF(D3860="","",N3760+F3860)</f>
        <v/>
      </c>
      <c r="O3860" s="47">
        <f>IF(D3860="","",IF(AND(K3860=0,K3760&gt;0),C3860,""))</f>
        <v/>
      </c>
    </row>
    <row r="3861">
      <c r="A3861" s="49">
        <f>IF(B3861="","",DATE(YEAR('Debt Inputs'!$E$2),MONTH('Debt Inputs'!$E$2)+38,1))</f>
        <v/>
      </c>
      <c r="B3861" s="23">
        <f>IF('Debt Inputs'!A61="","",'Debt Inputs'!A61)</f>
        <v/>
      </c>
      <c r="C3861" s="24">
        <f>IF(B3861="","",IFERROR(VLOOKUP(B3861,'Debt Inputs'!$A$6:$M$105,2,FALSE),""))</f>
        <v/>
      </c>
      <c r="D3861" s="50">
        <f>IF(B3861="","",K3761)</f>
        <v/>
      </c>
      <c r="E3861" s="26">
        <f>IF(B3861="","",IFERROR(VLOOKUP(B3861,'Debt Inputs'!$A$6:$M$105,5,FALSE),0))</f>
        <v/>
      </c>
      <c r="F3861" s="50">
        <f>IF(D3861="","",IFERROR(D3861*E3861/12,0))</f>
        <v/>
      </c>
      <c r="G3861" s="50">
        <f>IF(D3861="","",MIN(IFERROR(VLOOKUP(B3861,'Debt Inputs'!$A$6:$M$105,7,FALSE),0),D3861+F3861))</f>
        <v/>
      </c>
      <c r="H3861" s="50">
        <f>IF(D3861="","",IF(L3861=1,MAX(0,'Debt Inputs'!$B$2-SUM($G$3806:$G$3905)),0))</f>
        <v/>
      </c>
      <c r="I3861" s="50">
        <f>IF(D3861="","",MIN(D3861+F3861,G3861+H3861))</f>
        <v/>
      </c>
      <c r="J3861" s="50">
        <f>IF(D3861="","",MIN(D3861,MAX(0,I3861-F3861)))</f>
        <v/>
      </c>
      <c r="K3861" s="50">
        <f>IF(D3861="","",MAX(0,D3861+F3861-I3861))</f>
        <v/>
      </c>
      <c r="L3861" s="23">
        <f>IF(D3861="","",IF(D3861&lt;=0,"",1+COUNTIFS($D$3806:$D$3905,"&gt;0",$E$3806:$E$3905,"&gt;"&amp;E3861)))</f>
        <v/>
      </c>
      <c r="M3861" s="23">
        <f>IF(D3861="","",IF(AND(K3861&gt;0,L3861=1),"Yes","No"))</f>
        <v/>
      </c>
      <c r="N3861" s="50">
        <f>IF(D3861="","",N3761+F3861)</f>
        <v/>
      </c>
      <c r="O3861" s="49">
        <f>IF(D3861="","",IF(AND(K3861=0,K3761&gt;0),C3861,""))</f>
        <v/>
      </c>
    </row>
    <row r="3862">
      <c r="A3862" s="47">
        <f>IF(B3862="","",DATE(YEAR('Debt Inputs'!$E$2),MONTH('Debt Inputs'!$E$2)+38,1))</f>
        <v/>
      </c>
      <c r="B3862" s="18">
        <f>IF('Debt Inputs'!A62="","",'Debt Inputs'!A62)</f>
        <v/>
      </c>
      <c r="C3862" s="19">
        <f>IF(B3862="","",IFERROR(VLOOKUP(B3862,'Debt Inputs'!$A$6:$M$105,2,FALSE),""))</f>
        <v/>
      </c>
      <c r="D3862" s="48">
        <f>IF(B3862="","",K3762)</f>
        <v/>
      </c>
      <c r="E3862" s="21">
        <f>IF(B3862="","",IFERROR(VLOOKUP(B3862,'Debt Inputs'!$A$6:$M$105,5,FALSE),0))</f>
        <v/>
      </c>
      <c r="F3862" s="48">
        <f>IF(D3862="","",IFERROR(D3862*E3862/12,0))</f>
        <v/>
      </c>
      <c r="G3862" s="48">
        <f>IF(D3862="","",MIN(IFERROR(VLOOKUP(B3862,'Debt Inputs'!$A$6:$M$105,7,FALSE),0),D3862+F3862))</f>
        <v/>
      </c>
      <c r="H3862" s="48">
        <f>IF(D3862="","",IF(L3862=1,MAX(0,'Debt Inputs'!$B$2-SUM($G$3806:$G$3905)),0))</f>
        <v/>
      </c>
      <c r="I3862" s="48">
        <f>IF(D3862="","",MIN(D3862+F3862,G3862+H3862))</f>
        <v/>
      </c>
      <c r="J3862" s="48">
        <f>IF(D3862="","",MIN(D3862,MAX(0,I3862-F3862)))</f>
        <v/>
      </c>
      <c r="K3862" s="48">
        <f>IF(D3862="","",MAX(0,D3862+F3862-I3862))</f>
        <v/>
      </c>
      <c r="L3862" s="18">
        <f>IF(D3862="","",IF(D3862&lt;=0,"",1+COUNTIFS($D$3806:$D$3905,"&gt;0",$E$3806:$E$3905,"&gt;"&amp;E3862)))</f>
        <v/>
      </c>
      <c r="M3862" s="18">
        <f>IF(D3862="","",IF(AND(K3862&gt;0,L3862=1),"Yes","No"))</f>
        <v/>
      </c>
      <c r="N3862" s="48">
        <f>IF(D3862="","",N3762+F3862)</f>
        <v/>
      </c>
      <c r="O3862" s="47">
        <f>IF(D3862="","",IF(AND(K3862=0,K3762&gt;0),C3862,""))</f>
        <v/>
      </c>
    </row>
    <row r="3863">
      <c r="A3863" s="49">
        <f>IF(B3863="","",DATE(YEAR('Debt Inputs'!$E$2),MONTH('Debt Inputs'!$E$2)+38,1))</f>
        <v/>
      </c>
      <c r="B3863" s="23">
        <f>IF('Debt Inputs'!A63="","",'Debt Inputs'!A63)</f>
        <v/>
      </c>
      <c r="C3863" s="24">
        <f>IF(B3863="","",IFERROR(VLOOKUP(B3863,'Debt Inputs'!$A$6:$M$105,2,FALSE),""))</f>
        <v/>
      </c>
      <c r="D3863" s="50">
        <f>IF(B3863="","",K3763)</f>
        <v/>
      </c>
      <c r="E3863" s="26">
        <f>IF(B3863="","",IFERROR(VLOOKUP(B3863,'Debt Inputs'!$A$6:$M$105,5,FALSE),0))</f>
        <v/>
      </c>
      <c r="F3863" s="50">
        <f>IF(D3863="","",IFERROR(D3863*E3863/12,0))</f>
        <v/>
      </c>
      <c r="G3863" s="50">
        <f>IF(D3863="","",MIN(IFERROR(VLOOKUP(B3863,'Debt Inputs'!$A$6:$M$105,7,FALSE),0),D3863+F3863))</f>
        <v/>
      </c>
      <c r="H3863" s="50">
        <f>IF(D3863="","",IF(L3863=1,MAX(0,'Debt Inputs'!$B$2-SUM($G$3806:$G$3905)),0))</f>
        <v/>
      </c>
      <c r="I3863" s="50">
        <f>IF(D3863="","",MIN(D3863+F3863,G3863+H3863))</f>
        <v/>
      </c>
      <c r="J3863" s="50">
        <f>IF(D3863="","",MIN(D3863,MAX(0,I3863-F3863)))</f>
        <v/>
      </c>
      <c r="K3863" s="50">
        <f>IF(D3863="","",MAX(0,D3863+F3863-I3863))</f>
        <v/>
      </c>
      <c r="L3863" s="23">
        <f>IF(D3863="","",IF(D3863&lt;=0,"",1+COUNTIFS($D$3806:$D$3905,"&gt;0",$E$3806:$E$3905,"&gt;"&amp;E3863)))</f>
        <v/>
      </c>
      <c r="M3863" s="23">
        <f>IF(D3863="","",IF(AND(K3863&gt;0,L3863=1),"Yes","No"))</f>
        <v/>
      </c>
      <c r="N3863" s="50">
        <f>IF(D3863="","",N3763+F3863)</f>
        <v/>
      </c>
      <c r="O3863" s="49">
        <f>IF(D3863="","",IF(AND(K3863=0,K3763&gt;0),C3863,""))</f>
        <v/>
      </c>
    </row>
    <row r="3864">
      <c r="A3864" s="47">
        <f>IF(B3864="","",DATE(YEAR('Debt Inputs'!$E$2),MONTH('Debt Inputs'!$E$2)+38,1))</f>
        <v/>
      </c>
      <c r="B3864" s="18">
        <f>IF('Debt Inputs'!A64="","",'Debt Inputs'!A64)</f>
        <v/>
      </c>
      <c r="C3864" s="19">
        <f>IF(B3864="","",IFERROR(VLOOKUP(B3864,'Debt Inputs'!$A$6:$M$105,2,FALSE),""))</f>
        <v/>
      </c>
      <c r="D3864" s="48">
        <f>IF(B3864="","",K3764)</f>
        <v/>
      </c>
      <c r="E3864" s="21">
        <f>IF(B3864="","",IFERROR(VLOOKUP(B3864,'Debt Inputs'!$A$6:$M$105,5,FALSE),0))</f>
        <v/>
      </c>
      <c r="F3864" s="48">
        <f>IF(D3864="","",IFERROR(D3864*E3864/12,0))</f>
        <v/>
      </c>
      <c r="G3864" s="48">
        <f>IF(D3864="","",MIN(IFERROR(VLOOKUP(B3864,'Debt Inputs'!$A$6:$M$105,7,FALSE),0),D3864+F3864))</f>
        <v/>
      </c>
      <c r="H3864" s="48">
        <f>IF(D3864="","",IF(L3864=1,MAX(0,'Debt Inputs'!$B$2-SUM($G$3806:$G$3905)),0))</f>
        <v/>
      </c>
      <c r="I3864" s="48">
        <f>IF(D3864="","",MIN(D3864+F3864,G3864+H3864))</f>
        <v/>
      </c>
      <c r="J3864" s="48">
        <f>IF(D3864="","",MIN(D3864,MAX(0,I3864-F3864)))</f>
        <v/>
      </c>
      <c r="K3864" s="48">
        <f>IF(D3864="","",MAX(0,D3864+F3864-I3864))</f>
        <v/>
      </c>
      <c r="L3864" s="18">
        <f>IF(D3864="","",IF(D3864&lt;=0,"",1+COUNTIFS($D$3806:$D$3905,"&gt;0",$E$3806:$E$3905,"&gt;"&amp;E3864)))</f>
        <v/>
      </c>
      <c r="M3864" s="18">
        <f>IF(D3864="","",IF(AND(K3864&gt;0,L3864=1),"Yes","No"))</f>
        <v/>
      </c>
      <c r="N3864" s="48">
        <f>IF(D3864="","",N3764+F3864)</f>
        <v/>
      </c>
      <c r="O3864" s="47">
        <f>IF(D3864="","",IF(AND(K3864=0,K3764&gt;0),C3864,""))</f>
        <v/>
      </c>
    </row>
    <row r="3865">
      <c r="A3865" s="49">
        <f>IF(B3865="","",DATE(YEAR('Debt Inputs'!$E$2),MONTH('Debt Inputs'!$E$2)+38,1))</f>
        <v/>
      </c>
      <c r="B3865" s="23">
        <f>IF('Debt Inputs'!A65="","",'Debt Inputs'!A65)</f>
        <v/>
      </c>
      <c r="C3865" s="24">
        <f>IF(B3865="","",IFERROR(VLOOKUP(B3865,'Debt Inputs'!$A$6:$M$105,2,FALSE),""))</f>
        <v/>
      </c>
      <c r="D3865" s="50">
        <f>IF(B3865="","",K3765)</f>
        <v/>
      </c>
      <c r="E3865" s="26">
        <f>IF(B3865="","",IFERROR(VLOOKUP(B3865,'Debt Inputs'!$A$6:$M$105,5,FALSE),0))</f>
        <v/>
      </c>
      <c r="F3865" s="50">
        <f>IF(D3865="","",IFERROR(D3865*E3865/12,0))</f>
        <v/>
      </c>
      <c r="G3865" s="50">
        <f>IF(D3865="","",MIN(IFERROR(VLOOKUP(B3865,'Debt Inputs'!$A$6:$M$105,7,FALSE),0),D3865+F3865))</f>
        <v/>
      </c>
      <c r="H3865" s="50">
        <f>IF(D3865="","",IF(L3865=1,MAX(0,'Debt Inputs'!$B$2-SUM($G$3806:$G$3905)),0))</f>
        <v/>
      </c>
      <c r="I3865" s="50">
        <f>IF(D3865="","",MIN(D3865+F3865,G3865+H3865))</f>
        <v/>
      </c>
      <c r="J3865" s="50">
        <f>IF(D3865="","",MIN(D3865,MAX(0,I3865-F3865)))</f>
        <v/>
      </c>
      <c r="K3865" s="50">
        <f>IF(D3865="","",MAX(0,D3865+F3865-I3865))</f>
        <v/>
      </c>
      <c r="L3865" s="23">
        <f>IF(D3865="","",IF(D3865&lt;=0,"",1+COUNTIFS($D$3806:$D$3905,"&gt;0",$E$3806:$E$3905,"&gt;"&amp;E3865)))</f>
        <v/>
      </c>
      <c r="M3865" s="23">
        <f>IF(D3865="","",IF(AND(K3865&gt;0,L3865=1),"Yes","No"))</f>
        <v/>
      </c>
      <c r="N3865" s="50">
        <f>IF(D3865="","",N3765+F3865)</f>
        <v/>
      </c>
      <c r="O3865" s="49">
        <f>IF(D3865="","",IF(AND(K3865=0,K3765&gt;0),C3865,""))</f>
        <v/>
      </c>
    </row>
    <row r="3866">
      <c r="A3866" s="47">
        <f>IF(B3866="","",DATE(YEAR('Debt Inputs'!$E$2),MONTH('Debt Inputs'!$E$2)+38,1))</f>
        <v/>
      </c>
      <c r="B3866" s="18">
        <f>IF('Debt Inputs'!A66="","",'Debt Inputs'!A66)</f>
        <v/>
      </c>
      <c r="C3866" s="19">
        <f>IF(B3866="","",IFERROR(VLOOKUP(B3866,'Debt Inputs'!$A$6:$M$105,2,FALSE),""))</f>
        <v/>
      </c>
      <c r="D3866" s="48">
        <f>IF(B3866="","",K3766)</f>
        <v/>
      </c>
      <c r="E3866" s="21">
        <f>IF(B3866="","",IFERROR(VLOOKUP(B3866,'Debt Inputs'!$A$6:$M$105,5,FALSE),0))</f>
        <v/>
      </c>
      <c r="F3866" s="48">
        <f>IF(D3866="","",IFERROR(D3866*E3866/12,0))</f>
        <v/>
      </c>
      <c r="G3866" s="48">
        <f>IF(D3866="","",MIN(IFERROR(VLOOKUP(B3866,'Debt Inputs'!$A$6:$M$105,7,FALSE),0),D3866+F3866))</f>
        <v/>
      </c>
      <c r="H3866" s="48">
        <f>IF(D3866="","",IF(L3866=1,MAX(0,'Debt Inputs'!$B$2-SUM($G$3806:$G$3905)),0))</f>
        <v/>
      </c>
      <c r="I3866" s="48">
        <f>IF(D3866="","",MIN(D3866+F3866,G3866+H3866))</f>
        <v/>
      </c>
      <c r="J3866" s="48">
        <f>IF(D3866="","",MIN(D3866,MAX(0,I3866-F3866)))</f>
        <v/>
      </c>
      <c r="K3866" s="48">
        <f>IF(D3866="","",MAX(0,D3866+F3866-I3866))</f>
        <v/>
      </c>
      <c r="L3866" s="18">
        <f>IF(D3866="","",IF(D3866&lt;=0,"",1+COUNTIFS($D$3806:$D$3905,"&gt;0",$E$3806:$E$3905,"&gt;"&amp;E3866)))</f>
        <v/>
      </c>
      <c r="M3866" s="18">
        <f>IF(D3866="","",IF(AND(K3866&gt;0,L3866=1),"Yes","No"))</f>
        <v/>
      </c>
      <c r="N3866" s="48">
        <f>IF(D3866="","",N3766+F3866)</f>
        <v/>
      </c>
      <c r="O3866" s="47">
        <f>IF(D3866="","",IF(AND(K3866=0,K3766&gt;0),C3866,""))</f>
        <v/>
      </c>
    </row>
    <row r="3867">
      <c r="A3867" s="49">
        <f>IF(B3867="","",DATE(YEAR('Debt Inputs'!$E$2),MONTH('Debt Inputs'!$E$2)+38,1))</f>
        <v/>
      </c>
      <c r="B3867" s="23">
        <f>IF('Debt Inputs'!A67="","",'Debt Inputs'!A67)</f>
        <v/>
      </c>
      <c r="C3867" s="24">
        <f>IF(B3867="","",IFERROR(VLOOKUP(B3867,'Debt Inputs'!$A$6:$M$105,2,FALSE),""))</f>
        <v/>
      </c>
      <c r="D3867" s="50">
        <f>IF(B3867="","",K3767)</f>
        <v/>
      </c>
      <c r="E3867" s="26">
        <f>IF(B3867="","",IFERROR(VLOOKUP(B3867,'Debt Inputs'!$A$6:$M$105,5,FALSE),0))</f>
        <v/>
      </c>
      <c r="F3867" s="50">
        <f>IF(D3867="","",IFERROR(D3867*E3867/12,0))</f>
        <v/>
      </c>
      <c r="G3867" s="50">
        <f>IF(D3867="","",MIN(IFERROR(VLOOKUP(B3867,'Debt Inputs'!$A$6:$M$105,7,FALSE),0),D3867+F3867))</f>
        <v/>
      </c>
      <c r="H3867" s="50">
        <f>IF(D3867="","",IF(L3867=1,MAX(0,'Debt Inputs'!$B$2-SUM($G$3806:$G$3905)),0))</f>
        <v/>
      </c>
      <c r="I3867" s="50">
        <f>IF(D3867="","",MIN(D3867+F3867,G3867+H3867))</f>
        <v/>
      </c>
      <c r="J3867" s="50">
        <f>IF(D3867="","",MIN(D3867,MAX(0,I3867-F3867)))</f>
        <v/>
      </c>
      <c r="K3867" s="50">
        <f>IF(D3867="","",MAX(0,D3867+F3867-I3867))</f>
        <v/>
      </c>
      <c r="L3867" s="23">
        <f>IF(D3867="","",IF(D3867&lt;=0,"",1+COUNTIFS($D$3806:$D$3905,"&gt;0",$E$3806:$E$3905,"&gt;"&amp;E3867)))</f>
        <v/>
      </c>
      <c r="M3867" s="23">
        <f>IF(D3867="","",IF(AND(K3867&gt;0,L3867=1),"Yes","No"))</f>
        <v/>
      </c>
      <c r="N3867" s="50">
        <f>IF(D3867="","",N3767+F3867)</f>
        <v/>
      </c>
      <c r="O3867" s="49">
        <f>IF(D3867="","",IF(AND(K3867=0,K3767&gt;0),C3867,""))</f>
        <v/>
      </c>
    </row>
    <row r="3868">
      <c r="A3868" s="47">
        <f>IF(B3868="","",DATE(YEAR('Debt Inputs'!$E$2),MONTH('Debt Inputs'!$E$2)+38,1))</f>
        <v/>
      </c>
      <c r="B3868" s="18">
        <f>IF('Debt Inputs'!A68="","",'Debt Inputs'!A68)</f>
        <v/>
      </c>
      <c r="C3868" s="19">
        <f>IF(B3868="","",IFERROR(VLOOKUP(B3868,'Debt Inputs'!$A$6:$M$105,2,FALSE),""))</f>
        <v/>
      </c>
      <c r="D3868" s="48">
        <f>IF(B3868="","",K3768)</f>
        <v/>
      </c>
      <c r="E3868" s="21">
        <f>IF(B3868="","",IFERROR(VLOOKUP(B3868,'Debt Inputs'!$A$6:$M$105,5,FALSE),0))</f>
        <v/>
      </c>
      <c r="F3868" s="48">
        <f>IF(D3868="","",IFERROR(D3868*E3868/12,0))</f>
        <v/>
      </c>
      <c r="G3868" s="48">
        <f>IF(D3868="","",MIN(IFERROR(VLOOKUP(B3868,'Debt Inputs'!$A$6:$M$105,7,FALSE),0),D3868+F3868))</f>
        <v/>
      </c>
      <c r="H3868" s="48">
        <f>IF(D3868="","",IF(L3868=1,MAX(0,'Debt Inputs'!$B$2-SUM($G$3806:$G$3905)),0))</f>
        <v/>
      </c>
      <c r="I3868" s="48">
        <f>IF(D3868="","",MIN(D3868+F3868,G3868+H3868))</f>
        <v/>
      </c>
      <c r="J3868" s="48">
        <f>IF(D3868="","",MIN(D3868,MAX(0,I3868-F3868)))</f>
        <v/>
      </c>
      <c r="K3868" s="48">
        <f>IF(D3868="","",MAX(0,D3868+F3868-I3868))</f>
        <v/>
      </c>
      <c r="L3868" s="18">
        <f>IF(D3868="","",IF(D3868&lt;=0,"",1+COUNTIFS($D$3806:$D$3905,"&gt;0",$E$3806:$E$3905,"&gt;"&amp;E3868)))</f>
        <v/>
      </c>
      <c r="M3868" s="18">
        <f>IF(D3868="","",IF(AND(K3868&gt;0,L3868=1),"Yes","No"))</f>
        <v/>
      </c>
      <c r="N3868" s="48">
        <f>IF(D3868="","",N3768+F3868)</f>
        <v/>
      </c>
      <c r="O3868" s="47">
        <f>IF(D3868="","",IF(AND(K3868=0,K3768&gt;0),C3868,""))</f>
        <v/>
      </c>
    </row>
    <row r="3869">
      <c r="A3869" s="49">
        <f>IF(B3869="","",DATE(YEAR('Debt Inputs'!$E$2),MONTH('Debt Inputs'!$E$2)+38,1))</f>
        <v/>
      </c>
      <c r="B3869" s="23">
        <f>IF('Debt Inputs'!A69="","",'Debt Inputs'!A69)</f>
        <v/>
      </c>
      <c r="C3869" s="24">
        <f>IF(B3869="","",IFERROR(VLOOKUP(B3869,'Debt Inputs'!$A$6:$M$105,2,FALSE),""))</f>
        <v/>
      </c>
      <c r="D3869" s="50">
        <f>IF(B3869="","",K3769)</f>
        <v/>
      </c>
      <c r="E3869" s="26">
        <f>IF(B3869="","",IFERROR(VLOOKUP(B3869,'Debt Inputs'!$A$6:$M$105,5,FALSE),0))</f>
        <v/>
      </c>
      <c r="F3869" s="50">
        <f>IF(D3869="","",IFERROR(D3869*E3869/12,0))</f>
        <v/>
      </c>
      <c r="G3869" s="50">
        <f>IF(D3869="","",MIN(IFERROR(VLOOKUP(B3869,'Debt Inputs'!$A$6:$M$105,7,FALSE),0),D3869+F3869))</f>
        <v/>
      </c>
      <c r="H3869" s="50">
        <f>IF(D3869="","",IF(L3869=1,MAX(0,'Debt Inputs'!$B$2-SUM($G$3806:$G$3905)),0))</f>
        <v/>
      </c>
      <c r="I3869" s="50">
        <f>IF(D3869="","",MIN(D3869+F3869,G3869+H3869))</f>
        <v/>
      </c>
      <c r="J3869" s="50">
        <f>IF(D3869="","",MIN(D3869,MAX(0,I3869-F3869)))</f>
        <v/>
      </c>
      <c r="K3869" s="50">
        <f>IF(D3869="","",MAX(0,D3869+F3869-I3869))</f>
        <v/>
      </c>
      <c r="L3869" s="23">
        <f>IF(D3869="","",IF(D3869&lt;=0,"",1+COUNTIFS($D$3806:$D$3905,"&gt;0",$E$3806:$E$3905,"&gt;"&amp;E3869)))</f>
        <v/>
      </c>
      <c r="M3869" s="23">
        <f>IF(D3869="","",IF(AND(K3869&gt;0,L3869=1),"Yes","No"))</f>
        <v/>
      </c>
      <c r="N3869" s="50">
        <f>IF(D3869="","",N3769+F3869)</f>
        <v/>
      </c>
      <c r="O3869" s="49">
        <f>IF(D3869="","",IF(AND(K3869=0,K3769&gt;0),C3869,""))</f>
        <v/>
      </c>
    </row>
    <row r="3870">
      <c r="A3870" s="47">
        <f>IF(B3870="","",DATE(YEAR('Debt Inputs'!$E$2),MONTH('Debt Inputs'!$E$2)+38,1))</f>
        <v/>
      </c>
      <c r="B3870" s="18">
        <f>IF('Debt Inputs'!A70="","",'Debt Inputs'!A70)</f>
        <v/>
      </c>
      <c r="C3870" s="19">
        <f>IF(B3870="","",IFERROR(VLOOKUP(B3870,'Debt Inputs'!$A$6:$M$105,2,FALSE),""))</f>
        <v/>
      </c>
      <c r="D3870" s="48">
        <f>IF(B3870="","",K3770)</f>
        <v/>
      </c>
      <c r="E3870" s="21">
        <f>IF(B3870="","",IFERROR(VLOOKUP(B3870,'Debt Inputs'!$A$6:$M$105,5,FALSE),0))</f>
        <v/>
      </c>
      <c r="F3870" s="48">
        <f>IF(D3870="","",IFERROR(D3870*E3870/12,0))</f>
        <v/>
      </c>
      <c r="G3870" s="48">
        <f>IF(D3870="","",MIN(IFERROR(VLOOKUP(B3870,'Debt Inputs'!$A$6:$M$105,7,FALSE),0),D3870+F3870))</f>
        <v/>
      </c>
      <c r="H3870" s="48">
        <f>IF(D3870="","",IF(L3870=1,MAX(0,'Debt Inputs'!$B$2-SUM($G$3806:$G$3905)),0))</f>
        <v/>
      </c>
      <c r="I3870" s="48">
        <f>IF(D3870="","",MIN(D3870+F3870,G3870+H3870))</f>
        <v/>
      </c>
      <c r="J3870" s="48">
        <f>IF(D3870="","",MIN(D3870,MAX(0,I3870-F3870)))</f>
        <v/>
      </c>
      <c r="K3870" s="48">
        <f>IF(D3870="","",MAX(0,D3870+F3870-I3870))</f>
        <v/>
      </c>
      <c r="L3870" s="18">
        <f>IF(D3870="","",IF(D3870&lt;=0,"",1+COUNTIFS($D$3806:$D$3905,"&gt;0",$E$3806:$E$3905,"&gt;"&amp;E3870)))</f>
        <v/>
      </c>
      <c r="M3870" s="18">
        <f>IF(D3870="","",IF(AND(K3870&gt;0,L3870=1),"Yes","No"))</f>
        <v/>
      </c>
      <c r="N3870" s="48">
        <f>IF(D3870="","",N3770+F3870)</f>
        <v/>
      </c>
      <c r="O3870" s="47">
        <f>IF(D3870="","",IF(AND(K3870=0,K3770&gt;0),C3870,""))</f>
        <v/>
      </c>
    </row>
    <row r="3871">
      <c r="A3871" s="49">
        <f>IF(B3871="","",DATE(YEAR('Debt Inputs'!$E$2),MONTH('Debt Inputs'!$E$2)+38,1))</f>
        <v/>
      </c>
      <c r="B3871" s="23">
        <f>IF('Debt Inputs'!A71="","",'Debt Inputs'!A71)</f>
        <v/>
      </c>
      <c r="C3871" s="24">
        <f>IF(B3871="","",IFERROR(VLOOKUP(B3871,'Debt Inputs'!$A$6:$M$105,2,FALSE),""))</f>
        <v/>
      </c>
      <c r="D3871" s="50">
        <f>IF(B3871="","",K3771)</f>
        <v/>
      </c>
      <c r="E3871" s="26">
        <f>IF(B3871="","",IFERROR(VLOOKUP(B3871,'Debt Inputs'!$A$6:$M$105,5,FALSE),0))</f>
        <v/>
      </c>
      <c r="F3871" s="50">
        <f>IF(D3871="","",IFERROR(D3871*E3871/12,0))</f>
        <v/>
      </c>
      <c r="G3871" s="50">
        <f>IF(D3871="","",MIN(IFERROR(VLOOKUP(B3871,'Debt Inputs'!$A$6:$M$105,7,FALSE),0),D3871+F3871))</f>
        <v/>
      </c>
      <c r="H3871" s="50">
        <f>IF(D3871="","",IF(L3871=1,MAX(0,'Debt Inputs'!$B$2-SUM($G$3806:$G$3905)),0))</f>
        <v/>
      </c>
      <c r="I3871" s="50">
        <f>IF(D3871="","",MIN(D3871+F3871,G3871+H3871))</f>
        <v/>
      </c>
      <c r="J3871" s="50">
        <f>IF(D3871="","",MIN(D3871,MAX(0,I3871-F3871)))</f>
        <v/>
      </c>
      <c r="K3871" s="50">
        <f>IF(D3871="","",MAX(0,D3871+F3871-I3871))</f>
        <v/>
      </c>
      <c r="L3871" s="23">
        <f>IF(D3871="","",IF(D3871&lt;=0,"",1+COUNTIFS($D$3806:$D$3905,"&gt;0",$E$3806:$E$3905,"&gt;"&amp;E3871)))</f>
        <v/>
      </c>
      <c r="M3871" s="23">
        <f>IF(D3871="","",IF(AND(K3871&gt;0,L3871=1),"Yes","No"))</f>
        <v/>
      </c>
      <c r="N3871" s="50">
        <f>IF(D3871="","",N3771+F3871)</f>
        <v/>
      </c>
      <c r="O3871" s="49">
        <f>IF(D3871="","",IF(AND(K3871=0,K3771&gt;0),C3871,""))</f>
        <v/>
      </c>
    </row>
    <row r="3872">
      <c r="A3872" s="47">
        <f>IF(B3872="","",DATE(YEAR('Debt Inputs'!$E$2),MONTH('Debt Inputs'!$E$2)+38,1))</f>
        <v/>
      </c>
      <c r="B3872" s="18">
        <f>IF('Debt Inputs'!A72="","",'Debt Inputs'!A72)</f>
        <v/>
      </c>
      <c r="C3872" s="19">
        <f>IF(B3872="","",IFERROR(VLOOKUP(B3872,'Debt Inputs'!$A$6:$M$105,2,FALSE),""))</f>
        <v/>
      </c>
      <c r="D3872" s="48">
        <f>IF(B3872="","",K3772)</f>
        <v/>
      </c>
      <c r="E3872" s="21">
        <f>IF(B3872="","",IFERROR(VLOOKUP(B3872,'Debt Inputs'!$A$6:$M$105,5,FALSE),0))</f>
        <v/>
      </c>
      <c r="F3872" s="48">
        <f>IF(D3872="","",IFERROR(D3872*E3872/12,0))</f>
        <v/>
      </c>
      <c r="G3872" s="48">
        <f>IF(D3872="","",MIN(IFERROR(VLOOKUP(B3872,'Debt Inputs'!$A$6:$M$105,7,FALSE),0),D3872+F3872))</f>
        <v/>
      </c>
      <c r="H3872" s="48">
        <f>IF(D3872="","",IF(L3872=1,MAX(0,'Debt Inputs'!$B$2-SUM($G$3806:$G$3905)),0))</f>
        <v/>
      </c>
      <c r="I3872" s="48">
        <f>IF(D3872="","",MIN(D3872+F3872,G3872+H3872))</f>
        <v/>
      </c>
      <c r="J3872" s="48">
        <f>IF(D3872="","",MIN(D3872,MAX(0,I3872-F3872)))</f>
        <v/>
      </c>
      <c r="K3872" s="48">
        <f>IF(D3872="","",MAX(0,D3872+F3872-I3872))</f>
        <v/>
      </c>
      <c r="L3872" s="18">
        <f>IF(D3872="","",IF(D3872&lt;=0,"",1+COUNTIFS($D$3806:$D$3905,"&gt;0",$E$3806:$E$3905,"&gt;"&amp;E3872)))</f>
        <v/>
      </c>
      <c r="M3872" s="18">
        <f>IF(D3872="","",IF(AND(K3872&gt;0,L3872=1),"Yes","No"))</f>
        <v/>
      </c>
      <c r="N3872" s="48">
        <f>IF(D3872="","",N3772+F3872)</f>
        <v/>
      </c>
      <c r="O3872" s="47">
        <f>IF(D3872="","",IF(AND(K3872=0,K3772&gt;0),C3872,""))</f>
        <v/>
      </c>
    </row>
    <row r="3873">
      <c r="A3873" s="49">
        <f>IF(B3873="","",DATE(YEAR('Debt Inputs'!$E$2),MONTH('Debt Inputs'!$E$2)+38,1))</f>
        <v/>
      </c>
      <c r="B3873" s="23">
        <f>IF('Debt Inputs'!A73="","",'Debt Inputs'!A73)</f>
        <v/>
      </c>
      <c r="C3873" s="24">
        <f>IF(B3873="","",IFERROR(VLOOKUP(B3873,'Debt Inputs'!$A$6:$M$105,2,FALSE),""))</f>
        <v/>
      </c>
      <c r="D3873" s="50">
        <f>IF(B3873="","",K3773)</f>
        <v/>
      </c>
      <c r="E3873" s="26">
        <f>IF(B3873="","",IFERROR(VLOOKUP(B3873,'Debt Inputs'!$A$6:$M$105,5,FALSE),0))</f>
        <v/>
      </c>
      <c r="F3873" s="50">
        <f>IF(D3873="","",IFERROR(D3873*E3873/12,0))</f>
        <v/>
      </c>
      <c r="G3873" s="50">
        <f>IF(D3873="","",MIN(IFERROR(VLOOKUP(B3873,'Debt Inputs'!$A$6:$M$105,7,FALSE),0),D3873+F3873))</f>
        <v/>
      </c>
      <c r="H3873" s="50">
        <f>IF(D3873="","",IF(L3873=1,MAX(0,'Debt Inputs'!$B$2-SUM($G$3806:$G$3905)),0))</f>
        <v/>
      </c>
      <c r="I3873" s="50">
        <f>IF(D3873="","",MIN(D3873+F3873,G3873+H3873))</f>
        <v/>
      </c>
      <c r="J3873" s="50">
        <f>IF(D3873="","",MIN(D3873,MAX(0,I3873-F3873)))</f>
        <v/>
      </c>
      <c r="K3873" s="50">
        <f>IF(D3873="","",MAX(0,D3873+F3873-I3873))</f>
        <v/>
      </c>
      <c r="L3873" s="23">
        <f>IF(D3873="","",IF(D3873&lt;=0,"",1+COUNTIFS($D$3806:$D$3905,"&gt;0",$E$3806:$E$3905,"&gt;"&amp;E3873)))</f>
        <v/>
      </c>
      <c r="M3873" s="23">
        <f>IF(D3873="","",IF(AND(K3873&gt;0,L3873=1),"Yes","No"))</f>
        <v/>
      </c>
      <c r="N3873" s="50">
        <f>IF(D3873="","",N3773+F3873)</f>
        <v/>
      </c>
      <c r="O3873" s="49">
        <f>IF(D3873="","",IF(AND(K3873=0,K3773&gt;0),C3873,""))</f>
        <v/>
      </c>
    </row>
    <row r="3874">
      <c r="A3874" s="47">
        <f>IF(B3874="","",DATE(YEAR('Debt Inputs'!$E$2),MONTH('Debt Inputs'!$E$2)+38,1))</f>
        <v/>
      </c>
      <c r="B3874" s="18">
        <f>IF('Debt Inputs'!A74="","",'Debt Inputs'!A74)</f>
        <v/>
      </c>
      <c r="C3874" s="19">
        <f>IF(B3874="","",IFERROR(VLOOKUP(B3874,'Debt Inputs'!$A$6:$M$105,2,FALSE),""))</f>
        <v/>
      </c>
      <c r="D3874" s="48">
        <f>IF(B3874="","",K3774)</f>
        <v/>
      </c>
      <c r="E3874" s="21">
        <f>IF(B3874="","",IFERROR(VLOOKUP(B3874,'Debt Inputs'!$A$6:$M$105,5,FALSE),0))</f>
        <v/>
      </c>
      <c r="F3874" s="48">
        <f>IF(D3874="","",IFERROR(D3874*E3874/12,0))</f>
        <v/>
      </c>
      <c r="G3874" s="48">
        <f>IF(D3874="","",MIN(IFERROR(VLOOKUP(B3874,'Debt Inputs'!$A$6:$M$105,7,FALSE),0),D3874+F3874))</f>
        <v/>
      </c>
      <c r="H3874" s="48">
        <f>IF(D3874="","",IF(L3874=1,MAX(0,'Debt Inputs'!$B$2-SUM($G$3806:$G$3905)),0))</f>
        <v/>
      </c>
      <c r="I3874" s="48">
        <f>IF(D3874="","",MIN(D3874+F3874,G3874+H3874))</f>
        <v/>
      </c>
      <c r="J3874" s="48">
        <f>IF(D3874="","",MIN(D3874,MAX(0,I3874-F3874)))</f>
        <v/>
      </c>
      <c r="K3874" s="48">
        <f>IF(D3874="","",MAX(0,D3874+F3874-I3874))</f>
        <v/>
      </c>
      <c r="L3874" s="18">
        <f>IF(D3874="","",IF(D3874&lt;=0,"",1+COUNTIFS($D$3806:$D$3905,"&gt;0",$E$3806:$E$3905,"&gt;"&amp;E3874)))</f>
        <v/>
      </c>
      <c r="M3874" s="18">
        <f>IF(D3874="","",IF(AND(K3874&gt;0,L3874=1),"Yes","No"))</f>
        <v/>
      </c>
      <c r="N3874" s="48">
        <f>IF(D3874="","",N3774+F3874)</f>
        <v/>
      </c>
      <c r="O3874" s="47">
        <f>IF(D3874="","",IF(AND(K3874=0,K3774&gt;0),C3874,""))</f>
        <v/>
      </c>
    </row>
    <row r="3875">
      <c r="A3875" s="49">
        <f>IF(B3875="","",DATE(YEAR('Debt Inputs'!$E$2),MONTH('Debt Inputs'!$E$2)+38,1))</f>
        <v/>
      </c>
      <c r="B3875" s="23">
        <f>IF('Debt Inputs'!A75="","",'Debt Inputs'!A75)</f>
        <v/>
      </c>
      <c r="C3875" s="24">
        <f>IF(B3875="","",IFERROR(VLOOKUP(B3875,'Debt Inputs'!$A$6:$M$105,2,FALSE),""))</f>
        <v/>
      </c>
      <c r="D3875" s="50">
        <f>IF(B3875="","",K3775)</f>
        <v/>
      </c>
      <c r="E3875" s="26">
        <f>IF(B3875="","",IFERROR(VLOOKUP(B3875,'Debt Inputs'!$A$6:$M$105,5,FALSE),0))</f>
        <v/>
      </c>
      <c r="F3875" s="50">
        <f>IF(D3875="","",IFERROR(D3875*E3875/12,0))</f>
        <v/>
      </c>
      <c r="G3875" s="50">
        <f>IF(D3875="","",MIN(IFERROR(VLOOKUP(B3875,'Debt Inputs'!$A$6:$M$105,7,FALSE),0),D3875+F3875))</f>
        <v/>
      </c>
      <c r="H3875" s="50">
        <f>IF(D3875="","",IF(L3875=1,MAX(0,'Debt Inputs'!$B$2-SUM($G$3806:$G$3905)),0))</f>
        <v/>
      </c>
      <c r="I3875" s="50">
        <f>IF(D3875="","",MIN(D3875+F3875,G3875+H3875))</f>
        <v/>
      </c>
      <c r="J3875" s="50">
        <f>IF(D3875="","",MIN(D3875,MAX(0,I3875-F3875)))</f>
        <v/>
      </c>
      <c r="K3875" s="50">
        <f>IF(D3875="","",MAX(0,D3875+F3875-I3875))</f>
        <v/>
      </c>
      <c r="L3875" s="23">
        <f>IF(D3875="","",IF(D3875&lt;=0,"",1+COUNTIFS($D$3806:$D$3905,"&gt;0",$E$3806:$E$3905,"&gt;"&amp;E3875)))</f>
        <v/>
      </c>
      <c r="M3875" s="23">
        <f>IF(D3875="","",IF(AND(K3875&gt;0,L3875=1),"Yes","No"))</f>
        <v/>
      </c>
      <c r="N3875" s="50">
        <f>IF(D3875="","",N3775+F3875)</f>
        <v/>
      </c>
      <c r="O3875" s="49">
        <f>IF(D3875="","",IF(AND(K3875=0,K3775&gt;0),C3875,""))</f>
        <v/>
      </c>
    </row>
    <row r="3876">
      <c r="A3876" s="47">
        <f>IF(B3876="","",DATE(YEAR('Debt Inputs'!$E$2),MONTH('Debt Inputs'!$E$2)+38,1))</f>
        <v/>
      </c>
      <c r="B3876" s="18">
        <f>IF('Debt Inputs'!A76="","",'Debt Inputs'!A76)</f>
        <v/>
      </c>
      <c r="C3876" s="19">
        <f>IF(B3876="","",IFERROR(VLOOKUP(B3876,'Debt Inputs'!$A$6:$M$105,2,FALSE),""))</f>
        <v/>
      </c>
      <c r="D3876" s="48">
        <f>IF(B3876="","",K3776)</f>
        <v/>
      </c>
      <c r="E3876" s="21">
        <f>IF(B3876="","",IFERROR(VLOOKUP(B3876,'Debt Inputs'!$A$6:$M$105,5,FALSE),0))</f>
        <v/>
      </c>
      <c r="F3876" s="48">
        <f>IF(D3876="","",IFERROR(D3876*E3876/12,0))</f>
        <v/>
      </c>
      <c r="G3876" s="48">
        <f>IF(D3876="","",MIN(IFERROR(VLOOKUP(B3876,'Debt Inputs'!$A$6:$M$105,7,FALSE),0),D3876+F3876))</f>
        <v/>
      </c>
      <c r="H3876" s="48">
        <f>IF(D3876="","",IF(L3876=1,MAX(0,'Debt Inputs'!$B$2-SUM($G$3806:$G$3905)),0))</f>
        <v/>
      </c>
      <c r="I3876" s="48">
        <f>IF(D3876="","",MIN(D3876+F3876,G3876+H3876))</f>
        <v/>
      </c>
      <c r="J3876" s="48">
        <f>IF(D3876="","",MIN(D3876,MAX(0,I3876-F3876)))</f>
        <v/>
      </c>
      <c r="K3876" s="48">
        <f>IF(D3876="","",MAX(0,D3876+F3876-I3876))</f>
        <v/>
      </c>
      <c r="L3876" s="18">
        <f>IF(D3876="","",IF(D3876&lt;=0,"",1+COUNTIFS($D$3806:$D$3905,"&gt;0",$E$3806:$E$3905,"&gt;"&amp;E3876)))</f>
        <v/>
      </c>
      <c r="M3876" s="18">
        <f>IF(D3876="","",IF(AND(K3876&gt;0,L3876=1),"Yes","No"))</f>
        <v/>
      </c>
      <c r="N3876" s="48">
        <f>IF(D3876="","",N3776+F3876)</f>
        <v/>
      </c>
      <c r="O3876" s="47">
        <f>IF(D3876="","",IF(AND(K3876=0,K3776&gt;0),C3876,""))</f>
        <v/>
      </c>
    </row>
    <row r="3877">
      <c r="A3877" s="49">
        <f>IF(B3877="","",DATE(YEAR('Debt Inputs'!$E$2),MONTH('Debt Inputs'!$E$2)+38,1))</f>
        <v/>
      </c>
      <c r="B3877" s="23">
        <f>IF('Debt Inputs'!A77="","",'Debt Inputs'!A77)</f>
        <v/>
      </c>
      <c r="C3877" s="24">
        <f>IF(B3877="","",IFERROR(VLOOKUP(B3877,'Debt Inputs'!$A$6:$M$105,2,FALSE),""))</f>
        <v/>
      </c>
      <c r="D3877" s="50">
        <f>IF(B3877="","",K3777)</f>
        <v/>
      </c>
      <c r="E3877" s="26">
        <f>IF(B3877="","",IFERROR(VLOOKUP(B3877,'Debt Inputs'!$A$6:$M$105,5,FALSE),0))</f>
        <v/>
      </c>
      <c r="F3877" s="50">
        <f>IF(D3877="","",IFERROR(D3877*E3877/12,0))</f>
        <v/>
      </c>
      <c r="G3877" s="50">
        <f>IF(D3877="","",MIN(IFERROR(VLOOKUP(B3877,'Debt Inputs'!$A$6:$M$105,7,FALSE),0),D3877+F3877))</f>
        <v/>
      </c>
      <c r="H3877" s="50">
        <f>IF(D3877="","",IF(L3877=1,MAX(0,'Debt Inputs'!$B$2-SUM($G$3806:$G$3905)),0))</f>
        <v/>
      </c>
      <c r="I3877" s="50">
        <f>IF(D3877="","",MIN(D3877+F3877,G3877+H3877))</f>
        <v/>
      </c>
      <c r="J3877" s="50">
        <f>IF(D3877="","",MIN(D3877,MAX(0,I3877-F3877)))</f>
        <v/>
      </c>
      <c r="K3877" s="50">
        <f>IF(D3877="","",MAX(0,D3877+F3877-I3877))</f>
        <v/>
      </c>
      <c r="L3877" s="23">
        <f>IF(D3877="","",IF(D3877&lt;=0,"",1+COUNTIFS($D$3806:$D$3905,"&gt;0",$E$3806:$E$3905,"&gt;"&amp;E3877)))</f>
        <v/>
      </c>
      <c r="M3877" s="23">
        <f>IF(D3877="","",IF(AND(K3877&gt;0,L3877=1),"Yes","No"))</f>
        <v/>
      </c>
      <c r="N3877" s="50">
        <f>IF(D3877="","",N3777+F3877)</f>
        <v/>
      </c>
      <c r="O3877" s="49">
        <f>IF(D3877="","",IF(AND(K3877=0,K3777&gt;0),C3877,""))</f>
        <v/>
      </c>
    </row>
    <row r="3878">
      <c r="A3878" s="47">
        <f>IF(B3878="","",DATE(YEAR('Debt Inputs'!$E$2),MONTH('Debt Inputs'!$E$2)+38,1))</f>
        <v/>
      </c>
      <c r="B3878" s="18">
        <f>IF('Debt Inputs'!A78="","",'Debt Inputs'!A78)</f>
        <v/>
      </c>
      <c r="C3878" s="19">
        <f>IF(B3878="","",IFERROR(VLOOKUP(B3878,'Debt Inputs'!$A$6:$M$105,2,FALSE),""))</f>
        <v/>
      </c>
      <c r="D3878" s="48">
        <f>IF(B3878="","",K3778)</f>
        <v/>
      </c>
      <c r="E3878" s="21">
        <f>IF(B3878="","",IFERROR(VLOOKUP(B3878,'Debt Inputs'!$A$6:$M$105,5,FALSE),0))</f>
        <v/>
      </c>
      <c r="F3878" s="48">
        <f>IF(D3878="","",IFERROR(D3878*E3878/12,0))</f>
        <v/>
      </c>
      <c r="G3878" s="48">
        <f>IF(D3878="","",MIN(IFERROR(VLOOKUP(B3878,'Debt Inputs'!$A$6:$M$105,7,FALSE),0),D3878+F3878))</f>
        <v/>
      </c>
      <c r="H3878" s="48">
        <f>IF(D3878="","",IF(L3878=1,MAX(0,'Debt Inputs'!$B$2-SUM($G$3806:$G$3905)),0))</f>
        <v/>
      </c>
      <c r="I3878" s="48">
        <f>IF(D3878="","",MIN(D3878+F3878,G3878+H3878))</f>
        <v/>
      </c>
      <c r="J3878" s="48">
        <f>IF(D3878="","",MIN(D3878,MAX(0,I3878-F3878)))</f>
        <v/>
      </c>
      <c r="K3878" s="48">
        <f>IF(D3878="","",MAX(0,D3878+F3878-I3878))</f>
        <v/>
      </c>
      <c r="L3878" s="18">
        <f>IF(D3878="","",IF(D3878&lt;=0,"",1+COUNTIFS($D$3806:$D$3905,"&gt;0",$E$3806:$E$3905,"&gt;"&amp;E3878)))</f>
        <v/>
      </c>
      <c r="M3878" s="18">
        <f>IF(D3878="","",IF(AND(K3878&gt;0,L3878=1),"Yes","No"))</f>
        <v/>
      </c>
      <c r="N3878" s="48">
        <f>IF(D3878="","",N3778+F3878)</f>
        <v/>
      </c>
      <c r="O3878" s="47">
        <f>IF(D3878="","",IF(AND(K3878=0,K3778&gt;0),C3878,""))</f>
        <v/>
      </c>
    </row>
    <row r="3879">
      <c r="A3879" s="49">
        <f>IF(B3879="","",DATE(YEAR('Debt Inputs'!$E$2),MONTH('Debt Inputs'!$E$2)+38,1))</f>
        <v/>
      </c>
      <c r="B3879" s="23">
        <f>IF('Debt Inputs'!A79="","",'Debt Inputs'!A79)</f>
        <v/>
      </c>
      <c r="C3879" s="24">
        <f>IF(B3879="","",IFERROR(VLOOKUP(B3879,'Debt Inputs'!$A$6:$M$105,2,FALSE),""))</f>
        <v/>
      </c>
      <c r="D3879" s="50">
        <f>IF(B3879="","",K3779)</f>
        <v/>
      </c>
      <c r="E3879" s="26">
        <f>IF(B3879="","",IFERROR(VLOOKUP(B3879,'Debt Inputs'!$A$6:$M$105,5,FALSE),0))</f>
        <v/>
      </c>
      <c r="F3879" s="50">
        <f>IF(D3879="","",IFERROR(D3879*E3879/12,0))</f>
        <v/>
      </c>
      <c r="G3879" s="50">
        <f>IF(D3879="","",MIN(IFERROR(VLOOKUP(B3879,'Debt Inputs'!$A$6:$M$105,7,FALSE),0),D3879+F3879))</f>
        <v/>
      </c>
      <c r="H3879" s="50">
        <f>IF(D3879="","",IF(L3879=1,MAX(0,'Debt Inputs'!$B$2-SUM($G$3806:$G$3905)),0))</f>
        <v/>
      </c>
      <c r="I3879" s="50">
        <f>IF(D3879="","",MIN(D3879+F3879,G3879+H3879))</f>
        <v/>
      </c>
      <c r="J3879" s="50">
        <f>IF(D3879="","",MIN(D3879,MAX(0,I3879-F3879)))</f>
        <v/>
      </c>
      <c r="K3879" s="50">
        <f>IF(D3879="","",MAX(0,D3879+F3879-I3879))</f>
        <v/>
      </c>
      <c r="L3879" s="23">
        <f>IF(D3879="","",IF(D3879&lt;=0,"",1+COUNTIFS($D$3806:$D$3905,"&gt;0",$E$3806:$E$3905,"&gt;"&amp;E3879)))</f>
        <v/>
      </c>
      <c r="M3879" s="23">
        <f>IF(D3879="","",IF(AND(K3879&gt;0,L3879=1),"Yes","No"))</f>
        <v/>
      </c>
      <c r="N3879" s="50">
        <f>IF(D3879="","",N3779+F3879)</f>
        <v/>
      </c>
      <c r="O3879" s="49">
        <f>IF(D3879="","",IF(AND(K3879=0,K3779&gt;0),C3879,""))</f>
        <v/>
      </c>
    </row>
    <row r="3880">
      <c r="A3880" s="47">
        <f>IF(B3880="","",DATE(YEAR('Debt Inputs'!$E$2),MONTH('Debt Inputs'!$E$2)+38,1))</f>
        <v/>
      </c>
      <c r="B3880" s="18">
        <f>IF('Debt Inputs'!A80="","",'Debt Inputs'!A80)</f>
        <v/>
      </c>
      <c r="C3880" s="19">
        <f>IF(B3880="","",IFERROR(VLOOKUP(B3880,'Debt Inputs'!$A$6:$M$105,2,FALSE),""))</f>
        <v/>
      </c>
      <c r="D3880" s="48">
        <f>IF(B3880="","",K3780)</f>
        <v/>
      </c>
      <c r="E3880" s="21">
        <f>IF(B3880="","",IFERROR(VLOOKUP(B3880,'Debt Inputs'!$A$6:$M$105,5,FALSE),0))</f>
        <v/>
      </c>
      <c r="F3880" s="48">
        <f>IF(D3880="","",IFERROR(D3880*E3880/12,0))</f>
        <v/>
      </c>
      <c r="G3880" s="48">
        <f>IF(D3880="","",MIN(IFERROR(VLOOKUP(B3880,'Debt Inputs'!$A$6:$M$105,7,FALSE),0),D3880+F3880))</f>
        <v/>
      </c>
      <c r="H3880" s="48">
        <f>IF(D3880="","",IF(L3880=1,MAX(0,'Debt Inputs'!$B$2-SUM($G$3806:$G$3905)),0))</f>
        <v/>
      </c>
      <c r="I3880" s="48">
        <f>IF(D3880="","",MIN(D3880+F3880,G3880+H3880))</f>
        <v/>
      </c>
      <c r="J3880" s="48">
        <f>IF(D3880="","",MIN(D3880,MAX(0,I3880-F3880)))</f>
        <v/>
      </c>
      <c r="K3880" s="48">
        <f>IF(D3880="","",MAX(0,D3880+F3880-I3880))</f>
        <v/>
      </c>
      <c r="L3880" s="18">
        <f>IF(D3880="","",IF(D3880&lt;=0,"",1+COUNTIFS($D$3806:$D$3905,"&gt;0",$E$3806:$E$3905,"&gt;"&amp;E3880)))</f>
        <v/>
      </c>
      <c r="M3880" s="18">
        <f>IF(D3880="","",IF(AND(K3880&gt;0,L3880=1),"Yes","No"))</f>
        <v/>
      </c>
      <c r="N3880" s="48">
        <f>IF(D3880="","",N3780+F3880)</f>
        <v/>
      </c>
      <c r="O3880" s="47">
        <f>IF(D3880="","",IF(AND(K3880=0,K3780&gt;0),C3880,""))</f>
        <v/>
      </c>
    </row>
    <row r="3881">
      <c r="A3881" s="49">
        <f>IF(B3881="","",DATE(YEAR('Debt Inputs'!$E$2),MONTH('Debt Inputs'!$E$2)+38,1))</f>
        <v/>
      </c>
      <c r="B3881" s="23">
        <f>IF('Debt Inputs'!A81="","",'Debt Inputs'!A81)</f>
        <v/>
      </c>
      <c r="C3881" s="24">
        <f>IF(B3881="","",IFERROR(VLOOKUP(B3881,'Debt Inputs'!$A$6:$M$105,2,FALSE),""))</f>
        <v/>
      </c>
      <c r="D3881" s="50">
        <f>IF(B3881="","",K3781)</f>
        <v/>
      </c>
      <c r="E3881" s="26">
        <f>IF(B3881="","",IFERROR(VLOOKUP(B3881,'Debt Inputs'!$A$6:$M$105,5,FALSE),0))</f>
        <v/>
      </c>
      <c r="F3881" s="50">
        <f>IF(D3881="","",IFERROR(D3881*E3881/12,0))</f>
        <v/>
      </c>
      <c r="G3881" s="50">
        <f>IF(D3881="","",MIN(IFERROR(VLOOKUP(B3881,'Debt Inputs'!$A$6:$M$105,7,FALSE),0),D3881+F3881))</f>
        <v/>
      </c>
      <c r="H3881" s="50">
        <f>IF(D3881="","",IF(L3881=1,MAX(0,'Debt Inputs'!$B$2-SUM($G$3806:$G$3905)),0))</f>
        <v/>
      </c>
      <c r="I3881" s="50">
        <f>IF(D3881="","",MIN(D3881+F3881,G3881+H3881))</f>
        <v/>
      </c>
      <c r="J3881" s="50">
        <f>IF(D3881="","",MIN(D3881,MAX(0,I3881-F3881)))</f>
        <v/>
      </c>
      <c r="K3881" s="50">
        <f>IF(D3881="","",MAX(0,D3881+F3881-I3881))</f>
        <v/>
      </c>
      <c r="L3881" s="23">
        <f>IF(D3881="","",IF(D3881&lt;=0,"",1+COUNTIFS($D$3806:$D$3905,"&gt;0",$E$3806:$E$3905,"&gt;"&amp;E3881)))</f>
        <v/>
      </c>
      <c r="M3881" s="23">
        <f>IF(D3881="","",IF(AND(K3881&gt;0,L3881=1),"Yes","No"))</f>
        <v/>
      </c>
      <c r="N3881" s="50">
        <f>IF(D3881="","",N3781+F3881)</f>
        <v/>
      </c>
      <c r="O3881" s="49">
        <f>IF(D3881="","",IF(AND(K3881=0,K3781&gt;0),C3881,""))</f>
        <v/>
      </c>
    </row>
    <row r="3882">
      <c r="A3882" s="47">
        <f>IF(B3882="","",DATE(YEAR('Debt Inputs'!$E$2),MONTH('Debt Inputs'!$E$2)+38,1))</f>
        <v/>
      </c>
      <c r="B3882" s="18">
        <f>IF('Debt Inputs'!A82="","",'Debt Inputs'!A82)</f>
        <v/>
      </c>
      <c r="C3882" s="19">
        <f>IF(B3882="","",IFERROR(VLOOKUP(B3882,'Debt Inputs'!$A$6:$M$105,2,FALSE),""))</f>
        <v/>
      </c>
      <c r="D3882" s="48">
        <f>IF(B3882="","",K3782)</f>
        <v/>
      </c>
      <c r="E3882" s="21">
        <f>IF(B3882="","",IFERROR(VLOOKUP(B3882,'Debt Inputs'!$A$6:$M$105,5,FALSE),0))</f>
        <v/>
      </c>
      <c r="F3882" s="48">
        <f>IF(D3882="","",IFERROR(D3882*E3882/12,0))</f>
        <v/>
      </c>
      <c r="G3882" s="48">
        <f>IF(D3882="","",MIN(IFERROR(VLOOKUP(B3882,'Debt Inputs'!$A$6:$M$105,7,FALSE),0),D3882+F3882))</f>
        <v/>
      </c>
      <c r="H3882" s="48">
        <f>IF(D3882="","",IF(L3882=1,MAX(0,'Debt Inputs'!$B$2-SUM($G$3806:$G$3905)),0))</f>
        <v/>
      </c>
      <c r="I3882" s="48">
        <f>IF(D3882="","",MIN(D3882+F3882,G3882+H3882))</f>
        <v/>
      </c>
      <c r="J3882" s="48">
        <f>IF(D3882="","",MIN(D3882,MAX(0,I3882-F3882)))</f>
        <v/>
      </c>
      <c r="K3882" s="48">
        <f>IF(D3882="","",MAX(0,D3882+F3882-I3882))</f>
        <v/>
      </c>
      <c r="L3882" s="18">
        <f>IF(D3882="","",IF(D3882&lt;=0,"",1+COUNTIFS($D$3806:$D$3905,"&gt;0",$E$3806:$E$3905,"&gt;"&amp;E3882)))</f>
        <v/>
      </c>
      <c r="M3882" s="18">
        <f>IF(D3882="","",IF(AND(K3882&gt;0,L3882=1),"Yes","No"))</f>
        <v/>
      </c>
      <c r="N3882" s="48">
        <f>IF(D3882="","",N3782+F3882)</f>
        <v/>
      </c>
      <c r="O3882" s="47">
        <f>IF(D3882="","",IF(AND(K3882=0,K3782&gt;0),C3882,""))</f>
        <v/>
      </c>
    </row>
    <row r="3883">
      <c r="A3883" s="49">
        <f>IF(B3883="","",DATE(YEAR('Debt Inputs'!$E$2),MONTH('Debt Inputs'!$E$2)+38,1))</f>
        <v/>
      </c>
      <c r="B3883" s="23">
        <f>IF('Debt Inputs'!A83="","",'Debt Inputs'!A83)</f>
        <v/>
      </c>
      <c r="C3883" s="24">
        <f>IF(B3883="","",IFERROR(VLOOKUP(B3883,'Debt Inputs'!$A$6:$M$105,2,FALSE),""))</f>
        <v/>
      </c>
      <c r="D3883" s="50">
        <f>IF(B3883="","",K3783)</f>
        <v/>
      </c>
      <c r="E3883" s="26">
        <f>IF(B3883="","",IFERROR(VLOOKUP(B3883,'Debt Inputs'!$A$6:$M$105,5,FALSE),0))</f>
        <v/>
      </c>
      <c r="F3883" s="50">
        <f>IF(D3883="","",IFERROR(D3883*E3883/12,0))</f>
        <v/>
      </c>
      <c r="G3883" s="50">
        <f>IF(D3883="","",MIN(IFERROR(VLOOKUP(B3883,'Debt Inputs'!$A$6:$M$105,7,FALSE),0),D3883+F3883))</f>
        <v/>
      </c>
      <c r="H3883" s="50">
        <f>IF(D3883="","",IF(L3883=1,MAX(0,'Debt Inputs'!$B$2-SUM($G$3806:$G$3905)),0))</f>
        <v/>
      </c>
      <c r="I3883" s="50">
        <f>IF(D3883="","",MIN(D3883+F3883,G3883+H3883))</f>
        <v/>
      </c>
      <c r="J3883" s="50">
        <f>IF(D3883="","",MIN(D3883,MAX(0,I3883-F3883)))</f>
        <v/>
      </c>
      <c r="K3883" s="50">
        <f>IF(D3883="","",MAX(0,D3883+F3883-I3883))</f>
        <v/>
      </c>
      <c r="L3883" s="23">
        <f>IF(D3883="","",IF(D3883&lt;=0,"",1+COUNTIFS($D$3806:$D$3905,"&gt;0",$E$3806:$E$3905,"&gt;"&amp;E3883)))</f>
        <v/>
      </c>
      <c r="M3883" s="23">
        <f>IF(D3883="","",IF(AND(K3883&gt;0,L3883=1),"Yes","No"))</f>
        <v/>
      </c>
      <c r="N3883" s="50">
        <f>IF(D3883="","",N3783+F3883)</f>
        <v/>
      </c>
      <c r="O3883" s="49">
        <f>IF(D3883="","",IF(AND(K3883=0,K3783&gt;0),C3883,""))</f>
        <v/>
      </c>
    </row>
    <row r="3884">
      <c r="A3884" s="47">
        <f>IF(B3884="","",DATE(YEAR('Debt Inputs'!$E$2),MONTH('Debt Inputs'!$E$2)+38,1))</f>
        <v/>
      </c>
      <c r="B3884" s="18">
        <f>IF('Debt Inputs'!A84="","",'Debt Inputs'!A84)</f>
        <v/>
      </c>
      <c r="C3884" s="19">
        <f>IF(B3884="","",IFERROR(VLOOKUP(B3884,'Debt Inputs'!$A$6:$M$105,2,FALSE),""))</f>
        <v/>
      </c>
      <c r="D3884" s="48">
        <f>IF(B3884="","",K3784)</f>
        <v/>
      </c>
      <c r="E3884" s="21">
        <f>IF(B3884="","",IFERROR(VLOOKUP(B3884,'Debt Inputs'!$A$6:$M$105,5,FALSE),0))</f>
        <v/>
      </c>
      <c r="F3884" s="48">
        <f>IF(D3884="","",IFERROR(D3884*E3884/12,0))</f>
        <v/>
      </c>
      <c r="G3884" s="48">
        <f>IF(D3884="","",MIN(IFERROR(VLOOKUP(B3884,'Debt Inputs'!$A$6:$M$105,7,FALSE),0),D3884+F3884))</f>
        <v/>
      </c>
      <c r="H3884" s="48">
        <f>IF(D3884="","",IF(L3884=1,MAX(0,'Debt Inputs'!$B$2-SUM($G$3806:$G$3905)),0))</f>
        <v/>
      </c>
      <c r="I3884" s="48">
        <f>IF(D3884="","",MIN(D3884+F3884,G3884+H3884))</f>
        <v/>
      </c>
      <c r="J3884" s="48">
        <f>IF(D3884="","",MIN(D3884,MAX(0,I3884-F3884)))</f>
        <v/>
      </c>
      <c r="K3884" s="48">
        <f>IF(D3884="","",MAX(0,D3884+F3884-I3884))</f>
        <v/>
      </c>
      <c r="L3884" s="18">
        <f>IF(D3884="","",IF(D3884&lt;=0,"",1+COUNTIFS($D$3806:$D$3905,"&gt;0",$E$3806:$E$3905,"&gt;"&amp;E3884)))</f>
        <v/>
      </c>
      <c r="M3884" s="18">
        <f>IF(D3884="","",IF(AND(K3884&gt;0,L3884=1),"Yes","No"))</f>
        <v/>
      </c>
      <c r="N3884" s="48">
        <f>IF(D3884="","",N3784+F3884)</f>
        <v/>
      </c>
      <c r="O3884" s="47">
        <f>IF(D3884="","",IF(AND(K3884=0,K3784&gt;0),C3884,""))</f>
        <v/>
      </c>
    </row>
    <row r="3885">
      <c r="A3885" s="49">
        <f>IF(B3885="","",DATE(YEAR('Debt Inputs'!$E$2),MONTH('Debt Inputs'!$E$2)+38,1))</f>
        <v/>
      </c>
      <c r="B3885" s="23">
        <f>IF('Debt Inputs'!A85="","",'Debt Inputs'!A85)</f>
        <v/>
      </c>
      <c r="C3885" s="24">
        <f>IF(B3885="","",IFERROR(VLOOKUP(B3885,'Debt Inputs'!$A$6:$M$105,2,FALSE),""))</f>
        <v/>
      </c>
      <c r="D3885" s="50">
        <f>IF(B3885="","",K3785)</f>
        <v/>
      </c>
      <c r="E3885" s="26">
        <f>IF(B3885="","",IFERROR(VLOOKUP(B3885,'Debt Inputs'!$A$6:$M$105,5,FALSE),0))</f>
        <v/>
      </c>
      <c r="F3885" s="50">
        <f>IF(D3885="","",IFERROR(D3885*E3885/12,0))</f>
        <v/>
      </c>
      <c r="G3885" s="50">
        <f>IF(D3885="","",MIN(IFERROR(VLOOKUP(B3885,'Debt Inputs'!$A$6:$M$105,7,FALSE),0),D3885+F3885))</f>
        <v/>
      </c>
      <c r="H3885" s="50">
        <f>IF(D3885="","",IF(L3885=1,MAX(0,'Debt Inputs'!$B$2-SUM($G$3806:$G$3905)),0))</f>
        <v/>
      </c>
      <c r="I3885" s="50">
        <f>IF(D3885="","",MIN(D3885+F3885,G3885+H3885))</f>
        <v/>
      </c>
      <c r="J3885" s="50">
        <f>IF(D3885="","",MIN(D3885,MAX(0,I3885-F3885)))</f>
        <v/>
      </c>
      <c r="K3885" s="50">
        <f>IF(D3885="","",MAX(0,D3885+F3885-I3885))</f>
        <v/>
      </c>
      <c r="L3885" s="23">
        <f>IF(D3885="","",IF(D3885&lt;=0,"",1+COUNTIFS($D$3806:$D$3905,"&gt;0",$E$3806:$E$3905,"&gt;"&amp;E3885)))</f>
        <v/>
      </c>
      <c r="M3885" s="23">
        <f>IF(D3885="","",IF(AND(K3885&gt;0,L3885=1),"Yes","No"))</f>
        <v/>
      </c>
      <c r="N3885" s="50">
        <f>IF(D3885="","",N3785+F3885)</f>
        <v/>
      </c>
      <c r="O3885" s="49">
        <f>IF(D3885="","",IF(AND(K3885=0,K3785&gt;0),C3885,""))</f>
        <v/>
      </c>
    </row>
    <row r="3886">
      <c r="A3886" s="47">
        <f>IF(B3886="","",DATE(YEAR('Debt Inputs'!$E$2),MONTH('Debt Inputs'!$E$2)+38,1))</f>
        <v/>
      </c>
      <c r="B3886" s="18">
        <f>IF('Debt Inputs'!A86="","",'Debt Inputs'!A86)</f>
        <v/>
      </c>
      <c r="C3886" s="19">
        <f>IF(B3886="","",IFERROR(VLOOKUP(B3886,'Debt Inputs'!$A$6:$M$105,2,FALSE),""))</f>
        <v/>
      </c>
      <c r="D3886" s="48">
        <f>IF(B3886="","",K3786)</f>
        <v/>
      </c>
      <c r="E3886" s="21">
        <f>IF(B3886="","",IFERROR(VLOOKUP(B3886,'Debt Inputs'!$A$6:$M$105,5,FALSE),0))</f>
        <v/>
      </c>
      <c r="F3886" s="48">
        <f>IF(D3886="","",IFERROR(D3886*E3886/12,0))</f>
        <v/>
      </c>
      <c r="G3886" s="48">
        <f>IF(D3886="","",MIN(IFERROR(VLOOKUP(B3886,'Debt Inputs'!$A$6:$M$105,7,FALSE),0),D3886+F3886))</f>
        <v/>
      </c>
      <c r="H3886" s="48">
        <f>IF(D3886="","",IF(L3886=1,MAX(0,'Debt Inputs'!$B$2-SUM($G$3806:$G$3905)),0))</f>
        <v/>
      </c>
      <c r="I3886" s="48">
        <f>IF(D3886="","",MIN(D3886+F3886,G3886+H3886))</f>
        <v/>
      </c>
      <c r="J3886" s="48">
        <f>IF(D3886="","",MIN(D3886,MAX(0,I3886-F3886)))</f>
        <v/>
      </c>
      <c r="K3886" s="48">
        <f>IF(D3886="","",MAX(0,D3886+F3886-I3886))</f>
        <v/>
      </c>
      <c r="L3886" s="18">
        <f>IF(D3886="","",IF(D3886&lt;=0,"",1+COUNTIFS($D$3806:$D$3905,"&gt;0",$E$3806:$E$3905,"&gt;"&amp;E3886)))</f>
        <v/>
      </c>
      <c r="M3886" s="18">
        <f>IF(D3886="","",IF(AND(K3886&gt;0,L3886=1),"Yes","No"))</f>
        <v/>
      </c>
      <c r="N3886" s="48">
        <f>IF(D3886="","",N3786+F3886)</f>
        <v/>
      </c>
      <c r="O3886" s="47">
        <f>IF(D3886="","",IF(AND(K3886=0,K3786&gt;0),C3886,""))</f>
        <v/>
      </c>
    </row>
    <row r="3887">
      <c r="A3887" s="49">
        <f>IF(B3887="","",DATE(YEAR('Debt Inputs'!$E$2),MONTH('Debt Inputs'!$E$2)+38,1))</f>
        <v/>
      </c>
      <c r="B3887" s="23">
        <f>IF('Debt Inputs'!A87="","",'Debt Inputs'!A87)</f>
        <v/>
      </c>
      <c r="C3887" s="24">
        <f>IF(B3887="","",IFERROR(VLOOKUP(B3887,'Debt Inputs'!$A$6:$M$105,2,FALSE),""))</f>
        <v/>
      </c>
      <c r="D3887" s="50">
        <f>IF(B3887="","",K3787)</f>
        <v/>
      </c>
      <c r="E3887" s="26">
        <f>IF(B3887="","",IFERROR(VLOOKUP(B3887,'Debt Inputs'!$A$6:$M$105,5,FALSE),0))</f>
        <v/>
      </c>
      <c r="F3887" s="50">
        <f>IF(D3887="","",IFERROR(D3887*E3887/12,0))</f>
        <v/>
      </c>
      <c r="G3887" s="50">
        <f>IF(D3887="","",MIN(IFERROR(VLOOKUP(B3887,'Debt Inputs'!$A$6:$M$105,7,FALSE),0),D3887+F3887))</f>
        <v/>
      </c>
      <c r="H3887" s="50">
        <f>IF(D3887="","",IF(L3887=1,MAX(0,'Debt Inputs'!$B$2-SUM($G$3806:$G$3905)),0))</f>
        <v/>
      </c>
      <c r="I3887" s="50">
        <f>IF(D3887="","",MIN(D3887+F3887,G3887+H3887))</f>
        <v/>
      </c>
      <c r="J3887" s="50">
        <f>IF(D3887="","",MIN(D3887,MAX(0,I3887-F3887)))</f>
        <v/>
      </c>
      <c r="K3887" s="50">
        <f>IF(D3887="","",MAX(0,D3887+F3887-I3887))</f>
        <v/>
      </c>
      <c r="L3887" s="23">
        <f>IF(D3887="","",IF(D3887&lt;=0,"",1+COUNTIFS($D$3806:$D$3905,"&gt;0",$E$3806:$E$3905,"&gt;"&amp;E3887)))</f>
        <v/>
      </c>
      <c r="M3887" s="23">
        <f>IF(D3887="","",IF(AND(K3887&gt;0,L3887=1),"Yes","No"))</f>
        <v/>
      </c>
      <c r="N3887" s="50">
        <f>IF(D3887="","",N3787+F3887)</f>
        <v/>
      </c>
      <c r="O3887" s="49">
        <f>IF(D3887="","",IF(AND(K3887=0,K3787&gt;0),C3887,""))</f>
        <v/>
      </c>
    </row>
    <row r="3888">
      <c r="A3888" s="47">
        <f>IF(B3888="","",DATE(YEAR('Debt Inputs'!$E$2),MONTH('Debt Inputs'!$E$2)+38,1))</f>
        <v/>
      </c>
      <c r="B3888" s="18">
        <f>IF('Debt Inputs'!A88="","",'Debt Inputs'!A88)</f>
        <v/>
      </c>
      <c r="C3888" s="19">
        <f>IF(B3888="","",IFERROR(VLOOKUP(B3888,'Debt Inputs'!$A$6:$M$105,2,FALSE),""))</f>
        <v/>
      </c>
      <c r="D3888" s="48">
        <f>IF(B3888="","",K3788)</f>
        <v/>
      </c>
      <c r="E3888" s="21">
        <f>IF(B3888="","",IFERROR(VLOOKUP(B3888,'Debt Inputs'!$A$6:$M$105,5,FALSE),0))</f>
        <v/>
      </c>
      <c r="F3888" s="48">
        <f>IF(D3888="","",IFERROR(D3888*E3888/12,0))</f>
        <v/>
      </c>
      <c r="G3888" s="48">
        <f>IF(D3888="","",MIN(IFERROR(VLOOKUP(B3888,'Debt Inputs'!$A$6:$M$105,7,FALSE),0),D3888+F3888))</f>
        <v/>
      </c>
      <c r="H3888" s="48">
        <f>IF(D3888="","",IF(L3888=1,MAX(0,'Debt Inputs'!$B$2-SUM($G$3806:$G$3905)),0))</f>
        <v/>
      </c>
      <c r="I3888" s="48">
        <f>IF(D3888="","",MIN(D3888+F3888,G3888+H3888))</f>
        <v/>
      </c>
      <c r="J3888" s="48">
        <f>IF(D3888="","",MIN(D3888,MAX(0,I3888-F3888)))</f>
        <v/>
      </c>
      <c r="K3888" s="48">
        <f>IF(D3888="","",MAX(0,D3888+F3888-I3888))</f>
        <v/>
      </c>
      <c r="L3888" s="18">
        <f>IF(D3888="","",IF(D3888&lt;=0,"",1+COUNTIFS($D$3806:$D$3905,"&gt;0",$E$3806:$E$3905,"&gt;"&amp;E3888)))</f>
        <v/>
      </c>
      <c r="M3888" s="18">
        <f>IF(D3888="","",IF(AND(K3888&gt;0,L3888=1),"Yes","No"))</f>
        <v/>
      </c>
      <c r="N3888" s="48">
        <f>IF(D3888="","",N3788+F3888)</f>
        <v/>
      </c>
      <c r="O3888" s="47">
        <f>IF(D3888="","",IF(AND(K3888=0,K3788&gt;0),C3888,""))</f>
        <v/>
      </c>
    </row>
    <row r="3889">
      <c r="A3889" s="49">
        <f>IF(B3889="","",DATE(YEAR('Debt Inputs'!$E$2),MONTH('Debt Inputs'!$E$2)+38,1))</f>
        <v/>
      </c>
      <c r="B3889" s="23">
        <f>IF('Debt Inputs'!A89="","",'Debt Inputs'!A89)</f>
        <v/>
      </c>
      <c r="C3889" s="24">
        <f>IF(B3889="","",IFERROR(VLOOKUP(B3889,'Debt Inputs'!$A$6:$M$105,2,FALSE),""))</f>
        <v/>
      </c>
      <c r="D3889" s="50">
        <f>IF(B3889="","",K3789)</f>
        <v/>
      </c>
      <c r="E3889" s="26">
        <f>IF(B3889="","",IFERROR(VLOOKUP(B3889,'Debt Inputs'!$A$6:$M$105,5,FALSE),0))</f>
        <v/>
      </c>
      <c r="F3889" s="50">
        <f>IF(D3889="","",IFERROR(D3889*E3889/12,0))</f>
        <v/>
      </c>
      <c r="G3889" s="50">
        <f>IF(D3889="","",MIN(IFERROR(VLOOKUP(B3889,'Debt Inputs'!$A$6:$M$105,7,FALSE),0),D3889+F3889))</f>
        <v/>
      </c>
      <c r="H3889" s="50">
        <f>IF(D3889="","",IF(L3889=1,MAX(0,'Debt Inputs'!$B$2-SUM($G$3806:$G$3905)),0))</f>
        <v/>
      </c>
      <c r="I3889" s="50">
        <f>IF(D3889="","",MIN(D3889+F3889,G3889+H3889))</f>
        <v/>
      </c>
      <c r="J3889" s="50">
        <f>IF(D3889="","",MIN(D3889,MAX(0,I3889-F3889)))</f>
        <v/>
      </c>
      <c r="K3889" s="50">
        <f>IF(D3889="","",MAX(0,D3889+F3889-I3889))</f>
        <v/>
      </c>
      <c r="L3889" s="23">
        <f>IF(D3889="","",IF(D3889&lt;=0,"",1+COUNTIFS($D$3806:$D$3905,"&gt;0",$E$3806:$E$3905,"&gt;"&amp;E3889)))</f>
        <v/>
      </c>
      <c r="M3889" s="23">
        <f>IF(D3889="","",IF(AND(K3889&gt;0,L3889=1),"Yes","No"))</f>
        <v/>
      </c>
      <c r="N3889" s="50">
        <f>IF(D3889="","",N3789+F3889)</f>
        <v/>
      </c>
      <c r="O3889" s="49">
        <f>IF(D3889="","",IF(AND(K3889=0,K3789&gt;0),C3889,""))</f>
        <v/>
      </c>
    </row>
    <row r="3890">
      <c r="A3890" s="47">
        <f>IF(B3890="","",DATE(YEAR('Debt Inputs'!$E$2),MONTH('Debt Inputs'!$E$2)+38,1))</f>
        <v/>
      </c>
      <c r="B3890" s="18">
        <f>IF('Debt Inputs'!A90="","",'Debt Inputs'!A90)</f>
        <v/>
      </c>
      <c r="C3890" s="19">
        <f>IF(B3890="","",IFERROR(VLOOKUP(B3890,'Debt Inputs'!$A$6:$M$105,2,FALSE),""))</f>
        <v/>
      </c>
      <c r="D3890" s="48">
        <f>IF(B3890="","",K3790)</f>
        <v/>
      </c>
      <c r="E3890" s="21">
        <f>IF(B3890="","",IFERROR(VLOOKUP(B3890,'Debt Inputs'!$A$6:$M$105,5,FALSE),0))</f>
        <v/>
      </c>
      <c r="F3890" s="48">
        <f>IF(D3890="","",IFERROR(D3890*E3890/12,0))</f>
        <v/>
      </c>
      <c r="G3890" s="48">
        <f>IF(D3890="","",MIN(IFERROR(VLOOKUP(B3890,'Debt Inputs'!$A$6:$M$105,7,FALSE),0),D3890+F3890))</f>
        <v/>
      </c>
      <c r="H3890" s="48">
        <f>IF(D3890="","",IF(L3890=1,MAX(0,'Debt Inputs'!$B$2-SUM($G$3806:$G$3905)),0))</f>
        <v/>
      </c>
      <c r="I3890" s="48">
        <f>IF(D3890="","",MIN(D3890+F3890,G3890+H3890))</f>
        <v/>
      </c>
      <c r="J3890" s="48">
        <f>IF(D3890="","",MIN(D3890,MAX(0,I3890-F3890)))</f>
        <v/>
      </c>
      <c r="K3890" s="48">
        <f>IF(D3890="","",MAX(0,D3890+F3890-I3890))</f>
        <v/>
      </c>
      <c r="L3890" s="18">
        <f>IF(D3890="","",IF(D3890&lt;=0,"",1+COUNTIFS($D$3806:$D$3905,"&gt;0",$E$3806:$E$3905,"&gt;"&amp;E3890)))</f>
        <v/>
      </c>
      <c r="M3890" s="18">
        <f>IF(D3890="","",IF(AND(K3890&gt;0,L3890=1),"Yes","No"))</f>
        <v/>
      </c>
      <c r="N3890" s="48">
        <f>IF(D3890="","",N3790+F3890)</f>
        <v/>
      </c>
      <c r="O3890" s="47">
        <f>IF(D3890="","",IF(AND(K3890=0,K3790&gt;0),C3890,""))</f>
        <v/>
      </c>
    </row>
    <row r="3891">
      <c r="A3891" s="49">
        <f>IF(B3891="","",DATE(YEAR('Debt Inputs'!$E$2),MONTH('Debt Inputs'!$E$2)+38,1))</f>
        <v/>
      </c>
      <c r="B3891" s="23">
        <f>IF('Debt Inputs'!A91="","",'Debt Inputs'!A91)</f>
        <v/>
      </c>
      <c r="C3891" s="24">
        <f>IF(B3891="","",IFERROR(VLOOKUP(B3891,'Debt Inputs'!$A$6:$M$105,2,FALSE),""))</f>
        <v/>
      </c>
      <c r="D3891" s="50">
        <f>IF(B3891="","",K3791)</f>
        <v/>
      </c>
      <c r="E3891" s="26">
        <f>IF(B3891="","",IFERROR(VLOOKUP(B3891,'Debt Inputs'!$A$6:$M$105,5,FALSE),0))</f>
        <v/>
      </c>
      <c r="F3891" s="50">
        <f>IF(D3891="","",IFERROR(D3891*E3891/12,0))</f>
        <v/>
      </c>
      <c r="G3891" s="50">
        <f>IF(D3891="","",MIN(IFERROR(VLOOKUP(B3891,'Debt Inputs'!$A$6:$M$105,7,FALSE),0),D3891+F3891))</f>
        <v/>
      </c>
      <c r="H3891" s="50">
        <f>IF(D3891="","",IF(L3891=1,MAX(0,'Debt Inputs'!$B$2-SUM($G$3806:$G$3905)),0))</f>
        <v/>
      </c>
      <c r="I3891" s="50">
        <f>IF(D3891="","",MIN(D3891+F3891,G3891+H3891))</f>
        <v/>
      </c>
      <c r="J3891" s="50">
        <f>IF(D3891="","",MIN(D3891,MAX(0,I3891-F3891)))</f>
        <v/>
      </c>
      <c r="K3891" s="50">
        <f>IF(D3891="","",MAX(0,D3891+F3891-I3891))</f>
        <v/>
      </c>
      <c r="L3891" s="23">
        <f>IF(D3891="","",IF(D3891&lt;=0,"",1+COUNTIFS($D$3806:$D$3905,"&gt;0",$E$3806:$E$3905,"&gt;"&amp;E3891)))</f>
        <v/>
      </c>
      <c r="M3891" s="23">
        <f>IF(D3891="","",IF(AND(K3891&gt;0,L3891=1),"Yes","No"))</f>
        <v/>
      </c>
      <c r="N3891" s="50">
        <f>IF(D3891="","",N3791+F3891)</f>
        <v/>
      </c>
      <c r="O3891" s="49">
        <f>IF(D3891="","",IF(AND(K3891=0,K3791&gt;0),C3891,""))</f>
        <v/>
      </c>
    </row>
    <row r="3892">
      <c r="A3892" s="47">
        <f>IF(B3892="","",DATE(YEAR('Debt Inputs'!$E$2),MONTH('Debt Inputs'!$E$2)+38,1))</f>
        <v/>
      </c>
      <c r="B3892" s="18">
        <f>IF('Debt Inputs'!A92="","",'Debt Inputs'!A92)</f>
        <v/>
      </c>
      <c r="C3892" s="19">
        <f>IF(B3892="","",IFERROR(VLOOKUP(B3892,'Debt Inputs'!$A$6:$M$105,2,FALSE),""))</f>
        <v/>
      </c>
      <c r="D3892" s="48">
        <f>IF(B3892="","",K3792)</f>
        <v/>
      </c>
      <c r="E3892" s="21">
        <f>IF(B3892="","",IFERROR(VLOOKUP(B3892,'Debt Inputs'!$A$6:$M$105,5,FALSE),0))</f>
        <v/>
      </c>
      <c r="F3892" s="48">
        <f>IF(D3892="","",IFERROR(D3892*E3892/12,0))</f>
        <v/>
      </c>
      <c r="G3892" s="48">
        <f>IF(D3892="","",MIN(IFERROR(VLOOKUP(B3892,'Debt Inputs'!$A$6:$M$105,7,FALSE),0),D3892+F3892))</f>
        <v/>
      </c>
      <c r="H3892" s="48">
        <f>IF(D3892="","",IF(L3892=1,MAX(0,'Debt Inputs'!$B$2-SUM($G$3806:$G$3905)),0))</f>
        <v/>
      </c>
      <c r="I3892" s="48">
        <f>IF(D3892="","",MIN(D3892+F3892,G3892+H3892))</f>
        <v/>
      </c>
      <c r="J3892" s="48">
        <f>IF(D3892="","",MIN(D3892,MAX(0,I3892-F3892)))</f>
        <v/>
      </c>
      <c r="K3892" s="48">
        <f>IF(D3892="","",MAX(0,D3892+F3892-I3892))</f>
        <v/>
      </c>
      <c r="L3892" s="18">
        <f>IF(D3892="","",IF(D3892&lt;=0,"",1+COUNTIFS($D$3806:$D$3905,"&gt;0",$E$3806:$E$3905,"&gt;"&amp;E3892)))</f>
        <v/>
      </c>
      <c r="M3892" s="18">
        <f>IF(D3892="","",IF(AND(K3892&gt;0,L3892=1),"Yes","No"))</f>
        <v/>
      </c>
      <c r="N3892" s="48">
        <f>IF(D3892="","",N3792+F3892)</f>
        <v/>
      </c>
      <c r="O3892" s="47">
        <f>IF(D3892="","",IF(AND(K3892=0,K3792&gt;0),C3892,""))</f>
        <v/>
      </c>
    </row>
    <row r="3893">
      <c r="A3893" s="49">
        <f>IF(B3893="","",DATE(YEAR('Debt Inputs'!$E$2),MONTH('Debt Inputs'!$E$2)+38,1))</f>
        <v/>
      </c>
      <c r="B3893" s="23">
        <f>IF('Debt Inputs'!A93="","",'Debt Inputs'!A93)</f>
        <v/>
      </c>
      <c r="C3893" s="24">
        <f>IF(B3893="","",IFERROR(VLOOKUP(B3893,'Debt Inputs'!$A$6:$M$105,2,FALSE),""))</f>
        <v/>
      </c>
      <c r="D3893" s="50">
        <f>IF(B3893="","",K3793)</f>
        <v/>
      </c>
      <c r="E3893" s="26">
        <f>IF(B3893="","",IFERROR(VLOOKUP(B3893,'Debt Inputs'!$A$6:$M$105,5,FALSE),0))</f>
        <v/>
      </c>
      <c r="F3893" s="50">
        <f>IF(D3893="","",IFERROR(D3893*E3893/12,0))</f>
        <v/>
      </c>
      <c r="G3893" s="50">
        <f>IF(D3893="","",MIN(IFERROR(VLOOKUP(B3893,'Debt Inputs'!$A$6:$M$105,7,FALSE),0),D3893+F3893))</f>
        <v/>
      </c>
      <c r="H3893" s="50">
        <f>IF(D3893="","",IF(L3893=1,MAX(0,'Debt Inputs'!$B$2-SUM($G$3806:$G$3905)),0))</f>
        <v/>
      </c>
      <c r="I3893" s="50">
        <f>IF(D3893="","",MIN(D3893+F3893,G3893+H3893))</f>
        <v/>
      </c>
      <c r="J3893" s="50">
        <f>IF(D3893="","",MIN(D3893,MAX(0,I3893-F3893)))</f>
        <v/>
      </c>
      <c r="K3893" s="50">
        <f>IF(D3893="","",MAX(0,D3893+F3893-I3893))</f>
        <v/>
      </c>
      <c r="L3893" s="23">
        <f>IF(D3893="","",IF(D3893&lt;=0,"",1+COUNTIFS($D$3806:$D$3905,"&gt;0",$E$3806:$E$3905,"&gt;"&amp;E3893)))</f>
        <v/>
      </c>
      <c r="M3893" s="23">
        <f>IF(D3893="","",IF(AND(K3893&gt;0,L3893=1),"Yes","No"))</f>
        <v/>
      </c>
      <c r="N3893" s="50">
        <f>IF(D3893="","",N3793+F3893)</f>
        <v/>
      </c>
      <c r="O3893" s="49">
        <f>IF(D3893="","",IF(AND(K3893=0,K3793&gt;0),C3893,""))</f>
        <v/>
      </c>
    </row>
    <row r="3894">
      <c r="A3894" s="47">
        <f>IF(B3894="","",DATE(YEAR('Debt Inputs'!$E$2),MONTH('Debt Inputs'!$E$2)+38,1))</f>
        <v/>
      </c>
      <c r="B3894" s="18">
        <f>IF('Debt Inputs'!A94="","",'Debt Inputs'!A94)</f>
        <v/>
      </c>
      <c r="C3894" s="19">
        <f>IF(B3894="","",IFERROR(VLOOKUP(B3894,'Debt Inputs'!$A$6:$M$105,2,FALSE),""))</f>
        <v/>
      </c>
      <c r="D3894" s="48">
        <f>IF(B3894="","",K3794)</f>
        <v/>
      </c>
      <c r="E3894" s="21">
        <f>IF(B3894="","",IFERROR(VLOOKUP(B3894,'Debt Inputs'!$A$6:$M$105,5,FALSE),0))</f>
        <v/>
      </c>
      <c r="F3894" s="48">
        <f>IF(D3894="","",IFERROR(D3894*E3894/12,0))</f>
        <v/>
      </c>
      <c r="G3894" s="48">
        <f>IF(D3894="","",MIN(IFERROR(VLOOKUP(B3894,'Debt Inputs'!$A$6:$M$105,7,FALSE),0),D3894+F3894))</f>
        <v/>
      </c>
      <c r="H3894" s="48">
        <f>IF(D3894="","",IF(L3894=1,MAX(0,'Debt Inputs'!$B$2-SUM($G$3806:$G$3905)),0))</f>
        <v/>
      </c>
      <c r="I3894" s="48">
        <f>IF(D3894="","",MIN(D3894+F3894,G3894+H3894))</f>
        <v/>
      </c>
      <c r="J3894" s="48">
        <f>IF(D3894="","",MIN(D3894,MAX(0,I3894-F3894)))</f>
        <v/>
      </c>
      <c r="K3894" s="48">
        <f>IF(D3894="","",MAX(0,D3894+F3894-I3894))</f>
        <v/>
      </c>
      <c r="L3894" s="18">
        <f>IF(D3894="","",IF(D3894&lt;=0,"",1+COUNTIFS($D$3806:$D$3905,"&gt;0",$E$3806:$E$3905,"&gt;"&amp;E3894)))</f>
        <v/>
      </c>
      <c r="M3894" s="18">
        <f>IF(D3894="","",IF(AND(K3894&gt;0,L3894=1),"Yes","No"))</f>
        <v/>
      </c>
      <c r="N3894" s="48">
        <f>IF(D3894="","",N3794+F3894)</f>
        <v/>
      </c>
      <c r="O3894" s="47">
        <f>IF(D3894="","",IF(AND(K3894=0,K3794&gt;0),C3894,""))</f>
        <v/>
      </c>
    </row>
    <row r="3895">
      <c r="A3895" s="49">
        <f>IF(B3895="","",DATE(YEAR('Debt Inputs'!$E$2),MONTH('Debt Inputs'!$E$2)+38,1))</f>
        <v/>
      </c>
      <c r="B3895" s="23">
        <f>IF('Debt Inputs'!A95="","",'Debt Inputs'!A95)</f>
        <v/>
      </c>
      <c r="C3895" s="24">
        <f>IF(B3895="","",IFERROR(VLOOKUP(B3895,'Debt Inputs'!$A$6:$M$105,2,FALSE),""))</f>
        <v/>
      </c>
      <c r="D3895" s="50">
        <f>IF(B3895="","",K3795)</f>
        <v/>
      </c>
      <c r="E3895" s="26">
        <f>IF(B3895="","",IFERROR(VLOOKUP(B3895,'Debt Inputs'!$A$6:$M$105,5,FALSE),0))</f>
        <v/>
      </c>
      <c r="F3895" s="50">
        <f>IF(D3895="","",IFERROR(D3895*E3895/12,0))</f>
        <v/>
      </c>
      <c r="G3895" s="50">
        <f>IF(D3895="","",MIN(IFERROR(VLOOKUP(B3895,'Debt Inputs'!$A$6:$M$105,7,FALSE),0),D3895+F3895))</f>
        <v/>
      </c>
      <c r="H3895" s="50">
        <f>IF(D3895="","",IF(L3895=1,MAX(0,'Debt Inputs'!$B$2-SUM($G$3806:$G$3905)),0))</f>
        <v/>
      </c>
      <c r="I3895" s="50">
        <f>IF(D3895="","",MIN(D3895+F3895,G3895+H3895))</f>
        <v/>
      </c>
      <c r="J3895" s="50">
        <f>IF(D3895="","",MIN(D3895,MAX(0,I3895-F3895)))</f>
        <v/>
      </c>
      <c r="K3895" s="50">
        <f>IF(D3895="","",MAX(0,D3895+F3895-I3895))</f>
        <v/>
      </c>
      <c r="L3895" s="23">
        <f>IF(D3895="","",IF(D3895&lt;=0,"",1+COUNTIFS($D$3806:$D$3905,"&gt;0",$E$3806:$E$3905,"&gt;"&amp;E3895)))</f>
        <v/>
      </c>
      <c r="M3895" s="23">
        <f>IF(D3895="","",IF(AND(K3895&gt;0,L3895=1),"Yes","No"))</f>
        <v/>
      </c>
      <c r="N3895" s="50">
        <f>IF(D3895="","",N3795+F3895)</f>
        <v/>
      </c>
      <c r="O3895" s="49">
        <f>IF(D3895="","",IF(AND(K3895=0,K3795&gt;0),C3895,""))</f>
        <v/>
      </c>
    </row>
    <row r="3896">
      <c r="A3896" s="47">
        <f>IF(B3896="","",DATE(YEAR('Debt Inputs'!$E$2),MONTH('Debt Inputs'!$E$2)+38,1))</f>
        <v/>
      </c>
      <c r="B3896" s="18">
        <f>IF('Debt Inputs'!A96="","",'Debt Inputs'!A96)</f>
        <v/>
      </c>
      <c r="C3896" s="19">
        <f>IF(B3896="","",IFERROR(VLOOKUP(B3896,'Debt Inputs'!$A$6:$M$105,2,FALSE),""))</f>
        <v/>
      </c>
      <c r="D3896" s="48">
        <f>IF(B3896="","",K3796)</f>
        <v/>
      </c>
      <c r="E3896" s="21">
        <f>IF(B3896="","",IFERROR(VLOOKUP(B3896,'Debt Inputs'!$A$6:$M$105,5,FALSE),0))</f>
        <v/>
      </c>
      <c r="F3896" s="48">
        <f>IF(D3896="","",IFERROR(D3896*E3896/12,0))</f>
        <v/>
      </c>
      <c r="G3896" s="48">
        <f>IF(D3896="","",MIN(IFERROR(VLOOKUP(B3896,'Debt Inputs'!$A$6:$M$105,7,FALSE),0),D3896+F3896))</f>
        <v/>
      </c>
      <c r="H3896" s="48">
        <f>IF(D3896="","",IF(L3896=1,MAX(0,'Debt Inputs'!$B$2-SUM($G$3806:$G$3905)),0))</f>
        <v/>
      </c>
      <c r="I3896" s="48">
        <f>IF(D3896="","",MIN(D3896+F3896,G3896+H3896))</f>
        <v/>
      </c>
      <c r="J3896" s="48">
        <f>IF(D3896="","",MIN(D3896,MAX(0,I3896-F3896)))</f>
        <v/>
      </c>
      <c r="K3896" s="48">
        <f>IF(D3896="","",MAX(0,D3896+F3896-I3896))</f>
        <v/>
      </c>
      <c r="L3896" s="18">
        <f>IF(D3896="","",IF(D3896&lt;=0,"",1+COUNTIFS($D$3806:$D$3905,"&gt;0",$E$3806:$E$3905,"&gt;"&amp;E3896)))</f>
        <v/>
      </c>
      <c r="M3896" s="18">
        <f>IF(D3896="","",IF(AND(K3896&gt;0,L3896=1),"Yes","No"))</f>
        <v/>
      </c>
      <c r="N3896" s="48">
        <f>IF(D3896="","",N3796+F3896)</f>
        <v/>
      </c>
      <c r="O3896" s="47">
        <f>IF(D3896="","",IF(AND(K3896=0,K3796&gt;0),C3896,""))</f>
        <v/>
      </c>
    </row>
    <row r="3897">
      <c r="A3897" s="49">
        <f>IF(B3897="","",DATE(YEAR('Debt Inputs'!$E$2),MONTH('Debt Inputs'!$E$2)+38,1))</f>
        <v/>
      </c>
      <c r="B3897" s="23">
        <f>IF('Debt Inputs'!A97="","",'Debt Inputs'!A97)</f>
        <v/>
      </c>
      <c r="C3897" s="24">
        <f>IF(B3897="","",IFERROR(VLOOKUP(B3897,'Debt Inputs'!$A$6:$M$105,2,FALSE),""))</f>
        <v/>
      </c>
      <c r="D3897" s="50">
        <f>IF(B3897="","",K3797)</f>
        <v/>
      </c>
      <c r="E3897" s="26">
        <f>IF(B3897="","",IFERROR(VLOOKUP(B3897,'Debt Inputs'!$A$6:$M$105,5,FALSE),0))</f>
        <v/>
      </c>
      <c r="F3897" s="50">
        <f>IF(D3897="","",IFERROR(D3897*E3897/12,0))</f>
        <v/>
      </c>
      <c r="G3897" s="50">
        <f>IF(D3897="","",MIN(IFERROR(VLOOKUP(B3897,'Debt Inputs'!$A$6:$M$105,7,FALSE),0),D3897+F3897))</f>
        <v/>
      </c>
      <c r="H3897" s="50">
        <f>IF(D3897="","",IF(L3897=1,MAX(0,'Debt Inputs'!$B$2-SUM($G$3806:$G$3905)),0))</f>
        <v/>
      </c>
      <c r="I3897" s="50">
        <f>IF(D3897="","",MIN(D3897+F3897,G3897+H3897))</f>
        <v/>
      </c>
      <c r="J3897" s="50">
        <f>IF(D3897="","",MIN(D3897,MAX(0,I3897-F3897)))</f>
        <v/>
      </c>
      <c r="K3897" s="50">
        <f>IF(D3897="","",MAX(0,D3897+F3897-I3897))</f>
        <v/>
      </c>
      <c r="L3897" s="23">
        <f>IF(D3897="","",IF(D3897&lt;=0,"",1+COUNTIFS($D$3806:$D$3905,"&gt;0",$E$3806:$E$3905,"&gt;"&amp;E3897)))</f>
        <v/>
      </c>
      <c r="M3897" s="23">
        <f>IF(D3897="","",IF(AND(K3897&gt;0,L3897=1),"Yes","No"))</f>
        <v/>
      </c>
      <c r="N3897" s="50">
        <f>IF(D3897="","",N3797+F3897)</f>
        <v/>
      </c>
      <c r="O3897" s="49">
        <f>IF(D3897="","",IF(AND(K3897=0,K3797&gt;0),C3897,""))</f>
        <v/>
      </c>
    </row>
    <row r="3898">
      <c r="A3898" s="47">
        <f>IF(B3898="","",DATE(YEAR('Debt Inputs'!$E$2),MONTH('Debt Inputs'!$E$2)+38,1))</f>
        <v/>
      </c>
      <c r="B3898" s="18">
        <f>IF('Debt Inputs'!A98="","",'Debt Inputs'!A98)</f>
        <v/>
      </c>
      <c r="C3898" s="19">
        <f>IF(B3898="","",IFERROR(VLOOKUP(B3898,'Debt Inputs'!$A$6:$M$105,2,FALSE),""))</f>
        <v/>
      </c>
      <c r="D3898" s="48">
        <f>IF(B3898="","",K3798)</f>
        <v/>
      </c>
      <c r="E3898" s="21">
        <f>IF(B3898="","",IFERROR(VLOOKUP(B3898,'Debt Inputs'!$A$6:$M$105,5,FALSE),0))</f>
        <v/>
      </c>
      <c r="F3898" s="48">
        <f>IF(D3898="","",IFERROR(D3898*E3898/12,0))</f>
        <v/>
      </c>
      <c r="G3898" s="48">
        <f>IF(D3898="","",MIN(IFERROR(VLOOKUP(B3898,'Debt Inputs'!$A$6:$M$105,7,FALSE),0),D3898+F3898))</f>
        <v/>
      </c>
      <c r="H3898" s="48">
        <f>IF(D3898="","",IF(L3898=1,MAX(0,'Debt Inputs'!$B$2-SUM($G$3806:$G$3905)),0))</f>
        <v/>
      </c>
      <c r="I3898" s="48">
        <f>IF(D3898="","",MIN(D3898+F3898,G3898+H3898))</f>
        <v/>
      </c>
      <c r="J3898" s="48">
        <f>IF(D3898="","",MIN(D3898,MAX(0,I3898-F3898)))</f>
        <v/>
      </c>
      <c r="K3898" s="48">
        <f>IF(D3898="","",MAX(0,D3898+F3898-I3898))</f>
        <v/>
      </c>
      <c r="L3898" s="18">
        <f>IF(D3898="","",IF(D3898&lt;=0,"",1+COUNTIFS($D$3806:$D$3905,"&gt;0",$E$3806:$E$3905,"&gt;"&amp;E3898)))</f>
        <v/>
      </c>
      <c r="M3898" s="18">
        <f>IF(D3898="","",IF(AND(K3898&gt;0,L3898=1),"Yes","No"))</f>
        <v/>
      </c>
      <c r="N3898" s="48">
        <f>IF(D3898="","",N3798+F3898)</f>
        <v/>
      </c>
      <c r="O3898" s="47">
        <f>IF(D3898="","",IF(AND(K3898=0,K3798&gt;0),C3898,""))</f>
        <v/>
      </c>
    </row>
    <row r="3899">
      <c r="A3899" s="49">
        <f>IF(B3899="","",DATE(YEAR('Debt Inputs'!$E$2),MONTH('Debt Inputs'!$E$2)+38,1))</f>
        <v/>
      </c>
      <c r="B3899" s="23">
        <f>IF('Debt Inputs'!A99="","",'Debt Inputs'!A99)</f>
        <v/>
      </c>
      <c r="C3899" s="24">
        <f>IF(B3899="","",IFERROR(VLOOKUP(B3899,'Debt Inputs'!$A$6:$M$105,2,FALSE),""))</f>
        <v/>
      </c>
      <c r="D3899" s="50">
        <f>IF(B3899="","",K3799)</f>
        <v/>
      </c>
      <c r="E3899" s="26">
        <f>IF(B3899="","",IFERROR(VLOOKUP(B3899,'Debt Inputs'!$A$6:$M$105,5,FALSE),0))</f>
        <v/>
      </c>
      <c r="F3899" s="50">
        <f>IF(D3899="","",IFERROR(D3899*E3899/12,0))</f>
        <v/>
      </c>
      <c r="G3899" s="50">
        <f>IF(D3899="","",MIN(IFERROR(VLOOKUP(B3899,'Debt Inputs'!$A$6:$M$105,7,FALSE),0),D3899+F3899))</f>
        <v/>
      </c>
      <c r="H3899" s="50">
        <f>IF(D3899="","",IF(L3899=1,MAX(0,'Debt Inputs'!$B$2-SUM($G$3806:$G$3905)),0))</f>
        <v/>
      </c>
      <c r="I3899" s="50">
        <f>IF(D3899="","",MIN(D3899+F3899,G3899+H3899))</f>
        <v/>
      </c>
      <c r="J3899" s="50">
        <f>IF(D3899="","",MIN(D3899,MAX(0,I3899-F3899)))</f>
        <v/>
      </c>
      <c r="K3899" s="50">
        <f>IF(D3899="","",MAX(0,D3899+F3899-I3899))</f>
        <v/>
      </c>
      <c r="L3899" s="23">
        <f>IF(D3899="","",IF(D3899&lt;=0,"",1+COUNTIFS($D$3806:$D$3905,"&gt;0",$E$3806:$E$3905,"&gt;"&amp;E3899)))</f>
        <v/>
      </c>
      <c r="M3899" s="23">
        <f>IF(D3899="","",IF(AND(K3899&gt;0,L3899=1),"Yes","No"))</f>
        <v/>
      </c>
      <c r="N3899" s="50">
        <f>IF(D3899="","",N3799+F3899)</f>
        <v/>
      </c>
      <c r="O3899" s="49">
        <f>IF(D3899="","",IF(AND(K3899=0,K3799&gt;0),C3899,""))</f>
        <v/>
      </c>
    </row>
    <row r="3900">
      <c r="A3900" s="47">
        <f>IF(B3900="","",DATE(YEAR('Debt Inputs'!$E$2),MONTH('Debt Inputs'!$E$2)+38,1))</f>
        <v/>
      </c>
      <c r="B3900" s="18">
        <f>IF('Debt Inputs'!A100="","",'Debt Inputs'!A100)</f>
        <v/>
      </c>
      <c r="C3900" s="19">
        <f>IF(B3900="","",IFERROR(VLOOKUP(B3900,'Debt Inputs'!$A$6:$M$105,2,FALSE),""))</f>
        <v/>
      </c>
      <c r="D3900" s="48">
        <f>IF(B3900="","",K3800)</f>
        <v/>
      </c>
      <c r="E3900" s="21">
        <f>IF(B3900="","",IFERROR(VLOOKUP(B3900,'Debt Inputs'!$A$6:$M$105,5,FALSE),0))</f>
        <v/>
      </c>
      <c r="F3900" s="48">
        <f>IF(D3900="","",IFERROR(D3900*E3900/12,0))</f>
        <v/>
      </c>
      <c r="G3900" s="48">
        <f>IF(D3900="","",MIN(IFERROR(VLOOKUP(B3900,'Debt Inputs'!$A$6:$M$105,7,FALSE),0),D3900+F3900))</f>
        <v/>
      </c>
      <c r="H3900" s="48">
        <f>IF(D3900="","",IF(L3900=1,MAX(0,'Debt Inputs'!$B$2-SUM($G$3806:$G$3905)),0))</f>
        <v/>
      </c>
      <c r="I3900" s="48">
        <f>IF(D3900="","",MIN(D3900+F3900,G3900+H3900))</f>
        <v/>
      </c>
      <c r="J3900" s="48">
        <f>IF(D3900="","",MIN(D3900,MAX(0,I3900-F3900)))</f>
        <v/>
      </c>
      <c r="K3900" s="48">
        <f>IF(D3900="","",MAX(0,D3900+F3900-I3900))</f>
        <v/>
      </c>
      <c r="L3900" s="18">
        <f>IF(D3900="","",IF(D3900&lt;=0,"",1+COUNTIFS($D$3806:$D$3905,"&gt;0",$E$3806:$E$3905,"&gt;"&amp;E3900)))</f>
        <v/>
      </c>
      <c r="M3900" s="18">
        <f>IF(D3900="","",IF(AND(K3900&gt;0,L3900=1),"Yes","No"))</f>
        <v/>
      </c>
      <c r="N3900" s="48">
        <f>IF(D3900="","",N3800+F3900)</f>
        <v/>
      </c>
      <c r="O3900" s="47">
        <f>IF(D3900="","",IF(AND(K3900=0,K3800&gt;0),C3900,""))</f>
        <v/>
      </c>
    </row>
    <row r="3901">
      <c r="A3901" s="49">
        <f>IF(B3901="","",DATE(YEAR('Debt Inputs'!$E$2),MONTH('Debt Inputs'!$E$2)+38,1))</f>
        <v/>
      </c>
      <c r="B3901" s="23">
        <f>IF('Debt Inputs'!A101="","",'Debt Inputs'!A101)</f>
        <v/>
      </c>
      <c r="C3901" s="24">
        <f>IF(B3901="","",IFERROR(VLOOKUP(B3901,'Debt Inputs'!$A$6:$M$105,2,FALSE),""))</f>
        <v/>
      </c>
      <c r="D3901" s="50">
        <f>IF(B3901="","",K3801)</f>
        <v/>
      </c>
      <c r="E3901" s="26">
        <f>IF(B3901="","",IFERROR(VLOOKUP(B3901,'Debt Inputs'!$A$6:$M$105,5,FALSE),0))</f>
        <v/>
      </c>
      <c r="F3901" s="50">
        <f>IF(D3901="","",IFERROR(D3901*E3901/12,0))</f>
        <v/>
      </c>
      <c r="G3901" s="50">
        <f>IF(D3901="","",MIN(IFERROR(VLOOKUP(B3901,'Debt Inputs'!$A$6:$M$105,7,FALSE),0),D3901+F3901))</f>
        <v/>
      </c>
      <c r="H3901" s="50">
        <f>IF(D3901="","",IF(L3901=1,MAX(0,'Debt Inputs'!$B$2-SUM($G$3806:$G$3905)),0))</f>
        <v/>
      </c>
      <c r="I3901" s="50">
        <f>IF(D3901="","",MIN(D3901+F3901,G3901+H3901))</f>
        <v/>
      </c>
      <c r="J3901" s="50">
        <f>IF(D3901="","",MIN(D3901,MAX(0,I3901-F3901)))</f>
        <v/>
      </c>
      <c r="K3901" s="50">
        <f>IF(D3901="","",MAX(0,D3901+F3901-I3901))</f>
        <v/>
      </c>
      <c r="L3901" s="23">
        <f>IF(D3901="","",IF(D3901&lt;=0,"",1+COUNTIFS($D$3806:$D$3905,"&gt;0",$E$3806:$E$3905,"&gt;"&amp;E3901)))</f>
        <v/>
      </c>
      <c r="M3901" s="23">
        <f>IF(D3901="","",IF(AND(K3901&gt;0,L3901=1),"Yes","No"))</f>
        <v/>
      </c>
      <c r="N3901" s="50">
        <f>IF(D3901="","",N3801+F3901)</f>
        <v/>
      </c>
      <c r="O3901" s="49">
        <f>IF(D3901="","",IF(AND(K3901=0,K3801&gt;0),C3901,""))</f>
        <v/>
      </c>
    </row>
    <row r="3902">
      <c r="A3902" s="47">
        <f>IF(B3902="","",DATE(YEAR('Debt Inputs'!$E$2),MONTH('Debt Inputs'!$E$2)+38,1))</f>
        <v/>
      </c>
      <c r="B3902" s="18">
        <f>IF('Debt Inputs'!A102="","",'Debt Inputs'!A102)</f>
        <v/>
      </c>
      <c r="C3902" s="19">
        <f>IF(B3902="","",IFERROR(VLOOKUP(B3902,'Debt Inputs'!$A$6:$M$105,2,FALSE),""))</f>
        <v/>
      </c>
      <c r="D3902" s="48">
        <f>IF(B3902="","",K3802)</f>
        <v/>
      </c>
      <c r="E3902" s="21">
        <f>IF(B3902="","",IFERROR(VLOOKUP(B3902,'Debt Inputs'!$A$6:$M$105,5,FALSE),0))</f>
        <v/>
      </c>
      <c r="F3902" s="48">
        <f>IF(D3902="","",IFERROR(D3902*E3902/12,0))</f>
        <v/>
      </c>
      <c r="G3902" s="48">
        <f>IF(D3902="","",MIN(IFERROR(VLOOKUP(B3902,'Debt Inputs'!$A$6:$M$105,7,FALSE),0),D3902+F3902))</f>
        <v/>
      </c>
      <c r="H3902" s="48">
        <f>IF(D3902="","",IF(L3902=1,MAX(0,'Debt Inputs'!$B$2-SUM($G$3806:$G$3905)),0))</f>
        <v/>
      </c>
      <c r="I3902" s="48">
        <f>IF(D3902="","",MIN(D3902+F3902,G3902+H3902))</f>
        <v/>
      </c>
      <c r="J3902" s="48">
        <f>IF(D3902="","",MIN(D3902,MAX(0,I3902-F3902)))</f>
        <v/>
      </c>
      <c r="K3902" s="48">
        <f>IF(D3902="","",MAX(0,D3902+F3902-I3902))</f>
        <v/>
      </c>
      <c r="L3902" s="18">
        <f>IF(D3902="","",IF(D3902&lt;=0,"",1+COUNTIFS($D$3806:$D$3905,"&gt;0",$E$3806:$E$3905,"&gt;"&amp;E3902)))</f>
        <v/>
      </c>
      <c r="M3902" s="18">
        <f>IF(D3902="","",IF(AND(K3902&gt;0,L3902=1),"Yes","No"))</f>
        <v/>
      </c>
      <c r="N3902" s="48">
        <f>IF(D3902="","",N3802+F3902)</f>
        <v/>
      </c>
      <c r="O3902" s="47">
        <f>IF(D3902="","",IF(AND(K3902=0,K3802&gt;0),C3902,""))</f>
        <v/>
      </c>
    </row>
    <row r="3903">
      <c r="A3903" s="49">
        <f>IF(B3903="","",DATE(YEAR('Debt Inputs'!$E$2),MONTH('Debt Inputs'!$E$2)+38,1))</f>
        <v/>
      </c>
      <c r="B3903" s="23">
        <f>IF('Debt Inputs'!A103="","",'Debt Inputs'!A103)</f>
        <v/>
      </c>
      <c r="C3903" s="24">
        <f>IF(B3903="","",IFERROR(VLOOKUP(B3903,'Debt Inputs'!$A$6:$M$105,2,FALSE),""))</f>
        <v/>
      </c>
      <c r="D3903" s="50">
        <f>IF(B3903="","",K3803)</f>
        <v/>
      </c>
      <c r="E3903" s="26">
        <f>IF(B3903="","",IFERROR(VLOOKUP(B3903,'Debt Inputs'!$A$6:$M$105,5,FALSE),0))</f>
        <v/>
      </c>
      <c r="F3903" s="50">
        <f>IF(D3903="","",IFERROR(D3903*E3903/12,0))</f>
        <v/>
      </c>
      <c r="G3903" s="50">
        <f>IF(D3903="","",MIN(IFERROR(VLOOKUP(B3903,'Debt Inputs'!$A$6:$M$105,7,FALSE),0),D3903+F3903))</f>
        <v/>
      </c>
      <c r="H3903" s="50">
        <f>IF(D3903="","",IF(L3903=1,MAX(0,'Debt Inputs'!$B$2-SUM($G$3806:$G$3905)),0))</f>
        <v/>
      </c>
      <c r="I3903" s="50">
        <f>IF(D3903="","",MIN(D3903+F3903,G3903+H3903))</f>
        <v/>
      </c>
      <c r="J3903" s="50">
        <f>IF(D3903="","",MIN(D3903,MAX(0,I3903-F3903)))</f>
        <v/>
      </c>
      <c r="K3903" s="50">
        <f>IF(D3903="","",MAX(0,D3903+F3903-I3903))</f>
        <v/>
      </c>
      <c r="L3903" s="23">
        <f>IF(D3903="","",IF(D3903&lt;=0,"",1+COUNTIFS($D$3806:$D$3905,"&gt;0",$E$3806:$E$3905,"&gt;"&amp;E3903)))</f>
        <v/>
      </c>
      <c r="M3903" s="23">
        <f>IF(D3903="","",IF(AND(K3903&gt;0,L3903=1),"Yes","No"))</f>
        <v/>
      </c>
      <c r="N3903" s="50">
        <f>IF(D3903="","",N3803+F3903)</f>
        <v/>
      </c>
      <c r="O3903" s="49">
        <f>IF(D3903="","",IF(AND(K3903=0,K3803&gt;0),C3903,""))</f>
        <v/>
      </c>
    </row>
    <row r="3904">
      <c r="A3904" s="47">
        <f>IF(B3904="","",DATE(YEAR('Debt Inputs'!$E$2),MONTH('Debt Inputs'!$E$2)+38,1))</f>
        <v/>
      </c>
      <c r="B3904" s="18">
        <f>IF('Debt Inputs'!A104="","",'Debt Inputs'!A104)</f>
        <v/>
      </c>
      <c r="C3904" s="19">
        <f>IF(B3904="","",IFERROR(VLOOKUP(B3904,'Debt Inputs'!$A$6:$M$105,2,FALSE),""))</f>
        <v/>
      </c>
      <c r="D3904" s="48">
        <f>IF(B3904="","",K3804)</f>
        <v/>
      </c>
      <c r="E3904" s="21">
        <f>IF(B3904="","",IFERROR(VLOOKUP(B3904,'Debt Inputs'!$A$6:$M$105,5,FALSE),0))</f>
        <v/>
      </c>
      <c r="F3904" s="48">
        <f>IF(D3904="","",IFERROR(D3904*E3904/12,0))</f>
        <v/>
      </c>
      <c r="G3904" s="48">
        <f>IF(D3904="","",MIN(IFERROR(VLOOKUP(B3904,'Debt Inputs'!$A$6:$M$105,7,FALSE),0),D3904+F3904))</f>
        <v/>
      </c>
      <c r="H3904" s="48">
        <f>IF(D3904="","",IF(L3904=1,MAX(0,'Debt Inputs'!$B$2-SUM($G$3806:$G$3905)),0))</f>
        <v/>
      </c>
      <c r="I3904" s="48">
        <f>IF(D3904="","",MIN(D3904+F3904,G3904+H3904))</f>
        <v/>
      </c>
      <c r="J3904" s="48">
        <f>IF(D3904="","",MIN(D3904,MAX(0,I3904-F3904)))</f>
        <v/>
      </c>
      <c r="K3904" s="48">
        <f>IF(D3904="","",MAX(0,D3904+F3904-I3904))</f>
        <v/>
      </c>
      <c r="L3904" s="18">
        <f>IF(D3904="","",IF(D3904&lt;=0,"",1+COUNTIFS($D$3806:$D$3905,"&gt;0",$E$3806:$E$3905,"&gt;"&amp;E3904)))</f>
        <v/>
      </c>
      <c r="M3904" s="18">
        <f>IF(D3904="","",IF(AND(K3904&gt;0,L3904=1),"Yes","No"))</f>
        <v/>
      </c>
      <c r="N3904" s="48">
        <f>IF(D3904="","",N3804+F3904)</f>
        <v/>
      </c>
      <c r="O3904" s="47">
        <f>IF(D3904="","",IF(AND(K3904=0,K3804&gt;0),C3904,""))</f>
        <v/>
      </c>
    </row>
    <row r="3905">
      <c r="A3905" s="49">
        <f>IF(B3905="","",DATE(YEAR('Debt Inputs'!$E$2),MONTH('Debt Inputs'!$E$2)+38,1))</f>
        <v/>
      </c>
      <c r="B3905" s="23">
        <f>IF('Debt Inputs'!A105="","",'Debt Inputs'!A105)</f>
        <v/>
      </c>
      <c r="C3905" s="24">
        <f>IF(B3905="","",IFERROR(VLOOKUP(B3905,'Debt Inputs'!$A$6:$M$105,2,FALSE),""))</f>
        <v/>
      </c>
      <c r="D3905" s="50">
        <f>IF(B3905="","",K3805)</f>
        <v/>
      </c>
      <c r="E3905" s="26">
        <f>IF(B3905="","",IFERROR(VLOOKUP(B3905,'Debt Inputs'!$A$6:$M$105,5,FALSE),0))</f>
        <v/>
      </c>
      <c r="F3905" s="50">
        <f>IF(D3905="","",IFERROR(D3905*E3905/12,0))</f>
        <v/>
      </c>
      <c r="G3905" s="50">
        <f>IF(D3905="","",MIN(IFERROR(VLOOKUP(B3905,'Debt Inputs'!$A$6:$M$105,7,FALSE),0),D3905+F3905))</f>
        <v/>
      </c>
      <c r="H3905" s="50">
        <f>IF(D3905="","",IF(L3905=1,MAX(0,'Debt Inputs'!$B$2-SUM($G$3806:$G$3905)),0))</f>
        <v/>
      </c>
      <c r="I3905" s="50">
        <f>IF(D3905="","",MIN(D3905+F3905,G3905+H3905))</f>
        <v/>
      </c>
      <c r="J3905" s="50">
        <f>IF(D3905="","",MIN(D3905,MAX(0,I3905-F3905)))</f>
        <v/>
      </c>
      <c r="K3905" s="50">
        <f>IF(D3905="","",MAX(0,D3905+F3905-I3905))</f>
        <v/>
      </c>
      <c r="L3905" s="23">
        <f>IF(D3905="","",IF(D3905&lt;=0,"",1+COUNTIFS($D$3806:$D$3905,"&gt;0",$E$3806:$E$3905,"&gt;"&amp;E3905)))</f>
        <v/>
      </c>
      <c r="M3905" s="23">
        <f>IF(D3905="","",IF(AND(K3905&gt;0,L3905=1),"Yes","No"))</f>
        <v/>
      </c>
      <c r="N3905" s="50">
        <f>IF(D3905="","",N3805+F3905)</f>
        <v/>
      </c>
      <c r="O3905" s="49">
        <f>IF(D3905="","",IF(AND(K3905=0,K3805&gt;0),C3905,""))</f>
        <v/>
      </c>
    </row>
    <row r="3906">
      <c r="A3906" s="47">
        <f>IF(B3906="","",DATE(YEAR('Debt Inputs'!$E$2),MONTH('Debt Inputs'!$E$2)+39,1))</f>
        <v/>
      </c>
      <c r="B3906" s="18">
        <f>IF('Debt Inputs'!A6="","",'Debt Inputs'!A6)</f>
        <v/>
      </c>
      <c r="C3906" s="19">
        <f>IF(B3906="","",IFERROR(VLOOKUP(B3906,'Debt Inputs'!$A$6:$M$105,2,FALSE),""))</f>
        <v/>
      </c>
      <c r="D3906" s="48">
        <f>IF(B3906="","",K3806)</f>
        <v/>
      </c>
      <c r="E3906" s="21">
        <f>IF(B3906="","",IFERROR(VLOOKUP(B3906,'Debt Inputs'!$A$6:$M$105,5,FALSE),0))</f>
        <v/>
      </c>
      <c r="F3906" s="48">
        <f>IF(D3906="","",IFERROR(D3906*E3906/12,0))</f>
        <v/>
      </c>
      <c r="G3906" s="48">
        <f>IF(D3906="","",MIN(IFERROR(VLOOKUP(B3906,'Debt Inputs'!$A$6:$M$105,7,FALSE),0),D3906+F3906))</f>
        <v/>
      </c>
      <c r="H3906" s="48">
        <f>IF(D3906="","",IF(L3906=1,MAX(0,'Debt Inputs'!$B$2-SUM($G$3906:$G$4005)),0))</f>
        <v/>
      </c>
      <c r="I3906" s="48">
        <f>IF(D3906="","",MIN(D3906+F3906,G3906+H3906))</f>
        <v/>
      </c>
      <c r="J3906" s="48">
        <f>IF(D3906="","",MIN(D3906,MAX(0,I3906-F3906)))</f>
        <v/>
      </c>
      <c r="K3906" s="48">
        <f>IF(D3906="","",MAX(0,D3906+F3906-I3906))</f>
        <v/>
      </c>
      <c r="L3906" s="18">
        <f>IF(D3906="","",IF(D3906&lt;=0,"",1+COUNTIFS($D$3906:$D$4005,"&gt;0",$E$3906:$E$4005,"&gt;"&amp;E3906)))</f>
        <v/>
      </c>
      <c r="M3906" s="18">
        <f>IF(D3906="","",IF(AND(K3906&gt;0,L3906=1),"Yes","No"))</f>
        <v/>
      </c>
      <c r="N3906" s="48">
        <f>IF(D3906="","",N3806+F3906)</f>
        <v/>
      </c>
      <c r="O3906" s="47">
        <f>IF(D3906="","",IF(AND(K3906=0,K3806&gt;0),C3906,""))</f>
        <v/>
      </c>
    </row>
    <row r="3907">
      <c r="A3907" s="49">
        <f>IF(B3907="","",DATE(YEAR('Debt Inputs'!$E$2),MONTH('Debt Inputs'!$E$2)+39,1))</f>
        <v/>
      </c>
      <c r="B3907" s="23">
        <f>IF('Debt Inputs'!A7="","",'Debt Inputs'!A7)</f>
        <v/>
      </c>
      <c r="C3907" s="24">
        <f>IF(B3907="","",IFERROR(VLOOKUP(B3907,'Debt Inputs'!$A$6:$M$105,2,FALSE),""))</f>
        <v/>
      </c>
      <c r="D3907" s="50">
        <f>IF(B3907="","",K3807)</f>
        <v/>
      </c>
      <c r="E3907" s="26">
        <f>IF(B3907="","",IFERROR(VLOOKUP(B3907,'Debt Inputs'!$A$6:$M$105,5,FALSE),0))</f>
        <v/>
      </c>
      <c r="F3907" s="50">
        <f>IF(D3907="","",IFERROR(D3907*E3907/12,0))</f>
        <v/>
      </c>
      <c r="G3907" s="50">
        <f>IF(D3907="","",MIN(IFERROR(VLOOKUP(B3907,'Debt Inputs'!$A$6:$M$105,7,FALSE),0),D3907+F3907))</f>
        <v/>
      </c>
      <c r="H3907" s="50">
        <f>IF(D3907="","",IF(L3907=1,MAX(0,'Debt Inputs'!$B$2-SUM($G$3906:$G$4005)),0))</f>
        <v/>
      </c>
      <c r="I3907" s="50">
        <f>IF(D3907="","",MIN(D3907+F3907,G3907+H3907))</f>
        <v/>
      </c>
      <c r="J3907" s="50">
        <f>IF(D3907="","",MIN(D3907,MAX(0,I3907-F3907)))</f>
        <v/>
      </c>
      <c r="K3907" s="50">
        <f>IF(D3907="","",MAX(0,D3907+F3907-I3907))</f>
        <v/>
      </c>
      <c r="L3907" s="23">
        <f>IF(D3907="","",IF(D3907&lt;=0,"",1+COUNTIFS($D$3906:$D$4005,"&gt;0",$E$3906:$E$4005,"&gt;"&amp;E3907)))</f>
        <v/>
      </c>
      <c r="M3907" s="23">
        <f>IF(D3907="","",IF(AND(K3907&gt;0,L3907=1),"Yes","No"))</f>
        <v/>
      </c>
      <c r="N3907" s="50">
        <f>IF(D3907="","",N3807+F3907)</f>
        <v/>
      </c>
      <c r="O3907" s="49">
        <f>IF(D3907="","",IF(AND(K3907=0,K3807&gt;0),C3907,""))</f>
        <v/>
      </c>
    </row>
    <row r="3908">
      <c r="A3908" s="47">
        <f>IF(B3908="","",DATE(YEAR('Debt Inputs'!$E$2),MONTH('Debt Inputs'!$E$2)+39,1))</f>
        <v/>
      </c>
      <c r="B3908" s="18">
        <f>IF('Debt Inputs'!A8="","",'Debt Inputs'!A8)</f>
        <v/>
      </c>
      <c r="C3908" s="19">
        <f>IF(B3908="","",IFERROR(VLOOKUP(B3908,'Debt Inputs'!$A$6:$M$105,2,FALSE),""))</f>
        <v/>
      </c>
      <c r="D3908" s="48">
        <f>IF(B3908="","",K3808)</f>
        <v/>
      </c>
      <c r="E3908" s="21">
        <f>IF(B3908="","",IFERROR(VLOOKUP(B3908,'Debt Inputs'!$A$6:$M$105,5,FALSE),0))</f>
        <v/>
      </c>
      <c r="F3908" s="48">
        <f>IF(D3908="","",IFERROR(D3908*E3908/12,0))</f>
        <v/>
      </c>
      <c r="G3908" s="48">
        <f>IF(D3908="","",MIN(IFERROR(VLOOKUP(B3908,'Debt Inputs'!$A$6:$M$105,7,FALSE),0),D3908+F3908))</f>
        <v/>
      </c>
      <c r="H3908" s="48">
        <f>IF(D3908="","",IF(L3908=1,MAX(0,'Debt Inputs'!$B$2-SUM($G$3906:$G$4005)),0))</f>
        <v/>
      </c>
      <c r="I3908" s="48">
        <f>IF(D3908="","",MIN(D3908+F3908,G3908+H3908))</f>
        <v/>
      </c>
      <c r="J3908" s="48">
        <f>IF(D3908="","",MIN(D3908,MAX(0,I3908-F3908)))</f>
        <v/>
      </c>
      <c r="K3908" s="48">
        <f>IF(D3908="","",MAX(0,D3908+F3908-I3908))</f>
        <v/>
      </c>
      <c r="L3908" s="18">
        <f>IF(D3908="","",IF(D3908&lt;=0,"",1+COUNTIFS($D$3906:$D$4005,"&gt;0",$E$3906:$E$4005,"&gt;"&amp;E3908)))</f>
        <v/>
      </c>
      <c r="M3908" s="18">
        <f>IF(D3908="","",IF(AND(K3908&gt;0,L3908=1),"Yes","No"))</f>
        <v/>
      </c>
      <c r="N3908" s="48">
        <f>IF(D3908="","",N3808+F3908)</f>
        <v/>
      </c>
      <c r="O3908" s="47">
        <f>IF(D3908="","",IF(AND(K3908=0,K3808&gt;0),C3908,""))</f>
        <v/>
      </c>
    </row>
    <row r="3909">
      <c r="A3909" s="49">
        <f>IF(B3909="","",DATE(YEAR('Debt Inputs'!$E$2),MONTH('Debt Inputs'!$E$2)+39,1))</f>
        <v/>
      </c>
      <c r="B3909" s="23">
        <f>IF('Debt Inputs'!A9="","",'Debt Inputs'!A9)</f>
        <v/>
      </c>
      <c r="C3909" s="24">
        <f>IF(B3909="","",IFERROR(VLOOKUP(B3909,'Debt Inputs'!$A$6:$M$105,2,FALSE),""))</f>
        <v/>
      </c>
      <c r="D3909" s="50">
        <f>IF(B3909="","",K3809)</f>
        <v/>
      </c>
      <c r="E3909" s="26">
        <f>IF(B3909="","",IFERROR(VLOOKUP(B3909,'Debt Inputs'!$A$6:$M$105,5,FALSE),0))</f>
        <v/>
      </c>
      <c r="F3909" s="50">
        <f>IF(D3909="","",IFERROR(D3909*E3909/12,0))</f>
        <v/>
      </c>
      <c r="G3909" s="50">
        <f>IF(D3909="","",MIN(IFERROR(VLOOKUP(B3909,'Debt Inputs'!$A$6:$M$105,7,FALSE),0),D3909+F3909))</f>
        <v/>
      </c>
      <c r="H3909" s="50">
        <f>IF(D3909="","",IF(L3909=1,MAX(0,'Debt Inputs'!$B$2-SUM($G$3906:$G$4005)),0))</f>
        <v/>
      </c>
      <c r="I3909" s="50">
        <f>IF(D3909="","",MIN(D3909+F3909,G3909+H3909))</f>
        <v/>
      </c>
      <c r="J3909" s="50">
        <f>IF(D3909="","",MIN(D3909,MAX(0,I3909-F3909)))</f>
        <v/>
      </c>
      <c r="K3909" s="50">
        <f>IF(D3909="","",MAX(0,D3909+F3909-I3909))</f>
        <v/>
      </c>
      <c r="L3909" s="23">
        <f>IF(D3909="","",IF(D3909&lt;=0,"",1+COUNTIFS($D$3906:$D$4005,"&gt;0",$E$3906:$E$4005,"&gt;"&amp;E3909)))</f>
        <v/>
      </c>
      <c r="M3909" s="23">
        <f>IF(D3909="","",IF(AND(K3909&gt;0,L3909=1),"Yes","No"))</f>
        <v/>
      </c>
      <c r="N3909" s="50">
        <f>IF(D3909="","",N3809+F3909)</f>
        <v/>
      </c>
      <c r="O3909" s="49">
        <f>IF(D3909="","",IF(AND(K3909=0,K3809&gt;0),C3909,""))</f>
        <v/>
      </c>
    </row>
    <row r="3910">
      <c r="A3910" s="47">
        <f>IF(B3910="","",DATE(YEAR('Debt Inputs'!$E$2),MONTH('Debt Inputs'!$E$2)+39,1))</f>
        <v/>
      </c>
      <c r="B3910" s="18">
        <f>IF('Debt Inputs'!A10="","",'Debt Inputs'!A10)</f>
        <v/>
      </c>
      <c r="C3910" s="19">
        <f>IF(B3910="","",IFERROR(VLOOKUP(B3910,'Debt Inputs'!$A$6:$M$105,2,FALSE),""))</f>
        <v/>
      </c>
      <c r="D3910" s="48">
        <f>IF(B3910="","",K3810)</f>
        <v/>
      </c>
      <c r="E3910" s="21">
        <f>IF(B3910="","",IFERROR(VLOOKUP(B3910,'Debt Inputs'!$A$6:$M$105,5,FALSE),0))</f>
        <v/>
      </c>
      <c r="F3910" s="48">
        <f>IF(D3910="","",IFERROR(D3910*E3910/12,0))</f>
        <v/>
      </c>
      <c r="G3910" s="48">
        <f>IF(D3910="","",MIN(IFERROR(VLOOKUP(B3910,'Debt Inputs'!$A$6:$M$105,7,FALSE),0),D3910+F3910))</f>
        <v/>
      </c>
      <c r="H3910" s="48">
        <f>IF(D3910="","",IF(L3910=1,MAX(0,'Debt Inputs'!$B$2-SUM($G$3906:$G$4005)),0))</f>
        <v/>
      </c>
      <c r="I3910" s="48">
        <f>IF(D3910="","",MIN(D3910+F3910,G3910+H3910))</f>
        <v/>
      </c>
      <c r="J3910" s="48">
        <f>IF(D3910="","",MIN(D3910,MAX(0,I3910-F3910)))</f>
        <v/>
      </c>
      <c r="K3910" s="48">
        <f>IF(D3910="","",MAX(0,D3910+F3910-I3910))</f>
        <v/>
      </c>
      <c r="L3910" s="18">
        <f>IF(D3910="","",IF(D3910&lt;=0,"",1+COUNTIFS($D$3906:$D$4005,"&gt;0",$E$3906:$E$4005,"&gt;"&amp;E3910)))</f>
        <v/>
      </c>
      <c r="M3910" s="18">
        <f>IF(D3910="","",IF(AND(K3910&gt;0,L3910=1),"Yes","No"))</f>
        <v/>
      </c>
      <c r="N3910" s="48">
        <f>IF(D3910="","",N3810+F3910)</f>
        <v/>
      </c>
      <c r="O3910" s="47">
        <f>IF(D3910="","",IF(AND(K3910=0,K3810&gt;0),C3910,""))</f>
        <v/>
      </c>
    </row>
    <row r="3911">
      <c r="A3911" s="49">
        <f>IF(B3911="","",DATE(YEAR('Debt Inputs'!$E$2),MONTH('Debt Inputs'!$E$2)+39,1))</f>
        <v/>
      </c>
      <c r="B3911" s="23">
        <f>IF('Debt Inputs'!A11="","",'Debt Inputs'!A11)</f>
        <v/>
      </c>
      <c r="C3911" s="24">
        <f>IF(B3911="","",IFERROR(VLOOKUP(B3911,'Debt Inputs'!$A$6:$M$105,2,FALSE),""))</f>
        <v/>
      </c>
      <c r="D3911" s="50">
        <f>IF(B3911="","",K3811)</f>
        <v/>
      </c>
      <c r="E3911" s="26">
        <f>IF(B3911="","",IFERROR(VLOOKUP(B3911,'Debt Inputs'!$A$6:$M$105,5,FALSE),0))</f>
        <v/>
      </c>
      <c r="F3911" s="50">
        <f>IF(D3911="","",IFERROR(D3911*E3911/12,0))</f>
        <v/>
      </c>
      <c r="G3911" s="50">
        <f>IF(D3911="","",MIN(IFERROR(VLOOKUP(B3911,'Debt Inputs'!$A$6:$M$105,7,FALSE),0),D3911+F3911))</f>
        <v/>
      </c>
      <c r="H3911" s="50">
        <f>IF(D3911="","",IF(L3911=1,MAX(0,'Debt Inputs'!$B$2-SUM($G$3906:$G$4005)),0))</f>
        <v/>
      </c>
      <c r="I3911" s="50">
        <f>IF(D3911="","",MIN(D3911+F3911,G3911+H3911))</f>
        <v/>
      </c>
      <c r="J3911" s="50">
        <f>IF(D3911="","",MIN(D3911,MAX(0,I3911-F3911)))</f>
        <v/>
      </c>
      <c r="K3911" s="50">
        <f>IF(D3911="","",MAX(0,D3911+F3911-I3911))</f>
        <v/>
      </c>
      <c r="L3911" s="23">
        <f>IF(D3911="","",IF(D3911&lt;=0,"",1+COUNTIFS($D$3906:$D$4005,"&gt;0",$E$3906:$E$4005,"&gt;"&amp;E3911)))</f>
        <v/>
      </c>
      <c r="M3911" s="23">
        <f>IF(D3911="","",IF(AND(K3911&gt;0,L3911=1),"Yes","No"))</f>
        <v/>
      </c>
      <c r="N3911" s="50">
        <f>IF(D3911="","",N3811+F3911)</f>
        <v/>
      </c>
      <c r="O3911" s="49">
        <f>IF(D3911="","",IF(AND(K3911=0,K3811&gt;0),C3911,""))</f>
        <v/>
      </c>
    </row>
    <row r="3912">
      <c r="A3912" s="47">
        <f>IF(B3912="","",DATE(YEAR('Debt Inputs'!$E$2),MONTH('Debt Inputs'!$E$2)+39,1))</f>
        <v/>
      </c>
      <c r="B3912" s="18">
        <f>IF('Debt Inputs'!A12="","",'Debt Inputs'!A12)</f>
        <v/>
      </c>
      <c r="C3912" s="19">
        <f>IF(B3912="","",IFERROR(VLOOKUP(B3912,'Debt Inputs'!$A$6:$M$105,2,FALSE),""))</f>
        <v/>
      </c>
      <c r="D3912" s="48">
        <f>IF(B3912="","",K3812)</f>
        <v/>
      </c>
      <c r="E3912" s="21">
        <f>IF(B3912="","",IFERROR(VLOOKUP(B3912,'Debt Inputs'!$A$6:$M$105,5,FALSE),0))</f>
        <v/>
      </c>
      <c r="F3912" s="48">
        <f>IF(D3912="","",IFERROR(D3912*E3912/12,0))</f>
        <v/>
      </c>
      <c r="G3912" s="48">
        <f>IF(D3912="","",MIN(IFERROR(VLOOKUP(B3912,'Debt Inputs'!$A$6:$M$105,7,FALSE),0),D3912+F3912))</f>
        <v/>
      </c>
      <c r="H3912" s="48">
        <f>IF(D3912="","",IF(L3912=1,MAX(0,'Debt Inputs'!$B$2-SUM($G$3906:$G$4005)),0))</f>
        <v/>
      </c>
      <c r="I3912" s="48">
        <f>IF(D3912="","",MIN(D3912+F3912,G3912+H3912))</f>
        <v/>
      </c>
      <c r="J3912" s="48">
        <f>IF(D3912="","",MIN(D3912,MAX(0,I3912-F3912)))</f>
        <v/>
      </c>
      <c r="K3912" s="48">
        <f>IF(D3912="","",MAX(0,D3912+F3912-I3912))</f>
        <v/>
      </c>
      <c r="L3912" s="18">
        <f>IF(D3912="","",IF(D3912&lt;=0,"",1+COUNTIFS($D$3906:$D$4005,"&gt;0",$E$3906:$E$4005,"&gt;"&amp;E3912)))</f>
        <v/>
      </c>
      <c r="M3912" s="18">
        <f>IF(D3912="","",IF(AND(K3912&gt;0,L3912=1),"Yes","No"))</f>
        <v/>
      </c>
      <c r="N3912" s="48">
        <f>IF(D3912="","",N3812+F3912)</f>
        <v/>
      </c>
      <c r="O3912" s="47">
        <f>IF(D3912="","",IF(AND(K3912=0,K3812&gt;0),C3912,""))</f>
        <v/>
      </c>
    </row>
    <row r="3913">
      <c r="A3913" s="49">
        <f>IF(B3913="","",DATE(YEAR('Debt Inputs'!$E$2),MONTH('Debt Inputs'!$E$2)+39,1))</f>
        <v/>
      </c>
      <c r="B3913" s="23">
        <f>IF('Debt Inputs'!A13="","",'Debt Inputs'!A13)</f>
        <v/>
      </c>
      <c r="C3913" s="24">
        <f>IF(B3913="","",IFERROR(VLOOKUP(B3913,'Debt Inputs'!$A$6:$M$105,2,FALSE),""))</f>
        <v/>
      </c>
      <c r="D3913" s="50">
        <f>IF(B3913="","",K3813)</f>
        <v/>
      </c>
      <c r="E3913" s="26">
        <f>IF(B3913="","",IFERROR(VLOOKUP(B3913,'Debt Inputs'!$A$6:$M$105,5,FALSE),0))</f>
        <v/>
      </c>
      <c r="F3913" s="50">
        <f>IF(D3913="","",IFERROR(D3913*E3913/12,0))</f>
        <v/>
      </c>
      <c r="G3913" s="50">
        <f>IF(D3913="","",MIN(IFERROR(VLOOKUP(B3913,'Debt Inputs'!$A$6:$M$105,7,FALSE),0),D3913+F3913))</f>
        <v/>
      </c>
      <c r="H3913" s="50">
        <f>IF(D3913="","",IF(L3913=1,MAX(0,'Debt Inputs'!$B$2-SUM($G$3906:$G$4005)),0))</f>
        <v/>
      </c>
      <c r="I3913" s="50">
        <f>IF(D3913="","",MIN(D3913+F3913,G3913+H3913))</f>
        <v/>
      </c>
      <c r="J3913" s="50">
        <f>IF(D3913="","",MIN(D3913,MAX(0,I3913-F3913)))</f>
        <v/>
      </c>
      <c r="K3913" s="50">
        <f>IF(D3913="","",MAX(0,D3913+F3913-I3913))</f>
        <v/>
      </c>
      <c r="L3913" s="23">
        <f>IF(D3913="","",IF(D3913&lt;=0,"",1+COUNTIFS($D$3906:$D$4005,"&gt;0",$E$3906:$E$4005,"&gt;"&amp;E3913)))</f>
        <v/>
      </c>
      <c r="M3913" s="23">
        <f>IF(D3913="","",IF(AND(K3913&gt;0,L3913=1),"Yes","No"))</f>
        <v/>
      </c>
      <c r="N3913" s="50">
        <f>IF(D3913="","",N3813+F3913)</f>
        <v/>
      </c>
      <c r="O3913" s="49">
        <f>IF(D3913="","",IF(AND(K3913=0,K3813&gt;0),C3913,""))</f>
        <v/>
      </c>
    </row>
    <row r="3914">
      <c r="A3914" s="47">
        <f>IF(B3914="","",DATE(YEAR('Debt Inputs'!$E$2),MONTH('Debt Inputs'!$E$2)+39,1))</f>
        <v/>
      </c>
      <c r="B3914" s="18">
        <f>IF('Debt Inputs'!A14="","",'Debt Inputs'!A14)</f>
        <v/>
      </c>
      <c r="C3914" s="19">
        <f>IF(B3914="","",IFERROR(VLOOKUP(B3914,'Debt Inputs'!$A$6:$M$105,2,FALSE),""))</f>
        <v/>
      </c>
      <c r="D3914" s="48">
        <f>IF(B3914="","",K3814)</f>
        <v/>
      </c>
      <c r="E3914" s="21">
        <f>IF(B3914="","",IFERROR(VLOOKUP(B3914,'Debt Inputs'!$A$6:$M$105,5,FALSE),0))</f>
        <v/>
      </c>
      <c r="F3914" s="48">
        <f>IF(D3914="","",IFERROR(D3914*E3914/12,0))</f>
        <v/>
      </c>
      <c r="G3914" s="48">
        <f>IF(D3914="","",MIN(IFERROR(VLOOKUP(B3914,'Debt Inputs'!$A$6:$M$105,7,FALSE),0),D3914+F3914))</f>
        <v/>
      </c>
      <c r="H3914" s="48">
        <f>IF(D3914="","",IF(L3914=1,MAX(0,'Debt Inputs'!$B$2-SUM($G$3906:$G$4005)),0))</f>
        <v/>
      </c>
      <c r="I3914" s="48">
        <f>IF(D3914="","",MIN(D3914+F3914,G3914+H3914))</f>
        <v/>
      </c>
      <c r="J3914" s="48">
        <f>IF(D3914="","",MIN(D3914,MAX(0,I3914-F3914)))</f>
        <v/>
      </c>
      <c r="K3914" s="48">
        <f>IF(D3914="","",MAX(0,D3914+F3914-I3914))</f>
        <v/>
      </c>
      <c r="L3914" s="18">
        <f>IF(D3914="","",IF(D3914&lt;=0,"",1+COUNTIFS($D$3906:$D$4005,"&gt;0",$E$3906:$E$4005,"&gt;"&amp;E3914)))</f>
        <v/>
      </c>
      <c r="M3914" s="18">
        <f>IF(D3914="","",IF(AND(K3914&gt;0,L3914=1),"Yes","No"))</f>
        <v/>
      </c>
      <c r="N3914" s="48">
        <f>IF(D3914="","",N3814+F3914)</f>
        <v/>
      </c>
      <c r="O3914" s="47">
        <f>IF(D3914="","",IF(AND(K3914=0,K3814&gt;0),C3914,""))</f>
        <v/>
      </c>
    </row>
    <row r="3915">
      <c r="A3915" s="49">
        <f>IF(B3915="","",DATE(YEAR('Debt Inputs'!$E$2),MONTH('Debt Inputs'!$E$2)+39,1))</f>
        <v/>
      </c>
      <c r="B3915" s="23">
        <f>IF('Debt Inputs'!A15="","",'Debt Inputs'!A15)</f>
        <v/>
      </c>
      <c r="C3915" s="24">
        <f>IF(B3915="","",IFERROR(VLOOKUP(B3915,'Debt Inputs'!$A$6:$M$105,2,FALSE),""))</f>
        <v/>
      </c>
      <c r="D3915" s="50">
        <f>IF(B3915="","",K3815)</f>
        <v/>
      </c>
      <c r="E3915" s="26">
        <f>IF(B3915="","",IFERROR(VLOOKUP(B3915,'Debt Inputs'!$A$6:$M$105,5,FALSE),0))</f>
        <v/>
      </c>
      <c r="F3915" s="50">
        <f>IF(D3915="","",IFERROR(D3915*E3915/12,0))</f>
        <v/>
      </c>
      <c r="G3915" s="50">
        <f>IF(D3915="","",MIN(IFERROR(VLOOKUP(B3915,'Debt Inputs'!$A$6:$M$105,7,FALSE),0),D3915+F3915))</f>
        <v/>
      </c>
      <c r="H3915" s="50">
        <f>IF(D3915="","",IF(L3915=1,MAX(0,'Debt Inputs'!$B$2-SUM($G$3906:$G$4005)),0))</f>
        <v/>
      </c>
      <c r="I3915" s="50">
        <f>IF(D3915="","",MIN(D3915+F3915,G3915+H3915))</f>
        <v/>
      </c>
      <c r="J3915" s="50">
        <f>IF(D3915="","",MIN(D3915,MAX(0,I3915-F3915)))</f>
        <v/>
      </c>
      <c r="K3915" s="50">
        <f>IF(D3915="","",MAX(0,D3915+F3915-I3915))</f>
        <v/>
      </c>
      <c r="L3915" s="23">
        <f>IF(D3915="","",IF(D3915&lt;=0,"",1+COUNTIFS($D$3906:$D$4005,"&gt;0",$E$3906:$E$4005,"&gt;"&amp;E3915)))</f>
        <v/>
      </c>
      <c r="M3915" s="23">
        <f>IF(D3915="","",IF(AND(K3915&gt;0,L3915=1),"Yes","No"))</f>
        <v/>
      </c>
      <c r="N3915" s="50">
        <f>IF(D3915="","",N3815+F3915)</f>
        <v/>
      </c>
      <c r="O3915" s="49">
        <f>IF(D3915="","",IF(AND(K3915=0,K3815&gt;0),C3915,""))</f>
        <v/>
      </c>
    </row>
    <row r="3916">
      <c r="A3916" s="47">
        <f>IF(B3916="","",DATE(YEAR('Debt Inputs'!$E$2),MONTH('Debt Inputs'!$E$2)+39,1))</f>
        <v/>
      </c>
      <c r="B3916" s="18">
        <f>IF('Debt Inputs'!A16="","",'Debt Inputs'!A16)</f>
        <v/>
      </c>
      <c r="C3916" s="19">
        <f>IF(B3916="","",IFERROR(VLOOKUP(B3916,'Debt Inputs'!$A$6:$M$105,2,FALSE),""))</f>
        <v/>
      </c>
      <c r="D3916" s="48">
        <f>IF(B3916="","",K3816)</f>
        <v/>
      </c>
      <c r="E3916" s="21">
        <f>IF(B3916="","",IFERROR(VLOOKUP(B3916,'Debt Inputs'!$A$6:$M$105,5,FALSE),0))</f>
        <v/>
      </c>
      <c r="F3916" s="48">
        <f>IF(D3916="","",IFERROR(D3916*E3916/12,0))</f>
        <v/>
      </c>
      <c r="G3916" s="48">
        <f>IF(D3916="","",MIN(IFERROR(VLOOKUP(B3916,'Debt Inputs'!$A$6:$M$105,7,FALSE),0),D3916+F3916))</f>
        <v/>
      </c>
      <c r="H3916" s="48">
        <f>IF(D3916="","",IF(L3916=1,MAX(0,'Debt Inputs'!$B$2-SUM($G$3906:$G$4005)),0))</f>
        <v/>
      </c>
      <c r="I3916" s="48">
        <f>IF(D3916="","",MIN(D3916+F3916,G3916+H3916))</f>
        <v/>
      </c>
      <c r="J3916" s="48">
        <f>IF(D3916="","",MIN(D3916,MAX(0,I3916-F3916)))</f>
        <v/>
      </c>
      <c r="K3916" s="48">
        <f>IF(D3916="","",MAX(0,D3916+F3916-I3916))</f>
        <v/>
      </c>
      <c r="L3916" s="18">
        <f>IF(D3916="","",IF(D3916&lt;=0,"",1+COUNTIFS($D$3906:$D$4005,"&gt;0",$E$3906:$E$4005,"&gt;"&amp;E3916)))</f>
        <v/>
      </c>
      <c r="M3916" s="18">
        <f>IF(D3916="","",IF(AND(K3916&gt;0,L3916=1),"Yes","No"))</f>
        <v/>
      </c>
      <c r="N3916" s="48">
        <f>IF(D3916="","",N3816+F3916)</f>
        <v/>
      </c>
      <c r="O3916" s="47">
        <f>IF(D3916="","",IF(AND(K3916=0,K3816&gt;0),C3916,""))</f>
        <v/>
      </c>
    </row>
    <row r="3917">
      <c r="A3917" s="49">
        <f>IF(B3917="","",DATE(YEAR('Debt Inputs'!$E$2),MONTH('Debt Inputs'!$E$2)+39,1))</f>
        <v/>
      </c>
      <c r="B3917" s="23">
        <f>IF('Debt Inputs'!A17="","",'Debt Inputs'!A17)</f>
        <v/>
      </c>
      <c r="C3917" s="24">
        <f>IF(B3917="","",IFERROR(VLOOKUP(B3917,'Debt Inputs'!$A$6:$M$105,2,FALSE),""))</f>
        <v/>
      </c>
      <c r="D3917" s="50">
        <f>IF(B3917="","",K3817)</f>
        <v/>
      </c>
      <c r="E3917" s="26">
        <f>IF(B3917="","",IFERROR(VLOOKUP(B3917,'Debt Inputs'!$A$6:$M$105,5,FALSE),0))</f>
        <v/>
      </c>
      <c r="F3917" s="50">
        <f>IF(D3917="","",IFERROR(D3917*E3917/12,0))</f>
        <v/>
      </c>
      <c r="G3917" s="50">
        <f>IF(D3917="","",MIN(IFERROR(VLOOKUP(B3917,'Debt Inputs'!$A$6:$M$105,7,FALSE),0),D3917+F3917))</f>
        <v/>
      </c>
      <c r="H3917" s="50">
        <f>IF(D3917="","",IF(L3917=1,MAX(0,'Debt Inputs'!$B$2-SUM($G$3906:$G$4005)),0))</f>
        <v/>
      </c>
      <c r="I3917" s="50">
        <f>IF(D3917="","",MIN(D3917+F3917,G3917+H3917))</f>
        <v/>
      </c>
      <c r="J3917" s="50">
        <f>IF(D3917="","",MIN(D3917,MAX(0,I3917-F3917)))</f>
        <v/>
      </c>
      <c r="K3917" s="50">
        <f>IF(D3917="","",MAX(0,D3917+F3917-I3917))</f>
        <v/>
      </c>
      <c r="L3917" s="23">
        <f>IF(D3917="","",IF(D3917&lt;=0,"",1+COUNTIFS($D$3906:$D$4005,"&gt;0",$E$3906:$E$4005,"&gt;"&amp;E3917)))</f>
        <v/>
      </c>
      <c r="M3917" s="23">
        <f>IF(D3917="","",IF(AND(K3917&gt;0,L3917=1),"Yes","No"))</f>
        <v/>
      </c>
      <c r="N3917" s="50">
        <f>IF(D3917="","",N3817+F3917)</f>
        <v/>
      </c>
      <c r="O3917" s="49">
        <f>IF(D3917="","",IF(AND(K3917=0,K3817&gt;0),C3917,""))</f>
        <v/>
      </c>
    </row>
    <row r="3918">
      <c r="A3918" s="47">
        <f>IF(B3918="","",DATE(YEAR('Debt Inputs'!$E$2),MONTH('Debt Inputs'!$E$2)+39,1))</f>
        <v/>
      </c>
      <c r="B3918" s="18">
        <f>IF('Debt Inputs'!A18="","",'Debt Inputs'!A18)</f>
        <v/>
      </c>
      <c r="C3918" s="19">
        <f>IF(B3918="","",IFERROR(VLOOKUP(B3918,'Debt Inputs'!$A$6:$M$105,2,FALSE),""))</f>
        <v/>
      </c>
      <c r="D3918" s="48">
        <f>IF(B3918="","",K3818)</f>
        <v/>
      </c>
      <c r="E3918" s="21">
        <f>IF(B3918="","",IFERROR(VLOOKUP(B3918,'Debt Inputs'!$A$6:$M$105,5,FALSE),0))</f>
        <v/>
      </c>
      <c r="F3918" s="48">
        <f>IF(D3918="","",IFERROR(D3918*E3918/12,0))</f>
        <v/>
      </c>
      <c r="G3918" s="48">
        <f>IF(D3918="","",MIN(IFERROR(VLOOKUP(B3918,'Debt Inputs'!$A$6:$M$105,7,FALSE),0),D3918+F3918))</f>
        <v/>
      </c>
      <c r="H3918" s="48">
        <f>IF(D3918="","",IF(L3918=1,MAX(0,'Debt Inputs'!$B$2-SUM($G$3906:$G$4005)),0))</f>
        <v/>
      </c>
      <c r="I3918" s="48">
        <f>IF(D3918="","",MIN(D3918+F3918,G3918+H3918))</f>
        <v/>
      </c>
      <c r="J3918" s="48">
        <f>IF(D3918="","",MIN(D3918,MAX(0,I3918-F3918)))</f>
        <v/>
      </c>
      <c r="K3918" s="48">
        <f>IF(D3918="","",MAX(0,D3918+F3918-I3918))</f>
        <v/>
      </c>
      <c r="L3918" s="18">
        <f>IF(D3918="","",IF(D3918&lt;=0,"",1+COUNTIFS($D$3906:$D$4005,"&gt;0",$E$3906:$E$4005,"&gt;"&amp;E3918)))</f>
        <v/>
      </c>
      <c r="M3918" s="18">
        <f>IF(D3918="","",IF(AND(K3918&gt;0,L3918=1),"Yes","No"))</f>
        <v/>
      </c>
      <c r="N3918" s="48">
        <f>IF(D3918="","",N3818+F3918)</f>
        <v/>
      </c>
      <c r="O3918" s="47">
        <f>IF(D3918="","",IF(AND(K3918=0,K3818&gt;0),C3918,""))</f>
        <v/>
      </c>
    </row>
    <row r="3919">
      <c r="A3919" s="49">
        <f>IF(B3919="","",DATE(YEAR('Debt Inputs'!$E$2),MONTH('Debt Inputs'!$E$2)+39,1))</f>
        <v/>
      </c>
      <c r="B3919" s="23">
        <f>IF('Debt Inputs'!A19="","",'Debt Inputs'!A19)</f>
        <v/>
      </c>
      <c r="C3919" s="24">
        <f>IF(B3919="","",IFERROR(VLOOKUP(B3919,'Debt Inputs'!$A$6:$M$105,2,FALSE),""))</f>
        <v/>
      </c>
      <c r="D3919" s="50">
        <f>IF(B3919="","",K3819)</f>
        <v/>
      </c>
      <c r="E3919" s="26">
        <f>IF(B3919="","",IFERROR(VLOOKUP(B3919,'Debt Inputs'!$A$6:$M$105,5,FALSE),0))</f>
        <v/>
      </c>
      <c r="F3919" s="50">
        <f>IF(D3919="","",IFERROR(D3919*E3919/12,0))</f>
        <v/>
      </c>
      <c r="G3919" s="50">
        <f>IF(D3919="","",MIN(IFERROR(VLOOKUP(B3919,'Debt Inputs'!$A$6:$M$105,7,FALSE),0),D3919+F3919))</f>
        <v/>
      </c>
      <c r="H3919" s="50">
        <f>IF(D3919="","",IF(L3919=1,MAX(0,'Debt Inputs'!$B$2-SUM($G$3906:$G$4005)),0))</f>
        <v/>
      </c>
      <c r="I3919" s="50">
        <f>IF(D3919="","",MIN(D3919+F3919,G3919+H3919))</f>
        <v/>
      </c>
      <c r="J3919" s="50">
        <f>IF(D3919="","",MIN(D3919,MAX(0,I3919-F3919)))</f>
        <v/>
      </c>
      <c r="K3919" s="50">
        <f>IF(D3919="","",MAX(0,D3919+F3919-I3919))</f>
        <v/>
      </c>
      <c r="L3919" s="23">
        <f>IF(D3919="","",IF(D3919&lt;=0,"",1+COUNTIFS($D$3906:$D$4005,"&gt;0",$E$3906:$E$4005,"&gt;"&amp;E3919)))</f>
        <v/>
      </c>
      <c r="M3919" s="23">
        <f>IF(D3919="","",IF(AND(K3919&gt;0,L3919=1),"Yes","No"))</f>
        <v/>
      </c>
      <c r="N3919" s="50">
        <f>IF(D3919="","",N3819+F3919)</f>
        <v/>
      </c>
      <c r="O3919" s="49">
        <f>IF(D3919="","",IF(AND(K3919=0,K3819&gt;0),C3919,""))</f>
        <v/>
      </c>
    </row>
    <row r="3920">
      <c r="A3920" s="47">
        <f>IF(B3920="","",DATE(YEAR('Debt Inputs'!$E$2),MONTH('Debt Inputs'!$E$2)+39,1))</f>
        <v/>
      </c>
      <c r="B3920" s="18">
        <f>IF('Debt Inputs'!A20="","",'Debt Inputs'!A20)</f>
        <v/>
      </c>
      <c r="C3920" s="19">
        <f>IF(B3920="","",IFERROR(VLOOKUP(B3920,'Debt Inputs'!$A$6:$M$105,2,FALSE),""))</f>
        <v/>
      </c>
      <c r="D3920" s="48">
        <f>IF(B3920="","",K3820)</f>
        <v/>
      </c>
      <c r="E3920" s="21">
        <f>IF(B3920="","",IFERROR(VLOOKUP(B3920,'Debt Inputs'!$A$6:$M$105,5,FALSE),0))</f>
        <v/>
      </c>
      <c r="F3920" s="48">
        <f>IF(D3920="","",IFERROR(D3920*E3920/12,0))</f>
        <v/>
      </c>
      <c r="G3920" s="48">
        <f>IF(D3920="","",MIN(IFERROR(VLOOKUP(B3920,'Debt Inputs'!$A$6:$M$105,7,FALSE),0),D3920+F3920))</f>
        <v/>
      </c>
      <c r="H3920" s="48">
        <f>IF(D3920="","",IF(L3920=1,MAX(0,'Debt Inputs'!$B$2-SUM($G$3906:$G$4005)),0))</f>
        <v/>
      </c>
      <c r="I3920" s="48">
        <f>IF(D3920="","",MIN(D3920+F3920,G3920+H3920))</f>
        <v/>
      </c>
      <c r="J3920" s="48">
        <f>IF(D3920="","",MIN(D3920,MAX(0,I3920-F3920)))</f>
        <v/>
      </c>
      <c r="K3920" s="48">
        <f>IF(D3920="","",MAX(0,D3920+F3920-I3920))</f>
        <v/>
      </c>
      <c r="L3920" s="18">
        <f>IF(D3920="","",IF(D3920&lt;=0,"",1+COUNTIFS($D$3906:$D$4005,"&gt;0",$E$3906:$E$4005,"&gt;"&amp;E3920)))</f>
        <v/>
      </c>
      <c r="M3920" s="18">
        <f>IF(D3920="","",IF(AND(K3920&gt;0,L3920=1),"Yes","No"))</f>
        <v/>
      </c>
      <c r="N3920" s="48">
        <f>IF(D3920="","",N3820+F3920)</f>
        <v/>
      </c>
      <c r="O3920" s="47">
        <f>IF(D3920="","",IF(AND(K3920=0,K3820&gt;0),C3920,""))</f>
        <v/>
      </c>
    </row>
    <row r="3921">
      <c r="A3921" s="49">
        <f>IF(B3921="","",DATE(YEAR('Debt Inputs'!$E$2),MONTH('Debt Inputs'!$E$2)+39,1))</f>
        <v/>
      </c>
      <c r="B3921" s="23">
        <f>IF('Debt Inputs'!A21="","",'Debt Inputs'!A21)</f>
        <v/>
      </c>
      <c r="C3921" s="24">
        <f>IF(B3921="","",IFERROR(VLOOKUP(B3921,'Debt Inputs'!$A$6:$M$105,2,FALSE),""))</f>
        <v/>
      </c>
      <c r="D3921" s="50">
        <f>IF(B3921="","",K3821)</f>
        <v/>
      </c>
      <c r="E3921" s="26">
        <f>IF(B3921="","",IFERROR(VLOOKUP(B3921,'Debt Inputs'!$A$6:$M$105,5,FALSE),0))</f>
        <v/>
      </c>
      <c r="F3921" s="50">
        <f>IF(D3921="","",IFERROR(D3921*E3921/12,0))</f>
        <v/>
      </c>
      <c r="G3921" s="50">
        <f>IF(D3921="","",MIN(IFERROR(VLOOKUP(B3921,'Debt Inputs'!$A$6:$M$105,7,FALSE),0),D3921+F3921))</f>
        <v/>
      </c>
      <c r="H3921" s="50">
        <f>IF(D3921="","",IF(L3921=1,MAX(0,'Debt Inputs'!$B$2-SUM($G$3906:$G$4005)),0))</f>
        <v/>
      </c>
      <c r="I3921" s="50">
        <f>IF(D3921="","",MIN(D3921+F3921,G3921+H3921))</f>
        <v/>
      </c>
      <c r="J3921" s="50">
        <f>IF(D3921="","",MIN(D3921,MAX(0,I3921-F3921)))</f>
        <v/>
      </c>
      <c r="K3921" s="50">
        <f>IF(D3921="","",MAX(0,D3921+F3921-I3921))</f>
        <v/>
      </c>
      <c r="L3921" s="23">
        <f>IF(D3921="","",IF(D3921&lt;=0,"",1+COUNTIFS($D$3906:$D$4005,"&gt;0",$E$3906:$E$4005,"&gt;"&amp;E3921)))</f>
        <v/>
      </c>
      <c r="M3921" s="23">
        <f>IF(D3921="","",IF(AND(K3921&gt;0,L3921=1),"Yes","No"))</f>
        <v/>
      </c>
      <c r="N3921" s="50">
        <f>IF(D3921="","",N3821+F3921)</f>
        <v/>
      </c>
      <c r="O3921" s="49">
        <f>IF(D3921="","",IF(AND(K3921=0,K3821&gt;0),C3921,""))</f>
        <v/>
      </c>
    </row>
    <row r="3922">
      <c r="A3922" s="47">
        <f>IF(B3922="","",DATE(YEAR('Debt Inputs'!$E$2),MONTH('Debt Inputs'!$E$2)+39,1))</f>
        <v/>
      </c>
      <c r="B3922" s="18">
        <f>IF('Debt Inputs'!A22="","",'Debt Inputs'!A22)</f>
        <v/>
      </c>
      <c r="C3922" s="19">
        <f>IF(B3922="","",IFERROR(VLOOKUP(B3922,'Debt Inputs'!$A$6:$M$105,2,FALSE),""))</f>
        <v/>
      </c>
      <c r="D3922" s="48">
        <f>IF(B3922="","",K3822)</f>
        <v/>
      </c>
      <c r="E3922" s="21">
        <f>IF(B3922="","",IFERROR(VLOOKUP(B3922,'Debt Inputs'!$A$6:$M$105,5,FALSE),0))</f>
        <v/>
      </c>
      <c r="F3922" s="48">
        <f>IF(D3922="","",IFERROR(D3922*E3922/12,0))</f>
        <v/>
      </c>
      <c r="G3922" s="48">
        <f>IF(D3922="","",MIN(IFERROR(VLOOKUP(B3922,'Debt Inputs'!$A$6:$M$105,7,FALSE),0),D3922+F3922))</f>
        <v/>
      </c>
      <c r="H3922" s="48">
        <f>IF(D3922="","",IF(L3922=1,MAX(0,'Debt Inputs'!$B$2-SUM($G$3906:$G$4005)),0))</f>
        <v/>
      </c>
      <c r="I3922" s="48">
        <f>IF(D3922="","",MIN(D3922+F3922,G3922+H3922))</f>
        <v/>
      </c>
      <c r="J3922" s="48">
        <f>IF(D3922="","",MIN(D3922,MAX(0,I3922-F3922)))</f>
        <v/>
      </c>
      <c r="K3922" s="48">
        <f>IF(D3922="","",MAX(0,D3922+F3922-I3922))</f>
        <v/>
      </c>
      <c r="L3922" s="18">
        <f>IF(D3922="","",IF(D3922&lt;=0,"",1+COUNTIFS($D$3906:$D$4005,"&gt;0",$E$3906:$E$4005,"&gt;"&amp;E3922)))</f>
        <v/>
      </c>
      <c r="M3922" s="18">
        <f>IF(D3922="","",IF(AND(K3922&gt;0,L3922=1),"Yes","No"))</f>
        <v/>
      </c>
      <c r="N3922" s="48">
        <f>IF(D3922="","",N3822+F3922)</f>
        <v/>
      </c>
      <c r="O3922" s="47">
        <f>IF(D3922="","",IF(AND(K3922=0,K3822&gt;0),C3922,""))</f>
        <v/>
      </c>
    </row>
    <row r="3923">
      <c r="A3923" s="49">
        <f>IF(B3923="","",DATE(YEAR('Debt Inputs'!$E$2),MONTH('Debt Inputs'!$E$2)+39,1))</f>
        <v/>
      </c>
      <c r="B3923" s="23">
        <f>IF('Debt Inputs'!A23="","",'Debt Inputs'!A23)</f>
        <v/>
      </c>
      <c r="C3923" s="24">
        <f>IF(B3923="","",IFERROR(VLOOKUP(B3923,'Debt Inputs'!$A$6:$M$105,2,FALSE),""))</f>
        <v/>
      </c>
      <c r="D3923" s="50">
        <f>IF(B3923="","",K3823)</f>
        <v/>
      </c>
      <c r="E3923" s="26">
        <f>IF(B3923="","",IFERROR(VLOOKUP(B3923,'Debt Inputs'!$A$6:$M$105,5,FALSE),0))</f>
        <v/>
      </c>
      <c r="F3923" s="50">
        <f>IF(D3923="","",IFERROR(D3923*E3923/12,0))</f>
        <v/>
      </c>
      <c r="G3923" s="50">
        <f>IF(D3923="","",MIN(IFERROR(VLOOKUP(B3923,'Debt Inputs'!$A$6:$M$105,7,FALSE),0),D3923+F3923))</f>
        <v/>
      </c>
      <c r="H3923" s="50">
        <f>IF(D3923="","",IF(L3923=1,MAX(0,'Debt Inputs'!$B$2-SUM($G$3906:$G$4005)),0))</f>
        <v/>
      </c>
      <c r="I3923" s="50">
        <f>IF(D3923="","",MIN(D3923+F3923,G3923+H3923))</f>
        <v/>
      </c>
      <c r="J3923" s="50">
        <f>IF(D3923="","",MIN(D3923,MAX(0,I3923-F3923)))</f>
        <v/>
      </c>
      <c r="K3923" s="50">
        <f>IF(D3923="","",MAX(0,D3923+F3923-I3923))</f>
        <v/>
      </c>
      <c r="L3923" s="23">
        <f>IF(D3923="","",IF(D3923&lt;=0,"",1+COUNTIFS($D$3906:$D$4005,"&gt;0",$E$3906:$E$4005,"&gt;"&amp;E3923)))</f>
        <v/>
      </c>
      <c r="M3923" s="23">
        <f>IF(D3923="","",IF(AND(K3923&gt;0,L3923=1),"Yes","No"))</f>
        <v/>
      </c>
      <c r="N3923" s="50">
        <f>IF(D3923="","",N3823+F3923)</f>
        <v/>
      </c>
      <c r="O3923" s="49">
        <f>IF(D3923="","",IF(AND(K3923=0,K3823&gt;0),C3923,""))</f>
        <v/>
      </c>
    </row>
    <row r="3924">
      <c r="A3924" s="47">
        <f>IF(B3924="","",DATE(YEAR('Debt Inputs'!$E$2),MONTH('Debt Inputs'!$E$2)+39,1))</f>
        <v/>
      </c>
      <c r="B3924" s="18">
        <f>IF('Debt Inputs'!A24="","",'Debt Inputs'!A24)</f>
        <v/>
      </c>
      <c r="C3924" s="19">
        <f>IF(B3924="","",IFERROR(VLOOKUP(B3924,'Debt Inputs'!$A$6:$M$105,2,FALSE),""))</f>
        <v/>
      </c>
      <c r="D3924" s="48">
        <f>IF(B3924="","",K3824)</f>
        <v/>
      </c>
      <c r="E3924" s="21">
        <f>IF(B3924="","",IFERROR(VLOOKUP(B3924,'Debt Inputs'!$A$6:$M$105,5,FALSE),0))</f>
        <v/>
      </c>
      <c r="F3924" s="48">
        <f>IF(D3924="","",IFERROR(D3924*E3924/12,0))</f>
        <v/>
      </c>
      <c r="G3924" s="48">
        <f>IF(D3924="","",MIN(IFERROR(VLOOKUP(B3924,'Debt Inputs'!$A$6:$M$105,7,FALSE),0),D3924+F3924))</f>
        <v/>
      </c>
      <c r="H3924" s="48">
        <f>IF(D3924="","",IF(L3924=1,MAX(0,'Debt Inputs'!$B$2-SUM($G$3906:$G$4005)),0))</f>
        <v/>
      </c>
      <c r="I3924" s="48">
        <f>IF(D3924="","",MIN(D3924+F3924,G3924+H3924))</f>
        <v/>
      </c>
      <c r="J3924" s="48">
        <f>IF(D3924="","",MIN(D3924,MAX(0,I3924-F3924)))</f>
        <v/>
      </c>
      <c r="K3924" s="48">
        <f>IF(D3924="","",MAX(0,D3924+F3924-I3924))</f>
        <v/>
      </c>
      <c r="L3924" s="18">
        <f>IF(D3924="","",IF(D3924&lt;=0,"",1+COUNTIFS($D$3906:$D$4005,"&gt;0",$E$3906:$E$4005,"&gt;"&amp;E3924)))</f>
        <v/>
      </c>
      <c r="M3924" s="18">
        <f>IF(D3924="","",IF(AND(K3924&gt;0,L3924=1),"Yes","No"))</f>
        <v/>
      </c>
      <c r="N3924" s="48">
        <f>IF(D3924="","",N3824+F3924)</f>
        <v/>
      </c>
      <c r="O3924" s="47">
        <f>IF(D3924="","",IF(AND(K3924=0,K3824&gt;0),C3924,""))</f>
        <v/>
      </c>
    </row>
    <row r="3925">
      <c r="A3925" s="49">
        <f>IF(B3925="","",DATE(YEAR('Debt Inputs'!$E$2),MONTH('Debt Inputs'!$E$2)+39,1))</f>
        <v/>
      </c>
      <c r="B3925" s="23">
        <f>IF('Debt Inputs'!A25="","",'Debt Inputs'!A25)</f>
        <v/>
      </c>
      <c r="C3925" s="24">
        <f>IF(B3925="","",IFERROR(VLOOKUP(B3925,'Debt Inputs'!$A$6:$M$105,2,FALSE),""))</f>
        <v/>
      </c>
      <c r="D3925" s="50">
        <f>IF(B3925="","",K3825)</f>
        <v/>
      </c>
      <c r="E3925" s="26">
        <f>IF(B3925="","",IFERROR(VLOOKUP(B3925,'Debt Inputs'!$A$6:$M$105,5,FALSE),0))</f>
        <v/>
      </c>
      <c r="F3925" s="50">
        <f>IF(D3925="","",IFERROR(D3925*E3925/12,0))</f>
        <v/>
      </c>
      <c r="G3925" s="50">
        <f>IF(D3925="","",MIN(IFERROR(VLOOKUP(B3925,'Debt Inputs'!$A$6:$M$105,7,FALSE),0),D3925+F3925))</f>
        <v/>
      </c>
      <c r="H3925" s="50">
        <f>IF(D3925="","",IF(L3925=1,MAX(0,'Debt Inputs'!$B$2-SUM($G$3906:$G$4005)),0))</f>
        <v/>
      </c>
      <c r="I3925" s="50">
        <f>IF(D3925="","",MIN(D3925+F3925,G3925+H3925))</f>
        <v/>
      </c>
      <c r="J3925" s="50">
        <f>IF(D3925="","",MIN(D3925,MAX(0,I3925-F3925)))</f>
        <v/>
      </c>
      <c r="K3925" s="50">
        <f>IF(D3925="","",MAX(0,D3925+F3925-I3925))</f>
        <v/>
      </c>
      <c r="L3925" s="23">
        <f>IF(D3925="","",IF(D3925&lt;=0,"",1+COUNTIFS($D$3906:$D$4005,"&gt;0",$E$3906:$E$4005,"&gt;"&amp;E3925)))</f>
        <v/>
      </c>
      <c r="M3925" s="23">
        <f>IF(D3925="","",IF(AND(K3925&gt;0,L3925=1),"Yes","No"))</f>
        <v/>
      </c>
      <c r="N3925" s="50">
        <f>IF(D3925="","",N3825+F3925)</f>
        <v/>
      </c>
      <c r="O3925" s="49">
        <f>IF(D3925="","",IF(AND(K3925=0,K3825&gt;0),C3925,""))</f>
        <v/>
      </c>
    </row>
    <row r="3926">
      <c r="A3926" s="47">
        <f>IF(B3926="","",DATE(YEAR('Debt Inputs'!$E$2),MONTH('Debt Inputs'!$E$2)+39,1))</f>
        <v/>
      </c>
      <c r="B3926" s="18">
        <f>IF('Debt Inputs'!A26="","",'Debt Inputs'!A26)</f>
        <v/>
      </c>
      <c r="C3926" s="19">
        <f>IF(B3926="","",IFERROR(VLOOKUP(B3926,'Debt Inputs'!$A$6:$M$105,2,FALSE),""))</f>
        <v/>
      </c>
      <c r="D3926" s="48">
        <f>IF(B3926="","",K3826)</f>
        <v/>
      </c>
      <c r="E3926" s="21">
        <f>IF(B3926="","",IFERROR(VLOOKUP(B3926,'Debt Inputs'!$A$6:$M$105,5,FALSE),0))</f>
        <v/>
      </c>
      <c r="F3926" s="48">
        <f>IF(D3926="","",IFERROR(D3926*E3926/12,0))</f>
        <v/>
      </c>
      <c r="G3926" s="48">
        <f>IF(D3926="","",MIN(IFERROR(VLOOKUP(B3926,'Debt Inputs'!$A$6:$M$105,7,FALSE),0),D3926+F3926))</f>
        <v/>
      </c>
      <c r="H3926" s="48">
        <f>IF(D3926="","",IF(L3926=1,MAX(0,'Debt Inputs'!$B$2-SUM($G$3906:$G$4005)),0))</f>
        <v/>
      </c>
      <c r="I3926" s="48">
        <f>IF(D3926="","",MIN(D3926+F3926,G3926+H3926))</f>
        <v/>
      </c>
      <c r="J3926" s="48">
        <f>IF(D3926="","",MIN(D3926,MAX(0,I3926-F3926)))</f>
        <v/>
      </c>
      <c r="K3926" s="48">
        <f>IF(D3926="","",MAX(0,D3926+F3926-I3926))</f>
        <v/>
      </c>
      <c r="L3926" s="18">
        <f>IF(D3926="","",IF(D3926&lt;=0,"",1+COUNTIFS($D$3906:$D$4005,"&gt;0",$E$3906:$E$4005,"&gt;"&amp;E3926)))</f>
        <v/>
      </c>
      <c r="M3926" s="18">
        <f>IF(D3926="","",IF(AND(K3926&gt;0,L3926=1),"Yes","No"))</f>
        <v/>
      </c>
      <c r="N3926" s="48">
        <f>IF(D3926="","",N3826+F3926)</f>
        <v/>
      </c>
      <c r="O3926" s="47">
        <f>IF(D3926="","",IF(AND(K3926=0,K3826&gt;0),C3926,""))</f>
        <v/>
      </c>
    </row>
    <row r="3927">
      <c r="A3927" s="49">
        <f>IF(B3927="","",DATE(YEAR('Debt Inputs'!$E$2),MONTH('Debt Inputs'!$E$2)+39,1))</f>
        <v/>
      </c>
      <c r="B3927" s="23">
        <f>IF('Debt Inputs'!A27="","",'Debt Inputs'!A27)</f>
        <v/>
      </c>
      <c r="C3927" s="24">
        <f>IF(B3927="","",IFERROR(VLOOKUP(B3927,'Debt Inputs'!$A$6:$M$105,2,FALSE),""))</f>
        <v/>
      </c>
      <c r="D3927" s="50">
        <f>IF(B3927="","",K3827)</f>
        <v/>
      </c>
      <c r="E3927" s="26">
        <f>IF(B3927="","",IFERROR(VLOOKUP(B3927,'Debt Inputs'!$A$6:$M$105,5,FALSE),0))</f>
        <v/>
      </c>
      <c r="F3927" s="50">
        <f>IF(D3927="","",IFERROR(D3927*E3927/12,0))</f>
        <v/>
      </c>
      <c r="G3927" s="50">
        <f>IF(D3927="","",MIN(IFERROR(VLOOKUP(B3927,'Debt Inputs'!$A$6:$M$105,7,FALSE),0),D3927+F3927))</f>
        <v/>
      </c>
      <c r="H3927" s="50">
        <f>IF(D3927="","",IF(L3927=1,MAX(0,'Debt Inputs'!$B$2-SUM($G$3906:$G$4005)),0))</f>
        <v/>
      </c>
      <c r="I3927" s="50">
        <f>IF(D3927="","",MIN(D3927+F3927,G3927+H3927))</f>
        <v/>
      </c>
      <c r="J3927" s="50">
        <f>IF(D3927="","",MIN(D3927,MAX(0,I3927-F3927)))</f>
        <v/>
      </c>
      <c r="K3927" s="50">
        <f>IF(D3927="","",MAX(0,D3927+F3927-I3927))</f>
        <v/>
      </c>
      <c r="L3927" s="23">
        <f>IF(D3927="","",IF(D3927&lt;=0,"",1+COUNTIFS($D$3906:$D$4005,"&gt;0",$E$3906:$E$4005,"&gt;"&amp;E3927)))</f>
        <v/>
      </c>
      <c r="M3927" s="23">
        <f>IF(D3927="","",IF(AND(K3927&gt;0,L3927=1),"Yes","No"))</f>
        <v/>
      </c>
      <c r="N3927" s="50">
        <f>IF(D3927="","",N3827+F3927)</f>
        <v/>
      </c>
      <c r="O3927" s="49">
        <f>IF(D3927="","",IF(AND(K3927=0,K3827&gt;0),C3927,""))</f>
        <v/>
      </c>
    </row>
    <row r="3928">
      <c r="A3928" s="47">
        <f>IF(B3928="","",DATE(YEAR('Debt Inputs'!$E$2),MONTH('Debt Inputs'!$E$2)+39,1))</f>
        <v/>
      </c>
      <c r="B3928" s="18">
        <f>IF('Debt Inputs'!A28="","",'Debt Inputs'!A28)</f>
        <v/>
      </c>
      <c r="C3928" s="19">
        <f>IF(B3928="","",IFERROR(VLOOKUP(B3928,'Debt Inputs'!$A$6:$M$105,2,FALSE),""))</f>
        <v/>
      </c>
      <c r="D3928" s="48">
        <f>IF(B3928="","",K3828)</f>
        <v/>
      </c>
      <c r="E3928" s="21">
        <f>IF(B3928="","",IFERROR(VLOOKUP(B3928,'Debt Inputs'!$A$6:$M$105,5,FALSE),0))</f>
        <v/>
      </c>
      <c r="F3928" s="48">
        <f>IF(D3928="","",IFERROR(D3928*E3928/12,0))</f>
        <v/>
      </c>
      <c r="G3928" s="48">
        <f>IF(D3928="","",MIN(IFERROR(VLOOKUP(B3928,'Debt Inputs'!$A$6:$M$105,7,FALSE),0),D3928+F3928))</f>
        <v/>
      </c>
      <c r="H3928" s="48">
        <f>IF(D3928="","",IF(L3928=1,MAX(0,'Debt Inputs'!$B$2-SUM($G$3906:$G$4005)),0))</f>
        <v/>
      </c>
      <c r="I3928" s="48">
        <f>IF(D3928="","",MIN(D3928+F3928,G3928+H3928))</f>
        <v/>
      </c>
      <c r="J3928" s="48">
        <f>IF(D3928="","",MIN(D3928,MAX(0,I3928-F3928)))</f>
        <v/>
      </c>
      <c r="K3928" s="48">
        <f>IF(D3928="","",MAX(0,D3928+F3928-I3928))</f>
        <v/>
      </c>
      <c r="L3928" s="18">
        <f>IF(D3928="","",IF(D3928&lt;=0,"",1+COUNTIFS($D$3906:$D$4005,"&gt;0",$E$3906:$E$4005,"&gt;"&amp;E3928)))</f>
        <v/>
      </c>
      <c r="M3928" s="18">
        <f>IF(D3928="","",IF(AND(K3928&gt;0,L3928=1),"Yes","No"))</f>
        <v/>
      </c>
      <c r="N3928" s="48">
        <f>IF(D3928="","",N3828+F3928)</f>
        <v/>
      </c>
      <c r="O3928" s="47">
        <f>IF(D3928="","",IF(AND(K3928=0,K3828&gt;0),C3928,""))</f>
        <v/>
      </c>
    </row>
    <row r="3929">
      <c r="A3929" s="49">
        <f>IF(B3929="","",DATE(YEAR('Debt Inputs'!$E$2),MONTH('Debt Inputs'!$E$2)+39,1))</f>
        <v/>
      </c>
      <c r="B3929" s="23">
        <f>IF('Debt Inputs'!A29="","",'Debt Inputs'!A29)</f>
        <v/>
      </c>
      <c r="C3929" s="24">
        <f>IF(B3929="","",IFERROR(VLOOKUP(B3929,'Debt Inputs'!$A$6:$M$105,2,FALSE),""))</f>
        <v/>
      </c>
      <c r="D3929" s="50">
        <f>IF(B3929="","",K3829)</f>
        <v/>
      </c>
      <c r="E3929" s="26">
        <f>IF(B3929="","",IFERROR(VLOOKUP(B3929,'Debt Inputs'!$A$6:$M$105,5,FALSE),0))</f>
        <v/>
      </c>
      <c r="F3929" s="50">
        <f>IF(D3929="","",IFERROR(D3929*E3929/12,0))</f>
        <v/>
      </c>
      <c r="G3929" s="50">
        <f>IF(D3929="","",MIN(IFERROR(VLOOKUP(B3929,'Debt Inputs'!$A$6:$M$105,7,FALSE),0),D3929+F3929))</f>
        <v/>
      </c>
      <c r="H3929" s="50">
        <f>IF(D3929="","",IF(L3929=1,MAX(0,'Debt Inputs'!$B$2-SUM($G$3906:$G$4005)),0))</f>
        <v/>
      </c>
      <c r="I3929" s="50">
        <f>IF(D3929="","",MIN(D3929+F3929,G3929+H3929))</f>
        <v/>
      </c>
      <c r="J3929" s="50">
        <f>IF(D3929="","",MIN(D3929,MAX(0,I3929-F3929)))</f>
        <v/>
      </c>
      <c r="K3929" s="50">
        <f>IF(D3929="","",MAX(0,D3929+F3929-I3929))</f>
        <v/>
      </c>
      <c r="L3929" s="23">
        <f>IF(D3929="","",IF(D3929&lt;=0,"",1+COUNTIFS($D$3906:$D$4005,"&gt;0",$E$3906:$E$4005,"&gt;"&amp;E3929)))</f>
        <v/>
      </c>
      <c r="M3929" s="23">
        <f>IF(D3929="","",IF(AND(K3929&gt;0,L3929=1),"Yes","No"))</f>
        <v/>
      </c>
      <c r="N3929" s="50">
        <f>IF(D3929="","",N3829+F3929)</f>
        <v/>
      </c>
      <c r="O3929" s="49">
        <f>IF(D3929="","",IF(AND(K3929=0,K3829&gt;0),C3929,""))</f>
        <v/>
      </c>
    </row>
    <row r="3930">
      <c r="A3930" s="47">
        <f>IF(B3930="","",DATE(YEAR('Debt Inputs'!$E$2),MONTH('Debt Inputs'!$E$2)+39,1))</f>
        <v/>
      </c>
      <c r="B3930" s="18">
        <f>IF('Debt Inputs'!A30="","",'Debt Inputs'!A30)</f>
        <v/>
      </c>
      <c r="C3930" s="19">
        <f>IF(B3930="","",IFERROR(VLOOKUP(B3930,'Debt Inputs'!$A$6:$M$105,2,FALSE),""))</f>
        <v/>
      </c>
      <c r="D3930" s="48">
        <f>IF(B3930="","",K3830)</f>
        <v/>
      </c>
      <c r="E3930" s="21">
        <f>IF(B3930="","",IFERROR(VLOOKUP(B3930,'Debt Inputs'!$A$6:$M$105,5,FALSE),0))</f>
        <v/>
      </c>
      <c r="F3930" s="48">
        <f>IF(D3930="","",IFERROR(D3930*E3930/12,0))</f>
        <v/>
      </c>
      <c r="G3930" s="48">
        <f>IF(D3930="","",MIN(IFERROR(VLOOKUP(B3930,'Debt Inputs'!$A$6:$M$105,7,FALSE),0),D3930+F3930))</f>
        <v/>
      </c>
      <c r="H3930" s="48">
        <f>IF(D3930="","",IF(L3930=1,MAX(0,'Debt Inputs'!$B$2-SUM($G$3906:$G$4005)),0))</f>
        <v/>
      </c>
      <c r="I3930" s="48">
        <f>IF(D3930="","",MIN(D3930+F3930,G3930+H3930))</f>
        <v/>
      </c>
      <c r="J3930" s="48">
        <f>IF(D3930="","",MIN(D3930,MAX(0,I3930-F3930)))</f>
        <v/>
      </c>
      <c r="K3930" s="48">
        <f>IF(D3930="","",MAX(0,D3930+F3930-I3930))</f>
        <v/>
      </c>
      <c r="L3930" s="18">
        <f>IF(D3930="","",IF(D3930&lt;=0,"",1+COUNTIFS($D$3906:$D$4005,"&gt;0",$E$3906:$E$4005,"&gt;"&amp;E3930)))</f>
        <v/>
      </c>
      <c r="M3930" s="18">
        <f>IF(D3930="","",IF(AND(K3930&gt;0,L3930=1),"Yes","No"))</f>
        <v/>
      </c>
      <c r="N3930" s="48">
        <f>IF(D3930="","",N3830+F3930)</f>
        <v/>
      </c>
      <c r="O3930" s="47">
        <f>IF(D3930="","",IF(AND(K3930=0,K3830&gt;0),C3930,""))</f>
        <v/>
      </c>
    </row>
    <row r="3931">
      <c r="A3931" s="49">
        <f>IF(B3931="","",DATE(YEAR('Debt Inputs'!$E$2),MONTH('Debt Inputs'!$E$2)+39,1))</f>
        <v/>
      </c>
      <c r="B3931" s="23">
        <f>IF('Debt Inputs'!A31="","",'Debt Inputs'!A31)</f>
        <v/>
      </c>
      <c r="C3931" s="24">
        <f>IF(B3931="","",IFERROR(VLOOKUP(B3931,'Debt Inputs'!$A$6:$M$105,2,FALSE),""))</f>
        <v/>
      </c>
      <c r="D3931" s="50">
        <f>IF(B3931="","",K3831)</f>
        <v/>
      </c>
      <c r="E3931" s="26">
        <f>IF(B3931="","",IFERROR(VLOOKUP(B3931,'Debt Inputs'!$A$6:$M$105,5,FALSE),0))</f>
        <v/>
      </c>
      <c r="F3931" s="50">
        <f>IF(D3931="","",IFERROR(D3931*E3931/12,0))</f>
        <v/>
      </c>
      <c r="G3931" s="50">
        <f>IF(D3931="","",MIN(IFERROR(VLOOKUP(B3931,'Debt Inputs'!$A$6:$M$105,7,FALSE),0),D3931+F3931))</f>
        <v/>
      </c>
      <c r="H3931" s="50">
        <f>IF(D3931="","",IF(L3931=1,MAX(0,'Debt Inputs'!$B$2-SUM($G$3906:$G$4005)),0))</f>
        <v/>
      </c>
      <c r="I3931" s="50">
        <f>IF(D3931="","",MIN(D3931+F3931,G3931+H3931))</f>
        <v/>
      </c>
      <c r="J3931" s="50">
        <f>IF(D3931="","",MIN(D3931,MAX(0,I3931-F3931)))</f>
        <v/>
      </c>
      <c r="K3931" s="50">
        <f>IF(D3931="","",MAX(0,D3931+F3931-I3931))</f>
        <v/>
      </c>
      <c r="L3931" s="23">
        <f>IF(D3931="","",IF(D3931&lt;=0,"",1+COUNTIFS($D$3906:$D$4005,"&gt;0",$E$3906:$E$4005,"&gt;"&amp;E3931)))</f>
        <v/>
      </c>
      <c r="M3931" s="23">
        <f>IF(D3931="","",IF(AND(K3931&gt;0,L3931=1),"Yes","No"))</f>
        <v/>
      </c>
      <c r="N3931" s="50">
        <f>IF(D3931="","",N3831+F3931)</f>
        <v/>
      </c>
      <c r="O3931" s="49">
        <f>IF(D3931="","",IF(AND(K3931=0,K3831&gt;0),C3931,""))</f>
        <v/>
      </c>
    </row>
    <row r="3932">
      <c r="A3932" s="47">
        <f>IF(B3932="","",DATE(YEAR('Debt Inputs'!$E$2),MONTH('Debt Inputs'!$E$2)+39,1))</f>
        <v/>
      </c>
      <c r="B3932" s="18">
        <f>IF('Debt Inputs'!A32="","",'Debt Inputs'!A32)</f>
        <v/>
      </c>
      <c r="C3932" s="19">
        <f>IF(B3932="","",IFERROR(VLOOKUP(B3932,'Debt Inputs'!$A$6:$M$105,2,FALSE),""))</f>
        <v/>
      </c>
      <c r="D3932" s="48">
        <f>IF(B3932="","",K3832)</f>
        <v/>
      </c>
      <c r="E3932" s="21">
        <f>IF(B3932="","",IFERROR(VLOOKUP(B3932,'Debt Inputs'!$A$6:$M$105,5,FALSE),0))</f>
        <v/>
      </c>
      <c r="F3932" s="48">
        <f>IF(D3932="","",IFERROR(D3932*E3932/12,0))</f>
        <v/>
      </c>
      <c r="G3932" s="48">
        <f>IF(D3932="","",MIN(IFERROR(VLOOKUP(B3932,'Debt Inputs'!$A$6:$M$105,7,FALSE),0),D3932+F3932))</f>
        <v/>
      </c>
      <c r="H3932" s="48">
        <f>IF(D3932="","",IF(L3932=1,MAX(0,'Debt Inputs'!$B$2-SUM($G$3906:$G$4005)),0))</f>
        <v/>
      </c>
      <c r="I3932" s="48">
        <f>IF(D3932="","",MIN(D3932+F3932,G3932+H3932))</f>
        <v/>
      </c>
      <c r="J3932" s="48">
        <f>IF(D3932="","",MIN(D3932,MAX(0,I3932-F3932)))</f>
        <v/>
      </c>
      <c r="K3932" s="48">
        <f>IF(D3932="","",MAX(0,D3932+F3932-I3932))</f>
        <v/>
      </c>
      <c r="L3932" s="18">
        <f>IF(D3932="","",IF(D3932&lt;=0,"",1+COUNTIFS($D$3906:$D$4005,"&gt;0",$E$3906:$E$4005,"&gt;"&amp;E3932)))</f>
        <v/>
      </c>
      <c r="M3932" s="18">
        <f>IF(D3932="","",IF(AND(K3932&gt;0,L3932=1),"Yes","No"))</f>
        <v/>
      </c>
      <c r="N3932" s="48">
        <f>IF(D3932="","",N3832+F3932)</f>
        <v/>
      </c>
      <c r="O3932" s="47">
        <f>IF(D3932="","",IF(AND(K3932=0,K3832&gt;0),C3932,""))</f>
        <v/>
      </c>
    </row>
    <row r="3933">
      <c r="A3933" s="49">
        <f>IF(B3933="","",DATE(YEAR('Debt Inputs'!$E$2),MONTH('Debt Inputs'!$E$2)+39,1))</f>
        <v/>
      </c>
      <c r="B3933" s="23">
        <f>IF('Debt Inputs'!A33="","",'Debt Inputs'!A33)</f>
        <v/>
      </c>
      <c r="C3933" s="24">
        <f>IF(B3933="","",IFERROR(VLOOKUP(B3933,'Debt Inputs'!$A$6:$M$105,2,FALSE),""))</f>
        <v/>
      </c>
      <c r="D3933" s="50">
        <f>IF(B3933="","",K3833)</f>
        <v/>
      </c>
      <c r="E3933" s="26">
        <f>IF(B3933="","",IFERROR(VLOOKUP(B3933,'Debt Inputs'!$A$6:$M$105,5,FALSE),0))</f>
        <v/>
      </c>
      <c r="F3933" s="50">
        <f>IF(D3933="","",IFERROR(D3933*E3933/12,0))</f>
        <v/>
      </c>
      <c r="G3933" s="50">
        <f>IF(D3933="","",MIN(IFERROR(VLOOKUP(B3933,'Debt Inputs'!$A$6:$M$105,7,FALSE),0),D3933+F3933))</f>
        <v/>
      </c>
      <c r="H3933" s="50">
        <f>IF(D3933="","",IF(L3933=1,MAX(0,'Debt Inputs'!$B$2-SUM($G$3906:$G$4005)),0))</f>
        <v/>
      </c>
      <c r="I3933" s="50">
        <f>IF(D3933="","",MIN(D3933+F3933,G3933+H3933))</f>
        <v/>
      </c>
      <c r="J3933" s="50">
        <f>IF(D3933="","",MIN(D3933,MAX(0,I3933-F3933)))</f>
        <v/>
      </c>
      <c r="K3933" s="50">
        <f>IF(D3933="","",MAX(0,D3933+F3933-I3933))</f>
        <v/>
      </c>
      <c r="L3933" s="23">
        <f>IF(D3933="","",IF(D3933&lt;=0,"",1+COUNTIFS($D$3906:$D$4005,"&gt;0",$E$3906:$E$4005,"&gt;"&amp;E3933)))</f>
        <v/>
      </c>
      <c r="M3933" s="23">
        <f>IF(D3933="","",IF(AND(K3933&gt;0,L3933=1),"Yes","No"))</f>
        <v/>
      </c>
      <c r="N3933" s="50">
        <f>IF(D3933="","",N3833+F3933)</f>
        <v/>
      </c>
      <c r="O3933" s="49">
        <f>IF(D3933="","",IF(AND(K3933=0,K3833&gt;0),C3933,""))</f>
        <v/>
      </c>
    </row>
    <row r="3934">
      <c r="A3934" s="47">
        <f>IF(B3934="","",DATE(YEAR('Debt Inputs'!$E$2),MONTH('Debt Inputs'!$E$2)+39,1))</f>
        <v/>
      </c>
      <c r="B3934" s="18">
        <f>IF('Debt Inputs'!A34="","",'Debt Inputs'!A34)</f>
        <v/>
      </c>
      <c r="C3934" s="19">
        <f>IF(B3934="","",IFERROR(VLOOKUP(B3934,'Debt Inputs'!$A$6:$M$105,2,FALSE),""))</f>
        <v/>
      </c>
      <c r="D3934" s="48">
        <f>IF(B3934="","",K3834)</f>
        <v/>
      </c>
      <c r="E3934" s="21">
        <f>IF(B3934="","",IFERROR(VLOOKUP(B3934,'Debt Inputs'!$A$6:$M$105,5,FALSE),0))</f>
        <v/>
      </c>
      <c r="F3934" s="48">
        <f>IF(D3934="","",IFERROR(D3934*E3934/12,0))</f>
        <v/>
      </c>
      <c r="G3934" s="48">
        <f>IF(D3934="","",MIN(IFERROR(VLOOKUP(B3934,'Debt Inputs'!$A$6:$M$105,7,FALSE),0),D3934+F3934))</f>
        <v/>
      </c>
      <c r="H3934" s="48">
        <f>IF(D3934="","",IF(L3934=1,MAX(0,'Debt Inputs'!$B$2-SUM($G$3906:$G$4005)),0))</f>
        <v/>
      </c>
      <c r="I3934" s="48">
        <f>IF(D3934="","",MIN(D3934+F3934,G3934+H3934))</f>
        <v/>
      </c>
      <c r="J3934" s="48">
        <f>IF(D3934="","",MIN(D3934,MAX(0,I3934-F3934)))</f>
        <v/>
      </c>
      <c r="K3934" s="48">
        <f>IF(D3934="","",MAX(0,D3934+F3934-I3934))</f>
        <v/>
      </c>
      <c r="L3934" s="18">
        <f>IF(D3934="","",IF(D3934&lt;=0,"",1+COUNTIFS($D$3906:$D$4005,"&gt;0",$E$3906:$E$4005,"&gt;"&amp;E3934)))</f>
        <v/>
      </c>
      <c r="M3934" s="18">
        <f>IF(D3934="","",IF(AND(K3934&gt;0,L3934=1),"Yes","No"))</f>
        <v/>
      </c>
      <c r="N3934" s="48">
        <f>IF(D3934="","",N3834+F3934)</f>
        <v/>
      </c>
      <c r="O3934" s="47">
        <f>IF(D3934="","",IF(AND(K3934=0,K3834&gt;0),C3934,""))</f>
        <v/>
      </c>
    </row>
    <row r="3935">
      <c r="A3935" s="49">
        <f>IF(B3935="","",DATE(YEAR('Debt Inputs'!$E$2),MONTH('Debt Inputs'!$E$2)+39,1))</f>
        <v/>
      </c>
      <c r="B3935" s="23">
        <f>IF('Debt Inputs'!A35="","",'Debt Inputs'!A35)</f>
        <v/>
      </c>
      <c r="C3935" s="24">
        <f>IF(B3935="","",IFERROR(VLOOKUP(B3935,'Debt Inputs'!$A$6:$M$105,2,FALSE),""))</f>
        <v/>
      </c>
      <c r="D3935" s="50">
        <f>IF(B3935="","",K3835)</f>
        <v/>
      </c>
      <c r="E3935" s="26">
        <f>IF(B3935="","",IFERROR(VLOOKUP(B3935,'Debt Inputs'!$A$6:$M$105,5,FALSE),0))</f>
        <v/>
      </c>
      <c r="F3935" s="50">
        <f>IF(D3935="","",IFERROR(D3935*E3935/12,0))</f>
        <v/>
      </c>
      <c r="G3935" s="50">
        <f>IF(D3935="","",MIN(IFERROR(VLOOKUP(B3935,'Debt Inputs'!$A$6:$M$105,7,FALSE),0),D3935+F3935))</f>
        <v/>
      </c>
      <c r="H3935" s="50">
        <f>IF(D3935="","",IF(L3935=1,MAX(0,'Debt Inputs'!$B$2-SUM($G$3906:$G$4005)),0))</f>
        <v/>
      </c>
      <c r="I3935" s="50">
        <f>IF(D3935="","",MIN(D3935+F3935,G3935+H3935))</f>
        <v/>
      </c>
      <c r="J3935" s="50">
        <f>IF(D3935="","",MIN(D3935,MAX(0,I3935-F3935)))</f>
        <v/>
      </c>
      <c r="K3935" s="50">
        <f>IF(D3935="","",MAX(0,D3935+F3935-I3935))</f>
        <v/>
      </c>
      <c r="L3935" s="23">
        <f>IF(D3935="","",IF(D3935&lt;=0,"",1+COUNTIFS($D$3906:$D$4005,"&gt;0",$E$3906:$E$4005,"&gt;"&amp;E3935)))</f>
        <v/>
      </c>
      <c r="M3935" s="23">
        <f>IF(D3935="","",IF(AND(K3935&gt;0,L3935=1),"Yes","No"))</f>
        <v/>
      </c>
      <c r="N3935" s="50">
        <f>IF(D3935="","",N3835+F3935)</f>
        <v/>
      </c>
      <c r="O3935" s="49">
        <f>IF(D3935="","",IF(AND(K3935=0,K3835&gt;0),C3935,""))</f>
        <v/>
      </c>
    </row>
    <row r="3936">
      <c r="A3936" s="47">
        <f>IF(B3936="","",DATE(YEAR('Debt Inputs'!$E$2),MONTH('Debt Inputs'!$E$2)+39,1))</f>
        <v/>
      </c>
      <c r="B3936" s="18">
        <f>IF('Debt Inputs'!A36="","",'Debt Inputs'!A36)</f>
        <v/>
      </c>
      <c r="C3936" s="19">
        <f>IF(B3936="","",IFERROR(VLOOKUP(B3936,'Debt Inputs'!$A$6:$M$105,2,FALSE),""))</f>
        <v/>
      </c>
      <c r="D3936" s="48">
        <f>IF(B3936="","",K3836)</f>
        <v/>
      </c>
      <c r="E3936" s="21">
        <f>IF(B3936="","",IFERROR(VLOOKUP(B3936,'Debt Inputs'!$A$6:$M$105,5,FALSE),0))</f>
        <v/>
      </c>
      <c r="F3936" s="48">
        <f>IF(D3936="","",IFERROR(D3936*E3936/12,0))</f>
        <v/>
      </c>
      <c r="G3936" s="48">
        <f>IF(D3936="","",MIN(IFERROR(VLOOKUP(B3936,'Debt Inputs'!$A$6:$M$105,7,FALSE),0),D3936+F3936))</f>
        <v/>
      </c>
      <c r="H3936" s="48">
        <f>IF(D3936="","",IF(L3936=1,MAX(0,'Debt Inputs'!$B$2-SUM($G$3906:$G$4005)),0))</f>
        <v/>
      </c>
      <c r="I3936" s="48">
        <f>IF(D3936="","",MIN(D3936+F3936,G3936+H3936))</f>
        <v/>
      </c>
      <c r="J3936" s="48">
        <f>IF(D3936="","",MIN(D3936,MAX(0,I3936-F3936)))</f>
        <v/>
      </c>
      <c r="K3936" s="48">
        <f>IF(D3936="","",MAX(0,D3936+F3936-I3936))</f>
        <v/>
      </c>
      <c r="L3936" s="18">
        <f>IF(D3936="","",IF(D3936&lt;=0,"",1+COUNTIFS($D$3906:$D$4005,"&gt;0",$E$3906:$E$4005,"&gt;"&amp;E3936)))</f>
        <v/>
      </c>
      <c r="M3936" s="18">
        <f>IF(D3936="","",IF(AND(K3936&gt;0,L3936=1),"Yes","No"))</f>
        <v/>
      </c>
      <c r="N3936" s="48">
        <f>IF(D3936="","",N3836+F3936)</f>
        <v/>
      </c>
      <c r="O3936" s="47">
        <f>IF(D3936="","",IF(AND(K3936=0,K3836&gt;0),C3936,""))</f>
        <v/>
      </c>
    </row>
    <row r="3937">
      <c r="A3937" s="49">
        <f>IF(B3937="","",DATE(YEAR('Debt Inputs'!$E$2),MONTH('Debt Inputs'!$E$2)+39,1))</f>
        <v/>
      </c>
      <c r="B3937" s="23">
        <f>IF('Debt Inputs'!A37="","",'Debt Inputs'!A37)</f>
        <v/>
      </c>
      <c r="C3937" s="24">
        <f>IF(B3937="","",IFERROR(VLOOKUP(B3937,'Debt Inputs'!$A$6:$M$105,2,FALSE),""))</f>
        <v/>
      </c>
      <c r="D3937" s="50">
        <f>IF(B3937="","",K3837)</f>
        <v/>
      </c>
      <c r="E3937" s="26">
        <f>IF(B3937="","",IFERROR(VLOOKUP(B3937,'Debt Inputs'!$A$6:$M$105,5,FALSE),0))</f>
        <v/>
      </c>
      <c r="F3937" s="50">
        <f>IF(D3937="","",IFERROR(D3937*E3937/12,0))</f>
        <v/>
      </c>
      <c r="G3937" s="50">
        <f>IF(D3937="","",MIN(IFERROR(VLOOKUP(B3937,'Debt Inputs'!$A$6:$M$105,7,FALSE),0),D3937+F3937))</f>
        <v/>
      </c>
      <c r="H3937" s="50">
        <f>IF(D3937="","",IF(L3937=1,MAX(0,'Debt Inputs'!$B$2-SUM($G$3906:$G$4005)),0))</f>
        <v/>
      </c>
      <c r="I3937" s="50">
        <f>IF(D3937="","",MIN(D3937+F3937,G3937+H3937))</f>
        <v/>
      </c>
      <c r="J3937" s="50">
        <f>IF(D3937="","",MIN(D3937,MAX(0,I3937-F3937)))</f>
        <v/>
      </c>
      <c r="K3937" s="50">
        <f>IF(D3937="","",MAX(0,D3937+F3937-I3937))</f>
        <v/>
      </c>
      <c r="L3937" s="23">
        <f>IF(D3937="","",IF(D3937&lt;=0,"",1+COUNTIFS($D$3906:$D$4005,"&gt;0",$E$3906:$E$4005,"&gt;"&amp;E3937)))</f>
        <v/>
      </c>
      <c r="M3937" s="23">
        <f>IF(D3937="","",IF(AND(K3937&gt;0,L3937=1),"Yes","No"))</f>
        <v/>
      </c>
      <c r="N3937" s="50">
        <f>IF(D3937="","",N3837+F3937)</f>
        <v/>
      </c>
      <c r="O3937" s="49">
        <f>IF(D3937="","",IF(AND(K3937=0,K3837&gt;0),C3937,""))</f>
        <v/>
      </c>
    </row>
    <row r="3938">
      <c r="A3938" s="47">
        <f>IF(B3938="","",DATE(YEAR('Debt Inputs'!$E$2),MONTH('Debt Inputs'!$E$2)+39,1))</f>
        <v/>
      </c>
      <c r="B3938" s="18">
        <f>IF('Debt Inputs'!A38="","",'Debt Inputs'!A38)</f>
        <v/>
      </c>
      <c r="C3938" s="19">
        <f>IF(B3938="","",IFERROR(VLOOKUP(B3938,'Debt Inputs'!$A$6:$M$105,2,FALSE),""))</f>
        <v/>
      </c>
      <c r="D3938" s="48">
        <f>IF(B3938="","",K3838)</f>
        <v/>
      </c>
      <c r="E3938" s="21">
        <f>IF(B3938="","",IFERROR(VLOOKUP(B3938,'Debt Inputs'!$A$6:$M$105,5,FALSE),0))</f>
        <v/>
      </c>
      <c r="F3938" s="48">
        <f>IF(D3938="","",IFERROR(D3938*E3938/12,0))</f>
        <v/>
      </c>
      <c r="G3938" s="48">
        <f>IF(D3938="","",MIN(IFERROR(VLOOKUP(B3938,'Debt Inputs'!$A$6:$M$105,7,FALSE),0),D3938+F3938))</f>
        <v/>
      </c>
      <c r="H3938" s="48">
        <f>IF(D3938="","",IF(L3938=1,MAX(0,'Debt Inputs'!$B$2-SUM($G$3906:$G$4005)),0))</f>
        <v/>
      </c>
      <c r="I3938" s="48">
        <f>IF(D3938="","",MIN(D3938+F3938,G3938+H3938))</f>
        <v/>
      </c>
      <c r="J3938" s="48">
        <f>IF(D3938="","",MIN(D3938,MAX(0,I3938-F3938)))</f>
        <v/>
      </c>
      <c r="K3938" s="48">
        <f>IF(D3938="","",MAX(0,D3938+F3938-I3938))</f>
        <v/>
      </c>
      <c r="L3938" s="18">
        <f>IF(D3938="","",IF(D3938&lt;=0,"",1+COUNTIFS($D$3906:$D$4005,"&gt;0",$E$3906:$E$4005,"&gt;"&amp;E3938)))</f>
        <v/>
      </c>
      <c r="M3938" s="18">
        <f>IF(D3938="","",IF(AND(K3938&gt;0,L3938=1),"Yes","No"))</f>
        <v/>
      </c>
      <c r="N3938" s="48">
        <f>IF(D3938="","",N3838+F3938)</f>
        <v/>
      </c>
      <c r="O3938" s="47">
        <f>IF(D3938="","",IF(AND(K3938=0,K3838&gt;0),C3938,""))</f>
        <v/>
      </c>
    </row>
    <row r="3939">
      <c r="A3939" s="49">
        <f>IF(B3939="","",DATE(YEAR('Debt Inputs'!$E$2),MONTH('Debt Inputs'!$E$2)+39,1))</f>
        <v/>
      </c>
      <c r="B3939" s="23">
        <f>IF('Debt Inputs'!A39="","",'Debt Inputs'!A39)</f>
        <v/>
      </c>
      <c r="C3939" s="24">
        <f>IF(B3939="","",IFERROR(VLOOKUP(B3939,'Debt Inputs'!$A$6:$M$105,2,FALSE),""))</f>
        <v/>
      </c>
      <c r="D3939" s="50">
        <f>IF(B3939="","",K3839)</f>
        <v/>
      </c>
      <c r="E3939" s="26">
        <f>IF(B3939="","",IFERROR(VLOOKUP(B3939,'Debt Inputs'!$A$6:$M$105,5,FALSE),0))</f>
        <v/>
      </c>
      <c r="F3939" s="50">
        <f>IF(D3939="","",IFERROR(D3939*E3939/12,0))</f>
        <v/>
      </c>
      <c r="G3939" s="50">
        <f>IF(D3939="","",MIN(IFERROR(VLOOKUP(B3939,'Debt Inputs'!$A$6:$M$105,7,FALSE),0),D3939+F3939))</f>
        <v/>
      </c>
      <c r="H3939" s="50">
        <f>IF(D3939="","",IF(L3939=1,MAX(0,'Debt Inputs'!$B$2-SUM($G$3906:$G$4005)),0))</f>
        <v/>
      </c>
      <c r="I3939" s="50">
        <f>IF(D3939="","",MIN(D3939+F3939,G3939+H3939))</f>
        <v/>
      </c>
      <c r="J3939" s="50">
        <f>IF(D3939="","",MIN(D3939,MAX(0,I3939-F3939)))</f>
        <v/>
      </c>
      <c r="K3939" s="50">
        <f>IF(D3939="","",MAX(0,D3939+F3939-I3939))</f>
        <v/>
      </c>
      <c r="L3939" s="23">
        <f>IF(D3939="","",IF(D3939&lt;=0,"",1+COUNTIFS($D$3906:$D$4005,"&gt;0",$E$3906:$E$4005,"&gt;"&amp;E3939)))</f>
        <v/>
      </c>
      <c r="M3939" s="23">
        <f>IF(D3939="","",IF(AND(K3939&gt;0,L3939=1),"Yes","No"))</f>
        <v/>
      </c>
      <c r="N3939" s="50">
        <f>IF(D3939="","",N3839+F3939)</f>
        <v/>
      </c>
      <c r="O3939" s="49">
        <f>IF(D3939="","",IF(AND(K3939=0,K3839&gt;0),C3939,""))</f>
        <v/>
      </c>
    </row>
    <row r="3940">
      <c r="A3940" s="47">
        <f>IF(B3940="","",DATE(YEAR('Debt Inputs'!$E$2),MONTH('Debt Inputs'!$E$2)+39,1))</f>
        <v/>
      </c>
      <c r="B3940" s="18">
        <f>IF('Debt Inputs'!A40="","",'Debt Inputs'!A40)</f>
        <v/>
      </c>
      <c r="C3940" s="19">
        <f>IF(B3940="","",IFERROR(VLOOKUP(B3940,'Debt Inputs'!$A$6:$M$105,2,FALSE),""))</f>
        <v/>
      </c>
      <c r="D3940" s="48">
        <f>IF(B3940="","",K3840)</f>
        <v/>
      </c>
      <c r="E3940" s="21">
        <f>IF(B3940="","",IFERROR(VLOOKUP(B3940,'Debt Inputs'!$A$6:$M$105,5,FALSE),0))</f>
        <v/>
      </c>
      <c r="F3940" s="48">
        <f>IF(D3940="","",IFERROR(D3940*E3940/12,0))</f>
        <v/>
      </c>
      <c r="G3940" s="48">
        <f>IF(D3940="","",MIN(IFERROR(VLOOKUP(B3940,'Debt Inputs'!$A$6:$M$105,7,FALSE),0),D3940+F3940))</f>
        <v/>
      </c>
      <c r="H3940" s="48">
        <f>IF(D3940="","",IF(L3940=1,MAX(0,'Debt Inputs'!$B$2-SUM($G$3906:$G$4005)),0))</f>
        <v/>
      </c>
      <c r="I3940" s="48">
        <f>IF(D3940="","",MIN(D3940+F3940,G3940+H3940))</f>
        <v/>
      </c>
      <c r="J3940" s="48">
        <f>IF(D3940="","",MIN(D3940,MAX(0,I3940-F3940)))</f>
        <v/>
      </c>
      <c r="K3940" s="48">
        <f>IF(D3940="","",MAX(0,D3940+F3940-I3940))</f>
        <v/>
      </c>
      <c r="L3940" s="18">
        <f>IF(D3940="","",IF(D3940&lt;=0,"",1+COUNTIFS($D$3906:$D$4005,"&gt;0",$E$3906:$E$4005,"&gt;"&amp;E3940)))</f>
        <v/>
      </c>
      <c r="M3940" s="18">
        <f>IF(D3940="","",IF(AND(K3940&gt;0,L3940=1),"Yes","No"))</f>
        <v/>
      </c>
      <c r="N3940" s="48">
        <f>IF(D3940="","",N3840+F3940)</f>
        <v/>
      </c>
      <c r="O3940" s="47">
        <f>IF(D3940="","",IF(AND(K3940=0,K3840&gt;0),C3940,""))</f>
        <v/>
      </c>
    </row>
    <row r="3941">
      <c r="A3941" s="49">
        <f>IF(B3941="","",DATE(YEAR('Debt Inputs'!$E$2),MONTH('Debt Inputs'!$E$2)+39,1))</f>
        <v/>
      </c>
      <c r="B3941" s="23">
        <f>IF('Debt Inputs'!A41="","",'Debt Inputs'!A41)</f>
        <v/>
      </c>
      <c r="C3941" s="24">
        <f>IF(B3941="","",IFERROR(VLOOKUP(B3941,'Debt Inputs'!$A$6:$M$105,2,FALSE),""))</f>
        <v/>
      </c>
      <c r="D3941" s="50">
        <f>IF(B3941="","",K3841)</f>
        <v/>
      </c>
      <c r="E3941" s="26">
        <f>IF(B3941="","",IFERROR(VLOOKUP(B3941,'Debt Inputs'!$A$6:$M$105,5,FALSE),0))</f>
        <v/>
      </c>
      <c r="F3941" s="50">
        <f>IF(D3941="","",IFERROR(D3941*E3941/12,0))</f>
        <v/>
      </c>
      <c r="G3941" s="50">
        <f>IF(D3941="","",MIN(IFERROR(VLOOKUP(B3941,'Debt Inputs'!$A$6:$M$105,7,FALSE),0),D3941+F3941))</f>
        <v/>
      </c>
      <c r="H3941" s="50">
        <f>IF(D3941="","",IF(L3941=1,MAX(0,'Debt Inputs'!$B$2-SUM($G$3906:$G$4005)),0))</f>
        <v/>
      </c>
      <c r="I3941" s="50">
        <f>IF(D3941="","",MIN(D3941+F3941,G3941+H3941))</f>
        <v/>
      </c>
      <c r="J3941" s="50">
        <f>IF(D3941="","",MIN(D3941,MAX(0,I3941-F3941)))</f>
        <v/>
      </c>
      <c r="K3941" s="50">
        <f>IF(D3941="","",MAX(0,D3941+F3941-I3941))</f>
        <v/>
      </c>
      <c r="L3941" s="23">
        <f>IF(D3941="","",IF(D3941&lt;=0,"",1+COUNTIFS($D$3906:$D$4005,"&gt;0",$E$3906:$E$4005,"&gt;"&amp;E3941)))</f>
        <v/>
      </c>
      <c r="M3941" s="23">
        <f>IF(D3941="","",IF(AND(K3941&gt;0,L3941=1),"Yes","No"))</f>
        <v/>
      </c>
      <c r="N3941" s="50">
        <f>IF(D3941="","",N3841+F3941)</f>
        <v/>
      </c>
      <c r="O3941" s="49">
        <f>IF(D3941="","",IF(AND(K3941=0,K3841&gt;0),C3941,""))</f>
        <v/>
      </c>
    </row>
    <row r="3942">
      <c r="A3942" s="47">
        <f>IF(B3942="","",DATE(YEAR('Debt Inputs'!$E$2),MONTH('Debt Inputs'!$E$2)+39,1))</f>
        <v/>
      </c>
      <c r="B3942" s="18">
        <f>IF('Debt Inputs'!A42="","",'Debt Inputs'!A42)</f>
        <v/>
      </c>
      <c r="C3942" s="19">
        <f>IF(B3942="","",IFERROR(VLOOKUP(B3942,'Debt Inputs'!$A$6:$M$105,2,FALSE),""))</f>
        <v/>
      </c>
      <c r="D3942" s="48">
        <f>IF(B3942="","",K3842)</f>
        <v/>
      </c>
      <c r="E3942" s="21">
        <f>IF(B3942="","",IFERROR(VLOOKUP(B3942,'Debt Inputs'!$A$6:$M$105,5,FALSE),0))</f>
        <v/>
      </c>
      <c r="F3942" s="48">
        <f>IF(D3942="","",IFERROR(D3942*E3942/12,0))</f>
        <v/>
      </c>
      <c r="G3942" s="48">
        <f>IF(D3942="","",MIN(IFERROR(VLOOKUP(B3942,'Debt Inputs'!$A$6:$M$105,7,FALSE),0),D3942+F3942))</f>
        <v/>
      </c>
      <c r="H3942" s="48">
        <f>IF(D3942="","",IF(L3942=1,MAX(0,'Debt Inputs'!$B$2-SUM($G$3906:$G$4005)),0))</f>
        <v/>
      </c>
      <c r="I3942" s="48">
        <f>IF(D3942="","",MIN(D3942+F3942,G3942+H3942))</f>
        <v/>
      </c>
      <c r="J3942" s="48">
        <f>IF(D3942="","",MIN(D3942,MAX(0,I3942-F3942)))</f>
        <v/>
      </c>
      <c r="K3942" s="48">
        <f>IF(D3942="","",MAX(0,D3942+F3942-I3942))</f>
        <v/>
      </c>
      <c r="L3942" s="18">
        <f>IF(D3942="","",IF(D3942&lt;=0,"",1+COUNTIFS($D$3906:$D$4005,"&gt;0",$E$3906:$E$4005,"&gt;"&amp;E3942)))</f>
        <v/>
      </c>
      <c r="M3942" s="18">
        <f>IF(D3942="","",IF(AND(K3942&gt;0,L3942=1),"Yes","No"))</f>
        <v/>
      </c>
      <c r="N3942" s="48">
        <f>IF(D3942="","",N3842+F3942)</f>
        <v/>
      </c>
      <c r="O3942" s="47">
        <f>IF(D3942="","",IF(AND(K3942=0,K3842&gt;0),C3942,""))</f>
        <v/>
      </c>
    </row>
    <row r="3943">
      <c r="A3943" s="49">
        <f>IF(B3943="","",DATE(YEAR('Debt Inputs'!$E$2),MONTH('Debt Inputs'!$E$2)+39,1))</f>
        <v/>
      </c>
      <c r="B3943" s="23">
        <f>IF('Debt Inputs'!A43="","",'Debt Inputs'!A43)</f>
        <v/>
      </c>
      <c r="C3943" s="24">
        <f>IF(B3943="","",IFERROR(VLOOKUP(B3943,'Debt Inputs'!$A$6:$M$105,2,FALSE),""))</f>
        <v/>
      </c>
      <c r="D3943" s="50">
        <f>IF(B3943="","",K3843)</f>
        <v/>
      </c>
      <c r="E3943" s="26">
        <f>IF(B3943="","",IFERROR(VLOOKUP(B3943,'Debt Inputs'!$A$6:$M$105,5,FALSE),0))</f>
        <v/>
      </c>
      <c r="F3943" s="50">
        <f>IF(D3943="","",IFERROR(D3943*E3943/12,0))</f>
        <v/>
      </c>
      <c r="G3943" s="50">
        <f>IF(D3943="","",MIN(IFERROR(VLOOKUP(B3943,'Debt Inputs'!$A$6:$M$105,7,FALSE),0),D3943+F3943))</f>
        <v/>
      </c>
      <c r="H3943" s="50">
        <f>IF(D3943="","",IF(L3943=1,MAX(0,'Debt Inputs'!$B$2-SUM($G$3906:$G$4005)),0))</f>
        <v/>
      </c>
      <c r="I3943" s="50">
        <f>IF(D3943="","",MIN(D3943+F3943,G3943+H3943))</f>
        <v/>
      </c>
      <c r="J3943" s="50">
        <f>IF(D3943="","",MIN(D3943,MAX(0,I3943-F3943)))</f>
        <v/>
      </c>
      <c r="K3943" s="50">
        <f>IF(D3943="","",MAX(0,D3943+F3943-I3943))</f>
        <v/>
      </c>
      <c r="L3943" s="23">
        <f>IF(D3943="","",IF(D3943&lt;=0,"",1+COUNTIFS($D$3906:$D$4005,"&gt;0",$E$3906:$E$4005,"&gt;"&amp;E3943)))</f>
        <v/>
      </c>
      <c r="M3943" s="23">
        <f>IF(D3943="","",IF(AND(K3943&gt;0,L3943=1),"Yes","No"))</f>
        <v/>
      </c>
      <c r="N3943" s="50">
        <f>IF(D3943="","",N3843+F3943)</f>
        <v/>
      </c>
      <c r="O3943" s="49">
        <f>IF(D3943="","",IF(AND(K3943=0,K3843&gt;0),C3943,""))</f>
        <v/>
      </c>
    </row>
    <row r="3944">
      <c r="A3944" s="47">
        <f>IF(B3944="","",DATE(YEAR('Debt Inputs'!$E$2),MONTH('Debt Inputs'!$E$2)+39,1))</f>
        <v/>
      </c>
      <c r="B3944" s="18">
        <f>IF('Debt Inputs'!A44="","",'Debt Inputs'!A44)</f>
        <v/>
      </c>
      <c r="C3944" s="19">
        <f>IF(B3944="","",IFERROR(VLOOKUP(B3944,'Debt Inputs'!$A$6:$M$105,2,FALSE),""))</f>
        <v/>
      </c>
      <c r="D3944" s="48">
        <f>IF(B3944="","",K3844)</f>
        <v/>
      </c>
      <c r="E3944" s="21">
        <f>IF(B3944="","",IFERROR(VLOOKUP(B3944,'Debt Inputs'!$A$6:$M$105,5,FALSE),0))</f>
        <v/>
      </c>
      <c r="F3944" s="48">
        <f>IF(D3944="","",IFERROR(D3944*E3944/12,0))</f>
        <v/>
      </c>
      <c r="G3944" s="48">
        <f>IF(D3944="","",MIN(IFERROR(VLOOKUP(B3944,'Debt Inputs'!$A$6:$M$105,7,FALSE),0),D3944+F3944))</f>
        <v/>
      </c>
      <c r="H3944" s="48">
        <f>IF(D3944="","",IF(L3944=1,MAX(0,'Debt Inputs'!$B$2-SUM($G$3906:$G$4005)),0))</f>
        <v/>
      </c>
      <c r="I3944" s="48">
        <f>IF(D3944="","",MIN(D3944+F3944,G3944+H3944))</f>
        <v/>
      </c>
      <c r="J3944" s="48">
        <f>IF(D3944="","",MIN(D3944,MAX(0,I3944-F3944)))</f>
        <v/>
      </c>
      <c r="K3944" s="48">
        <f>IF(D3944="","",MAX(0,D3944+F3944-I3944))</f>
        <v/>
      </c>
      <c r="L3944" s="18">
        <f>IF(D3944="","",IF(D3944&lt;=0,"",1+COUNTIFS($D$3906:$D$4005,"&gt;0",$E$3906:$E$4005,"&gt;"&amp;E3944)))</f>
        <v/>
      </c>
      <c r="M3944" s="18">
        <f>IF(D3944="","",IF(AND(K3944&gt;0,L3944=1),"Yes","No"))</f>
        <v/>
      </c>
      <c r="N3944" s="48">
        <f>IF(D3944="","",N3844+F3944)</f>
        <v/>
      </c>
      <c r="O3944" s="47">
        <f>IF(D3944="","",IF(AND(K3944=0,K3844&gt;0),C3944,""))</f>
        <v/>
      </c>
    </row>
    <row r="3945">
      <c r="A3945" s="49">
        <f>IF(B3945="","",DATE(YEAR('Debt Inputs'!$E$2),MONTH('Debt Inputs'!$E$2)+39,1))</f>
        <v/>
      </c>
      <c r="B3945" s="23">
        <f>IF('Debt Inputs'!A45="","",'Debt Inputs'!A45)</f>
        <v/>
      </c>
      <c r="C3945" s="24">
        <f>IF(B3945="","",IFERROR(VLOOKUP(B3945,'Debt Inputs'!$A$6:$M$105,2,FALSE),""))</f>
        <v/>
      </c>
      <c r="D3945" s="50">
        <f>IF(B3945="","",K3845)</f>
        <v/>
      </c>
      <c r="E3945" s="26">
        <f>IF(B3945="","",IFERROR(VLOOKUP(B3945,'Debt Inputs'!$A$6:$M$105,5,FALSE),0))</f>
        <v/>
      </c>
      <c r="F3945" s="50">
        <f>IF(D3945="","",IFERROR(D3945*E3945/12,0))</f>
        <v/>
      </c>
      <c r="G3945" s="50">
        <f>IF(D3945="","",MIN(IFERROR(VLOOKUP(B3945,'Debt Inputs'!$A$6:$M$105,7,FALSE),0),D3945+F3945))</f>
        <v/>
      </c>
      <c r="H3945" s="50">
        <f>IF(D3945="","",IF(L3945=1,MAX(0,'Debt Inputs'!$B$2-SUM($G$3906:$G$4005)),0))</f>
        <v/>
      </c>
      <c r="I3945" s="50">
        <f>IF(D3945="","",MIN(D3945+F3945,G3945+H3945))</f>
        <v/>
      </c>
      <c r="J3945" s="50">
        <f>IF(D3945="","",MIN(D3945,MAX(0,I3945-F3945)))</f>
        <v/>
      </c>
      <c r="K3945" s="50">
        <f>IF(D3945="","",MAX(0,D3945+F3945-I3945))</f>
        <v/>
      </c>
      <c r="L3945" s="23">
        <f>IF(D3945="","",IF(D3945&lt;=0,"",1+COUNTIFS($D$3906:$D$4005,"&gt;0",$E$3906:$E$4005,"&gt;"&amp;E3945)))</f>
        <v/>
      </c>
      <c r="M3945" s="23">
        <f>IF(D3945="","",IF(AND(K3945&gt;0,L3945=1),"Yes","No"))</f>
        <v/>
      </c>
      <c r="N3945" s="50">
        <f>IF(D3945="","",N3845+F3945)</f>
        <v/>
      </c>
      <c r="O3945" s="49">
        <f>IF(D3945="","",IF(AND(K3945=0,K3845&gt;0),C3945,""))</f>
        <v/>
      </c>
    </row>
    <row r="3946">
      <c r="A3946" s="47">
        <f>IF(B3946="","",DATE(YEAR('Debt Inputs'!$E$2),MONTH('Debt Inputs'!$E$2)+39,1))</f>
        <v/>
      </c>
      <c r="B3946" s="18">
        <f>IF('Debt Inputs'!A46="","",'Debt Inputs'!A46)</f>
        <v/>
      </c>
      <c r="C3946" s="19">
        <f>IF(B3946="","",IFERROR(VLOOKUP(B3946,'Debt Inputs'!$A$6:$M$105,2,FALSE),""))</f>
        <v/>
      </c>
      <c r="D3946" s="48">
        <f>IF(B3946="","",K3846)</f>
        <v/>
      </c>
      <c r="E3946" s="21">
        <f>IF(B3946="","",IFERROR(VLOOKUP(B3946,'Debt Inputs'!$A$6:$M$105,5,FALSE),0))</f>
        <v/>
      </c>
      <c r="F3946" s="48">
        <f>IF(D3946="","",IFERROR(D3946*E3946/12,0))</f>
        <v/>
      </c>
      <c r="G3946" s="48">
        <f>IF(D3946="","",MIN(IFERROR(VLOOKUP(B3946,'Debt Inputs'!$A$6:$M$105,7,FALSE),0),D3946+F3946))</f>
        <v/>
      </c>
      <c r="H3946" s="48">
        <f>IF(D3946="","",IF(L3946=1,MAX(0,'Debt Inputs'!$B$2-SUM($G$3906:$G$4005)),0))</f>
        <v/>
      </c>
      <c r="I3946" s="48">
        <f>IF(D3946="","",MIN(D3946+F3946,G3946+H3946))</f>
        <v/>
      </c>
      <c r="J3946" s="48">
        <f>IF(D3946="","",MIN(D3946,MAX(0,I3946-F3946)))</f>
        <v/>
      </c>
      <c r="K3946" s="48">
        <f>IF(D3946="","",MAX(0,D3946+F3946-I3946))</f>
        <v/>
      </c>
      <c r="L3946" s="18">
        <f>IF(D3946="","",IF(D3946&lt;=0,"",1+COUNTIFS($D$3906:$D$4005,"&gt;0",$E$3906:$E$4005,"&gt;"&amp;E3946)))</f>
        <v/>
      </c>
      <c r="M3946" s="18">
        <f>IF(D3946="","",IF(AND(K3946&gt;0,L3946=1),"Yes","No"))</f>
        <v/>
      </c>
      <c r="N3946" s="48">
        <f>IF(D3946="","",N3846+F3946)</f>
        <v/>
      </c>
      <c r="O3946" s="47">
        <f>IF(D3946="","",IF(AND(K3946=0,K3846&gt;0),C3946,""))</f>
        <v/>
      </c>
    </row>
    <row r="3947">
      <c r="A3947" s="49">
        <f>IF(B3947="","",DATE(YEAR('Debt Inputs'!$E$2),MONTH('Debt Inputs'!$E$2)+39,1))</f>
        <v/>
      </c>
      <c r="B3947" s="23">
        <f>IF('Debt Inputs'!A47="","",'Debt Inputs'!A47)</f>
        <v/>
      </c>
      <c r="C3947" s="24">
        <f>IF(B3947="","",IFERROR(VLOOKUP(B3947,'Debt Inputs'!$A$6:$M$105,2,FALSE),""))</f>
        <v/>
      </c>
      <c r="D3947" s="50">
        <f>IF(B3947="","",K3847)</f>
        <v/>
      </c>
      <c r="E3947" s="26">
        <f>IF(B3947="","",IFERROR(VLOOKUP(B3947,'Debt Inputs'!$A$6:$M$105,5,FALSE),0))</f>
        <v/>
      </c>
      <c r="F3947" s="50">
        <f>IF(D3947="","",IFERROR(D3947*E3947/12,0))</f>
        <v/>
      </c>
      <c r="G3947" s="50">
        <f>IF(D3947="","",MIN(IFERROR(VLOOKUP(B3947,'Debt Inputs'!$A$6:$M$105,7,FALSE),0),D3947+F3947))</f>
        <v/>
      </c>
      <c r="H3947" s="50">
        <f>IF(D3947="","",IF(L3947=1,MAX(0,'Debt Inputs'!$B$2-SUM($G$3906:$G$4005)),0))</f>
        <v/>
      </c>
      <c r="I3947" s="50">
        <f>IF(D3947="","",MIN(D3947+F3947,G3947+H3947))</f>
        <v/>
      </c>
      <c r="J3947" s="50">
        <f>IF(D3947="","",MIN(D3947,MAX(0,I3947-F3947)))</f>
        <v/>
      </c>
      <c r="K3947" s="50">
        <f>IF(D3947="","",MAX(0,D3947+F3947-I3947))</f>
        <v/>
      </c>
      <c r="L3947" s="23">
        <f>IF(D3947="","",IF(D3947&lt;=0,"",1+COUNTIFS($D$3906:$D$4005,"&gt;0",$E$3906:$E$4005,"&gt;"&amp;E3947)))</f>
        <v/>
      </c>
      <c r="M3947" s="23">
        <f>IF(D3947="","",IF(AND(K3947&gt;0,L3947=1),"Yes","No"))</f>
        <v/>
      </c>
      <c r="N3947" s="50">
        <f>IF(D3947="","",N3847+F3947)</f>
        <v/>
      </c>
      <c r="O3947" s="49">
        <f>IF(D3947="","",IF(AND(K3947=0,K3847&gt;0),C3947,""))</f>
        <v/>
      </c>
    </row>
    <row r="3948">
      <c r="A3948" s="47">
        <f>IF(B3948="","",DATE(YEAR('Debt Inputs'!$E$2),MONTH('Debt Inputs'!$E$2)+39,1))</f>
        <v/>
      </c>
      <c r="B3948" s="18">
        <f>IF('Debt Inputs'!A48="","",'Debt Inputs'!A48)</f>
        <v/>
      </c>
      <c r="C3948" s="19">
        <f>IF(B3948="","",IFERROR(VLOOKUP(B3948,'Debt Inputs'!$A$6:$M$105,2,FALSE),""))</f>
        <v/>
      </c>
      <c r="D3948" s="48">
        <f>IF(B3948="","",K3848)</f>
        <v/>
      </c>
      <c r="E3948" s="21">
        <f>IF(B3948="","",IFERROR(VLOOKUP(B3948,'Debt Inputs'!$A$6:$M$105,5,FALSE),0))</f>
        <v/>
      </c>
      <c r="F3948" s="48">
        <f>IF(D3948="","",IFERROR(D3948*E3948/12,0))</f>
        <v/>
      </c>
      <c r="G3948" s="48">
        <f>IF(D3948="","",MIN(IFERROR(VLOOKUP(B3948,'Debt Inputs'!$A$6:$M$105,7,FALSE),0),D3948+F3948))</f>
        <v/>
      </c>
      <c r="H3948" s="48">
        <f>IF(D3948="","",IF(L3948=1,MAX(0,'Debt Inputs'!$B$2-SUM($G$3906:$G$4005)),0))</f>
        <v/>
      </c>
      <c r="I3948" s="48">
        <f>IF(D3948="","",MIN(D3948+F3948,G3948+H3948))</f>
        <v/>
      </c>
      <c r="J3948" s="48">
        <f>IF(D3948="","",MIN(D3948,MAX(0,I3948-F3948)))</f>
        <v/>
      </c>
      <c r="K3948" s="48">
        <f>IF(D3948="","",MAX(0,D3948+F3948-I3948))</f>
        <v/>
      </c>
      <c r="L3948" s="18">
        <f>IF(D3948="","",IF(D3948&lt;=0,"",1+COUNTIFS($D$3906:$D$4005,"&gt;0",$E$3906:$E$4005,"&gt;"&amp;E3948)))</f>
        <v/>
      </c>
      <c r="M3948" s="18">
        <f>IF(D3948="","",IF(AND(K3948&gt;0,L3948=1),"Yes","No"))</f>
        <v/>
      </c>
      <c r="N3948" s="48">
        <f>IF(D3948="","",N3848+F3948)</f>
        <v/>
      </c>
      <c r="O3948" s="47">
        <f>IF(D3948="","",IF(AND(K3948=0,K3848&gt;0),C3948,""))</f>
        <v/>
      </c>
    </row>
    <row r="3949">
      <c r="A3949" s="49">
        <f>IF(B3949="","",DATE(YEAR('Debt Inputs'!$E$2),MONTH('Debt Inputs'!$E$2)+39,1))</f>
        <v/>
      </c>
      <c r="B3949" s="23">
        <f>IF('Debt Inputs'!A49="","",'Debt Inputs'!A49)</f>
        <v/>
      </c>
      <c r="C3949" s="24">
        <f>IF(B3949="","",IFERROR(VLOOKUP(B3949,'Debt Inputs'!$A$6:$M$105,2,FALSE),""))</f>
        <v/>
      </c>
      <c r="D3949" s="50">
        <f>IF(B3949="","",K3849)</f>
        <v/>
      </c>
      <c r="E3949" s="26">
        <f>IF(B3949="","",IFERROR(VLOOKUP(B3949,'Debt Inputs'!$A$6:$M$105,5,FALSE),0))</f>
        <v/>
      </c>
      <c r="F3949" s="50">
        <f>IF(D3949="","",IFERROR(D3949*E3949/12,0))</f>
        <v/>
      </c>
      <c r="G3949" s="50">
        <f>IF(D3949="","",MIN(IFERROR(VLOOKUP(B3949,'Debt Inputs'!$A$6:$M$105,7,FALSE),0),D3949+F3949))</f>
        <v/>
      </c>
      <c r="H3949" s="50">
        <f>IF(D3949="","",IF(L3949=1,MAX(0,'Debt Inputs'!$B$2-SUM($G$3906:$G$4005)),0))</f>
        <v/>
      </c>
      <c r="I3949" s="50">
        <f>IF(D3949="","",MIN(D3949+F3949,G3949+H3949))</f>
        <v/>
      </c>
      <c r="J3949" s="50">
        <f>IF(D3949="","",MIN(D3949,MAX(0,I3949-F3949)))</f>
        <v/>
      </c>
      <c r="K3949" s="50">
        <f>IF(D3949="","",MAX(0,D3949+F3949-I3949))</f>
        <v/>
      </c>
      <c r="L3949" s="23">
        <f>IF(D3949="","",IF(D3949&lt;=0,"",1+COUNTIFS($D$3906:$D$4005,"&gt;0",$E$3906:$E$4005,"&gt;"&amp;E3949)))</f>
        <v/>
      </c>
      <c r="M3949" s="23">
        <f>IF(D3949="","",IF(AND(K3949&gt;0,L3949=1),"Yes","No"))</f>
        <v/>
      </c>
      <c r="N3949" s="50">
        <f>IF(D3949="","",N3849+F3949)</f>
        <v/>
      </c>
      <c r="O3949" s="49">
        <f>IF(D3949="","",IF(AND(K3949=0,K3849&gt;0),C3949,""))</f>
        <v/>
      </c>
    </row>
    <row r="3950">
      <c r="A3950" s="47">
        <f>IF(B3950="","",DATE(YEAR('Debt Inputs'!$E$2),MONTH('Debt Inputs'!$E$2)+39,1))</f>
        <v/>
      </c>
      <c r="B3950" s="18">
        <f>IF('Debt Inputs'!A50="","",'Debt Inputs'!A50)</f>
        <v/>
      </c>
      <c r="C3950" s="19">
        <f>IF(B3950="","",IFERROR(VLOOKUP(B3950,'Debt Inputs'!$A$6:$M$105,2,FALSE),""))</f>
        <v/>
      </c>
      <c r="D3950" s="48">
        <f>IF(B3950="","",K3850)</f>
        <v/>
      </c>
      <c r="E3950" s="21">
        <f>IF(B3950="","",IFERROR(VLOOKUP(B3950,'Debt Inputs'!$A$6:$M$105,5,FALSE),0))</f>
        <v/>
      </c>
      <c r="F3950" s="48">
        <f>IF(D3950="","",IFERROR(D3950*E3950/12,0))</f>
        <v/>
      </c>
      <c r="G3950" s="48">
        <f>IF(D3950="","",MIN(IFERROR(VLOOKUP(B3950,'Debt Inputs'!$A$6:$M$105,7,FALSE),0),D3950+F3950))</f>
        <v/>
      </c>
      <c r="H3950" s="48">
        <f>IF(D3950="","",IF(L3950=1,MAX(0,'Debt Inputs'!$B$2-SUM($G$3906:$G$4005)),0))</f>
        <v/>
      </c>
      <c r="I3950" s="48">
        <f>IF(D3950="","",MIN(D3950+F3950,G3950+H3950))</f>
        <v/>
      </c>
      <c r="J3950" s="48">
        <f>IF(D3950="","",MIN(D3950,MAX(0,I3950-F3950)))</f>
        <v/>
      </c>
      <c r="K3950" s="48">
        <f>IF(D3950="","",MAX(0,D3950+F3950-I3950))</f>
        <v/>
      </c>
      <c r="L3950" s="18">
        <f>IF(D3950="","",IF(D3950&lt;=0,"",1+COUNTIFS($D$3906:$D$4005,"&gt;0",$E$3906:$E$4005,"&gt;"&amp;E3950)))</f>
        <v/>
      </c>
      <c r="M3950" s="18">
        <f>IF(D3950="","",IF(AND(K3950&gt;0,L3950=1),"Yes","No"))</f>
        <v/>
      </c>
      <c r="N3950" s="48">
        <f>IF(D3950="","",N3850+F3950)</f>
        <v/>
      </c>
      <c r="O3950" s="47">
        <f>IF(D3950="","",IF(AND(K3950=0,K3850&gt;0),C3950,""))</f>
        <v/>
      </c>
    </row>
    <row r="3951">
      <c r="A3951" s="49">
        <f>IF(B3951="","",DATE(YEAR('Debt Inputs'!$E$2),MONTH('Debt Inputs'!$E$2)+39,1))</f>
        <v/>
      </c>
      <c r="B3951" s="23">
        <f>IF('Debt Inputs'!A51="","",'Debt Inputs'!A51)</f>
        <v/>
      </c>
      <c r="C3951" s="24">
        <f>IF(B3951="","",IFERROR(VLOOKUP(B3951,'Debt Inputs'!$A$6:$M$105,2,FALSE),""))</f>
        <v/>
      </c>
      <c r="D3951" s="50">
        <f>IF(B3951="","",K3851)</f>
        <v/>
      </c>
      <c r="E3951" s="26">
        <f>IF(B3951="","",IFERROR(VLOOKUP(B3951,'Debt Inputs'!$A$6:$M$105,5,FALSE),0))</f>
        <v/>
      </c>
      <c r="F3951" s="50">
        <f>IF(D3951="","",IFERROR(D3951*E3951/12,0))</f>
        <v/>
      </c>
      <c r="G3951" s="50">
        <f>IF(D3951="","",MIN(IFERROR(VLOOKUP(B3951,'Debt Inputs'!$A$6:$M$105,7,FALSE),0),D3951+F3951))</f>
        <v/>
      </c>
      <c r="H3951" s="50">
        <f>IF(D3951="","",IF(L3951=1,MAX(0,'Debt Inputs'!$B$2-SUM($G$3906:$G$4005)),0))</f>
        <v/>
      </c>
      <c r="I3951" s="50">
        <f>IF(D3951="","",MIN(D3951+F3951,G3951+H3951))</f>
        <v/>
      </c>
      <c r="J3951" s="50">
        <f>IF(D3951="","",MIN(D3951,MAX(0,I3951-F3951)))</f>
        <v/>
      </c>
      <c r="K3951" s="50">
        <f>IF(D3951="","",MAX(0,D3951+F3951-I3951))</f>
        <v/>
      </c>
      <c r="L3951" s="23">
        <f>IF(D3951="","",IF(D3951&lt;=0,"",1+COUNTIFS($D$3906:$D$4005,"&gt;0",$E$3906:$E$4005,"&gt;"&amp;E3951)))</f>
        <v/>
      </c>
      <c r="M3951" s="23">
        <f>IF(D3951="","",IF(AND(K3951&gt;0,L3951=1),"Yes","No"))</f>
        <v/>
      </c>
      <c r="N3951" s="50">
        <f>IF(D3951="","",N3851+F3951)</f>
        <v/>
      </c>
      <c r="O3951" s="49">
        <f>IF(D3951="","",IF(AND(K3951=0,K3851&gt;0),C3951,""))</f>
        <v/>
      </c>
    </row>
    <row r="3952">
      <c r="A3952" s="47">
        <f>IF(B3952="","",DATE(YEAR('Debt Inputs'!$E$2),MONTH('Debt Inputs'!$E$2)+39,1))</f>
        <v/>
      </c>
      <c r="B3952" s="18">
        <f>IF('Debt Inputs'!A52="","",'Debt Inputs'!A52)</f>
        <v/>
      </c>
      <c r="C3952" s="19">
        <f>IF(B3952="","",IFERROR(VLOOKUP(B3952,'Debt Inputs'!$A$6:$M$105,2,FALSE),""))</f>
        <v/>
      </c>
      <c r="D3952" s="48">
        <f>IF(B3952="","",K3852)</f>
        <v/>
      </c>
      <c r="E3952" s="21">
        <f>IF(B3952="","",IFERROR(VLOOKUP(B3952,'Debt Inputs'!$A$6:$M$105,5,FALSE),0))</f>
        <v/>
      </c>
      <c r="F3952" s="48">
        <f>IF(D3952="","",IFERROR(D3952*E3952/12,0))</f>
        <v/>
      </c>
      <c r="G3952" s="48">
        <f>IF(D3952="","",MIN(IFERROR(VLOOKUP(B3952,'Debt Inputs'!$A$6:$M$105,7,FALSE),0),D3952+F3952))</f>
        <v/>
      </c>
      <c r="H3952" s="48">
        <f>IF(D3952="","",IF(L3952=1,MAX(0,'Debt Inputs'!$B$2-SUM($G$3906:$G$4005)),0))</f>
        <v/>
      </c>
      <c r="I3952" s="48">
        <f>IF(D3952="","",MIN(D3952+F3952,G3952+H3952))</f>
        <v/>
      </c>
      <c r="J3952" s="48">
        <f>IF(D3952="","",MIN(D3952,MAX(0,I3952-F3952)))</f>
        <v/>
      </c>
      <c r="K3952" s="48">
        <f>IF(D3952="","",MAX(0,D3952+F3952-I3952))</f>
        <v/>
      </c>
      <c r="L3952" s="18">
        <f>IF(D3952="","",IF(D3952&lt;=0,"",1+COUNTIFS($D$3906:$D$4005,"&gt;0",$E$3906:$E$4005,"&gt;"&amp;E3952)))</f>
        <v/>
      </c>
      <c r="M3952" s="18">
        <f>IF(D3952="","",IF(AND(K3952&gt;0,L3952=1),"Yes","No"))</f>
        <v/>
      </c>
      <c r="N3952" s="48">
        <f>IF(D3952="","",N3852+F3952)</f>
        <v/>
      </c>
      <c r="O3952" s="47">
        <f>IF(D3952="","",IF(AND(K3952=0,K3852&gt;0),C3952,""))</f>
        <v/>
      </c>
    </row>
    <row r="3953">
      <c r="A3953" s="49">
        <f>IF(B3953="","",DATE(YEAR('Debt Inputs'!$E$2),MONTH('Debt Inputs'!$E$2)+39,1))</f>
        <v/>
      </c>
      <c r="B3953" s="23">
        <f>IF('Debt Inputs'!A53="","",'Debt Inputs'!A53)</f>
        <v/>
      </c>
      <c r="C3953" s="24">
        <f>IF(B3953="","",IFERROR(VLOOKUP(B3953,'Debt Inputs'!$A$6:$M$105,2,FALSE),""))</f>
        <v/>
      </c>
      <c r="D3953" s="50">
        <f>IF(B3953="","",K3853)</f>
        <v/>
      </c>
      <c r="E3953" s="26">
        <f>IF(B3953="","",IFERROR(VLOOKUP(B3953,'Debt Inputs'!$A$6:$M$105,5,FALSE),0))</f>
        <v/>
      </c>
      <c r="F3953" s="50">
        <f>IF(D3953="","",IFERROR(D3953*E3953/12,0))</f>
        <v/>
      </c>
      <c r="G3953" s="50">
        <f>IF(D3953="","",MIN(IFERROR(VLOOKUP(B3953,'Debt Inputs'!$A$6:$M$105,7,FALSE),0),D3953+F3953))</f>
        <v/>
      </c>
      <c r="H3953" s="50">
        <f>IF(D3953="","",IF(L3953=1,MAX(0,'Debt Inputs'!$B$2-SUM($G$3906:$G$4005)),0))</f>
        <v/>
      </c>
      <c r="I3953" s="50">
        <f>IF(D3953="","",MIN(D3953+F3953,G3953+H3953))</f>
        <v/>
      </c>
      <c r="J3953" s="50">
        <f>IF(D3953="","",MIN(D3953,MAX(0,I3953-F3953)))</f>
        <v/>
      </c>
      <c r="K3953" s="50">
        <f>IF(D3953="","",MAX(0,D3953+F3953-I3953))</f>
        <v/>
      </c>
      <c r="L3953" s="23">
        <f>IF(D3953="","",IF(D3953&lt;=0,"",1+COUNTIFS($D$3906:$D$4005,"&gt;0",$E$3906:$E$4005,"&gt;"&amp;E3953)))</f>
        <v/>
      </c>
      <c r="M3953" s="23">
        <f>IF(D3953="","",IF(AND(K3953&gt;0,L3953=1),"Yes","No"))</f>
        <v/>
      </c>
      <c r="N3953" s="50">
        <f>IF(D3953="","",N3853+F3953)</f>
        <v/>
      </c>
      <c r="O3953" s="49">
        <f>IF(D3953="","",IF(AND(K3953=0,K3853&gt;0),C3953,""))</f>
        <v/>
      </c>
    </row>
    <row r="3954">
      <c r="A3954" s="47">
        <f>IF(B3954="","",DATE(YEAR('Debt Inputs'!$E$2),MONTH('Debt Inputs'!$E$2)+39,1))</f>
        <v/>
      </c>
      <c r="B3954" s="18">
        <f>IF('Debt Inputs'!A54="","",'Debt Inputs'!A54)</f>
        <v/>
      </c>
      <c r="C3954" s="19">
        <f>IF(B3954="","",IFERROR(VLOOKUP(B3954,'Debt Inputs'!$A$6:$M$105,2,FALSE),""))</f>
        <v/>
      </c>
      <c r="D3954" s="48">
        <f>IF(B3954="","",K3854)</f>
        <v/>
      </c>
      <c r="E3954" s="21">
        <f>IF(B3954="","",IFERROR(VLOOKUP(B3954,'Debt Inputs'!$A$6:$M$105,5,FALSE),0))</f>
        <v/>
      </c>
      <c r="F3954" s="48">
        <f>IF(D3954="","",IFERROR(D3954*E3954/12,0))</f>
        <v/>
      </c>
      <c r="G3954" s="48">
        <f>IF(D3954="","",MIN(IFERROR(VLOOKUP(B3954,'Debt Inputs'!$A$6:$M$105,7,FALSE),0),D3954+F3954))</f>
        <v/>
      </c>
      <c r="H3954" s="48">
        <f>IF(D3954="","",IF(L3954=1,MAX(0,'Debt Inputs'!$B$2-SUM($G$3906:$G$4005)),0))</f>
        <v/>
      </c>
      <c r="I3954" s="48">
        <f>IF(D3954="","",MIN(D3954+F3954,G3954+H3954))</f>
        <v/>
      </c>
      <c r="J3954" s="48">
        <f>IF(D3954="","",MIN(D3954,MAX(0,I3954-F3954)))</f>
        <v/>
      </c>
      <c r="K3954" s="48">
        <f>IF(D3954="","",MAX(0,D3954+F3954-I3954))</f>
        <v/>
      </c>
      <c r="L3954" s="18">
        <f>IF(D3954="","",IF(D3954&lt;=0,"",1+COUNTIFS($D$3906:$D$4005,"&gt;0",$E$3906:$E$4005,"&gt;"&amp;E3954)))</f>
        <v/>
      </c>
      <c r="M3954" s="18">
        <f>IF(D3954="","",IF(AND(K3954&gt;0,L3954=1),"Yes","No"))</f>
        <v/>
      </c>
      <c r="N3954" s="48">
        <f>IF(D3954="","",N3854+F3954)</f>
        <v/>
      </c>
      <c r="O3954" s="47">
        <f>IF(D3954="","",IF(AND(K3954=0,K3854&gt;0),C3954,""))</f>
        <v/>
      </c>
    </row>
    <row r="3955">
      <c r="A3955" s="49">
        <f>IF(B3955="","",DATE(YEAR('Debt Inputs'!$E$2),MONTH('Debt Inputs'!$E$2)+39,1))</f>
        <v/>
      </c>
      <c r="B3955" s="23">
        <f>IF('Debt Inputs'!A55="","",'Debt Inputs'!A55)</f>
        <v/>
      </c>
      <c r="C3955" s="24">
        <f>IF(B3955="","",IFERROR(VLOOKUP(B3955,'Debt Inputs'!$A$6:$M$105,2,FALSE),""))</f>
        <v/>
      </c>
      <c r="D3955" s="50">
        <f>IF(B3955="","",K3855)</f>
        <v/>
      </c>
      <c r="E3955" s="26">
        <f>IF(B3955="","",IFERROR(VLOOKUP(B3955,'Debt Inputs'!$A$6:$M$105,5,FALSE),0))</f>
        <v/>
      </c>
      <c r="F3955" s="50">
        <f>IF(D3955="","",IFERROR(D3955*E3955/12,0))</f>
        <v/>
      </c>
      <c r="G3955" s="50">
        <f>IF(D3955="","",MIN(IFERROR(VLOOKUP(B3955,'Debt Inputs'!$A$6:$M$105,7,FALSE),0),D3955+F3955))</f>
        <v/>
      </c>
      <c r="H3955" s="50">
        <f>IF(D3955="","",IF(L3955=1,MAX(0,'Debt Inputs'!$B$2-SUM($G$3906:$G$4005)),0))</f>
        <v/>
      </c>
      <c r="I3955" s="50">
        <f>IF(D3955="","",MIN(D3955+F3955,G3955+H3955))</f>
        <v/>
      </c>
      <c r="J3955" s="50">
        <f>IF(D3955="","",MIN(D3955,MAX(0,I3955-F3955)))</f>
        <v/>
      </c>
      <c r="K3955" s="50">
        <f>IF(D3955="","",MAX(0,D3955+F3955-I3955))</f>
        <v/>
      </c>
      <c r="L3955" s="23">
        <f>IF(D3955="","",IF(D3955&lt;=0,"",1+COUNTIFS($D$3906:$D$4005,"&gt;0",$E$3906:$E$4005,"&gt;"&amp;E3955)))</f>
        <v/>
      </c>
      <c r="M3955" s="23">
        <f>IF(D3955="","",IF(AND(K3955&gt;0,L3955=1),"Yes","No"))</f>
        <v/>
      </c>
      <c r="N3955" s="50">
        <f>IF(D3955="","",N3855+F3955)</f>
        <v/>
      </c>
      <c r="O3955" s="49">
        <f>IF(D3955="","",IF(AND(K3955=0,K3855&gt;0),C3955,""))</f>
        <v/>
      </c>
    </row>
    <row r="3956">
      <c r="A3956" s="47">
        <f>IF(B3956="","",DATE(YEAR('Debt Inputs'!$E$2),MONTH('Debt Inputs'!$E$2)+39,1))</f>
        <v/>
      </c>
      <c r="B3956" s="18">
        <f>IF('Debt Inputs'!A56="","",'Debt Inputs'!A56)</f>
        <v/>
      </c>
      <c r="C3956" s="19">
        <f>IF(B3956="","",IFERROR(VLOOKUP(B3956,'Debt Inputs'!$A$6:$M$105,2,FALSE),""))</f>
        <v/>
      </c>
      <c r="D3956" s="48">
        <f>IF(B3956="","",K3856)</f>
        <v/>
      </c>
      <c r="E3956" s="21">
        <f>IF(B3956="","",IFERROR(VLOOKUP(B3956,'Debt Inputs'!$A$6:$M$105,5,FALSE),0))</f>
        <v/>
      </c>
      <c r="F3956" s="48">
        <f>IF(D3956="","",IFERROR(D3956*E3956/12,0))</f>
        <v/>
      </c>
      <c r="G3956" s="48">
        <f>IF(D3956="","",MIN(IFERROR(VLOOKUP(B3956,'Debt Inputs'!$A$6:$M$105,7,FALSE),0),D3956+F3956))</f>
        <v/>
      </c>
      <c r="H3956" s="48">
        <f>IF(D3956="","",IF(L3956=1,MAX(0,'Debt Inputs'!$B$2-SUM($G$3906:$G$4005)),0))</f>
        <v/>
      </c>
      <c r="I3956" s="48">
        <f>IF(D3956="","",MIN(D3956+F3956,G3956+H3956))</f>
        <v/>
      </c>
      <c r="J3956" s="48">
        <f>IF(D3956="","",MIN(D3956,MAX(0,I3956-F3956)))</f>
        <v/>
      </c>
      <c r="K3956" s="48">
        <f>IF(D3956="","",MAX(0,D3956+F3956-I3956))</f>
        <v/>
      </c>
      <c r="L3956" s="18">
        <f>IF(D3956="","",IF(D3956&lt;=0,"",1+COUNTIFS($D$3906:$D$4005,"&gt;0",$E$3906:$E$4005,"&gt;"&amp;E3956)))</f>
        <v/>
      </c>
      <c r="M3956" s="18">
        <f>IF(D3956="","",IF(AND(K3956&gt;0,L3956=1),"Yes","No"))</f>
        <v/>
      </c>
      <c r="N3956" s="48">
        <f>IF(D3956="","",N3856+F3956)</f>
        <v/>
      </c>
      <c r="O3956" s="47">
        <f>IF(D3956="","",IF(AND(K3956=0,K3856&gt;0),C3956,""))</f>
        <v/>
      </c>
    </row>
    <row r="3957">
      <c r="A3957" s="49">
        <f>IF(B3957="","",DATE(YEAR('Debt Inputs'!$E$2),MONTH('Debt Inputs'!$E$2)+39,1))</f>
        <v/>
      </c>
      <c r="B3957" s="23">
        <f>IF('Debt Inputs'!A57="","",'Debt Inputs'!A57)</f>
        <v/>
      </c>
      <c r="C3957" s="24">
        <f>IF(B3957="","",IFERROR(VLOOKUP(B3957,'Debt Inputs'!$A$6:$M$105,2,FALSE),""))</f>
        <v/>
      </c>
      <c r="D3957" s="50">
        <f>IF(B3957="","",K3857)</f>
        <v/>
      </c>
      <c r="E3957" s="26">
        <f>IF(B3957="","",IFERROR(VLOOKUP(B3957,'Debt Inputs'!$A$6:$M$105,5,FALSE),0))</f>
        <v/>
      </c>
      <c r="F3957" s="50">
        <f>IF(D3957="","",IFERROR(D3957*E3957/12,0))</f>
        <v/>
      </c>
      <c r="G3957" s="50">
        <f>IF(D3957="","",MIN(IFERROR(VLOOKUP(B3957,'Debt Inputs'!$A$6:$M$105,7,FALSE),0),D3957+F3957))</f>
        <v/>
      </c>
      <c r="H3957" s="50">
        <f>IF(D3957="","",IF(L3957=1,MAX(0,'Debt Inputs'!$B$2-SUM($G$3906:$G$4005)),0))</f>
        <v/>
      </c>
      <c r="I3957" s="50">
        <f>IF(D3957="","",MIN(D3957+F3957,G3957+H3957))</f>
        <v/>
      </c>
      <c r="J3957" s="50">
        <f>IF(D3957="","",MIN(D3957,MAX(0,I3957-F3957)))</f>
        <v/>
      </c>
      <c r="K3957" s="50">
        <f>IF(D3957="","",MAX(0,D3957+F3957-I3957))</f>
        <v/>
      </c>
      <c r="L3957" s="23">
        <f>IF(D3957="","",IF(D3957&lt;=0,"",1+COUNTIFS($D$3906:$D$4005,"&gt;0",$E$3906:$E$4005,"&gt;"&amp;E3957)))</f>
        <v/>
      </c>
      <c r="M3957" s="23">
        <f>IF(D3957="","",IF(AND(K3957&gt;0,L3957=1),"Yes","No"))</f>
        <v/>
      </c>
      <c r="N3957" s="50">
        <f>IF(D3957="","",N3857+F3957)</f>
        <v/>
      </c>
      <c r="O3957" s="49">
        <f>IF(D3957="","",IF(AND(K3957=0,K3857&gt;0),C3957,""))</f>
        <v/>
      </c>
    </row>
    <row r="3958">
      <c r="A3958" s="47">
        <f>IF(B3958="","",DATE(YEAR('Debt Inputs'!$E$2),MONTH('Debt Inputs'!$E$2)+39,1))</f>
        <v/>
      </c>
      <c r="B3958" s="18">
        <f>IF('Debt Inputs'!A58="","",'Debt Inputs'!A58)</f>
        <v/>
      </c>
      <c r="C3958" s="19">
        <f>IF(B3958="","",IFERROR(VLOOKUP(B3958,'Debt Inputs'!$A$6:$M$105,2,FALSE),""))</f>
        <v/>
      </c>
      <c r="D3958" s="48">
        <f>IF(B3958="","",K3858)</f>
        <v/>
      </c>
      <c r="E3958" s="21">
        <f>IF(B3958="","",IFERROR(VLOOKUP(B3958,'Debt Inputs'!$A$6:$M$105,5,FALSE),0))</f>
        <v/>
      </c>
      <c r="F3958" s="48">
        <f>IF(D3958="","",IFERROR(D3958*E3958/12,0))</f>
        <v/>
      </c>
      <c r="G3958" s="48">
        <f>IF(D3958="","",MIN(IFERROR(VLOOKUP(B3958,'Debt Inputs'!$A$6:$M$105,7,FALSE),0),D3958+F3958))</f>
        <v/>
      </c>
      <c r="H3958" s="48">
        <f>IF(D3958="","",IF(L3958=1,MAX(0,'Debt Inputs'!$B$2-SUM($G$3906:$G$4005)),0))</f>
        <v/>
      </c>
      <c r="I3958" s="48">
        <f>IF(D3958="","",MIN(D3958+F3958,G3958+H3958))</f>
        <v/>
      </c>
      <c r="J3958" s="48">
        <f>IF(D3958="","",MIN(D3958,MAX(0,I3958-F3958)))</f>
        <v/>
      </c>
      <c r="K3958" s="48">
        <f>IF(D3958="","",MAX(0,D3958+F3958-I3958))</f>
        <v/>
      </c>
      <c r="L3958" s="18">
        <f>IF(D3958="","",IF(D3958&lt;=0,"",1+COUNTIFS($D$3906:$D$4005,"&gt;0",$E$3906:$E$4005,"&gt;"&amp;E3958)))</f>
        <v/>
      </c>
      <c r="M3958" s="18">
        <f>IF(D3958="","",IF(AND(K3958&gt;0,L3958=1),"Yes","No"))</f>
        <v/>
      </c>
      <c r="N3958" s="48">
        <f>IF(D3958="","",N3858+F3958)</f>
        <v/>
      </c>
      <c r="O3958" s="47">
        <f>IF(D3958="","",IF(AND(K3958=0,K3858&gt;0),C3958,""))</f>
        <v/>
      </c>
    </row>
    <row r="3959">
      <c r="A3959" s="49">
        <f>IF(B3959="","",DATE(YEAR('Debt Inputs'!$E$2),MONTH('Debt Inputs'!$E$2)+39,1))</f>
        <v/>
      </c>
      <c r="B3959" s="23">
        <f>IF('Debt Inputs'!A59="","",'Debt Inputs'!A59)</f>
        <v/>
      </c>
      <c r="C3959" s="24">
        <f>IF(B3959="","",IFERROR(VLOOKUP(B3959,'Debt Inputs'!$A$6:$M$105,2,FALSE),""))</f>
        <v/>
      </c>
      <c r="D3959" s="50">
        <f>IF(B3959="","",K3859)</f>
        <v/>
      </c>
      <c r="E3959" s="26">
        <f>IF(B3959="","",IFERROR(VLOOKUP(B3959,'Debt Inputs'!$A$6:$M$105,5,FALSE),0))</f>
        <v/>
      </c>
      <c r="F3959" s="50">
        <f>IF(D3959="","",IFERROR(D3959*E3959/12,0))</f>
        <v/>
      </c>
      <c r="G3959" s="50">
        <f>IF(D3959="","",MIN(IFERROR(VLOOKUP(B3959,'Debt Inputs'!$A$6:$M$105,7,FALSE),0),D3959+F3959))</f>
        <v/>
      </c>
      <c r="H3959" s="50">
        <f>IF(D3959="","",IF(L3959=1,MAX(0,'Debt Inputs'!$B$2-SUM($G$3906:$G$4005)),0))</f>
        <v/>
      </c>
      <c r="I3959" s="50">
        <f>IF(D3959="","",MIN(D3959+F3959,G3959+H3959))</f>
        <v/>
      </c>
      <c r="J3959" s="50">
        <f>IF(D3959="","",MIN(D3959,MAX(0,I3959-F3959)))</f>
        <v/>
      </c>
      <c r="K3959" s="50">
        <f>IF(D3959="","",MAX(0,D3959+F3959-I3959))</f>
        <v/>
      </c>
      <c r="L3959" s="23">
        <f>IF(D3959="","",IF(D3959&lt;=0,"",1+COUNTIFS($D$3906:$D$4005,"&gt;0",$E$3906:$E$4005,"&gt;"&amp;E3959)))</f>
        <v/>
      </c>
      <c r="M3959" s="23">
        <f>IF(D3959="","",IF(AND(K3959&gt;0,L3959=1),"Yes","No"))</f>
        <v/>
      </c>
      <c r="N3959" s="50">
        <f>IF(D3959="","",N3859+F3959)</f>
        <v/>
      </c>
      <c r="O3959" s="49">
        <f>IF(D3959="","",IF(AND(K3959=0,K3859&gt;0),C3959,""))</f>
        <v/>
      </c>
    </row>
    <row r="3960">
      <c r="A3960" s="47">
        <f>IF(B3960="","",DATE(YEAR('Debt Inputs'!$E$2),MONTH('Debt Inputs'!$E$2)+39,1))</f>
        <v/>
      </c>
      <c r="B3960" s="18">
        <f>IF('Debt Inputs'!A60="","",'Debt Inputs'!A60)</f>
        <v/>
      </c>
      <c r="C3960" s="19">
        <f>IF(B3960="","",IFERROR(VLOOKUP(B3960,'Debt Inputs'!$A$6:$M$105,2,FALSE),""))</f>
        <v/>
      </c>
      <c r="D3960" s="48">
        <f>IF(B3960="","",K3860)</f>
        <v/>
      </c>
      <c r="E3960" s="21">
        <f>IF(B3960="","",IFERROR(VLOOKUP(B3960,'Debt Inputs'!$A$6:$M$105,5,FALSE),0))</f>
        <v/>
      </c>
      <c r="F3960" s="48">
        <f>IF(D3960="","",IFERROR(D3960*E3960/12,0))</f>
        <v/>
      </c>
      <c r="G3960" s="48">
        <f>IF(D3960="","",MIN(IFERROR(VLOOKUP(B3960,'Debt Inputs'!$A$6:$M$105,7,FALSE),0),D3960+F3960))</f>
        <v/>
      </c>
      <c r="H3960" s="48">
        <f>IF(D3960="","",IF(L3960=1,MAX(0,'Debt Inputs'!$B$2-SUM($G$3906:$G$4005)),0))</f>
        <v/>
      </c>
      <c r="I3960" s="48">
        <f>IF(D3960="","",MIN(D3960+F3960,G3960+H3960))</f>
        <v/>
      </c>
      <c r="J3960" s="48">
        <f>IF(D3960="","",MIN(D3960,MAX(0,I3960-F3960)))</f>
        <v/>
      </c>
      <c r="K3960" s="48">
        <f>IF(D3960="","",MAX(0,D3960+F3960-I3960))</f>
        <v/>
      </c>
      <c r="L3960" s="18">
        <f>IF(D3960="","",IF(D3960&lt;=0,"",1+COUNTIFS($D$3906:$D$4005,"&gt;0",$E$3906:$E$4005,"&gt;"&amp;E3960)))</f>
        <v/>
      </c>
      <c r="M3960" s="18">
        <f>IF(D3960="","",IF(AND(K3960&gt;0,L3960=1),"Yes","No"))</f>
        <v/>
      </c>
      <c r="N3960" s="48">
        <f>IF(D3960="","",N3860+F3960)</f>
        <v/>
      </c>
      <c r="O3960" s="47">
        <f>IF(D3960="","",IF(AND(K3960=0,K3860&gt;0),C3960,""))</f>
        <v/>
      </c>
    </row>
    <row r="3961">
      <c r="A3961" s="49">
        <f>IF(B3961="","",DATE(YEAR('Debt Inputs'!$E$2),MONTH('Debt Inputs'!$E$2)+39,1))</f>
        <v/>
      </c>
      <c r="B3961" s="23">
        <f>IF('Debt Inputs'!A61="","",'Debt Inputs'!A61)</f>
        <v/>
      </c>
      <c r="C3961" s="24">
        <f>IF(B3961="","",IFERROR(VLOOKUP(B3961,'Debt Inputs'!$A$6:$M$105,2,FALSE),""))</f>
        <v/>
      </c>
      <c r="D3961" s="50">
        <f>IF(B3961="","",K3861)</f>
        <v/>
      </c>
      <c r="E3961" s="26">
        <f>IF(B3961="","",IFERROR(VLOOKUP(B3961,'Debt Inputs'!$A$6:$M$105,5,FALSE),0))</f>
        <v/>
      </c>
      <c r="F3961" s="50">
        <f>IF(D3961="","",IFERROR(D3961*E3961/12,0))</f>
        <v/>
      </c>
      <c r="G3961" s="50">
        <f>IF(D3961="","",MIN(IFERROR(VLOOKUP(B3961,'Debt Inputs'!$A$6:$M$105,7,FALSE),0),D3961+F3961))</f>
        <v/>
      </c>
      <c r="H3961" s="50">
        <f>IF(D3961="","",IF(L3961=1,MAX(0,'Debt Inputs'!$B$2-SUM($G$3906:$G$4005)),0))</f>
        <v/>
      </c>
      <c r="I3961" s="50">
        <f>IF(D3961="","",MIN(D3961+F3961,G3961+H3961))</f>
        <v/>
      </c>
      <c r="J3961" s="50">
        <f>IF(D3961="","",MIN(D3961,MAX(0,I3961-F3961)))</f>
        <v/>
      </c>
      <c r="K3961" s="50">
        <f>IF(D3961="","",MAX(0,D3961+F3961-I3961))</f>
        <v/>
      </c>
      <c r="L3961" s="23">
        <f>IF(D3961="","",IF(D3961&lt;=0,"",1+COUNTIFS($D$3906:$D$4005,"&gt;0",$E$3906:$E$4005,"&gt;"&amp;E3961)))</f>
        <v/>
      </c>
      <c r="M3961" s="23">
        <f>IF(D3961="","",IF(AND(K3961&gt;0,L3961=1),"Yes","No"))</f>
        <v/>
      </c>
      <c r="N3961" s="50">
        <f>IF(D3961="","",N3861+F3961)</f>
        <v/>
      </c>
      <c r="O3961" s="49">
        <f>IF(D3961="","",IF(AND(K3961=0,K3861&gt;0),C3961,""))</f>
        <v/>
      </c>
    </row>
    <row r="3962">
      <c r="A3962" s="47">
        <f>IF(B3962="","",DATE(YEAR('Debt Inputs'!$E$2),MONTH('Debt Inputs'!$E$2)+39,1))</f>
        <v/>
      </c>
      <c r="B3962" s="18">
        <f>IF('Debt Inputs'!A62="","",'Debt Inputs'!A62)</f>
        <v/>
      </c>
      <c r="C3962" s="19">
        <f>IF(B3962="","",IFERROR(VLOOKUP(B3962,'Debt Inputs'!$A$6:$M$105,2,FALSE),""))</f>
        <v/>
      </c>
      <c r="D3962" s="48">
        <f>IF(B3962="","",K3862)</f>
        <v/>
      </c>
      <c r="E3962" s="21">
        <f>IF(B3962="","",IFERROR(VLOOKUP(B3962,'Debt Inputs'!$A$6:$M$105,5,FALSE),0))</f>
        <v/>
      </c>
      <c r="F3962" s="48">
        <f>IF(D3962="","",IFERROR(D3962*E3962/12,0))</f>
        <v/>
      </c>
      <c r="G3962" s="48">
        <f>IF(D3962="","",MIN(IFERROR(VLOOKUP(B3962,'Debt Inputs'!$A$6:$M$105,7,FALSE),0),D3962+F3962))</f>
        <v/>
      </c>
      <c r="H3962" s="48">
        <f>IF(D3962="","",IF(L3962=1,MAX(0,'Debt Inputs'!$B$2-SUM($G$3906:$G$4005)),0))</f>
        <v/>
      </c>
      <c r="I3962" s="48">
        <f>IF(D3962="","",MIN(D3962+F3962,G3962+H3962))</f>
        <v/>
      </c>
      <c r="J3962" s="48">
        <f>IF(D3962="","",MIN(D3962,MAX(0,I3962-F3962)))</f>
        <v/>
      </c>
      <c r="K3962" s="48">
        <f>IF(D3962="","",MAX(0,D3962+F3962-I3962))</f>
        <v/>
      </c>
      <c r="L3962" s="18">
        <f>IF(D3962="","",IF(D3962&lt;=0,"",1+COUNTIFS($D$3906:$D$4005,"&gt;0",$E$3906:$E$4005,"&gt;"&amp;E3962)))</f>
        <v/>
      </c>
      <c r="M3962" s="18">
        <f>IF(D3962="","",IF(AND(K3962&gt;0,L3962=1),"Yes","No"))</f>
        <v/>
      </c>
      <c r="N3962" s="48">
        <f>IF(D3962="","",N3862+F3962)</f>
        <v/>
      </c>
      <c r="O3962" s="47">
        <f>IF(D3962="","",IF(AND(K3962=0,K3862&gt;0),C3962,""))</f>
        <v/>
      </c>
    </row>
    <row r="3963">
      <c r="A3963" s="49">
        <f>IF(B3963="","",DATE(YEAR('Debt Inputs'!$E$2),MONTH('Debt Inputs'!$E$2)+39,1))</f>
        <v/>
      </c>
      <c r="B3963" s="23">
        <f>IF('Debt Inputs'!A63="","",'Debt Inputs'!A63)</f>
        <v/>
      </c>
      <c r="C3963" s="24">
        <f>IF(B3963="","",IFERROR(VLOOKUP(B3963,'Debt Inputs'!$A$6:$M$105,2,FALSE),""))</f>
        <v/>
      </c>
      <c r="D3963" s="50">
        <f>IF(B3963="","",K3863)</f>
        <v/>
      </c>
      <c r="E3963" s="26">
        <f>IF(B3963="","",IFERROR(VLOOKUP(B3963,'Debt Inputs'!$A$6:$M$105,5,FALSE),0))</f>
        <v/>
      </c>
      <c r="F3963" s="50">
        <f>IF(D3963="","",IFERROR(D3963*E3963/12,0))</f>
        <v/>
      </c>
      <c r="G3963" s="50">
        <f>IF(D3963="","",MIN(IFERROR(VLOOKUP(B3963,'Debt Inputs'!$A$6:$M$105,7,FALSE),0),D3963+F3963))</f>
        <v/>
      </c>
      <c r="H3963" s="50">
        <f>IF(D3963="","",IF(L3963=1,MAX(0,'Debt Inputs'!$B$2-SUM($G$3906:$G$4005)),0))</f>
        <v/>
      </c>
      <c r="I3963" s="50">
        <f>IF(D3963="","",MIN(D3963+F3963,G3963+H3963))</f>
        <v/>
      </c>
      <c r="J3963" s="50">
        <f>IF(D3963="","",MIN(D3963,MAX(0,I3963-F3963)))</f>
        <v/>
      </c>
      <c r="K3963" s="50">
        <f>IF(D3963="","",MAX(0,D3963+F3963-I3963))</f>
        <v/>
      </c>
      <c r="L3963" s="23">
        <f>IF(D3963="","",IF(D3963&lt;=0,"",1+COUNTIFS($D$3906:$D$4005,"&gt;0",$E$3906:$E$4005,"&gt;"&amp;E3963)))</f>
        <v/>
      </c>
      <c r="M3963" s="23">
        <f>IF(D3963="","",IF(AND(K3963&gt;0,L3963=1),"Yes","No"))</f>
        <v/>
      </c>
      <c r="N3963" s="50">
        <f>IF(D3963="","",N3863+F3963)</f>
        <v/>
      </c>
      <c r="O3963" s="49">
        <f>IF(D3963="","",IF(AND(K3963=0,K3863&gt;0),C3963,""))</f>
        <v/>
      </c>
    </row>
    <row r="3964">
      <c r="A3964" s="47">
        <f>IF(B3964="","",DATE(YEAR('Debt Inputs'!$E$2),MONTH('Debt Inputs'!$E$2)+39,1))</f>
        <v/>
      </c>
      <c r="B3964" s="18">
        <f>IF('Debt Inputs'!A64="","",'Debt Inputs'!A64)</f>
        <v/>
      </c>
      <c r="C3964" s="19">
        <f>IF(B3964="","",IFERROR(VLOOKUP(B3964,'Debt Inputs'!$A$6:$M$105,2,FALSE),""))</f>
        <v/>
      </c>
      <c r="D3964" s="48">
        <f>IF(B3964="","",K3864)</f>
        <v/>
      </c>
      <c r="E3964" s="21">
        <f>IF(B3964="","",IFERROR(VLOOKUP(B3964,'Debt Inputs'!$A$6:$M$105,5,FALSE),0))</f>
        <v/>
      </c>
      <c r="F3964" s="48">
        <f>IF(D3964="","",IFERROR(D3964*E3964/12,0))</f>
        <v/>
      </c>
      <c r="G3964" s="48">
        <f>IF(D3964="","",MIN(IFERROR(VLOOKUP(B3964,'Debt Inputs'!$A$6:$M$105,7,FALSE),0),D3964+F3964))</f>
        <v/>
      </c>
      <c r="H3964" s="48">
        <f>IF(D3964="","",IF(L3964=1,MAX(0,'Debt Inputs'!$B$2-SUM($G$3906:$G$4005)),0))</f>
        <v/>
      </c>
      <c r="I3964" s="48">
        <f>IF(D3964="","",MIN(D3964+F3964,G3964+H3964))</f>
        <v/>
      </c>
      <c r="J3964" s="48">
        <f>IF(D3964="","",MIN(D3964,MAX(0,I3964-F3964)))</f>
        <v/>
      </c>
      <c r="K3964" s="48">
        <f>IF(D3964="","",MAX(0,D3964+F3964-I3964))</f>
        <v/>
      </c>
      <c r="L3964" s="18">
        <f>IF(D3964="","",IF(D3964&lt;=0,"",1+COUNTIFS($D$3906:$D$4005,"&gt;0",$E$3906:$E$4005,"&gt;"&amp;E3964)))</f>
        <v/>
      </c>
      <c r="M3964" s="18">
        <f>IF(D3964="","",IF(AND(K3964&gt;0,L3964=1),"Yes","No"))</f>
        <v/>
      </c>
      <c r="N3964" s="48">
        <f>IF(D3964="","",N3864+F3964)</f>
        <v/>
      </c>
      <c r="O3964" s="47">
        <f>IF(D3964="","",IF(AND(K3964=0,K3864&gt;0),C3964,""))</f>
        <v/>
      </c>
    </row>
    <row r="3965">
      <c r="A3965" s="49">
        <f>IF(B3965="","",DATE(YEAR('Debt Inputs'!$E$2),MONTH('Debt Inputs'!$E$2)+39,1))</f>
        <v/>
      </c>
      <c r="B3965" s="23">
        <f>IF('Debt Inputs'!A65="","",'Debt Inputs'!A65)</f>
        <v/>
      </c>
      <c r="C3965" s="24">
        <f>IF(B3965="","",IFERROR(VLOOKUP(B3965,'Debt Inputs'!$A$6:$M$105,2,FALSE),""))</f>
        <v/>
      </c>
      <c r="D3965" s="50">
        <f>IF(B3965="","",K3865)</f>
        <v/>
      </c>
      <c r="E3965" s="26">
        <f>IF(B3965="","",IFERROR(VLOOKUP(B3965,'Debt Inputs'!$A$6:$M$105,5,FALSE),0))</f>
        <v/>
      </c>
      <c r="F3965" s="50">
        <f>IF(D3965="","",IFERROR(D3965*E3965/12,0))</f>
        <v/>
      </c>
      <c r="G3965" s="50">
        <f>IF(D3965="","",MIN(IFERROR(VLOOKUP(B3965,'Debt Inputs'!$A$6:$M$105,7,FALSE),0),D3965+F3965))</f>
        <v/>
      </c>
      <c r="H3965" s="50">
        <f>IF(D3965="","",IF(L3965=1,MAX(0,'Debt Inputs'!$B$2-SUM($G$3906:$G$4005)),0))</f>
        <v/>
      </c>
      <c r="I3965" s="50">
        <f>IF(D3965="","",MIN(D3965+F3965,G3965+H3965))</f>
        <v/>
      </c>
      <c r="J3965" s="50">
        <f>IF(D3965="","",MIN(D3965,MAX(0,I3965-F3965)))</f>
        <v/>
      </c>
      <c r="K3965" s="50">
        <f>IF(D3965="","",MAX(0,D3965+F3965-I3965))</f>
        <v/>
      </c>
      <c r="L3965" s="23">
        <f>IF(D3965="","",IF(D3965&lt;=0,"",1+COUNTIFS($D$3906:$D$4005,"&gt;0",$E$3906:$E$4005,"&gt;"&amp;E3965)))</f>
        <v/>
      </c>
      <c r="M3965" s="23">
        <f>IF(D3965="","",IF(AND(K3965&gt;0,L3965=1),"Yes","No"))</f>
        <v/>
      </c>
      <c r="N3965" s="50">
        <f>IF(D3965="","",N3865+F3965)</f>
        <v/>
      </c>
      <c r="O3965" s="49">
        <f>IF(D3965="","",IF(AND(K3965=0,K3865&gt;0),C3965,""))</f>
        <v/>
      </c>
    </row>
    <row r="3966">
      <c r="A3966" s="47">
        <f>IF(B3966="","",DATE(YEAR('Debt Inputs'!$E$2),MONTH('Debt Inputs'!$E$2)+39,1))</f>
        <v/>
      </c>
      <c r="B3966" s="18">
        <f>IF('Debt Inputs'!A66="","",'Debt Inputs'!A66)</f>
        <v/>
      </c>
      <c r="C3966" s="19">
        <f>IF(B3966="","",IFERROR(VLOOKUP(B3966,'Debt Inputs'!$A$6:$M$105,2,FALSE),""))</f>
        <v/>
      </c>
      <c r="D3966" s="48">
        <f>IF(B3966="","",K3866)</f>
        <v/>
      </c>
      <c r="E3966" s="21">
        <f>IF(B3966="","",IFERROR(VLOOKUP(B3966,'Debt Inputs'!$A$6:$M$105,5,FALSE),0))</f>
        <v/>
      </c>
      <c r="F3966" s="48">
        <f>IF(D3966="","",IFERROR(D3966*E3966/12,0))</f>
        <v/>
      </c>
      <c r="G3966" s="48">
        <f>IF(D3966="","",MIN(IFERROR(VLOOKUP(B3966,'Debt Inputs'!$A$6:$M$105,7,FALSE),0),D3966+F3966))</f>
        <v/>
      </c>
      <c r="H3966" s="48">
        <f>IF(D3966="","",IF(L3966=1,MAX(0,'Debt Inputs'!$B$2-SUM($G$3906:$G$4005)),0))</f>
        <v/>
      </c>
      <c r="I3966" s="48">
        <f>IF(D3966="","",MIN(D3966+F3966,G3966+H3966))</f>
        <v/>
      </c>
      <c r="J3966" s="48">
        <f>IF(D3966="","",MIN(D3966,MAX(0,I3966-F3966)))</f>
        <v/>
      </c>
      <c r="K3966" s="48">
        <f>IF(D3966="","",MAX(0,D3966+F3966-I3966))</f>
        <v/>
      </c>
      <c r="L3966" s="18">
        <f>IF(D3966="","",IF(D3966&lt;=0,"",1+COUNTIFS($D$3906:$D$4005,"&gt;0",$E$3906:$E$4005,"&gt;"&amp;E3966)))</f>
        <v/>
      </c>
      <c r="M3966" s="18">
        <f>IF(D3966="","",IF(AND(K3966&gt;0,L3966=1),"Yes","No"))</f>
        <v/>
      </c>
      <c r="N3966" s="48">
        <f>IF(D3966="","",N3866+F3966)</f>
        <v/>
      </c>
      <c r="O3966" s="47">
        <f>IF(D3966="","",IF(AND(K3966=0,K3866&gt;0),C3966,""))</f>
        <v/>
      </c>
    </row>
    <row r="3967">
      <c r="A3967" s="49">
        <f>IF(B3967="","",DATE(YEAR('Debt Inputs'!$E$2),MONTH('Debt Inputs'!$E$2)+39,1))</f>
        <v/>
      </c>
      <c r="B3967" s="23">
        <f>IF('Debt Inputs'!A67="","",'Debt Inputs'!A67)</f>
        <v/>
      </c>
      <c r="C3967" s="24">
        <f>IF(B3967="","",IFERROR(VLOOKUP(B3967,'Debt Inputs'!$A$6:$M$105,2,FALSE),""))</f>
        <v/>
      </c>
      <c r="D3967" s="50">
        <f>IF(B3967="","",K3867)</f>
        <v/>
      </c>
      <c r="E3967" s="26">
        <f>IF(B3967="","",IFERROR(VLOOKUP(B3967,'Debt Inputs'!$A$6:$M$105,5,FALSE),0))</f>
        <v/>
      </c>
      <c r="F3967" s="50">
        <f>IF(D3967="","",IFERROR(D3967*E3967/12,0))</f>
        <v/>
      </c>
      <c r="G3967" s="50">
        <f>IF(D3967="","",MIN(IFERROR(VLOOKUP(B3967,'Debt Inputs'!$A$6:$M$105,7,FALSE),0),D3967+F3967))</f>
        <v/>
      </c>
      <c r="H3967" s="50">
        <f>IF(D3967="","",IF(L3967=1,MAX(0,'Debt Inputs'!$B$2-SUM($G$3906:$G$4005)),0))</f>
        <v/>
      </c>
      <c r="I3967" s="50">
        <f>IF(D3967="","",MIN(D3967+F3967,G3967+H3967))</f>
        <v/>
      </c>
      <c r="J3967" s="50">
        <f>IF(D3967="","",MIN(D3967,MAX(0,I3967-F3967)))</f>
        <v/>
      </c>
      <c r="K3967" s="50">
        <f>IF(D3967="","",MAX(0,D3967+F3967-I3967))</f>
        <v/>
      </c>
      <c r="L3967" s="23">
        <f>IF(D3967="","",IF(D3967&lt;=0,"",1+COUNTIFS($D$3906:$D$4005,"&gt;0",$E$3906:$E$4005,"&gt;"&amp;E3967)))</f>
        <v/>
      </c>
      <c r="M3967" s="23">
        <f>IF(D3967="","",IF(AND(K3967&gt;0,L3967=1),"Yes","No"))</f>
        <v/>
      </c>
      <c r="N3967" s="50">
        <f>IF(D3967="","",N3867+F3967)</f>
        <v/>
      </c>
      <c r="O3967" s="49">
        <f>IF(D3967="","",IF(AND(K3967=0,K3867&gt;0),C3967,""))</f>
        <v/>
      </c>
    </row>
    <row r="3968">
      <c r="A3968" s="47">
        <f>IF(B3968="","",DATE(YEAR('Debt Inputs'!$E$2),MONTH('Debt Inputs'!$E$2)+39,1))</f>
        <v/>
      </c>
      <c r="B3968" s="18">
        <f>IF('Debt Inputs'!A68="","",'Debt Inputs'!A68)</f>
        <v/>
      </c>
      <c r="C3968" s="19">
        <f>IF(B3968="","",IFERROR(VLOOKUP(B3968,'Debt Inputs'!$A$6:$M$105,2,FALSE),""))</f>
        <v/>
      </c>
      <c r="D3968" s="48">
        <f>IF(B3968="","",K3868)</f>
        <v/>
      </c>
      <c r="E3968" s="21">
        <f>IF(B3968="","",IFERROR(VLOOKUP(B3968,'Debt Inputs'!$A$6:$M$105,5,FALSE),0))</f>
        <v/>
      </c>
      <c r="F3968" s="48">
        <f>IF(D3968="","",IFERROR(D3968*E3968/12,0))</f>
        <v/>
      </c>
      <c r="G3968" s="48">
        <f>IF(D3968="","",MIN(IFERROR(VLOOKUP(B3968,'Debt Inputs'!$A$6:$M$105,7,FALSE),0),D3968+F3968))</f>
        <v/>
      </c>
      <c r="H3968" s="48">
        <f>IF(D3968="","",IF(L3968=1,MAX(0,'Debt Inputs'!$B$2-SUM($G$3906:$G$4005)),0))</f>
        <v/>
      </c>
      <c r="I3968" s="48">
        <f>IF(D3968="","",MIN(D3968+F3968,G3968+H3968))</f>
        <v/>
      </c>
      <c r="J3968" s="48">
        <f>IF(D3968="","",MIN(D3968,MAX(0,I3968-F3968)))</f>
        <v/>
      </c>
      <c r="K3968" s="48">
        <f>IF(D3968="","",MAX(0,D3968+F3968-I3968))</f>
        <v/>
      </c>
      <c r="L3968" s="18">
        <f>IF(D3968="","",IF(D3968&lt;=0,"",1+COUNTIFS($D$3906:$D$4005,"&gt;0",$E$3906:$E$4005,"&gt;"&amp;E3968)))</f>
        <v/>
      </c>
      <c r="M3968" s="18">
        <f>IF(D3968="","",IF(AND(K3968&gt;0,L3968=1),"Yes","No"))</f>
        <v/>
      </c>
      <c r="N3968" s="48">
        <f>IF(D3968="","",N3868+F3968)</f>
        <v/>
      </c>
      <c r="O3968" s="47">
        <f>IF(D3968="","",IF(AND(K3968=0,K3868&gt;0),C3968,""))</f>
        <v/>
      </c>
    </row>
    <row r="3969">
      <c r="A3969" s="49">
        <f>IF(B3969="","",DATE(YEAR('Debt Inputs'!$E$2),MONTH('Debt Inputs'!$E$2)+39,1))</f>
        <v/>
      </c>
      <c r="B3969" s="23">
        <f>IF('Debt Inputs'!A69="","",'Debt Inputs'!A69)</f>
        <v/>
      </c>
      <c r="C3969" s="24">
        <f>IF(B3969="","",IFERROR(VLOOKUP(B3969,'Debt Inputs'!$A$6:$M$105,2,FALSE),""))</f>
        <v/>
      </c>
      <c r="D3969" s="50">
        <f>IF(B3969="","",K3869)</f>
        <v/>
      </c>
      <c r="E3969" s="26">
        <f>IF(B3969="","",IFERROR(VLOOKUP(B3969,'Debt Inputs'!$A$6:$M$105,5,FALSE),0))</f>
        <v/>
      </c>
      <c r="F3969" s="50">
        <f>IF(D3969="","",IFERROR(D3969*E3969/12,0))</f>
        <v/>
      </c>
      <c r="G3969" s="50">
        <f>IF(D3969="","",MIN(IFERROR(VLOOKUP(B3969,'Debt Inputs'!$A$6:$M$105,7,FALSE),0),D3969+F3969))</f>
        <v/>
      </c>
      <c r="H3969" s="50">
        <f>IF(D3969="","",IF(L3969=1,MAX(0,'Debt Inputs'!$B$2-SUM($G$3906:$G$4005)),0))</f>
        <v/>
      </c>
      <c r="I3969" s="50">
        <f>IF(D3969="","",MIN(D3969+F3969,G3969+H3969))</f>
        <v/>
      </c>
      <c r="J3969" s="50">
        <f>IF(D3969="","",MIN(D3969,MAX(0,I3969-F3969)))</f>
        <v/>
      </c>
      <c r="K3969" s="50">
        <f>IF(D3969="","",MAX(0,D3969+F3969-I3969))</f>
        <v/>
      </c>
      <c r="L3969" s="23">
        <f>IF(D3969="","",IF(D3969&lt;=0,"",1+COUNTIFS($D$3906:$D$4005,"&gt;0",$E$3906:$E$4005,"&gt;"&amp;E3969)))</f>
        <v/>
      </c>
      <c r="M3969" s="23">
        <f>IF(D3969="","",IF(AND(K3969&gt;0,L3969=1),"Yes","No"))</f>
        <v/>
      </c>
      <c r="N3969" s="50">
        <f>IF(D3969="","",N3869+F3969)</f>
        <v/>
      </c>
      <c r="O3969" s="49">
        <f>IF(D3969="","",IF(AND(K3969=0,K3869&gt;0),C3969,""))</f>
        <v/>
      </c>
    </row>
    <row r="3970">
      <c r="A3970" s="47">
        <f>IF(B3970="","",DATE(YEAR('Debt Inputs'!$E$2),MONTH('Debt Inputs'!$E$2)+39,1))</f>
        <v/>
      </c>
      <c r="B3970" s="18">
        <f>IF('Debt Inputs'!A70="","",'Debt Inputs'!A70)</f>
        <v/>
      </c>
      <c r="C3970" s="19">
        <f>IF(B3970="","",IFERROR(VLOOKUP(B3970,'Debt Inputs'!$A$6:$M$105,2,FALSE),""))</f>
        <v/>
      </c>
      <c r="D3970" s="48">
        <f>IF(B3970="","",K3870)</f>
        <v/>
      </c>
      <c r="E3970" s="21">
        <f>IF(B3970="","",IFERROR(VLOOKUP(B3970,'Debt Inputs'!$A$6:$M$105,5,FALSE),0))</f>
        <v/>
      </c>
      <c r="F3970" s="48">
        <f>IF(D3970="","",IFERROR(D3970*E3970/12,0))</f>
        <v/>
      </c>
      <c r="G3970" s="48">
        <f>IF(D3970="","",MIN(IFERROR(VLOOKUP(B3970,'Debt Inputs'!$A$6:$M$105,7,FALSE),0),D3970+F3970))</f>
        <v/>
      </c>
      <c r="H3970" s="48">
        <f>IF(D3970="","",IF(L3970=1,MAX(0,'Debt Inputs'!$B$2-SUM($G$3906:$G$4005)),0))</f>
        <v/>
      </c>
      <c r="I3970" s="48">
        <f>IF(D3970="","",MIN(D3970+F3970,G3970+H3970))</f>
        <v/>
      </c>
      <c r="J3970" s="48">
        <f>IF(D3970="","",MIN(D3970,MAX(0,I3970-F3970)))</f>
        <v/>
      </c>
      <c r="K3970" s="48">
        <f>IF(D3970="","",MAX(0,D3970+F3970-I3970))</f>
        <v/>
      </c>
      <c r="L3970" s="18">
        <f>IF(D3970="","",IF(D3970&lt;=0,"",1+COUNTIFS($D$3906:$D$4005,"&gt;0",$E$3906:$E$4005,"&gt;"&amp;E3970)))</f>
        <v/>
      </c>
      <c r="M3970" s="18">
        <f>IF(D3970="","",IF(AND(K3970&gt;0,L3970=1),"Yes","No"))</f>
        <v/>
      </c>
      <c r="N3970" s="48">
        <f>IF(D3970="","",N3870+F3970)</f>
        <v/>
      </c>
      <c r="O3970" s="47">
        <f>IF(D3970="","",IF(AND(K3970=0,K3870&gt;0),C3970,""))</f>
        <v/>
      </c>
    </row>
    <row r="3971">
      <c r="A3971" s="49">
        <f>IF(B3971="","",DATE(YEAR('Debt Inputs'!$E$2),MONTH('Debt Inputs'!$E$2)+39,1))</f>
        <v/>
      </c>
      <c r="B3971" s="23">
        <f>IF('Debt Inputs'!A71="","",'Debt Inputs'!A71)</f>
        <v/>
      </c>
      <c r="C3971" s="24">
        <f>IF(B3971="","",IFERROR(VLOOKUP(B3971,'Debt Inputs'!$A$6:$M$105,2,FALSE),""))</f>
        <v/>
      </c>
      <c r="D3971" s="50">
        <f>IF(B3971="","",K3871)</f>
        <v/>
      </c>
      <c r="E3971" s="26">
        <f>IF(B3971="","",IFERROR(VLOOKUP(B3971,'Debt Inputs'!$A$6:$M$105,5,FALSE),0))</f>
        <v/>
      </c>
      <c r="F3971" s="50">
        <f>IF(D3971="","",IFERROR(D3971*E3971/12,0))</f>
        <v/>
      </c>
      <c r="G3971" s="50">
        <f>IF(D3971="","",MIN(IFERROR(VLOOKUP(B3971,'Debt Inputs'!$A$6:$M$105,7,FALSE),0),D3971+F3971))</f>
        <v/>
      </c>
      <c r="H3971" s="50">
        <f>IF(D3971="","",IF(L3971=1,MAX(0,'Debt Inputs'!$B$2-SUM($G$3906:$G$4005)),0))</f>
        <v/>
      </c>
      <c r="I3971" s="50">
        <f>IF(D3971="","",MIN(D3971+F3971,G3971+H3971))</f>
        <v/>
      </c>
      <c r="J3971" s="50">
        <f>IF(D3971="","",MIN(D3971,MAX(0,I3971-F3971)))</f>
        <v/>
      </c>
      <c r="K3971" s="50">
        <f>IF(D3971="","",MAX(0,D3971+F3971-I3971))</f>
        <v/>
      </c>
      <c r="L3971" s="23">
        <f>IF(D3971="","",IF(D3971&lt;=0,"",1+COUNTIFS($D$3906:$D$4005,"&gt;0",$E$3906:$E$4005,"&gt;"&amp;E3971)))</f>
        <v/>
      </c>
      <c r="M3971" s="23">
        <f>IF(D3971="","",IF(AND(K3971&gt;0,L3971=1),"Yes","No"))</f>
        <v/>
      </c>
      <c r="N3971" s="50">
        <f>IF(D3971="","",N3871+F3971)</f>
        <v/>
      </c>
      <c r="O3971" s="49">
        <f>IF(D3971="","",IF(AND(K3971=0,K3871&gt;0),C3971,""))</f>
        <v/>
      </c>
    </row>
    <row r="3972">
      <c r="A3972" s="47">
        <f>IF(B3972="","",DATE(YEAR('Debt Inputs'!$E$2),MONTH('Debt Inputs'!$E$2)+39,1))</f>
        <v/>
      </c>
      <c r="B3972" s="18">
        <f>IF('Debt Inputs'!A72="","",'Debt Inputs'!A72)</f>
        <v/>
      </c>
      <c r="C3972" s="19">
        <f>IF(B3972="","",IFERROR(VLOOKUP(B3972,'Debt Inputs'!$A$6:$M$105,2,FALSE),""))</f>
        <v/>
      </c>
      <c r="D3972" s="48">
        <f>IF(B3972="","",K3872)</f>
        <v/>
      </c>
      <c r="E3972" s="21">
        <f>IF(B3972="","",IFERROR(VLOOKUP(B3972,'Debt Inputs'!$A$6:$M$105,5,FALSE),0))</f>
        <v/>
      </c>
      <c r="F3972" s="48">
        <f>IF(D3972="","",IFERROR(D3972*E3972/12,0))</f>
        <v/>
      </c>
      <c r="G3972" s="48">
        <f>IF(D3972="","",MIN(IFERROR(VLOOKUP(B3972,'Debt Inputs'!$A$6:$M$105,7,FALSE),0),D3972+F3972))</f>
        <v/>
      </c>
      <c r="H3972" s="48">
        <f>IF(D3972="","",IF(L3972=1,MAX(0,'Debt Inputs'!$B$2-SUM($G$3906:$G$4005)),0))</f>
        <v/>
      </c>
      <c r="I3972" s="48">
        <f>IF(D3972="","",MIN(D3972+F3972,G3972+H3972))</f>
        <v/>
      </c>
      <c r="J3972" s="48">
        <f>IF(D3972="","",MIN(D3972,MAX(0,I3972-F3972)))</f>
        <v/>
      </c>
      <c r="K3972" s="48">
        <f>IF(D3972="","",MAX(0,D3972+F3972-I3972))</f>
        <v/>
      </c>
      <c r="L3972" s="18">
        <f>IF(D3972="","",IF(D3972&lt;=0,"",1+COUNTIFS($D$3906:$D$4005,"&gt;0",$E$3906:$E$4005,"&gt;"&amp;E3972)))</f>
        <v/>
      </c>
      <c r="M3972" s="18">
        <f>IF(D3972="","",IF(AND(K3972&gt;0,L3972=1),"Yes","No"))</f>
        <v/>
      </c>
      <c r="N3972" s="48">
        <f>IF(D3972="","",N3872+F3972)</f>
        <v/>
      </c>
      <c r="O3972" s="47">
        <f>IF(D3972="","",IF(AND(K3972=0,K3872&gt;0),C3972,""))</f>
        <v/>
      </c>
    </row>
    <row r="3973">
      <c r="A3973" s="49">
        <f>IF(B3973="","",DATE(YEAR('Debt Inputs'!$E$2),MONTH('Debt Inputs'!$E$2)+39,1))</f>
        <v/>
      </c>
      <c r="B3973" s="23">
        <f>IF('Debt Inputs'!A73="","",'Debt Inputs'!A73)</f>
        <v/>
      </c>
      <c r="C3973" s="24">
        <f>IF(B3973="","",IFERROR(VLOOKUP(B3973,'Debt Inputs'!$A$6:$M$105,2,FALSE),""))</f>
        <v/>
      </c>
      <c r="D3973" s="50">
        <f>IF(B3973="","",K3873)</f>
        <v/>
      </c>
      <c r="E3973" s="26">
        <f>IF(B3973="","",IFERROR(VLOOKUP(B3973,'Debt Inputs'!$A$6:$M$105,5,FALSE),0))</f>
        <v/>
      </c>
      <c r="F3973" s="50">
        <f>IF(D3973="","",IFERROR(D3973*E3973/12,0))</f>
        <v/>
      </c>
      <c r="G3973" s="50">
        <f>IF(D3973="","",MIN(IFERROR(VLOOKUP(B3973,'Debt Inputs'!$A$6:$M$105,7,FALSE),0),D3973+F3973))</f>
        <v/>
      </c>
      <c r="H3973" s="50">
        <f>IF(D3973="","",IF(L3973=1,MAX(0,'Debt Inputs'!$B$2-SUM($G$3906:$G$4005)),0))</f>
        <v/>
      </c>
      <c r="I3973" s="50">
        <f>IF(D3973="","",MIN(D3973+F3973,G3973+H3973))</f>
        <v/>
      </c>
      <c r="J3973" s="50">
        <f>IF(D3973="","",MIN(D3973,MAX(0,I3973-F3973)))</f>
        <v/>
      </c>
      <c r="K3973" s="50">
        <f>IF(D3973="","",MAX(0,D3973+F3973-I3973))</f>
        <v/>
      </c>
      <c r="L3973" s="23">
        <f>IF(D3973="","",IF(D3973&lt;=0,"",1+COUNTIFS($D$3906:$D$4005,"&gt;0",$E$3906:$E$4005,"&gt;"&amp;E3973)))</f>
        <v/>
      </c>
      <c r="M3973" s="23">
        <f>IF(D3973="","",IF(AND(K3973&gt;0,L3973=1),"Yes","No"))</f>
        <v/>
      </c>
      <c r="N3973" s="50">
        <f>IF(D3973="","",N3873+F3973)</f>
        <v/>
      </c>
      <c r="O3973" s="49">
        <f>IF(D3973="","",IF(AND(K3973=0,K3873&gt;0),C3973,""))</f>
        <v/>
      </c>
    </row>
    <row r="3974">
      <c r="A3974" s="47">
        <f>IF(B3974="","",DATE(YEAR('Debt Inputs'!$E$2),MONTH('Debt Inputs'!$E$2)+39,1))</f>
        <v/>
      </c>
      <c r="B3974" s="18">
        <f>IF('Debt Inputs'!A74="","",'Debt Inputs'!A74)</f>
        <v/>
      </c>
      <c r="C3974" s="19">
        <f>IF(B3974="","",IFERROR(VLOOKUP(B3974,'Debt Inputs'!$A$6:$M$105,2,FALSE),""))</f>
        <v/>
      </c>
      <c r="D3974" s="48">
        <f>IF(B3974="","",K3874)</f>
        <v/>
      </c>
      <c r="E3974" s="21">
        <f>IF(B3974="","",IFERROR(VLOOKUP(B3974,'Debt Inputs'!$A$6:$M$105,5,FALSE),0))</f>
        <v/>
      </c>
      <c r="F3974" s="48">
        <f>IF(D3974="","",IFERROR(D3974*E3974/12,0))</f>
        <v/>
      </c>
      <c r="G3974" s="48">
        <f>IF(D3974="","",MIN(IFERROR(VLOOKUP(B3974,'Debt Inputs'!$A$6:$M$105,7,FALSE),0),D3974+F3974))</f>
        <v/>
      </c>
      <c r="H3974" s="48">
        <f>IF(D3974="","",IF(L3974=1,MAX(0,'Debt Inputs'!$B$2-SUM($G$3906:$G$4005)),0))</f>
        <v/>
      </c>
      <c r="I3974" s="48">
        <f>IF(D3974="","",MIN(D3974+F3974,G3974+H3974))</f>
        <v/>
      </c>
      <c r="J3974" s="48">
        <f>IF(D3974="","",MIN(D3974,MAX(0,I3974-F3974)))</f>
        <v/>
      </c>
      <c r="K3974" s="48">
        <f>IF(D3974="","",MAX(0,D3974+F3974-I3974))</f>
        <v/>
      </c>
      <c r="L3974" s="18">
        <f>IF(D3974="","",IF(D3974&lt;=0,"",1+COUNTIFS($D$3906:$D$4005,"&gt;0",$E$3906:$E$4005,"&gt;"&amp;E3974)))</f>
        <v/>
      </c>
      <c r="M3974" s="18">
        <f>IF(D3974="","",IF(AND(K3974&gt;0,L3974=1),"Yes","No"))</f>
        <v/>
      </c>
      <c r="N3974" s="48">
        <f>IF(D3974="","",N3874+F3974)</f>
        <v/>
      </c>
      <c r="O3974" s="47">
        <f>IF(D3974="","",IF(AND(K3974=0,K3874&gt;0),C3974,""))</f>
        <v/>
      </c>
    </row>
    <row r="3975">
      <c r="A3975" s="49">
        <f>IF(B3975="","",DATE(YEAR('Debt Inputs'!$E$2),MONTH('Debt Inputs'!$E$2)+39,1))</f>
        <v/>
      </c>
      <c r="B3975" s="23">
        <f>IF('Debt Inputs'!A75="","",'Debt Inputs'!A75)</f>
        <v/>
      </c>
      <c r="C3975" s="24">
        <f>IF(B3975="","",IFERROR(VLOOKUP(B3975,'Debt Inputs'!$A$6:$M$105,2,FALSE),""))</f>
        <v/>
      </c>
      <c r="D3975" s="50">
        <f>IF(B3975="","",K3875)</f>
        <v/>
      </c>
      <c r="E3975" s="26">
        <f>IF(B3975="","",IFERROR(VLOOKUP(B3975,'Debt Inputs'!$A$6:$M$105,5,FALSE),0))</f>
        <v/>
      </c>
      <c r="F3975" s="50">
        <f>IF(D3975="","",IFERROR(D3975*E3975/12,0))</f>
        <v/>
      </c>
      <c r="G3975" s="50">
        <f>IF(D3975="","",MIN(IFERROR(VLOOKUP(B3975,'Debt Inputs'!$A$6:$M$105,7,FALSE),0),D3975+F3975))</f>
        <v/>
      </c>
      <c r="H3975" s="50">
        <f>IF(D3975="","",IF(L3975=1,MAX(0,'Debt Inputs'!$B$2-SUM($G$3906:$G$4005)),0))</f>
        <v/>
      </c>
      <c r="I3975" s="50">
        <f>IF(D3975="","",MIN(D3975+F3975,G3975+H3975))</f>
        <v/>
      </c>
      <c r="J3975" s="50">
        <f>IF(D3975="","",MIN(D3975,MAX(0,I3975-F3975)))</f>
        <v/>
      </c>
      <c r="K3975" s="50">
        <f>IF(D3975="","",MAX(0,D3975+F3975-I3975))</f>
        <v/>
      </c>
      <c r="L3975" s="23">
        <f>IF(D3975="","",IF(D3975&lt;=0,"",1+COUNTIFS($D$3906:$D$4005,"&gt;0",$E$3906:$E$4005,"&gt;"&amp;E3975)))</f>
        <v/>
      </c>
      <c r="M3975" s="23">
        <f>IF(D3975="","",IF(AND(K3975&gt;0,L3975=1),"Yes","No"))</f>
        <v/>
      </c>
      <c r="N3975" s="50">
        <f>IF(D3975="","",N3875+F3975)</f>
        <v/>
      </c>
      <c r="O3975" s="49">
        <f>IF(D3975="","",IF(AND(K3975=0,K3875&gt;0),C3975,""))</f>
        <v/>
      </c>
    </row>
    <row r="3976">
      <c r="A3976" s="47">
        <f>IF(B3976="","",DATE(YEAR('Debt Inputs'!$E$2),MONTH('Debt Inputs'!$E$2)+39,1))</f>
        <v/>
      </c>
      <c r="B3976" s="18">
        <f>IF('Debt Inputs'!A76="","",'Debt Inputs'!A76)</f>
        <v/>
      </c>
      <c r="C3976" s="19">
        <f>IF(B3976="","",IFERROR(VLOOKUP(B3976,'Debt Inputs'!$A$6:$M$105,2,FALSE),""))</f>
        <v/>
      </c>
      <c r="D3976" s="48">
        <f>IF(B3976="","",K3876)</f>
        <v/>
      </c>
      <c r="E3976" s="21">
        <f>IF(B3976="","",IFERROR(VLOOKUP(B3976,'Debt Inputs'!$A$6:$M$105,5,FALSE),0))</f>
        <v/>
      </c>
      <c r="F3976" s="48">
        <f>IF(D3976="","",IFERROR(D3976*E3976/12,0))</f>
        <v/>
      </c>
      <c r="G3976" s="48">
        <f>IF(D3976="","",MIN(IFERROR(VLOOKUP(B3976,'Debt Inputs'!$A$6:$M$105,7,FALSE),0),D3976+F3976))</f>
        <v/>
      </c>
      <c r="H3976" s="48">
        <f>IF(D3976="","",IF(L3976=1,MAX(0,'Debt Inputs'!$B$2-SUM($G$3906:$G$4005)),0))</f>
        <v/>
      </c>
      <c r="I3976" s="48">
        <f>IF(D3976="","",MIN(D3976+F3976,G3976+H3976))</f>
        <v/>
      </c>
      <c r="J3976" s="48">
        <f>IF(D3976="","",MIN(D3976,MAX(0,I3976-F3976)))</f>
        <v/>
      </c>
      <c r="K3976" s="48">
        <f>IF(D3976="","",MAX(0,D3976+F3976-I3976))</f>
        <v/>
      </c>
      <c r="L3976" s="18">
        <f>IF(D3976="","",IF(D3976&lt;=0,"",1+COUNTIFS($D$3906:$D$4005,"&gt;0",$E$3906:$E$4005,"&gt;"&amp;E3976)))</f>
        <v/>
      </c>
      <c r="M3976" s="18">
        <f>IF(D3976="","",IF(AND(K3976&gt;0,L3976=1),"Yes","No"))</f>
        <v/>
      </c>
      <c r="N3976" s="48">
        <f>IF(D3976="","",N3876+F3976)</f>
        <v/>
      </c>
      <c r="O3976" s="47">
        <f>IF(D3976="","",IF(AND(K3976=0,K3876&gt;0),C3976,""))</f>
        <v/>
      </c>
    </row>
    <row r="3977">
      <c r="A3977" s="49">
        <f>IF(B3977="","",DATE(YEAR('Debt Inputs'!$E$2),MONTH('Debt Inputs'!$E$2)+39,1))</f>
        <v/>
      </c>
      <c r="B3977" s="23">
        <f>IF('Debt Inputs'!A77="","",'Debt Inputs'!A77)</f>
        <v/>
      </c>
      <c r="C3977" s="24">
        <f>IF(B3977="","",IFERROR(VLOOKUP(B3977,'Debt Inputs'!$A$6:$M$105,2,FALSE),""))</f>
        <v/>
      </c>
      <c r="D3977" s="50">
        <f>IF(B3977="","",K3877)</f>
        <v/>
      </c>
      <c r="E3977" s="26">
        <f>IF(B3977="","",IFERROR(VLOOKUP(B3977,'Debt Inputs'!$A$6:$M$105,5,FALSE),0))</f>
        <v/>
      </c>
      <c r="F3977" s="50">
        <f>IF(D3977="","",IFERROR(D3977*E3977/12,0))</f>
        <v/>
      </c>
      <c r="G3977" s="50">
        <f>IF(D3977="","",MIN(IFERROR(VLOOKUP(B3977,'Debt Inputs'!$A$6:$M$105,7,FALSE),0),D3977+F3977))</f>
        <v/>
      </c>
      <c r="H3977" s="50">
        <f>IF(D3977="","",IF(L3977=1,MAX(0,'Debt Inputs'!$B$2-SUM($G$3906:$G$4005)),0))</f>
        <v/>
      </c>
      <c r="I3977" s="50">
        <f>IF(D3977="","",MIN(D3977+F3977,G3977+H3977))</f>
        <v/>
      </c>
      <c r="J3977" s="50">
        <f>IF(D3977="","",MIN(D3977,MAX(0,I3977-F3977)))</f>
        <v/>
      </c>
      <c r="K3977" s="50">
        <f>IF(D3977="","",MAX(0,D3977+F3977-I3977))</f>
        <v/>
      </c>
      <c r="L3977" s="23">
        <f>IF(D3977="","",IF(D3977&lt;=0,"",1+COUNTIFS($D$3906:$D$4005,"&gt;0",$E$3906:$E$4005,"&gt;"&amp;E3977)))</f>
        <v/>
      </c>
      <c r="M3977" s="23">
        <f>IF(D3977="","",IF(AND(K3977&gt;0,L3977=1),"Yes","No"))</f>
        <v/>
      </c>
      <c r="N3977" s="50">
        <f>IF(D3977="","",N3877+F3977)</f>
        <v/>
      </c>
      <c r="O3977" s="49">
        <f>IF(D3977="","",IF(AND(K3977=0,K3877&gt;0),C3977,""))</f>
        <v/>
      </c>
    </row>
    <row r="3978">
      <c r="A3978" s="47">
        <f>IF(B3978="","",DATE(YEAR('Debt Inputs'!$E$2),MONTH('Debt Inputs'!$E$2)+39,1))</f>
        <v/>
      </c>
      <c r="B3978" s="18">
        <f>IF('Debt Inputs'!A78="","",'Debt Inputs'!A78)</f>
        <v/>
      </c>
      <c r="C3978" s="19">
        <f>IF(B3978="","",IFERROR(VLOOKUP(B3978,'Debt Inputs'!$A$6:$M$105,2,FALSE),""))</f>
        <v/>
      </c>
      <c r="D3978" s="48">
        <f>IF(B3978="","",K3878)</f>
        <v/>
      </c>
      <c r="E3978" s="21">
        <f>IF(B3978="","",IFERROR(VLOOKUP(B3978,'Debt Inputs'!$A$6:$M$105,5,FALSE),0))</f>
        <v/>
      </c>
      <c r="F3978" s="48">
        <f>IF(D3978="","",IFERROR(D3978*E3978/12,0))</f>
        <v/>
      </c>
      <c r="G3978" s="48">
        <f>IF(D3978="","",MIN(IFERROR(VLOOKUP(B3978,'Debt Inputs'!$A$6:$M$105,7,FALSE),0),D3978+F3978))</f>
        <v/>
      </c>
      <c r="H3978" s="48">
        <f>IF(D3978="","",IF(L3978=1,MAX(0,'Debt Inputs'!$B$2-SUM($G$3906:$G$4005)),0))</f>
        <v/>
      </c>
      <c r="I3978" s="48">
        <f>IF(D3978="","",MIN(D3978+F3978,G3978+H3978))</f>
        <v/>
      </c>
      <c r="J3978" s="48">
        <f>IF(D3978="","",MIN(D3978,MAX(0,I3978-F3978)))</f>
        <v/>
      </c>
      <c r="K3978" s="48">
        <f>IF(D3978="","",MAX(0,D3978+F3978-I3978))</f>
        <v/>
      </c>
      <c r="L3978" s="18">
        <f>IF(D3978="","",IF(D3978&lt;=0,"",1+COUNTIFS($D$3906:$D$4005,"&gt;0",$E$3906:$E$4005,"&gt;"&amp;E3978)))</f>
        <v/>
      </c>
      <c r="M3978" s="18">
        <f>IF(D3978="","",IF(AND(K3978&gt;0,L3978=1),"Yes","No"))</f>
        <v/>
      </c>
      <c r="N3978" s="48">
        <f>IF(D3978="","",N3878+F3978)</f>
        <v/>
      </c>
      <c r="O3978" s="47">
        <f>IF(D3978="","",IF(AND(K3978=0,K3878&gt;0),C3978,""))</f>
        <v/>
      </c>
    </row>
    <row r="3979">
      <c r="A3979" s="49">
        <f>IF(B3979="","",DATE(YEAR('Debt Inputs'!$E$2),MONTH('Debt Inputs'!$E$2)+39,1))</f>
        <v/>
      </c>
      <c r="B3979" s="23">
        <f>IF('Debt Inputs'!A79="","",'Debt Inputs'!A79)</f>
        <v/>
      </c>
      <c r="C3979" s="24">
        <f>IF(B3979="","",IFERROR(VLOOKUP(B3979,'Debt Inputs'!$A$6:$M$105,2,FALSE),""))</f>
        <v/>
      </c>
      <c r="D3979" s="50">
        <f>IF(B3979="","",K3879)</f>
        <v/>
      </c>
      <c r="E3979" s="26">
        <f>IF(B3979="","",IFERROR(VLOOKUP(B3979,'Debt Inputs'!$A$6:$M$105,5,FALSE),0))</f>
        <v/>
      </c>
      <c r="F3979" s="50">
        <f>IF(D3979="","",IFERROR(D3979*E3979/12,0))</f>
        <v/>
      </c>
      <c r="G3979" s="50">
        <f>IF(D3979="","",MIN(IFERROR(VLOOKUP(B3979,'Debt Inputs'!$A$6:$M$105,7,FALSE),0),D3979+F3979))</f>
        <v/>
      </c>
      <c r="H3979" s="50">
        <f>IF(D3979="","",IF(L3979=1,MAX(0,'Debt Inputs'!$B$2-SUM($G$3906:$G$4005)),0))</f>
        <v/>
      </c>
      <c r="I3979" s="50">
        <f>IF(D3979="","",MIN(D3979+F3979,G3979+H3979))</f>
        <v/>
      </c>
      <c r="J3979" s="50">
        <f>IF(D3979="","",MIN(D3979,MAX(0,I3979-F3979)))</f>
        <v/>
      </c>
      <c r="K3979" s="50">
        <f>IF(D3979="","",MAX(0,D3979+F3979-I3979))</f>
        <v/>
      </c>
      <c r="L3979" s="23">
        <f>IF(D3979="","",IF(D3979&lt;=0,"",1+COUNTIFS($D$3906:$D$4005,"&gt;0",$E$3906:$E$4005,"&gt;"&amp;E3979)))</f>
        <v/>
      </c>
      <c r="M3979" s="23">
        <f>IF(D3979="","",IF(AND(K3979&gt;0,L3979=1),"Yes","No"))</f>
        <v/>
      </c>
      <c r="N3979" s="50">
        <f>IF(D3979="","",N3879+F3979)</f>
        <v/>
      </c>
      <c r="O3979" s="49">
        <f>IF(D3979="","",IF(AND(K3979=0,K3879&gt;0),C3979,""))</f>
        <v/>
      </c>
    </row>
    <row r="3980">
      <c r="A3980" s="47">
        <f>IF(B3980="","",DATE(YEAR('Debt Inputs'!$E$2),MONTH('Debt Inputs'!$E$2)+39,1))</f>
        <v/>
      </c>
      <c r="B3980" s="18">
        <f>IF('Debt Inputs'!A80="","",'Debt Inputs'!A80)</f>
        <v/>
      </c>
      <c r="C3980" s="19">
        <f>IF(B3980="","",IFERROR(VLOOKUP(B3980,'Debt Inputs'!$A$6:$M$105,2,FALSE),""))</f>
        <v/>
      </c>
      <c r="D3980" s="48">
        <f>IF(B3980="","",K3880)</f>
        <v/>
      </c>
      <c r="E3980" s="21">
        <f>IF(B3980="","",IFERROR(VLOOKUP(B3980,'Debt Inputs'!$A$6:$M$105,5,FALSE),0))</f>
        <v/>
      </c>
      <c r="F3980" s="48">
        <f>IF(D3980="","",IFERROR(D3980*E3980/12,0))</f>
        <v/>
      </c>
      <c r="G3980" s="48">
        <f>IF(D3980="","",MIN(IFERROR(VLOOKUP(B3980,'Debt Inputs'!$A$6:$M$105,7,FALSE),0),D3980+F3980))</f>
        <v/>
      </c>
      <c r="H3980" s="48">
        <f>IF(D3980="","",IF(L3980=1,MAX(0,'Debt Inputs'!$B$2-SUM($G$3906:$G$4005)),0))</f>
        <v/>
      </c>
      <c r="I3980" s="48">
        <f>IF(D3980="","",MIN(D3980+F3980,G3980+H3980))</f>
        <v/>
      </c>
      <c r="J3980" s="48">
        <f>IF(D3980="","",MIN(D3980,MAX(0,I3980-F3980)))</f>
        <v/>
      </c>
      <c r="K3980" s="48">
        <f>IF(D3980="","",MAX(0,D3980+F3980-I3980))</f>
        <v/>
      </c>
      <c r="L3980" s="18">
        <f>IF(D3980="","",IF(D3980&lt;=0,"",1+COUNTIFS($D$3906:$D$4005,"&gt;0",$E$3906:$E$4005,"&gt;"&amp;E3980)))</f>
        <v/>
      </c>
      <c r="M3980" s="18">
        <f>IF(D3980="","",IF(AND(K3980&gt;0,L3980=1),"Yes","No"))</f>
        <v/>
      </c>
      <c r="N3980" s="48">
        <f>IF(D3980="","",N3880+F3980)</f>
        <v/>
      </c>
      <c r="O3980" s="47">
        <f>IF(D3980="","",IF(AND(K3980=0,K3880&gt;0),C3980,""))</f>
        <v/>
      </c>
    </row>
    <row r="3981">
      <c r="A3981" s="49">
        <f>IF(B3981="","",DATE(YEAR('Debt Inputs'!$E$2),MONTH('Debt Inputs'!$E$2)+39,1))</f>
        <v/>
      </c>
      <c r="B3981" s="23">
        <f>IF('Debt Inputs'!A81="","",'Debt Inputs'!A81)</f>
        <v/>
      </c>
      <c r="C3981" s="24">
        <f>IF(B3981="","",IFERROR(VLOOKUP(B3981,'Debt Inputs'!$A$6:$M$105,2,FALSE),""))</f>
        <v/>
      </c>
      <c r="D3981" s="50">
        <f>IF(B3981="","",K3881)</f>
        <v/>
      </c>
      <c r="E3981" s="26">
        <f>IF(B3981="","",IFERROR(VLOOKUP(B3981,'Debt Inputs'!$A$6:$M$105,5,FALSE),0))</f>
        <v/>
      </c>
      <c r="F3981" s="50">
        <f>IF(D3981="","",IFERROR(D3981*E3981/12,0))</f>
        <v/>
      </c>
      <c r="G3981" s="50">
        <f>IF(D3981="","",MIN(IFERROR(VLOOKUP(B3981,'Debt Inputs'!$A$6:$M$105,7,FALSE),0),D3981+F3981))</f>
        <v/>
      </c>
      <c r="H3981" s="50">
        <f>IF(D3981="","",IF(L3981=1,MAX(0,'Debt Inputs'!$B$2-SUM($G$3906:$G$4005)),0))</f>
        <v/>
      </c>
      <c r="I3981" s="50">
        <f>IF(D3981="","",MIN(D3981+F3981,G3981+H3981))</f>
        <v/>
      </c>
      <c r="J3981" s="50">
        <f>IF(D3981="","",MIN(D3981,MAX(0,I3981-F3981)))</f>
        <v/>
      </c>
      <c r="K3981" s="50">
        <f>IF(D3981="","",MAX(0,D3981+F3981-I3981))</f>
        <v/>
      </c>
      <c r="L3981" s="23">
        <f>IF(D3981="","",IF(D3981&lt;=0,"",1+COUNTIFS($D$3906:$D$4005,"&gt;0",$E$3906:$E$4005,"&gt;"&amp;E3981)))</f>
        <v/>
      </c>
      <c r="M3981" s="23">
        <f>IF(D3981="","",IF(AND(K3981&gt;0,L3981=1),"Yes","No"))</f>
        <v/>
      </c>
      <c r="N3981" s="50">
        <f>IF(D3981="","",N3881+F3981)</f>
        <v/>
      </c>
      <c r="O3981" s="49">
        <f>IF(D3981="","",IF(AND(K3981=0,K3881&gt;0),C3981,""))</f>
        <v/>
      </c>
    </row>
    <row r="3982">
      <c r="A3982" s="47">
        <f>IF(B3982="","",DATE(YEAR('Debt Inputs'!$E$2),MONTH('Debt Inputs'!$E$2)+39,1))</f>
        <v/>
      </c>
      <c r="B3982" s="18">
        <f>IF('Debt Inputs'!A82="","",'Debt Inputs'!A82)</f>
        <v/>
      </c>
      <c r="C3982" s="19">
        <f>IF(B3982="","",IFERROR(VLOOKUP(B3982,'Debt Inputs'!$A$6:$M$105,2,FALSE),""))</f>
        <v/>
      </c>
      <c r="D3982" s="48">
        <f>IF(B3982="","",K3882)</f>
        <v/>
      </c>
      <c r="E3982" s="21">
        <f>IF(B3982="","",IFERROR(VLOOKUP(B3982,'Debt Inputs'!$A$6:$M$105,5,FALSE),0))</f>
        <v/>
      </c>
      <c r="F3982" s="48">
        <f>IF(D3982="","",IFERROR(D3982*E3982/12,0))</f>
        <v/>
      </c>
      <c r="G3982" s="48">
        <f>IF(D3982="","",MIN(IFERROR(VLOOKUP(B3982,'Debt Inputs'!$A$6:$M$105,7,FALSE),0),D3982+F3982))</f>
        <v/>
      </c>
      <c r="H3982" s="48">
        <f>IF(D3982="","",IF(L3982=1,MAX(0,'Debt Inputs'!$B$2-SUM($G$3906:$G$4005)),0))</f>
        <v/>
      </c>
      <c r="I3982" s="48">
        <f>IF(D3982="","",MIN(D3982+F3982,G3982+H3982))</f>
        <v/>
      </c>
      <c r="J3982" s="48">
        <f>IF(D3982="","",MIN(D3982,MAX(0,I3982-F3982)))</f>
        <v/>
      </c>
      <c r="K3982" s="48">
        <f>IF(D3982="","",MAX(0,D3982+F3982-I3982))</f>
        <v/>
      </c>
      <c r="L3982" s="18">
        <f>IF(D3982="","",IF(D3982&lt;=0,"",1+COUNTIFS($D$3906:$D$4005,"&gt;0",$E$3906:$E$4005,"&gt;"&amp;E3982)))</f>
        <v/>
      </c>
      <c r="M3982" s="18">
        <f>IF(D3982="","",IF(AND(K3982&gt;0,L3982=1),"Yes","No"))</f>
        <v/>
      </c>
      <c r="N3982" s="48">
        <f>IF(D3982="","",N3882+F3982)</f>
        <v/>
      </c>
      <c r="O3982" s="47">
        <f>IF(D3982="","",IF(AND(K3982=0,K3882&gt;0),C3982,""))</f>
        <v/>
      </c>
    </row>
    <row r="3983">
      <c r="A3983" s="49">
        <f>IF(B3983="","",DATE(YEAR('Debt Inputs'!$E$2),MONTH('Debt Inputs'!$E$2)+39,1))</f>
        <v/>
      </c>
      <c r="B3983" s="23">
        <f>IF('Debt Inputs'!A83="","",'Debt Inputs'!A83)</f>
        <v/>
      </c>
      <c r="C3983" s="24">
        <f>IF(B3983="","",IFERROR(VLOOKUP(B3983,'Debt Inputs'!$A$6:$M$105,2,FALSE),""))</f>
        <v/>
      </c>
      <c r="D3983" s="50">
        <f>IF(B3983="","",K3883)</f>
        <v/>
      </c>
      <c r="E3983" s="26">
        <f>IF(B3983="","",IFERROR(VLOOKUP(B3983,'Debt Inputs'!$A$6:$M$105,5,FALSE),0))</f>
        <v/>
      </c>
      <c r="F3983" s="50">
        <f>IF(D3983="","",IFERROR(D3983*E3983/12,0))</f>
        <v/>
      </c>
      <c r="G3983" s="50">
        <f>IF(D3983="","",MIN(IFERROR(VLOOKUP(B3983,'Debt Inputs'!$A$6:$M$105,7,FALSE),0),D3983+F3983))</f>
        <v/>
      </c>
      <c r="H3983" s="50">
        <f>IF(D3983="","",IF(L3983=1,MAX(0,'Debt Inputs'!$B$2-SUM($G$3906:$G$4005)),0))</f>
        <v/>
      </c>
      <c r="I3983" s="50">
        <f>IF(D3983="","",MIN(D3983+F3983,G3983+H3983))</f>
        <v/>
      </c>
      <c r="J3983" s="50">
        <f>IF(D3983="","",MIN(D3983,MAX(0,I3983-F3983)))</f>
        <v/>
      </c>
      <c r="K3983" s="50">
        <f>IF(D3983="","",MAX(0,D3983+F3983-I3983))</f>
        <v/>
      </c>
      <c r="L3983" s="23">
        <f>IF(D3983="","",IF(D3983&lt;=0,"",1+COUNTIFS($D$3906:$D$4005,"&gt;0",$E$3906:$E$4005,"&gt;"&amp;E3983)))</f>
        <v/>
      </c>
      <c r="M3983" s="23">
        <f>IF(D3983="","",IF(AND(K3983&gt;0,L3983=1),"Yes","No"))</f>
        <v/>
      </c>
      <c r="N3983" s="50">
        <f>IF(D3983="","",N3883+F3983)</f>
        <v/>
      </c>
      <c r="O3983" s="49">
        <f>IF(D3983="","",IF(AND(K3983=0,K3883&gt;0),C3983,""))</f>
        <v/>
      </c>
    </row>
    <row r="3984">
      <c r="A3984" s="47">
        <f>IF(B3984="","",DATE(YEAR('Debt Inputs'!$E$2),MONTH('Debt Inputs'!$E$2)+39,1))</f>
        <v/>
      </c>
      <c r="B3984" s="18">
        <f>IF('Debt Inputs'!A84="","",'Debt Inputs'!A84)</f>
        <v/>
      </c>
      <c r="C3984" s="19">
        <f>IF(B3984="","",IFERROR(VLOOKUP(B3984,'Debt Inputs'!$A$6:$M$105,2,FALSE),""))</f>
        <v/>
      </c>
      <c r="D3984" s="48">
        <f>IF(B3984="","",K3884)</f>
        <v/>
      </c>
      <c r="E3984" s="21">
        <f>IF(B3984="","",IFERROR(VLOOKUP(B3984,'Debt Inputs'!$A$6:$M$105,5,FALSE),0))</f>
        <v/>
      </c>
      <c r="F3984" s="48">
        <f>IF(D3984="","",IFERROR(D3984*E3984/12,0))</f>
        <v/>
      </c>
      <c r="G3984" s="48">
        <f>IF(D3984="","",MIN(IFERROR(VLOOKUP(B3984,'Debt Inputs'!$A$6:$M$105,7,FALSE),0),D3984+F3984))</f>
        <v/>
      </c>
      <c r="H3984" s="48">
        <f>IF(D3984="","",IF(L3984=1,MAX(0,'Debt Inputs'!$B$2-SUM($G$3906:$G$4005)),0))</f>
        <v/>
      </c>
      <c r="I3984" s="48">
        <f>IF(D3984="","",MIN(D3984+F3984,G3984+H3984))</f>
        <v/>
      </c>
      <c r="J3984" s="48">
        <f>IF(D3984="","",MIN(D3984,MAX(0,I3984-F3984)))</f>
        <v/>
      </c>
      <c r="K3984" s="48">
        <f>IF(D3984="","",MAX(0,D3984+F3984-I3984))</f>
        <v/>
      </c>
      <c r="L3984" s="18">
        <f>IF(D3984="","",IF(D3984&lt;=0,"",1+COUNTIFS($D$3906:$D$4005,"&gt;0",$E$3906:$E$4005,"&gt;"&amp;E3984)))</f>
        <v/>
      </c>
      <c r="M3984" s="18">
        <f>IF(D3984="","",IF(AND(K3984&gt;0,L3984=1),"Yes","No"))</f>
        <v/>
      </c>
      <c r="N3984" s="48">
        <f>IF(D3984="","",N3884+F3984)</f>
        <v/>
      </c>
      <c r="O3984" s="47">
        <f>IF(D3984="","",IF(AND(K3984=0,K3884&gt;0),C3984,""))</f>
        <v/>
      </c>
    </row>
    <row r="3985">
      <c r="A3985" s="49">
        <f>IF(B3985="","",DATE(YEAR('Debt Inputs'!$E$2),MONTH('Debt Inputs'!$E$2)+39,1))</f>
        <v/>
      </c>
      <c r="B3985" s="23">
        <f>IF('Debt Inputs'!A85="","",'Debt Inputs'!A85)</f>
        <v/>
      </c>
      <c r="C3985" s="24">
        <f>IF(B3985="","",IFERROR(VLOOKUP(B3985,'Debt Inputs'!$A$6:$M$105,2,FALSE),""))</f>
        <v/>
      </c>
      <c r="D3985" s="50">
        <f>IF(B3985="","",K3885)</f>
        <v/>
      </c>
      <c r="E3985" s="26">
        <f>IF(B3985="","",IFERROR(VLOOKUP(B3985,'Debt Inputs'!$A$6:$M$105,5,FALSE),0))</f>
        <v/>
      </c>
      <c r="F3985" s="50">
        <f>IF(D3985="","",IFERROR(D3985*E3985/12,0))</f>
        <v/>
      </c>
      <c r="G3985" s="50">
        <f>IF(D3985="","",MIN(IFERROR(VLOOKUP(B3985,'Debt Inputs'!$A$6:$M$105,7,FALSE),0),D3985+F3985))</f>
        <v/>
      </c>
      <c r="H3985" s="50">
        <f>IF(D3985="","",IF(L3985=1,MAX(0,'Debt Inputs'!$B$2-SUM($G$3906:$G$4005)),0))</f>
        <v/>
      </c>
      <c r="I3985" s="50">
        <f>IF(D3985="","",MIN(D3985+F3985,G3985+H3985))</f>
        <v/>
      </c>
      <c r="J3985" s="50">
        <f>IF(D3985="","",MIN(D3985,MAX(0,I3985-F3985)))</f>
        <v/>
      </c>
      <c r="K3985" s="50">
        <f>IF(D3985="","",MAX(0,D3985+F3985-I3985))</f>
        <v/>
      </c>
      <c r="L3985" s="23">
        <f>IF(D3985="","",IF(D3985&lt;=0,"",1+COUNTIFS($D$3906:$D$4005,"&gt;0",$E$3906:$E$4005,"&gt;"&amp;E3985)))</f>
        <v/>
      </c>
      <c r="M3985" s="23">
        <f>IF(D3985="","",IF(AND(K3985&gt;0,L3985=1),"Yes","No"))</f>
        <v/>
      </c>
      <c r="N3985" s="50">
        <f>IF(D3985="","",N3885+F3985)</f>
        <v/>
      </c>
      <c r="O3985" s="49">
        <f>IF(D3985="","",IF(AND(K3985=0,K3885&gt;0),C3985,""))</f>
        <v/>
      </c>
    </row>
    <row r="3986">
      <c r="A3986" s="47">
        <f>IF(B3986="","",DATE(YEAR('Debt Inputs'!$E$2),MONTH('Debt Inputs'!$E$2)+39,1))</f>
        <v/>
      </c>
      <c r="B3986" s="18">
        <f>IF('Debt Inputs'!A86="","",'Debt Inputs'!A86)</f>
        <v/>
      </c>
      <c r="C3986" s="19">
        <f>IF(B3986="","",IFERROR(VLOOKUP(B3986,'Debt Inputs'!$A$6:$M$105,2,FALSE),""))</f>
        <v/>
      </c>
      <c r="D3986" s="48">
        <f>IF(B3986="","",K3886)</f>
        <v/>
      </c>
      <c r="E3986" s="21">
        <f>IF(B3986="","",IFERROR(VLOOKUP(B3986,'Debt Inputs'!$A$6:$M$105,5,FALSE),0))</f>
        <v/>
      </c>
      <c r="F3986" s="48">
        <f>IF(D3986="","",IFERROR(D3986*E3986/12,0))</f>
        <v/>
      </c>
      <c r="G3986" s="48">
        <f>IF(D3986="","",MIN(IFERROR(VLOOKUP(B3986,'Debt Inputs'!$A$6:$M$105,7,FALSE),0),D3986+F3986))</f>
        <v/>
      </c>
      <c r="H3986" s="48">
        <f>IF(D3986="","",IF(L3986=1,MAX(0,'Debt Inputs'!$B$2-SUM($G$3906:$G$4005)),0))</f>
        <v/>
      </c>
      <c r="I3986" s="48">
        <f>IF(D3986="","",MIN(D3986+F3986,G3986+H3986))</f>
        <v/>
      </c>
      <c r="J3986" s="48">
        <f>IF(D3986="","",MIN(D3986,MAX(0,I3986-F3986)))</f>
        <v/>
      </c>
      <c r="K3986" s="48">
        <f>IF(D3986="","",MAX(0,D3986+F3986-I3986))</f>
        <v/>
      </c>
      <c r="L3986" s="18">
        <f>IF(D3986="","",IF(D3986&lt;=0,"",1+COUNTIFS($D$3906:$D$4005,"&gt;0",$E$3906:$E$4005,"&gt;"&amp;E3986)))</f>
        <v/>
      </c>
      <c r="M3986" s="18">
        <f>IF(D3986="","",IF(AND(K3986&gt;0,L3986=1),"Yes","No"))</f>
        <v/>
      </c>
      <c r="N3986" s="48">
        <f>IF(D3986="","",N3886+F3986)</f>
        <v/>
      </c>
      <c r="O3986" s="47">
        <f>IF(D3986="","",IF(AND(K3986=0,K3886&gt;0),C3986,""))</f>
        <v/>
      </c>
    </row>
    <row r="3987">
      <c r="A3987" s="49">
        <f>IF(B3987="","",DATE(YEAR('Debt Inputs'!$E$2),MONTH('Debt Inputs'!$E$2)+39,1))</f>
        <v/>
      </c>
      <c r="B3987" s="23">
        <f>IF('Debt Inputs'!A87="","",'Debt Inputs'!A87)</f>
        <v/>
      </c>
      <c r="C3987" s="24">
        <f>IF(B3987="","",IFERROR(VLOOKUP(B3987,'Debt Inputs'!$A$6:$M$105,2,FALSE),""))</f>
        <v/>
      </c>
      <c r="D3987" s="50">
        <f>IF(B3987="","",K3887)</f>
        <v/>
      </c>
      <c r="E3987" s="26">
        <f>IF(B3987="","",IFERROR(VLOOKUP(B3987,'Debt Inputs'!$A$6:$M$105,5,FALSE),0))</f>
        <v/>
      </c>
      <c r="F3987" s="50">
        <f>IF(D3987="","",IFERROR(D3987*E3987/12,0))</f>
        <v/>
      </c>
      <c r="G3987" s="50">
        <f>IF(D3987="","",MIN(IFERROR(VLOOKUP(B3987,'Debt Inputs'!$A$6:$M$105,7,FALSE),0),D3987+F3987))</f>
        <v/>
      </c>
      <c r="H3987" s="50">
        <f>IF(D3987="","",IF(L3987=1,MAX(0,'Debt Inputs'!$B$2-SUM($G$3906:$G$4005)),0))</f>
        <v/>
      </c>
      <c r="I3987" s="50">
        <f>IF(D3987="","",MIN(D3987+F3987,G3987+H3987))</f>
        <v/>
      </c>
      <c r="J3987" s="50">
        <f>IF(D3987="","",MIN(D3987,MAX(0,I3987-F3987)))</f>
        <v/>
      </c>
      <c r="K3987" s="50">
        <f>IF(D3987="","",MAX(0,D3987+F3987-I3987))</f>
        <v/>
      </c>
      <c r="L3987" s="23">
        <f>IF(D3987="","",IF(D3987&lt;=0,"",1+COUNTIFS($D$3906:$D$4005,"&gt;0",$E$3906:$E$4005,"&gt;"&amp;E3987)))</f>
        <v/>
      </c>
      <c r="M3987" s="23">
        <f>IF(D3987="","",IF(AND(K3987&gt;0,L3987=1),"Yes","No"))</f>
        <v/>
      </c>
      <c r="N3987" s="50">
        <f>IF(D3987="","",N3887+F3987)</f>
        <v/>
      </c>
      <c r="O3987" s="49">
        <f>IF(D3987="","",IF(AND(K3987=0,K3887&gt;0),C3987,""))</f>
        <v/>
      </c>
    </row>
    <row r="3988">
      <c r="A3988" s="47">
        <f>IF(B3988="","",DATE(YEAR('Debt Inputs'!$E$2),MONTH('Debt Inputs'!$E$2)+39,1))</f>
        <v/>
      </c>
      <c r="B3988" s="18">
        <f>IF('Debt Inputs'!A88="","",'Debt Inputs'!A88)</f>
        <v/>
      </c>
      <c r="C3988" s="19">
        <f>IF(B3988="","",IFERROR(VLOOKUP(B3988,'Debt Inputs'!$A$6:$M$105,2,FALSE),""))</f>
        <v/>
      </c>
      <c r="D3988" s="48">
        <f>IF(B3988="","",K3888)</f>
        <v/>
      </c>
      <c r="E3988" s="21">
        <f>IF(B3988="","",IFERROR(VLOOKUP(B3988,'Debt Inputs'!$A$6:$M$105,5,FALSE),0))</f>
        <v/>
      </c>
      <c r="F3988" s="48">
        <f>IF(D3988="","",IFERROR(D3988*E3988/12,0))</f>
        <v/>
      </c>
      <c r="G3988" s="48">
        <f>IF(D3988="","",MIN(IFERROR(VLOOKUP(B3988,'Debt Inputs'!$A$6:$M$105,7,FALSE),0),D3988+F3988))</f>
        <v/>
      </c>
      <c r="H3988" s="48">
        <f>IF(D3988="","",IF(L3988=1,MAX(0,'Debt Inputs'!$B$2-SUM($G$3906:$G$4005)),0))</f>
        <v/>
      </c>
      <c r="I3988" s="48">
        <f>IF(D3988="","",MIN(D3988+F3988,G3988+H3988))</f>
        <v/>
      </c>
      <c r="J3988" s="48">
        <f>IF(D3988="","",MIN(D3988,MAX(0,I3988-F3988)))</f>
        <v/>
      </c>
      <c r="K3988" s="48">
        <f>IF(D3988="","",MAX(0,D3988+F3988-I3988))</f>
        <v/>
      </c>
      <c r="L3988" s="18">
        <f>IF(D3988="","",IF(D3988&lt;=0,"",1+COUNTIFS($D$3906:$D$4005,"&gt;0",$E$3906:$E$4005,"&gt;"&amp;E3988)))</f>
        <v/>
      </c>
      <c r="M3988" s="18">
        <f>IF(D3988="","",IF(AND(K3988&gt;0,L3988=1),"Yes","No"))</f>
        <v/>
      </c>
      <c r="N3988" s="48">
        <f>IF(D3988="","",N3888+F3988)</f>
        <v/>
      </c>
      <c r="O3988" s="47">
        <f>IF(D3988="","",IF(AND(K3988=0,K3888&gt;0),C3988,""))</f>
        <v/>
      </c>
    </row>
    <row r="3989">
      <c r="A3989" s="49">
        <f>IF(B3989="","",DATE(YEAR('Debt Inputs'!$E$2),MONTH('Debt Inputs'!$E$2)+39,1))</f>
        <v/>
      </c>
      <c r="B3989" s="23">
        <f>IF('Debt Inputs'!A89="","",'Debt Inputs'!A89)</f>
        <v/>
      </c>
      <c r="C3989" s="24">
        <f>IF(B3989="","",IFERROR(VLOOKUP(B3989,'Debt Inputs'!$A$6:$M$105,2,FALSE),""))</f>
        <v/>
      </c>
      <c r="D3989" s="50">
        <f>IF(B3989="","",K3889)</f>
        <v/>
      </c>
      <c r="E3989" s="26">
        <f>IF(B3989="","",IFERROR(VLOOKUP(B3989,'Debt Inputs'!$A$6:$M$105,5,FALSE),0))</f>
        <v/>
      </c>
      <c r="F3989" s="50">
        <f>IF(D3989="","",IFERROR(D3989*E3989/12,0))</f>
        <v/>
      </c>
      <c r="G3989" s="50">
        <f>IF(D3989="","",MIN(IFERROR(VLOOKUP(B3989,'Debt Inputs'!$A$6:$M$105,7,FALSE),0),D3989+F3989))</f>
        <v/>
      </c>
      <c r="H3989" s="50">
        <f>IF(D3989="","",IF(L3989=1,MAX(0,'Debt Inputs'!$B$2-SUM($G$3906:$G$4005)),0))</f>
        <v/>
      </c>
      <c r="I3989" s="50">
        <f>IF(D3989="","",MIN(D3989+F3989,G3989+H3989))</f>
        <v/>
      </c>
      <c r="J3989" s="50">
        <f>IF(D3989="","",MIN(D3989,MAX(0,I3989-F3989)))</f>
        <v/>
      </c>
      <c r="K3989" s="50">
        <f>IF(D3989="","",MAX(0,D3989+F3989-I3989))</f>
        <v/>
      </c>
      <c r="L3989" s="23">
        <f>IF(D3989="","",IF(D3989&lt;=0,"",1+COUNTIFS($D$3906:$D$4005,"&gt;0",$E$3906:$E$4005,"&gt;"&amp;E3989)))</f>
        <v/>
      </c>
      <c r="M3989" s="23">
        <f>IF(D3989="","",IF(AND(K3989&gt;0,L3989=1),"Yes","No"))</f>
        <v/>
      </c>
      <c r="N3989" s="50">
        <f>IF(D3989="","",N3889+F3989)</f>
        <v/>
      </c>
      <c r="O3989" s="49">
        <f>IF(D3989="","",IF(AND(K3989=0,K3889&gt;0),C3989,""))</f>
        <v/>
      </c>
    </row>
    <row r="3990">
      <c r="A3990" s="47">
        <f>IF(B3990="","",DATE(YEAR('Debt Inputs'!$E$2),MONTH('Debt Inputs'!$E$2)+39,1))</f>
        <v/>
      </c>
      <c r="B3990" s="18">
        <f>IF('Debt Inputs'!A90="","",'Debt Inputs'!A90)</f>
        <v/>
      </c>
      <c r="C3990" s="19">
        <f>IF(B3990="","",IFERROR(VLOOKUP(B3990,'Debt Inputs'!$A$6:$M$105,2,FALSE),""))</f>
        <v/>
      </c>
      <c r="D3990" s="48">
        <f>IF(B3990="","",K3890)</f>
        <v/>
      </c>
      <c r="E3990" s="21">
        <f>IF(B3990="","",IFERROR(VLOOKUP(B3990,'Debt Inputs'!$A$6:$M$105,5,FALSE),0))</f>
        <v/>
      </c>
      <c r="F3990" s="48">
        <f>IF(D3990="","",IFERROR(D3990*E3990/12,0))</f>
        <v/>
      </c>
      <c r="G3990" s="48">
        <f>IF(D3990="","",MIN(IFERROR(VLOOKUP(B3990,'Debt Inputs'!$A$6:$M$105,7,FALSE),0),D3990+F3990))</f>
        <v/>
      </c>
      <c r="H3990" s="48">
        <f>IF(D3990="","",IF(L3990=1,MAX(0,'Debt Inputs'!$B$2-SUM($G$3906:$G$4005)),0))</f>
        <v/>
      </c>
      <c r="I3990" s="48">
        <f>IF(D3990="","",MIN(D3990+F3990,G3990+H3990))</f>
        <v/>
      </c>
      <c r="J3990" s="48">
        <f>IF(D3990="","",MIN(D3990,MAX(0,I3990-F3990)))</f>
        <v/>
      </c>
      <c r="K3990" s="48">
        <f>IF(D3990="","",MAX(0,D3990+F3990-I3990))</f>
        <v/>
      </c>
      <c r="L3990" s="18">
        <f>IF(D3990="","",IF(D3990&lt;=0,"",1+COUNTIFS($D$3906:$D$4005,"&gt;0",$E$3906:$E$4005,"&gt;"&amp;E3990)))</f>
        <v/>
      </c>
      <c r="M3990" s="18">
        <f>IF(D3990="","",IF(AND(K3990&gt;0,L3990=1),"Yes","No"))</f>
        <v/>
      </c>
      <c r="N3990" s="48">
        <f>IF(D3990="","",N3890+F3990)</f>
        <v/>
      </c>
      <c r="O3990" s="47">
        <f>IF(D3990="","",IF(AND(K3990=0,K3890&gt;0),C3990,""))</f>
        <v/>
      </c>
    </row>
    <row r="3991">
      <c r="A3991" s="49">
        <f>IF(B3991="","",DATE(YEAR('Debt Inputs'!$E$2),MONTH('Debt Inputs'!$E$2)+39,1))</f>
        <v/>
      </c>
      <c r="B3991" s="23">
        <f>IF('Debt Inputs'!A91="","",'Debt Inputs'!A91)</f>
        <v/>
      </c>
      <c r="C3991" s="24">
        <f>IF(B3991="","",IFERROR(VLOOKUP(B3991,'Debt Inputs'!$A$6:$M$105,2,FALSE),""))</f>
        <v/>
      </c>
      <c r="D3991" s="50">
        <f>IF(B3991="","",K3891)</f>
        <v/>
      </c>
      <c r="E3991" s="26">
        <f>IF(B3991="","",IFERROR(VLOOKUP(B3991,'Debt Inputs'!$A$6:$M$105,5,FALSE),0))</f>
        <v/>
      </c>
      <c r="F3991" s="50">
        <f>IF(D3991="","",IFERROR(D3991*E3991/12,0))</f>
        <v/>
      </c>
      <c r="G3991" s="50">
        <f>IF(D3991="","",MIN(IFERROR(VLOOKUP(B3991,'Debt Inputs'!$A$6:$M$105,7,FALSE),0),D3991+F3991))</f>
        <v/>
      </c>
      <c r="H3991" s="50">
        <f>IF(D3991="","",IF(L3991=1,MAX(0,'Debt Inputs'!$B$2-SUM($G$3906:$G$4005)),0))</f>
        <v/>
      </c>
      <c r="I3991" s="50">
        <f>IF(D3991="","",MIN(D3991+F3991,G3991+H3991))</f>
        <v/>
      </c>
      <c r="J3991" s="50">
        <f>IF(D3991="","",MIN(D3991,MAX(0,I3991-F3991)))</f>
        <v/>
      </c>
      <c r="K3991" s="50">
        <f>IF(D3991="","",MAX(0,D3991+F3991-I3991))</f>
        <v/>
      </c>
      <c r="L3991" s="23">
        <f>IF(D3991="","",IF(D3991&lt;=0,"",1+COUNTIFS($D$3906:$D$4005,"&gt;0",$E$3906:$E$4005,"&gt;"&amp;E3991)))</f>
        <v/>
      </c>
      <c r="M3991" s="23">
        <f>IF(D3991="","",IF(AND(K3991&gt;0,L3991=1),"Yes","No"))</f>
        <v/>
      </c>
      <c r="N3991" s="50">
        <f>IF(D3991="","",N3891+F3991)</f>
        <v/>
      </c>
      <c r="O3991" s="49">
        <f>IF(D3991="","",IF(AND(K3991=0,K3891&gt;0),C3991,""))</f>
        <v/>
      </c>
    </row>
    <row r="3992">
      <c r="A3992" s="47">
        <f>IF(B3992="","",DATE(YEAR('Debt Inputs'!$E$2),MONTH('Debt Inputs'!$E$2)+39,1))</f>
        <v/>
      </c>
      <c r="B3992" s="18">
        <f>IF('Debt Inputs'!A92="","",'Debt Inputs'!A92)</f>
        <v/>
      </c>
      <c r="C3992" s="19">
        <f>IF(B3992="","",IFERROR(VLOOKUP(B3992,'Debt Inputs'!$A$6:$M$105,2,FALSE),""))</f>
        <v/>
      </c>
      <c r="D3992" s="48">
        <f>IF(B3992="","",K3892)</f>
        <v/>
      </c>
      <c r="E3992" s="21">
        <f>IF(B3992="","",IFERROR(VLOOKUP(B3992,'Debt Inputs'!$A$6:$M$105,5,FALSE),0))</f>
        <v/>
      </c>
      <c r="F3992" s="48">
        <f>IF(D3992="","",IFERROR(D3992*E3992/12,0))</f>
        <v/>
      </c>
      <c r="G3992" s="48">
        <f>IF(D3992="","",MIN(IFERROR(VLOOKUP(B3992,'Debt Inputs'!$A$6:$M$105,7,FALSE),0),D3992+F3992))</f>
        <v/>
      </c>
      <c r="H3992" s="48">
        <f>IF(D3992="","",IF(L3992=1,MAX(0,'Debt Inputs'!$B$2-SUM($G$3906:$G$4005)),0))</f>
        <v/>
      </c>
      <c r="I3992" s="48">
        <f>IF(D3992="","",MIN(D3992+F3992,G3992+H3992))</f>
        <v/>
      </c>
      <c r="J3992" s="48">
        <f>IF(D3992="","",MIN(D3992,MAX(0,I3992-F3992)))</f>
        <v/>
      </c>
      <c r="K3992" s="48">
        <f>IF(D3992="","",MAX(0,D3992+F3992-I3992))</f>
        <v/>
      </c>
      <c r="L3992" s="18">
        <f>IF(D3992="","",IF(D3992&lt;=0,"",1+COUNTIFS($D$3906:$D$4005,"&gt;0",$E$3906:$E$4005,"&gt;"&amp;E3992)))</f>
        <v/>
      </c>
      <c r="M3992" s="18">
        <f>IF(D3992="","",IF(AND(K3992&gt;0,L3992=1),"Yes","No"))</f>
        <v/>
      </c>
      <c r="N3992" s="48">
        <f>IF(D3992="","",N3892+F3992)</f>
        <v/>
      </c>
      <c r="O3992" s="47">
        <f>IF(D3992="","",IF(AND(K3992=0,K3892&gt;0),C3992,""))</f>
        <v/>
      </c>
    </row>
    <row r="3993">
      <c r="A3993" s="49">
        <f>IF(B3993="","",DATE(YEAR('Debt Inputs'!$E$2),MONTH('Debt Inputs'!$E$2)+39,1))</f>
        <v/>
      </c>
      <c r="B3993" s="23">
        <f>IF('Debt Inputs'!A93="","",'Debt Inputs'!A93)</f>
        <v/>
      </c>
      <c r="C3993" s="24">
        <f>IF(B3993="","",IFERROR(VLOOKUP(B3993,'Debt Inputs'!$A$6:$M$105,2,FALSE),""))</f>
        <v/>
      </c>
      <c r="D3993" s="50">
        <f>IF(B3993="","",K3893)</f>
        <v/>
      </c>
      <c r="E3993" s="26">
        <f>IF(B3993="","",IFERROR(VLOOKUP(B3993,'Debt Inputs'!$A$6:$M$105,5,FALSE),0))</f>
        <v/>
      </c>
      <c r="F3993" s="50">
        <f>IF(D3993="","",IFERROR(D3993*E3993/12,0))</f>
        <v/>
      </c>
      <c r="G3993" s="50">
        <f>IF(D3993="","",MIN(IFERROR(VLOOKUP(B3993,'Debt Inputs'!$A$6:$M$105,7,FALSE),0),D3993+F3993))</f>
        <v/>
      </c>
      <c r="H3993" s="50">
        <f>IF(D3993="","",IF(L3993=1,MAX(0,'Debt Inputs'!$B$2-SUM($G$3906:$G$4005)),0))</f>
        <v/>
      </c>
      <c r="I3993" s="50">
        <f>IF(D3993="","",MIN(D3993+F3993,G3993+H3993))</f>
        <v/>
      </c>
      <c r="J3993" s="50">
        <f>IF(D3993="","",MIN(D3993,MAX(0,I3993-F3993)))</f>
        <v/>
      </c>
      <c r="K3993" s="50">
        <f>IF(D3993="","",MAX(0,D3993+F3993-I3993))</f>
        <v/>
      </c>
      <c r="L3993" s="23">
        <f>IF(D3993="","",IF(D3993&lt;=0,"",1+COUNTIFS($D$3906:$D$4005,"&gt;0",$E$3906:$E$4005,"&gt;"&amp;E3993)))</f>
        <v/>
      </c>
      <c r="M3993" s="23">
        <f>IF(D3993="","",IF(AND(K3993&gt;0,L3993=1),"Yes","No"))</f>
        <v/>
      </c>
      <c r="N3993" s="50">
        <f>IF(D3993="","",N3893+F3993)</f>
        <v/>
      </c>
      <c r="O3993" s="49">
        <f>IF(D3993="","",IF(AND(K3993=0,K3893&gt;0),C3993,""))</f>
        <v/>
      </c>
    </row>
    <row r="3994">
      <c r="A3994" s="47">
        <f>IF(B3994="","",DATE(YEAR('Debt Inputs'!$E$2),MONTH('Debt Inputs'!$E$2)+39,1))</f>
        <v/>
      </c>
      <c r="B3994" s="18">
        <f>IF('Debt Inputs'!A94="","",'Debt Inputs'!A94)</f>
        <v/>
      </c>
      <c r="C3994" s="19">
        <f>IF(B3994="","",IFERROR(VLOOKUP(B3994,'Debt Inputs'!$A$6:$M$105,2,FALSE),""))</f>
        <v/>
      </c>
      <c r="D3994" s="48">
        <f>IF(B3994="","",K3894)</f>
        <v/>
      </c>
      <c r="E3994" s="21">
        <f>IF(B3994="","",IFERROR(VLOOKUP(B3994,'Debt Inputs'!$A$6:$M$105,5,FALSE),0))</f>
        <v/>
      </c>
      <c r="F3994" s="48">
        <f>IF(D3994="","",IFERROR(D3994*E3994/12,0))</f>
        <v/>
      </c>
      <c r="G3994" s="48">
        <f>IF(D3994="","",MIN(IFERROR(VLOOKUP(B3994,'Debt Inputs'!$A$6:$M$105,7,FALSE),0),D3994+F3994))</f>
        <v/>
      </c>
      <c r="H3994" s="48">
        <f>IF(D3994="","",IF(L3994=1,MAX(0,'Debt Inputs'!$B$2-SUM($G$3906:$G$4005)),0))</f>
        <v/>
      </c>
      <c r="I3994" s="48">
        <f>IF(D3994="","",MIN(D3994+F3994,G3994+H3994))</f>
        <v/>
      </c>
      <c r="J3994" s="48">
        <f>IF(D3994="","",MIN(D3994,MAX(0,I3994-F3994)))</f>
        <v/>
      </c>
      <c r="K3994" s="48">
        <f>IF(D3994="","",MAX(0,D3994+F3994-I3994))</f>
        <v/>
      </c>
      <c r="L3994" s="18">
        <f>IF(D3994="","",IF(D3994&lt;=0,"",1+COUNTIFS($D$3906:$D$4005,"&gt;0",$E$3906:$E$4005,"&gt;"&amp;E3994)))</f>
        <v/>
      </c>
      <c r="M3994" s="18">
        <f>IF(D3994="","",IF(AND(K3994&gt;0,L3994=1),"Yes","No"))</f>
        <v/>
      </c>
      <c r="N3994" s="48">
        <f>IF(D3994="","",N3894+F3994)</f>
        <v/>
      </c>
      <c r="O3994" s="47">
        <f>IF(D3994="","",IF(AND(K3994=0,K3894&gt;0),C3994,""))</f>
        <v/>
      </c>
    </row>
    <row r="3995">
      <c r="A3995" s="49">
        <f>IF(B3995="","",DATE(YEAR('Debt Inputs'!$E$2),MONTH('Debt Inputs'!$E$2)+39,1))</f>
        <v/>
      </c>
      <c r="B3995" s="23">
        <f>IF('Debt Inputs'!A95="","",'Debt Inputs'!A95)</f>
        <v/>
      </c>
      <c r="C3995" s="24">
        <f>IF(B3995="","",IFERROR(VLOOKUP(B3995,'Debt Inputs'!$A$6:$M$105,2,FALSE),""))</f>
        <v/>
      </c>
      <c r="D3995" s="50">
        <f>IF(B3995="","",K3895)</f>
        <v/>
      </c>
      <c r="E3995" s="26">
        <f>IF(B3995="","",IFERROR(VLOOKUP(B3995,'Debt Inputs'!$A$6:$M$105,5,FALSE),0))</f>
        <v/>
      </c>
      <c r="F3995" s="50">
        <f>IF(D3995="","",IFERROR(D3995*E3995/12,0))</f>
        <v/>
      </c>
      <c r="G3995" s="50">
        <f>IF(D3995="","",MIN(IFERROR(VLOOKUP(B3995,'Debt Inputs'!$A$6:$M$105,7,FALSE),0),D3995+F3995))</f>
        <v/>
      </c>
      <c r="H3995" s="50">
        <f>IF(D3995="","",IF(L3995=1,MAX(0,'Debt Inputs'!$B$2-SUM($G$3906:$G$4005)),0))</f>
        <v/>
      </c>
      <c r="I3995" s="50">
        <f>IF(D3995="","",MIN(D3995+F3995,G3995+H3995))</f>
        <v/>
      </c>
      <c r="J3995" s="50">
        <f>IF(D3995="","",MIN(D3995,MAX(0,I3995-F3995)))</f>
        <v/>
      </c>
      <c r="K3995" s="50">
        <f>IF(D3995="","",MAX(0,D3995+F3995-I3995))</f>
        <v/>
      </c>
      <c r="L3995" s="23">
        <f>IF(D3995="","",IF(D3995&lt;=0,"",1+COUNTIFS($D$3906:$D$4005,"&gt;0",$E$3906:$E$4005,"&gt;"&amp;E3995)))</f>
        <v/>
      </c>
      <c r="M3995" s="23">
        <f>IF(D3995="","",IF(AND(K3995&gt;0,L3995=1),"Yes","No"))</f>
        <v/>
      </c>
      <c r="N3995" s="50">
        <f>IF(D3995="","",N3895+F3995)</f>
        <v/>
      </c>
      <c r="O3995" s="49">
        <f>IF(D3995="","",IF(AND(K3995=0,K3895&gt;0),C3995,""))</f>
        <v/>
      </c>
    </row>
    <row r="3996">
      <c r="A3996" s="47">
        <f>IF(B3996="","",DATE(YEAR('Debt Inputs'!$E$2),MONTH('Debt Inputs'!$E$2)+39,1))</f>
        <v/>
      </c>
      <c r="B3996" s="18">
        <f>IF('Debt Inputs'!A96="","",'Debt Inputs'!A96)</f>
        <v/>
      </c>
      <c r="C3996" s="19">
        <f>IF(B3996="","",IFERROR(VLOOKUP(B3996,'Debt Inputs'!$A$6:$M$105,2,FALSE),""))</f>
        <v/>
      </c>
      <c r="D3996" s="48">
        <f>IF(B3996="","",K3896)</f>
        <v/>
      </c>
      <c r="E3996" s="21">
        <f>IF(B3996="","",IFERROR(VLOOKUP(B3996,'Debt Inputs'!$A$6:$M$105,5,FALSE),0))</f>
        <v/>
      </c>
      <c r="F3996" s="48">
        <f>IF(D3996="","",IFERROR(D3996*E3996/12,0))</f>
        <v/>
      </c>
      <c r="G3996" s="48">
        <f>IF(D3996="","",MIN(IFERROR(VLOOKUP(B3996,'Debt Inputs'!$A$6:$M$105,7,FALSE),0),D3996+F3996))</f>
        <v/>
      </c>
      <c r="H3996" s="48">
        <f>IF(D3996="","",IF(L3996=1,MAX(0,'Debt Inputs'!$B$2-SUM($G$3906:$G$4005)),0))</f>
        <v/>
      </c>
      <c r="I3996" s="48">
        <f>IF(D3996="","",MIN(D3996+F3996,G3996+H3996))</f>
        <v/>
      </c>
      <c r="J3996" s="48">
        <f>IF(D3996="","",MIN(D3996,MAX(0,I3996-F3996)))</f>
        <v/>
      </c>
      <c r="K3996" s="48">
        <f>IF(D3996="","",MAX(0,D3996+F3996-I3996))</f>
        <v/>
      </c>
      <c r="L3996" s="18">
        <f>IF(D3996="","",IF(D3996&lt;=0,"",1+COUNTIFS($D$3906:$D$4005,"&gt;0",$E$3906:$E$4005,"&gt;"&amp;E3996)))</f>
        <v/>
      </c>
      <c r="M3996" s="18">
        <f>IF(D3996="","",IF(AND(K3996&gt;0,L3996=1),"Yes","No"))</f>
        <v/>
      </c>
      <c r="N3996" s="48">
        <f>IF(D3996="","",N3896+F3996)</f>
        <v/>
      </c>
      <c r="O3996" s="47">
        <f>IF(D3996="","",IF(AND(K3996=0,K3896&gt;0),C3996,""))</f>
        <v/>
      </c>
    </row>
    <row r="3997">
      <c r="A3997" s="49">
        <f>IF(B3997="","",DATE(YEAR('Debt Inputs'!$E$2),MONTH('Debt Inputs'!$E$2)+39,1))</f>
        <v/>
      </c>
      <c r="B3997" s="23">
        <f>IF('Debt Inputs'!A97="","",'Debt Inputs'!A97)</f>
        <v/>
      </c>
      <c r="C3997" s="24">
        <f>IF(B3997="","",IFERROR(VLOOKUP(B3997,'Debt Inputs'!$A$6:$M$105,2,FALSE),""))</f>
        <v/>
      </c>
      <c r="D3997" s="50">
        <f>IF(B3997="","",K3897)</f>
        <v/>
      </c>
      <c r="E3997" s="26">
        <f>IF(B3997="","",IFERROR(VLOOKUP(B3997,'Debt Inputs'!$A$6:$M$105,5,FALSE),0))</f>
        <v/>
      </c>
      <c r="F3997" s="50">
        <f>IF(D3997="","",IFERROR(D3997*E3997/12,0))</f>
        <v/>
      </c>
      <c r="G3997" s="50">
        <f>IF(D3997="","",MIN(IFERROR(VLOOKUP(B3997,'Debt Inputs'!$A$6:$M$105,7,FALSE),0),D3997+F3997))</f>
        <v/>
      </c>
      <c r="H3997" s="50">
        <f>IF(D3997="","",IF(L3997=1,MAX(0,'Debt Inputs'!$B$2-SUM($G$3906:$G$4005)),0))</f>
        <v/>
      </c>
      <c r="I3997" s="50">
        <f>IF(D3997="","",MIN(D3997+F3997,G3997+H3997))</f>
        <v/>
      </c>
      <c r="J3997" s="50">
        <f>IF(D3997="","",MIN(D3997,MAX(0,I3997-F3997)))</f>
        <v/>
      </c>
      <c r="K3997" s="50">
        <f>IF(D3997="","",MAX(0,D3997+F3997-I3997))</f>
        <v/>
      </c>
      <c r="L3997" s="23">
        <f>IF(D3997="","",IF(D3997&lt;=0,"",1+COUNTIFS($D$3906:$D$4005,"&gt;0",$E$3906:$E$4005,"&gt;"&amp;E3997)))</f>
        <v/>
      </c>
      <c r="M3997" s="23">
        <f>IF(D3997="","",IF(AND(K3997&gt;0,L3997=1),"Yes","No"))</f>
        <v/>
      </c>
      <c r="N3997" s="50">
        <f>IF(D3997="","",N3897+F3997)</f>
        <v/>
      </c>
      <c r="O3997" s="49">
        <f>IF(D3997="","",IF(AND(K3997=0,K3897&gt;0),C3997,""))</f>
        <v/>
      </c>
    </row>
    <row r="3998">
      <c r="A3998" s="47">
        <f>IF(B3998="","",DATE(YEAR('Debt Inputs'!$E$2),MONTH('Debt Inputs'!$E$2)+39,1))</f>
        <v/>
      </c>
      <c r="B3998" s="18">
        <f>IF('Debt Inputs'!A98="","",'Debt Inputs'!A98)</f>
        <v/>
      </c>
      <c r="C3998" s="19">
        <f>IF(B3998="","",IFERROR(VLOOKUP(B3998,'Debt Inputs'!$A$6:$M$105,2,FALSE),""))</f>
        <v/>
      </c>
      <c r="D3998" s="48">
        <f>IF(B3998="","",K3898)</f>
        <v/>
      </c>
      <c r="E3998" s="21">
        <f>IF(B3998="","",IFERROR(VLOOKUP(B3998,'Debt Inputs'!$A$6:$M$105,5,FALSE),0))</f>
        <v/>
      </c>
      <c r="F3998" s="48">
        <f>IF(D3998="","",IFERROR(D3998*E3998/12,0))</f>
        <v/>
      </c>
      <c r="G3998" s="48">
        <f>IF(D3998="","",MIN(IFERROR(VLOOKUP(B3998,'Debt Inputs'!$A$6:$M$105,7,FALSE),0),D3998+F3998))</f>
        <v/>
      </c>
      <c r="H3998" s="48">
        <f>IF(D3998="","",IF(L3998=1,MAX(0,'Debt Inputs'!$B$2-SUM($G$3906:$G$4005)),0))</f>
        <v/>
      </c>
      <c r="I3998" s="48">
        <f>IF(D3998="","",MIN(D3998+F3998,G3998+H3998))</f>
        <v/>
      </c>
      <c r="J3998" s="48">
        <f>IF(D3998="","",MIN(D3998,MAX(0,I3998-F3998)))</f>
        <v/>
      </c>
      <c r="K3998" s="48">
        <f>IF(D3998="","",MAX(0,D3998+F3998-I3998))</f>
        <v/>
      </c>
      <c r="L3998" s="18">
        <f>IF(D3998="","",IF(D3998&lt;=0,"",1+COUNTIFS($D$3906:$D$4005,"&gt;0",$E$3906:$E$4005,"&gt;"&amp;E3998)))</f>
        <v/>
      </c>
      <c r="M3998" s="18">
        <f>IF(D3998="","",IF(AND(K3998&gt;0,L3998=1),"Yes","No"))</f>
        <v/>
      </c>
      <c r="N3998" s="48">
        <f>IF(D3998="","",N3898+F3998)</f>
        <v/>
      </c>
      <c r="O3998" s="47">
        <f>IF(D3998="","",IF(AND(K3998=0,K3898&gt;0),C3998,""))</f>
        <v/>
      </c>
    </row>
    <row r="3999">
      <c r="A3999" s="49">
        <f>IF(B3999="","",DATE(YEAR('Debt Inputs'!$E$2),MONTH('Debt Inputs'!$E$2)+39,1))</f>
        <v/>
      </c>
      <c r="B3999" s="23">
        <f>IF('Debt Inputs'!A99="","",'Debt Inputs'!A99)</f>
        <v/>
      </c>
      <c r="C3999" s="24">
        <f>IF(B3999="","",IFERROR(VLOOKUP(B3999,'Debt Inputs'!$A$6:$M$105,2,FALSE),""))</f>
        <v/>
      </c>
      <c r="D3999" s="50">
        <f>IF(B3999="","",K3899)</f>
        <v/>
      </c>
      <c r="E3999" s="26">
        <f>IF(B3999="","",IFERROR(VLOOKUP(B3999,'Debt Inputs'!$A$6:$M$105,5,FALSE),0))</f>
        <v/>
      </c>
      <c r="F3999" s="50">
        <f>IF(D3999="","",IFERROR(D3999*E3999/12,0))</f>
        <v/>
      </c>
      <c r="G3999" s="50">
        <f>IF(D3999="","",MIN(IFERROR(VLOOKUP(B3999,'Debt Inputs'!$A$6:$M$105,7,FALSE),0),D3999+F3999))</f>
        <v/>
      </c>
      <c r="H3999" s="50">
        <f>IF(D3999="","",IF(L3999=1,MAX(0,'Debt Inputs'!$B$2-SUM($G$3906:$G$4005)),0))</f>
        <v/>
      </c>
      <c r="I3999" s="50">
        <f>IF(D3999="","",MIN(D3999+F3999,G3999+H3999))</f>
        <v/>
      </c>
      <c r="J3999" s="50">
        <f>IF(D3999="","",MIN(D3999,MAX(0,I3999-F3999)))</f>
        <v/>
      </c>
      <c r="K3999" s="50">
        <f>IF(D3999="","",MAX(0,D3999+F3999-I3999))</f>
        <v/>
      </c>
      <c r="L3999" s="23">
        <f>IF(D3999="","",IF(D3999&lt;=0,"",1+COUNTIFS($D$3906:$D$4005,"&gt;0",$E$3906:$E$4005,"&gt;"&amp;E3999)))</f>
        <v/>
      </c>
      <c r="M3999" s="23">
        <f>IF(D3999="","",IF(AND(K3999&gt;0,L3999=1),"Yes","No"))</f>
        <v/>
      </c>
      <c r="N3999" s="50">
        <f>IF(D3999="","",N3899+F3999)</f>
        <v/>
      </c>
      <c r="O3999" s="49">
        <f>IF(D3999="","",IF(AND(K3999=0,K3899&gt;0),C3999,""))</f>
        <v/>
      </c>
    </row>
    <row r="4000">
      <c r="A4000" s="47">
        <f>IF(B4000="","",DATE(YEAR('Debt Inputs'!$E$2),MONTH('Debt Inputs'!$E$2)+39,1))</f>
        <v/>
      </c>
      <c r="B4000" s="18">
        <f>IF('Debt Inputs'!A100="","",'Debt Inputs'!A100)</f>
        <v/>
      </c>
      <c r="C4000" s="19">
        <f>IF(B4000="","",IFERROR(VLOOKUP(B4000,'Debt Inputs'!$A$6:$M$105,2,FALSE),""))</f>
        <v/>
      </c>
      <c r="D4000" s="48">
        <f>IF(B4000="","",K3900)</f>
        <v/>
      </c>
      <c r="E4000" s="21">
        <f>IF(B4000="","",IFERROR(VLOOKUP(B4000,'Debt Inputs'!$A$6:$M$105,5,FALSE),0))</f>
        <v/>
      </c>
      <c r="F4000" s="48">
        <f>IF(D4000="","",IFERROR(D4000*E4000/12,0))</f>
        <v/>
      </c>
      <c r="G4000" s="48">
        <f>IF(D4000="","",MIN(IFERROR(VLOOKUP(B4000,'Debt Inputs'!$A$6:$M$105,7,FALSE),0),D4000+F4000))</f>
        <v/>
      </c>
      <c r="H4000" s="48">
        <f>IF(D4000="","",IF(L4000=1,MAX(0,'Debt Inputs'!$B$2-SUM($G$3906:$G$4005)),0))</f>
        <v/>
      </c>
      <c r="I4000" s="48">
        <f>IF(D4000="","",MIN(D4000+F4000,G4000+H4000))</f>
        <v/>
      </c>
      <c r="J4000" s="48">
        <f>IF(D4000="","",MIN(D4000,MAX(0,I4000-F4000)))</f>
        <v/>
      </c>
      <c r="K4000" s="48">
        <f>IF(D4000="","",MAX(0,D4000+F4000-I4000))</f>
        <v/>
      </c>
      <c r="L4000" s="18">
        <f>IF(D4000="","",IF(D4000&lt;=0,"",1+COUNTIFS($D$3906:$D$4005,"&gt;0",$E$3906:$E$4005,"&gt;"&amp;E4000)))</f>
        <v/>
      </c>
      <c r="M4000" s="18">
        <f>IF(D4000="","",IF(AND(K4000&gt;0,L4000=1),"Yes","No"))</f>
        <v/>
      </c>
      <c r="N4000" s="48">
        <f>IF(D4000="","",N3900+F4000)</f>
        <v/>
      </c>
      <c r="O4000" s="47">
        <f>IF(D4000="","",IF(AND(K4000=0,K3900&gt;0),C4000,""))</f>
        <v/>
      </c>
    </row>
    <row r="4001">
      <c r="A4001" s="49">
        <f>IF(B4001="","",DATE(YEAR('Debt Inputs'!$E$2),MONTH('Debt Inputs'!$E$2)+39,1))</f>
        <v/>
      </c>
      <c r="B4001" s="23">
        <f>IF('Debt Inputs'!A101="","",'Debt Inputs'!A101)</f>
        <v/>
      </c>
      <c r="C4001" s="24">
        <f>IF(B4001="","",IFERROR(VLOOKUP(B4001,'Debt Inputs'!$A$6:$M$105,2,FALSE),""))</f>
        <v/>
      </c>
      <c r="D4001" s="50">
        <f>IF(B4001="","",K3901)</f>
        <v/>
      </c>
      <c r="E4001" s="26">
        <f>IF(B4001="","",IFERROR(VLOOKUP(B4001,'Debt Inputs'!$A$6:$M$105,5,FALSE),0))</f>
        <v/>
      </c>
      <c r="F4001" s="50">
        <f>IF(D4001="","",IFERROR(D4001*E4001/12,0))</f>
        <v/>
      </c>
      <c r="G4001" s="50">
        <f>IF(D4001="","",MIN(IFERROR(VLOOKUP(B4001,'Debt Inputs'!$A$6:$M$105,7,FALSE),0),D4001+F4001))</f>
        <v/>
      </c>
      <c r="H4001" s="50">
        <f>IF(D4001="","",IF(L4001=1,MAX(0,'Debt Inputs'!$B$2-SUM($G$3906:$G$4005)),0))</f>
        <v/>
      </c>
      <c r="I4001" s="50">
        <f>IF(D4001="","",MIN(D4001+F4001,G4001+H4001))</f>
        <v/>
      </c>
      <c r="J4001" s="50">
        <f>IF(D4001="","",MIN(D4001,MAX(0,I4001-F4001)))</f>
        <v/>
      </c>
      <c r="K4001" s="50">
        <f>IF(D4001="","",MAX(0,D4001+F4001-I4001))</f>
        <v/>
      </c>
      <c r="L4001" s="23">
        <f>IF(D4001="","",IF(D4001&lt;=0,"",1+COUNTIFS($D$3906:$D$4005,"&gt;0",$E$3906:$E$4005,"&gt;"&amp;E4001)))</f>
        <v/>
      </c>
      <c r="M4001" s="23">
        <f>IF(D4001="","",IF(AND(K4001&gt;0,L4001=1),"Yes","No"))</f>
        <v/>
      </c>
      <c r="N4001" s="50">
        <f>IF(D4001="","",N3901+F4001)</f>
        <v/>
      </c>
      <c r="O4001" s="49">
        <f>IF(D4001="","",IF(AND(K4001=0,K3901&gt;0),C4001,""))</f>
        <v/>
      </c>
    </row>
    <row r="4002">
      <c r="A4002" s="47">
        <f>IF(B4002="","",DATE(YEAR('Debt Inputs'!$E$2),MONTH('Debt Inputs'!$E$2)+39,1))</f>
        <v/>
      </c>
      <c r="B4002" s="18">
        <f>IF('Debt Inputs'!A102="","",'Debt Inputs'!A102)</f>
        <v/>
      </c>
      <c r="C4002" s="19">
        <f>IF(B4002="","",IFERROR(VLOOKUP(B4002,'Debt Inputs'!$A$6:$M$105,2,FALSE),""))</f>
        <v/>
      </c>
      <c r="D4002" s="48">
        <f>IF(B4002="","",K3902)</f>
        <v/>
      </c>
      <c r="E4002" s="21">
        <f>IF(B4002="","",IFERROR(VLOOKUP(B4002,'Debt Inputs'!$A$6:$M$105,5,FALSE),0))</f>
        <v/>
      </c>
      <c r="F4002" s="48">
        <f>IF(D4002="","",IFERROR(D4002*E4002/12,0))</f>
        <v/>
      </c>
      <c r="G4002" s="48">
        <f>IF(D4002="","",MIN(IFERROR(VLOOKUP(B4002,'Debt Inputs'!$A$6:$M$105,7,FALSE),0),D4002+F4002))</f>
        <v/>
      </c>
      <c r="H4002" s="48">
        <f>IF(D4002="","",IF(L4002=1,MAX(0,'Debt Inputs'!$B$2-SUM($G$3906:$G$4005)),0))</f>
        <v/>
      </c>
      <c r="I4002" s="48">
        <f>IF(D4002="","",MIN(D4002+F4002,G4002+H4002))</f>
        <v/>
      </c>
      <c r="J4002" s="48">
        <f>IF(D4002="","",MIN(D4002,MAX(0,I4002-F4002)))</f>
        <v/>
      </c>
      <c r="K4002" s="48">
        <f>IF(D4002="","",MAX(0,D4002+F4002-I4002))</f>
        <v/>
      </c>
      <c r="L4002" s="18">
        <f>IF(D4002="","",IF(D4002&lt;=0,"",1+COUNTIFS($D$3906:$D$4005,"&gt;0",$E$3906:$E$4005,"&gt;"&amp;E4002)))</f>
        <v/>
      </c>
      <c r="M4002" s="18">
        <f>IF(D4002="","",IF(AND(K4002&gt;0,L4002=1),"Yes","No"))</f>
        <v/>
      </c>
      <c r="N4002" s="48">
        <f>IF(D4002="","",N3902+F4002)</f>
        <v/>
      </c>
      <c r="O4002" s="47">
        <f>IF(D4002="","",IF(AND(K4002=0,K3902&gt;0),C4002,""))</f>
        <v/>
      </c>
    </row>
    <row r="4003">
      <c r="A4003" s="49">
        <f>IF(B4003="","",DATE(YEAR('Debt Inputs'!$E$2),MONTH('Debt Inputs'!$E$2)+39,1))</f>
        <v/>
      </c>
      <c r="B4003" s="23">
        <f>IF('Debt Inputs'!A103="","",'Debt Inputs'!A103)</f>
        <v/>
      </c>
      <c r="C4003" s="24">
        <f>IF(B4003="","",IFERROR(VLOOKUP(B4003,'Debt Inputs'!$A$6:$M$105,2,FALSE),""))</f>
        <v/>
      </c>
      <c r="D4003" s="50">
        <f>IF(B4003="","",K3903)</f>
        <v/>
      </c>
      <c r="E4003" s="26">
        <f>IF(B4003="","",IFERROR(VLOOKUP(B4003,'Debt Inputs'!$A$6:$M$105,5,FALSE),0))</f>
        <v/>
      </c>
      <c r="F4003" s="50">
        <f>IF(D4003="","",IFERROR(D4003*E4003/12,0))</f>
        <v/>
      </c>
      <c r="G4003" s="50">
        <f>IF(D4003="","",MIN(IFERROR(VLOOKUP(B4003,'Debt Inputs'!$A$6:$M$105,7,FALSE),0),D4003+F4003))</f>
        <v/>
      </c>
      <c r="H4003" s="50">
        <f>IF(D4003="","",IF(L4003=1,MAX(0,'Debt Inputs'!$B$2-SUM($G$3906:$G$4005)),0))</f>
        <v/>
      </c>
      <c r="I4003" s="50">
        <f>IF(D4003="","",MIN(D4003+F4003,G4003+H4003))</f>
        <v/>
      </c>
      <c r="J4003" s="50">
        <f>IF(D4003="","",MIN(D4003,MAX(0,I4003-F4003)))</f>
        <v/>
      </c>
      <c r="K4003" s="50">
        <f>IF(D4003="","",MAX(0,D4003+F4003-I4003))</f>
        <v/>
      </c>
      <c r="L4003" s="23">
        <f>IF(D4003="","",IF(D4003&lt;=0,"",1+COUNTIFS($D$3906:$D$4005,"&gt;0",$E$3906:$E$4005,"&gt;"&amp;E4003)))</f>
        <v/>
      </c>
      <c r="M4003" s="23">
        <f>IF(D4003="","",IF(AND(K4003&gt;0,L4003=1),"Yes","No"))</f>
        <v/>
      </c>
      <c r="N4003" s="50">
        <f>IF(D4003="","",N3903+F4003)</f>
        <v/>
      </c>
      <c r="O4003" s="49">
        <f>IF(D4003="","",IF(AND(K4003=0,K3903&gt;0),C4003,""))</f>
        <v/>
      </c>
    </row>
    <row r="4004">
      <c r="A4004" s="47">
        <f>IF(B4004="","",DATE(YEAR('Debt Inputs'!$E$2),MONTH('Debt Inputs'!$E$2)+39,1))</f>
        <v/>
      </c>
      <c r="B4004" s="18">
        <f>IF('Debt Inputs'!A104="","",'Debt Inputs'!A104)</f>
        <v/>
      </c>
      <c r="C4004" s="19">
        <f>IF(B4004="","",IFERROR(VLOOKUP(B4004,'Debt Inputs'!$A$6:$M$105,2,FALSE),""))</f>
        <v/>
      </c>
      <c r="D4004" s="48">
        <f>IF(B4004="","",K3904)</f>
        <v/>
      </c>
      <c r="E4004" s="21">
        <f>IF(B4004="","",IFERROR(VLOOKUP(B4004,'Debt Inputs'!$A$6:$M$105,5,FALSE),0))</f>
        <v/>
      </c>
      <c r="F4004" s="48">
        <f>IF(D4004="","",IFERROR(D4004*E4004/12,0))</f>
        <v/>
      </c>
      <c r="G4004" s="48">
        <f>IF(D4004="","",MIN(IFERROR(VLOOKUP(B4004,'Debt Inputs'!$A$6:$M$105,7,FALSE),0),D4004+F4004))</f>
        <v/>
      </c>
      <c r="H4004" s="48">
        <f>IF(D4004="","",IF(L4004=1,MAX(0,'Debt Inputs'!$B$2-SUM($G$3906:$G$4005)),0))</f>
        <v/>
      </c>
      <c r="I4004" s="48">
        <f>IF(D4004="","",MIN(D4004+F4004,G4004+H4004))</f>
        <v/>
      </c>
      <c r="J4004" s="48">
        <f>IF(D4004="","",MIN(D4004,MAX(0,I4004-F4004)))</f>
        <v/>
      </c>
      <c r="K4004" s="48">
        <f>IF(D4004="","",MAX(0,D4004+F4004-I4004))</f>
        <v/>
      </c>
      <c r="L4004" s="18">
        <f>IF(D4004="","",IF(D4004&lt;=0,"",1+COUNTIFS($D$3906:$D$4005,"&gt;0",$E$3906:$E$4005,"&gt;"&amp;E4004)))</f>
        <v/>
      </c>
      <c r="M4004" s="18">
        <f>IF(D4004="","",IF(AND(K4004&gt;0,L4004=1),"Yes","No"))</f>
        <v/>
      </c>
      <c r="N4004" s="48">
        <f>IF(D4004="","",N3904+F4004)</f>
        <v/>
      </c>
      <c r="O4004" s="47">
        <f>IF(D4004="","",IF(AND(K4004=0,K3904&gt;0),C4004,""))</f>
        <v/>
      </c>
    </row>
    <row r="4005">
      <c r="A4005" s="49">
        <f>IF(B4005="","",DATE(YEAR('Debt Inputs'!$E$2),MONTH('Debt Inputs'!$E$2)+39,1))</f>
        <v/>
      </c>
      <c r="B4005" s="23">
        <f>IF('Debt Inputs'!A105="","",'Debt Inputs'!A105)</f>
        <v/>
      </c>
      <c r="C4005" s="24">
        <f>IF(B4005="","",IFERROR(VLOOKUP(B4005,'Debt Inputs'!$A$6:$M$105,2,FALSE),""))</f>
        <v/>
      </c>
      <c r="D4005" s="50">
        <f>IF(B4005="","",K3905)</f>
        <v/>
      </c>
      <c r="E4005" s="26">
        <f>IF(B4005="","",IFERROR(VLOOKUP(B4005,'Debt Inputs'!$A$6:$M$105,5,FALSE),0))</f>
        <v/>
      </c>
      <c r="F4005" s="50">
        <f>IF(D4005="","",IFERROR(D4005*E4005/12,0))</f>
        <v/>
      </c>
      <c r="G4005" s="50">
        <f>IF(D4005="","",MIN(IFERROR(VLOOKUP(B4005,'Debt Inputs'!$A$6:$M$105,7,FALSE),0),D4005+F4005))</f>
        <v/>
      </c>
      <c r="H4005" s="50">
        <f>IF(D4005="","",IF(L4005=1,MAX(0,'Debt Inputs'!$B$2-SUM($G$3906:$G$4005)),0))</f>
        <v/>
      </c>
      <c r="I4005" s="50">
        <f>IF(D4005="","",MIN(D4005+F4005,G4005+H4005))</f>
        <v/>
      </c>
      <c r="J4005" s="50">
        <f>IF(D4005="","",MIN(D4005,MAX(0,I4005-F4005)))</f>
        <v/>
      </c>
      <c r="K4005" s="50">
        <f>IF(D4005="","",MAX(0,D4005+F4005-I4005))</f>
        <v/>
      </c>
      <c r="L4005" s="23">
        <f>IF(D4005="","",IF(D4005&lt;=0,"",1+COUNTIFS($D$3906:$D$4005,"&gt;0",$E$3906:$E$4005,"&gt;"&amp;E4005)))</f>
        <v/>
      </c>
      <c r="M4005" s="23">
        <f>IF(D4005="","",IF(AND(K4005&gt;0,L4005=1),"Yes","No"))</f>
        <v/>
      </c>
      <c r="N4005" s="50">
        <f>IF(D4005="","",N3905+F4005)</f>
        <v/>
      </c>
      <c r="O4005" s="49">
        <f>IF(D4005="","",IF(AND(K4005=0,K3905&gt;0),C4005,""))</f>
        <v/>
      </c>
    </row>
    <row r="4006">
      <c r="A4006" s="47">
        <f>IF(B4006="","",DATE(YEAR('Debt Inputs'!$E$2),MONTH('Debt Inputs'!$E$2)+40,1))</f>
        <v/>
      </c>
      <c r="B4006" s="18">
        <f>IF('Debt Inputs'!A6="","",'Debt Inputs'!A6)</f>
        <v/>
      </c>
      <c r="C4006" s="19">
        <f>IF(B4006="","",IFERROR(VLOOKUP(B4006,'Debt Inputs'!$A$6:$M$105,2,FALSE),""))</f>
        <v/>
      </c>
      <c r="D4006" s="48">
        <f>IF(B4006="","",K3906)</f>
        <v/>
      </c>
      <c r="E4006" s="21">
        <f>IF(B4006="","",IFERROR(VLOOKUP(B4006,'Debt Inputs'!$A$6:$M$105,5,FALSE),0))</f>
        <v/>
      </c>
      <c r="F4006" s="48">
        <f>IF(D4006="","",IFERROR(D4006*E4006/12,0))</f>
        <v/>
      </c>
      <c r="G4006" s="48">
        <f>IF(D4006="","",MIN(IFERROR(VLOOKUP(B4006,'Debt Inputs'!$A$6:$M$105,7,FALSE),0),D4006+F4006))</f>
        <v/>
      </c>
      <c r="H4006" s="48">
        <f>IF(D4006="","",IF(L4006=1,MAX(0,'Debt Inputs'!$B$2-SUM($G$4006:$G$4105)),0))</f>
        <v/>
      </c>
      <c r="I4006" s="48">
        <f>IF(D4006="","",MIN(D4006+F4006,G4006+H4006))</f>
        <v/>
      </c>
      <c r="J4006" s="48">
        <f>IF(D4006="","",MIN(D4006,MAX(0,I4006-F4006)))</f>
        <v/>
      </c>
      <c r="K4006" s="48">
        <f>IF(D4006="","",MAX(0,D4006+F4006-I4006))</f>
        <v/>
      </c>
      <c r="L4006" s="18">
        <f>IF(D4006="","",IF(D4006&lt;=0,"",1+COUNTIFS($D$4006:$D$4105,"&gt;0",$E$4006:$E$4105,"&gt;"&amp;E4006)))</f>
        <v/>
      </c>
      <c r="M4006" s="18">
        <f>IF(D4006="","",IF(AND(K4006&gt;0,L4006=1),"Yes","No"))</f>
        <v/>
      </c>
      <c r="N4006" s="48">
        <f>IF(D4006="","",N3906+F4006)</f>
        <v/>
      </c>
      <c r="O4006" s="47">
        <f>IF(D4006="","",IF(AND(K4006=0,K3906&gt;0),C4006,""))</f>
        <v/>
      </c>
    </row>
    <row r="4007">
      <c r="A4007" s="49">
        <f>IF(B4007="","",DATE(YEAR('Debt Inputs'!$E$2),MONTH('Debt Inputs'!$E$2)+40,1))</f>
        <v/>
      </c>
      <c r="B4007" s="23">
        <f>IF('Debt Inputs'!A7="","",'Debt Inputs'!A7)</f>
        <v/>
      </c>
      <c r="C4007" s="24">
        <f>IF(B4007="","",IFERROR(VLOOKUP(B4007,'Debt Inputs'!$A$6:$M$105,2,FALSE),""))</f>
        <v/>
      </c>
      <c r="D4007" s="50">
        <f>IF(B4007="","",K3907)</f>
        <v/>
      </c>
      <c r="E4007" s="26">
        <f>IF(B4007="","",IFERROR(VLOOKUP(B4007,'Debt Inputs'!$A$6:$M$105,5,FALSE),0))</f>
        <v/>
      </c>
      <c r="F4007" s="50">
        <f>IF(D4007="","",IFERROR(D4007*E4007/12,0))</f>
        <v/>
      </c>
      <c r="G4007" s="50">
        <f>IF(D4007="","",MIN(IFERROR(VLOOKUP(B4007,'Debt Inputs'!$A$6:$M$105,7,FALSE),0),D4007+F4007))</f>
        <v/>
      </c>
      <c r="H4007" s="50">
        <f>IF(D4007="","",IF(L4007=1,MAX(0,'Debt Inputs'!$B$2-SUM($G$4006:$G$4105)),0))</f>
        <v/>
      </c>
      <c r="I4007" s="50">
        <f>IF(D4007="","",MIN(D4007+F4007,G4007+H4007))</f>
        <v/>
      </c>
      <c r="J4007" s="50">
        <f>IF(D4007="","",MIN(D4007,MAX(0,I4007-F4007)))</f>
        <v/>
      </c>
      <c r="K4007" s="50">
        <f>IF(D4007="","",MAX(0,D4007+F4007-I4007))</f>
        <v/>
      </c>
      <c r="L4007" s="23">
        <f>IF(D4007="","",IF(D4007&lt;=0,"",1+COUNTIFS($D$4006:$D$4105,"&gt;0",$E$4006:$E$4105,"&gt;"&amp;E4007)))</f>
        <v/>
      </c>
      <c r="M4007" s="23">
        <f>IF(D4007="","",IF(AND(K4007&gt;0,L4007=1),"Yes","No"))</f>
        <v/>
      </c>
      <c r="N4007" s="50">
        <f>IF(D4007="","",N3907+F4007)</f>
        <v/>
      </c>
      <c r="O4007" s="49">
        <f>IF(D4007="","",IF(AND(K4007=0,K3907&gt;0),C4007,""))</f>
        <v/>
      </c>
    </row>
    <row r="4008">
      <c r="A4008" s="47">
        <f>IF(B4008="","",DATE(YEAR('Debt Inputs'!$E$2),MONTH('Debt Inputs'!$E$2)+40,1))</f>
        <v/>
      </c>
      <c r="B4008" s="18">
        <f>IF('Debt Inputs'!A8="","",'Debt Inputs'!A8)</f>
        <v/>
      </c>
      <c r="C4008" s="19">
        <f>IF(B4008="","",IFERROR(VLOOKUP(B4008,'Debt Inputs'!$A$6:$M$105,2,FALSE),""))</f>
        <v/>
      </c>
      <c r="D4008" s="48">
        <f>IF(B4008="","",K3908)</f>
        <v/>
      </c>
      <c r="E4008" s="21">
        <f>IF(B4008="","",IFERROR(VLOOKUP(B4008,'Debt Inputs'!$A$6:$M$105,5,FALSE),0))</f>
        <v/>
      </c>
      <c r="F4008" s="48">
        <f>IF(D4008="","",IFERROR(D4008*E4008/12,0))</f>
        <v/>
      </c>
      <c r="G4008" s="48">
        <f>IF(D4008="","",MIN(IFERROR(VLOOKUP(B4008,'Debt Inputs'!$A$6:$M$105,7,FALSE),0),D4008+F4008))</f>
        <v/>
      </c>
      <c r="H4008" s="48">
        <f>IF(D4008="","",IF(L4008=1,MAX(0,'Debt Inputs'!$B$2-SUM($G$4006:$G$4105)),0))</f>
        <v/>
      </c>
      <c r="I4008" s="48">
        <f>IF(D4008="","",MIN(D4008+F4008,G4008+H4008))</f>
        <v/>
      </c>
      <c r="J4008" s="48">
        <f>IF(D4008="","",MIN(D4008,MAX(0,I4008-F4008)))</f>
        <v/>
      </c>
      <c r="K4008" s="48">
        <f>IF(D4008="","",MAX(0,D4008+F4008-I4008))</f>
        <v/>
      </c>
      <c r="L4008" s="18">
        <f>IF(D4008="","",IF(D4008&lt;=0,"",1+COUNTIFS($D$4006:$D$4105,"&gt;0",$E$4006:$E$4105,"&gt;"&amp;E4008)))</f>
        <v/>
      </c>
      <c r="M4008" s="18">
        <f>IF(D4008="","",IF(AND(K4008&gt;0,L4008=1),"Yes","No"))</f>
        <v/>
      </c>
      <c r="N4008" s="48">
        <f>IF(D4008="","",N3908+F4008)</f>
        <v/>
      </c>
      <c r="O4008" s="47">
        <f>IF(D4008="","",IF(AND(K4008=0,K3908&gt;0),C4008,""))</f>
        <v/>
      </c>
    </row>
    <row r="4009">
      <c r="A4009" s="49">
        <f>IF(B4009="","",DATE(YEAR('Debt Inputs'!$E$2),MONTH('Debt Inputs'!$E$2)+40,1))</f>
        <v/>
      </c>
      <c r="B4009" s="23">
        <f>IF('Debt Inputs'!A9="","",'Debt Inputs'!A9)</f>
        <v/>
      </c>
      <c r="C4009" s="24">
        <f>IF(B4009="","",IFERROR(VLOOKUP(B4009,'Debt Inputs'!$A$6:$M$105,2,FALSE),""))</f>
        <v/>
      </c>
      <c r="D4009" s="50">
        <f>IF(B4009="","",K3909)</f>
        <v/>
      </c>
      <c r="E4009" s="26">
        <f>IF(B4009="","",IFERROR(VLOOKUP(B4009,'Debt Inputs'!$A$6:$M$105,5,FALSE),0))</f>
        <v/>
      </c>
      <c r="F4009" s="50">
        <f>IF(D4009="","",IFERROR(D4009*E4009/12,0))</f>
        <v/>
      </c>
      <c r="G4009" s="50">
        <f>IF(D4009="","",MIN(IFERROR(VLOOKUP(B4009,'Debt Inputs'!$A$6:$M$105,7,FALSE),0),D4009+F4009))</f>
        <v/>
      </c>
      <c r="H4009" s="50">
        <f>IF(D4009="","",IF(L4009=1,MAX(0,'Debt Inputs'!$B$2-SUM($G$4006:$G$4105)),0))</f>
        <v/>
      </c>
      <c r="I4009" s="50">
        <f>IF(D4009="","",MIN(D4009+F4009,G4009+H4009))</f>
        <v/>
      </c>
      <c r="J4009" s="50">
        <f>IF(D4009="","",MIN(D4009,MAX(0,I4009-F4009)))</f>
        <v/>
      </c>
      <c r="K4009" s="50">
        <f>IF(D4009="","",MAX(0,D4009+F4009-I4009))</f>
        <v/>
      </c>
      <c r="L4009" s="23">
        <f>IF(D4009="","",IF(D4009&lt;=0,"",1+COUNTIFS($D$4006:$D$4105,"&gt;0",$E$4006:$E$4105,"&gt;"&amp;E4009)))</f>
        <v/>
      </c>
      <c r="M4009" s="23">
        <f>IF(D4009="","",IF(AND(K4009&gt;0,L4009=1),"Yes","No"))</f>
        <v/>
      </c>
      <c r="N4009" s="50">
        <f>IF(D4009="","",N3909+F4009)</f>
        <v/>
      </c>
      <c r="O4009" s="49">
        <f>IF(D4009="","",IF(AND(K4009=0,K3909&gt;0),C4009,""))</f>
        <v/>
      </c>
    </row>
    <row r="4010">
      <c r="A4010" s="47">
        <f>IF(B4010="","",DATE(YEAR('Debt Inputs'!$E$2),MONTH('Debt Inputs'!$E$2)+40,1))</f>
        <v/>
      </c>
      <c r="B4010" s="18">
        <f>IF('Debt Inputs'!A10="","",'Debt Inputs'!A10)</f>
        <v/>
      </c>
      <c r="C4010" s="19">
        <f>IF(B4010="","",IFERROR(VLOOKUP(B4010,'Debt Inputs'!$A$6:$M$105,2,FALSE),""))</f>
        <v/>
      </c>
      <c r="D4010" s="48">
        <f>IF(B4010="","",K3910)</f>
        <v/>
      </c>
      <c r="E4010" s="21">
        <f>IF(B4010="","",IFERROR(VLOOKUP(B4010,'Debt Inputs'!$A$6:$M$105,5,FALSE),0))</f>
        <v/>
      </c>
      <c r="F4010" s="48">
        <f>IF(D4010="","",IFERROR(D4010*E4010/12,0))</f>
        <v/>
      </c>
      <c r="G4010" s="48">
        <f>IF(D4010="","",MIN(IFERROR(VLOOKUP(B4010,'Debt Inputs'!$A$6:$M$105,7,FALSE),0),D4010+F4010))</f>
        <v/>
      </c>
      <c r="H4010" s="48">
        <f>IF(D4010="","",IF(L4010=1,MAX(0,'Debt Inputs'!$B$2-SUM($G$4006:$G$4105)),0))</f>
        <v/>
      </c>
      <c r="I4010" s="48">
        <f>IF(D4010="","",MIN(D4010+F4010,G4010+H4010))</f>
        <v/>
      </c>
      <c r="J4010" s="48">
        <f>IF(D4010="","",MIN(D4010,MAX(0,I4010-F4010)))</f>
        <v/>
      </c>
      <c r="K4010" s="48">
        <f>IF(D4010="","",MAX(0,D4010+F4010-I4010))</f>
        <v/>
      </c>
      <c r="L4010" s="18">
        <f>IF(D4010="","",IF(D4010&lt;=0,"",1+COUNTIFS($D$4006:$D$4105,"&gt;0",$E$4006:$E$4105,"&gt;"&amp;E4010)))</f>
        <v/>
      </c>
      <c r="M4010" s="18">
        <f>IF(D4010="","",IF(AND(K4010&gt;0,L4010=1),"Yes","No"))</f>
        <v/>
      </c>
      <c r="N4010" s="48">
        <f>IF(D4010="","",N3910+F4010)</f>
        <v/>
      </c>
      <c r="O4010" s="47">
        <f>IF(D4010="","",IF(AND(K4010=0,K3910&gt;0),C4010,""))</f>
        <v/>
      </c>
    </row>
    <row r="4011">
      <c r="A4011" s="49">
        <f>IF(B4011="","",DATE(YEAR('Debt Inputs'!$E$2),MONTH('Debt Inputs'!$E$2)+40,1))</f>
        <v/>
      </c>
      <c r="B4011" s="23">
        <f>IF('Debt Inputs'!A11="","",'Debt Inputs'!A11)</f>
        <v/>
      </c>
      <c r="C4011" s="24">
        <f>IF(B4011="","",IFERROR(VLOOKUP(B4011,'Debt Inputs'!$A$6:$M$105,2,FALSE),""))</f>
        <v/>
      </c>
      <c r="D4011" s="50">
        <f>IF(B4011="","",K3911)</f>
        <v/>
      </c>
      <c r="E4011" s="26">
        <f>IF(B4011="","",IFERROR(VLOOKUP(B4011,'Debt Inputs'!$A$6:$M$105,5,FALSE),0))</f>
        <v/>
      </c>
      <c r="F4011" s="50">
        <f>IF(D4011="","",IFERROR(D4011*E4011/12,0))</f>
        <v/>
      </c>
      <c r="G4011" s="50">
        <f>IF(D4011="","",MIN(IFERROR(VLOOKUP(B4011,'Debt Inputs'!$A$6:$M$105,7,FALSE),0),D4011+F4011))</f>
        <v/>
      </c>
      <c r="H4011" s="50">
        <f>IF(D4011="","",IF(L4011=1,MAX(0,'Debt Inputs'!$B$2-SUM($G$4006:$G$4105)),0))</f>
        <v/>
      </c>
      <c r="I4011" s="50">
        <f>IF(D4011="","",MIN(D4011+F4011,G4011+H4011))</f>
        <v/>
      </c>
      <c r="J4011" s="50">
        <f>IF(D4011="","",MIN(D4011,MAX(0,I4011-F4011)))</f>
        <v/>
      </c>
      <c r="K4011" s="50">
        <f>IF(D4011="","",MAX(0,D4011+F4011-I4011))</f>
        <v/>
      </c>
      <c r="L4011" s="23">
        <f>IF(D4011="","",IF(D4011&lt;=0,"",1+COUNTIFS($D$4006:$D$4105,"&gt;0",$E$4006:$E$4105,"&gt;"&amp;E4011)))</f>
        <v/>
      </c>
      <c r="M4011" s="23">
        <f>IF(D4011="","",IF(AND(K4011&gt;0,L4011=1),"Yes","No"))</f>
        <v/>
      </c>
      <c r="N4011" s="50">
        <f>IF(D4011="","",N3911+F4011)</f>
        <v/>
      </c>
      <c r="O4011" s="49">
        <f>IF(D4011="","",IF(AND(K4011=0,K3911&gt;0),C4011,""))</f>
        <v/>
      </c>
    </row>
    <row r="4012">
      <c r="A4012" s="47">
        <f>IF(B4012="","",DATE(YEAR('Debt Inputs'!$E$2),MONTH('Debt Inputs'!$E$2)+40,1))</f>
        <v/>
      </c>
      <c r="B4012" s="18">
        <f>IF('Debt Inputs'!A12="","",'Debt Inputs'!A12)</f>
        <v/>
      </c>
      <c r="C4012" s="19">
        <f>IF(B4012="","",IFERROR(VLOOKUP(B4012,'Debt Inputs'!$A$6:$M$105,2,FALSE),""))</f>
        <v/>
      </c>
      <c r="D4012" s="48">
        <f>IF(B4012="","",K3912)</f>
        <v/>
      </c>
      <c r="E4012" s="21">
        <f>IF(B4012="","",IFERROR(VLOOKUP(B4012,'Debt Inputs'!$A$6:$M$105,5,FALSE),0))</f>
        <v/>
      </c>
      <c r="F4012" s="48">
        <f>IF(D4012="","",IFERROR(D4012*E4012/12,0))</f>
        <v/>
      </c>
      <c r="G4012" s="48">
        <f>IF(D4012="","",MIN(IFERROR(VLOOKUP(B4012,'Debt Inputs'!$A$6:$M$105,7,FALSE),0),D4012+F4012))</f>
        <v/>
      </c>
      <c r="H4012" s="48">
        <f>IF(D4012="","",IF(L4012=1,MAX(0,'Debt Inputs'!$B$2-SUM($G$4006:$G$4105)),0))</f>
        <v/>
      </c>
      <c r="I4012" s="48">
        <f>IF(D4012="","",MIN(D4012+F4012,G4012+H4012))</f>
        <v/>
      </c>
      <c r="J4012" s="48">
        <f>IF(D4012="","",MIN(D4012,MAX(0,I4012-F4012)))</f>
        <v/>
      </c>
      <c r="K4012" s="48">
        <f>IF(D4012="","",MAX(0,D4012+F4012-I4012))</f>
        <v/>
      </c>
      <c r="L4012" s="18">
        <f>IF(D4012="","",IF(D4012&lt;=0,"",1+COUNTIFS($D$4006:$D$4105,"&gt;0",$E$4006:$E$4105,"&gt;"&amp;E4012)))</f>
        <v/>
      </c>
      <c r="M4012" s="18">
        <f>IF(D4012="","",IF(AND(K4012&gt;0,L4012=1),"Yes","No"))</f>
        <v/>
      </c>
      <c r="N4012" s="48">
        <f>IF(D4012="","",N3912+F4012)</f>
        <v/>
      </c>
      <c r="O4012" s="47">
        <f>IF(D4012="","",IF(AND(K4012=0,K3912&gt;0),C4012,""))</f>
        <v/>
      </c>
    </row>
    <row r="4013">
      <c r="A4013" s="49">
        <f>IF(B4013="","",DATE(YEAR('Debt Inputs'!$E$2),MONTH('Debt Inputs'!$E$2)+40,1))</f>
        <v/>
      </c>
      <c r="B4013" s="23">
        <f>IF('Debt Inputs'!A13="","",'Debt Inputs'!A13)</f>
        <v/>
      </c>
      <c r="C4013" s="24">
        <f>IF(B4013="","",IFERROR(VLOOKUP(B4013,'Debt Inputs'!$A$6:$M$105,2,FALSE),""))</f>
        <v/>
      </c>
      <c r="D4013" s="50">
        <f>IF(B4013="","",K3913)</f>
        <v/>
      </c>
      <c r="E4013" s="26">
        <f>IF(B4013="","",IFERROR(VLOOKUP(B4013,'Debt Inputs'!$A$6:$M$105,5,FALSE),0))</f>
        <v/>
      </c>
      <c r="F4013" s="50">
        <f>IF(D4013="","",IFERROR(D4013*E4013/12,0))</f>
        <v/>
      </c>
      <c r="G4013" s="50">
        <f>IF(D4013="","",MIN(IFERROR(VLOOKUP(B4013,'Debt Inputs'!$A$6:$M$105,7,FALSE),0),D4013+F4013))</f>
        <v/>
      </c>
      <c r="H4013" s="50">
        <f>IF(D4013="","",IF(L4013=1,MAX(0,'Debt Inputs'!$B$2-SUM($G$4006:$G$4105)),0))</f>
        <v/>
      </c>
      <c r="I4013" s="50">
        <f>IF(D4013="","",MIN(D4013+F4013,G4013+H4013))</f>
        <v/>
      </c>
      <c r="J4013" s="50">
        <f>IF(D4013="","",MIN(D4013,MAX(0,I4013-F4013)))</f>
        <v/>
      </c>
      <c r="K4013" s="50">
        <f>IF(D4013="","",MAX(0,D4013+F4013-I4013))</f>
        <v/>
      </c>
      <c r="L4013" s="23">
        <f>IF(D4013="","",IF(D4013&lt;=0,"",1+COUNTIFS($D$4006:$D$4105,"&gt;0",$E$4006:$E$4105,"&gt;"&amp;E4013)))</f>
        <v/>
      </c>
      <c r="M4013" s="23">
        <f>IF(D4013="","",IF(AND(K4013&gt;0,L4013=1),"Yes","No"))</f>
        <v/>
      </c>
      <c r="N4013" s="50">
        <f>IF(D4013="","",N3913+F4013)</f>
        <v/>
      </c>
      <c r="O4013" s="49">
        <f>IF(D4013="","",IF(AND(K4013=0,K3913&gt;0),C4013,""))</f>
        <v/>
      </c>
    </row>
    <row r="4014">
      <c r="A4014" s="47">
        <f>IF(B4014="","",DATE(YEAR('Debt Inputs'!$E$2),MONTH('Debt Inputs'!$E$2)+40,1))</f>
        <v/>
      </c>
      <c r="B4014" s="18">
        <f>IF('Debt Inputs'!A14="","",'Debt Inputs'!A14)</f>
        <v/>
      </c>
      <c r="C4014" s="19">
        <f>IF(B4014="","",IFERROR(VLOOKUP(B4014,'Debt Inputs'!$A$6:$M$105,2,FALSE),""))</f>
        <v/>
      </c>
      <c r="D4014" s="48">
        <f>IF(B4014="","",K3914)</f>
        <v/>
      </c>
      <c r="E4014" s="21">
        <f>IF(B4014="","",IFERROR(VLOOKUP(B4014,'Debt Inputs'!$A$6:$M$105,5,FALSE),0))</f>
        <v/>
      </c>
      <c r="F4014" s="48">
        <f>IF(D4014="","",IFERROR(D4014*E4014/12,0))</f>
        <v/>
      </c>
      <c r="G4014" s="48">
        <f>IF(D4014="","",MIN(IFERROR(VLOOKUP(B4014,'Debt Inputs'!$A$6:$M$105,7,FALSE),0),D4014+F4014))</f>
        <v/>
      </c>
      <c r="H4014" s="48">
        <f>IF(D4014="","",IF(L4014=1,MAX(0,'Debt Inputs'!$B$2-SUM($G$4006:$G$4105)),0))</f>
        <v/>
      </c>
      <c r="I4014" s="48">
        <f>IF(D4014="","",MIN(D4014+F4014,G4014+H4014))</f>
        <v/>
      </c>
      <c r="J4014" s="48">
        <f>IF(D4014="","",MIN(D4014,MAX(0,I4014-F4014)))</f>
        <v/>
      </c>
      <c r="K4014" s="48">
        <f>IF(D4014="","",MAX(0,D4014+F4014-I4014))</f>
        <v/>
      </c>
      <c r="L4014" s="18">
        <f>IF(D4014="","",IF(D4014&lt;=0,"",1+COUNTIFS($D$4006:$D$4105,"&gt;0",$E$4006:$E$4105,"&gt;"&amp;E4014)))</f>
        <v/>
      </c>
      <c r="M4014" s="18">
        <f>IF(D4014="","",IF(AND(K4014&gt;0,L4014=1),"Yes","No"))</f>
        <v/>
      </c>
      <c r="N4014" s="48">
        <f>IF(D4014="","",N3914+F4014)</f>
        <v/>
      </c>
      <c r="O4014" s="47">
        <f>IF(D4014="","",IF(AND(K4014=0,K3914&gt;0),C4014,""))</f>
        <v/>
      </c>
    </row>
    <row r="4015">
      <c r="A4015" s="49">
        <f>IF(B4015="","",DATE(YEAR('Debt Inputs'!$E$2),MONTH('Debt Inputs'!$E$2)+40,1))</f>
        <v/>
      </c>
      <c r="B4015" s="23">
        <f>IF('Debt Inputs'!A15="","",'Debt Inputs'!A15)</f>
        <v/>
      </c>
      <c r="C4015" s="24">
        <f>IF(B4015="","",IFERROR(VLOOKUP(B4015,'Debt Inputs'!$A$6:$M$105,2,FALSE),""))</f>
        <v/>
      </c>
      <c r="D4015" s="50">
        <f>IF(B4015="","",K3915)</f>
        <v/>
      </c>
      <c r="E4015" s="26">
        <f>IF(B4015="","",IFERROR(VLOOKUP(B4015,'Debt Inputs'!$A$6:$M$105,5,FALSE),0))</f>
        <v/>
      </c>
      <c r="F4015" s="50">
        <f>IF(D4015="","",IFERROR(D4015*E4015/12,0))</f>
        <v/>
      </c>
      <c r="G4015" s="50">
        <f>IF(D4015="","",MIN(IFERROR(VLOOKUP(B4015,'Debt Inputs'!$A$6:$M$105,7,FALSE),0),D4015+F4015))</f>
        <v/>
      </c>
      <c r="H4015" s="50">
        <f>IF(D4015="","",IF(L4015=1,MAX(0,'Debt Inputs'!$B$2-SUM($G$4006:$G$4105)),0))</f>
        <v/>
      </c>
      <c r="I4015" s="50">
        <f>IF(D4015="","",MIN(D4015+F4015,G4015+H4015))</f>
        <v/>
      </c>
      <c r="J4015" s="50">
        <f>IF(D4015="","",MIN(D4015,MAX(0,I4015-F4015)))</f>
        <v/>
      </c>
      <c r="K4015" s="50">
        <f>IF(D4015="","",MAX(0,D4015+F4015-I4015))</f>
        <v/>
      </c>
      <c r="L4015" s="23">
        <f>IF(D4015="","",IF(D4015&lt;=0,"",1+COUNTIFS($D$4006:$D$4105,"&gt;0",$E$4006:$E$4105,"&gt;"&amp;E4015)))</f>
        <v/>
      </c>
      <c r="M4015" s="23">
        <f>IF(D4015="","",IF(AND(K4015&gt;0,L4015=1),"Yes","No"))</f>
        <v/>
      </c>
      <c r="N4015" s="50">
        <f>IF(D4015="","",N3915+F4015)</f>
        <v/>
      </c>
      <c r="O4015" s="49">
        <f>IF(D4015="","",IF(AND(K4015=0,K3915&gt;0),C4015,""))</f>
        <v/>
      </c>
    </row>
    <row r="4016">
      <c r="A4016" s="47">
        <f>IF(B4016="","",DATE(YEAR('Debt Inputs'!$E$2),MONTH('Debt Inputs'!$E$2)+40,1))</f>
        <v/>
      </c>
      <c r="B4016" s="18">
        <f>IF('Debt Inputs'!A16="","",'Debt Inputs'!A16)</f>
        <v/>
      </c>
      <c r="C4016" s="19">
        <f>IF(B4016="","",IFERROR(VLOOKUP(B4016,'Debt Inputs'!$A$6:$M$105,2,FALSE),""))</f>
        <v/>
      </c>
      <c r="D4016" s="48">
        <f>IF(B4016="","",K3916)</f>
        <v/>
      </c>
      <c r="E4016" s="21">
        <f>IF(B4016="","",IFERROR(VLOOKUP(B4016,'Debt Inputs'!$A$6:$M$105,5,FALSE),0))</f>
        <v/>
      </c>
      <c r="F4016" s="48">
        <f>IF(D4016="","",IFERROR(D4016*E4016/12,0))</f>
        <v/>
      </c>
      <c r="G4016" s="48">
        <f>IF(D4016="","",MIN(IFERROR(VLOOKUP(B4016,'Debt Inputs'!$A$6:$M$105,7,FALSE),0),D4016+F4016))</f>
        <v/>
      </c>
      <c r="H4016" s="48">
        <f>IF(D4016="","",IF(L4016=1,MAX(0,'Debt Inputs'!$B$2-SUM($G$4006:$G$4105)),0))</f>
        <v/>
      </c>
      <c r="I4016" s="48">
        <f>IF(D4016="","",MIN(D4016+F4016,G4016+H4016))</f>
        <v/>
      </c>
      <c r="J4016" s="48">
        <f>IF(D4016="","",MIN(D4016,MAX(0,I4016-F4016)))</f>
        <v/>
      </c>
      <c r="K4016" s="48">
        <f>IF(D4016="","",MAX(0,D4016+F4016-I4016))</f>
        <v/>
      </c>
      <c r="L4016" s="18">
        <f>IF(D4016="","",IF(D4016&lt;=0,"",1+COUNTIFS($D$4006:$D$4105,"&gt;0",$E$4006:$E$4105,"&gt;"&amp;E4016)))</f>
        <v/>
      </c>
      <c r="M4016" s="18">
        <f>IF(D4016="","",IF(AND(K4016&gt;0,L4016=1),"Yes","No"))</f>
        <v/>
      </c>
      <c r="N4016" s="48">
        <f>IF(D4016="","",N3916+F4016)</f>
        <v/>
      </c>
      <c r="O4016" s="47">
        <f>IF(D4016="","",IF(AND(K4016=0,K3916&gt;0),C4016,""))</f>
        <v/>
      </c>
    </row>
    <row r="4017">
      <c r="A4017" s="49">
        <f>IF(B4017="","",DATE(YEAR('Debt Inputs'!$E$2),MONTH('Debt Inputs'!$E$2)+40,1))</f>
        <v/>
      </c>
      <c r="B4017" s="23">
        <f>IF('Debt Inputs'!A17="","",'Debt Inputs'!A17)</f>
        <v/>
      </c>
      <c r="C4017" s="24">
        <f>IF(B4017="","",IFERROR(VLOOKUP(B4017,'Debt Inputs'!$A$6:$M$105,2,FALSE),""))</f>
        <v/>
      </c>
      <c r="D4017" s="50">
        <f>IF(B4017="","",K3917)</f>
        <v/>
      </c>
      <c r="E4017" s="26">
        <f>IF(B4017="","",IFERROR(VLOOKUP(B4017,'Debt Inputs'!$A$6:$M$105,5,FALSE),0))</f>
        <v/>
      </c>
      <c r="F4017" s="50">
        <f>IF(D4017="","",IFERROR(D4017*E4017/12,0))</f>
        <v/>
      </c>
      <c r="G4017" s="50">
        <f>IF(D4017="","",MIN(IFERROR(VLOOKUP(B4017,'Debt Inputs'!$A$6:$M$105,7,FALSE),0),D4017+F4017))</f>
        <v/>
      </c>
      <c r="H4017" s="50">
        <f>IF(D4017="","",IF(L4017=1,MAX(0,'Debt Inputs'!$B$2-SUM($G$4006:$G$4105)),0))</f>
        <v/>
      </c>
      <c r="I4017" s="50">
        <f>IF(D4017="","",MIN(D4017+F4017,G4017+H4017))</f>
        <v/>
      </c>
      <c r="J4017" s="50">
        <f>IF(D4017="","",MIN(D4017,MAX(0,I4017-F4017)))</f>
        <v/>
      </c>
      <c r="K4017" s="50">
        <f>IF(D4017="","",MAX(0,D4017+F4017-I4017))</f>
        <v/>
      </c>
      <c r="L4017" s="23">
        <f>IF(D4017="","",IF(D4017&lt;=0,"",1+COUNTIFS($D$4006:$D$4105,"&gt;0",$E$4006:$E$4105,"&gt;"&amp;E4017)))</f>
        <v/>
      </c>
      <c r="M4017" s="23">
        <f>IF(D4017="","",IF(AND(K4017&gt;0,L4017=1),"Yes","No"))</f>
        <v/>
      </c>
      <c r="N4017" s="50">
        <f>IF(D4017="","",N3917+F4017)</f>
        <v/>
      </c>
      <c r="O4017" s="49">
        <f>IF(D4017="","",IF(AND(K4017=0,K3917&gt;0),C4017,""))</f>
        <v/>
      </c>
    </row>
    <row r="4018">
      <c r="A4018" s="47">
        <f>IF(B4018="","",DATE(YEAR('Debt Inputs'!$E$2),MONTH('Debt Inputs'!$E$2)+40,1))</f>
        <v/>
      </c>
      <c r="B4018" s="18">
        <f>IF('Debt Inputs'!A18="","",'Debt Inputs'!A18)</f>
        <v/>
      </c>
      <c r="C4018" s="19">
        <f>IF(B4018="","",IFERROR(VLOOKUP(B4018,'Debt Inputs'!$A$6:$M$105,2,FALSE),""))</f>
        <v/>
      </c>
      <c r="D4018" s="48">
        <f>IF(B4018="","",K3918)</f>
        <v/>
      </c>
      <c r="E4018" s="21">
        <f>IF(B4018="","",IFERROR(VLOOKUP(B4018,'Debt Inputs'!$A$6:$M$105,5,FALSE),0))</f>
        <v/>
      </c>
      <c r="F4018" s="48">
        <f>IF(D4018="","",IFERROR(D4018*E4018/12,0))</f>
        <v/>
      </c>
      <c r="G4018" s="48">
        <f>IF(D4018="","",MIN(IFERROR(VLOOKUP(B4018,'Debt Inputs'!$A$6:$M$105,7,FALSE),0),D4018+F4018))</f>
        <v/>
      </c>
      <c r="H4018" s="48">
        <f>IF(D4018="","",IF(L4018=1,MAX(0,'Debt Inputs'!$B$2-SUM($G$4006:$G$4105)),0))</f>
        <v/>
      </c>
      <c r="I4018" s="48">
        <f>IF(D4018="","",MIN(D4018+F4018,G4018+H4018))</f>
        <v/>
      </c>
      <c r="J4018" s="48">
        <f>IF(D4018="","",MIN(D4018,MAX(0,I4018-F4018)))</f>
        <v/>
      </c>
      <c r="K4018" s="48">
        <f>IF(D4018="","",MAX(0,D4018+F4018-I4018))</f>
        <v/>
      </c>
      <c r="L4018" s="18">
        <f>IF(D4018="","",IF(D4018&lt;=0,"",1+COUNTIFS($D$4006:$D$4105,"&gt;0",$E$4006:$E$4105,"&gt;"&amp;E4018)))</f>
        <v/>
      </c>
      <c r="M4018" s="18">
        <f>IF(D4018="","",IF(AND(K4018&gt;0,L4018=1),"Yes","No"))</f>
        <v/>
      </c>
      <c r="N4018" s="48">
        <f>IF(D4018="","",N3918+F4018)</f>
        <v/>
      </c>
      <c r="O4018" s="47">
        <f>IF(D4018="","",IF(AND(K4018=0,K3918&gt;0),C4018,""))</f>
        <v/>
      </c>
    </row>
    <row r="4019">
      <c r="A4019" s="49">
        <f>IF(B4019="","",DATE(YEAR('Debt Inputs'!$E$2),MONTH('Debt Inputs'!$E$2)+40,1))</f>
        <v/>
      </c>
      <c r="B4019" s="23">
        <f>IF('Debt Inputs'!A19="","",'Debt Inputs'!A19)</f>
        <v/>
      </c>
      <c r="C4019" s="24">
        <f>IF(B4019="","",IFERROR(VLOOKUP(B4019,'Debt Inputs'!$A$6:$M$105,2,FALSE),""))</f>
        <v/>
      </c>
      <c r="D4019" s="50">
        <f>IF(B4019="","",K3919)</f>
        <v/>
      </c>
      <c r="E4019" s="26">
        <f>IF(B4019="","",IFERROR(VLOOKUP(B4019,'Debt Inputs'!$A$6:$M$105,5,FALSE),0))</f>
        <v/>
      </c>
      <c r="F4019" s="50">
        <f>IF(D4019="","",IFERROR(D4019*E4019/12,0))</f>
        <v/>
      </c>
      <c r="G4019" s="50">
        <f>IF(D4019="","",MIN(IFERROR(VLOOKUP(B4019,'Debt Inputs'!$A$6:$M$105,7,FALSE),0),D4019+F4019))</f>
        <v/>
      </c>
      <c r="H4019" s="50">
        <f>IF(D4019="","",IF(L4019=1,MAX(0,'Debt Inputs'!$B$2-SUM($G$4006:$G$4105)),0))</f>
        <v/>
      </c>
      <c r="I4019" s="50">
        <f>IF(D4019="","",MIN(D4019+F4019,G4019+H4019))</f>
        <v/>
      </c>
      <c r="J4019" s="50">
        <f>IF(D4019="","",MIN(D4019,MAX(0,I4019-F4019)))</f>
        <v/>
      </c>
      <c r="K4019" s="50">
        <f>IF(D4019="","",MAX(0,D4019+F4019-I4019))</f>
        <v/>
      </c>
      <c r="L4019" s="23">
        <f>IF(D4019="","",IF(D4019&lt;=0,"",1+COUNTIFS($D$4006:$D$4105,"&gt;0",$E$4006:$E$4105,"&gt;"&amp;E4019)))</f>
        <v/>
      </c>
      <c r="M4019" s="23">
        <f>IF(D4019="","",IF(AND(K4019&gt;0,L4019=1),"Yes","No"))</f>
        <v/>
      </c>
      <c r="N4019" s="50">
        <f>IF(D4019="","",N3919+F4019)</f>
        <v/>
      </c>
      <c r="O4019" s="49">
        <f>IF(D4019="","",IF(AND(K4019=0,K3919&gt;0),C4019,""))</f>
        <v/>
      </c>
    </row>
    <row r="4020">
      <c r="A4020" s="47">
        <f>IF(B4020="","",DATE(YEAR('Debt Inputs'!$E$2),MONTH('Debt Inputs'!$E$2)+40,1))</f>
        <v/>
      </c>
      <c r="B4020" s="18">
        <f>IF('Debt Inputs'!A20="","",'Debt Inputs'!A20)</f>
        <v/>
      </c>
      <c r="C4020" s="19">
        <f>IF(B4020="","",IFERROR(VLOOKUP(B4020,'Debt Inputs'!$A$6:$M$105,2,FALSE),""))</f>
        <v/>
      </c>
      <c r="D4020" s="48">
        <f>IF(B4020="","",K3920)</f>
        <v/>
      </c>
      <c r="E4020" s="21">
        <f>IF(B4020="","",IFERROR(VLOOKUP(B4020,'Debt Inputs'!$A$6:$M$105,5,FALSE),0))</f>
        <v/>
      </c>
      <c r="F4020" s="48">
        <f>IF(D4020="","",IFERROR(D4020*E4020/12,0))</f>
        <v/>
      </c>
      <c r="G4020" s="48">
        <f>IF(D4020="","",MIN(IFERROR(VLOOKUP(B4020,'Debt Inputs'!$A$6:$M$105,7,FALSE),0),D4020+F4020))</f>
        <v/>
      </c>
      <c r="H4020" s="48">
        <f>IF(D4020="","",IF(L4020=1,MAX(0,'Debt Inputs'!$B$2-SUM($G$4006:$G$4105)),0))</f>
        <v/>
      </c>
      <c r="I4020" s="48">
        <f>IF(D4020="","",MIN(D4020+F4020,G4020+H4020))</f>
        <v/>
      </c>
      <c r="J4020" s="48">
        <f>IF(D4020="","",MIN(D4020,MAX(0,I4020-F4020)))</f>
        <v/>
      </c>
      <c r="K4020" s="48">
        <f>IF(D4020="","",MAX(0,D4020+F4020-I4020))</f>
        <v/>
      </c>
      <c r="L4020" s="18">
        <f>IF(D4020="","",IF(D4020&lt;=0,"",1+COUNTIFS($D$4006:$D$4105,"&gt;0",$E$4006:$E$4105,"&gt;"&amp;E4020)))</f>
        <v/>
      </c>
      <c r="M4020" s="18">
        <f>IF(D4020="","",IF(AND(K4020&gt;0,L4020=1),"Yes","No"))</f>
        <v/>
      </c>
      <c r="N4020" s="48">
        <f>IF(D4020="","",N3920+F4020)</f>
        <v/>
      </c>
      <c r="O4020" s="47">
        <f>IF(D4020="","",IF(AND(K4020=0,K3920&gt;0),C4020,""))</f>
        <v/>
      </c>
    </row>
    <row r="4021">
      <c r="A4021" s="49">
        <f>IF(B4021="","",DATE(YEAR('Debt Inputs'!$E$2),MONTH('Debt Inputs'!$E$2)+40,1))</f>
        <v/>
      </c>
      <c r="B4021" s="23">
        <f>IF('Debt Inputs'!A21="","",'Debt Inputs'!A21)</f>
        <v/>
      </c>
      <c r="C4021" s="24">
        <f>IF(B4021="","",IFERROR(VLOOKUP(B4021,'Debt Inputs'!$A$6:$M$105,2,FALSE),""))</f>
        <v/>
      </c>
      <c r="D4021" s="50">
        <f>IF(B4021="","",K3921)</f>
        <v/>
      </c>
      <c r="E4021" s="26">
        <f>IF(B4021="","",IFERROR(VLOOKUP(B4021,'Debt Inputs'!$A$6:$M$105,5,FALSE),0))</f>
        <v/>
      </c>
      <c r="F4021" s="50">
        <f>IF(D4021="","",IFERROR(D4021*E4021/12,0))</f>
        <v/>
      </c>
      <c r="G4021" s="50">
        <f>IF(D4021="","",MIN(IFERROR(VLOOKUP(B4021,'Debt Inputs'!$A$6:$M$105,7,FALSE),0),D4021+F4021))</f>
        <v/>
      </c>
      <c r="H4021" s="50">
        <f>IF(D4021="","",IF(L4021=1,MAX(0,'Debt Inputs'!$B$2-SUM($G$4006:$G$4105)),0))</f>
        <v/>
      </c>
      <c r="I4021" s="50">
        <f>IF(D4021="","",MIN(D4021+F4021,G4021+H4021))</f>
        <v/>
      </c>
      <c r="J4021" s="50">
        <f>IF(D4021="","",MIN(D4021,MAX(0,I4021-F4021)))</f>
        <v/>
      </c>
      <c r="K4021" s="50">
        <f>IF(D4021="","",MAX(0,D4021+F4021-I4021))</f>
        <v/>
      </c>
      <c r="L4021" s="23">
        <f>IF(D4021="","",IF(D4021&lt;=0,"",1+COUNTIFS($D$4006:$D$4105,"&gt;0",$E$4006:$E$4105,"&gt;"&amp;E4021)))</f>
        <v/>
      </c>
      <c r="M4021" s="23">
        <f>IF(D4021="","",IF(AND(K4021&gt;0,L4021=1),"Yes","No"))</f>
        <v/>
      </c>
      <c r="N4021" s="50">
        <f>IF(D4021="","",N3921+F4021)</f>
        <v/>
      </c>
      <c r="O4021" s="49">
        <f>IF(D4021="","",IF(AND(K4021=0,K3921&gt;0),C4021,""))</f>
        <v/>
      </c>
    </row>
    <row r="4022">
      <c r="A4022" s="47">
        <f>IF(B4022="","",DATE(YEAR('Debt Inputs'!$E$2),MONTH('Debt Inputs'!$E$2)+40,1))</f>
        <v/>
      </c>
      <c r="B4022" s="18">
        <f>IF('Debt Inputs'!A22="","",'Debt Inputs'!A22)</f>
        <v/>
      </c>
      <c r="C4022" s="19">
        <f>IF(B4022="","",IFERROR(VLOOKUP(B4022,'Debt Inputs'!$A$6:$M$105,2,FALSE),""))</f>
        <v/>
      </c>
      <c r="D4022" s="48">
        <f>IF(B4022="","",K3922)</f>
        <v/>
      </c>
      <c r="E4022" s="21">
        <f>IF(B4022="","",IFERROR(VLOOKUP(B4022,'Debt Inputs'!$A$6:$M$105,5,FALSE),0))</f>
        <v/>
      </c>
      <c r="F4022" s="48">
        <f>IF(D4022="","",IFERROR(D4022*E4022/12,0))</f>
        <v/>
      </c>
      <c r="G4022" s="48">
        <f>IF(D4022="","",MIN(IFERROR(VLOOKUP(B4022,'Debt Inputs'!$A$6:$M$105,7,FALSE),0),D4022+F4022))</f>
        <v/>
      </c>
      <c r="H4022" s="48">
        <f>IF(D4022="","",IF(L4022=1,MAX(0,'Debt Inputs'!$B$2-SUM($G$4006:$G$4105)),0))</f>
        <v/>
      </c>
      <c r="I4022" s="48">
        <f>IF(D4022="","",MIN(D4022+F4022,G4022+H4022))</f>
        <v/>
      </c>
      <c r="J4022" s="48">
        <f>IF(D4022="","",MIN(D4022,MAX(0,I4022-F4022)))</f>
        <v/>
      </c>
      <c r="K4022" s="48">
        <f>IF(D4022="","",MAX(0,D4022+F4022-I4022))</f>
        <v/>
      </c>
      <c r="L4022" s="18">
        <f>IF(D4022="","",IF(D4022&lt;=0,"",1+COUNTIFS($D$4006:$D$4105,"&gt;0",$E$4006:$E$4105,"&gt;"&amp;E4022)))</f>
        <v/>
      </c>
      <c r="M4022" s="18">
        <f>IF(D4022="","",IF(AND(K4022&gt;0,L4022=1),"Yes","No"))</f>
        <v/>
      </c>
      <c r="N4022" s="48">
        <f>IF(D4022="","",N3922+F4022)</f>
        <v/>
      </c>
      <c r="O4022" s="47">
        <f>IF(D4022="","",IF(AND(K4022=0,K3922&gt;0),C4022,""))</f>
        <v/>
      </c>
    </row>
    <row r="4023">
      <c r="A4023" s="49">
        <f>IF(B4023="","",DATE(YEAR('Debt Inputs'!$E$2),MONTH('Debt Inputs'!$E$2)+40,1))</f>
        <v/>
      </c>
      <c r="B4023" s="23">
        <f>IF('Debt Inputs'!A23="","",'Debt Inputs'!A23)</f>
        <v/>
      </c>
      <c r="C4023" s="24">
        <f>IF(B4023="","",IFERROR(VLOOKUP(B4023,'Debt Inputs'!$A$6:$M$105,2,FALSE),""))</f>
        <v/>
      </c>
      <c r="D4023" s="50">
        <f>IF(B4023="","",K3923)</f>
        <v/>
      </c>
      <c r="E4023" s="26">
        <f>IF(B4023="","",IFERROR(VLOOKUP(B4023,'Debt Inputs'!$A$6:$M$105,5,FALSE),0))</f>
        <v/>
      </c>
      <c r="F4023" s="50">
        <f>IF(D4023="","",IFERROR(D4023*E4023/12,0))</f>
        <v/>
      </c>
      <c r="G4023" s="50">
        <f>IF(D4023="","",MIN(IFERROR(VLOOKUP(B4023,'Debt Inputs'!$A$6:$M$105,7,FALSE),0),D4023+F4023))</f>
        <v/>
      </c>
      <c r="H4023" s="50">
        <f>IF(D4023="","",IF(L4023=1,MAX(0,'Debt Inputs'!$B$2-SUM($G$4006:$G$4105)),0))</f>
        <v/>
      </c>
      <c r="I4023" s="50">
        <f>IF(D4023="","",MIN(D4023+F4023,G4023+H4023))</f>
        <v/>
      </c>
      <c r="J4023" s="50">
        <f>IF(D4023="","",MIN(D4023,MAX(0,I4023-F4023)))</f>
        <v/>
      </c>
      <c r="K4023" s="50">
        <f>IF(D4023="","",MAX(0,D4023+F4023-I4023))</f>
        <v/>
      </c>
      <c r="L4023" s="23">
        <f>IF(D4023="","",IF(D4023&lt;=0,"",1+COUNTIFS($D$4006:$D$4105,"&gt;0",$E$4006:$E$4105,"&gt;"&amp;E4023)))</f>
        <v/>
      </c>
      <c r="M4023" s="23">
        <f>IF(D4023="","",IF(AND(K4023&gt;0,L4023=1),"Yes","No"))</f>
        <v/>
      </c>
      <c r="N4023" s="50">
        <f>IF(D4023="","",N3923+F4023)</f>
        <v/>
      </c>
      <c r="O4023" s="49">
        <f>IF(D4023="","",IF(AND(K4023=0,K3923&gt;0),C4023,""))</f>
        <v/>
      </c>
    </row>
    <row r="4024">
      <c r="A4024" s="47">
        <f>IF(B4024="","",DATE(YEAR('Debt Inputs'!$E$2),MONTH('Debt Inputs'!$E$2)+40,1))</f>
        <v/>
      </c>
      <c r="B4024" s="18">
        <f>IF('Debt Inputs'!A24="","",'Debt Inputs'!A24)</f>
        <v/>
      </c>
      <c r="C4024" s="19">
        <f>IF(B4024="","",IFERROR(VLOOKUP(B4024,'Debt Inputs'!$A$6:$M$105,2,FALSE),""))</f>
        <v/>
      </c>
      <c r="D4024" s="48">
        <f>IF(B4024="","",K3924)</f>
        <v/>
      </c>
      <c r="E4024" s="21">
        <f>IF(B4024="","",IFERROR(VLOOKUP(B4024,'Debt Inputs'!$A$6:$M$105,5,FALSE),0))</f>
        <v/>
      </c>
      <c r="F4024" s="48">
        <f>IF(D4024="","",IFERROR(D4024*E4024/12,0))</f>
        <v/>
      </c>
      <c r="G4024" s="48">
        <f>IF(D4024="","",MIN(IFERROR(VLOOKUP(B4024,'Debt Inputs'!$A$6:$M$105,7,FALSE),0),D4024+F4024))</f>
        <v/>
      </c>
      <c r="H4024" s="48">
        <f>IF(D4024="","",IF(L4024=1,MAX(0,'Debt Inputs'!$B$2-SUM($G$4006:$G$4105)),0))</f>
        <v/>
      </c>
      <c r="I4024" s="48">
        <f>IF(D4024="","",MIN(D4024+F4024,G4024+H4024))</f>
        <v/>
      </c>
      <c r="J4024" s="48">
        <f>IF(D4024="","",MIN(D4024,MAX(0,I4024-F4024)))</f>
        <v/>
      </c>
      <c r="K4024" s="48">
        <f>IF(D4024="","",MAX(0,D4024+F4024-I4024))</f>
        <v/>
      </c>
      <c r="L4024" s="18">
        <f>IF(D4024="","",IF(D4024&lt;=0,"",1+COUNTIFS($D$4006:$D$4105,"&gt;0",$E$4006:$E$4105,"&gt;"&amp;E4024)))</f>
        <v/>
      </c>
      <c r="M4024" s="18">
        <f>IF(D4024="","",IF(AND(K4024&gt;0,L4024=1),"Yes","No"))</f>
        <v/>
      </c>
      <c r="N4024" s="48">
        <f>IF(D4024="","",N3924+F4024)</f>
        <v/>
      </c>
      <c r="O4024" s="47">
        <f>IF(D4024="","",IF(AND(K4024=0,K3924&gt;0),C4024,""))</f>
        <v/>
      </c>
    </row>
    <row r="4025">
      <c r="A4025" s="49">
        <f>IF(B4025="","",DATE(YEAR('Debt Inputs'!$E$2),MONTH('Debt Inputs'!$E$2)+40,1))</f>
        <v/>
      </c>
      <c r="B4025" s="23">
        <f>IF('Debt Inputs'!A25="","",'Debt Inputs'!A25)</f>
        <v/>
      </c>
      <c r="C4025" s="24">
        <f>IF(B4025="","",IFERROR(VLOOKUP(B4025,'Debt Inputs'!$A$6:$M$105,2,FALSE),""))</f>
        <v/>
      </c>
      <c r="D4025" s="50">
        <f>IF(B4025="","",K3925)</f>
        <v/>
      </c>
      <c r="E4025" s="26">
        <f>IF(B4025="","",IFERROR(VLOOKUP(B4025,'Debt Inputs'!$A$6:$M$105,5,FALSE),0))</f>
        <v/>
      </c>
      <c r="F4025" s="50">
        <f>IF(D4025="","",IFERROR(D4025*E4025/12,0))</f>
        <v/>
      </c>
      <c r="G4025" s="50">
        <f>IF(D4025="","",MIN(IFERROR(VLOOKUP(B4025,'Debt Inputs'!$A$6:$M$105,7,FALSE),0),D4025+F4025))</f>
        <v/>
      </c>
      <c r="H4025" s="50">
        <f>IF(D4025="","",IF(L4025=1,MAX(0,'Debt Inputs'!$B$2-SUM($G$4006:$G$4105)),0))</f>
        <v/>
      </c>
      <c r="I4025" s="50">
        <f>IF(D4025="","",MIN(D4025+F4025,G4025+H4025))</f>
        <v/>
      </c>
      <c r="J4025" s="50">
        <f>IF(D4025="","",MIN(D4025,MAX(0,I4025-F4025)))</f>
        <v/>
      </c>
      <c r="K4025" s="50">
        <f>IF(D4025="","",MAX(0,D4025+F4025-I4025))</f>
        <v/>
      </c>
      <c r="L4025" s="23">
        <f>IF(D4025="","",IF(D4025&lt;=0,"",1+COUNTIFS($D$4006:$D$4105,"&gt;0",$E$4006:$E$4105,"&gt;"&amp;E4025)))</f>
        <v/>
      </c>
      <c r="M4025" s="23">
        <f>IF(D4025="","",IF(AND(K4025&gt;0,L4025=1),"Yes","No"))</f>
        <v/>
      </c>
      <c r="N4025" s="50">
        <f>IF(D4025="","",N3925+F4025)</f>
        <v/>
      </c>
      <c r="O4025" s="49">
        <f>IF(D4025="","",IF(AND(K4025=0,K3925&gt;0),C4025,""))</f>
        <v/>
      </c>
    </row>
    <row r="4026">
      <c r="A4026" s="47">
        <f>IF(B4026="","",DATE(YEAR('Debt Inputs'!$E$2),MONTH('Debt Inputs'!$E$2)+40,1))</f>
        <v/>
      </c>
      <c r="B4026" s="18">
        <f>IF('Debt Inputs'!A26="","",'Debt Inputs'!A26)</f>
        <v/>
      </c>
      <c r="C4026" s="19">
        <f>IF(B4026="","",IFERROR(VLOOKUP(B4026,'Debt Inputs'!$A$6:$M$105,2,FALSE),""))</f>
        <v/>
      </c>
      <c r="D4026" s="48">
        <f>IF(B4026="","",K3926)</f>
        <v/>
      </c>
      <c r="E4026" s="21">
        <f>IF(B4026="","",IFERROR(VLOOKUP(B4026,'Debt Inputs'!$A$6:$M$105,5,FALSE),0))</f>
        <v/>
      </c>
      <c r="F4026" s="48">
        <f>IF(D4026="","",IFERROR(D4026*E4026/12,0))</f>
        <v/>
      </c>
      <c r="G4026" s="48">
        <f>IF(D4026="","",MIN(IFERROR(VLOOKUP(B4026,'Debt Inputs'!$A$6:$M$105,7,FALSE),0),D4026+F4026))</f>
        <v/>
      </c>
      <c r="H4026" s="48">
        <f>IF(D4026="","",IF(L4026=1,MAX(0,'Debt Inputs'!$B$2-SUM($G$4006:$G$4105)),0))</f>
        <v/>
      </c>
      <c r="I4026" s="48">
        <f>IF(D4026="","",MIN(D4026+F4026,G4026+H4026))</f>
        <v/>
      </c>
      <c r="J4026" s="48">
        <f>IF(D4026="","",MIN(D4026,MAX(0,I4026-F4026)))</f>
        <v/>
      </c>
      <c r="K4026" s="48">
        <f>IF(D4026="","",MAX(0,D4026+F4026-I4026))</f>
        <v/>
      </c>
      <c r="L4026" s="18">
        <f>IF(D4026="","",IF(D4026&lt;=0,"",1+COUNTIFS($D$4006:$D$4105,"&gt;0",$E$4006:$E$4105,"&gt;"&amp;E4026)))</f>
        <v/>
      </c>
      <c r="M4026" s="18">
        <f>IF(D4026="","",IF(AND(K4026&gt;0,L4026=1),"Yes","No"))</f>
        <v/>
      </c>
      <c r="N4026" s="48">
        <f>IF(D4026="","",N3926+F4026)</f>
        <v/>
      </c>
      <c r="O4026" s="47">
        <f>IF(D4026="","",IF(AND(K4026=0,K3926&gt;0),C4026,""))</f>
        <v/>
      </c>
    </row>
    <row r="4027">
      <c r="A4027" s="49">
        <f>IF(B4027="","",DATE(YEAR('Debt Inputs'!$E$2),MONTH('Debt Inputs'!$E$2)+40,1))</f>
        <v/>
      </c>
      <c r="B4027" s="23">
        <f>IF('Debt Inputs'!A27="","",'Debt Inputs'!A27)</f>
        <v/>
      </c>
      <c r="C4027" s="24">
        <f>IF(B4027="","",IFERROR(VLOOKUP(B4027,'Debt Inputs'!$A$6:$M$105,2,FALSE),""))</f>
        <v/>
      </c>
      <c r="D4027" s="50">
        <f>IF(B4027="","",K3927)</f>
        <v/>
      </c>
      <c r="E4027" s="26">
        <f>IF(B4027="","",IFERROR(VLOOKUP(B4027,'Debt Inputs'!$A$6:$M$105,5,FALSE),0))</f>
        <v/>
      </c>
      <c r="F4027" s="50">
        <f>IF(D4027="","",IFERROR(D4027*E4027/12,0))</f>
        <v/>
      </c>
      <c r="G4027" s="50">
        <f>IF(D4027="","",MIN(IFERROR(VLOOKUP(B4027,'Debt Inputs'!$A$6:$M$105,7,FALSE),0),D4027+F4027))</f>
        <v/>
      </c>
      <c r="H4027" s="50">
        <f>IF(D4027="","",IF(L4027=1,MAX(0,'Debt Inputs'!$B$2-SUM($G$4006:$G$4105)),0))</f>
        <v/>
      </c>
      <c r="I4027" s="50">
        <f>IF(D4027="","",MIN(D4027+F4027,G4027+H4027))</f>
        <v/>
      </c>
      <c r="J4027" s="50">
        <f>IF(D4027="","",MIN(D4027,MAX(0,I4027-F4027)))</f>
        <v/>
      </c>
      <c r="K4027" s="50">
        <f>IF(D4027="","",MAX(0,D4027+F4027-I4027))</f>
        <v/>
      </c>
      <c r="L4027" s="23">
        <f>IF(D4027="","",IF(D4027&lt;=0,"",1+COUNTIFS($D$4006:$D$4105,"&gt;0",$E$4006:$E$4105,"&gt;"&amp;E4027)))</f>
        <v/>
      </c>
      <c r="M4027" s="23">
        <f>IF(D4027="","",IF(AND(K4027&gt;0,L4027=1),"Yes","No"))</f>
        <v/>
      </c>
      <c r="N4027" s="50">
        <f>IF(D4027="","",N3927+F4027)</f>
        <v/>
      </c>
      <c r="O4027" s="49">
        <f>IF(D4027="","",IF(AND(K4027=0,K3927&gt;0),C4027,""))</f>
        <v/>
      </c>
    </row>
    <row r="4028">
      <c r="A4028" s="47">
        <f>IF(B4028="","",DATE(YEAR('Debt Inputs'!$E$2),MONTH('Debt Inputs'!$E$2)+40,1))</f>
        <v/>
      </c>
      <c r="B4028" s="18">
        <f>IF('Debt Inputs'!A28="","",'Debt Inputs'!A28)</f>
        <v/>
      </c>
      <c r="C4028" s="19">
        <f>IF(B4028="","",IFERROR(VLOOKUP(B4028,'Debt Inputs'!$A$6:$M$105,2,FALSE),""))</f>
        <v/>
      </c>
      <c r="D4028" s="48">
        <f>IF(B4028="","",K3928)</f>
        <v/>
      </c>
      <c r="E4028" s="21">
        <f>IF(B4028="","",IFERROR(VLOOKUP(B4028,'Debt Inputs'!$A$6:$M$105,5,FALSE),0))</f>
        <v/>
      </c>
      <c r="F4028" s="48">
        <f>IF(D4028="","",IFERROR(D4028*E4028/12,0))</f>
        <v/>
      </c>
      <c r="G4028" s="48">
        <f>IF(D4028="","",MIN(IFERROR(VLOOKUP(B4028,'Debt Inputs'!$A$6:$M$105,7,FALSE),0),D4028+F4028))</f>
        <v/>
      </c>
      <c r="H4028" s="48">
        <f>IF(D4028="","",IF(L4028=1,MAX(0,'Debt Inputs'!$B$2-SUM($G$4006:$G$4105)),0))</f>
        <v/>
      </c>
      <c r="I4028" s="48">
        <f>IF(D4028="","",MIN(D4028+F4028,G4028+H4028))</f>
        <v/>
      </c>
      <c r="J4028" s="48">
        <f>IF(D4028="","",MIN(D4028,MAX(0,I4028-F4028)))</f>
        <v/>
      </c>
      <c r="K4028" s="48">
        <f>IF(D4028="","",MAX(0,D4028+F4028-I4028))</f>
        <v/>
      </c>
      <c r="L4028" s="18">
        <f>IF(D4028="","",IF(D4028&lt;=0,"",1+COUNTIFS($D$4006:$D$4105,"&gt;0",$E$4006:$E$4105,"&gt;"&amp;E4028)))</f>
        <v/>
      </c>
      <c r="M4028" s="18">
        <f>IF(D4028="","",IF(AND(K4028&gt;0,L4028=1),"Yes","No"))</f>
        <v/>
      </c>
      <c r="N4028" s="48">
        <f>IF(D4028="","",N3928+F4028)</f>
        <v/>
      </c>
      <c r="O4028" s="47">
        <f>IF(D4028="","",IF(AND(K4028=0,K3928&gt;0),C4028,""))</f>
        <v/>
      </c>
    </row>
    <row r="4029">
      <c r="A4029" s="49">
        <f>IF(B4029="","",DATE(YEAR('Debt Inputs'!$E$2),MONTH('Debt Inputs'!$E$2)+40,1))</f>
        <v/>
      </c>
      <c r="B4029" s="23">
        <f>IF('Debt Inputs'!A29="","",'Debt Inputs'!A29)</f>
        <v/>
      </c>
      <c r="C4029" s="24">
        <f>IF(B4029="","",IFERROR(VLOOKUP(B4029,'Debt Inputs'!$A$6:$M$105,2,FALSE),""))</f>
        <v/>
      </c>
      <c r="D4029" s="50">
        <f>IF(B4029="","",K3929)</f>
        <v/>
      </c>
      <c r="E4029" s="26">
        <f>IF(B4029="","",IFERROR(VLOOKUP(B4029,'Debt Inputs'!$A$6:$M$105,5,FALSE),0))</f>
        <v/>
      </c>
      <c r="F4029" s="50">
        <f>IF(D4029="","",IFERROR(D4029*E4029/12,0))</f>
        <v/>
      </c>
      <c r="G4029" s="50">
        <f>IF(D4029="","",MIN(IFERROR(VLOOKUP(B4029,'Debt Inputs'!$A$6:$M$105,7,FALSE),0),D4029+F4029))</f>
        <v/>
      </c>
      <c r="H4029" s="50">
        <f>IF(D4029="","",IF(L4029=1,MAX(0,'Debt Inputs'!$B$2-SUM($G$4006:$G$4105)),0))</f>
        <v/>
      </c>
      <c r="I4029" s="50">
        <f>IF(D4029="","",MIN(D4029+F4029,G4029+H4029))</f>
        <v/>
      </c>
      <c r="J4029" s="50">
        <f>IF(D4029="","",MIN(D4029,MAX(0,I4029-F4029)))</f>
        <v/>
      </c>
      <c r="K4029" s="50">
        <f>IF(D4029="","",MAX(0,D4029+F4029-I4029))</f>
        <v/>
      </c>
      <c r="L4029" s="23">
        <f>IF(D4029="","",IF(D4029&lt;=0,"",1+COUNTIFS($D$4006:$D$4105,"&gt;0",$E$4006:$E$4105,"&gt;"&amp;E4029)))</f>
        <v/>
      </c>
      <c r="M4029" s="23">
        <f>IF(D4029="","",IF(AND(K4029&gt;0,L4029=1),"Yes","No"))</f>
        <v/>
      </c>
      <c r="N4029" s="50">
        <f>IF(D4029="","",N3929+F4029)</f>
        <v/>
      </c>
      <c r="O4029" s="49">
        <f>IF(D4029="","",IF(AND(K4029=0,K3929&gt;0),C4029,""))</f>
        <v/>
      </c>
    </row>
    <row r="4030">
      <c r="A4030" s="47">
        <f>IF(B4030="","",DATE(YEAR('Debt Inputs'!$E$2),MONTH('Debt Inputs'!$E$2)+40,1))</f>
        <v/>
      </c>
      <c r="B4030" s="18">
        <f>IF('Debt Inputs'!A30="","",'Debt Inputs'!A30)</f>
        <v/>
      </c>
      <c r="C4030" s="19">
        <f>IF(B4030="","",IFERROR(VLOOKUP(B4030,'Debt Inputs'!$A$6:$M$105,2,FALSE),""))</f>
        <v/>
      </c>
      <c r="D4030" s="48">
        <f>IF(B4030="","",K3930)</f>
        <v/>
      </c>
      <c r="E4030" s="21">
        <f>IF(B4030="","",IFERROR(VLOOKUP(B4030,'Debt Inputs'!$A$6:$M$105,5,FALSE),0))</f>
        <v/>
      </c>
      <c r="F4030" s="48">
        <f>IF(D4030="","",IFERROR(D4030*E4030/12,0))</f>
        <v/>
      </c>
      <c r="G4030" s="48">
        <f>IF(D4030="","",MIN(IFERROR(VLOOKUP(B4030,'Debt Inputs'!$A$6:$M$105,7,FALSE),0),D4030+F4030))</f>
        <v/>
      </c>
      <c r="H4030" s="48">
        <f>IF(D4030="","",IF(L4030=1,MAX(0,'Debt Inputs'!$B$2-SUM($G$4006:$G$4105)),0))</f>
        <v/>
      </c>
      <c r="I4030" s="48">
        <f>IF(D4030="","",MIN(D4030+F4030,G4030+H4030))</f>
        <v/>
      </c>
      <c r="J4030" s="48">
        <f>IF(D4030="","",MIN(D4030,MAX(0,I4030-F4030)))</f>
        <v/>
      </c>
      <c r="K4030" s="48">
        <f>IF(D4030="","",MAX(0,D4030+F4030-I4030))</f>
        <v/>
      </c>
      <c r="L4030" s="18">
        <f>IF(D4030="","",IF(D4030&lt;=0,"",1+COUNTIFS($D$4006:$D$4105,"&gt;0",$E$4006:$E$4105,"&gt;"&amp;E4030)))</f>
        <v/>
      </c>
      <c r="M4030" s="18">
        <f>IF(D4030="","",IF(AND(K4030&gt;0,L4030=1),"Yes","No"))</f>
        <v/>
      </c>
      <c r="N4030" s="48">
        <f>IF(D4030="","",N3930+F4030)</f>
        <v/>
      </c>
      <c r="O4030" s="47">
        <f>IF(D4030="","",IF(AND(K4030=0,K3930&gt;0),C4030,""))</f>
        <v/>
      </c>
    </row>
    <row r="4031">
      <c r="A4031" s="49">
        <f>IF(B4031="","",DATE(YEAR('Debt Inputs'!$E$2),MONTH('Debt Inputs'!$E$2)+40,1))</f>
        <v/>
      </c>
      <c r="B4031" s="23">
        <f>IF('Debt Inputs'!A31="","",'Debt Inputs'!A31)</f>
        <v/>
      </c>
      <c r="C4031" s="24">
        <f>IF(B4031="","",IFERROR(VLOOKUP(B4031,'Debt Inputs'!$A$6:$M$105,2,FALSE),""))</f>
        <v/>
      </c>
      <c r="D4031" s="50">
        <f>IF(B4031="","",K3931)</f>
        <v/>
      </c>
      <c r="E4031" s="26">
        <f>IF(B4031="","",IFERROR(VLOOKUP(B4031,'Debt Inputs'!$A$6:$M$105,5,FALSE),0))</f>
        <v/>
      </c>
      <c r="F4031" s="50">
        <f>IF(D4031="","",IFERROR(D4031*E4031/12,0))</f>
        <v/>
      </c>
      <c r="G4031" s="50">
        <f>IF(D4031="","",MIN(IFERROR(VLOOKUP(B4031,'Debt Inputs'!$A$6:$M$105,7,FALSE),0),D4031+F4031))</f>
        <v/>
      </c>
      <c r="H4031" s="50">
        <f>IF(D4031="","",IF(L4031=1,MAX(0,'Debt Inputs'!$B$2-SUM($G$4006:$G$4105)),0))</f>
        <v/>
      </c>
      <c r="I4031" s="50">
        <f>IF(D4031="","",MIN(D4031+F4031,G4031+H4031))</f>
        <v/>
      </c>
      <c r="J4031" s="50">
        <f>IF(D4031="","",MIN(D4031,MAX(0,I4031-F4031)))</f>
        <v/>
      </c>
      <c r="K4031" s="50">
        <f>IF(D4031="","",MAX(0,D4031+F4031-I4031))</f>
        <v/>
      </c>
      <c r="L4031" s="23">
        <f>IF(D4031="","",IF(D4031&lt;=0,"",1+COUNTIFS($D$4006:$D$4105,"&gt;0",$E$4006:$E$4105,"&gt;"&amp;E4031)))</f>
        <v/>
      </c>
      <c r="M4031" s="23">
        <f>IF(D4031="","",IF(AND(K4031&gt;0,L4031=1),"Yes","No"))</f>
        <v/>
      </c>
      <c r="N4031" s="50">
        <f>IF(D4031="","",N3931+F4031)</f>
        <v/>
      </c>
      <c r="O4031" s="49">
        <f>IF(D4031="","",IF(AND(K4031=0,K3931&gt;0),C4031,""))</f>
        <v/>
      </c>
    </row>
    <row r="4032">
      <c r="A4032" s="47">
        <f>IF(B4032="","",DATE(YEAR('Debt Inputs'!$E$2),MONTH('Debt Inputs'!$E$2)+40,1))</f>
        <v/>
      </c>
      <c r="B4032" s="18">
        <f>IF('Debt Inputs'!A32="","",'Debt Inputs'!A32)</f>
        <v/>
      </c>
      <c r="C4032" s="19">
        <f>IF(B4032="","",IFERROR(VLOOKUP(B4032,'Debt Inputs'!$A$6:$M$105,2,FALSE),""))</f>
        <v/>
      </c>
      <c r="D4032" s="48">
        <f>IF(B4032="","",K3932)</f>
        <v/>
      </c>
      <c r="E4032" s="21">
        <f>IF(B4032="","",IFERROR(VLOOKUP(B4032,'Debt Inputs'!$A$6:$M$105,5,FALSE),0))</f>
        <v/>
      </c>
      <c r="F4032" s="48">
        <f>IF(D4032="","",IFERROR(D4032*E4032/12,0))</f>
        <v/>
      </c>
      <c r="G4032" s="48">
        <f>IF(D4032="","",MIN(IFERROR(VLOOKUP(B4032,'Debt Inputs'!$A$6:$M$105,7,FALSE),0),D4032+F4032))</f>
        <v/>
      </c>
      <c r="H4032" s="48">
        <f>IF(D4032="","",IF(L4032=1,MAX(0,'Debt Inputs'!$B$2-SUM($G$4006:$G$4105)),0))</f>
        <v/>
      </c>
      <c r="I4032" s="48">
        <f>IF(D4032="","",MIN(D4032+F4032,G4032+H4032))</f>
        <v/>
      </c>
      <c r="J4032" s="48">
        <f>IF(D4032="","",MIN(D4032,MAX(0,I4032-F4032)))</f>
        <v/>
      </c>
      <c r="K4032" s="48">
        <f>IF(D4032="","",MAX(0,D4032+F4032-I4032))</f>
        <v/>
      </c>
      <c r="L4032" s="18">
        <f>IF(D4032="","",IF(D4032&lt;=0,"",1+COUNTIFS($D$4006:$D$4105,"&gt;0",$E$4006:$E$4105,"&gt;"&amp;E4032)))</f>
        <v/>
      </c>
      <c r="M4032" s="18">
        <f>IF(D4032="","",IF(AND(K4032&gt;0,L4032=1),"Yes","No"))</f>
        <v/>
      </c>
      <c r="N4032" s="48">
        <f>IF(D4032="","",N3932+F4032)</f>
        <v/>
      </c>
      <c r="O4032" s="47">
        <f>IF(D4032="","",IF(AND(K4032=0,K3932&gt;0),C4032,""))</f>
        <v/>
      </c>
    </row>
    <row r="4033">
      <c r="A4033" s="49">
        <f>IF(B4033="","",DATE(YEAR('Debt Inputs'!$E$2),MONTH('Debt Inputs'!$E$2)+40,1))</f>
        <v/>
      </c>
      <c r="B4033" s="23">
        <f>IF('Debt Inputs'!A33="","",'Debt Inputs'!A33)</f>
        <v/>
      </c>
      <c r="C4033" s="24">
        <f>IF(B4033="","",IFERROR(VLOOKUP(B4033,'Debt Inputs'!$A$6:$M$105,2,FALSE),""))</f>
        <v/>
      </c>
      <c r="D4033" s="50">
        <f>IF(B4033="","",K3933)</f>
        <v/>
      </c>
      <c r="E4033" s="26">
        <f>IF(B4033="","",IFERROR(VLOOKUP(B4033,'Debt Inputs'!$A$6:$M$105,5,FALSE),0))</f>
        <v/>
      </c>
      <c r="F4033" s="50">
        <f>IF(D4033="","",IFERROR(D4033*E4033/12,0))</f>
        <v/>
      </c>
      <c r="G4033" s="50">
        <f>IF(D4033="","",MIN(IFERROR(VLOOKUP(B4033,'Debt Inputs'!$A$6:$M$105,7,FALSE),0),D4033+F4033))</f>
        <v/>
      </c>
      <c r="H4033" s="50">
        <f>IF(D4033="","",IF(L4033=1,MAX(0,'Debt Inputs'!$B$2-SUM($G$4006:$G$4105)),0))</f>
        <v/>
      </c>
      <c r="I4033" s="50">
        <f>IF(D4033="","",MIN(D4033+F4033,G4033+H4033))</f>
        <v/>
      </c>
      <c r="J4033" s="50">
        <f>IF(D4033="","",MIN(D4033,MAX(0,I4033-F4033)))</f>
        <v/>
      </c>
      <c r="K4033" s="50">
        <f>IF(D4033="","",MAX(0,D4033+F4033-I4033))</f>
        <v/>
      </c>
      <c r="L4033" s="23">
        <f>IF(D4033="","",IF(D4033&lt;=0,"",1+COUNTIFS($D$4006:$D$4105,"&gt;0",$E$4006:$E$4105,"&gt;"&amp;E4033)))</f>
        <v/>
      </c>
      <c r="M4033" s="23">
        <f>IF(D4033="","",IF(AND(K4033&gt;0,L4033=1),"Yes","No"))</f>
        <v/>
      </c>
      <c r="N4033" s="50">
        <f>IF(D4033="","",N3933+F4033)</f>
        <v/>
      </c>
      <c r="O4033" s="49">
        <f>IF(D4033="","",IF(AND(K4033=0,K3933&gt;0),C4033,""))</f>
        <v/>
      </c>
    </row>
    <row r="4034">
      <c r="A4034" s="47">
        <f>IF(B4034="","",DATE(YEAR('Debt Inputs'!$E$2),MONTH('Debt Inputs'!$E$2)+40,1))</f>
        <v/>
      </c>
      <c r="B4034" s="18">
        <f>IF('Debt Inputs'!A34="","",'Debt Inputs'!A34)</f>
        <v/>
      </c>
      <c r="C4034" s="19">
        <f>IF(B4034="","",IFERROR(VLOOKUP(B4034,'Debt Inputs'!$A$6:$M$105,2,FALSE),""))</f>
        <v/>
      </c>
      <c r="D4034" s="48">
        <f>IF(B4034="","",K3934)</f>
        <v/>
      </c>
      <c r="E4034" s="21">
        <f>IF(B4034="","",IFERROR(VLOOKUP(B4034,'Debt Inputs'!$A$6:$M$105,5,FALSE),0))</f>
        <v/>
      </c>
      <c r="F4034" s="48">
        <f>IF(D4034="","",IFERROR(D4034*E4034/12,0))</f>
        <v/>
      </c>
      <c r="G4034" s="48">
        <f>IF(D4034="","",MIN(IFERROR(VLOOKUP(B4034,'Debt Inputs'!$A$6:$M$105,7,FALSE),0),D4034+F4034))</f>
        <v/>
      </c>
      <c r="H4034" s="48">
        <f>IF(D4034="","",IF(L4034=1,MAX(0,'Debt Inputs'!$B$2-SUM($G$4006:$G$4105)),0))</f>
        <v/>
      </c>
      <c r="I4034" s="48">
        <f>IF(D4034="","",MIN(D4034+F4034,G4034+H4034))</f>
        <v/>
      </c>
      <c r="J4034" s="48">
        <f>IF(D4034="","",MIN(D4034,MAX(0,I4034-F4034)))</f>
        <v/>
      </c>
      <c r="K4034" s="48">
        <f>IF(D4034="","",MAX(0,D4034+F4034-I4034))</f>
        <v/>
      </c>
      <c r="L4034" s="18">
        <f>IF(D4034="","",IF(D4034&lt;=0,"",1+COUNTIFS($D$4006:$D$4105,"&gt;0",$E$4006:$E$4105,"&gt;"&amp;E4034)))</f>
        <v/>
      </c>
      <c r="M4034" s="18">
        <f>IF(D4034="","",IF(AND(K4034&gt;0,L4034=1),"Yes","No"))</f>
        <v/>
      </c>
      <c r="N4034" s="48">
        <f>IF(D4034="","",N3934+F4034)</f>
        <v/>
      </c>
      <c r="O4034" s="47">
        <f>IF(D4034="","",IF(AND(K4034=0,K3934&gt;0),C4034,""))</f>
        <v/>
      </c>
    </row>
    <row r="4035">
      <c r="A4035" s="49">
        <f>IF(B4035="","",DATE(YEAR('Debt Inputs'!$E$2),MONTH('Debt Inputs'!$E$2)+40,1))</f>
        <v/>
      </c>
      <c r="B4035" s="23">
        <f>IF('Debt Inputs'!A35="","",'Debt Inputs'!A35)</f>
        <v/>
      </c>
      <c r="C4035" s="24">
        <f>IF(B4035="","",IFERROR(VLOOKUP(B4035,'Debt Inputs'!$A$6:$M$105,2,FALSE),""))</f>
        <v/>
      </c>
      <c r="D4035" s="50">
        <f>IF(B4035="","",K3935)</f>
        <v/>
      </c>
      <c r="E4035" s="26">
        <f>IF(B4035="","",IFERROR(VLOOKUP(B4035,'Debt Inputs'!$A$6:$M$105,5,FALSE),0))</f>
        <v/>
      </c>
      <c r="F4035" s="50">
        <f>IF(D4035="","",IFERROR(D4035*E4035/12,0))</f>
        <v/>
      </c>
      <c r="G4035" s="50">
        <f>IF(D4035="","",MIN(IFERROR(VLOOKUP(B4035,'Debt Inputs'!$A$6:$M$105,7,FALSE),0),D4035+F4035))</f>
        <v/>
      </c>
      <c r="H4035" s="50">
        <f>IF(D4035="","",IF(L4035=1,MAX(0,'Debt Inputs'!$B$2-SUM($G$4006:$G$4105)),0))</f>
        <v/>
      </c>
      <c r="I4035" s="50">
        <f>IF(D4035="","",MIN(D4035+F4035,G4035+H4035))</f>
        <v/>
      </c>
      <c r="J4035" s="50">
        <f>IF(D4035="","",MIN(D4035,MAX(0,I4035-F4035)))</f>
        <v/>
      </c>
      <c r="K4035" s="50">
        <f>IF(D4035="","",MAX(0,D4035+F4035-I4035))</f>
        <v/>
      </c>
      <c r="L4035" s="23">
        <f>IF(D4035="","",IF(D4035&lt;=0,"",1+COUNTIFS($D$4006:$D$4105,"&gt;0",$E$4006:$E$4105,"&gt;"&amp;E4035)))</f>
        <v/>
      </c>
      <c r="M4035" s="23">
        <f>IF(D4035="","",IF(AND(K4035&gt;0,L4035=1),"Yes","No"))</f>
        <v/>
      </c>
      <c r="N4035" s="50">
        <f>IF(D4035="","",N3935+F4035)</f>
        <v/>
      </c>
      <c r="O4035" s="49">
        <f>IF(D4035="","",IF(AND(K4035=0,K3935&gt;0),C4035,""))</f>
        <v/>
      </c>
    </row>
    <row r="4036">
      <c r="A4036" s="47">
        <f>IF(B4036="","",DATE(YEAR('Debt Inputs'!$E$2),MONTH('Debt Inputs'!$E$2)+40,1))</f>
        <v/>
      </c>
      <c r="B4036" s="18">
        <f>IF('Debt Inputs'!A36="","",'Debt Inputs'!A36)</f>
        <v/>
      </c>
      <c r="C4036" s="19">
        <f>IF(B4036="","",IFERROR(VLOOKUP(B4036,'Debt Inputs'!$A$6:$M$105,2,FALSE),""))</f>
        <v/>
      </c>
      <c r="D4036" s="48">
        <f>IF(B4036="","",K3936)</f>
        <v/>
      </c>
      <c r="E4036" s="21">
        <f>IF(B4036="","",IFERROR(VLOOKUP(B4036,'Debt Inputs'!$A$6:$M$105,5,FALSE),0))</f>
        <v/>
      </c>
      <c r="F4036" s="48">
        <f>IF(D4036="","",IFERROR(D4036*E4036/12,0))</f>
        <v/>
      </c>
      <c r="G4036" s="48">
        <f>IF(D4036="","",MIN(IFERROR(VLOOKUP(B4036,'Debt Inputs'!$A$6:$M$105,7,FALSE),0),D4036+F4036))</f>
        <v/>
      </c>
      <c r="H4036" s="48">
        <f>IF(D4036="","",IF(L4036=1,MAX(0,'Debt Inputs'!$B$2-SUM($G$4006:$G$4105)),0))</f>
        <v/>
      </c>
      <c r="I4036" s="48">
        <f>IF(D4036="","",MIN(D4036+F4036,G4036+H4036))</f>
        <v/>
      </c>
      <c r="J4036" s="48">
        <f>IF(D4036="","",MIN(D4036,MAX(0,I4036-F4036)))</f>
        <v/>
      </c>
      <c r="K4036" s="48">
        <f>IF(D4036="","",MAX(0,D4036+F4036-I4036))</f>
        <v/>
      </c>
      <c r="L4036" s="18">
        <f>IF(D4036="","",IF(D4036&lt;=0,"",1+COUNTIFS($D$4006:$D$4105,"&gt;0",$E$4006:$E$4105,"&gt;"&amp;E4036)))</f>
        <v/>
      </c>
      <c r="M4036" s="18">
        <f>IF(D4036="","",IF(AND(K4036&gt;0,L4036=1),"Yes","No"))</f>
        <v/>
      </c>
      <c r="N4036" s="48">
        <f>IF(D4036="","",N3936+F4036)</f>
        <v/>
      </c>
      <c r="O4036" s="47">
        <f>IF(D4036="","",IF(AND(K4036=0,K3936&gt;0),C4036,""))</f>
        <v/>
      </c>
    </row>
    <row r="4037">
      <c r="A4037" s="49">
        <f>IF(B4037="","",DATE(YEAR('Debt Inputs'!$E$2),MONTH('Debt Inputs'!$E$2)+40,1))</f>
        <v/>
      </c>
      <c r="B4037" s="23">
        <f>IF('Debt Inputs'!A37="","",'Debt Inputs'!A37)</f>
        <v/>
      </c>
      <c r="C4037" s="24">
        <f>IF(B4037="","",IFERROR(VLOOKUP(B4037,'Debt Inputs'!$A$6:$M$105,2,FALSE),""))</f>
        <v/>
      </c>
      <c r="D4037" s="50">
        <f>IF(B4037="","",K3937)</f>
        <v/>
      </c>
      <c r="E4037" s="26">
        <f>IF(B4037="","",IFERROR(VLOOKUP(B4037,'Debt Inputs'!$A$6:$M$105,5,FALSE),0))</f>
        <v/>
      </c>
      <c r="F4037" s="50">
        <f>IF(D4037="","",IFERROR(D4037*E4037/12,0))</f>
        <v/>
      </c>
      <c r="G4037" s="50">
        <f>IF(D4037="","",MIN(IFERROR(VLOOKUP(B4037,'Debt Inputs'!$A$6:$M$105,7,FALSE),0),D4037+F4037))</f>
        <v/>
      </c>
      <c r="H4037" s="50">
        <f>IF(D4037="","",IF(L4037=1,MAX(0,'Debt Inputs'!$B$2-SUM($G$4006:$G$4105)),0))</f>
        <v/>
      </c>
      <c r="I4037" s="50">
        <f>IF(D4037="","",MIN(D4037+F4037,G4037+H4037))</f>
        <v/>
      </c>
      <c r="J4037" s="50">
        <f>IF(D4037="","",MIN(D4037,MAX(0,I4037-F4037)))</f>
        <v/>
      </c>
      <c r="K4037" s="50">
        <f>IF(D4037="","",MAX(0,D4037+F4037-I4037))</f>
        <v/>
      </c>
      <c r="L4037" s="23">
        <f>IF(D4037="","",IF(D4037&lt;=0,"",1+COUNTIFS($D$4006:$D$4105,"&gt;0",$E$4006:$E$4105,"&gt;"&amp;E4037)))</f>
        <v/>
      </c>
      <c r="M4037" s="23">
        <f>IF(D4037="","",IF(AND(K4037&gt;0,L4037=1),"Yes","No"))</f>
        <v/>
      </c>
      <c r="N4037" s="50">
        <f>IF(D4037="","",N3937+F4037)</f>
        <v/>
      </c>
      <c r="O4037" s="49">
        <f>IF(D4037="","",IF(AND(K4037=0,K3937&gt;0),C4037,""))</f>
        <v/>
      </c>
    </row>
    <row r="4038">
      <c r="A4038" s="47">
        <f>IF(B4038="","",DATE(YEAR('Debt Inputs'!$E$2),MONTH('Debt Inputs'!$E$2)+40,1))</f>
        <v/>
      </c>
      <c r="B4038" s="18">
        <f>IF('Debt Inputs'!A38="","",'Debt Inputs'!A38)</f>
        <v/>
      </c>
      <c r="C4038" s="19">
        <f>IF(B4038="","",IFERROR(VLOOKUP(B4038,'Debt Inputs'!$A$6:$M$105,2,FALSE),""))</f>
        <v/>
      </c>
      <c r="D4038" s="48">
        <f>IF(B4038="","",K3938)</f>
        <v/>
      </c>
      <c r="E4038" s="21">
        <f>IF(B4038="","",IFERROR(VLOOKUP(B4038,'Debt Inputs'!$A$6:$M$105,5,FALSE),0))</f>
        <v/>
      </c>
      <c r="F4038" s="48">
        <f>IF(D4038="","",IFERROR(D4038*E4038/12,0))</f>
        <v/>
      </c>
      <c r="G4038" s="48">
        <f>IF(D4038="","",MIN(IFERROR(VLOOKUP(B4038,'Debt Inputs'!$A$6:$M$105,7,FALSE),0),D4038+F4038))</f>
        <v/>
      </c>
      <c r="H4038" s="48">
        <f>IF(D4038="","",IF(L4038=1,MAX(0,'Debt Inputs'!$B$2-SUM($G$4006:$G$4105)),0))</f>
        <v/>
      </c>
      <c r="I4038" s="48">
        <f>IF(D4038="","",MIN(D4038+F4038,G4038+H4038))</f>
        <v/>
      </c>
      <c r="J4038" s="48">
        <f>IF(D4038="","",MIN(D4038,MAX(0,I4038-F4038)))</f>
        <v/>
      </c>
      <c r="K4038" s="48">
        <f>IF(D4038="","",MAX(0,D4038+F4038-I4038))</f>
        <v/>
      </c>
      <c r="L4038" s="18">
        <f>IF(D4038="","",IF(D4038&lt;=0,"",1+COUNTIFS($D$4006:$D$4105,"&gt;0",$E$4006:$E$4105,"&gt;"&amp;E4038)))</f>
        <v/>
      </c>
      <c r="M4038" s="18">
        <f>IF(D4038="","",IF(AND(K4038&gt;0,L4038=1),"Yes","No"))</f>
        <v/>
      </c>
      <c r="N4038" s="48">
        <f>IF(D4038="","",N3938+F4038)</f>
        <v/>
      </c>
      <c r="O4038" s="47">
        <f>IF(D4038="","",IF(AND(K4038=0,K3938&gt;0),C4038,""))</f>
        <v/>
      </c>
    </row>
    <row r="4039">
      <c r="A4039" s="49">
        <f>IF(B4039="","",DATE(YEAR('Debt Inputs'!$E$2),MONTH('Debt Inputs'!$E$2)+40,1))</f>
        <v/>
      </c>
      <c r="B4039" s="23">
        <f>IF('Debt Inputs'!A39="","",'Debt Inputs'!A39)</f>
        <v/>
      </c>
      <c r="C4039" s="24">
        <f>IF(B4039="","",IFERROR(VLOOKUP(B4039,'Debt Inputs'!$A$6:$M$105,2,FALSE),""))</f>
        <v/>
      </c>
      <c r="D4039" s="50">
        <f>IF(B4039="","",K3939)</f>
        <v/>
      </c>
      <c r="E4039" s="26">
        <f>IF(B4039="","",IFERROR(VLOOKUP(B4039,'Debt Inputs'!$A$6:$M$105,5,FALSE),0))</f>
        <v/>
      </c>
      <c r="F4039" s="50">
        <f>IF(D4039="","",IFERROR(D4039*E4039/12,0))</f>
        <v/>
      </c>
      <c r="G4039" s="50">
        <f>IF(D4039="","",MIN(IFERROR(VLOOKUP(B4039,'Debt Inputs'!$A$6:$M$105,7,FALSE),0),D4039+F4039))</f>
        <v/>
      </c>
      <c r="H4039" s="50">
        <f>IF(D4039="","",IF(L4039=1,MAX(0,'Debt Inputs'!$B$2-SUM($G$4006:$G$4105)),0))</f>
        <v/>
      </c>
      <c r="I4039" s="50">
        <f>IF(D4039="","",MIN(D4039+F4039,G4039+H4039))</f>
        <v/>
      </c>
      <c r="J4039" s="50">
        <f>IF(D4039="","",MIN(D4039,MAX(0,I4039-F4039)))</f>
        <v/>
      </c>
      <c r="K4039" s="50">
        <f>IF(D4039="","",MAX(0,D4039+F4039-I4039))</f>
        <v/>
      </c>
      <c r="L4039" s="23">
        <f>IF(D4039="","",IF(D4039&lt;=0,"",1+COUNTIFS($D$4006:$D$4105,"&gt;0",$E$4006:$E$4105,"&gt;"&amp;E4039)))</f>
        <v/>
      </c>
      <c r="M4039" s="23">
        <f>IF(D4039="","",IF(AND(K4039&gt;0,L4039=1),"Yes","No"))</f>
        <v/>
      </c>
      <c r="N4039" s="50">
        <f>IF(D4039="","",N3939+F4039)</f>
        <v/>
      </c>
      <c r="O4039" s="49">
        <f>IF(D4039="","",IF(AND(K4039=0,K3939&gt;0),C4039,""))</f>
        <v/>
      </c>
    </row>
    <row r="4040">
      <c r="A4040" s="47">
        <f>IF(B4040="","",DATE(YEAR('Debt Inputs'!$E$2),MONTH('Debt Inputs'!$E$2)+40,1))</f>
        <v/>
      </c>
      <c r="B4040" s="18">
        <f>IF('Debt Inputs'!A40="","",'Debt Inputs'!A40)</f>
        <v/>
      </c>
      <c r="C4040" s="19">
        <f>IF(B4040="","",IFERROR(VLOOKUP(B4040,'Debt Inputs'!$A$6:$M$105,2,FALSE),""))</f>
        <v/>
      </c>
      <c r="D4040" s="48">
        <f>IF(B4040="","",K3940)</f>
        <v/>
      </c>
      <c r="E4040" s="21">
        <f>IF(B4040="","",IFERROR(VLOOKUP(B4040,'Debt Inputs'!$A$6:$M$105,5,FALSE),0))</f>
        <v/>
      </c>
      <c r="F4040" s="48">
        <f>IF(D4040="","",IFERROR(D4040*E4040/12,0))</f>
        <v/>
      </c>
      <c r="G4040" s="48">
        <f>IF(D4040="","",MIN(IFERROR(VLOOKUP(B4040,'Debt Inputs'!$A$6:$M$105,7,FALSE),0),D4040+F4040))</f>
        <v/>
      </c>
      <c r="H4040" s="48">
        <f>IF(D4040="","",IF(L4040=1,MAX(0,'Debt Inputs'!$B$2-SUM($G$4006:$G$4105)),0))</f>
        <v/>
      </c>
      <c r="I4040" s="48">
        <f>IF(D4040="","",MIN(D4040+F4040,G4040+H4040))</f>
        <v/>
      </c>
      <c r="J4040" s="48">
        <f>IF(D4040="","",MIN(D4040,MAX(0,I4040-F4040)))</f>
        <v/>
      </c>
      <c r="K4040" s="48">
        <f>IF(D4040="","",MAX(0,D4040+F4040-I4040))</f>
        <v/>
      </c>
      <c r="L4040" s="18">
        <f>IF(D4040="","",IF(D4040&lt;=0,"",1+COUNTIFS($D$4006:$D$4105,"&gt;0",$E$4006:$E$4105,"&gt;"&amp;E4040)))</f>
        <v/>
      </c>
      <c r="M4040" s="18">
        <f>IF(D4040="","",IF(AND(K4040&gt;0,L4040=1),"Yes","No"))</f>
        <v/>
      </c>
      <c r="N4040" s="48">
        <f>IF(D4040="","",N3940+F4040)</f>
        <v/>
      </c>
      <c r="O4040" s="47">
        <f>IF(D4040="","",IF(AND(K4040=0,K3940&gt;0),C4040,""))</f>
        <v/>
      </c>
    </row>
    <row r="4041">
      <c r="A4041" s="49">
        <f>IF(B4041="","",DATE(YEAR('Debt Inputs'!$E$2),MONTH('Debt Inputs'!$E$2)+40,1))</f>
        <v/>
      </c>
      <c r="B4041" s="23">
        <f>IF('Debt Inputs'!A41="","",'Debt Inputs'!A41)</f>
        <v/>
      </c>
      <c r="C4041" s="24">
        <f>IF(B4041="","",IFERROR(VLOOKUP(B4041,'Debt Inputs'!$A$6:$M$105,2,FALSE),""))</f>
        <v/>
      </c>
      <c r="D4041" s="50">
        <f>IF(B4041="","",K3941)</f>
        <v/>
      </c>
      <c r="E4041" s="26">
        <f>IF(B4041="","",IFERROR(VLOOKUP(B4041,'Debt Inputs'!$A$6:$M$105,5,FALSE),0))</f>
        <v/>
      </c>
      <c r="F4041" s="50">
        <f>IF(D4041="","",IFERROR(D4041*E4041/12,0))</f>
        <v/>
      </c>
      <c r="G4041" s="50">
        <f>IF(D4041="","",MIN(IFERROR(VLOOKUP(B4041,'Debt Inputs'!$A$6:$M$105,7,FALSE),0),D4041+F4041))</f>
        <v/>
      </c>
      <c r="H4041" s="50">
        <f>IF(D4041="","",IF(L4041=1,MAX(0,'Debt Inputs'!$B$2-SUM($G$4006:$G$4105)),0))</f>
        <v/>
      </c>
      <c r="I4041" s="50">
        <f>IF(D4041="","",MIN(D4041+F4041,G4041+H4041))</f>
        <v/>
      </c>
      <c r="J4041" s="50">
        <f>IF(D4041="","",MIN(D4041,MAX(0,I4041-F4041)))</f>
        <v/>
      </c>
      <c r="K4041" s="50">
        <f>IF(D4041="","",MAX(0,D4041+F4041-I4041))</f>
        <v/>
      </c>
      <c r="L4041" s="23">
        <f>IF(D4041="","",IF(D4041&lt;=0,"",1+COUNTIFS($D$4006:$D$4105,"&gt;0",$E$4006:$E$4105,"&gt;"&amp;E4041)))</f>
        <v/>
      </c>
      <c r="M4041" s="23">
        <f>IF(D4041="","",IF(AND(K4041&gt;0,L4041=1),"Yes","No"))</f>
        <v/>
      </c>
      <c r="N4041" s="50">
        <f>IF(D4041="","",N3941+F4041)</f>
        <v/>
      </c>
      <c r="O4041" s="49">
        <f>IF(D4041="","",IF(AND(K4041=0,K3941&gt;0),C4041,""))</f>
        <v/>
      </c>
    </row>
    <row r="4042">
      <c r="A4042" s="47">
        <f>IF(B4042="","",DATE(YEAR('Debt Inputs'!$E$2),MONTH('Debt Inputs'!$E$2)+40,1))</f>
        <v/>
      </c>
      <c r="B4042" s="18">
        <f>IF('Debt Inputs'!A42="","",'Debt Inputs'!A42)</f>
        <v/>
      </c>
      <c r="C4042" s="19">
        <f>IF(B4042="","",IFERROR(VLOOKUP(B4042,'Debt Inputs'!$A$6:$M$105,2,FALSE),""))</f>
        <v/>
      </c>
      <c r="D4042" s="48">
        <f>IF(B4042="","",K3942)</f>
        <v/>
      </c>
      <c r="E4042" s="21">
        <f>IF(B4042="","",IFERROR(VLOOKUP(B4042,'Debt Inputs'!$A$6:$M$105,5,FALSE),0))</f>
        <v/>
      </c>
      <c r="F4042" s="48">
        <f>IF(D4042="","",IFERROR(D4042*E4042/12,0))</f>
        <v/>
      </c>
      <c r="G4042" s="48">
        <f>IF(D4042="","",MIN(IFERROR(VLOOKUP(B4042,'Debt Inputs'!$A$6:$M$105,7,FALSE),0),D4042+F4042))</f>
        <v/>
      </c>
      <c r="H4042" s="48">
        <f>IF(D4042="","",IF(L4042=1,MAX(0,'Debt Inputs'!$B$2-SUM($G$4006:$G$4105)),0))</f>
        <v/>
      </c>
      <c r="I4042" s="48">
        <f>IF(D4042="","",MIN(D4042+F4042,G4042+H4042))</f>
        <v/>
      </c>
      <c r="J4042" s="48">
        <f>IF(D4042="","",MIN(D4042,MAX(0,I4042-F4042)))</f>
        <v/>
      </c>
      <c r="K4042" s="48">
        <f>IF(D4042="","",MAX(0,D4042+F4042-I4042))</f>
        <v/>
      </c>
      <c r="L4042" s="18">
        <f>IF(D4042="","",IF(D4042&lt;=0,"",1+COUNTIFS($D$4006:$D$4105,"&gt;0",$E$4006:$E$4105,"&gt;"&amp;E4042)))</f>
        <v/>
      </c>
      <c r="M4042" s="18">
        <f>IF(D4042="","",IF(AND(K4042&gt;0,L4042=1),"Yes","No"))</f>
        <v/>
      </c>
      <c r="N4042" s="48">
        <f>IF(D4042="","",N3942+F4042)</f>
        <v/>
      </c>
      <c r="O4042" s="47">
        <f>IF(D4042="","",IF(AND(K4042=0,K3942&gt;0),C4042,""))</f>
        <v/>
      </c>
    </row>
    <row r="4043">
      <c r="A4043" s="49">
        <f>IF(B4043="","",DATE(YEAR('Debt Inputs'!$E$2),MONTH('Debt Inputs'!$E$2)+40,1))</f>
        <v/>
      </c>
      <c r="B4043" s="23">
        <f>IF('Debt Inputs'!A43="","",'Debt Inputs'!A43)</f>
        <v/>
      </c>
      <c r="C4043" s="24">
        <f>IF(B4043="","",IFERROR(VLOOKUP(B4043,'Debt Inputs'!$A$6:$M$105,2,FALSE),""))</f>
        <v/>
      </c>
      <c r="D4043" s="50">
        <f>IF(B4043="","",K3943)</f>
        <v/>
      </c>
      <c r="E4043" s="26">
        <f>IF(B4043="","",IFERROR(VLOOKUP(B4043,'Debt Inputs'!$A$6:$M$105,5,FALSE),0))</f>
        <v/>
      </c>
      <c r="F4043" s="50">
        <f>IF(D4043="","",IFERROR(D4043*E4043/12,0))</f>
        <v/>
      </c>
      <c r="G4043" s="50">
        <f>IF(D4043="","",MIN(IFERROR(VLOOKUP(B4043,'Debt Inputs'!$A$6:$M$105,7,FALSE),0),D4043+F4043))</f>
        <v/>
      </c>
      <c r="H4043" s="50">
        <f>IF(D4043="","",IF(L4043=1,MAX(0,'Debt Inputs'!$B$2-SUM($G$4006:$G$4105)),0))</f>
        <v/>
      </c>
      <c r="I4043" s="50">
        <f>IF(D4043="","",MIN(D4043+F4043,G4043+H4043))</f>
        <v/>
      </c>
      <c r="J4043" s="50">
        <f>IF(D4043="","",MIN(D4043,MAX(0,I4043-F4043)))</f>
        <v/>
      </c>
      <c r="K4043" s="50">
        <f>IF(D4043="","",MAX(0,D4043+F4043-I4043))</f>
        <v/>
      </c>
      <c r="L4043" s="23">
        <f>IF(D4043="","",IF(D4043&lt;=0,"",1+COUNTIFS($D$4006:$D$4105,"&gt;0",$E$4006:$E$4105,"&gt;"&amp;E4043)))</f>
        <v/>
      </c>
      <c r="M4043" s="23">
        <f>IF(D4043="","",IF(AND(K4043&gt;0,L4043=1),"Yes","No"))</f>
        <v/>
      </c>
      <c r="N4043" s="50">
        <f>IF(D4043="","",N3943+F4043)</f>
        <v/>
      </c>
      <c r="O4043" s="49">
        <f>IF(D4043="","",IF(AND(K4043=0,K3943&gt;0),C4043,""))</f>
        <v/>
      </c>
    </row>
    <row r="4044">
      <c r="A4044" s="47">
        <f>IF(B4044="","",DATE(YEAR('Debt Inputs'!$E$2),MONTH('Debt Inputs'!$E$2)+40,1))</f>
        <v/>
      </c>
      <c r="B4044" s="18">
        <f>IF('Debt Inputs'!A44="","",'Debt Inputs'!A44)</f>
        <v/>
      </c>
      <c r="C4044" s="19">
        <f>IF(B4044="","",IFERROR(VLOOKUP(B4044,'Debt Inputs'!$A$6:$M$105,2,FALSE),""))</f>
        <v/>
      </c>
      <c r="D4044" s="48">
        <f>IF(B4044="","",K3944)</f>
        <v/>
      </c>
      <c r="E4044" s="21">
        <f>IF(B4044="","",IFERROR(VLOOKUP(B4044,'Debt Inputs'!$A$6:$M$105,5,FALSE),0))</f>
        <v/>
      </c>
      <c r="F4044" s="48">
        <f>IF(D4044="","",IFERROR(D4044*E4044/12,0))</f>
        <v/>
      </c>
      <c r="G4044" s="48">
        <f>IF(D4044="","",MIN(IFERROR(VLOOKUP(B4044,'Debt Inputs'!$A$6:$M$105,7,FALSE),0),D4044+F4044))</f>
        <v/>
      </c>
      <c r="H4044" s="48">
        <f>IF(D4044="","",IF(L4044=1,MAX(0,'Debt Inputs'!$B$2-SUM($G$4006:$G$4105)),0))</f>
        <v/>
      </c>
      <c r="I4044" s="48">
        <f>IF(D4044="","",MIN(D4044+F4044,G4044+H4044))</f>
        <v/>
      </c>
      <c r="J4044" s="48">
        <f>IF(D4044="","",MIN(D4044,MAX(0,I4044-F4044)))</f>
        <v/>
      </c>
      <c r="K4044" s="48">
        <f>IF(D4044="","",MAX(0,D4044+F4044-I4044))</f>
        <v/>
      </c>
      <c r="L4044" s="18">
        <f>IF(D4044="","",IF(D4044&lt;=0,"",1+COUNTIFS($D$4006:$D$4105,"&gt;0",$E$4006:$E$4105,"&gt;"&amp;E4044)))</f>
        <v/>
      </c>
      <c r="M4044" s="18">
        <f>IF(D4044="","",IF(AND(K4044&gt;0,L4044=1),"Yes","No"))</f>
        <v/>
      </c>
      <c r="N4044" s="48">
        <f>IF(D4044="","",N3944+F4044)</f>
        <v/>
      </c>
      <c r="O4044" s="47">
        <f>IF(D4044="","",IF(AND(K4044=0,K3944&gt;0),C4044,""))</f>
        <v/>
      </c>
    </row>
    <row r="4045">
      <c r="A4045" s="49">
        <f>IF(B4045="","",DATE(YEAR('Debt Inputs'!$E$2),MONTH('Debt Inputs'!$E$2)+40,1))</f>
        <v/>
      </c>
      <c r="B4045" s="23">
        <f>IF('Debt Inputs'!A45="","",'Debt Inputs'!A45)</f>
        <v/>
      </c>
      <c r="C4045" s="24">
        <f>IF(B4045="","",IFERROR(VLOOKUP(B4045,'Debt Inputs'!$A$6:$M$105,2,FALSE),""))</f>
        <v/>
      </c>
      <c r="D4045" s="50">
        <f>IF(B4045="","",K3945)</f>
        <v/>
      </c>
      <c r="E4045" s="26">
        <f>IF(B4045="","",IFERROR(VLOOKUP(B4045,'Debt Inputs'!$A$6:$M$105,5,FALSE),0))</f>
        <v/>
      </c>
      <c r="F4045" s="50">
        <f>IF(D4045="","",IFERROR(D4045*E4045/12,0))</f>
        <v/>
      </c>
      <c r="G4045" s="50">
        <f>IF(D4045="","",MIN(IFERROR(VLOOKUP(B4045,'Debt Inputs'!$A$6:$M$105,7,FALSE),0),D4045+F4045))</f>
        <v/>
      </c>
      <c r="H4045" s="50">
        <f>IF(D4045="","",IF(L4045=1,MAX(0,'Debt Inputs'!$B$2-SUM($G$4006:$G$4105)),0))</f>
        <v/>
      </c>
      <c r="I4045" s="50">
        <f>IF(D4045="","",MIN(D4045+F4045,G4045+H4045))</f>
        <v/>
      </c>
      <c r="J4045" s="50">
        <f>IF(D4045="","",MIN(D4045,MAX(0,I4045-F4045)))</f>
        <v/>
      </c>
      <c r="K4045" s="50">
        <f>IF(D4045="","",MAX(0,D4045+F4045-I4045))</f>
        <v/>
      </c>
      <c r="L4045" s="23">
        <f>IF(D4045="","",IF(D4045&lt;=0,"",1+COUNTIFS($D$4006:$D$4105,"&gt;0",$E$4006:$E$4105,"&gt;"&amp;E4045)))</f>
        <v/>
      </c>
      <c r="M4045" s="23">
        <f>IF(D4045="","",IF(AND(K4045&gt;0,L4045=1),"Yes","No"))</f>
        <v/>
      </c>
      <c r="N4045" s="50">
        <f>IF(D4045="","",N3945+F4045)</f>
        <v/>
      </c>
      <c r="O4045" s="49">
        <f>IF(D4045="","",IF(AND(K4045=0,K3945&gt;0),C4045,""))</f>
        <v/>
      </c>
    </row>
    <row r="4046">
      <c r="A4046" s="47">
        <f>IF(B4046="","",DATE(YEAR('Debt Inputs'!$E$2),MONTH('Debt Inputs'!$E$2)+40,1))</f>
        <v/>
      </c>
      <c r="B4046" s="18">
        <f>IF('Debt Inputs'!A46="","",'Debt Inputs'!A46)</f>
        <v/>
      </c>
      <c r="C4046" s="19">
        <f>IF(B4046="","",IFERROR(VLOOKUP(B4046,'Debt Inputs'!$A$6:$M$105,2,FALSE),""))</f>
        <v/>
      </c>
      <c r="D4046" s="48">
        <f>IF(B4046="","",K3946)</f>
        <v/>
      </c>
      <c r="E4046" s="21">
        <f>IF(B4046="","",IFERROR(VLOOKUP(B4046,'Debt Inputs'!$A$6:$M$105,5,FALSE),0))</f>
        <v/>
      </c>
      <c r="F4046" s="48">
        <f>IF(D4046="","",IFERROR(D4046*E4046/12,0))</f>
        <v/>
      </c>
      <c r="G4046" s="48">
        <f>IF(D4046="","",MIN(IFERROR(VLOOKUP(B4046,'Debt Inputs'!$A$6:$M$105,7,FALSE),0),D4046+F4046))</f>
        <v/>
      </c>
      <c r="H4046" s="48">
        <f>IF(D4046="","",IF(L4046=1,MAX(0,'Debt Inputs'!$B$2-SUM($G$4006:$G$4105)),0))</f>
        <v/>
      </c>
      <c r="I4046" s="48">
        <f>IF(D4046="","",MIN(D4046+F4046,G4046+H4046))</f>
        <v/>
      </c>
      <c r="J4046" s="48">
        <f>IF(D4046="","",MIN(D4046,MAX(0,I4046-F4046)))</f>
        <v/>
      </c>
      <c r="K4046" s="48">
        <f>IF(D4046="","",MAX(0,D4046+F4046-I4046))</f>
        <v/>
      </c>
      <c r="L4046" s="18">
        <f>IF(D4046="","",IF(D4046&lt;=0,"",1+COUNTIFS($D$4006:$D$4105,"&gt;0",$E$4006:$E$4105,"&gt;"&amp;E4046)))</f>
        <v/>
      </c>
      <c r="M4046" s="18">
        <f>IF(D4046="","",IF(AND(K4046&gt;0,L4046=1),"Yes","No"))</f>
        <v/>
      </c>
      <c r="N4046" s="48">
        <f>IF(D4046="","",N3946+F4046)</f>
        <v/>
      </c>
      <c r="O4046" s="47">
        <f>IF(D4046="","",IF(AND(K4046=0,K3946&gt;0),C4046,""))</f>
        <v/>
      </c>
    </row>
    <row r="4047">
      <c r="A4047" s="49">
        <f>IF(B4047="","",DATE(YEAR('Debt Inputs'!$E$2),MONTH('Debt Inputs'!$E$2)+40,1))</f>
        <v/>
      </c>
      <c r="B4047" s="23">
        <f>IF('Debt Inputs'!A47="","",'Debt Inputs'!A47)</f>
        <v/>
      </c>
      <c r="C4047" s="24">
        <f>IF(B4047="","",IFERROR(VLOOKUP(B4047,'Debt Inputs'!$A$6:$M$105,2,FALSE),""))</f>
        <v/>
      </c>
      <c r="D4047" s="50">
        <f>IF(B4047="","",K3947)</f>
        <v/>
      </c>
      <c r="E4047" s="26">
        <f>IF(B4047="","",IFERROR(VLOOKUP(B4047,'Debt Inputs'!$A$6:$M$105,5,FALSE),0))</f>
        <v/>
      </c>
      <c r="F4047" s="50">
        <f>IF(D4047="","",IFERROR(D4047*E4047/12,0))</f>
        <v/>
      </c>
      <c r="G4047" s="50">
        <f>IF(D4047="","",MIN(IFERROR(VLOOKUP(B4047,'Debt Inputs'!$A$6:$M$105,7,FALSE),0),D4047+F4047))</f>
        <v/>
      </c>
      <c r="H4047" s="50">
        <f>IF(D4047="","",IF(L4047=1,MAX(0,'Debt Inputs'!$B$2-SUM($G$4006:$G$4105)),0))</f>
        <v/>
      </c>
      <c r="I4047" s="50">
        <f>IF(D4047="","",MIN(D4047+F4047,G4047+H4047))</f>
        <v/>
      </c>
      <c r="J4047" s="50">
        <f>IF(D4047="","",MIN(D4047,MAX(0,I4047-F4047)))</f>
        <v/>
      </c>
      <c r="K4047" s="50">
        <f>IF(D4047="","",MAX(0,D4047+F4047-I4047))</f>
        <v/>
      </c>
      <c r="L4047" s="23">
        <f>IF(D4047="","",IF(D4047&lt;=0,"",1+COUNTIFS($D$4006:$D$4105,"&gt;0",$E$4006:$E$4105,"&gt;"&amp;E4047)))</f>
        <v/>
      </c>
      <c r="M4047" s="23">
        <f>IF(D4047="","",IF(AND(K4047&gt;0,L4047=1),"Yes","No"))</f>
        <v/>
      </c>
      <c r="N4047" s="50">
        <f>IF(D4047="","",N3947+F4047)</f>
        <v/>
      </c>
      <c r="O4047" s="49">
        <f>IF(D4047="","",IF(AND(K4047=0,K3947&gt;0),C4047,""))</f>
        <v/>
      </c>
    </row>
    <row r="4048">
      <c r="A4048" s="47">
        <f>IF(B4048="","",DATE(YEAR('Debt Inputs'!$E$2),MONTH('Debt Inputs'!$E$2)+40,1))</f>
        <v/>
      </c>
      <c r="B4048" s="18">
        <f>IF('Debt Inputs'!A48="","",'Debt Inputs'!A48)</f>
        <v/>
      </c>
      <c r="C4048" s="19">
        <f>IF(B4048="","",IFERROR(VLOOKUP(B4048,'Debt Inputs'!$A$6:$M$105,2,FALSE),""))</f>
        <v/>
      </c>
      <c r="D4048" s="48">
        <f>IF(B4048="","",K3948)</f>
        <v/>
      </c>
      <c r="E4048" s="21">
        <f>IF(B4048="","",IFERROR(VLOOKUP(B4048,'Debt Inputs'!$A$6:$M$105,5,FALSE),0))</f>
        <v/>
      </c>
      <c r="F4048" s="48">
        <f>IF(D4048="","",IFERROR(D4048*E4048/12,0))</f>
        <v/>
      </c>
      <c r="G4048" s="48">
        <f>IF(D4048="","",MIN(IFERROR(VLOOKUP(B4048,'Debt Inputs'!$A$6:$M$105,7,FALSE),0),D4048+F4048))</f>
        <v/>
      </c>
      <c r="H4048" s="48">
        <f>IF(D4048="","",IF(L4048=1,MAX(0,'Debt Inputs'!$B$2-SUM($G$4006:$G$4105)),0))</f>
        <v/>
      </c>
      <c r="I4048" s="48">
        <f>IF(D4048="","",MIN(D4048+F4048,G4048+H4048))</f>
        <v/>
      </c>
      <c r="J4048" s="48">
        <f>IF(D4048="","",MIN(D4048,MAX(0,I4048-F4048)))</f>
        <v/>
      </c>
      <c r="K4048" s="48">
        <f>IF(D4048="","",MAX(0,D4048+F4048-I4048))</f>
        <v/>
      </c>
      <c r="L4048" s="18">
        <f>IF(D4048="","",IF(D4048&lt;=0,"",1+COUNTIFS($D$4006:$D$4105,"&gt;0",$E$4006:$E$4105,"&gt;"&amp;E4048)))</f>
        <v/>
      </c>
      <c r="M4048" s="18">
        <f>IF(D4048="","",IF(AND(K4048&gt;0,L4048=1),"Yes","No"))</f>
        <v/>
      </c>
      <c r="N4048" s="48">
        <f>IF(D4048="","",N3948+F4048)</f>
        <v/>
      </c>
      <c r="O4048" s="47">
        <f>IF(D4048="","",IF(AND(K4048=0,K3948&gt;0),C4048,""))</f>
        <v/>
      </c>
    </row>
    <row r="4049">
      <c r="A4049" s="49">
        <f>IF(B4049="","",DATE(YEAR('Debt Inputs'!$E$2),MONTH('Debt Inputs'!$E$2)+40,1))</f>
        <v/>
      </c>
      <c r="B4049" s="23">
        <f>IF('Debt Inputs'!A49="","",'Debt Inputs'!A49)</f>
        <v/>
      </c>
      <c r="C4049" s="24">
        <f>IF(B4049="","",IFERROR(VLOOKUP(B4049,'Debt Inputs'!$A$6:$M$105,2,FALSE),""))</f>
        <v/>
      </c>
      <c r="D4049" s="50">
        <f>IF(B4049="","",K3949)</f>
        <v/>
      </c>
      <c r="E4049" s="26">
        <f>IF(B4049="","",IFERROR(VLOOKUP(B4049,'Debt Inputs'!$A$6:$M$105,5,FALSE),0))</f>
        <v/>
      </c>
      <c r="F4049" s="50">
        <f>IF(D4049="","",IFERROR(D4049*E4049/12,0))</f>
        <v/>
      </c>
      <c r="G4049" s="50">
        <f>IF(D4049="","",MIN(IFERROR(VLOOKUP(B4049,'Debt Inputs'!$A$6:$M$105,7,FALSE),0),D4049+F4049))</f>
        <v/>
      </c>
      <c r="H4049" s="50">
        <f>IF(D4049="","",IF(L4049=1,MAX(0,'Debt Inputs'!$B$2-SUM($G$4006:$G$4105)),0))</f>
        <v/>
      </c>
      <c r="I4049" s="50">
        <f>IF(D4049="","",MIN(D4049+F4049,G4049+H4049))</f>
        <v/>
      </c>
      <c r="J4049" s="50">
        <f>IF(D4049="","",MIN(D4049,MAX(0,I4049-F4049)))</f>
        <v/>
      </c>
      <c r="K4049" s="50">
        <f>IF(D4049="","",MAX(0,D4049+F4049-I4049))</f>
        <v/>
      </c>
      <c r="L4049" s="23">
        <f>IF(D4049="","",IF(D4049&lt;=0,"",1+COUNTIFS($D$4006:$D$4105,"&gt;0",$E$4006:$E$4105,"&gt;"&amp;E4049)))</f>
        <v/>
      </c>
      <c r="M4049" s="23">
        <f>IF(D4049="","",IF(AND(K4049&gt;0,L4049=1),"Yes","No"))</f>
        <v/>
      </c>
      <c r="N4049" s="50">
        <f>IF(D4049="","",N3949+F4049)</f>
        <v/>
      </c>
      <c r="O4049" s="49">
        <f>IF(D4049="","",IF(AND(K4049=0,K3949&gt;0),C4049,""))</f>
        <v/>
      </c>
    </row>
    <row r="4050">
      <c r="A4050" s="47">
        <f>IF(B4050="","",DATE(YEAR('Debt Inputs'!$E$2),MONTH('Debt Inputs'!$E$2)+40,1))</f>
        <v/>
      </c>
      <c r="B4050" s="18">
        <f>IF('Debt Inputs'!A50="","",'Debt Inputs'!A50)</f>
        <v/>
      </c>
      <c r="C4050" s="19">
        <f>IF(B4050="","",IFERROR(VLOOKUP(B4050,'Debt Inputs'!$A$6:$M$105,2,FALSE),""))</f>
        <v/>
      </c>
      <c r="D4050" s="48">
        <f>IF(B4050="","",K3950)</f>
        <v/>
      </c>
      <c r="E4050" s="21">
        <f>IF(B4050="","",IFERROR(VLOOKUP(B4050,'Debt Inputs'!$A$6:$M$105,5,FALSE),0))</f>
        <v/>
      </c>
      <c r="F4050" s="48">
        <f>IF(D4050="","",IFERROR(D4050*E4050/12,0))</f>
        <v/>
      </c>
      <c r="G4050" s="48">
        <f>IF(D4050="","",MIN(IFERROR(VLOOKUP(B4050,'Debt Inputs'!$A$6:$M$105,7,FALSE),0),D4050+F4050))</f>
        <v/>
      </c>
      <c r="H4050" s="48">
        <f>IF(D4050="","",IF(L4050=1,MAX(0,'Debt Inputs'!$B$2-SUM($G$4006:$G$4105)),0))</f>
        <v/>
      </c>
      <c r="I4050" s="48">
        <f>IF(D4050="","",MIN(D4050+F4050,G4050+H4050))</f>
        <v/>
      </c>
      <c r="J4050" s="48">
        <f>IF(D4050="","",MIN(D4050,MAX(0,I4050-F4050)))</f>
        <v/>
      </c>
      <c r="K4050" s="48">
        <f>IF(D4050="","",MAX(0,D4050+F4050-I4050))</f>
        <v/>
      </c>
      <c r="L4050" s="18">
        <f>IF(D4050="","",IF(D4050&lt;=0,"",1+COUNTIFS($D$4006:$D$4105,"&gt;0",$E$4006:$E$4105,"&gt;"&amp;E4050)))</f>
        <v/>
      </c>
      <c r="M4050" s="18">
        <f>IF(D4050="","",IF(AND(K4050&gt;0,L4050=1),"Yes","No"))</f>
        <v/>
      </c>
      <c r="N4050" s="48">
        <f>IF(D4050="","",N3950+F4050)</f>
        <v/>
      </c>
      <c r="O4050" s="47">
        <f>IF(D4050="","",IF(AND(K4050=0,K3950&gt;0),C4050,""))</f>
        <v/>
      </c>
    </row>
    <row r="4051">
      <c r="A4051" s="49">
        <f>IF(B4051="","",DATE(YEAR('Debt Inputs'!$E$2),MONTH('Debt Inputs'!$E$2)+40,1))</f>
        <v/>
      </c>
      <c r="B4051" s="23">
        <f>IF('Debt Inputs'!A51="","",'Debt Inputs'!A51)</f>
        <v/>
      </c>
      <c r="C4051" s="24">
        <f>IF(B4051="","",IFERROR(VLOOKUP(B4051,'Debt Inputs'!$A$6:$M$105,2,FALSE),""))</f>
        <v/>
      </c>
      <c r="D4051" s="50">
        <f>IF(B4051="","",K3951)</f>
        <v/>
      </c>
      <c r="E4051" s="26">
        <f>IF(B4051="","",IFERROR(VLOOKUP(B4051,'Debt Inputs'!$A$6:$M$105,5,FALSE),0))</f>
        <v/>
      </c>
      <c r="F4051" s="50">
        <f>IF(D4051="","",IFERROR(D4051*E4051/12,0))</f>
        <v/>
      </c>
      <c r="G4051" s="50">
        <f>IF(D4051="","",MIN(IFERROR(VLOOKUP(B4051,'Debt Inputs'!$A$6:$M$105,7,FALSE),0),D4051+F4051))</f>
        <v/>
      </c>
      <c r="H4051" s="50">
        <f>IF(D4051="","",IF(L4051=1,MAX(0,'Debt Inputs'!$B$2-SUM($G$4006:$G$4105)),0))</f>
        <v/>
      </c>
      <c r="I4051" s="50">
        <f>IF(D4051="","",MIN(D4051+F4051,G4051+H4051))</f>
        <v/>
      </c>
      <c r="J4051" s="50">
        <f>IF(D4051="","",MIN(D4051,MAX(0,I4051-F4051)))</f>
        <v/>
      </c>
      <c r="K4051" s="50">
        <f>IF(D4051="","",MAX(0,D4051+F4051-I4051))</f>
        <v/>
      </c>
      <c r="L4051" s="23">
        <f>IF(D4051="","",IF(D4051&lt;=0,"",1+COUNTIFS($D$4006:$D$4105,"&gt;0",$E$4006:$E$4105,"&gt;"&amp;E4051)))</f>
        <v/>
      </c>
      <c r="M4051" s="23">
        <f>IF(D4051="","",IF(AND(K4051&gt;0,L4051=1),"Yes","No"))</f>
        <v/>
      </c>
      <c r="N4051" s="50">
        <f>IF(D4051="","",N3951+F4051)</f>
        <v/>
      </c>
      <c r="O4051" s="49">
        <f>IF(D4051="","",IF(AND(K4051=0,K3951&gt;0),C4051,""))</f>
        <v/>
      </c>
    </row>
    <row r="4052">
      <c r="A4052" s="47">
        <f>IF(B4052="","",DATE(YEAR('Debt Inputs'!$E$2),MONTH('Debt Inputs'!$E$2)+40,1))</f>
        <v/>
      </c>
      <c r="B4052" s="18">
        <f>IF('Debt Inputs'!A52="","",'Debt Inputs'!A52)</f>
        <v/>
      </c>
      <c r="C4052" s="19">
        <f>IF(B4052="","",IFERROR(VLOOKUP(B4052,'Debt Inputs'!$A$6:$M$105,2,FALSE),""))</f>
        <v/>
      </c>
      <c r="D4052" s="48">
        <f>IF(B4052="","",K3952)</f>
        <v/>
      </c>
      <c r="E4052" s="21">
        <f>IF(B4052="","",IFERROR(VLOOKUP(B4052,'Debt Inputs'!$A$6:$M$105,5,FALSE),0))</f>
        <v/>
      </c>
      <c r="F4052" s="48">
        <f>IF(D4052="","",IFERROR(D4052*E4052/12,0))</f>
        <v/>
      </c>
      <c r="G4052" s="48">
        <f>IF(D4052="","",MIN(IFERROR(VLOOKUP(B4052,'Debt Inputs'!$A$6:$M$105,7,FALSE),0),D4052+F4052))</f>
        <v/>
      </c>
      <c r="H4052" s="48">
        <f>IF(D4052="","",IF(L4052=1,MAX(0,'Debt Inputs'!$B$2-SUM($G$4006:$G$4105)),0))</f>
        <v/>
      </c>
      <c r="I4052" s="48">
        <f>IF(D4052="","",MIN(D4052+F4052,G4052+H4052))</f>
        <v/>
      </c>
      <c r="J4052" s="48">
        <f>IF(D4052="","",MIN(D4052,MAX(0,I4052-F4052)))</f>
        <v/>
      </c>
      <c r="K4052" s="48">
        <f>IF(D4052="","",MAX(0,D4052+F4052-I4052))</f>
        <v/>
      </c>
      <c r="L4052" s="18">
        <f>IF(D4052="","",IF(D4052&lt;=0,"",1+COUNTIFS($D$4006:$D$4105,"&gt;0",$E$4006:$E$4105,"&gt;"&amp;E4052)))</f>
        <v/>
      </c>
      <c r="M4052" s="18">
        <f>IF(D4052="","",IF(AND(K4052&gt;0,L4052=1),"Yes","No"))</f>
        <v/>
      </c>
      <c r="N4052" s="48">
        <f>IF(D4052="","",N3952+F4052)</f>
        <v/>
      </c>
      <c r="O4052" s="47">
        <f>IF(D4052="","",IF(AND(K4052=0,K3952&gt;0),C4052,""))</f>
        <v/>
      </c>
    </row>
    <row r="4053">
      <c r="A4053" s="49">
        <f>IF(B4053="","",DATE(YEAR('Debt Inputs'!$E$2),MONTH('Debt Inputs'!$E$2)+40,1))</f>
        <v/>
      </c>
      <c r="B4053" s="23">
        <f>IF('Debt Inputs'!A53="","",'Debt Inputs'!A53)</f>
        <v/>
      </c>
      <c r="C4053" s="24">
        <f>IF(B4053="","",IFERROR(VLOOKUP(B4053,'Debt Inputs'!$A$6:$M$105,2,FALSE),""))</f>
        <v/>
      </c>
      <c r="D4053" s="50">
        <f>IF(B4053="","",K3953)</f>
        <v/>
      </c>
      <c r="E4053" s="26">
        <f>IF(B4053="","",IFERROR(VLOOKUP(B4053,'Debt Inputs'!$A$6:$M$105,5,FALSE),0))</f>
        <v/>
      </c>
      <c r="F4053" s="50">
        <f>IF(D4053="","",IFERROR(D4053*E4053/12,0))</f>
        <v/>
      </c>
      <c r="G4053" s="50">
        <f>IF(D4053="","",MIN(IFERROR(VLOOKUP(B4053,'Debt Inputs'!$A$6:$M$105,7,FALSE),0),D4053+F4053))</f>
        <v/>
      </c>
      <c r="H4053" s="50">
        <f>IF(D4053="","",IF(L4053=1,MAX(0,'Debt Inputs'!$B$2-SUM($G$4006:$G$4105)),0))</f>
        <v/>
      </c>
      <c r="I4053" s="50">
        <f>IF(D4053="","",MIN(D4053+F4053,G4053+H4053))</f>
        <v/>
      </c>
      <c r="J4053" s="50">
        <f>IF(D4053="","",MIN(D4053,MAX(0,I4053-F4053)))</f>
        <v/>
      </c>
      <c r="K4053" s="50">
        <f>IF(D4053="","",MAX(0,D4053+F4053-I4053))</f>
        <v/>
      </c>
      <c r="L4053" s="23">
        <f>IF(D4053="","",IF(D4053&lt;=0,"",1+COUNTIFS($D$4006:$D$4105,"&gt;0",$E$4006:$E$4105,"&gt;"&amp;E4053)))</f>
        <v/>
      </c>
      <c r="M4053" s="23">
        <f>IF(D4053="","",IF(AND(K4053&gt;0,L4053=1),"Yes","No"))</f>
        <v/>
      </c>
      <c r="N4053" s="50">
        <f>IF(D4053="","",N3953+F4053)</f>
        <v/>
      </c>
      <c r="O4053" s="49">
        <f>IF(D4053="","",IF(AND(K4053=0,K3953&gt;0),C4053,""))</f>
        <v/>
      </c>
    </row>
    <row r="4054">
      <c r="A4054" s="47">
        <f>IF(B4054="","",DATE(YEAR('Debt Inputs'!$E$2),MONTH('Debt Inputs'!$E$2)+40,1))</f>
        <v/>
      </c>
      <c r="B4054" s="18">
        <f>IF('Debt Inputs'!A54="","",'Debt Inputs'!A54)</f>
        <v/>
      </c>
      <c r="C4054" s="19">
        <f>IF(B4054="","",IFERROR(VLOOKUP(B4054,'Debt Inputs'!$A$6:$M$105,2,FALSE),""))</f>
        <v/>
      </c>
      <c r="D4054" s="48">
        <f>IF(B4054="","",K3954)</f>
        <v/>
      </c>
      <c r="E4054" s="21">
        <f>IF(B4054="","",IFERROR(VLOOKUP(B4054,'Debt Inputs'!$A$6:$M$105,5,FALSE),0))</f>
        <v/>
      </c>
      <c r="F4054" s="48">
        <f>IF(D4054="","",IFERROR(D4054*E4054/12,0))</f>
        <v/>
      </c>
      <c r="G4054" s="48">
        <f>IF(D4054="","",MIN(IFERROR(VLOOKUP(B4054,'Debt Inputs'!$A$6:$M$105,7,FALSE),0),D4054+F4054))</f>
        <v/>
      </c>
      <c r="H4054" s="48">
        <f>IF(D4054="","",IF(L4054=1,MAX(0,'Debt Inputs'!$B$2-SUM($G$4006:$G$4105)),0))</f>
        <v/>
      </c>
      <c r="I4054" s="48">
        <f>IF(D4054="","",MIN(D4054+F4054,G4054+H4054))</f>
        <v/>
      </c>
      <c r="J4054" s="48">
        <f>IF(D4054="","",MIN(D4054,MAX(0,I4054-F4054)))</f>
        <v/>
      </c>
      <c r="K4054" s="48">
        <f>IF(D4054="","",MAX(0,D4054+F4054-I4054))</f>
        <v/>
      </c>
      <c r="L4054" s="18">
        <f>IF(D4054="","",IF(D4054&lt;=0,"",1+COUNTIFS($D$4006:$D$4105,"&gt;0",$E$4006:$E$4105,"&gt;"&amp;E4054)))</f>
        <v/>
      </c>
      <c r="M4054" s="18">
        <f>IF(D4054="","",IF(AND(K4054&gt;0,L4054=1),"Yes","No"))</f>
        <v/>
      </c>
      <c r="N4054" s="48">
        <f>IF(D4054="","",N3954+F4054)</f>
        <v/>
      </c>
      <c r="O4054" s="47">
        <f>IF(D4054="","",IF(AND(K4054=0,K3954&gt;0),C4054,""))</f>
        <v/>
      </c>
    </row>
    <row r="4055">
      <c r="A4055" s="49">
        <f>IF(B4055="","",DATE(YEAR('Debt Inputs'!$E$2),MONTH('Debt Inputs'!$E$2)+40,1))</f>
        <v/>
      </c>
      <c r="B4055" s="23">
        <f>IF('Debt Inputs'!A55="","",'Debt Inputs'!A55)</f>
        <v/>
      </c>
      <c r="C4055" s="24">
        <f>IF(B4055="","",IFERROR(VLOOKUP(B4055,'Debt Inputs'!$A$6:$M$105,2,FALSE),""))</f>
        <v/>
      </c>
      <c r="D4055" s="50">
        <f>IF(B4055="","",K3955)</f>
        <v/>
      </c>
      <c r="E4055" s="26">
        <f>IF(B4055="","",IFERROR(VLOOKUP(B4055,'Debt Inputs'!$A$6:$M$105,5,FALSE),0))</f>
        <v/>
      </c>
      <c r="F4055" s="50">
        <f>IF(D4055="","",IFERROR(D4055*E4055/12,0))</f>
        <v/>
      </c>
      <c r="G4055" s="50">
        <f>IF(D4055="","",MIN(IFERROR(VLOOKUP(B4055,'Debt Inputs'!$A$6:$M$105,7,FALSE),0),D4055+F4055))</f>
        <v/>
      </c>
      <c r="H4055" s="50">
        <f>IF(D4055="","",IF(L4055=1,MAX(0,'Debt Inputs'!$B$2-SUM($G$4006:$G$4105)),0))</f>
        <v/>
      </c>
      <c r="I4055" s="50">
        <f>IF(D4055="","",MIN(D4055+F4055,G4055+H4055))</f>
        <v/>
      </c>
      <c r="J4055" s="50">
        <f>IF(D4055="","",MIN(D4055,MAX(0,I4055-F4055)))</f>
        <v/>
      </c>
      <c r="K4055" s="50">
        <f>IF(D4055="","",MAX(0,D4055+F4055-I4055))</f>
        <v/>
      </c>
      <c r="L4055" s="23">
        <f>IF(D4055="","",IF(D4055&lt;=0,"",1+COUNTIFS($D$4006:$D$4105,"&gt;0",$E$4006:$E$4105,"&gt;"&amp;E4055)))</f>
        <v/>
      </c>
      <c r="M4055" s="23">
        <f>IF(D4055="","",IF(AND(K4055&gt;0,L4055=1),"Yes","No"))</f>
        <v/>
      </c>
      <c r="N4055" s="50">
        <f>IF(D4055="","",N3955+F4055)</f>
        <v/>
      </c>
      <c r="O4055" s="49">
        <f>IF(D4055="","",IF(AND(K4055=0,K3955&gt;0),C4055,""))</f>
        <v/>
      </c>
    </row>
    <row r="4056">
      <c r="A4056" s="47">
        <f>IF(B4056="","",DATE(YEAR('Debt Inputs'!$E$2),MONTH('Debt Inputs'!$E$2)+40,1))</f>
        <v/>
      </c>
      <c r="B4056" s="18">
        <f>IF('Debt Inputs'!A56="","",'Debt Inputs'!A56)</f>
        <v/>
      </c>
      <c r="C4056" s="19">
        <f>IF(B4056="","",IFERROR(VLOOKUP(B4056,'Debt Inputs'!$A$6:$M$105,2,FALSE),""))</f>
        <v/>
      </c>
      <c r="D4056" s="48">
        <f>IF(B4056="","",K3956)</f>
        <v/>
      </c>
      <c r="E4056" s="21">
        <f>IF(B4056="","",IFERROR(VLOOKUP(B4056,'Debt Inputs'!$A$6:$M$105,5,FALSE),0))</f>
        <v/>
      </c>
      <c r="F4056" s="48">
        <f>IF(D4056="","",IFERROR(D4056*E4056/12,0))</f>
        <v/>
      </c>
      <c r="G4056" s="48">
        <f>IF(D4056="","",MIN(IFERROR(VLOOKUP(B4056,'Debt Inputs'!$A$6:$M$105,7,FALSE),0),D4056+F4056))</f>
        <v/>
      </c>
      <c r="H4056" s="48">
        <f>IF(D4056="","",IF(L4056=1,MAX(0,'Debt Inputs'!$B$2-SUM($G$4006:$G$4105)),0))</f>
        <v/>
      </c>
      <c r="I4056" s="48">
        <f>IF(D4056="","",MIN(D4056+F4056,G4056+H4056))</f>
        <v/>
      </c>
      <c r="J4056" s="48">
        <f>IF(D4056="","",MIN(D4056,MAX(0,I4056-F4056)))</f>
        <v/>
      </c>
      <c r="K4056" s="48">
        <f>IF(D4056="","",MAX(0,D4056+F4056-I4056))</f>
        <v/>
      </c>
      <c r="L4056" s="18">
        <f>IF(D4056="","",IF(D4056&lt;=0,"",1+COUNTIFS($D$4006:$D$4105,"&gt;0",$E$4006:$E$4105,"&gt;"&amp;E4056)))</f>
        <v/>
      </c>
      <c r="M4056" s="18">
        <f>IF(D4056="","",IF(AND(K4056&gt;0,L4056=1),"Yes","No"))</f>
        <v/>
      </c>
      <c r="N4056" s="48">
        <f>IF(D4056="","",N3956+F4056)</f>
        <v/>
      </c>
      <c r="O4056" s="47">
        <f>IF(D4056="","",IF(AND(K4056=0,K3956&gt;0),C4056,""))</f>
        <v/>
      </c>
    </row>
    <row r="4057">
      <c r="A4057" s="49">
        <f>IF(B4057="","",DATE(YEAR('Debt Inputs'!$E$2),MONTH('Debt Inputs'!$E$2)+40,1))</f>
        <v/>
      </c>
      <c r="B4057" s="23">
        <f>IF('Debt Inputs'!A57="","",'Debt Inputs'!A57)</f>
        <v/>
      </c>
      <c r="C4057" s="24">
        <f>IF(B4057="","",IFERROR(VLOOKUP(B4057,'Debt Inputs'!$A$6:$M$105,2,FALSE),""))</f>
        <v/>
      </c>
      <c r="D4057" s="50">
        <f>IF(B4057="","",K3957)</f>
        <v/>
      </c>
      <c r="E4057" s="26">
        <f>IF(B4057="","",IFERROR(VLOOKUP(B4057,'Debt Inputs'!$A$6:$M$105,5,FALSE),0))</f>
        <v/>
      </c>
      <c r="F4057" s="50">
        <f>IF(D4057="","",IFERROR(D4057*E4057/12,0))</f>
        <v/>
      </c>
      <c r="G4057" s="50">
        <f>IF(D4057="","",MIN(IFERROR(VLOOKUP(B4057,'Debt Inputs'!$A$6:$M$105,7,FALSE),0),D4057+F4057))</f>
        <v/>
      </c>
      <c r="H4057" s="50">
        <f>IF(D4057="","",IF(L4057=1,MAX(0,'Debt Inputs'!$B$2-SUM($G$4006:$G$4105)),0))</f>
        <v/>
      </c>
      <c r="I4057" s="50">
        <f>IF(D4057="","",MIN(D4057+F4057,G4057+H4057))</f>
        <v/>
      </c>
      <c r="J4057" s="50">
        <f>IF(D4057="","",MIN(D4057,MAX(0,I4057-F4057)))</f>
        <v/>
      </c>
      <c r="K4057" s="50">
        <f>IF(D4057="","",MAX(0,D4057+F4057-I4057))</f>
        <v/>
      </c>
      <c r="L4057" s="23">
        <f>IF(D4057="","",IF(D4057&lt;=0,"",1+COUNTIFS($D$4006:$D$4105,"&gt;0",$E$4006:$E$4105,"&gt;"&amp;E4057)))</f>
        <v/>
      </c>
      <c r="M4057" s="23">
        <f>IF(D4057="","",IF(AND(K4057&gt;0,L4057=1),"Yes","No"))</f>
        <v/>
      </c>
      <c r="N4057" s="50">
        <f>IF(D4057="","",N3957+F4057)</f>
        <v/>
      </c>
      <c r="O4057" s="49">
        <f>IF(D4057="","",IF(AND(K4057=0,K3957&gt;0),C4057,""))</f>
        <v/>
      </c>
    </row>
    <row r="4058">
      <c r="A4058" s="47">
        <f>IF(B4058="","",DATE(YEAR('Debt Inputs'!$E$2),MONTH('Debt Inputs'!$E$2)+40,1))</f>
        <v/>
      </c>
      <c r="B4058" s="18">
        <f>IF('Debt Inputs'!A58="","",'Debt Inputs'!A58)</f>
        <v/>
      </c>
      <c r="C4058" s="19">
        <f>IF(B4058="","",IFERROR(VLOOKUP(B4058,'Debt Inputs'!$A$6:$M$105,2,FALSE),""))</f>
        <v/>
      </c>
      <c r="D4058" s="48">
        <f>IF(B4058="","",K3958)</f>
        <v/>
      </c>
      <c r="E4058" s="21">
        <f>IF(B4058="","",IFERROR(VLOOKUP(B4058,'Debt Inputs'!$A$6:$M$105,5,FALSE),0))</f>
        <v/>
      </c>
      <c r="F4058" s="48">
        <f>IF(D4058="","",IFERROR(D4058*E4058/12,0))</f>
        <v/>
      </c>
      <c r="G4058" s="48">
        <f>IF(D4058="","",MIN(IFERROR(VLOOKUP(B4058,'Debt Inputs'!$A$6:$M$105,7,FALSE),0),D4058+F4058))</f>
        <v/>
      </c>
      <c r="H4058" s="48">
        <f>IF(D4058="","",IF(L4058=1,MAX(0,'Debt Inputs'!$B$2-SUM($G$4006:$G$4105)),0))</f>
        <v/>
      </c>
      <c r="I4058" s="48">
        <f>IF(D4058="","",MIN(D4058+F4058,G4058+H4058))</f>
        <v/>
      </c>
      <c r="J4058" s="48">
        <f>IF(D4058="","",MIN(D4058,MAX(0,I4058-F4058)))</f>
        <v/>
      </c>
      <c r="K4058" s="48">
        <f>IF(D4058="","",MAX(0,D4058+F4058-I4058))</f>
        <v/>
      </c>
      <c r="L4058" s="18">
        <f>IF(D4058="","",IF(D4058&lt;=0,"",1+COUNTIFS($D$4006:$D$4105,"&gt;0",$E$4006:$E$4105,"&gt;"&amp;E4058)))</f>
        <v/>
      </c>
      <c r="M4058" s="18">
        <f>IF(D4058="","",IF(AND(K4058&gt;0,L4058=1),"Yes","No"))</f>
        <v/>
      </c>
      <c r="N4058" s="48">
        <f>IF(D4058="","",N3958+F4058)</f>
        <v/>
      </c>
      <c r="O4058" s="47">
        <f>IF(D4058="","",IF(AND(K4058=0,K3958&gt;0),C4058,""))</f>
        <v/>
      </c>
    </row>
    <row r="4059">
      <c r="A4059" s="49">
        <f>IF(B4059="","",DATE(YEAR('Debt Inputs'!$E$2),MONTH('Debt Inputs'!$E$2)+40,1))</f>
        <v/>
      </c>
      <c r="B4059" s="23">
        <f>IF('Debt Inputs'!A59="","",'Debt Inputs'!A59)</f>
        <v/>
      </c>
      <c r="C4059" s="24">
        <f>IF(B4059="","",IFERROR(VLOOKUP(B4059,'Debt Inputs'!$A$6:$M$105,2,FALSE),""))</f>
        <v/>
      </c>
      <c r="D4059" s="50">
        <f>IF(B4059="","",K3959)</f>
        <v/>
      </c>
      <c r="E4059" s="26">
        <f>IF(B4059="","",IFERROR(VLOOKUP(B4059,'Debt Inputs'!$A$6:$M$105,5,FALSE),0))</f>
        <v/>
      </c>
      <c r="F4059" s="50">
        <f>IF(D4059="","",IFERROR(D4059*E4059/12,0))</f>
        <v/>
      </c>
      <c r="G4059" s="50">
        <f>IF(D4059="","",MIN(IFERROR(VLOOKUP(B4059,'Debt Inputs'!$A$6:$M$105,7,FALSE),0),D4059+F4059))</f>
        <v/>
      </c>
      <c r="H4059" s="50">
        <f>IF(D4059="","",IF(L4059=1,MAX(0,'Debt Inputs'!$B$2-SUM($G$4006:$G$4105)),0))</f>
        <v/>
      </c>
      <c r="I4059" s="50">
        <f>IF(D4059="","",MIN(D4059+F4059,G4059+H4059))</f>
        <v/>
      </c>
      <c r="J4059" s="50">
        <f>IF(D4059="","",MIN(D4059,MAX(0,I4059-F4059)))</f>
        <v/>
      </c>
      <c r="K4059" s="50">
        <f>IF(D4059="","",MAX(0,D4059+F4059-I4059))</f>
        <v/>
      </c>
      <c r="L4059" s="23">
        <f>IF(D4059="","",IF(D4059&lt;=0,"",1+COUNTIFS($D$4006:$D$4105,"&gt;0",$E$4006:$E$4105,"&gt;"&amp;E4059)))</f>
        <v/>
      </c>
      <c r="M4059" s="23">
        <f>IF(D4059="","",IF(AND(K4059&gt;0,L4059=1),"Yes","No"))</f>
        <v/>
      </c>
      <c r="N4059" s="50">
        <f>IF(D4059="","",N3959+F4059)</f>
        <v/>
      </c>
      <c r="O4059" s="49">
        <f>IF(D4059="","",IF(AND(K4059=0,K3959&gt;0),C4059,""))</f>
        <v/>
      </c>
    </row>
    <row r="4060">
      <c r="A4060" s="47">
        <f>IF(B4060="","",DATE(YEAR('Debt Inputs'!$E$2),MONTH('Debt Inputs'!$E$2)+40,1))</f>
        <v/>
      </c>
      <c r="B4060" s="18">
        <f>IF('Debt Inputs'!A60="","",'Debt Inputs'!A60)</f>
        <v/>
      </c>
      <c r="C4060" s="19">
        <f>IF(B4060="","",IFERROR(VLOOKUP(B4060,'Debt Inputs'!$A$6:$M$105,2,FALSE),""))</f>
        <v/>
      </c>
      <c r="D4060" s="48">
        <f>IF(B4060="","",K3960)</f>
        <v/>
      </c>
      <c r="E4060" s="21">
        <f>IF(B4060="","",IFERROR(VLOOKUP(B4060,'Debt Inputs'!$A$6:$M$105,5,FALSE),0))</f>
        <v/>
      </c>
      <c r="F4060" s="48">
        <f>IF(D4060="","",IFERROR(D4060*E4060/12,0))</f>
        <v/>
      </c>
      <c r="G4060" s="48">
        <f>IF(D4060="","",MIN(IFERROR(VLOOKUP(B4060,'Debt Inputs'!$A$6:$M$105,7,FALSE),0),D4060+F4060))</f>
        <v/>
      </c>
      <c r="H4060" s="48">
        <f>IF(D4060="","",IF(L4060=1,MAX(0,'Debt Inputs'!$B$2-SUM($G$4006:$G$4105)),0))</f>
        <v/>
      </c>
      <c r="I4060" s="48">
        <f>IF(D4060="","",MIN(D4060+F4060,G4060+H4060))</f>
        <v/>
      </c>
      <c r="J4060" s="48">
        <f>IF(D4060="","",MIN(D4060,MAX(0,I4060-F4060)))</f>
        <v/>
      </c>
      <c r="K4060" s="48">
        <f>IF(D4060="","",MAX(0,D4060+F4060-I4060))</f>
        <v/>
      </c>
      <c r="L4060" s="18">
        <f>IF(D4060="","",IF(D4060&lt;=0,"",1+COUNTIFS($D$4006:$D$4105,"&gt;0",$E$4006:$E$4105,"&gt;"&amp;E4060)))</f>
        <v/>
      </c>
      <c r="M4060" s="18">
        <f>IF(D4060="","",IF(AND(K4060&gt;0,L4060=1),"Yes","No"))</f>
        <v/>
      </c>
      <c r="N4060" s="48">
        <f>IF(D4060="","",N3960+F4060)</f>
        <v/>
      </c>
      <c r="O4060" s="47">
        <f>IF(D4060="","",IF(AND(K4060=0,K3960&gt;0),C4060,""))</f>
        <v/>
      </c>
    </row>
    <row r="4061">
      <c r="A4061" s="49">
        <f>IF(B4061="","",DATE(YEAR('Debt Inputs'!$E$2),MONTH('Debt Inputs'!$E$2)+40,1))</f>
        <v/>
      </c>
      <c r="B4061" s="23">
        <f>IF('Debt Inputs'!A61="","",'Debt Inputs'!A61)</f>
        <v/>
      </c>
      <c r="C4061" s="24">
        <f>IF(B4061="","",IFERROR(VLOOKUP(B4061,'Debt Inputs'!$A$6:$M$105,2,FALSE),""))</f>
        <v/>
      </c>
      <c r="D4061" s="50">
        <f>IF(B4061="","",K3961)</f>
        <v/>
      </c>
      <c r="E4061" s="26">
        <f>IF(B4061="","",IFERROR(VLOOKUP(B4061,'Debt Inputs'!$A$6:$M$105,5,FALSE),0))</f>
        <v/>
      </c>
      <c r="F4061" s="50">
        <f>IF(D4061="","",IFERROR(D4061*E4061/12,0))</f>
        <v/>
      </c>
      <c r="G4061" s="50">
        <f>IF(D4061="","",MIN(IFERROR(VLOOKUP(B4061,'Debt Inputs'!$A$6:$M$105,7,FALSE),0),D4061+F4061))</f>
        <v/>
      </c>
      <c r="H4061" s="50">
        <f>IF(D4061="","",IF(L4061=1,MAX(0,'Debt Inputs'!$B$2-SUM($G$4006:$G$4105)),0))</f>
        <v/>
      </c>
      <c r="I4061" s="50">
        <f>IF(D4061="","",MIN(D4061+F4061,G4061+H4061))</f>
        <v/>
      </c>
      <c r="J4061" s="50">
        <f>IF(D4061="","",MIN(D4061,MAX(0,I4061-F4061)))</f>
        <v/>
      </c>
      <c r="K4061" s="50">
        <f>IF(D4061="","",MAX(0,D4061+F4061-I4061))</f>
        <v/>
      </c>
      <c r="L4061" s="23">
        <f>IF(D4061="","",IF(D4061&lt;=0,"",1+COUNTIFS($D$4006:$D$4105,"&gt;0",$E$4006:$E$4105,"&gt;"&amp;E4061)))</f>
        <v/>
      </c>
      <c r="M4061" s="23">
        <f>IF(D4061="","",IF(AND(K4061&gt;0,L4061=1),"Yes","No"))</f>
        <v/>
      </c>
      <c r="N4061" s="50">
        <f>IF(D4061="","",N3961+F4061)</f>
        <v/>
      </c>
      <c r="O4061" s="49">
        <f>IF(D4061="","",IF(AND(K4061=0,K3961&gt;0),C4061,""))</f>
        <v/>
      </c>
    </row>
    <row r="4062">
      <c r="A4062" s="47">
        <f>IF(B4062="","",DATE(YEAR('Debt Inputs'!$E$2),MONTH('Debt Inputs'!$E$2)+40,1))</f>
        <v/>
      </c>
      <c r="B4062" s="18">
        <f>IF('Debt Inputs'!A62="","",'Debt Inputs'!A62)</f>
        <v/>
      </c>
      <c r="C4062" s="19">
        <f>IF(B4062="","",IFERROR(VLOOKUP(B4062,'Debt Inputs'!$A$6:$M$105,2,FALSE),""))</f>
        <v/>
      </c>
      <c r="D4062" s="48">
        <f>IF(B4062="","",K3962)</f>
        <v/>
      </c>
      <c r="E4062" s="21">
        <f>IF(B4062="","",IFERROR(VLOOKUP(B4062,'Debt Inputs'!$A$6:$M$105,5,FALSE),0))</f>
        <v/>
      </c>
      <c r="F4062" s="48">
        <f>IF(D4062="","",IFERROR(D4062*E4062/12,0))</f>
        <v/>
      </c>
      <c r="G4062" s="48">
        <f>IF(D4062="","",MIN(IFERROR(VLOOKUP(B4062,'Debt Inputs'!$A$6:$M$105,7,FALSE),0),D4062+F4062))</f>
        <v/>
      </c>
      <c r="H4062" s="48">
        <f>IF(D4062="","",IF(L4062=1,MAX(0,'Debt Inputs'!$B$2-SUM($G$4006:$G$4105)),0))</f>
        <v/>
      </c>
      <c r="I4062" s="48">
        <f>IF(D4062="","",MIN(D4062+F4062,G4062+H4062))</f>
        <v/>
      </c>
      <c r="J4062" s="48">
        <f>IF(D4062="","",MIN(D4062,MAX(0,I4062-F4062)))</f>
        <v/>
      </c>
      <c r="K4062" s="48">
        <f>IF(D4062="","",MAX(0,D4062+F4062-I4062))</f>
        <v/>
      </c>
      <c r="L4062" s="18">
        <f>IF(D4062="","",IF(D4062&lt;=0,"",1+COUNTIFS($D$4006:$D$4105,"&gt;0",$E$4006:$E$4105,"&gt;"&amp;E4062)))</f>
        <v/>
      </c>
      <c r="M4062" s="18">
        <f>IF(D4062="","",IF(AND(K4062&gt;0,L4062=1),"Yes","No"))</f>
        <v/>
      </c>
      <c r="N4062" s="48">
        <f>IF(D4062="","",N3962+F4062)</f>
        <v/>
      </c>
      <c r="O4062" s="47">
        <f>IF(D4062="","",IF(AND(K4062=0,K3962&gt;0),C4062,""))</f>
        <v/>
      </c>
    </row>
    <row r="4063">
      <c r="A4063" s="49">
        <f>IF(B4063="","",DATE(YEAR('Debt Inputs'!$E$2),MONTH('Debt Inputs'!$E$2)+40,1))</f>
        <v/>
      </c>
      <c r="B4063" s="23">
        <f>IF('Debt Inputs'!A63="","",'Debt Inputs'!A63)</f>
        <v/>
      </c>
      <c r="C4063" s="24">
        <f>IF(B4063="","",IFERROR(VLOOKUP(B4063,'Debt Inputs'!$A$6:$M$105,2,FALSE),""))</f>
        <v/>
      </c>
      <c r="D4063" s="50">
        <f>IF(B4063="","",K3963)</f>
        <v/>
      </c>
      <c r="E4063" s="26">
        <f>IF(B4063="","",IFERROR(VLOOKUP(B4063,'Debt Inputs'!$A$6:$M$105,5,FALSE),0))</f>
        <v/>
      </c>
      <c r="F4063" s="50">
        <f>IF(D4063="","",IFERROR(D4063*E4063/12,0))</f>
        <v/>
      </c>
      <c r="G4063" s="50">
        <f>IF(D4063="","",MIN(IFERROR(VLOOKUP(B4063,'Debt Inputs'!$A$6:$M$105,7,FALSE),0),D4063+F4063))</f>
        <v/>
      </c>
      <c r="H4063" s="50">
        <f>IF(D4063="","",IF(L4063=1,MAX(0,'Debt Inputs'!$B$2-SUM($G$4006:$G$4105)),0))</f>
        <v/>
      </c>
      <c r="I4063" s="50">
        <f>IF(D4063="","",MIN(D4063+F4063,G4063+H4063))</f>
        <v/>
      </c>
      <c r="J4063" s="50">
        <f>IF(D4063="","",MIN(D4063,MAX(0,I4063-F4063)))</f>
        <v/>
      </c>
      <c r="K4063" s="50">
        <f>IF(D4063="","",MAX(0,D4063+F4063-I4063))</f>
        <v/>
      </c>
      <c r="L4063" s="23">
        <f>IF(D4063="","",IF(D4063&lt;=0,"",1+COUNTIFS($D$4006:$D$4105,"&gt;0",$E$4006:$E$4105,"&gt;"&amp;E4063)))</f>
        <v/>
      </c>
      <c r="M4063" s="23">
        <f>IF(D4063="","",IF(AND(K4063&gt;0,L4063=1),"Yes","No"))</f>
        <v/>
      </c>
      <c r="N4063" s="50">
        <f>IF(D4063="","",N3963+F4063)</f>
        <v/>
      </c>
      <c r="O4063" s="49">
        <f>IF(D4063="","",IF(AND(K4063=0,K3963&gt;0),C4063,""))</f>
        <v/>
      </c>
    </row>
    <row r="4064">
      <c r="A4064" s="47">
        <f>IF(B4064="","",DATE(YEAR('Debt Inputs'!$E$2),MONTH('Debt Inputs'!$E$2)+40,1))</f>
        <v/>
      </c>
      <c r="B4064" s="18">
        <f>IF('Debt Inputs'!A64="","",'Debt Inputs'!A64)</f>
        <v/>
      </c>
      <c r="C4064" s="19">
        <f>IF(B4064="","",IFERROR(VLOOKUP(B4064,'Debt Inputs'!$A$6:$M$105,2,FALSE),""))</f>
        <v/>
      </c>
      <c r="D4064" s="48">
        <f>IF(B4064="","",K3964)</f>
        <v/>
      </c>
      <c r="E4064" s="21">
        <f>IF(B4064="","",IFERROR(VLOOKUP(B4064,'Debt Inputs'!$A$6:$M$105,5,FALSE),0))</f>
        <v/>
      </c>
      <c r="F4064" s="48">
        <f>IF(D4064="","",IFERROR(D4064*E4064/12,0))</f>
        <v/>
      </c>
      <c r="G4064" s="48">
        <f>IF(D4064="","",MIN(IFERROR(VLOOKUP(B4064,'Debt Inputs'!$A$6:$M$105,7,FALSE),0),D4064+F4064))</f>
        <v/>
      </c>
      <c r="H4064" s="48">
        <f>IF(D4064="","",IF(L4064=1,MAX(0,'Debt Inputs'!$B$2-SUM($G$4006:$G$4105)),0))</f>
        <v/>
      </c>
      <c r="I4064" s="48">
        <f>IF(D4064="","",MIN(D4064+F4064,G4064+H4064))</f>
        <v/>
      </c>
      <c r="J4064" s="48">
        <f>IF(D4064="","",MIN(D4064,MAX(0,I4064-F4064)))</f>
        <v/>
      </c>
      <c r="K4064" s="48">
        <f>IF(D4064="","",MAX(0,D4064+F4064-I4064))</f>
        <v/>
      </c>
      <c r="L4064" s="18">
        <f>IF(D4064="","",IF(D4064&lt;=0,"",1+COUNTIFS($D$4006:$D$4105,"&gt;0",$E$4006:$E$4105,"&gt;"&amp;E4064)))</f>
        <v/>
      </c>
      <c r="M4064" s="18">
        <f>IF(D4064="","",IF(AND(K4064&gt;0,L4064=1),"Yes","No"))</f>
        <v/>
      </c>
      <c r="N4064" s="48">
        <f>IF(D4064="","",N3964+F4064)</f>
        <v/>
      </c>
      <c r="O4064" s="47">
        <f>IF(D4064="","",IF(AND(K4064=0,K3964&gt;0),C4064,""))</f>
        <v/>
      </c>
    </row>
    <row r="4065">
      <c r="A4065" s="49">
        <f>IF(B4065="","",DATE(YEAR('Debt Inputs'!$E$2),MONTH('Debt Inputs'!$E$2)+40,1))</f>
        <v/>
      </c>
      <c r="B4065" s="23">
        <f>IF('Debt Inputs'!A65="","",'Debt Inputs'!A65)</f>
        <v/>
      </c>
      <c r="C4065" s="24">
        <f>IF(B4065="","",IFERROR(VLOOKUP(B4065,'Debt Inputs'!$A$6:$M$105,2,FALSE),""))</f>
        <v/>
      </c>
      <c r="D4065" s="50">
        <f>IF(B4065="","",K3965)</f>
        <v/>
      </c>
      <c r="E4065" s="26">
        <f>IF(B4065="","",IFERROR(VLOOKUP(B4065,'Debt Inputs'!$A$6:$M$105,5,FALSE),0))</f>
        <v/>
      </c>
      <c r="F4065" s="50">
        <f>IF(D4065="","",IFERROR(D4065*E4065/12,0))</f>
        <v/>
      </c>
      <c r="G4065" s="50">
        <f>IF(D4065="","",MIN(IFERROR(VLOOKUP(B4065,'Debt Inputs'!$A$6:$M$105,7,FALSE),0),D4065+F4065))</f>
        <v/>
      </c>
      <c r="H4065" s="50">
        <f>IF(D4065="","",IF(L4065=1,MAX(0,'Debt Inputs'!$B$2-SUM($G$4006:$G$4105)),0))</f>
        <v/>
      </c>
      <c r="I4065" s="50">
        <f>IF(D4065="","",MIN(D4065+F4065,G4065+H4065))</f>
        <v/>
      </c>
      <c r="J4065" s="50">
        <f>IF(D4065="","",MIN(D4065,MAX(0,I4065-F4065)))</f>
        <v/>
      </c>
      <c r="K4065" s="50">
        <f>IF(D4065="","",MAX(0,D4065+F4065-I4065))</f>
        <v/>
      </c>
      <c r="L4065" s="23">
        <f>IF(D4065="","",IF(D4065&lt;=0,"",1+COUNTIFS($D$4006:$D$4105,"&gt;0",$E$4006:$E$4105,"&gt;"&amp;E4065)))</f>
        <v/>
      </c>
      <c r="M4065" s="23">
        <f>IF(D4065="","",IF(AND(K4065&gt;0,L4065=1),"Yes","No"))</f>
        <v/>
      </c>
      <c r="N4065" s="50">
        <f>IF(D4065="","",N3965+F4065)</f>
        <v/>
      </c>
      <c r="O4065" s="49">
        <f>IF(D4065="","",IF(AND(K4065=0,K3965&gt;0),C4065,""))</f>
        <v/>
      </c>
    </row>
    <row r="4066">
      <c r="A4066" s="47">
        <f>IF(B4066="","",DATE(YEAR('Debt Inputs'!$E$2),MONTH('Debt Inputs'!$E$2)+40,1))</f>
        <v/>
      </c>
      <c r="B4066" s="18">
        <f>IF('Debt Inputs'!A66="","",'Debt Inputs'!A66)</f>
        <v/>
      </c>
      <c r="C4066" s="19">
        <f>IF(B4066="","",IFERROR(VLOOKUP(B4066,'Debt Inputs'!$A$6:$M$105,2,FALSE),""))</f>
        <v/>
      </c>
      <c r="D4066" s="48">
        <f>IF(B4066="","",K3966)</f>
        <v/>
      </c>
      <c r="E4066" s="21">
        <f>IF(B4066="","",IFERROR(VLOOKUP(B4066,'Debt Inputs'!$A$6:$M$105,5,FALSE),0))</f>
        <v/>
      </c>
      <c r="F4066" s="48">
        <f>IF(D4066="","",IFERROR(D4066*E4066/12,0))</f>
        <v/>
      </c>
      <c r="G4066" s="48">
        <f>IF(D4066="","",MIN(IFERROR(VLOOKUP(B4066,'Debt Inputs'!$A$6:$M$105,7,FALSE),0),D4066+F4066))</f>
        <v/>
      </c>
      <c r="H4066" s="48">
        <f>IF(D4066="","",IF(L4066=1,MAX(0,'Debt Inputs'!$B$2-SUM($G$4006:$G$4105)),0))</f>
        <v/>
      </c>
      <c r="I4066" s="48">
        <f>IF(D4066="","",MIN(D4066+F4066,G4066+H4066))</f>
        <v/>
      </c>
      <c r="J4066" s="48">
        <f>IF(D4066="","",MIN(D4066,MAX(0,I4066-F4066)))</f>
        <v/>
      </c>
      <c r="K4066" s="48">
        <f>IF(D4066="","",MAX(0,D4066+F4066-I4066))</f>
        <v/>
      </c>
      <c r="L4066" s="18">
        <f>IF(D4066="","",IF(D4066&lt;=0,"",1+COUNTIFS($D$4006:$D$4105,"&gt;0",$E$4006:$E$4105,"&gt;"&amp;E4066)))</f>
        <v/>
      </c>
      <c r="M4066" s="18">
        <f>IF(D4066="","",IF(AND(K4066&gt;0,L4066=1),"Yes","No"))</f>
        <v/>
      </c>
      <c r="N4066" s="48">
        <f>IF(D4066="","",N3966+F4066)</f>
        <v/>
      </c>
      <c r="O4066" s="47">
        <f>IF(D4066="","",IF(AND(K4066=0,K3966&gt;0),C4066,""))</f>
        <v/>
      </c>
    </row>
    <row r="4067">
      <c r="A4067" s="49">
        <f>IF(B4067="","",DATE(YEAR('Debt Inputs'!$E$2),MONTH('Debt Inputs'!$E$2)+40,1))</f>
        <v/>
      </c>
      <c r="B4067" s="23">
        <f>IF('Debt Inputs'!A67="","",'Debt Inputs'!A67)</f>
        <v/>
      </c>
      <c r="C4067" s="24">
        <f>IF(B4067="","",IFERROR(VLOOKUP(B4067,'Debt Inputs'!$A$6:$M$105,2,FALSE),""))</f>
        <v/>
      </c>
      <c r="D4067" s="50">
        <f>IF(B4067="","",K3967)</f>
        <v/>
      </c>
      <c r="E4067" s="26">
        <f>IF(B4067="","",IFERROR(VLOOKUP(B4067,'Debt Inputs'!$A$6:$M$105,5,FALSE),0))</f>
        <v/>
      </c>
      <c r="F4067" s="50">
        <f>IF(D4067="","",IFERROR(D4067*E4067/12,0))</f>
        <v/>
      </c>
      <c r="G4067" s="50">
        <f>IF(D4067="","",MIN(IFERROR(VLOOKUP(B4067,'Debt Inputs'!$A$6:$M$105,7,FALSE),0),D4067+F4067))</f>
        <v/>
      </c>
      <c r="H4067" s="50">
        <f>IF(D4067="","",IF(L4067=1,MAX(0,'Debt Inputs'!$B$2-SUM($G$4006:$G$4105)),0))</f>
        <v/>
      </c>
      <c r="I4067" s="50">
        <f>IF(D4067="","",MIN(D4067+F4067,G4067+H4067))</f>
        <v/>
      </c>
      <c r="J4067" s="50">
        <f>IF(D4067="","",MIN(D4067,MAX(0,I4067-F4067)))</f>
        <v/>
      </c>
      <c r="K4067" s="50">
        <f>IF(D4067="","",MAX(0,D4067+F4067-I4067))</f>
        <v/>
      </c>
      <c r="L4067" s="23">
        <f>IF(D4067="","",IF(D4067&lt;=0,"",1+COUNTIFS($D$4006:$D$4105,"&gt;0",$E$4006:$E$4105,"&gt;"&amp;E4067)))</f>
        <v/>
      </c>
      <c r="M4067" s="23">
        <f>IF(D4067="","",IF(AND(K4067&gt;0,L4067=1),"Yes","No"))</f>
        <v/>
      </c>
      <c r="N4067" s="50">
        <f>IF(D4067="","",N3967+F4067)</f>
        <v/>
      </c>
      <c r="O4067" s="49">
        <f>IF(D4067="","",IF(AND(K4067=0,K3967&gt;0),C4067,""))</f>
        <v/>
      </c>
    </row>
    <row r="4068">
      <c r="A4068" s="47">
        <f>IF(B4068="","",DATE(YEAR('Debt Inputs'!$E$2),MONTH('Debt Inputs'!$E$2)+40,1))</f>
        <v/>
      </c>
      <c r="B4068" s="18">
        <f>IF('Debt Inputs'!A68="","",'Debt Inputs'!A68)</f>
        <v/>
      </c>
      <c r="C4068" s="19">
        <f>IF(B4068="","",IFERROR(VLOOKUP(B4068,'Debt Inputs'!$A$6:$M$105,2,FALSE),""))</f>
        <v/>
      </c>
      <c r="D4068" s="48">
        <f>IF(B4068="","",K3968)</f>
        <v/>
      </c>
      <c r="E4068" s="21">
        <f>IF(B4068="","",IFERROR(VLOOKUP(B4068,'Debt Inputs'!$A$6:$M$105,5,FALSE),0))</f>
        <v/>
      </c>
      <c r="F4068" s="48">
        <f>IF(D4068="","",IFERROR(D4068*E4068/12,0))</f>
        <v/>
      </c>
      <c r="G4068" s="48">
        <f>IF(D4068="","",MIN(IFERROR(VLOOKUP(B4068,'Debt Inputs'!$A$6:$M$105,7,FALSE),0),D4068+F4068))</f>
        <v/>
      </c>
      <c r="H4068" s="48">
        <f>IF(D4068="","",IF(L4068=1,MAX(0,'Debt Inputs'!$B$2-SUM($G$4006:$G$4105)),0))</f>
        <v/>
      </c>
      <c r="I4068" s="48">
        <f>IF(D4068="","",MIN(D4068+F4068,G4068+H4068))</f>
        <v/>
      </c>
      <c r="J4068" s="48">
        <f>IF(D4068="","",MIN(D4068,MAX(0,I4068-F4068)))</f>
        <v/>
      </c>
      <c r="K4068" s="48">
        <f>IF(D4068="","",MAX(0,D4068+F4068-I4068))</f>
        <v/>
      </c>
      <c r="L4068" s="18">
        <f>IF(D4068="","",IF(D4068&lt;=0,"",1+COUNTIFS($D$4006:$D$4105,"&gt;0",$E$4006:$E$4105,"&gt;"&amp;E4068)))</f>
        <v/>
      </c>
      <c r="M4068" s="18">
        <f>IF(D4068="","",IF(AND(K4068&gt;0,L4068=1),"Yes","No"))</f>
        <v/>
      </c>
      <c r="N4068" s="48">
        <f>IF(D4068="","",N3968+F4068)</f>
        <v/>
      </c>
      <c r="O4068" s="47">
        <f>IF(D4068="","",IF(AND(K4068=0,K3968&gt;0),C4068,""))</f>
        <v/>
      </c>
    </row>
    <row r="4069">
      <c r="A4069" s="49">
        <f>IF(B4069="","",DATE(YEAR('Debt Inputs'!$E$2),MONTH('Debt Inputs'!$E$2)+40,1))</f>
        <v/>
      </c>
      <c r="B4069" s="23">
        <f>IF('Debt Inputs'!A69="","",'Debt Inputs'!A69)</f>
        <v/>
      </c>
      <c r="C4069" s="24">
        <f>IF(B4069="","",IFERROR(VLOOKUP(B4069,'Debt Inputs'!$A$6:$M$105,2,FALSE),""))</f>
        <v/>
      </c>
      <c r="D4069" s="50">
        <f>IF(B4069="","",K3969)</f>
        <v/>
      </c>
      <c r="E4069" s="26">
        <f>IF(B4069="","",IFERROR(VLOOKUP(B4069,'Debt Inputs'!$A$6:$M$105,5,FALSE),0))</f>
        <v/>
      </c>
      <c r="F4069" s="50">
        <f>IF(D4069="","",IFERROR(D4069*E4069/12,0))</f>
        <v/>
      </c>
      <c r="G4069" s="50">
        <f>IF(D4069="","",MIN(IFERROR(VLOOKUP(B4069,'Debt Inputs'!$A$6:$M$105,7,FALSE),0),D4069+F4069))</f>
        <v/>
      </c>
      <c r="H4069" s="50">
        <f>IF(D4069="","",IF(L4069=1,MAX(0,'Debt Inputs'!$B$2-SUM($G$4006:$G$4105)),0))</f>
        <v/>
      </c>
      <c r="I4069" s="50">
        <f>IF(D4069="","",MIN(D4069+F4069,G4069+H4069))</f>
        <v/>
      </c>
      <c r="J4069" s="50">
        <f>IF(D4069="","",MIN(D4069,MAX(0,I4069-F4069)))</f>
        <v/>
      </c>
      <c r="K4069" s="50">
        <f>IF(D4069="","",MAX(0,D4069+F4069-I4069))</f>
        <v/>
      </c>
      <c r="L4069" s="23">
        <f>IF(D4069="","",IF(D4069&lt;=0,"",1+COUNTIFS($D$4006:$D$4105,"&gt;0",$E$4006:$E$4105,"&gt;"&amp;E4069)))</f>
        <v/>
      </c>
      <c r="M4069" s="23">
        <f>IF(D4069="","",IF(AND(K4069&gt;0,L4069=1),"Yes","No"))</f>
        <v/>
      </c>
      <c r="N4069" s="50">
        <f>IF(D4069="","",N3969+F4069)</f>
        <v/>
      </c>
      <c r="O4069" s="49">
        <f>IF(D4069="","",IF(AND(K4069=0,K3969&gt;0),C4069,""))</f>
        <v/>
      </c>
    </row>
    <row r="4070">
      <c r="A4070" s="47">
        <f>IF(B4070="","",DATE(YEAR('Debt Inputs'!$E$2),MONTH('Debt Inputs'!$E$2)+40,1))</f>
        <v/>
      </c>
      <c r="B4070" s="18">
        <f>IF('Debt Inputs'!A70="","",'Debt Inputs'!A70)</f>
        <v/>
      </c>
      <c r="C4070" s="19">
        <f>IF(B4070="","",IFERROR(VLOOKUP(B4070,'Debt Inputs'!$A$6:$M$105,2,FALSE),""))</f>
        <v/>
      </c>
      <c r="D4070" s="48">
        <f>IF(B4070="","",K3970)</f>
        <v/>
      </c>
      <c r="E4070" s="21">
        <f>IF(B4070="","",IFERROR(VLOOKUP(B4070,'Debt Inputs'!$A$6:$M$105,5,FALSE),0))</f>
        <v/>
      </c>
      <c r="F4070" s="48">
        <f>IF(D4070="","",IFERROR(D4070*E4070/12,0))</f>
        <v/>
      </c>
      <c r="G4070" s="48">
        <f>IF(D4070="","",MIN(IFERROR(VLOOKUP(B4070,'Debt Inputs'!$A$6:$M$105,7,FALSE),0),D4070+F4070))</f>
        <v/>
      </c>
      <c r="H4070" s="48">
        <f>IF(D4070="","",IF(L4070=1,MAX(0,'Debt Inputs'!$B$2-SUM($G$4006:$G$4105)),0))</f>
        <v/>
      </c>
      <c r="I4070" s="48">
        <f>IF(D4070="","",MIN(D4070+F4070,G4070+H4070))</f>
        <v/>
      </c>
      <c r="J4070" s="48">
        <f>IF(D4070="","",MIN(D4070,MAX(0,I4070-F4070)))</f>
        <v/>
      </c>
      <c r="K4070" s="48">
        <f>IF(D4070="","",MAX(0,D4070+F4070-I4070))</f>
        <v/>
      </c>
      <c r="L4070" s="18">
        <f>IF(D4070="","",IF(D4070&lt;=0,"",1+COUNTIFS($D$4006:$D$4105,"&gt;0",$E$4006:$E$4105,"&gt;"&amp;E4070)))</f>
        <v/>
      </c>
      <c r="M4070" s="18">
        <f>IF(D4070="","",IF(AND(K4070&gt;0,L4070=1),"Yes","No"))</f>
        <v/>
      </c>
      <c r="N4070" s="48">
        <f>IF(D4070="","",N3970+F4070)</f>
        <v/>
      </c>
      <c r="O4070" s="47">
        <f>IF(D4070="","",IF(AND(K4070=0,K3970&gt;0),C4070,""))</f>
        <v/>
      </c>
    </row>
    <row r="4071">
      <c r="A4071" s="49">
        <f>IF(B4071="","",DATE(YEAR('Debt Inputs'!$E$2),MONTH('Debt Inputs'!$E$2)+40,1))</f>
        <v/>
      </c>
      <c r="B4071" s="23">
        <f>IF('Debt Inputs'!A71="","",'Debt Inputs'!A71)</f>
        <v/>
      </c>
      <c r="C4071" s="24">
        <f>IF(B4071="","",IFERROR(VLOOKUP(B4071,'Debt Inputs'!$A$6:$M$105,2,FALSE),""))</f>
        <v/>
      </c>
      <c r="D4071" s="50">
        <f>IF(B4071="","",K3971)</f>
        <v/>
      </c>
      <c r="E4071" s="26">
        <f>IF(B4071="","",IFERROR(VLOOKUP(B4071,'Debt Inputs'!$A$6:$M$105,5,FALSE),0))</f>
        <v/>
      </c>
      <c r="F4071" s="50">
        <f>IF(D4071="","",IFERROR(D4071*E4071/12,0))</f>
        <v/>
      </c>
      <c r="G4071" s="50">
        <f>IF(D4071="","",MIN(IFERROR(VLOOKUP(B4071,'Debt Inputs'!$A$6:$M$105,7,FALSE),0),D4071+F4071))</f>
        <v/>
      </c>
      <c r="H4071" s="50">
        <f>IF(D4071="","",IF(L4071=1,MAX(0,'Debt Inputs'!$B$2-SUM($G$4006:$G$4105)),0))</f>
        <v/>
      </c>
      <c r="I4071" s="50">
        <f>IF(D4071="","",MIN(D4071+F4071,G4071+H4071))</f>
        <v/>
      </c>
      <c r="J4071" s="50">
        <f>IF(D4071="","",MIN(D4071,MAX(0,I4071-F4071)))</f>
        <v/>
      </c>
      <c r="K4071" s="50">
        <f>IF(D4071="","",MAX(0,D4071+F4071-I4071))</f>
        <v/>
      </c>
      <c r="L4071" s="23">
        <f>IF(D4071="","",IF(D4071&lt;=0,"",1+COUNTIFS($D$4006:$D$4105,"&gt;0",$E$4006:$E$4105,"&gt;"&amp;E4071)))</f>
        <v/>
      </c>
      <c r="M4071" s="23">
        <f>IF(D4071="","",IF(AND(K4071&gt;0,L4071=1),"Yes","No"))</f>
        <v/>
      </c>
      <c r="N4071" s="50">
        <f>IF(D4071="","",N3971+F4071)</f>
        <v/>
      </c>
      <c r="O4071" s="49">
        <f>IF(D4071="","",IF(AND(K4071=0,K3971&gt;0),C4071,""))</f>
        <v/>
      </c>
    </row>
    <row r="4072">
      <c r="A4072" s="47">
        <f>IF(B4072="","",DATE(YEAR('Debt Inputs'!$E$2),MONTH('Debt Inputs'!$E$2)+40,1))</f>
        <v/>
      </c>
      <c r="B4072" s="18">
        <f>IF('Debt Inputs'!A72="","",'Debt Inputs'!A72)</f>
        <v/>
      </c>
      <c r="C4072" s="19">
        <f>IF(B4072="","",IFERROR(VLOOKUP(B4072,'Debt Inputs'!$A$6:$M$105,2,FALSE),""))</f>
        <v/>
      </c>
      <c r="D4072" s="48">
        <f>IF(B4072="","",K3972)</f>
        <v/>
      </c>
      <c r="E4072" s="21">
        <f>IF(B4072="","",IFERROR(VLOOKUP(B4072,'Debt Inputs'!$A$6:$M$105,5,FALSE),0))</f>
        <v/>
      </c>
      <c r="F4072" s="48">
        <f>IF(D4072="","",IFERROR(D4072*E4072/12,0))</f>
        <v/>
      </c>
      <c r="G4072" s="48">
        <f>IF(D4072="","",MIN(IFERROR(VLOOKUP(B4072,'Debt Inputs'!$A$6:$M$105,7,FALSE),0),D4072+F4072))</f>
        <v/>
      </c>
      <c r="H4072" s="48">
        <f>IF(D4072="","",IF(L4072=1,MAX(0,'Debt Inputs'!$B$2-SUM($G$4006:$G$4105)),0))</f>
        <v/>
      </c>
      <c r="I4072" s="48">
        <f>IF(D4072="","",MIN(D4072+F4072,G4072+H4072))</f>
        <v/>
      </c>
      <c r="J4072" s="48">
        <f>IF(D4072="","",MIN(D4072,MAX(0,I4072-F4072)))</f>
        <v/>
      </c>
      <c r="K4072" s="48">
        <f>IF(D4072="","",MAX(0,D4072+F4072-I4072))</f>
        <v/>
      </c>
      <c r="L4072" s="18">
        <f>IF(D4072="","",IF(D4072&lt;=0,"",1+COUNTIFS($D$4006:$D$4105,"&gt;0",$E$4006:$E$4105,"&gt;"&amp;E4072)))</f>
        <v/>
      </c>
      <c r="M4072" s="18">
        <f>IF(D4072="","",IF(AND(K4072&gt;0,L4072=1),"Yes","No"))</f>
        <v/>
      </c>
      <c r="N4072" s="48">
        <f>IF(D4072="","",N3972+F4072)</f>
        <v/>
      </c>
      <c r="O4072" s="47">
        <f>IF(D4072="","",IF(AND(K4072=0,K3972&gt;0),C4072,""))</f>
        <v/>
      </c>
    </row>
    <row r="4073">
      <c r="A4073" s="49">
        <f>IF(B4073="","",DATE(YEAR('Debt Inputs'!$E$2),MONTH('Debt Inputs'!$E$2)+40,1))</f>
        <v/>
      </c>
      <c r="B4073" s="23">
        <f>IF('Debt Inputs'!A73="","",'Debt Inputs'!A73)</f>
        <v/>
      </c>
      <c r="C4073" s="24">
        <f>IF(B4073="","",IFERROR(VLOOKUP(B4073,'Debt Inputs'!$A$6:$M$105,2,FALSE),""))</f>
        <v/>
      </c>
      <c r="D4073" s="50">
        <f>IF(B4073="","",K3973)</f>
        <v/>
      </c>
      <c r="E4073" s="26">
        <f>IF(B4073="","",IFERROR(VLOOKUP(B4073,'Debt Inputs'!$A$6:$M$105,5,FALSE),0))</f>
        <v/>
      </c>
      <c r="F4073" s="50">
        <f>IF(D4073="","",IFERROR(D4073*E4073/12,0))</f>
        <v/>
      </c>
      <c r="G4073" s="50">
        <f>IF(D4073="","",MIN(IFERROR(VLOOKUP(B4073,'Debt Inputs'!$A$6:$M$105,7,FALSE),0),D4073+F4073))</f>
        <v/>
      </c>
      <c r="H4073" s="50">
        <f>IF(D4073="","",IF(L4073=1,MAX(0,'Debt Inputs'!$B$2-SUM($G$4006:$G$4105)),0))</f>
        <v/>
      </c>
      <c r="I4073" s="50">
        <f>IF(D4073="","",MIN(D4073+F4073,G4073+H4073))</f>
        <v/>
      </c>
      <c r="J4073" s="50">
        <f>IF(D4073="","",MIN(D4073,MAX(0,I4073-F4073)))</f>
        <v/>
      </c>
      <c r="K4073" s="50">
        <f>IF(D4073="","",MAX(0,D4073+F4073-I4073))</f>
        <v/>
      </c>
      <c r="L4073" s="23">
        <f>IF(D4073="","",IF(D4073&lt;=0,"",1+COUNTIFS($D$4006:$D$4105,"&gt;0",$E$4006:$E$4105,"&gt;"&amp;E4073)))</f>
        <v/>
      </c>
      <c r="M4073" s="23">
        <f>IF(D4073="","",IF(AND(K4073&gt;0,L4073=1),"Yes","No"))</f>
        <v/>
      </c>
      <c r="N4073" s="50">
        <f>IF(D4073="","",N3973+F4073)</f>
        <v/>
      </c>
      <c r="O4073" s="49">
        <f>IF(D4073="","",IF(AND(K4073=0,K3973&gt;0),C4073,""))</f>
        <v/>
      </c>
    </row>
    <row r="4074">
      <c r="A4074" s="47">
        <f>IF(B4074="","",DATE(YEAR('Debt Inputs'!$E$2),MONTH('Debt Inputs'!$E$2)+40,1))</f>
        <v/>
      </c>
      <c r="B4074" s="18">
        <f>IF('Debt Inputs'!A74="","",'Debt Inputs'!A74)</f>
        <v/>
      </c>
      <c r="C4074" s="19">
        <f>IF(B4074="","",IFERROR(VLOOKUP(B4074,'Debt Inputs'!$A$6:$M$105,2,FALSE),""))</f>
        <v/>
      </c>
      <c r="D4074" s="48">
        <f>IF(B4074="","",K3974)</f>
        <v/>
      </c>
      <c r="E4074" s="21">
        <f>IF(B4074="","",IFERROR(VLOOKUP(B4074,'Debt Inputs'!$A$6:$M$105,5,FALSE),0))</f>
        <v/>
      </c>
      <c r="F4074" s="48">
        <f>IF(D4074="","",IFERROR(D4074*E4074/12,0))</f>
        <v/>
      </c>
      <c r="G4074" s="48">
        <f>IF(D4074="","",MIN(IFERROR(VLOOKUP(B4074,'Debt Inputs'!$A$6:$M$105,7,FALSE),0),D4074+F4074))</f>
        <v/>
      </c>
      <c r="H4074" s="48">
        <f>IF(D4074="","",IF(L4074=1,MAX(0,'Debt Inputs'!$B$2-SUM($G$4006:$G$4105)),0))</f>
        <v/>
      </c>
      <c r="I4074" s="48">
        <f>IF(D4074="","",MIN(D4074+F4074,G4074+H4074))</f>
        <v/>
      </c>
      <c r="J4074" s="48">
        <f>IF(D4074="","",MIN(D4074,MAX(0,I4074-F4074)))</f>
        <v/>
      </c>
      <c r="K4074" s="48">
        <f>IF(D4074="","",MAX(0,D4074+F4074-I4074))</f>
        <v/>
      </c>
      <c r="L4074" s="18">
        <f>IF(D4074="","",IF(D4074&lt;=0,"",1+COUNTIFS($D$4006:$D$4105,"&gt;0",$E$4006:$E$4105,"&gt;"&amp;E4074)))</f>
        <v/>
      </c>
      <c r="M4074" s="18">
        <f>IF(D4074="","",IF(AND(K4074&gt;0,L4074=1),"Yes","No"))</f>
        <v/>
      </c>
      <c r="N4074" s="48">
        <f>IF(D4074="","",N3974+F4074)</f>
        <v/>
      </c>
      <c r="O4074" s="47">
        <f>IF(D4074="","",IF(AND(K4074=0,K3974&gt;0),C4074,""))</f>
        <v/>
      </c>
    </row>
    <row r="4075">
      <c r="A4075" s="49">
        <f>IF(B4075="","",DATE(YEAR('Debt Inputs'!$E$2),MONTH('Debt Inputs'!$E$2)+40,1))</f>
        <v/>
      </c>
      <c r="B4075" s="23">
        <f>IF('Debt Inputs'!A75="","",'Debt Inputs'!A75)</f>
        <v/>
      </c>
      <c r="C4075" s="24">
        <f>IF(B4075="","",IFERROR(VLOOKUP(B4075,'Debt Inputs'!$A$6:$M$105,2,FALSE),""))</f>
        <v/>
      </c>
      <c r="D4075" s="50">
        <f>IF(B4075="","",K3975)</f>
        <v/>
      </c>
      <c r="E4075" s="26">
        <f>IF(B4075="","",IFERROR(VLOOKUP(B4075,'Debt Inputs'!$A$6:$M$105,5,FALSE),0))</f>
        <v/>
      </c>
      <c r="F4075" s="50">
        <f>IF(D4075="","",IFERROR(D4075*E4075/12,0))</f>
        <v/>
      </c>
      <c r="G4075" s="50">
        <f>IF(D4075="","",MIN(IFERROR(VLOOKUP(B4075,'Debt Inputs'!$A$6:$M$105,7,FALSE),0),D4075+F4075))</f>
        <v/>
      </c>
      <c r="H4075" s="50">
        <f>IF(D4075="","",IF(L4075=1,MAX(0,'Debt Inputs'!$B$2-SUM($G$4006:$G$4105)),0))</f>
        <v/>
      </c>
      <c r="I4075" s="50">
        <f>IF(D4075="","",MIN(D4075+F4075,G4075+H4075))</f>
        <v/>
      </c>
      <c r="J4075" s="50">
        <f>IF(D4075="","",MIN(D4075,MAX(0,I4075-F4075)))</f>
        <v/>
      </c>
      <c r="K4075" s="50">
        <f>IF(D4075="","",MAX(0,D4075+F4075-I4075))</f>
        <v/>
      </c>
      <c r="L4075" s="23">
        <f>IF(D4075="","",IF(D4075&lt;=0,"",1+COUNTIFS($D$4006:$D$4105,"&gt;0",$E$4006:$E$4105,"&gt;"&amp;E4075)))</f>
        <v/>
      </c>
      <c r="M4075" s="23">
        <f>IF(D4075="","",IF(AND(K4075&gt;0,L4075=1),"Yes","No"))</f>
        <v/>
      </c>
      <c r="N4075" s="50">
        <f>IF(D4075="","",N3975+F4075)</f>
        <v/>
      </c>
      <c r="O4075" s="49">
        <f>IF(D4075="","",IF(AND(K4075=0,K3975&gt;0),C4075,""))</f>
        <v/>
      </c>
    </row>
    <row r="4076">
      <c r="A4076" s="47">
        <f>IF(B4076="","",DATE(YEAR('Debt Inputs'!$E$2),MONTH('Debt Inputs'!$E$2)+40,1))</f>
        <v/>
      </c>
      <c r="B4076" s="18">
        <f>IF('Debt Inputs'!A76="","",'Debt Inputs'!A76)</f>
        <v/>
      </c>
      <c r="C4076" s="19">
        <f>IF(B4076="","",IFERROR(VLOOKUP(B4076,'Debt Inputs'!$A$6:$M$105,2,FALSE),""))</f>
        <v/>
      </c>
      <c r="D4076" s="48">
        <f>IF(B4076="","",K3976)</f>
        <v/>
      </c>
      <c r="E4076" s="21">
        <f>IF(B4076="","",IFERROR(VLOOKUP(B4076,'Debt Inputs'!$A$6:$M$105,5,FALSE),0))</f>
        <v/>
      </c>
      <c r="F4076" s="48">
        <f>IF(D4076="","",IFERROR(D4076*E4076/12,0))</f>
        <v/>
      </c>
      <c r="G4076" s="48">
        <f>IF(D4076="","",MIN(IFERROR(VLOOKUP(B4076,'Debt Inputs'!$A$6:$M$105,7,FALSE),0),D4076+F4076))</f>
        <v/>
      </c>
      <c r="H4076" s="48">
        <f>IF(D4076="","",IF(L4076=1,MAX(0,'Debt Inputs'!$B$2-SUM($G$4006:$G$4105)),0))</f>
        <v/>
      </c>
      <c r="I4076" s="48">
        <f>IF(D4076="","",MIN(D4076+F4076,G4076+H4076))</f>
        <v/>
      </c>
      <c r="J4076" s="48">
        <f>IF(D4076="","",MIN(D4076,MAX(0,I4076-F4076)))</f>
        <v/>
      </c>
      <c r="K4076" s="48">
        <f>IF(D4076="","",MAX(0,D4076+F4076-I4076))</f>
        <v/>
      </c>
      <c r="L4076" s="18">
        <f>IF(D4076="","",IF(D4076&lt;=0,"",1+COUNTIFS($D$4006:$D$4105,"&gt;0",$E$4006:$E$4105,"&gt;"&amp;E4076)))</f>
        <v/>
      </c>
      <c r="M4076" s="18">
        <f>IF(D4076="","",IF(AND(K4076&gt;0,L4076=1),"Yes","No"))</f>
        <v/>
      </c>
      <c r="N4076" s="48">
        <f>IF(D4076="","",N3976+F4076)</f>
        <v/>
      </c>
      <c r="O4076" s="47">
        <f>IF(D4076="","",IF(AND(K4076=0,K3976&gt;0),C4076,""))</f>
        <v/>
      </c>
    </row>
    <row r="4077">
      <c r="A4077" s="49">
        <f>IF(B4077="","",DATE(YEAR('Debt Inputs'!$E$2),MONTH('Debt Inputs'!$E$2)+40,1))</f>
        <v/>
      </c>
      <c r="B4077" s="23">
        <f>IF('Debt Inputs'!A77="","",'Debt Inputs'!A77)</f>
        <v/>
      </c>
      <c r="C4077" s="24">
        <f>IF(B4077="","",IFERROR(VLOOKUP(B4077,'Debt Inputs'!$A$6:$M$105,2,FALSE),""))</f>
        <v/>
      </c>
      <c r="D4077" s="50">
        <f>IF(B4077="","",K3977)</f>
        <v/>
      </c>
      <c r="E4077" s="26">
        <f>IF(B4077="","",IFERROR(VLOOKUP(B4077,'Debt Inputs'!$A$6:$M$105,5,FALSE),0))</f>
        <v/>
      </c>
      <c r="F4077" s="50">
        <f>IF(D4077="","",IFERROR(D4077*E4077/12,0))</f>
        <v/>
      </c>
      <c r="G4077" s="50">
        <f>IF(D4077="","",MIN(IFERROR(VLOOKUP(B4077,'Debt Inputs'!$A$6:$M$105,7,FALSE),0),D4077+F4077))</f>
        <v/>
      </c>
      <c r="H4077" s="50">
        <f>IF(D4077="","",IF(L4077=1,MAX(0,'Debt Inputs'!$B$2-SUM($G$4006:$G$4105)),0))</f>
        <v/>
      </c>
      <c r="I4077" s="50">
        <f>IF(D4077="","",MIN(D4077+F4077,G4077+H4077))</f>
        <v/>
      </c>
      <c r="J4077" s="50">
        <f>IF(D4077="","",MIN(D4077,MAX(0,I4077-F4077)))</f>
        <v/>
      </c>
      <c r="K4077" s="50">
        <f>IF(D4077="","",MAX(0,D4077+F4077-I4077))</f>
        <v/>
      </c>
      <c r="L4077" s="23">
        <f>IF(D4077="","",IF(D4077&lt;=0,"",1+COUNTIFS($D$4006:$D$4105,"&gt;0",$E$4006:$E$4105,"&gt;"&amp;E4077)))</f>
        <v/>
      </c>
      <c r="M4077" s="23">
        <f>IF(D4077="","",IF(AND(K4077&gt;0,L4077=1),"Yes","No"))</f>
        <v/>
      </c>
      <c r="N4077" s="50">
        <f>IF(D4077="","",N3977+F4077)</f>
        <v/>
      </c>
      <c r="O4077" s="49">
        <f>IF(D4077="","",IF(AND(K4077=0,K3977&gt;0),C4077,""))</f>
        <v/>
      </c>
    </row>
    <row r="4078">
      <c r="A4078" s="47">
        <f>IF(B4078="","",DATE(YEAR('Debt Inputs'!$E$2),MONTH('Debt Inputs'!$E$2)+40,1))</f>
        <v/>
      </c>
      <c r="B4078" s="18">
        <f>IF('Debt Inputs'!A78="","",'Debt Inputs'!A78)</f>
        <v/>
      </c>
      <c r="C4078" s="19">
        <f>IF(B4078="","",IFERROR(VLOOKUP(B4078,'Debt Inputs'!$A$6:$M$105,2,FALSE),""))</f>
        <v/>
      </c>
      <c r="D4078" s="48">
        <f>IF(B4078="","",K3978)</f>
        <v/>
      </c>
      <c r="E4078" s="21">
        <f>IF(B4078="","",IFERROR(VLOOKUP(B4078,'Debt Inputs'!$A$6:$M$105,5,FALSE),0))</f>
        <v/>
      </c>
      <c r="F4078" s="48">
        <f>IF(D4078="","",IFERROR(D4078*E4078/12,0))</f>
        <v/>
      </c>
      <c r="G4078" s="48">
        <f>IF(D4078="","",MIN(IFERROR(VLOOKUP(B4078,'Debt Inputs'!$A$6:$M$105,7,FALSE),0),D4078+F4078))</f>
        <v/>
      </c>
      <c r="H4078" s="48">
        <f>IF(D4078="","",IF(L4078=1,MAX(0,'Debt Inputs'!$B$2-SUM($G$4006:$G$4105)),0))</f>
        <v/>
      </c>
      <c r="I4078" s="48">
        <f>IF(D4078="","",MIN(D4078+F4078,G4078+H4078))</f>
        <v/>
      </c>
      <c r="J4078" s="48">
        <f>IF(D4078="","",MIN(D4078,MAX(0,I4078-F4078)))</f>
        <v/>
      </c>
      <c r="K4078" s="48">
        <f>IF(D4078="","",MAX(0,D4078+F4078-I4078))</f>
        <v/>
      </c>
      <c r="L4078" s="18">
        <f>IF(D4078="","",IF(D4078&lt;=0,"",1+COUNTIFS($D$4006:$D$4105,"&gt;0",$E$4006:$E$4105,"&gt;"&amp;E4078)))</f>
        <v/>
      </c>
      <c r="M4078" s="18">
        <f>IF(D4078="","",IF(AND(K4078&gt;0,L4078=1),"Yes","No"))</f>
        <v/>
      </c>
      <c r="N4078" s="48">
        <f>IF(D4078="","",N3978+F4078)</f>
        <v/>
      </c>
      <c r="O4078" s="47">
        <f>IF(D4078="","",IF(AND(K4078=0,K3978&gt;0),C4078,""))</f>
        <v/>
      </c>
    </row>
    <row r="4079">
      <c r="A4079" s="49">
        <f>IF(B4079="","",DATE(YEAR('Debt Inputs'!$E$2),MONTH('Debt Inputs'!$E$2)+40,1))</f>
        <v/>
      </c>
      <c r="B4079" s="23">
        <f>IF('Debt Inputs'!A79="","",'Debt Inputs'!A79)</f>
        <v/>
      </c>
      <c r="C4079" s="24">
        <f>IF(B4079="","",IFERROR(VLOOKUP(B4079,'Debt Inputs'!$A$6:$M$105,2,FALSE),""))</f>
        <v/>
      </c>
      <c r="D4079" s="50">
        <f>IF(B4079="","",K3979)</f>
        <v/>
      </c>
      <c r="E4079" s="26">
        <f>IF(B4079="","",IFERROR(VLOOKUP(B4079,'Debt Inputs'!$A$6:$M$105,5,FALSE),0))</f>
        <v/>
      </c>
      <c r="F4079" s="50">
        <f>IF(D4079="","",IFERROR(D4079*E4079/12,0))</f>
        <v/>
      </c>
      <c r="G4079" s="50">
        <f>IF(D4079="","",MIN(IFERROR(VLOOKUP(B4079,'Debt Inputs'!$A$6:$M$105,7,FALSE),0),D4079+F4079))</f>
        <v/>
      </c>
      <c r="H4079" s="50">
        <f>IF(D4079="","",IF(L4079=1,MAX(0,'Debt Inputs'!$B$2-SUM($G$4006:$G$4105)),0))</f>
        <v/>
      </c>
      <c r="I4079" s="50">
        <f>IF(D4079="","",MIN(D4079+F4079,G4079+H4079))</f>
        <v/>
      </c>
      <c r="J4079" s="50">
        <f>IF(D4079="","",MIN(D4079,MAX(0,I4079-F4079)))</f>
        <v/>
      </c>
      <c r="K4079" s="50">
        <f>IF(D4079="","",MAX(0,D4079+F4079-I4079))</f>
        <v/>
      </c>
      <c r="L4079" s="23">
        <f>IF(D4079="","",IF(D4079&lt;=0,"",1+COUNTIFS($D$4006:$D$4105,"&gt;0",$E$4006:$E$4105,"&gt;"&amp;E4079)))</f>
        <v/>
      </c>
      <c r="M4079" s="23">
        <f>IF(D4079="","",IF(AND(K4079&gt;0,L4079=1),"Yes","No"))</f>
        <v/>
      </c>
      <c r="N4079" s="50">
        <f>IF(D4079="","",N3979+F4079)</f>
        <v/>
      </c>
      <c r="O4079" s="49">
        <f>IF(D4079="","",IF(AND(K4079=0,K3979&gt;0),C4079,""))</f>
        <v/>
      </c>
    </row>
    <row r="4080">
      <c r="A4080" s="47">
        <f>IF(B4080="","",DATE(YEAR('Debt Inputs'!$E$2),MONTH('Debt Inputs'!$E$2)+40,1))</f>
        <v/>
      </c>
      <c r="B4080" s="18">
        <f>IF('Debt Inputs'!A80="","",'Debt Inputs'!A80)</f>
        <v/>
      </c>
      <c r="C4080" s="19">
        <f>IF(B4080="","",IFERROR(VLOOKUP(B4080,'Debt Inputs'!$A$6:$M$105,2,FALSE),""))</f>
        <v/>
      </c>
      <c r="D4080" s="48">
        <f>IF(B4080="","",K3980)</f>
        <v/>
      </c>
      <c r="E4080" s="21">
        <f>IF(B4080="","",IFERROR(VLOOKUP(B4080,'Debt Inputs'!$A$6:$M$105,5,FALSE),0))</f>
        <v/>
      </c>
      <c r="F4080" s="48">
        <f>IF(D4080="","",IFERROR(D4080*E4080/12,0))</f>
        <v/>
      </c>
      <c r="G4080" s="48">
        <f>IF(D4080="","",MIN(IFERROR(VLOOKUP(B4080,'Debt Inputs'!$A$6:$M$105,7,FALSE),0),D4080+F4080))</f>
        <v/>
      </c>
      <c r="H4080" s="48">
        <f>IF(D4080="","",IF(L4080=1,MAX(0,'Debt Inputs'!$B$2-SUM($G$4006:$G$4105)),0))</f>
        <v/>
      </c>
      <c r="I4080" s="48">
        <f>IF(D4080="","",MIN(D4080+F4080,G4080+H4080))</f>
        <v/>
      </c>
      <c r="J4080" s="48">
        <f>IF(D4080="","",MIN(D4080,MAX(0,I4080-F4080)))</f>
        <v/>
      </c>
      <c r="K4080" s="48">
        <f>IF(D4080="","",MAX(0,D4080+F4080-I4080))</f>
        <v/>
      </c>
      <c r="L4080" s="18">
        <f>IF(D4080="","",IF(D4080&lt;=0,"",1+COUNTIFS($D$4006:$D$4105,"&gt;0",$E$4006:$E$4105,"&gt;"&amp;E4080)))</f>
        <v/>
      </c>
      <c r="M4080" s="18">
        <f>IF(D4080="","",IF(AND(K4080&gt;0,L4080=1),"Yes","No"))</f>
        <v/>
      </c>
      <c r="N4080" s="48">
        <f>IF(D4080="","",N3980+F4080)</f>
        <v/>
      </c>
      <c r="O4080" s="47">
        <f>IF(D4080="","",IF(AND(K4080=0,K3980&gt;0),C4080,""))</f>
        <v/>
      </c>
    </row>
    <row r="4081">
      <c r="A4081" s="49">
        <f>IF(B4081="","",DATE(YEAR('Debt Inputs'!$E$2),MONTH('Debt Inputs'!$E$2)+40,1))</f>
        <v/>
      </c>
      <c r="B4081" s="23">
        <f>IF('Debt Inputs'!A81="","",'Debt Inputs'!A81)</f>
        <v/>
      </c>
      <c r="C4081" s="24">
        <f>IF(B4081="","",IFERROR(VLOOKUP(B4081,'Debt Inputs'!$A$6:$M$105,2,FALSE),""))</f>
        <v/>
      </c>
      <c r="D4081" s="50">
        <f>IF(B4081="","",K3981)</f>
        <v/>
      </c>
      <c r="E4081" s="26">
        <f>IF(B4081="","",IFERROR(VLOOKUP(B4081,'Debt Inputs'!$A$6:$M$105,5,FALSE),0))</f>
        <v/>
      </c>
      <c r="F4081" s="50">
        <f>IF(D4081="","",IFERROR(D4081*E4081/12,0))</f>
        <v/>
      </c>
      <c r="G4081" s="50">
        <f>IF(D4081="","",MIN(IFERROR(VLOOKUP(B4081,'Debt Inputs'!$A$6:$M$105,7,FALSE),0),D4081+F4081))</f>
        <v/>
      </c>
      <c r="H4081" s="50">
        <f>IF(D4081="","",IF(L4081=1,MAX(0,'Debt Inputs'!$B$2-SUM($G$4006:$G$4105)),0))</f>
        <v/>
      </c>
      <c r="I4081" s="50">
        <f>IF(D4081="","",MIN(D4081+F4081,G4081+H4081))</f>
        <v/>
      </c>
      <c r="J4081" s="50">
        <f>IF(D4081="","",MIN(D4081,MAX(0,I4081-F4081)))</f>
        <v/>
      </c>
      <c r="K4081" s="50">
        <f>IF(D4081="","",MAX(0,D4081+F4081-I4081))</f>
        <v/>
      </c>
      <c r="L4081" s="23">
        <f>IF(D4081="","",IF(D4081&lt;=0,"",1+COUNTIFS($D$4006:$D$4105,"&gt;0",$E$4006:$E$4105,"&gt;"&amp;E4081)))</f>
        <v/>
      </c>
      <c r="M4081" s="23">
        <f>IF(D4081="","",IF(AND(K4081&gt;0,L4081=1),"Yes","No"))</f>
        <v/>
      </c>
      <c r="N4081" s="50">
        <f>IF(D4081="","",N3981+F4081)</f>
        <v/>
      </c>
      <c r="O4081" s="49">
        <f>IF(D4081="","",IF(AND(K4081=0,K3981&gt;0),C4081,""))</f>
        <v/>
      </c>
    </row>
    <row r="4082">
      <c r="A4082" s="47">
        <f>IF(B4082="","",DATE(YEAR('Debt Inputs'!$E$2),MONTH('Debt Inputs'!$E$2)+40,1))</f>
        <v/>
      </c>
      <c r="B4082" s="18">
        <f>IF('Debt Inputs'!A82="","",'Debt Inputs'!A82)</f>
        <v/>
      </c>
      <c r="C4082" s="19">
        <f>IF(B4082="","",IFERROR(VLOOKUP(B4082,'Debt Inputs'!$A$6:$M$105,2,FALSE),""))</f>
        <v/>
      </c>
      <c r="D4082" s="48">
        <f>IF(B4082="","",K3982)</f>
        <v/>
      </c>
      <c r="E4082" s="21">
        <f>IF(B4082="","",IFERROR(VLOOKUP(B4082,'Debt Inputs'!$A$6:$M$105,5,FALSE),0))</f>
        <v/>
      </c>
      <c r="F4082" s="48">
        <f>IF(D4082="","",IFERROR(D4082*E4082/12,0))</f>
        <v/>
      </c>
      <c r="G4082" s="48">
        <f>IF(D4082="","",MIN(IFERROR(VLOOKUP(B4082,'Debt Inputs'!$A$6:$M$105,7,FALSE),0),D4082+F4082))</f>
        <v/>
      </c>
      <c r="H4082" s="48">
        <f>IF(D4082="","",IF(L4082=1,MAX(0,'Debt Inputs'!$B$2-SUM($G$4006:$G$4105)),0))</f>
        <v/>
      </c>
      <c r="I4082" s="48">
        <f>IF(D4082="","",MIN(D4082+F4082,G4082+H4082))</f>
        <v/>
      </c>
      <c r="J4082" s="48">
        <f>IF(D4082="","",MIN(D4082,MAX(0,I4082-F4082)))</f>
        <v/>
      </c>
      <c r="K4082" s="48">
        <f>IF(D4082="","",MAX(0,D4082+F4082-I4082))</f>
        <v/>
      </c>
      <c r="L4082" s="18">
        <f>IF(D4082="","",IF(D4082&lt;=0,"",1+COUNTIFS($D$4006:$D$4105,"&gt;0",$E$4006:$E$4105,"&gt;"&amp;E4082)))</f>
        <v/>
      </c>
      <c r="M4082" s="18">
        <f>IF(D4082="","",IF(AND(K4082&gt;0,L4082=1),"Yes","No"))</f>
        <v/>
      </c>
      <c r="N4082" s="48">
        <f>IF(D4082="","",N3982+F4082)</f>
        <v/>
      </c>
      <c r="O4082" s="47">
        <f>IF(D4082="","",IF(AND(K4082=0,K3982&gt;0),C4082,""))</f>
        <v/>
      </c>
    </row>
    <row r="4083">
      <c r="A4083" s="49">
        <f>IF(B4083="","",DATE(YEAR('Debt Inputs'!$E$2),MONTH('Debt Inputs'!$E$2)+40,1))</f>
        <v/>
      </c>
      <c r="B4083" s="23">
        <f>IF('Debt Inputs'!A83="","",'Debt Inputs'!A83)</f>
        <v/>
      </c>
      <c r="C4083" s="24">
        <f>IF(B4083="","",IFERROR(VLOOKUP(B4083,'Debt Inputs'!$A$6:$M$105,2,FALSE),""))</f>
        <v/>
      </c>
      <c r="D4083" s="50">
        <f>IF(B4083="","",K3983)</f>
        <v/>
      </c>
      <c r="E4083" s="26">
        <f>IF(B4083="","",IFERROR(VLOOKUP(B4083,'Debt Inputs'!$A$6:$M$105,5,FALSE),0))</f>
        <v/>
      </c>
      <c r="F4083" s="50">
        <f>IF(D4083="","",IFERROR(D4083*E4083/12,0))</f>
        <v/>
      </c>
      <c r="G4083" s="50">
        <f>IF(D4083="","",MIN(IFERROR(VLOOKUP(B4083,'Debt Inputs'!$A$6:$M$105,7,FALSE),0),D4083+F4083))</f>
        <v/>
      </c>
      <c r="H4083" s="50">
        <f>IF(D4083="","",IF(L4083=1,MAX(0,'Debt Inputs'!$B$2-SUM($G$4006:$G$4105)),0))</f>
        <v/>
      </c>
      <c r="I4083" s="50">
        <f>IF(D4083="","",MIN(D4083+F4083,G4083+H4083))</f>
        <v/>
      </c>
      <c r="J4083" s="50">
        <f>IF(D4083="","",MIN(D4083,MAX(0,I4083-F4083)))</f>
        <v/>
      </c>
      <c r="K4083" s="50">
        <f>IF(D4083="","",MAX(0,D4083+F4083-I4083))</f>
        <v/>
      </c>
      <c r="L4083" s="23">
        <f>IF(D4083="","",IF(D4083&lt;=0,"",1+COUNTIFS($D$4006:$D$4105,"&gt;0",$E$4006:$E$4105,"&gt;"&amp;E4083)))</f>
        <v/>
      </c>
      <c r="M4083" s="23">
        <f>IF(D4083="","",IF(AND(K4083&gt;0,L4083=1),"Yes","No"))</f>
        <v/>
      </c>
      <c r="N4083" s="50">
        <f>IF(D4083="","",N3983+F4083)</f>
        <v/>
      </c>
      <c r="O4083" s="49">
        <f>IF(D4083="","",IF(AND(K4083=0,K3983&gt;0),C4083,""))</f>
        <v/>
      </c>
    </row>
    <row r="4084">
      <c r="A4084" s="47">
        <f>IF(B4084="","",DATE(YEAR('Debt Inputs'!$E$2),MONTH('Debt Inputs'!$E$2)+40,1))</f>
        <v/>
      </c>
      <c r="B4084" s="18">
        <f>IF('Debt Inputs'!A84="","",'Debt Inputs'!A84)</f>
        <v/>
      </c>
      <c r="C4084" s="19">
        <f>IF(B4084="","",IFERROR(VLOOKUP(B4084,'Debt Inputs'!$A$6:$M$105,2,FALSE),""))</f>
        <v/>
      </c>
      <c r="D4084" s="48">
        <f>IF(B4084="","",K3984)</f>
        <v/>
      </c>
      <c r="E4084" s="21">
        <f>IF(B4084="","",IFERROR(VLOOKUP(B4084,'Debt Inputs'!$A$6:$M$105,5,FALSE),0))</f>
        <v/>
      </c>
      <c r="F4084" s="48">
        <f>IF(D4084="","",IFERROR(D4084*E4084/12,0))</f>
        <v/>
      </c>
      <c r="G4084" s="48">
        <f>IF(D4084="","",MIN(IFERROR(VLOOKUP(B4084,'Debt Inputs'!$A$6:$M$105,7,FALSE),0),D4084+F4084))</f>
        <v/>
      </c>
      <c r="H4084" s="48">
        <f>IF(D4084="","",IF(L4084=1,MAX(0,'Debt Inputs'!$B$2-SUM($G$4006:$G$4105)),0))</f>
        <v/>
      </c>
      <c r="I4084" s="48">
        <f>IF(D4084="","",MIN(D4084+F4084,G4084+H4084))</f>
        <v/>
      </c>
      <c r="J4084" s="48">
        <f>IF(D4084="","",MIN(D4084,MAX(0,I4084-F4084)))</f>
        <v/>
      </c>
      <c r="K4084" s="48">
        <f>IF(D4084="","",MAX(0,D4084+F4084-I4084))</f>
        <v/>
      </c>
      <c r="L4084" s="18">
        <f>IF(D4084="","",IF(D4084&lt;=0,"",1+COUNTIFS($D$4006:$D$4105,"&gt;0",$E$4006:$E$4105,"&gt;"&amp;E4084)))</f>
        <v/>
      </c>
      <c r="M4084" s="18">
        <f>IF(D4084="","",IF(AND(K4084&gt;0,L4084=1),"Yes","No"))</f>
        <v/>
      </c>
      <c r="N4084" s="48">
        <f>IF(D4084="","",N3984+F4084)</f>
        <v/>
      </c>
      <c r="O4084" s="47">
        <f>IF(D4084="","",IF(AND(K4084=0,K3984&gt;0),C4084,""))</f>
        <v/>
      </c>
    </row>
    <row r="4085">
      <c r="A4085" s="49">
        <f>IF(B4085="","",DATE(YEAR('Debt Inputs'!$E$2),MONTH('Debt Inputs'!$E$2)+40,1))</f>
        <v/>
      </c>
      <c r="B4085" s="23">
        <f>IF('Debt Inputs'!A85="","",'Debt Inputs'!A85)</f>
        <v/>
      </c>
      <c r="C4085" s="24">
        <f>IF(B4085="","",IFERROR(VLOOKUP(B4085,'Debt Inputs'!$A$6:$M$105,2,FALSE),""))</f>
        <v/>
      </c>
      <c r="D4085" s="50">
        <f>IF(B4085="","",K3985)</f>
        <v/>
      </c>
      <c r="E4085" s="26">
        <f>IF(B4085="","",IFERROR(VLOOKUP(B4085,'Debt Inputs'!$A$6:$M$105,5,FALSE),0))</f>
        <v/>
      </c>
      <c r="F4085" s="50">
        <f>IF(D4085="","",IFERROR(D4085*E4085/12,0))</f>
        <v/>
      </c>
      <c r="G4085" s="50">
        <f>IF(D4085="","",MIN(IFERROR(VLOOKUP(B4085,'Debt Inputs'!$A$6:$M$105,7,FALSE),0),D4085+F4085))</f>
        <v/>
      </c>
      <c r="H4085" s="50">
        <f>IF(D4085="","",IF(L4085=1,MAX(0,'Debt Inputs'!$B$2-SUM($G$4006:$G$4105)),0))</f>
        <v/>
      </c>
      <c r="I4085" s="50">
        <f>IF(D4085="","",MIN(D4085+F4085,G4085+H4085))</f>
        <v/>
      </c>
      <c r="J4085" s="50">
        <f>IF(D4085="","",MIN(D4085,MAX(0,I4085-F4085)))</f>
        <v/>
      </c>
      <c r="K4085" s="50">
        <f>IF(D4085="","",MAX(0,D4085+F4085-I4085))</f>
        <v/>
      </c>
      <c r="L4085" s="23">
        <f>IF(D4085="","",IF(D4085&lt;=0,"",1+COUNTIFS($D$4006:$D$4105,"&gt;0",$E$4006:$E$4105,"&gt;"&amp;E4085)))</f>
        <v/>
      </c>
      <c r="M4085" s="23">
        <f>IF(D4085="","",IF(AND(K4085&gt;0,L4085=1),"Yes","No"))</f>
        <v/>
      </c>
      <c r="N4085" s="50">
        <f>IF(D4085="","",N3985+F4085)</f>
        <v/>
      </c>
      <c r="O4085" s="49">
        <f>IF(D4085="","",IF(AND(K4085=0,K3985&gt;0),C4085,""))</f>
        <v/>
      </c>
    </row>
    <row r="4086">
      <c r="A4086" s="47">
        <f>IF(B4086="","",DATE(YEAR('Debt Inputs'!$E$2),MONTH('Debt Inputs'!$E$2)+40,1))</f>
        <v/>
      </c>
      <c r="B4086" s="18">
        <f>IF('Debt Inputs'!A86="","",'Debt Inputs'!A86)</f>
        <v/>
      </c>
      <c r="C4086" s="19">
        <f>IF(B4086="","",IFERROR(VLOOKUP(B4086,'Debt Inputs'!$A$6:$M$105,2,FALSE),""))</f>
        <v/>
      </c>
      <c r="D4086" s="48">
        <f>IF(B4086="","",K3986)</f>
        <v/>
      </c>
      <c r="E4086" s="21">
        <f>IF(B4086="","",IFERROR(VLOOKUP(B4086,'Debt Inputs'!$A$6:$M$105,5,FALSE),0))</f>
        <v/>
      </c>
      <c r="F4086" s="48">
        <f>IF(D4086="","",IFERROR(D4086*E4086/12,0))</f>
        <v/>
      </c>
      <c r="G4086" s="48">
        <f>IF(D4086="","",MIN(IFERROR(VLOOKUP(B4086,'Debt Inputs'!$A$6:$M$105,7,FALSE),0),D4086+F4086))</f>
        <v/>
      </c>
      <c r="H4086" s="48">
        <f>IF(D4086="","",IF(L4086=1,MAX(0,'Debt Inputs'!$B$2-SUM($G$4006:$G$4105)),0))</f>
        <v/>
      </c>
      <c r="I4086" s="48">
        <f>IF(D4086="","",MIN(D4086+F4086,G4086+H4086))</f>
        <v/>
      </c>
      <c r="J4086" s="48">
        <f>IF(D4086="","",MIN(D4086,MAX(0,I4086-F4086)))</f>
        <v/>
      </c>
      <c r="K4086" s="48">
        <f>IF(D4086="","",MAX(0,D4086+F4086-I4086))</f>
        <v/>
      </c>
      <c r="L4086" s="18">
        <f>IF(D4086="","",IF(D4086&lt;=0,"",1+COUNTIFS($D$4006:$D$4105,"&gt;0",$E$4006:$E$4105,"&gt;"&amp;E4086)))</f>
        <v/>
      </c>
      <c r="M4086" s="18">
        <f>IF(D4086="","",IF(AND(K4086&gt;0,L4086=1),"Yes","No"))</f>
        <v/>
      </c>
      <c r="N4086" s="48">
        <f>IF(D4086="","",N3986+F4086)</f>
        <v/>
      </c>
      <c r="O4086" s="47">
        <f>IF(D4086="","",IF(AND(K4086=0,K3986&gt;0),C4086,""))</f>
        <v/>
      </c>
    </row>
    <row r="4087">
      <c r="A4087" s="49">
        <f>IF(B4087="","",DATE(YEAR('Debt Inputs'!$E$2),MONTH('Debt Inputs'!$E$2)+40,1))</f>
        <v/>
      </c>
      <c r="B4087" s="23">
        <f>IF('Debt Inputs'!A87="","",'Debt Inputs'!A87)</f>
        <v/>
      </c>
      <c r="C4087" s="24">
        <f>IF(B4087="","",IFERROR(VLOOKUP(B4087,'Debt Inputs'!$A$6:$M$105,2,FALSE),""))</f>
        <v/>
      </c>
      <c r="D4087" s="50">
        <f>IF(B4087="","",K3987)</f>
        <v/>
      </c>
      <c r="E4087" s="26">
        <f>IF(B4087="","",IFERROR(VLOOKUP(B4087,'Debt Inputs'!$A$6:$M$105,5,FALSE),0))</f>
        <v/>
      </c>
      <c r="F4087" s="50">
        <f>IF(D4087="","",IFERROR(D4087*E4087/12,0))</f>
        <v/>
      </c>
      <c r="G4087" s="50">
        <f>IF(D4087="","",MIN(IFERROR(VLOOKUP(B4087,'Debt Inputs'!$A$6:$M$105,7,FALSE),0),D4087+F4087))</f>
        <v/>
      </c>
      <c r="H4087" s="50">
        <f>IF(D4087="","",IF(L4087=1,MAX(0,'Debt Inputs'!$B$2-SUM($G$4006:$G$4105)),0))</f>
        <v/>
      </c>
      <c r="I4087" s="50">
        <f>IF(D4087="","",MIN(D4087+F4087,G4087+H4087))</f>
        <v/>
      </c>
      <c r="J4087" s="50">
        <f>IF(D4087="","",MIN(D4087,MAX(0,I4087-F4087)))</f>
        <v/>
      </c>
      <c r="K4087" s="50">
        <f>IF(D4087="","",MAX(0,D4087+F4087-I4087))</f>
        <v/>
      </c>
      <c r="L4087" s="23">
        <f>IF(D4087="","",IF(D4087&lt;=0,"",1+COUNTIFS($D$4006:$D$4105,"&gt;0",$E$4006:$E$4105,"&gt;"&amp;E4087)))</f>
        <v/>
      </c>
      <c r="M4087" s="23">
        <f>IF(D4087="","",IF(AND(K4087&gt;0,L4087=1),"Yes","No"))</f>
        <v/>
      </c>
      <c r="N4087" s="50">
        <f>IF(D4087="","",N3987+F4087)</f>
        <v/>
      </c>
      <c r="O4087" s="49">
        <f>IF(D4087="","",IF(AND(K4087=0,K3987&gt;0),C4087,""))</f>
        <v/>
      </c>
    </row>
    <row r="4088">
      <c r="A4088" s="47">
        <f>IF(B4088="","",DATE(YEAR('Debt Inputs'!$E$2),MONTH('Debt Inputs'!$E$2)+40,1))</f>
        <v/>
      </c>
      <c r="B4088" s="18">
        <f>IF('Debt Inputs'!A88="","",'Debt Inputs'!A88)</f>
        <v/>
      </c>
      <c r="C4088" s="19">
        <f>IF(B4088="","",IFERROR(VLOOKUP(B4088,'Debt Inputs'!$A$6:$M$105,2,FALSE),""))</f>
        <v/>
      </c>
      <c r="D4088" s="48">
        <f>IF(B4088="","",K3988)</f>
        <v/>
      </c>
      <c r="E4088" s="21">
        <f>IF(B4088="","",IFERROR(VLOOKUP(B4088,'Debt Inputs'!$A$6:$M$105,5,FALSE),0))</f>
        <v/>
      </c>
      <c r="F4088" s="48">
        <f>IF(D4088="","",IFERROR(D4088*E4088/12,0))</f>
        <v/>
      </c>
      <c r="G4088" s="48">
        <f>IF(D4088="","",MIN(IFERROR(VLOOKUP(B4088,'Debt Inputs'!$A$6:$M$105,7,FALSE),0),D4088+F4088))</f>
        <v/>
      </c>
      <c r="H4088" s="48">
        <f>IF(D4088="","",IF(L4088=1,MAX(0,'Debt Inputs'!$B$2-SUM($G$4006:$G$4105)),0))</f>
        <v/>
      </c>
      <c r="I4088" s="48">
        <f>IF(D4088="","",MIN(D4088+F4088,G4088+H4088))</f>
        <v/>
      </c>
      <c r="J4088" s="48">
        <f>IF(D4088="","",MIN(D4088,MAX(0,I4088-F4088)))</f>
        <v/>
      </c>
      <c r="K4088" s="48">
        <f>IF(D4088="","",MAX(0,D4088+F4088-I4088))</f>
        <v/>
      </c>
      <c r="L4088" s="18">
        <f>IF(D4088="","",IF(D4088&lt;=0,"",1+COUNTIFS($D$4006:$D$4105,"&gt;0",$E$4006:$E$4105,"&gt;"&amp;E4088)))</f>
        <v/>
      </c>
      <c r="M4088" s="18">
        <f>IF(D4088="","",IF(AND(K4088&gt;0,L4088=1),"Yes","No"))</f>
        <v/>
      </c>
      <c r="N4088" s="48">
        <f>IF(D4088="","",N3988+F4088)</f>
        <v/>
      </c>
      <c r="O4088" s="47">
        <f>IF(D4088="","",IF(AND(K4088=0,K3988&gt;0),C4088,""))</f>
        <v/>
      </c>
    </row>
    <row r="4089">
      <c r="A4089" s="49">
        <f>IF(B4089="","",DATE(YEAR('Debt Inputs'!$E$2),MONTH('Debt Inputs'!$E$2)+40,1))</f>
        <v/>
      </c>
      <c r="B4089" s="23">
        <f>IF('Debt Inputs'!A89="","",'Debt Inputs'!A89)</f>
        <v/>
      </c>
      <c r="C4089" s="24">
        <f>IF(B4089="","",IFERROR(VLOOKUP(B4089,'Debt Inputs'!$A$6:$M$105,2,FALSE),""))</f>
        <v/>
      </c>
      <c r="D4089" s="50">
        <f>IF(B4089="","",K3989)</f>
        <v/>
      </c>
      <c r="E4089" s="26">
        <f>IF(B4089="","",IFERROR(VLOOKUP(B4089,'Debt Inputs'!$A$6:$M$105,5,FALSE),0))</f>
        <v/>
      </c>
      <c r="F4089" s="50">
        <f>IF(D4089="","",IFERROR(D4089*E4089/12,0))</f>
        <v/>
      </c>
      <c r="G4089" s="50">
        <f>IF(D4089="","",MIN(IFERROR(VLOOKUP(B4089,'Debt Inputs'!$A$6:$M$105,7,FALSE),0),D4089+F4089))</f>
        <v/>
      </c>
      <c r="H4089" s="50">
        <f>IF(D4089="","",IF(L4089=1,MAX(0,'Debt Inputs'!$B$2-SUM($G$4006:$G$4105)),0))</f>
        <v/>
      </c>
      <c r="I4089" s="50">
        <f>IF(D4089="","",MIN(D4089+F4089,G4089+H4089))</f>
        <v/>
      </c>
      <c r="J4089" s="50">
        <f>IF(D4089="","",MIN(D4089,MAX(0,I4089-F4089)))</f>
        <v/>
      </c>
      <c r="K4089" s="50">
        <f>IF(D4089="","",MAX(0,D4089+F4089-I4089))</f>
        <v/>
      </c>
      <c r="L4089" s="23">
        <f>IF(D4089="","",IF(D4089&lt;=0,"",1+COUNTIFS($D$4006:$D$4105,"&gt;0",$E$4006:$E$4105,"&gt;"&amp;E4089)))</f>
        <v/>
      </c>
      <c r="M4089" s="23">
        <f>IF(D4089="","",IF(AND(K4089&gt;0,L4089=1),"Yes","No"))</f>
        <v/>
      </c>
      <c r="N4089" s="50">
        <f>IF(D4089="","",N3989+F4089)</f>
        <v/>
      </c>
      <c r="O4089" s="49">
        <f>IF(D4089="","",IF(AND(K4089=0,K3989&gt;0),C4089,""))</f>
        <v/>
      </c>
    </row>
    <row r="4090">
      <c r="A4090" s="47">
        <f>IF(B4090="","",DATE(YEAR('Debt Inputs'!$E$2),MONTH('Debt Inputs'!$E$2)+40,1))</f>
        <v/>
      </c>
      <c r="B4090" s="18">
        <f>IF('Debt Inputs'!A90="","",'Debt Inputs'!A90)</f>
        <v/>
      </c>
      <c r="C4090" s="19">
        <f>IF(B4090="","",IFERROR(VLOOKUP(B4090,'Debt Inputs'!$A$6:$M$105,2,FALSE),""))</f>
        <v/>
      </c>
      <c r="D4090" s="48">
        <f>IF(B4090="","",K3990)</f>
        <v/>
      </c>
      <c r="E4090" s="21">
        <f>IF(B4090="","",IFERROR(VLOOKUP(B4090,'Debt Inputs'!$A$6:$M$105,5,FALSE),0))</f>
        <v/>
      </c>
      <c r="F4090" s="48">
        <f>IF(D4090="","",IFERROR(D4090*E4090/12,0))</f>
        <v/>
      </c>
      <c r="G4090" s="48">
        <f>IF(D4090="","",MIN(IFERROR(VLOOKUP(B4090,'Debt Inputs'!$A$6:$M$105,7,FALSE),0),D4090+F4090))</f>
        <v/>
      </c>
      <c r="H4090" s="48">
        <f>IF(D4090="","",IF(L4090=1,MAX(0,'Debt Inputs'!$B$2-SUM($G$4006:$G$4105)),0))</f>
        <v/>
      </c>
      <c r="I4090" s="48">
        <f>IF(D4090="","",MIN(D4090+F4090,G4090+H4090))</f>
        <v/>
      </c>
      <c r="J4090" s="48">
        <f>IF(D4090="","",MIN(D4090,MAX(0,I4090-F4090)))</f>
        <v/>
      </c>
      <c r="K4090" s="48">
        <f>IF(D4090="","",MAX(0,D4090+F4090-I4090))</f>
        <v/>
      </c>
      <c r="L4090" s="18">
        <f>IF(D4090="","",IF(D4090&lt;=0,"",1+COUNTIFS($D$4006:$D$4105,"&gt;0",$E$4006:$E$4105,"&gt;"&amp;E4090)))</f>
        <v/>
      </c>
      <c r="M4090" s="18">
        <f>IF(D4090="","",IF(AND(K4090&gt;0,L4090=1),"Yes","No"))</f>
        <v/>
      </c>
      <c r="N4090" s="48">
        <f>IF(D4090="","",N3990+F4090)</f>
        <v/>
      </c>
      <c r="O4090" s="47">
        <f>IF(D4090="","",IF(AND(K4090=0,K3990&gt;0),C4090,""))</f>
        <v/>
      </c>
    </row>
    <row r="4091">
      <c r="A4091" s="49">
        <f>IF(B4091="","",DATE(YEAR('Debt Inputs'!$E$2),MONTH('Debt Inputs'!$E$2)+40,1))</f>
        <v/>
      </c>
      <c r="B4091" s="23">
        <f>IF('Debt Inputs'!A91="","",'Debt Inputs'!A91)</f>
        <v/>
      </c>
      <c r="C4091" s="24">
        <f>IF(B4091="","",IFERROR(VLOOKUP(B4091,'Debt Inputs'!$A$6:$M$105,2,FALSE),""))</f>
        <v/>
      </c>
      <c r="D4091" s="50">
        <f>IF(B4091="","",K3991)</f>
        <v/>
      </c>
      <c r="E4091" s="26">
        <f>IF(B4091="","",IFERROR(VLOOKUP(B4091,'Debt Inputs'!$A$6:$M$105,5,FALSE),0))</f>
        <v/>
      </c>
      <c r="F4091" s="50">
        <f>IF(D4091="","",IFERROR(D4091*E4091/12,0))</f>
        <v/>
      </c>
      <c r="G4091" s="50">
        <f>IF(D4091="","",MIN(IFERROR(VLOOKUP(B4091,'Debt Inputs'!$A$6:$M$105,7,FALSE),0),D4091+F4091))</f>
        <v/>
      </c>
      <c r="H4091" s="50">
        <f>IF(D4091="","",IF(L4091=1,MAX(0,'Debt Inputs'!$B$2-SUM($G$4006:$G$4105)),0))</f>
        <v/>
      </c>
      <c r="I4091" s="50">
        <f>IF(D4091="","",MIN(D4091+F4091,G4091+H4091))</f>
        <v/>
      </c>
      <c r="J4091" s="50">
        <f>IF(D4091="","",MIN(D4091,MAX(0,I4091-F4091)))</f>
        <v/>
      </c>
      <c r="K4091" s="50">
        <f>IF(D4091="","",MAX(0,D4091+F4091-I4091))</f>
        <v/>
      </c>
      <c r="L4091" s="23">
        <f>IF(D4091="","",IF(D4091&lt;=0,"",1+COUNTIFS($D$4006:$D$4105,"&gt;0",$E$4006:$E$4105,"&gt;"&amp;E4091)))</f>
        <v/>
      </c>
      <c r="M4091" s="23">
        <f>IF(D4091="","",IF(AND(K4091&gt;0,L4091=1),"Yes","No"))</f>
        <v/>
      </c>
      <c r="N4091" s="50">
        <f>IF(D4091="","",N3991+F4091)</f>
        <v/>
      </c>
      <c r="O4091" s="49">
        <f>IF(D4091="","",IF(AND(K4091=0,K3991&gt;0),C4091,""))</f>
        <v/>
      </c>
    </row>
    <row r="4092">
      <c r="A4092" s="47">
        <f>IF(B4092="","",DATE(YEAR('Debt Inputs'!$E$2),MONTH('Debt Inputs'!$E$2)+40,1))</f>
        <v/>
      </c>
      <c r="B4092" s="18">
        <f>IF('Debt Inputs'!A92="","",'Debt Inputs'!A92)</f>
        <v/>
      </c>
      <c r="C4092" s="19">
        <f>IF(B4092="","",IFERROR(VLOOKUP(B4092,'Debt Inputs'!$A$6:$M$105,2,FALSE),""))</f>
        <v/>
      </c>
      <c r="D4092" s="48">
        <f>IF(B4092="","",K3992)</f>
        <v/>
      </c>
      <c r="E4092" s="21">
        <f>IF(B4092="","",IFERROR(VLOOKUP(B4092,'Debt Inputs'!$A$6:$M$105,5,FALSE),0))</f>
        <v/>
      </c>
      <c r="F4092" s="48">
        <f>IF(D4092="","",IFERROR(D4092*E4092/12,0))</f>
        <v/>
      </c>
      <c r="G4092" s="48">
        <f>IF(D4092="","",MIN(IFERROR(VLOOKUP(B4092,'Debt Inputs'!$A$6:$M$105,7,FALSE),0),D4092+F4092))</f>
        <v/>
      </c>
      <c r="H4092" s="48">
        <f>IF(D4092="","",IF(L4092=1,MAX(0,'Debt Inputs'!$B$2-SUM($G$4006:$G$4105)),0))</f>
        <v/>
      </c>
      <c r="I4092" s="48">
        <f>IF(D4092="","",MIN(D4092+F4092,G4092+H4092))</f>
        <v/>
      </c>
      <c r="J4092" s="48">
        <f>IF(D4092="","",MIN(D4092,MAX(0,I4092-F4092)))</f>
        <v/>
      </c>
      <c r="K4092" s="48">
        <f>IF(D4092="","",MAX(0,D4092+F4092-I4092))</f>
        <v/>
      </c>
      <c r="L4092" s="18">
        <f>IF(D4092="","",IF(D4092&lt;=0,"",1+COUNTIFS($D$4006:$D$4105,"&gt;0",$E$4006:$E$4105,"&gt;"&amp;E4092)))</f>
        <v/>
      </c>
      <c r="M4092" s="18">
        <f>IF(D4092="","",IF(AND(K4092&gt;0,L4092=1),"Yes","No"))</f>
        <v/>
      </c>
      <c r="N4092" s="48">
        <f>IF(D4092="","",N3992+F4092)</f>
        <v/>
      </c>
      <c r="O4092" s="47">
        <f>IF(D4092="","",IF(AND(K4092=0,K3992&gt;0),C4092,""))</f>
        <v/>
      </c>
    </row>
    <row r="4093">
      <c r="A4093" s="49">
        <f>IF(B4093="","",DATE(YEAR('Debt Inputs'!$E$2),MONTH('Debt Inputs'!$E$2)+40,1))</f>
        <v/>
      </c>
      <c r="B4093" s="23">
        <f>IF('Debt Inputs'!A93="","",'Debt Inputs'!A93)</f>
        <v/>
      </c>
      <c r="C4093" s="24">
        <f>IF(B4093="","",IFERROR(VLOOKUP(B4093,'Debt Inputs'!$A$6:$M$105,2,FALSE),""))</f>
        <v/>
      </c>
      <c r="D4093" s="50">
        <f>IF(B4093="","",K3993)</f>
        <v/>
      </c>
      <c r="E4093" s="26">
        <f>IF(B4093="","",IFERROR(VLOOKUP(B4093,'Debt Inputs'!$A$6:$M$105,5,FALSE),0))</f>
        <v/>
      </c>
      <c r="F4093" s="50">
        <f>IF(D4093="","",IFERROR(D4093*E4093/12,0))</f>
        <v/>
      </c>
      <c r="G4093" s="50">
        <f>IF(D4093="","",MIN(IFERROR(VLOOKUP(B4093,'Debt Inputs'!$A$6:$M$105,7,FALSE),0),D4093+F4093))</f>
        <v/>
      </c>
      <c r="H4093" s="50">
        <f>IF(D4093="","",IF(L4093=1,MAX(0,'Debt Inputs'!$B$2-SUM($G$4006:$G$4105)),0))</f>
        <v/>
      </c>
      <c r="I4093" s="50">
        <f>IF(D4093="","",MIN(D4093+F4093,G4093+H4093))</f>
        <v/>
      </c>
      <c r="J4093" s="50">
        <f>IF(D4093="","",MIN(D4093,MAX(0,I4093-F4093)))</f>
        <v/>
      </c>
      <c r="K4093" s="50">
        <f>IF(D4093="","",MAX(0,D4093+F4093-I4093))</f>
        <v/>
      </c>
      <c r="L4093" s="23">
        <f>IF(D4093="","",IF(D4093&lt;=0,"",1+COUNTIFS($D$4006:$D$4105,"&gt;0",$E$4006:$E$4105,"&gt;"&amp;E4093)))</f>
        <v/>
      </c>
      <c r="M4093" s="23">
        <f>IF(D4093="","",IF(AND(K4093&gt;0,L4093=1),"Yes","No"))</f>
        <v/>
      </c>
      <c r="N4093" s="50">
        <f>IF(D4093="","",N3993+F4093)</f>
        <v/>
      </c>
      <c r="O4093" s="49">
        <f>IF(D4093="","",IF(AND(K4093=0,K3993&gt;0),C4093,""))</f>
        <v/>
      </c>
    </row>
    <row r="4094">
      <c r="A4094" s="47">
        <f>IF(B4094="","",DATE(YEAR('Debt Inputs'!$E$2),MONTH('Debt Inputs'!$E$2)+40,1))</f>
        <v/>
      </c>
      <c r="B4094" s="18">
        <f>IF('Debt Inputs'!A94="","",'Debt Inputs'!A94)</f>
        <v/>
      </c>
      <c r="C4094" s="19">
        <f>IF(B4094="","",IFERROR(VLOOKUP(B4094,'Debt Inputs'!$A$6:$M$105,2,FALSE),""))</f>
        <v/>
      </c>
      <c r="D4094" s="48">
        <f>IF(B4094="","",K3994)</f>
        <v/>
      </c>
      <c r="E4094" s="21">
        <f>IF(B4094="","",IFERROR(VLOOKUP(B4094,'Debt Inputs'!$A$6:$M$105,5,FALSE),0))</f>
        <v/>
      </c>
      <c r="F4094" s="48">
        <f>IF(D4094="","",IFERROR(D4094*E4094/12,0))</f>
        <v/>
      </c>
      <c r="G4094" s="48">
        <f>IF(D4094="","",MIN(IFERROR(VLOOKUP(B4094,'Debt Inputs'!$A$6:$M$105,7,FALSE),0),D4094+F4094))</f>
        <v/>
      </c>
      <c r="H4094" s="48">
        <f>IF(D4094="","",IF(L4094=1,MAX(0,'Debt Inputs'!$B$2-SUM($G$4006:$G$4105)),0))</f>
        <v/>
      </c>
      <c r="I4094" s="48">
        <f>IF(D4094="","",MIN(D4094+F4094,G4094+H4094))</f>
        <v/>
      </c>
      <c r="J4094" s="48">
        <f>IF(D4094="","",MIN(D4094,MAX(0,I4094-F4094)))</f>
        <v/>
      </c>
      <c r="K4094" s="48">
        <f>IF(D4094="","",MAX(0,D4094+F4094-I4094))</f>
        <v/>
      </c>
      <c r="L4094" s="18">
        <f>IF(D4094="","",IF(D4094&lt;=0,"",1+COUNTIFS($D$4006:$D$4105,"&gt;0",$E$4006:$E$4105,"&gt;"&amp;E4094)))</f>
        <v/>
      </c>
      <c r="M4094" s="18">
        <f>IF(D4094="","",IF(AND(K4094&gt;0,L4094=1),"Yes","No"))</f>
        <v/>
      </c>
      <c r="N4094" s="48">
        <f>IF(D4094="","",N3994+F4094)</f>
        <v/>
      </c>
      <c r="O4094" s="47">
        <f>IF(D4094="","",IF(AND(K4094=0,K3994&gt;0),C4094,""))</f>
        <v/>
      </c>
    </row>
    <row r="4095">
      <c r="A4095" s="49">
        <f>IF(B4095="","",DATE(YEAR('Debt Inputs'!$E$2),MONTH('Debt Inputs'!$E$2)+40,1))</f>
        <v/>
      </c>
      <c r="B4095" s="23">
        <f>IF('Debt Inputs'!A95="","",'Debt Inputs'!A95)</f>
        <v/>
      </c>
      <c r="C4095" s="24">
        <f>IF(B4095="","",IFERROR(VLOOKUP(B4095,'Debt Inputs'!$A$6:$M$105,2,FALSE),""))</f>
        <v/>
      </c>
      <c r="D4095" s="50">
        <f>IF(B4095="","",K3995)</f>
        <v/>
      </c>
      <c r="E4095" s="26">
        <f>IF(B4095="","",IFERROR(VLOOKUP(B4095,'Debt Inputs'!$A$6:$M$105,5,FALSE),0))</f>
        <v/>
      </c>
      <c r="F4095" s="50">
        <f>IF(D4095="","",IFERROR(D4095*E4095/12,0))</f>
        <v/>
      </c>
      <c r="G4095" s="50">
        <f>IF(D4095="","",MIN(IFERROR(VLOOKUP(B4095,'Debt Inputs'!$A$6:$M$105,7,FALSE),0),D4095+F4095))</f>
        <v/>
      </c>
      <c r="H4095" s="50">
        <f>IF(D4095="","",IF(L4095=1,MAX(0,'Debt Inputs'!$B$2-SUM($G$4006:$G$4105)),0))</f>
        <v/>
      </c>
      <c r="I4095" s="50">
        <f>IF(D4095="","",MIN(D4095+F4095,G4095+H4095))</f>
        <v/>
      </c>
      <c r="J4095" s="50">
        <f>IF(D4095="","",MIN(D4095,MAX(0,I4095-F4095)))</f>
        <v/>
      </c>
      <c r="K4095" s="50">
        <f>IF(D4095="","",MAX(0,D4095+F4095-I4095))</f>
        <v/>
      </c>
      <c r="L4095" s="23">
        <f>IF(D4095="","",IF(D4095&lt;=0,"",1+COUNTIFS($D$4006:$D$4105,"&gt;0",$E$4006:$E$4105,"&gt;"&amp;E4095)))</f>
        <v/>
      </c>
      <c r="M4095" s="23">
        <f>IF(D4095="","",IF(AND(K4095&gt;0,L4095=1),"Yes","No"))</f>
        <v/>
      </c>
      <c r="N4095" s="50">
        <f>IF(D4095="","",N3995+F4095)</f>
        <v/>
      </c>
      <c r="O4095" s="49">
        <f>IF(D4095="","",IF(AND(K4095=0,K3995&gt;0),C4095,""))</f>
        <v/>
      </c>
    </row>
    <row r="4096">
      <c r="A4096" s="47">
        <f>IF(B4096="","",DATE(YEAR('Debt Inputs'!$E$2),MONTH('Debt Inputs'!$E$2)+40,1))</f>
        <v/>
      </c>
      <c r="B4096" s="18">
        <f>IF('Debt Inputs'!A96="","",'Debt Inputs'!A96)</f>
        <v/>
      </c>
      <c r="C4096" s="19">
        <f>IF(B4096="","",IFERROR(VLOOKUP(B4096,'Debt Inputs'!$A$6:$M$105,2,FALSE),""))</f>
        <v/>
      </c>
      <c r="D4096" s="48">
        <f>IF(B4096="","",K3996)</f>
        <v/>
      </c>
      <c r="E4096" s="21">
        <f>IF(B4096="","",IFERROR(VLOOKUP(B4096,'Debt Inputs'!$A$6:$M$105,5,FALSE),0))</f>
        <v/>
      </c>
      <c r="F4096" s="48">
        <f>IF(D4096="","",IFERROR(D4096*E4096/12,0))</f>
        <v/>
      </c>
      <c r="G4096" s="48">
        <f>IF(D4096="","",MIN(IFERROR(VLOOKUP(B4096,'Debt Inputs'!$A$6:$M$105,7,FALSE),0),D4096+F4096))</f>
        <v/>
      </c>
      <c r="H4096" s="48">
        <f>IF(D4096="","",IF(L4096=1,MAX(0,'Debt Inputs'!$B$2-SUM($G$4006:$G$4105)),0))</f>
        <v/>
      </c>
      <c r="I4096" s="48">
        <f>IF(D4096="","",MIN(D4096+F4096,G4096+H4096))</f>
        <v/>
      </c>
      <c r="J4096" s="48">
        <f>IF(D4096="","",MIN(D4096,MAX(0,I4096-F4096)))</f>
        <v/>
      </c>
      <c r="K4096" s="48">
        <f>IF(D4096="","",MAX(0,D4096+F4096-I4096))</f>
        <v/>
      </c>
      <c r="L4096" s="18">
        <f>IF(D4096="","",IF(D4096&lt;=0,"",1+COUNTIFS($D$4006:$D$4105,"&gt;0",$E$4006:$E$4105,"&gt;"&amp;E4096)))</f>
        <v/>
      </c>
      <c r="M4096" s="18">
        <f>IF(D4096="","",IF(AND(K4096&gt;0,L4096=1),"Yes","No"))</f>
        <v/>
      </c>
      <c r="N4096" s="48">
        <f>IF(D4096="","",N3996+F4096)</f>
        <v/>
      </c>
      <c r="O4096" s="47">
        <f>IF(D4096="","",IF(AND(K4096=0,K3996&gt;0),C4096,""))</f>
        <v/>
      </c>
    </row>
    <row r="4097">
      <c r="A4097" s="49">
        <f>IF(B4097="","",DATE(YEAR('Debt Inputs'!$E$2),MONTH('Debt Inputs'!$E$2)+40,1))</f>
        <v/>
      </c>
      <c r="B4097" s="23">
        <f>IF('Debt Inputs'!A97="","",'Debt Inputs'!A97)</f>
        <v/>
      </c>
      <c r="C4097" s="24">
        <f>IF(B4097="","",IFERROR(VLOOKUP(B4097,'Debt Inputs'!$A$6:$M$105,2,FALSE),""))</f>
        <v/>
      </c>
      <c r="D4097" s="50">
        <f>IF(B4097="","",K3997)</f>
        <v/>
      </c>
      <c r="E4097" s="26">
        <f>IF(B4097="","",IFERROR(VLOOKUP(B4097,'Debt Inputs'!$A$6:$M$105,5,FALSE),0))</f>
        <v/>
      </c>
      <c r="F4097" s="50">
        <f>IF(D4097="","",IFERROR(D4097*E4097/12,0))</f>
        <v/>
      </c>
      <c r="G4097" s="50">
        <f>IF(D4097="","",MIN(IFERROR(VLOOKUP(B4097,'Debt Inputs'!$A$6:$M$105,7,FALSE),0),D4097+F4097))</f>
        <v/>
      </c>
      <c r="H4097" s="50">
        <f>IF(D4097="","",IF(L4097=1,MAX(0,'Debt Inputs'!$B$2-SUM($G$4006:$G$4105)),0))</f>
        <v/>
      </c>
      <c r="I4097" s="50">
        <f>IF(D4097="","",MIN(D4097+F4097,G4097+H4097))</f>
        <v/>
      </c>
      <c r="J4097" s="50">
        <f>IF(D4097="","",MIN(D4097,MAX(0,I4097-F4097)))</f>
        <v/>
      </c>
      <c r="K4097" s="50">
        <f>IF(D4097="","",MAX(0,D4097+F4097-I4097))</f>
        <v/>
      </c>
      <c r="L4097" s="23">
        <f>IF(D4097="","",IF(D4097&lt;=0,"",1+COUNTIFS($D$4006:$D$4105,"&gt;0",$E$4006:$E$4105,"&gt;"&amp;E4097)))</f>
        <v/>
      </c>
      <c r="M4097" s="23">
        <f>IF(D4097="","",IF(AND(K4097&gt;0,L4097=1),"Yes","No"))</f>
        <v/>
      </c>
      <c r="N4097" s="50">
        <f>IF(D4097="","",N3997+F4097)</f>
        <v/>
      </c>
      <c r="O4097" s="49">
        <f>IF(D4097="","",IF(AND(K4097=0,K3997&gt;0),C4097,""))</f>
        <v/>
      </c>
    </row>
    <row r="4098">
      <c r="A4098" s="47">
        <f>IF(B4098="","",DATE(YEAR('Debt Inputs'!$E$2),MONTH('Debt Inputs'!$E$2)+40,1))</f>
        <v/>
      </c>
      <c r="B4098" s="18">
        <f>IF('Debt Inputs'!A98="","",'Debt Inputs'!A98)</f>
        <v/>
      </c>
      <c r="C4098" s="19">
        <f>IF(B4098="","",IFERROR(VLOOKUP(B4098,'Debt Inputs'!$A$6:$M$105,2,FALSE),""))</f>
        <v/>
      </c>
      <c r="D4098" s="48">
        <f>IF(B4098="","",K3998)</f>
        <v/>
      </c>
      <c r="E4098" s="21">
        <f>IF(B4098="","",IFERROR(VLOOKUP(B4098,'Debt Inputs'!$A$6:$M$105,5,FALSE),0))</f>
        <v/>
      </c>
      <c r="F4098" s="48">
        <f>IF(D4098="","",IFERROR(D4098*E4098/12,0))</f>
        <v/>
      </c>
      <c r="G4098" s="48">
        <f>IF(D4098="","",MIN(IFERROR(VLOOKUP(B4098,'Debt Inputs'!$A$6:$M$105,7,FALSE),0),D4098+F4098))</f>
        <v/>
      </c>
      <c r="H4098" s="48">
        <f>IF(D4098="","",IF(L4098=1,MAX(0,'Debt Inputs'!$B$2-SUM($G$4006:$G$4105)),0))</f>
        <v/>
      </c>
      <c r="I4098" s="48">
        <f>IF(D4098="","",MIN(D4098+F4098,G4098+H4098))</f>
        <v/>
      </c>
      <c r="J4098" s="48">
        <f>IF(D4098="","",MIN(D4098,MAX(0,I4098-F4098)))</f>
        <v/>
      </c>
      <c r="K4098" s="48">
        <f>IF(D4098="","",MAX(0,D4098+F4098-I4098))</f>
        <v/>
      </c>
      <c r="L4098" s="18">
        <f>IF(D4098="","",IF(D4098&lt;=0,"",1+COUNTIFS($D$4006:$D$4105,"&gt;0",$E$4006:$E$4105,"&gt;"&amp;E4098)))</f>
        <v/>
      </c>
      <c r="M4098" s="18">
        <f>IF(D4098="","",IF(AND(K4098&gt;0,L4098=1),"Yes","No"))</f>
        <v/>
      </c>
      <c r="N4098" s="48">
        <f>IF(D4098="","",N3998+F4098)</f>
        <v/>
      </c>
      <c r="O4098" s="47">
        <f>IF(D4098="","",IF(AND(K4098=0,K3998&gt;0),C4098,""))</f>
        <v/>
      </c>
    </row>
    <row r="4099">
      <c r="A4099" s="49">
        <f>IF(B4099="","",DATE(YEAR('Debt Inputs'!$E$2),MONTH('Debt Inputs'!$E$2)+40,1))</f>
        <v/>
      </c>
      <c r="B4099" s="23">
        <f>IF('Debt Inputs'!A99="","",'Debt Inputs'!A99)</f>
        <v/>
      </c>
      <c r="C4099" s="24">
        <f>IF(B4099="","",IFERROR(VLOOKUP(B4099,'Debt Inputs'!$A$6:$M$105,2,FALSE),""))</f>
        <v/>
      </c>
      <c r="D4099" s="50">
        <f>IF(B4099="","",K3999)</f>
        <v/>
      </c>
      <c r="E4099" s="26">
        <f>IF(B4099="","",IFERROR(VLOOKUP(B4099,'Debt Inputs'!$A$6:$M$105,5,FALSE),0))</f>
        <v/>
      </c>
      <c r="F4099" s="50">
        <f>IF(D4099="","",IFERROR(D4099*E4099/12,0))</f>
        <v/>
      </c>
      <c r="G4099" s="50">
        <f>IF(D4099="","",MIN(IFERROR(VLOOKUP(B4099,'Debt Inputs'!$A$6:$M$105,7,FALSE),0),D4099+F4099))</f>
        <v/>
      </c>
      <c r="H4099" s="50">
        <f>IF(D4099="","",IF(L4099=1,MAX(0,'Debt Inputs'!$B$2-SUM($G$4006:$G$4105)),0))</f>
        <v/>
      </c>
      <c r="I4099" s="50">
        <f>IF(D4099="","",MIN(D4099+F4099,G4099+H4099))</f>
        <v/>
      </c>
      <c r="J4099" s="50">
        <f>IF(D4099="","",MIN(D4099,MAX(0,I4099-F4099)))</f>
        <v/>
      </c>
      <c r="K4099" s="50">
        <f>IF(D4099="","",MAX(0,D4099+F4099-I4099))</f>
        <v/>
      </c>
      <c r="L4099" s="23">
        <f>IF(D4099="","",IF(D4099&lt;=0,"",1+COUNTIFS($D$4006:$D$4105,"&gt;0",$E$4006:$E$4105,"&gt;"&amp;E4099)))</f>
        <v/>
      </c>
      <c r="M4099" s="23">
        <f>IF(D4099="","",IF(AND(K4099&gt;0,L4099=1),"Yes","No"))</f>
        <v/>
      </c>
      <c r="N4099" s="50">
        <f>IF(D4099="","",N3999+F4099)</f>
        <v/>
      </c>
      <c r="O4099" s="49">
        <f>IF(D4099="","",IF(AND(K4099=0,K3999&gt;0),C4099,""))</f>
        <v/>
      </c>
    </row>
    <row r="4100">
      <c r="A4100" s="47">
        <f>IF(B4100="","",DATE(YEAR('Debt Inputs'!$E$2),MONTH('Debt Inputs'!$E$2)+40,1))</f>
        <v/>
      </c>
      <c r="B4100" s="18">
        <f>IF('Debt Inputs'!A100="","",'Debt Inputs'!A100)</f>
        <v/>
      </c>
      <c r="C4100" s="19">
        <f>IF(B4100="","",IFERROR(VLOOKUP(B4100,'Debt Inputs'!$A$6:$M$105,2,FALSE),""))</f>
        <v/>
      </c>
      <c r="D4100" s="48">
        <f>IF(B4100="","",K4000)</f>
        <v/>
      </c>
      <c r="E4100" s="21">
        <f>IF(B4100="","",IFERROR(VLOOKUP(B4100,'Debt Inputs'!$A$6:$M$105,5,FALSE),0))</f>
        <v/>
      </c>
      <c r="F4100" s="48">
        <f>IF(D4100="","",IFERROR(D4100*E4100/12,0))</f>
        <v/>
      </c>
      <c r="G4100" s="48">
        <f>IF(D4100="","",MIN(IFERROR(VLOOKUP(B4100,'Debt Inputs'!$A$6:$M$105,7,FALSE),0),D4100+F4100))</f>
        <v/>
      </c>
      <c r="H4100" s="48">
        <f>IF(D4100="","",IF(L4100=1,MAX(0,'Debt Inputs'!$B$2-SUM($G$4006:$G$4105)),0))</f>
        <v/>
      </c>
      <c r="I4100" s="48">
        <f>IF(D4100="","",MIN(D4100+F4100,G4100+H4100))</f>
        <v/>
      </c>
      <c r="J4100" s="48">
        <f>IF(D4100="","",MIN(D4100,MAX(0,I4100-F4100)))</f>
        <v/>
      </c>
      <c r="K4100" s="48">
        <f>IF(D4100="","",MAX(0,D4100+F4100-I4100))</f>
        <v/>
      </c>
      <c r="L4100" s="18">
        <f>IF(D4100="","",IF(D4100&lt;=0,"",1+COUNTIFS($D$4006:$D$4105,"&gt;0",$E$4006:$E$4105,"&gt;"&amp;E4100)))</f>
        <v/>
      </c>
      <c r="M4100" s="18">
        <f>IF(D4100="","",IF(AND(K4100&gt;0,L4100=1),"Yes","No"))</f>
        <v/>
      </c>
      <c r="N4100" s="48">
        <f>IF(D4100="","",N4000+F4100)</f>
        <v/>
      </c>
      <c r="O4100" s="47">
        <f>IF(D4100="","",IF(AND(K4100=0,K4000&gt;0),C4100,""))</f>
        <v/>
      </c>
    </row>
    <row r="4101">
      <c r="A4101" s="49">
        <f>IF(B4101="","",DATE(YEAR('Debt Inputs'!$E$2),MONTH('Debt Inputs'!$E$2)+40,1))</f>
        <v/>
      </c>
      <c r="B4101" s="23">
        <f>IF('Debt Inputs'!A101="","",'Debt Inputs'!A101)</f>
        <v/>
      </c>
      <c r="C4101" s="24">
        <f>IF(B4101="","",IFERROR(VLOOKUP(B4101,'Debt Inputs'!$A$6:$M$105,2,FALSE),""))</f>
        <v/>
      </c>
      <c r="D4101" s="50">
        <f>IF(B4101="","",K4001)</f>
        <v/>
      </c>
      <c r="E4101" s="26">
        <f>IF(B4101="","",IFERROR(VLOOKUP(B4101,'Debt Inputs'!$A$6:$M$105,5,FALSE),0))</f>
        <v/>
      </c>
      <c r="F4101" s="50">
        <f>IF(D4101="","",IFERROR(D4101*E4101/12,0))</f>
        <v/>
      </c>
      <c r="G4101" s="50">
        <f>IF(D4101="","",MIN(IFERROR(VLOOKUP(B4101,'Debt Inputs'!$A$6:$M$105,7,FALSE),0),D4101+F4101))</f>
        <v/>
      </c>
      <c r="H4101" s="50">
        <f>IF(D4101="","",IF(L4101=1,MAX(0,'Debt Inputs'!$B$2-SUM($G$4006:$G$4105)),0))</f>
        <v/>
      </c>
      <c r="I4101" s="50">
        <f>IF(D4101="","",MIN(D4101+F4101,G4101+H4101))</f>
        <v/>
      </c>
      <c r="J4101" s="50">
        <f>IF(D4101="","",MIN(D4101,MAX(0,I4101-F4101)))</f>
        <v/>
      </c>
      <c r="K4101" s="50">
        <f>IF(D4101="","",MAX(0,D4101+F4101-I4101))</f>
        <v/>
      </c>
      <c r="L4101" s="23">
        <f>IF(D4101="","",IF(D4101&lt;=0,"",1+COUNTIFS($D$4006:$D$4105,"&gt;0",$E$4006:$E$4105,"&gt;"&amp;E4101)))</f>
        <v/>
      </c>
      <c r="M4101" s="23">
        <f>IF(D4101="","",IF(AND(K4101&gt;0,L4101=1),"Yes","No"))</f>
        <v/>
      </c>
      <c r="N4101" s="50">
        <f>IF(D4101="","",N4001+F4101)</f>
        <v/>
      </c>
      <c r="O4101" s="49">
        <f>IF(D4101="","",IF(AND(K4101=0,K4001&gt;0),C4101,""))</f>
        <v/>
      </c>
    </row>
    <row r="4102">
      <c r="A4102" s="47">
        <f>IF(B4102="","",DATE(YEAR('Debt Inputs'!$E$2),MONTH('Debt Inputs'!$E$2)+40,1))</f>
        <v/>
      </c>
      <c r="B4102" s="18">
        <f>IF('Debt Inputs'!A102="","",'Debt Inputs'!A102)</f>
        <v/>
      </c>
      <c r="C4102" s="19">
        <f>IF(B4102="","",IFERROR(VLOOKUP(B4102,'Debt Inputs'!$A$6:$M$105,2,FALSE),""))</f>
        <v/>
      </c>
      <c r="D4102" s="48">
        <f>IF(B4102="","",K4002)</f>
        <v/>
      </c>
      <c r="E4102" s="21">
        <f>IF(B4102="","",IFERROR(VLOOKUP(B4102,'Debt Inputs'!$A$6:$M$105,5,FALSE),0))</f>
        <v/>
      </c>
      <c r="F4102" s="48">
        <f>IF(D4102="","",IFERROR(D4102*E4102/12,0))</f>
        <v/>
      </c>
      <c r="G4102" s="48">
        <f>IF(D4102="","",MIN(IFERROR(VLOOKUP(B4102,'Debt Inputs'!$A$6:$M$105,7,FALSE),0),D4102+F4102))</f>
        <v/>
      </c>
      <c r="H4102" s="48">
        <f>IF(D4102="","",IF(L4102=1,MAX(0,'Debt Inputs'!$B$2-SUM($G$4006:$G$4105)),0))</f>
        <v/>
      </c>
      <c r="I4102" s="48">
        <f>IF(D4102="","",MIN(D4102+F4102,G4102+H4102))</f>
        <v/>
      </c>
      <c r="J4102" s="48">
        <f>IF(D4102="","",MIN(D4102,MAX(0,I4102-F4102)))</f>
        <v/>
      </c>
      <c r="K4102" s="48">
        <f>IF(D4102="","",MAX(0,D4102+F4102-I4102))</f>
        <v/>
      </c>
      <c r="L4102" s="18">
        <f>IF(D4102="","",IF(D4102&lt;=0,"",1+COUNTIFS($D$4006:$D$4105,"&gt;0",$E$4006:$E$4105,"&gt;"&amp;E4102)))</f>
        <v/>
      </c>
      <c r="M4102" s="18">
        <f>IF(D4102="","",IF(AND(K4102&gt;0,L4102=1),"Yes","No"))</f>
        <v/>
      </c>
      <c r="N4102" s="48">
        <f>IF(D4102="","",N4002+F4102)</f>
        <v/>
      </c>
      <c r="O4102" s="47">
        <f>IF(D4102="","",IF(AND(K4102=0,K4002&gt;0),C4102,""))</f>
        <v/>
      </c>
    </row>
    <row r="4103">
      <c r="A4103" s="49">
        <f>IF(B4103="","",DATE(YEAR('Debt Inputs'!$E$2),MONTH('Debt Inputs'!$E$2)+40,1))</f>
        <v/>
      </c>
      <c r="B4103" s="23">
        <f>IF('Debt Inputs'!A103="","",'Debt Inputs'!A103)</f>
        <v/>
      </c>
      <c r="C4103" s="24">
        <f>IF(B4103="","",IFERROR(VLOOKUP(B4103,'Debt Inputs'!$A$6:$M$105,2,FALSE),""))</f>
        <v/>
      </c>
      <c r="D4103" s="50">
        <f>IF(B4103="","",K4003)</f>
        <v/>
      </c>
      <c r="E4103" s="26">
        <f>IF(B4103="","",IFERROR(VLOOKUP(B4103,'Debt Inputs'!$A$6:$M$105,5,FALSE),0))</f>
        <v/>
      </c>
      <c r="F4103" s="50">
        <f>IF(D4103="","",IFERROR(D4103*E4103/12,0))</f>
        <v/>
      </c>
      <c r="G4103" s="50">
        <f>IF(D4103="","",MIN(IFERROR(VLOOKUP(B4103,'Debt Inputs'!$A$6:$M$105,7,FALSE),0),D4103+F4103))</f>
        <v/>
      </c>
      <c r="H4103" s="50">
        <f>IF(D4103="","",IF(L4103=1,MAX(0,'Debt Inputs'!$B$2-SUM($G$4006:$G$4105)),0))</f>
        <v/>
      </c>
      <c r="I4103" s="50">
        <f>IF(D4103="","",MIN(D4103+F4103,G4103+H4103))</f>
        <v/>
      </c>
      <c r="J4103" s="50">
        <f>IF(D4103="","",MIN(D4103,MAX(0,I4103-F4103)))</f>
        <v/>
      </c>
      <c r="K4103" s="50">
        <f>IF(D4103="","",MAX(0,D4103+F4103-I4103))</f>
        <v/>
      </c>
      <c r="L4103" s="23">
        <f>IF(D4103="","",IF(D4103&lt;=0,"",1+COUNTIFS($D$4006:$D$4105,"&gt;0",$E$4006:$E$4105,"&gt;"&amp;E4103)))</f>
        <v/>
      </c>
      <c r="M4103" s="23">
        <f>IF(D4103="","",IF(AND(K4103&gt;0,L4103=1),"Yes","No"))</f>
        <v/>
      </c>
      <c r="N4103" s="50">
        <f>IF(D4103="","",N4003+F4103)</f>
        <v/>
      </c>
      <c r="O4103" s="49">
        <f>IF(D4103="","",IF(AND(K4103=0,K4003&gt;0),C4103,""))</f>
        <v/>
      </c>
    </row>
    <row r="4104">
      <c r="A4104" s="47">
        <f>IF(B4104="","",DATE(YEAR('Debt Inputs'!$E$2),MONTH('Debt Inputs'!$E$2)+40,1))</f>
        <v/>
      </c>
      <c r="B4104" s="18">
        <f>IF('Debt Inputs'!A104="","",'Debt Inputs'!A104)</f>
        <v/>
      </c>
      <c r="C4104" s="19">
        <f>IF(B4104="","",IFERROR(VLOOKUP(B4104,'Debt Inputs'!$A$6:$M$105,2,FALSE),""))</f>
        <v/>
      </c>
      <c r="D4104" s="48">
        <f>IF(B4104="","",K4004)</f>
        <v/>
      </c>
      <c r="E4104" s="21">
        <f>IF(B4104="","",IFERROR(VLOOKUP(B4104,'Debt Inputs'!$A$6:$M$105,5,FALSE),0))</f>
        <v/>
      </c>
      <c r="F4104" s="48">
        <f>IF(D4104="","",IFERROR(D4104*E4104/12,0))</f>
        <v/>
      </c>
      <c r="G4104" s="48">
        <f>IF(D4104="","",MIN(IFERROR(VLOOKUP(B4104,'Debt Inputs'!$A$6:$M$105,7,FALSE),0),D4104+F4104))</f>
        <v/>
      </c>
      <c r="H4104" s="48">
        <f>IF(D4104="","",IF(L4104=1,MAX(0,'Debt Inputs'!$B$2-SUM($G$4006:$G$4105)),0))</f>
        <v/>
      </c>
      <c r="I4104" s="48">
        <f>IF(D4104="","",MIN(D4104+F4104,G4104+H4104))</f>
        <v/>
      </c>
      <c r="J4104" s="48">
        <f>IF(D4104="","",MIN(D4104,MAX(0,I4104-F4104)))</f>
        <v/>
      </c>
      <c r="K4104" s="48">
        <f>IF(D4104="","",MAX(0,D4104+F4104-I4104))</f>
        <v/>
      </c>
      <c r="L4104" s="18">
        <f>IF(D4104="","",IF(D4104&lt;=0,"",1+COUNTIFS($D$4006:$D$4105,"&gt;0",$E$4006:$E$4105,"&gt;"&amp;E4104)))</f>
        <v/>
      </c>
      <c r="M4104" s="18">
        <f>IF(D4104="","",IF(AND(K4104&gt;0,L4104=1),"Yes","No"))</f>
        <v/>
      </c>
      <c r="N4104" s="48">
        <f>IF(D4104="","",N4004+F4104)</f>
        <v/>
      </c>
      <c r="O4104" s="47">
        <f>IF(D4104="","",IF(AND(K4104=0,K4004&gt;0),C4104,""))</f>
        <v/>
      </c>
    </row>
    <row r="4105">
      <c r="A4105" s="49">
        <f>IF(B4105="","",DATE(YEAR('Debt Inputs'!$E$2),MONTH('Debt Inputs'!$E$2)+40,1))</f>
        <v/>
      </c>
      <c r="B4105" s="23">
        <f>IF('Debt Inputs'!A105="","",'Debt Inputs'!A105)</f>
        <v/>
      </c>
      <c r="C4105" s="24">
        <f>IF(B4105="","",IFERROR(VLOOKUP(B4105,'Debt Inputs'!$A$6:$M$105,2,FALSE),""))</f>
        <v/>
      </c>
      <c r="D4105" s="50">
        <f>IF(B4105="","",K4005)</f>
        <v/>
      </c>
      <c r="E4105" s="26">
        <f>IF(B4105="","",IFERROR(VLOOKUP(B4105,'Debt Inputs'!$A$6:$M$105,5,FALSE),0))</f>
        <v/>
      </c>
      <c r="F4105" s="50">
        <f>IF(D4105="","",IFERROR(D4105*E4105/12,0))</f>
        <v/>
      </c>
      <c r="G4105" s="50">
        <f>IF(D4105="","",MIN(IFERROR(VLOOKUP(B4105,'Debt Inputs'!$A$6:$M$105,7,FALSE),0),D4105+F4105))</f>
        <v/>
      </c>
      <c r="H4105" s="50">
        <f>IF(D4105="","",IF(L4105=1,MAX(0,'Debt Inputs'!$B$2-SUM($G$4006:$G$4105)),0))</f>
        <v/>
      </c>
      <c r="I4105" s="50">
        <f>IF(D4105="","",MIN(D4105+F4105,G4105+H4105))</f>
        <v/>
      </c>
      <c r="J4105" s="50">
        <f>IF(D4105="","",MIN(D4105,MAX(0,I4105-F4105)))</f>
        <v/>
      </c>
      <c r="K4105" s="50">
        <f>IF(D4105="","",MAX(0,D4105+F4105-I4105))</f>
        <v/>
      </c>
      <c r="L4105" s="23">
        <f>IF(D4105="","",IF(D4105&lt;=0,"",1+COUNTIFS($D$4006:$D$4105,"&gt;0",$E$4006:$E$4105,"&gt;"&amp;E4105)))</f>
        <v/>
      </c>
      <c r="M4105" s="23">
        <f>IF(D4105="","",IF(AND(K4105&gt;0,L4105=1),"Yes","No"))</f>
        <v/>
      </c>
      <c r="N4105" s="50">
        <f>IF(D4105="","",N4005+F4105)</f>
        <v/>
      </c>
      <c r="O4105" s="49">
        <f>IF(D4105="","",IF(AND(K4105=0,K4005&gt;0),C4105,""))</f>
        <v/>
      </c>
    </row>
    <row r="4106">
      <c r="A4106" s="47">
        <f>IF(B4106="","",DATE(YEAR('Debt Inputs'!$E$2),MONTH('Debt Inputs'!$E$2)+41,1))</f>
        <v/>
      </c>
      <c r="B4106" s="18">
        <f>IF('Debt Inputs'!A6="","",'Debt Inputs'!A6)</f>
        <v/>
      </c>
      <c r="C4106" s="19">
        <f>IF(B4106="","",IFERROR(VLOOKUP(B4106,'Debt Inputs'!$A$6:$M$105,2,FALSE),""))</f>
        <v/>
      </c>
      <c r="D4106" s="48">
        <f>IF(B4106="","",K4006)</f>
        <v/>
      </c>
      <c r="E4106" s="21">
        <f>IF(B4106="","",IFERROR(VLOOKUP(B4106,'Debt Inputs'!$A$6:$M$105,5,FALSE),0))</f>
        <v/>
      </c>
      <c r="F4106" s="48">
        <f>IF(D4106="","",IFERROR(D4106*E4106/12,0))</f>
        <v/>
      </c>
      <c r="G4106" s="48">
        <f>IF(D4106="","",MIN(IFERROR(VLOOKUP(B4106,'Debt Inputs'!$A$6:$M$105,7,FALSE),0),D4106+F4106))</f>
        <v/>
      </c>
      <c r="H4106" s="48">
        <f>IF(D4106="","",IF(L4106=1,MAX(0,'Debt Inputs'!$B$2-SUM($G$4106:$G$4205)),0))</f>
        <v/>
      </c>
      <c r="I4106" s="48">
        <f>IF(D4106="","",MIN(D4106+F4106,G4106+H4106))</f>
        <v/>
      </c>
      <c r="J4106" s="48">
        <f>IF(D4106="","",MIN(D4106,MAX(0,I4106-F4106)))</f>
        <v/>
      </c>
      <c r="K4106" s="48">
        <f>IF(D4106="","",MAX(0,D4106+F4106-I4106))</f>
        <v/>
      </c>
      <c r="L4106" s="18">
        <f>IF(D4106="","",IF(D4106&lt;=0,"",1+COUNTIFS($D$4106:$D$4205,"&gt;0",$E$4106:$E$4205,"&gt;"&amp;E4106)))</f>
        <v/>
      </c>
      <c r="M4106" s="18">
        <f>IF(D4106="","",IF(AND(K4106&gt;0,L4106=1),"Yes","No"))</f>
        <v/>
      </c>
      <c r="N4106" s="48">
        <f>IF(D4106="","",N4006+F4106)</f>
        <v/>
      </c>
      <c r="O4106" s="47">
        <f>IF(D4106="","",IF(AND(K4106=0,K4006&gt;0),C4106,""))</f>
        <v/>
      </c>
    </row>
    <row r="4107">
      <c r="A4107" s="49">
        <f>IF(B4107="","",DATE(YEAR('Debt Inputs'!$E$2),MONTH('Debt Inputs'!$E$2)+41,1))</f>
        <v/>
      </c>
      <c r="B4107" s="23">
        <f>IF('Debt Inputs'!A7="","",'Debt Inputs'!A7)</f>
        <v/>
      </c>
      <c r="C4107" s="24">
        <f>IF(B4107="","",IFERROR(VLOOKUP(B4107,'Debt Inputs'!$A$6:$M$105,2,FALSE),""))</f>
        <v/>
      </c>
      <c r="D4107" s="50">
        <f>IF(B4107="","",K4007)</f>
        <v/>
      </c>
      <c r="E4107" s="26">
        <f>IF(B4107="","",IFERROR(VLOOKUP(B4107,'Debt Inputs'!$A$6:$M$105,5,FALSE),0))</f>
        <v/>
      </c>
      <c r="F4107" s="50">
        <f>IF(D4107="","",IFERROR(D4107*E4107/12,0))</f>
        <v/>
      </c>
      <c r="G4107" s="50">
        <f>IF(D4107="","",MIN(IFERROR(VLOOKUP(B4107,'Debt Inputs'!$A$6:$M$105,7,FALSE),0),D4107+F4107))</f>
        <v/>
      </c>
      <c r="H4107" s="50">
        <f>IF(D4107="","",IF(L4107=1,MAX(0,'Debt Inputs'!$B$2-SUM($G$4106:$G$4205)),0))</f>
        <v/>
      </c>
      <c r="I4107" s="50">
        <f>IF(D4107="","",MIN(D4107+F4107,G4107+H4107))</f>
        <v/>
      </c>
      <c r="J4107" s="50">
        <f>IF(D4107="","",MIN(D4107,MAX(0,I4107-F4107)))</f>
        <v/>
      </c>
      <c r="K4107" s="50">
        <f>IF(D4107="","",MAX(0,D4107+F4107-I4107))</f>
        <v/>
      </c>
      <c r="L4107" s="23">
        <f>IF(D4107="","",IF(D4107&lt;=0,"",1+COUNTIFS($D$4106:$D$4205,"&gt;0",$E$4106:$E$4205,"&gt;"&amp;E4107)))</f>
        <v/>
      </c>
      <c r="M4107" s="23">
        <f>IF(D4107="","",IF(AND(K4107&gt;0,L4107=1),"Yes","No"))</f>
        <v/>
      </c>
      <c r="N4107" s="50">
        <f>IF(D4107="","",N4007+F4107)</f>
        <v/>
      </c>
      <c r="O4107" s="49">
        <f>IF(D4107="","",IF(AND(K4107=0,K4007&gt;0),C4107,""))</f>
        <v/>
      </c>
    </row>
    <row r="4108">
      <c r="A4108" s="47">
        <f>IF(B4108="","",DATE(YEAR('Debt Inputs'!$E$2),MONTH('Debt Inputs'!$E$2)+41,1))</f>
        <v/>
      </c>
      <c r="B4108" s="18">
        <f>IF('Debt Inputs'!A8="","",'Debt Inputs'!A8)</f>
        <v/>
      </c>
      <c r="C4108" s="19">
        <f>IF(B4108="","",IFERROR(VLOOKUP(B4108,'Debt Inputs'!$A$6:$M$105,2,FALSE),""))</f>
        <v/>
      </c>
      <c r="D4108" s="48">
        <f>IF(B4108="","",K4008)</f>
        <v/>
      </c>
      <c r="E4108" s="21">
        <f>IF(B4108="","",IFERROR(VLOOKUP(B4108,'Debt Inputs'!$A$6:$M$105,5,FALSE),0))</f>
        <v/>
      </c>
      <c r="F4108" s="48">
        <f>IF(D4108="","",IFERROR(D4108*E4108/12,0))</f>
        <v/>
      </c>
      <c r="G4108" s="48">
        <f>IF(D4108="","",MIN(IFERROR(VLOOKUP(B4108,'Debt Inputs'!$A$6:$M$105,7,FALSE),0),D4108+F4108))</f>
        <v/>
      </c>
      <c r="H4108" s="48">
        <f>IF(D4108="","",IF(L4108=1,MAX(0,'Debt Inputs'!$B$2-SUM($G$4106:$G$4205)),0))</f>
        <v/>
      </c>
      <c r="I4108" s="48">
        <f>IF(D4108="","",MIN(D4108+F4108,G4108+H4108))</f>
        <v/>
      </c>
      <c r="J4108" s="48">
        <f>IF(D4108="","",MIN(D4108,MAX(0,I4108-F4108)))</f>
        <v/>
      </c>
      <c r="K4108" s="48">
        <f>IF(D4108="","",MAX(0,D4108+F4108-I4108))</f>
        <v/>
      </c>
      <c r="L4108" s="18">
        <f>IF(D4108="","",IF(D4108&lt;=0,"",1+COUNTIFS($D$4106:$D$4205,"&gt;0",$E$4106:$E$4205,"&gt;"&amp;E4108)))</f>
        <v/>
      </c>
      <c r="M4108" s="18">
        <f>IF(D4108="","",IF(AND(K4108&gt;0,L4108=1),"Yes","No"))</f>
        <v/>
      </c>
      <c r="N4108" s="48">
        <f>IF(D4108="","",N4008+F4108)</f>
        <v/>
      </c>
      <c r="O4108" s="47">
        <f>IF(D4108="","",IF(AND(K4108=0,K4008&gt;0),C4108,""))</f>
        <v/>
      </c>
    </row>
    <row r="4109">
      <c r="A4109" s="49">
        <f>IF(B4109="","",DATE(YEAR('Debt Inputs'!$E$2),MONTH('Debt Inputs'!$E$2)+41,1))</f>
        <v/>
      </c>
      <c r="B4109" s="23">
        <f>IF('Debt Inputs'!A9="","",'Debt Inputs'!A9)</f>
        <v/>
      </c>
      <c r="C4109" s="24">
        <f>IF(B4109="","",IFERROR(VLOOKUP(B4109,'Debt Inputs'!$A$6:$M$105,2,FALSE),""))</f>
        <v/>
      </c>
      <c r="D4109" s="50">
        <f>IF(B4109="","",K4009)</f>
        <v/>
      </c>
      <c r="E4109" s="26">
        <f>IF(B4109="","",IFERROR(VLOOKUP(B4109,'Debt Inputs'!$A$6:$M$105,5,FALSE),0))</f>
        <v/>
      </c>
      <c r="F4109" s="50">
        <f>IF(D4109="","",IFERROR(D4109*E4109/12,0))</f>
        <v/>
      </c>
      <c r="G4109" s="50">
        <f>IF(D4109="","",MIN(IFERROR(VLOOKUP(B4109,'Debt Inputs'!$A$6:$M$105,7,FALSE),0),D4109+F4109))</f>
        <v/>
      </c>
      <c r="H4109" s="50">
        <f>IF(D4109="","",IF(L4109=1,MAX(0,'Debt Inputs'!$B$2-SUM($G$4106:$G$4205)),0))</f>
        <v/>
      </c>
      <c r="I4109" s="50">
        <f>IF(D4109="","",MIN(D4109+F4109,G4109+H4109))</f>
        <v/>
      </c>
      <c r="J4109" s="50">
        <f>IF(D4109="","",MIN(D4109,MAX(0,I4109-F4109)))</f>
        <v/>
      </c>
      <c r="K4109" s="50">
        <f>IF(D4109="","",MAX(0,D4109+F4109-I4109))</f>
        <v/>
      </c>
      <c r="L4109" s="23">
        <f>IF(D4109="","",IF(D4109&lt;=0,"",1+COUNTIFS($D$4106:$D$4205,"&gt;0",$E$4106:$E$4205,"&gt;"&amp;E4109)))</f>
        <v/>
      </c>
      <c r="M4109" s="23">
        <f>IF(D4109="","",IF(AND(K4109&gt;0,L4109=1),"Yes","No"))</f>
        <v/>
      </c>
      <c r="N4109" s="50">
        <f>IF(D4109="","",N4009+F4109)</f>
        <v/>
      </c>
      <c r="O4109" s="49">
        <f>IF(D4109="","",IF(AND(K4109=0,K4009&gt;0),C4109,""))</f>
        <v/>
      </c>
    </row>
    <row r="4110">
      <c r="A4110" s="47">
        <f>IF(B4110="","",DATE(YEAR('Debt Inputs'!$E$2),MONTH('Debt Inputs'!$E$2)+41,1))</f>
        <v/>
      </c>
      <c r="B4110" s="18">
        <f>IF('Debt Inputs'!A10="","",'Debt Inputs'!A10)</f>
        <v/>
      </c>
      <c r="C4110" s="19">
        <f>IF(B4110="","",IFERROR(VLOOKUP(B4110,'Debt Inputs'!$A$6:$M$105,2,FALSE),""))</f>
        <v/>
      </c>
      <c r="D4110" s="48">
        <f>IF(B4110="","",K4010)</f>
        <v/>
      </c>
      <c r="E4110" s="21">
        <f>IF(B4110="","",IFERROR(VLOOKUP(B4110,'Debt Inputs'!$A$6:$M$105,5,FALSE),0))</f>
        <v/>
      </c>
      <c r="F4110" s="48">
        <f>IF(D4110="","",IFERROR(D4110*E4110/12,0))</f>
        <v/>
      </c>
      <c r="G4110" s="48">
        <f>IF(D4110="","",MIN(IFERROR(VLOOKUP(B4110,'Debt Inputs'!$A$6:$M$105,7,FALSE),0),D4110+F4110))</f>
        <v/>
      </c>
      <c r="H4110" s="48">
        <f>IF(D4110="","",IF(L4110=1,MAX(0,'Debt Inputs'!$B$2-SUM($G$4106:$G$4205)),0))</f>
        <v/>
      </c>
      <c r="I4110" s="48">
        <f>IF(D4110="","",MIN(D4110+F4110,G4110+H4110))</f>
        <v/>
      </c>
      <c r="J4110" s="48">
        <f>IF(D4110="","",MIN(D4110,MAX(0,I4110-F4110)))</f>
        <v/>
      </c>
      <c r="K4110" s="48">
        <f>IF(D4110="","",MAX(0,D4110+F4110-I4110))</f>
        <v/>
      </c>
      <c r="L4110" s="18">
        <f>IF(D4110="","",IF(D4110&lt;=0,"",1+COUNTIFS($D$4106:$D$4205,"&gt;0",$E$4106:$E$4205,"&gt;"&amp;E4110)))</f>
        <v/>
      </c>
      <c r="M4110" s="18">
        <f>IF(D4110="","",IF(AND(K4110&gt;0,L4110=1),"Yes","No"))</f>
        <v/>
      </c>
      <c r="N4110" s="48">
        <f>IF(D4110="","",N4010+F4110)</f>
        <v/>
      </c>
      <c r="O4110" s="47">
        <f>IF(D4110="","",IF(AND(K4110=0,K4010&gt;0),C4110,""))</f>
        <v/>
      </c>
    </row>
    <row r="4111">
      <c r="A4111" s="49">
        <f>IF(B4111="","",DATE(YEAR('Debt Inputs'!$E$2),MONTH('Debt Inputs'!$E$2)+41,1))</f>
        <v/>
      </c>
      <c r="B4111" s="23">
        <f>IF('Debt Inputs'!A11="","",'Debt Inputs'!A11)</f>
        <v/>
      </c>
      <c r="C4111" s="24">
        <f>IF(B4111="","",IFERROR(VLOOKUP(B4111,'Debt Inputs'!$A$6:$M$105,2,FALSE),""))</f>
        <v/>
      </c>
      <c r="D4111" s="50">
        <f>IF(B4111="","",K4011)</f>
        <v/>
      </c>
      <c r="E4111" s="26">
        <f>IF(B4111="","",IFERROR(VLOOKUP(B4111,'Debt Inputs'!$A$6:$M$105,5,FALSE),0))</f>
        <v/>
      </c>
      <c r="F4111" s="50">
        <f>IF(D4111="","",IFERROR(D4111*E4111/12,0))</f>
        <v/>
      </c>
      <c r="G4111" s="50">
        <f>IF(D4111="","",MIN(IFERROR(VLOOKUP(B4111,'Debt Inputs'!$A$6:$M$105,7,FALSE),0),D4111+F4111))</f>
        <v/>
      </c>
      <c r="H4111" s="50">
        <f>IF(D4111="","",IF(L4111=1,MAX(0,'Debt Inputs'!$B$2-SUM($G$4106:$G$4205)),0))</f>
        <v/>
      </c>
      <c r="I4111" s="50">
        <f>IF(D4111="","",MIN(D4111+F4111,G4111+H4111))</f>
        <v/>
      </c>
      <c r="J4111" s="50">
        <f>IF(D4111="","",MIN(D4111,MAX(0,I4111-F4111)))</f>
        <v/>
      </c>
      <c r="K4111" s="50">
        <f>IF(D4111="","",MAX(0,D4111+F4111-I4111))</f>
        <v/>
      </c>
      <c r="L4111" s="23">
        <f>IF(D4111="","",IF(D4111&lt;=0,"",1+COUNTIFS($D$4106:$D$4205,"&gt;0",$E$4106:$E$4205,"&gt;"&amp;E4111)))</f>
        <v/>
      </c>
      <c r="M4111" s="23">
        <f>IF(D4111="","",IF(AND(K4111&gt;0,L4111=1),"Yes","No"))</f>
        <v/>
      </c>
      <c r="N4111" s="50">
        <f>IF(D4111="","",N4011+F4111)</f>
        <v/>
      </c>
      <c r="O4111" s="49">
        <f>IF(D4111="","",IF(AND(K4111=0,K4011&gt;0),C4111,""))</f>
        <v/>
      </c>
    </row>
    <row r="4112">
      <c r="A4112" s="47">
        <f>IF(B4112="","",DATE(YEAR('Debt Inputs'!$E$2),MONTH('Debt Inputs'!$E$2)+41,1))</f>
        <v/>
      </c>
      <c r="B4112" s="18">
        <f>IF('Debt Inputs'!A12="","",'Debt Inputs'!A12)</f>
        <v/>
      </c>
      <c r="C4112" s="19">
        <f>IF(B4112="","",IFERROR(VLOOKUP(B4112,'Debt Inputs'!$A$6:$M$105,2,FALSE),""))</f>
        <v/>
      </c>
      <c r="D4112" s="48">
        <f>IF(B4112="","",K4012)</f>
        <v/>
      </c>
      <c r="E4112" s="21">
        <f>IF(B4112="","",IFERROR(VLOOKUP(B4112,'Debt Inputs'!$A$6:$M$105,5,FALSE),0))</f>
        <v/>
      </c>
      <c r="F4112" s="48">
        <f>IF(D4112="","",IFERROR(D4112*E4112/12,0))</f>
        <v/>
      </c>
      <c r="G4112" s="48">
        <f>IF(D4112="","",MIN(IFERROR(VLOOKUP(B4112,'Debt Inputs'!$A$6:$M$105,7,FALSE),0),D4112+F4112))</f>
        <v/>
      </c>
      <c r="H4112" s="48">
        <f>IF(D4112="","",IF(L4112=1,MAX(0,'Debt Inputs'!$B$2-SUM($G$4106:$G$4205)),0))</f>
        <v/>
      </c>
      <c r="I4112" s="48">
        <f>IF(D4112="","",MIN(D4112+F4112,G4112+H4112))</f>
        <v/>
      </c>
      <c r="J4112" s="48">
        <f>IF(D4112="","",MIN(D4112,MAX(0,I4112-F4112)))</f>
        <v/>
      </c>
      <c r="K4112" s="48">
        <f>IF(D4112="","",MAX(0,D4112+F4112-I4112))</f>
        <v/>
      </c>
      <c r="L4112" s="18">
        <f>IF(D4112="","",IF(D4112&lt;=0,"",1+COUNTIFS($D$4106:$D$4205,"&gt;0",$E$4106:$E$4205,"&gt;"&amp;E4112)))</f>
        <v/>
      </c>
      <c r="M4112" s="18">
        <f>IF(D4112="","",IF(AND(K4112&gt;0,L4112=1),"Yes","No"))</f>
        <v/>
      </c>
      <c r="N4112" s="48">
        <f>IF(D4112="","",N4012+F4112)</f>
        <v/>
      </c>
      <c r="O4112" s="47">
        <f>IF(D4112="","",IF(AND(K4112=0,K4012&gt;0),C4112,""))</f>
        <v/>
      </c>
    </row>
    <row r="4113">
      <c r="A4113" s="49">
        <f>IF(B4113="","",DATE(YEAR('Debt Inputs'!$E$2),MONTH('Debt Inputs'!$E$2)+41,1))</f>
        <v/>
      </c>
      <c r="B4113" s="23">
        <f>IF('Debt Inputs'!A13="","",'Debt Inputs'!A13)</f>
        <v/>
      </c>
      <c r="C4113" s="24">
        <f>IF(B4113="","",IFERROR(VLOOKUP(B4113,'Debt Inputs'!$A$6:$M$105,2,FALSE),""))</f>
        <v/>
      </c>
      <c r="D4113" s="50">
        <f>IF(B4113="","",K4013)</f>
        <v/>
      </c>
      <c r="E4113" s="26">
        <f>IF(B4113="","",IFERROR(VLOOKUP(B4113,'Debt Inputs'!$A$6:$M$105,5,FALSE),0))</f>
        <v/>
      </c>
      <c r="F4113" s="50">
        <f>IF(D4113="","",IFERROR(D4113*E4113/12,0))</f>
        <v/>
      </c>
      <c r="G4113" s="50">
        <f>IF(D4113="","",MIN(IFERROR(VLOOKUP(B4113,'Debt Inputs'!$A$6:$M$105,7,FALSE),0),D4113+F4113))</f>
        <v/>
      </c>
      <c r="H4113" s="50">
        <f>IF(D4113="","",IF(L4113=1,MAX(0,'Debt Inputs'!$B$2-SUM($G$4106:$G$4205)),0))</f>
        <v/>
      </c>
      <c r="I4113" s="50">
        <f>IF(D4113="","",MIN(D4113+F4113,G4113+H4113))</f>
        <v/>
      </c>
      <c r="J4113" s="50">
        <f>IF(D4113="","",MIN(D4113,MAX(0,I4113-F4113)))</f>
        <v/>
      </c>
      <c r="K4113" s="50">
        <f>IF(D4113="","",MAX(0,D4113+F4113-I4113))</f>
        <v/>
      </c>
      <c r="L4113" s="23">
        <f>IF(D4113="","",IF(D4113&lt;=0,"",1+COUNTIFS($D$4106:$D$4205,"&gt;0",$E$4106:$E$4205,"&gt;"&amp;E4113)))</f>
        <v/>
      </c>
      <c r="M4113" s="23">
        <f>IF(D4113="","",IF(AND(K4113&gt;0,L4113=1),"Yes","No"))</f>
        <v/>
      </c>
      <c r="N4113" s="50">
        <f>IF(D4113="","",N4013+F4113)</f>
        <v/>
      </c>
      <c r="O4113" s="49">
        <f>IF(D4113="","",IF(AND(K4113=0,K4013&gt;0),C4113,""))</f>
        <v/>
      </c>
    </row>
    <row r="4114">
      <c r="A4114" s="47">
        <f>IF(B4114="","",DATE(YEAR('Debt Inputs'!$E$2),MONTH('Debt Inputs'!$E$2)+41,1))</f>
        <v/>
      </c>
      <c r="B4114" s="18">
        <f>IF('Debt Inputs'!A14="","",'Debt Inputs'!A14)</f>
        <v/>
      </c>
      <c r="C4114" s="19">
        <f>IF(B4114="","",IFERROR(VLOOKUP(B4114,'Debt Inputs'!$A$6:$M$105,2,FALSE),""))</f>
        <v/>
      </c>
      <c r="D4114" s="48">
        <f>IF(B4114="","",K4014)</f>
        <v/>
      </c>
      <c r="E4114" s="21">
        <f>IF(B4114="","",IFERROR(VLOOKUP(B4114,'Debt Inputs'!$A$6:$M$105,5,FALSE),0))</f>
        <v/>
      </c>
      <c r="F4114" s="48">
        <f>IF(D4114="","",IFERROR(D4114*E4114/12,0))</f>
        <v/>
      </c>
      <c r="G4114" s="48">
        <f>IF(D4114="","",MIN(IFERROR(VLOOKUP(B4114,'Debt Inputs'!$A$6:$M$105,7,FALSE),0),D4114+F4114))</f>
        <v/>
      </c>
      <c r="H4114" s="48">
        <f>IF(D4114="","",IF(L4114=1,MAX(0,'Debt Inputs'!$B$2-SUM($G$4106:$G$4205)),0))</f>
        <v/>
      </c>
      <c r="I4114" s="48">
        <f>IF(D4114="","",MIN(D4114+F4114,G4114+H4114))</f>
        <v/>
      </c>
      <c r="J4114" s="48">
        <f>IF(D4114="","",MIN(D4114,MAX(0,I4114-F4114)))</f>
        <v/>
      </c>
      <c r="K4114" s="48">
        <f>IF(D4114="","",MAX(0,D4114+F4114-I4114))</f>
        <v/>
      </c>
      <c r="L4114" s="18">
        <f>IF(D4114="","",IF(D4114&lt;=0,"",1+COUNTIFS($D$4106:$D$4205,"&gt;0",$E$4106:$E$4205,"&gt;"&amp;E4114)))</f>
        <v/>
      </c>
      <c r="M4114" s="18">
        <f>IF(D4114="","",IF(AND(K4114&gt;0,L4114=1),"Yes","No"))</f>
        <v/>
      </c>
      <c r="N4114" s="48">
        <f>IF(D4114="","",N4014+F4114)</f>
        <v/>
      </c>
      <c r="O4114" s="47">
        <f>IF(D4114="","",IF(AND(K4114=0,K4014&gt;0),C4114,""))</f>
        <v/>
      </c>
    </row>
    <row r="4115">
      <c r="A4115" s="49">
        <f>IF(B4115="","",DATE(YEAR('Debt Inputs'!$E$2),MONTH('Debt Inputs'!$E$2)+41,1))</f>
        <v/>
      </c>
      <c r="B4115" s="23">
        <f>IF('Debt Inputs'!A15="","",'Debt Inputs'!A15)</f>
        <v/>
      </c>
      <c r="C4115" s="24">
        <f>IF(B4115="","",IFERROR(VLOOKUP(B4115,'Debt Inputs'!$A$6:$M$105,2,FALSE),""))</f>
        <v/>
      </c>
      <c r="D4115" s="50">
        <f>IF(B4115="","",K4015)</f>
        <v/>
      </c>
      <c r="E4115" s="26">
        <f>IF(B4115="","",IFERROR(VLOOKUP(B4115,'Debt Inputs'!$A$6:$M$105,5,FALSE),0))</f>
        <v/>
      </c>
      <c r="F4115" s="50">
        <f>IF(D4115="","",IFERROR(D4115*E4115/12,0))</f>
        <v/>
      </c>
      <c r="G4115" s="50">
        <f>IF(D4115="","",MIN(IFERROR(VLOOKUP(B4115,'Debt Inputs'!$A$6:$M$105,7,FALSE),0),D4115+F4115))</f>
        <v/>
      </c>
      <c r="H4115" s="50">
        <f>IF(D4115="","",IF(L4115=1,MAX(0,'Debt Inputs'!$B$2-SUM($G$4106:$G$4205)),0))</f>
        <v/>
      </c>
      <c r="I4115" s="50">
        <f>IF(D4115="","",MIN(D4115+F4115,G4115+H4115))</f>
        <v/>
      </c>
      <c r="J4115" s="50">
        <f>IF(D4115="","",MIN(D4115,MAX(0,I4115-F4115)))</f>
        <v/>
      </c>
      <c r="K4115" s="50">
        <f>IF(D4115="","",MAX(0,D4115+F4115-I4115))</f>
        <v/>
      </c>
      <c r="L4115" s="23">
        <f>IF(D4115="","",IF(D4115&lt;=0,"",1+COUNTIFS($D$4106:$D$4205,"&gt;0",$E$4106:$E$4205,"&gt;"&amp;E4115)))</f>
        <v/>
      </c>
      <c r="M4115" s="23">
        <f>IF(D4115="","",IF(AND(K4115&gt;0,L4115=1),"Yes","No"))</f>
        <v/>
      </c>
      <c r="N4115" s="50">
        <f>IF(D4115="","",N4015+F4115)</f>
        <v/>
      </c>
      <c r="O4115" s="49">
        <f>IF(D4115="","",IF(AND(K4115=0,K4015&gt;0),C4115,""))</f>
        <v/>
      </c>
    </row>
    <row r="4116">
      <c r="A4116" s="47">
        <f>IF(B4116="","",DATE(YEAR('Debt Inputs'!$E$2),MONTH('Debt Inputs'!$E$2)+41,1))</f>
        <v/>
      </c>
      <c r="B4116" s="18">
        <f>IF('Debt Inputs'!A16="","",'Debt Inputs'!A16)</f>
        <v/>
      </c>
      <c r="C4116" s="19">
        <f>IF(B4116="","",IFERROR(VLOOKUP(B4116,'Debt Inputs'!$A$6:$M$105,2,FALSE),""))</f>
        <v/>
      </c>
      <c r="D4116" s="48">
        <f>IF(B4116="","",K4016)</f>
        <v/>
      </c>
      <c r="E4116" s="21">
        <f>IF(B4116="","",IFERROR(VLOOKUP(B4116,'Debt Inputs'!$A$6:$M$105,5,FALSE),0))</f>
        <v/>
      </c>
      <c r="F4116" s="48">
        <f>IF(D4116="","",IFERROR(D4116*E4116/12,0))</f>
        <v/>
      </c>
      <c r="G4116" s="48">
        <f>IF(D4116="","",MIN(IFERROR(VLOOKUP(B4116,'Debt Inputs'!$A$6:$M$105,7,FALSE),0),D4116+F4116))</f>
        <v/>
      </c>
      <c r="H4116" s="48">
        <f>IF(D4116="","",IF(L4116=1,MAX(0,'Debt Inputs'!$B$2-SUM($G$4106:$G$4205)),0))</f>
        <v/>
      </c>
      <c r="I4116" s="48">
        <f>IF(D4116="","",MIN(D4116+F4116,G4116+H4116))</f>
        <v/>
      </c>
      <c r="J4116" s="48">
        <f>IF(D4116="","",MIN(D4116,MAX(0,I4116-F4116)))</f>
        <v/>
      </c>
      <c r="K4116" s="48">
        <f>IF(D4116="","",MAX(0,D4116+F4116-I4116))</f>
        <v/>
      </c>
      <c r="L4116" s="18">
        <f>IF(D4116="","",IF(D4116&lt;=0,"",1+COUNTIFS($D$4106:$D$4205,"&gt;0",$E$4106:$E$4205,"&gt;"&amp;E4116)))</f>
        <v/>
      </c>
      <c r="M4116" s="18">
        <f>IF(D4116="","",IF(AND(K4116&gt;0,L4116=1),"Yes","No"))</f>
        <v/>
      </c>
      <c r="N4116" s="48">
        <f>IF(D4116="","",N4016+F4116)</f>
        <v/>
      </c>
      <c r="O4116" s="47">
        <f>IF(D4116="","",IF(AND(K4116=0,K4016&gt;0),C4116,""))</f>
        <v/>
      </c>
    </row>
    <row r="4117">
      <c r="A4117" s="49">
        <f>IF(B4117="","",DATE(YEAR('Debt Inputs'!$E$2),MONTH('Debt Inputs'!$E$2)+41,1))</f>
        <v/>
      </c>
      <c r="B4117" s="23">
        <f>IF('Debt Inputs'!A17="","",'Debt Inputs'!A17)</f>
        <v/>
      </c>
      <c r="C4117" s="24">
        <f>IF(B4117="","",IFERROR(VLOOKUP(B4117,'Debt Inputs'!$A$6:$M$105,2,FALSE),""))</f>
        <v/>
      </c>
      <c r="D4117" s="50">
        <f>IF(B4117="","",K4017)</f>
        <v/>
      </c>
      <c r="E4117" s="26">
        <f>IF(B4117="","",IFERROR(VLOOKUP(B4117,'Debt Inputs'!$A$6:$M$105,5,FALSE),0))</f>
        <v/>
      </c>
      <c r="F4117" s="50">
        <f>IF(D4117="","",IFERROR(D4117*E4117/12,0))</f>
        <v/>
      </c>
      <c r="G4117" s="50">
        <f>IF(D4117="","",MIN(IFERROR(VLOOKUP(B4117,'Debt Inputs'!$A$6:$M$105,7,FALSE),0),D4117+F4117))</f>
        <v/>
      </c>
      <c r="H4117" s="50">
        <f>IF(D4117="","",IF(L4117=1,MAX(0,'Debt Inputs'!$B$2-SUM($G$4106:$G$4205)),0))</f>
        <v/>
      </c>
      <c r="I4117" s="50">
        <f>IF(D4117="","",MIN(D4117+F4117,G4117+H4117))</f>
        <v/>
      </c>
      <c r="J4117" s="50">
        <f>IF(D4117="","",MIN(D4117,MAX(0,I4117-F4117)))</f>
        <v/>
      </c>
      <c r="K4117" s="50">
        <f>IF(D4117="","",MAX(0,D4117+F4117-I4117))</f>
        <v/>
      </c>
      <c r="L4117" s="23">
        <f>IF(D4117="","",IF(D4117&lt;=0,"",1+COUNTIFS($D$4106:$D$4205,"&gt;0",$E$4106:$E$4205,"&gt;"&amp;E4117)))</f>
        <v/>
      </c>
      <c r="M4117" s="23">
        <f>IF(D4117="","",IF(AND(K4117&gt;0,L4117=1),"Yes","No"))</f>
        <v/>
      </c>
      <c r="N4117" s="50">
        <f>IF(D4117="","",N4017+F4117)</f>
        <v/>
      </c>
      <c r="O4117" s="49">
        <f>IF(D4117="","",IF(AND(K4117=0,K4017&gt;0),C4117,""))</f>
        <v/>
      </c>
    </row>
    <row r="4118">
      <c r="A4118" s="47">
        <f>IF(B4118="","",DATE(YEAR('Debt Inputs'!$E$2),MONTH('Debt Inputs'!$E$2)+41,1))</f>
        <v/>
      </c>
      <c r="B4118" s="18">
        <f>IF('Debt Inputs'!A18="","",'Debt Inputs'!A18)</f>
        <v/>
      </c>
      <c r="C4118" s="19">
        <f>IF(B4118="","",IFERROR(VLOOKUP(B4118,'Debt Inputs'!$A$6:$M$105,2,FALSE),""))</f>
        <v/>
      </c>
      <c r="D4118" s="48">
        <f>IF(B4118="","",K4018)</f>
        <v/>
      </c>
      <c r="E4118" s="21">
        <f>IF(B4118="","",IFERROR(VLOOKUP(B4118,'Debt Inputs'!$A$6:$M$105,5,FALSE),0))</f>
        <v/>
      </c>
      <c r="F4118" s="48">
        <f>IF(D4118="","",IFERROR(D4118*E4118/12,0))</f>
        <v/>
      </c>
      <c r="G4118" s="48">
        <f>IF(D4118="","",MIN(IFERROR(VLOOKUP(B4118,'Debt Inputs'!$A$6:$M$105,7,FALSE),0),D4118+F4118))</f>
        <v/>
      </c>
      <c r="H4118" s="48">
        <f>IF(D4118="","",IF(L4118=1,MAX(0,'Debt Inputs'!$B$2-SUM($G$4106:$G$4205)),0))</f>
        <v/>
      </c>
      <c r="I4118" s="48">
        <f>IF(D4118="","",MIN(D4118+F4118,G4118+H4118))</f>
        <v/>
      </c>
      <c r="J4118" s="48">
        <f>IF(D4118="","",MIN(D4118,MAX(0,I4118-F4118)))</f>
        <v/>
      </c>
      <c r="K4118" s="48">
        <f>IF(D4118="","",MAX(0,D4118+F4118-I4118))</f>
        <v/>
      </c>
      <c r="L4118" s="18">
        <f>IF(D4118="","",IF(D4118&lt;=0,"",1+COUNTIFS($D$4106:$D$4205,"&gt;0",$E$4106:$E$4205,"&gt;"&amp;E4118)))</f>
        <v/>
      </c>
      <c r="M4118" s="18">
        <f>IF(D4118="","",IF(AND(K4118&gt;0,L4118=1),"Yes","No"))</f>
        <v/>
      </c>
      <c r="N4118" s="48">
        <f>IF(D4118="","",N4018+F4118)</f>
        <v/>
      </c>
      <c r="O4118" s="47">
        <f>IF(D4118="","",IF(AND(K4118=0,K4018&gt;0),C4118,""))</f>
        <v/>
      </c>
    </row>
    <row r="4119">
      <c r="A4119" s="49">
        <f>IF(B4119="","",DATE(YEAR('Debt Inputs'!$E$2),MONTH('Debt Inputs'!$E$2)+41,1))</f>
        <v/>
      </c>
      <c r="B4119" s="23">
        <f>IF('Debt Inputs'!A19="","",'Debt Inputs'!A19)</f>
        <v/>
      </c>
      <c r="C4119" s="24">
        <f>IF(B4119="","",IFERROR(VLOOKUP(B4119,'Debt Inputs'!$A$6:$M$105,2,FALSE),""))</f>
        <v/>
      </c>
      <c r="D4119" s="50">
        <f>IF(B4119="","",K4019)</f>
        <v/>
      </c>
      <c r="E4119" s="26">
        <f>IF(B4119="","",IFERROR(VLOOKUP(B4119,'Debt Inputs'!$A$6:$M$105,5,FALSE),0))</f>
        <v/>
      </c>
      <c r="F4119" s="50">
        <f>IF(D4119="","",IFERROR(D4119*E4119/12,0))</f>
        <v/>
      </c>
      <c r="G4119" s="50">
        <f>IF(D4119="","",MIN(IFERROR(VLOOKUP(B4119,'Debt Inputs'!$A$6:$M$105,7,FALSE),0),D4119+F4119))</f>
        <v/>
      </c>
      <c r="H4119" s="50">
        <f>IF(D4119="","",IF(L4119=1,MAX(0,'Debt Inputs'!$B$2-SUM($G$4106:$G$4205)),0))</f>
        <v/>
      </c>
      <c r="I4119" s="50">
        <f>IF(D4119="","",MIN(D4119+F4119,G4119+H4119))</f>
        <v/>
      </c>
      <c r="J4119" s="50">
        <f>IF(D4119="","",MIN(D4119,MAX(0,I4119-F4119)))</f>
        <v/>
      </c>
      <c r="K4119" s="50">
        <f>IF(D4119="","",MAX(0,D4119+F4119-I4119))</f>
        <v/>
      </c>
      <c r="L4119" s="23">
        <f>IF(D4119="","",IF(D4119&lt;=0,"",1+COUNTIFS($D$4106:$D$4205,"&gt;0",$E$4106:$E$4205,"&gt;"&amp;E4119)))</f>
        <v/>
      </c>
      <c r="M4119" s="23">
        <f>IF(D4119="","",IF(AND(K4119&gt;0,L4119=1),"Yes","No"))</f>
        <v/>
      </c>
      <c r="N4119" s="50">
        <f>IF(D4119="","",N4019+F4119)</f>
        <v/>
      </c>
      <c r="O4119" s="49">
        <f>IF(D4119="","",IF(AND(K4119=0,K4019&gt;0),C4119,""))</f>
        <v/>
      </c>
    </row>
    <row r="4120">
      <c r="A4120" s="47">
        <f>IF(B4120="","",DATE(YEAR('Debt Inputs'!$E$2),MONTH('Debt Inputs'!$E$2)+41,1))</f>
        <v/>
      </c>
      <c r="B4120" s="18">
        <f>IF('Debt Inputs'!A20="","",'Debt Inputs'!A20)</f>
        <v/>
      </c>
      <c r="C4120" s="19">
        <f>IF(B4120="","",IFERROR(VLOOKUP(B4120,'Debt Inputs'!$A$6:$M$105,2,FALSE),""))</f>
        <v/>
      </c>
      <c r="D4120" s="48">
        <f>IF(B4120="","",K4020)</f>
        <v/>
      </c>
      <c r="E4120" s="21">
        <f>IF(B4120="","",IFERROR(VLOOKUP(B4120,'Debt Inputs'!$A$6:$M$105,5,FALSE),0))</f>
        <v/>
      </c>
      <c r="F4120" s="48">
        <f>IF(D4120="","",IFERROR(D4120*E4120/12,0))</f>
        <v/>
      </c>
      <c r="G4120" s="48">
        <f>IF(D4120="","",MIN(IFERROR(VLOOKUP(B4120,'Debt Inputs'!$A$6:$M$105,7,FALSE),0),D4120+F4120))</f>
        <v/>
      </c>
      <c r="H4120" s="48">
        <f>IF(D4120="","",IF(L4120=1,MAX(0,'Debt Inputs'!$B$2-SUM($G$4106:$G$4205)),0))</f>
        <v/>
      </c>
      <c r="I4120" s="48">
        <f>IF(D4120="","",MIN(D4120+F4120,G4120+H4120))</f>
        <v/>
      </c>
      <c r="J4120" s="48">
        <f>IF(D4120="","",MIN(D4120,MAX(0,I4120-F4120)))</f>
        <v/>
      </c>
      <c r="K4120" s="48">
        <f>IF(D4120="","",MAX(0,D4120+F4120-I4120))</f>
        <v/>
      </c>
      <c r="L4120" s="18">
        <f>IF(D4120="","",IF(D4120&lt;=0,"",1+COUNTIFS($D$4106:$D$4205,"&gt;0",$E$4106:$E$4205,"&gt;"&amp;E4120)))</f>
        <v/>
      </c>
      <c r="M4120" s="18">
        <f>IF(D4120="","",IF(AND(K4120&gt;0,L4120=1),"Yes","No"))</f>
        <v/>
      </c>
      <c r="N4120" s="48">
        <f>IF(D4120="","",N4020+F4120)</f>
        <v/>
      </c>
      <c r="O4120" s="47">
        <f>IF(D4120="","",IF(AND(K4120=0,K4020&gt;0),C4120,""))</f>
        <v/>
      </c>
    </row>
    <row r="4121">
      <c r="A4121" s="49">
        <f>IF(B4121="","",DATE(YEAR('Debt Inputs'!$E$2),MONTH('Debt Inputs'!$E$2)+41,1))</f>
        <v/>
      </c>
      <c r="B4121" s="23">
        <f>IF('Debt Inputs'!A21="","",'Debt Inputs'!A21)</f>
        <v/>
      </c>
      <c r="C4121" s="24">
        <f>IF(B4121="","",IFERROR(VLOOKUP(B4121,'Debt Inputs'!$A$6:$M$105,2,FALSE),""))</f>
        <v/>
      </c>
      <c r="D4121" s="50">
        <f>IF(B4121="","",K4021)</f>
        <v/>
      </c>
      <c r="E4121" s="26">
        <f>IF(B4121="","",IFERROR(VLOOKUP(B4121,'Debt Inputs'!$A$6:$M$105,5,FALSE),0))</f>
        <v/>
      </c>
      <c r="F4121" s="50">
        <f>IF(D4121="","",IFERROR(D4121*E4121/12,0))</f>
        <v/>
      </c>
      <c r="G4121" s="50">
        <f>IF(D4121="","",MIN(IFERROR(VLOOKUP(B4121,'Debt Inputs'!$A$6:$M$105,7,FALSE),0),D4121+F4121))</f>
        <v/>
      </c>
      <c r="H4121" s="50">
        <f>IF(D4121="","",IF(L4121=1,MAX(0,'Debt Inputs'!$B$2-SUM($G$4106:$G$4205)),0))</f>
        <v/>
      </c>
      <c r="I4121" s="50">
        <f>IF(D4121="","",MIN(D4121+F4121,G4121+H4121))</f>
        <v/>
      </c>
      <c r="J4121" s="50">
        <f>IF(D4121="","",MIN(D4121,MAX(0,I4121-F4121)))</f>
        <v/>
      </c>
      <c r="K4121" s="50">
        <f>IF(D4121="","",MAX(0,D4121+F4121-I4121))</f>
        <v/>
      </c>
      <c r="L4121" s="23">
        <f>IF(D4121="","",IF(D4121&lt;=0,"",1+COUNTIFS($D$4106:$D$4205,"&gt;0",$E$4106:$E$4205,"&gt;"&amp;E4121)))</f>
        <v/>
      </c>
      <c r="M4121" s="23">
        <f>IF(D4121="","",IF(AND(K4121&gt;0,L4121=1),"Yes","No"))</f>
        <v/>
      </c>
      <c r="N4121" s="50">
        <f>IF(D4121="","",N4021+F4121)</f>
        <v/>
      </c>
      <c r="O4121" s="49">
        <f>IF(D4121="","",IF(AND(K4121=0,K4021&gt;0),C4121,""))</f>
        <v/>
      </c>
    </row>
    <row r="4122">
      <c r="A4122" s="47">
        <f>IF(B4122="","",DATE(YEAR('Debt Inputs'!$E$2),MONTH('Debt Inputs'!$E$2)+41,1))</f>
        <v/>
      </c>
      <c r="B4122" s="18">
        <f>IF('Debt Inputs'!A22="","",'Debt Inputs'!A22)</f>
        <v/>
      </c>
      <c r="C4122" s="19">
        <f>IF(B4122="","",IFERROR(VLOOKUP(B4122,'Debt Inputs'!$A$6:$M$105,2,FALSE),""))</f>
        <v/>
      </c>
      <c r="D4122" s="48">
        <f>IF(B4122="","",K4022)</f>
        <v/>
      </c>
      <c r="E4122" s="21">
        <f>IF(B4122="","",IFERROR(VLOOKUP(B4122,'Debt Inputs'!$A$6:$M$105,5,FALSE),0))</f>
        <v/>
      </c>
      <c r="F4122" s="48">
        <f>IF(D4122="","",IFERROR(D4122*E4122/12,0))</f>
        <v/>
      </c>
      <c r="G4122" s="48">
        <f>IF(D4122="","",MIN(IFERROR(VLOOKUP(B4122,'Debt Inputs'!$A$6:$M$105,7,FALSE),0),D4122+F4122))</f>
        <v/>
      </c>
      <c r="H4122" s="48">
        <f>IF(D4122="","",IF(L4122=1,MAX(0,'Debt Inputs'!$B$2-SUM($G$4106:$G$4205)),0))</f>
        <v/>
      </c>
      <c r="I4122" s="48">
        <f>IF(D4122="","",MIN(D4122+F4122,G4122+H4122))</f>
        <v/>
      </c>
      <c r="J4122" s="48">
        <f>IF(D4122="","",MIN(D4122,MAX(0,I4122-F4122)))</f>
        <v/>
      </c>
      <c r="K4122" s="48">
        <f>IF(D4122="","",MAX(0,D4122+F4122-I4122))</f>
        <v/>
      </c>
      <c r="L4122" s="18">
        <f>IF(D4122="","",IF(D4122&lt;=0,"",1+COUNTIFS($D$4106:$D$4205,"&gt;0",$E$4106:$E$4205,"&gt;"&amp;E4122)))</f>
        <v/>
      </c>
      <c r="M4122" s="18">
        <f>IF(D4122="","",IF(AND(K4122&gt;0,L4122=1),"Yes","No"))</f>
        <v/>
      </c>
      <c r="N4122" s="48">
        <f>IF(D4122="","",N4022+F4122)</f>
        <v/>
      </c>
      <c r="O4122" s="47">
        <f>IF(D4122="","",IF(AND(K4122=0,K4022&gt;0),C4122,""))</f>
        <v/>
      </c>
    </row>
    <row r="4123">
      <c r="A4123" s="49">
        <f>IF(B4123="","",DATE(YEAR('Debt Inputs'!$E$2),MONTH('Debt Inputs'!$E$2)+41,1))</f>
        <v/>
      </c>
      <c r="B4123" s="23">
        <f>IF('Debt Inputs'!A23="","",'Debt Inputs'!A23)</f>
        <v/>
      </c>
      <c r="C4123" s="24">
        <f>IF(B4123="","",IFERROR(VLOOKUP(B4123,'Debt Inputs'!$A$6:$M$105,2,FALSE),""))</f>
        <v/>
      </c>
      <c r="D4123" s="50">
        <f>IF(B4123="","",K4023)</f>
        <v/>
      </c>
      <c r="E4123" s="26">
        <f>IF(B4123="","",IFERROR(VLOOKUP(B4123,'Debt Inputs'!$A$6:$M$105,5,FALSE),0))</f>
        <v/>
      </c>
      <c r="F4123" s="50">
        <f>IF(D4123="","",IFERROR(D4123*E4123/12,0))</f>
        <v/>
      </c>
      <c r="G4123" s="50">
        <f>IF(D4123="","",MIN(IFERROR(VLOOKUP(B4123,'Debt Inputs'!$A$6:$M$105,7,FALSE),0),D4123+F4123))</f>
        <v/>
      </c>
      <c r="H4123" s="50">
        <f>IF(D4123="","",IF(L4123=1,MAX(0,'Debt Inputs'!$B$2-SUM($G$4106:$G$4205)),0))</f>
        <v/>
      </c>
      <c r="I4123" s="50">
        <f>IF(D4123="","",MIN(D4123+F4123,G4123+H4123))</f>
        <v/>
      </c>
      <c r="J4123" s="50">
        <f>IF(D4123="","",MIN(D4123,MAX(0,I4123-F4123)))</f>
        <v/>
      </c>
      <c r="K4123" s="50">
        <f>IF(D4123="","",MAX(0,D4123+F4123-I4123))</f>
        <v/>
      </c>
      <c r="L4123" s="23">
        <f>IF(D4123="","",IF(D4123&lt;=0,"",1+COUNTIFS($D$4106:$D$4205,"&gt;0",$E$4106:$E$4205,"&gt;"&amp;E4123)))</f>
        <v/>
      </c>
      <c r="M4123" s="23">
        <f>IF(D4123="","",IF(AND(K4123&gt;0,L4123=1),"Yes","No"))</f>
        <v/>
      </c>
      <c r="N4123" s="50">
        <f>IF(D4123="","",N4023+F4123)</f>
        <v/>
      </c>
      <c r="O4123" s="49">
        <f>IF(D4123="","",IF(AND(K4123=0,K4023&gt;0),C4123,""))</f>
        <v/>
      </c>
    </row>
    <row r="4124">
      <c r="A4124" s="47">
        <f>IF(B4124="","",DATE(YEAR('Debt Inputs'!$E$2),MONTH('Debt Inputs'!$E$2)+41,1))</f>
        <v/>
      </c>
      <c r="B4124" s="18">
        <f>IF('Debt Inputs'!A24="","",'Debt Inputs'!A24)</f>
        <v/>
      </c>
      <c r="C4124" s="19">
        <f>IF(B4124="","",IFERROR(VLOOKUP(B4124,'Debt Inputs'!$A$6:$M$105,2,FALSE),""))</f>
        <v/>
      </c>
      <c r="D4124" s="48">
        <f>IF(B4124="","",K4024)</f>
        <v/>
      </c>
      <c r="E4124" s="21">
        <f>IF(B4124="","",IFERROR(VLOOKUP(B4124,'Debt Inputs'!$A$6:$M$105,5,FALSE),0))</f>
        <v/>
      </c>
      <c r="F4124" s="48">
        <f>IF(D4124="","",IFERROR(D4124*E4124/12,0))</f>
        <v/>
      </c>
      <c r="G4124" s="48">
        <f>IF(D4124="","",MIN(IFERROR(VLOOKUP(B4124,'Debt Inputs'!$A$6:$M$105,7,FALSE),0),D4124+F4124))</f>
        <v/>
      </c>
      <c r="H4124" s="48">
        <f>IF(D4124="","",IF(L4124=1,MAX(0,'Debt Inputs'!$B$2-SUM($G$4106:$G$4205)),0))</f>
        <v/>
      </c>
      <c r="I4124" s="48">
        <f>IF(D4124="","",MIN(D4124+F4124,G4124+H4124))</f>
        <v/>
      </c>
      <c r="J4124" s="48">
        <f>IF(D4124="","",MIN(D4124,MAX(0,I4124-F4124)))</f>
        <v/>
      </c>
      <c r="K4124" s="48">
        <f>IF(D4124="","",MAX(0,D4124+F4124-I4124))</f>
        <v/>
      </c>
      <c r="L4124" s="18">
        <f>IF(D4124="","",IF(D4124&lt;=0,"",1+COUNTIFS($D$4106:$D$4205,"&gt;0",$E$4106:$E$4205,"&gt;"&amp;E4124)))</f>
        <v/>
      </c>
      <c r="M4124" s="18">
        <f>IF(D4124="","",IF(AND(K4124&gt;0,L4124=1),"Yes","No"))</f>
        <v/>
      </c>
      <c r="N4124" s="48">
        <f>IF(D4124="","",N4024+F4124)</f>
        <v/>
      </c>
      <c r="O4124" s="47">
        <f>IF(D4124="","",IF(AND(K4124=0,K4024&gt;0),C4124,""))</f>
        <v/>
      </c>
    </row>
    <row r="4125">
      <c r="A4125" s="49">
        <f>IF(B4125="","",DATE(YEAR('Debt Inputs'!$E$2),MONTH('Debt Inputs'!$E$2)+41,1))</f>
        <v/>
      </c>
      <c r="B4125" s="23">
        <f>IF('Debt Inputs'!A25="","",'Debt Inputs'!A25)</f>
        <v/>
      </c>
      <c r="C4125" s="24">
        <f>IF(B4125="","",IFERROR(VLOOKUP(B4125,'Debt Inputs'!$A$6:$M$105,2,FALSE),""))</f>
        <v/>
      </c>
      <c r="D4125" s="50">
        <f>IF(B4125="","",K4025)</f>
        <v/>
      </c>
      <c r="E4125" s="26">
        <f>IF(B4125="","",IFERROR(VLOOKUP(B4125,'Debt Inputs'!$A$6:$M$105,5,FALSE),0))</f>
        <v/>
      </c>
      <c r="F4125" s="50">
        <f>IF(D4125="","",IFERROR(D4125*E4125/12,0))</f>
        <v/>
      </c>
      <c r="G4125" s="50">
        <f>IF(D4125="","",MIN(IFERROR(VLOOKUP(B4125,'Debt Inputs'!$A$6:$M$105,7,FALSE),0),D4125+F4125))</f>
        <v/>
      </c>
      <c r="H4125" s="50">
        <f>IF(D4125="","",IF(L4125=1,MAX(0,'Debt Inputs'!$B$2-SUM($G$4106:$G$4205)),0))</f>
        <v/>
      </c>
      <c r="I4125" s="50">
        <f>IF(D4125="","",MIN(D4125+F4125,G4125+H4125))</f>
        <v/>
      </c>
      <c r="J4125" s="50">
        <f>IF(D4125="","",MIN(D4125,MAX(0,I4125-F4125)))</f>
        <v/>
      </c>
      <c r="K4125" s="50">
        <f>IF(D4125="","",MAX(0,D4125+F4125-I4125))</f>
        <v/>
      </c>
      <c r="L4125" s="23">
        <f>IF(D4125="","",IF(D4125&lt;=0,"",1+COUNTIFS($D$4106:$D$4205,"&gt;0",$E$4106:$E$4205,"&gt;"&amp;E4125)))</f>
        <v/>
      </c>
      <c r="M4125" s="23">
        <f>IF(D4125="","",IF(AND(K4125&gt;0,L4125=1),"Yes","No"))</f>
        <v/>
      </c>
      <c r="N4125" s="50">
        <f>IF(D4125="","",N4025+F4125)</f>
        <v/>
      </c>
      <c r="O4125" s="49">
        <f>IF(D4125="","",IF(AND(K4125=0,K4025&gt;0),C4125,""))</f>
        <v/>
      </c>
    </row>
    <row r="4126">
      <c r="A4126" s="47">
        <f>IF(B4126="","",DATE(YEAR('Debt Inputs'!$E$2),MONTH('Debt Inputs'!$E$2)+41,1))</f>
        <v/>
      </c>
      <c r="B4126" s="18">
        <f>IF('Debt Inputs'!A26="","",'Debt Inputs'!A26)</f>
        <v/>
      </c>
      <c r="C4126" s="19">
        <f>IF(B4126="","",IFERROR(VLOOKUP(B4126,'Debt Inputs'!$A$6:$M$105,2,FALSE),""))</f>
        <v/>
      </c>
      <c r="D4126" s="48">
        <f>IF(B4126="","",K4026)</f>
        <v/>
      </c>
      <c r="E4126" s="21">
        <f>IF(B4126="","",IFERROR(VLOOKUP(B4126,'Debt Inputs'!$A$6:$M$105,5,FALSE),0))</f>
        <v/>
      </c>
      <c r="F4126" s="48">
        <f>IF(D4126="","",IFERROR(D4126*E4126/12,0))</f>
        <v/>
      </c>
      <c r="G4126" s="48">
        <f>IF(D4126="","",MIN(IFERROR(VLOOKUP(B4126,'Debt Inputs'!$A$6:$M$105,7,FALSE),0),D4126+F4126))</f>
        <v/>
      </c>
      <c r="H4126" s="48">
        <f>IF(D4126="","",IF(L4126=1,MAX(0,'Debt Inputs'!$B$2-SUM($G$4106:$G$4205)),0))</f>
        <v/>
      </c>
      <c r="I4126" s="48">
        <f>IF(D4126="","",MIN(D4126+F4126,G4126+H4126))</f>
        <v/>
      </c>
      <c r="J4126" s="48">
        <f>IF(D4126="","",MIN(D4126,MAX(0,I4126-F4126)))</f>
        <v/>
      </c>
      <c r="K4126" s="48">
        <f>IF(D4126="","",MAX(0,D4126+F4126-I4126))</f>
        <v/>
      </c>
      <c r="L4126" s="18">
        <f>IF(D4126="","",IF(D4126&lt;=0,"",1+COUNTIFS($D$4106:$D$4205,"&gt;0",$E$4106:$E$4205,"&gt;"&amp;E4126)))</f>
        <v/>
      </c>
      <c r="M4126" s="18">
        <f>IF(D4126="","",IF(AND(K4126&gt;0,L4126=1),"Yes","No"))</f>
        <v/>
      </c>
      <c r="N4126" s="48">
        <f>IF(D4126="","",N4026+F4126)</f>
        <v/>
      </c>
      <c r="O4126" s="47">
        <f>IF(D4126="","",IF(AND(K4126=0,K4026&gt;0),C4126,""))</f>
        <v/>
      </c>
    </row>
    <row r="4127">
      <c r="A4127" s="49">
        <f>IF(B4127="","",DATE(YEAR('Debt Inputs'!$E$2),MONTH('Debt Inputs'!$E$2)+41,1))</f>
        <v/>
      </c>
      <c r="B4127" s="23">
        <f>IF('Debt Inputs'!A27="","",'Debt Inputs'!A27)</f>
        <v/>
      </c>
      <c r="C4127" s="24">
        <f>IF(B4127="","",IFERROR(VLOOKUP(B4127,'Debt Inputs'!$A$6:$M$105,2,FALSE),""))</f>
        <v/>
      </c>
      <c r="D4127" s="50">
        <f>IF(B4127="","",K4027)</f>
        <v/>
      </c>
      <c r="E4127" s="26">
        <f>IF(B4127="","",IFERROR(VLOOKUP(B4127,'Debt Inputs'!$A$6:$M$105,5,FALSE),0))</f>
        <v/>
      </c>
      <c r="F4127" s="50">
        <f>IF(D4127="","",IFERROR(D4127*E4127/12,0))</f>
        <v/>
      </c>
      <c r="G4127" s="50">
        <f>IF(D4127="","",MIN(IFERROR(VLOOKUP(B4127,'Debt Inputs'!$A$6:$M$105,7,FALSE),0),D4127+F4127))</f>
        <v/>
      </c>
      <c r="H4127" s="50">
        <f>IF(D4127="","",IF(L4127=1,MAX(0,'Debt Inputs'!$B$2-SUM($G$4106:$G$4205)),0))</f>
        <v/>
      </c>
      <c r="I4127" s="50">
        <f>IF(D4127="","",MIN(D4127+F4127,G4127+H4127))</f>
        <v/>
      </c>
      <c r="J4127" s="50">
        <f>IF(D4127="","",MIN(D4127,MAX(0,I4127-F4127)))</f>
        <v/>
      </c>
      <c r="K4127" s="50">
        <f>IF(D4127="","",MAX(0,D4127+F4127-I4127))</f>
        <v/>
      </c>
      <c r="L4127" s="23">
        <f>IF(D4127="","",IF(D4127&lt;=0,"",1+COUNTIFS($D$4106:$D$4205,"&gt;0",$E$4106:$E$4205,"&gt;"&amp;E4127)))</f>
        <v/>
      </c>
      <c r="M4127" s="23">
        <f>IF(D4127="","",IF(AND(K4127&gt;0,L4127=1),"Yes","No"))</f>
        <v/>
      </c>
      <c r="N4127" s="50">
        <f>IF(D4127="","",N4027+F4127)</f>
        <v/>
      </c>
      <c r="O4127" s="49">
        <f>IF(D4127="","",IF(AND(K4127=0,K4027&gt;0),C4127,""))</f>
        <v/>
      </c>
    </row>
    <row r="4128">
      <c r="A4128" s="47">
        <f>IF(B4128="","",DATE(YEAR('Debt Inputs'!$E$2),MONTH('Debt Inputs'!$E$2)+41,1))</f>
        <v/>
      </c>
      <c r="B4128" s="18">
        <f>IF('Debt Inputs'!A28="","",'Debt Inputs'!A28)</f>
        <v/>
      </c>
      <c r="C4128" s="19">
        <f>IF(B4128="","",IFERROR(VLOOKUP(B4128,'Debt Inputs'!$A$6:$M$105,2,FALSE),""))</f>
        <v/>
      </c>
      <c r="D4128" s="48">
        <f>IF(B4128="","",K4028)</f>
        <v/>
      </c>
      <c r="E4128" s="21">
        <f>IF(B4128="","",IFERROR(VLOOKUP(B4128,'Debt Inputs'!$A$6:$M$105,5,FALSE),0))</f>
        <v/>
      </c>
      <c r="F4128" s="48">
        <f>IF(D4128="","",IFERROR(D4128*E4128/12,0))</f>
        <v/>
      </c>
      <c r="G4128" s="48">
        <f>IF(D4128="","",MIN(IFERROR(VLOOKUP(B4128,'Debt Inputs'!$A$6:$M$105,7,FALSE),0),D4128+F4128))</f>
        <v/>
      </c>
      <c r="H4128" s="48">
        <f>IF(D4128="","",IF(L4128=1,MAX(0,'Debt Inputs'!$B$2-SUM($G$4106:$G$4205)),0))</f>
        <v/>
      </c>
      <c r="I4128" s="48">
        <f>IF(D4128="","",MIN(D4128+F4128,G4128+H4128))</f>
        <v/>
      </c>
      <c r="J4128" s="48">
        <f>IF(D4128="","",MIN(D4128,MAX(0,I4128-F4128)))</f>
        <v/>
      </c>
      <c r="K4128" s="48">
        <f>IF(D4128="","",MAX(0,D4128+F4128-I4128))</f>
        <v/>
      </c>
      <c r="L4128" s="18">
        <f>IF(D4128="","",IF(D4128&lt;=0,"",1+COUNTIFS($D$4106:$D$4205,"&gt;0",$E$4106:$E$4205,"&gt;"&amp;E4128)))</f>
        <v/>
      </c>
      <c r="M4128" s="18">
        <f>IF(D4128="","",IF(AND(K4128&gt;0,L4128=1),"Yes","No"))</f>
        <v/>
      </c>
      <c r="N4128" s="48">
        <f>IF(D4128="","",N4028+F4128)</f>
        <v/>
      </c>
      <c r="O4128" s="47">
        <f>IF(D4128="","",IF(AND(K4128=0,K4028&gt;0),C4128,""))</f>
        <v/>
      </c>
    </row>
    <row r="4129">
      <c r="A4129" s="49">
        <f>IF(B4129="","",DATE(YEAR('Debt Inputs'!$E$2),MONTH('Debt Inputs'!$E$2)+41,1))</f>
        <v/>
      </c>
      <c r="B4129" s="23">
        <f>IF('Debt Inputs'!A29="","",'Debt Inputs'!A29)</f>
        <v/>
      </c>
      <c r="C4129" s="24">
        <f>IF(B4129="","",IFERROR(VLOOKUP(B4129,'Debt Inputs'!$A$6:$M$105,2,FALSE),""))</f>
        <v/>
      </c>
      <c r="D4129" s="50">
        <f>IF(B4129="","",K4029)</f>
        <v/>
      </c>
      <c r="E4129" s="26">
        <f>IF(B4129="","",IFERROR(VLOOKUP(B4129,'Debt Inputs'!$A$6:$M$105,5,FALSE),0))</f>
        <v/>
      </c>
      <c r="F4129" s="50">
        <f>IF(D4129="","",IFERROR(D4129*E4129/12,0))</f>
        <v/>
      </c>
      <c r="G4129" s="50">
        <f>IF(D4129="","",MIN(IFERROR(VLOOKUP(B4129,'Debt Inputs'!$A$6:$M$105,7,FALSE),0),D4129+F4129))</f>
        <v/>
      </c>
      <c r="H4129" s="50">
        <f>IF(D4129="","",IF(L4129=1,MAX(0,'Debt Inputs'!$B$2-SUM($G$4106:$G$4205)),0))</f>
        <v/>
      </c>
      <c r="I4129" s="50">
        <f>IF(D4129="","",MIN(D4129+F4129,G4129+H4129))</f>
        <v/>
      </c>
      <c r="J4129" s="50">
        <f>IF(D4129="","",MIN(D4129,MAX(0,I4129-F4129)))</f>
        <v/>
      </c>
      <c r="K4129" s="50">
        <f>IF(D4129="","",MAX(0,D4129+F4129-I4129))</f>
        <v/>
      </c>
      <c r="L4129" s="23">
        <f>IF(D4129="","",IF(D4129&lt;=0,"",1+COUNTIFS($D$4106:$D$4205,"&gt;0",$E$4106:$E$4205,"&gt;"&amp;E4129)))</f>
        <v/>
      </c>
      <c r="M4129" s="23">
        <f>IF(D4129="","",IF(AND(K4129&gt;0,L4129=1),"Yes","No"))</f>
        <v/>
      </c>
      <c r="N4129" s="50">
        <f>IF(D4129="","",N4029+F4129)</f>
        <v/>
      </c>
      <c r="O4129" s="49">
        <f>IF(D4129="","",IF(AND(K4129=0,K4029&gt;0),C4129,""))</f>
        <v/>
      </c>
    </row>
    <row r="4130">
      <c r="A4130" s="47">
        <f>IF(B4130="","",DATE(YEAR('Debt Inputs'!$E$2),MONTH('Debt Inputs'!$E$2)+41,1))</f>
        <v/>
      </c>
      <c r="B4130" s="18">
        <f>IF('Debt Inputs'!A30="","",'Debt Inputs'!A30)</f>
        <v/>
      </c>
      <c r="C4130" s="19">
        <f>IF(B4130="","",IFERROR(VLOOKUP(B4130,'Debt Inputs'!$A$6:$M$105,2,FALSE),""))</f>
        <v/>
      </c>
      <c r="D4130" s="48">
        <f>IF(B4130="","",K4030)</f>
        <v/>
      </c>
      <c r="E4130" s="21">
        <f>IF(B4130="","",IFERROR(VLOOKUP(B4130,'Debt Inputs'!$A$6:$M$105,5,FALSE),0))</f>
        <v/>
      </c>
      <c r="F4130" s="48">
        <f>IF(D4130="","",IFERROR(D4130*E4130/12,0))</f>
        <v/>
      </c>
      <c r="G4130" s="48">
        <f>IF(D4130="","",MIN(IFERROR(VLOOKUP(B4130,'Debt Inputs'!$A$6:$M$105,7,FALSE),0),D4130+F4130))</f>
        <v/>
      </c>
      <c r="H4130" s="48">
        <f>IF(D4130="","",IF(L4130=1,MAX(0,'Debt Inputs'!$B$2-SUM($G$4106:$G$4205)),0))</f>
        <v/>
      </c>
      <c r="I4130" s="48">
        <f>IF(D4130="","",MIN(D4130+F4130,G4130+H4130))</f>
        <v/>
      </c>
      <c r="J4130" s="48">
        <f>IF(D4130="","",MIN(D4130,MAX(0,I4130-F4130)))</f>
        <v/>
      </c>
      <c r="K4130" s="48">
        <f>IF(D4130="","",MAX(0,D4130+F4130-I4130))</f>
        <v/>
      </c>
      <c r="L4130" s="18">
        <f>IF(D4130="","",IF(D4130&lt;=0,"",1+COUNTIFS($D$4106:$D$4205,"&gt;0",$E$4106:$E$4205,"&gt;"&amp;E4130)))</f>
        <v/>
      </c>
      <c r="M4130" s="18">
        <f>IF(D4130="","",IF(AND(K4130&gt;0,L4130=1),"Yes","No"))</f>
        <v/>
      </c>
      <c r="N4130" s="48">
        <f>IF(D4130="","",N4030+F4130)</f>
        <v/>
      </c>
      <c r="O4130" s="47">
        <f>IF(D4130="","",IF(AND(K4130=0,K4030&gt;0),C4130,""))</f>
        <v/>
      </c>
    </row>
    <row r="4131">
      <c r="A4131" s="49">
        <f>IF(B4131="","",DATE(YEAR('Debt Inputs'!$E$2),MONTH('Debt Inputs'!$E$2)+41,1))</f>
        <v/>
      </c>
      <c r="B4131" s="23">
        <f>IF('Debt Inputs'!A31="","",'Debt Inputs'!A31)</f>
        <v/>
      </c>
      <c r="C4131" s="24">
        <f>IF(B4131="","",IFERROR(VLOOKUP(B4131,'Debt Inputs'!$A$6:$M$105,2,FALSE),""))</f>
        <v/>
      </c>
      <c r="D4131" s="50">
        <f>IF(B4131="","",K4031)</f>
        <v/>
      </c>
      <c r="E4131" s="26">
        <f>IF(B4131="","",IFERROR(VLOOKUP(B4131,'Debt Inputs'!$A$6:$M$105,5,FALSE),0))</f>
        <v/>
      </c>
      <c r="F4131" s="50">
        <f>IF(D4131="","",IFERROR(D4131*E4131/12,0))</f>
        <v/>
      </c>
      <c r="G4131" s="50">
        <f>IF(D4131="","",MIN(IFERROR(VLOOKUP(B4131,'Debt Inputs'!$A$6:$M$105,7,FALSE),0),D4131+F4131))</f>
        <v/>
      </c>
      <c r="H4131" s="50">
        <f>IF(D4131="","",IF(L4131=1,MAX(0,'Debt Inputs'!$B$2-SUM($G$4106:$G$4205)),0))</f>
        <v/>
      </c>
      <c r="I4131" s="50">
        <f>IF(D4131="","",MIN(D4131+F4131,G4131+H4131))</f>
        <v/>
      </c>
      <c r="J4131" s="50">
        <f>IF(D4131="","",MIN(D4131,MAX(0,I4131-F4131)))</f>
        <v/>
      </c>
      <c r="K4131" s="50">
        <f>IF(D4131="","",MAX(0,D4131+F4131-I4131))</f>
        <v/>
      </c>
      <c r="L4131" s="23">
        <f>IF(D4131="","",IF(D4131&lt;=0,"",1+COUNTIFS($D$4106:$D$4205,"&gt;0",$E$4106:$E$4205,"&gt;"&amp;E4131)))</f>
        <v/>
      </c>
      <c r="M4131" s="23">
        <f>IF(D4131="","",IF(AND(K4131&gt;0,L4131=1),"Yes","No"))</f>
        <v/>
      </c>
      <c r="N4131" s="50">
        <f>IF(D4131="","",N4031+F4131)</f>
        <v/>
      </c>
      <c r="O4131" s="49">
        <f>IF(D4131="","",IF(AND(K4131=0,K4031&gt;0),C4131,""))</f>
        <v/>
      </c>
    </row>
    <row r="4132">
      <c r="A4132" s="47">
        <f>IF(B4132="","",DATE(YEAR('Debt Inputs'!$E$2),MONTH('Debt Inputs'!$E$2)+41,1))</f>
        <v/>
      </c>
      <c r="B4132" s="18">
        <f>IF('Debt Inputs'!A32="","",'Debt Inputs'!A32)</f>
        <v/>
      </c>
      <c r="C4132" s="19">
        <f>IF(B4132="","",IFERROR(VLOOKUP(B4132,'Debt Inputs'!$A$6:$M$105,2,FALSE),""))</f>
        <v/>
      </c>
      <c r="D4132" s="48">
        <f>IF(B4132="","",K4032)</f>
        <v/>
      </c>
      <c r="E4132" s="21">
        <f>IF(B4132="","",IFERROR(VLOOKUP(B4132,'Debt Inputs'!$A$6:$M$105,5,FALSE),0))</f>
        <v/>
      </c>
      <c r="F4132" s="48">
        <f>IF(D4132="","",IFERROR(D4132*E4132/12,0))</f>
        <v/>
      </c>
      <c r="G4132" s="48">
        <f>IF(D4132="","",MIN(IFERROR(VLOOKUP(B4132,'Debt Inputs'!$A$6:$M$105,7,FALSE),0),D4132+F4132))</f>
        <v/>
      </c>
      <c r="H4132" s="48">
        <f>IF(D4132="","",IF(L4132=1,MAX(0,'Debt Inputs'!$B$2-SUM($G$4106:$G$4205)),0))</f>
        <v/>
      </c>
      <c r="I4132" s="48">
        <f>IF(D4132="","",MIN(D4132+F4132,G4132+H4132))</f>
        <v/>
      </c>
      <c r="J4132" s="48">
        <f>IF(D4132="","",MIN(D4132,MAX(0,I4132-F4132)))</f>
        <v/>
      </c>
      <c r="K4132" s="48">
        <f>IF(D4132="","",MAX(0,D4132+F4132-I4132))</f>
        <v/>
      </c>
      <c r="L4132" s="18">
        <f>IF(D4132="","",IF(D4132&lt;=0,"",1+COUNTIFS($D$4106:$D$4205,"&gt;0",$E$4106:$E$4205,"&gt;"&amp;E4132)))</f>
        <v/>
      </c>
      <c r="M4132" s="18">
        <f>IF(D4132="","",IF(AND(K4132&gt;0,L4132=1),"Yes","No"))</f>
        <v/>
      </c>
      <c r="N4132" s="48">
        <f>IF(D4132="","",N4032+F4132)</f>
        <v/>
      </c>
      <c r="O4132" s="47">
        <f>IF(D4132="","",IF(AND(K4132=0,K4032&gt;0),C4132,""))</f>
        <v/>
      </c>
    </row>
    <row r="4133">
      <c r="A4133" s="49">
        <f>IF(B4133="","",DATE(YEAR('Debt Inputs'!$E$2),MONTH('Debt Inputs'!$E$2)+41,1))</f>
        <v/>
      </c>
      <c r="B4133" s="23">
        <f>IF('Debt Inputs'!A33="","",'Debt Inputs'!A33)</f>
        <v/>
      </c>
      <c r="C4133" s="24">
        <f>IF(B4133="","",IFERROR(VLOOKUP(B4133,'Debt Inputs'!$A$6:$M$105,2,FALSE),""))</f>
        <v/>
      </c>
      <c r="D4133" s="50">
        <f>IF(B4133="","",K4033)</f>
        <v/>
      </c>
      <c r="E4133" s="26">
        <f>IF(B4133="","",IFERROR(VLOOKUP(B4133,'Debt Inputs'!$A$6:$M$105,5,FALSE),0))</f>
        <v/>
      </c>
      <c r="F4133" s="50">
        <f>IF(D4133="","",IFERROR(D4133*E4133/12,0))</f>
        <v/>
      </c>
      <c r="G4133" s="50">
        <f>IF(D4133="","",MIN(IFERROR(VLOOKUP(B4133,'Debt Inputs'!$A$6:$M$105,7,FALSE),0),D4133+F4133))</f>
        <v/>
      </c>
      <c r="H4133" s="50">
        <f>IF(D4133="","",IF(L4133=1,MAX(0,'Debt Inputs'!$B$2-SUM($G$4106:$G$4205)),0))</f>
        <v/>
      </c>
      <c r="I4133" s="50">
        <f>IF(D4133="","",MIN(D4133+F4133,G4133+H4133))</f>
        <v/>
      </c>
      <c r="J4133" s="50">
        <f>IF(D4133="","",MIN(D4133,MAX(0,I4133-F4133)))</f>
        <v/>
      </c>
      <c r="K4133" s="50">
        <f>IF(D4133="","",MAX(0,D4133+F4133-I4133))</f>
        <v/>
      </c>
      <c r="L4133" s="23">
        <f>IF(D4133="","",IF(D4133&lt;=0,"",1+COUNTIFS($D$4106:$D$4205,"&gt;0",$E$4106:$E$4205,"&gt;"&amp;E4133)))</f>
        <v/>
      </c>
      <c r="M4133" s="23">
        <f>IF(D4133="","",IF(AND(K4133&gt;0,L4133=1),"Yes","No"))</f>
        <v/>
      </c>
      <c r="N4133" s="50">
        <f>IF(D4133="","",N4033+F4133)</f>
        <v/>
      </c>
      <c r="O4133" s="49">
        <f>IF(D4133="","",IF(AND(K4133=0,K4033&gt;0),C4133,""))</f>
        <v/>
      </c>
    </row>
    <row r="4134">
      <c r="A4134" s="47">
        <f>IF(B4134="","",DATE(YEAR('Debt Inputs'!$E$2),MONTH('Debt Inputs'!$E$2)+41,1))</f>
        <v/>
      </c>
      <c r="B4134" s="18">
        <f>IF('Debt Inputs'!A34="","",'Debt Inputs'!A34)</f>
        <v/>
      </c>
      <c r="C4134" s="19">
        <f>IF(B4134="","",IFERROR(VLOOKUP(B4134,'Debt Inputs'!$A$6:$M$105,2,FALSE),""))</f>
        <v/>
      </c>
      <c r="D4134" s="48">
        <f>IF(B4134="","",K4034)</f>
        <v/>
      </c>
      <c r="E4134" s="21">
        <f>IF(B4134="","",IFERROR(VLOOKUP(B4134,'Debt Inputs'!$A$6:$M$105,5,FALSE),0))</f>
        <v/>
      </c>
      <c r="F4134" s="48">
        <f>IF(D4134="","",IFERROR(D4134*E4134/12,0))</f>
        <v/>
      </c>
      <c r="G4134" s="48">
        <f>IF(D4134="","",MIN(IFERROR(VLOOKUP(B4134,'Debt Inputs'!$A$6:$M$105,7,FALSE),0),D4134+F4134))</f>
        <v/>
      </c>
      <c r="H4134" s="48">
        <f>IF(D4134="","",IF(L4134=1,MAX(0,'Debt Inputs'!$B$2-SUM($G$4106:$G$4205)),0))</f>
        <v/>
      </c>
      <c r="I4134" s="48">
        <f>IF(D4134="","",MIN(D4134+F4134,G4134+H4134))</f>
        <v/>
      </c>
      <c r="J4134" s="48">
        <f>IF(D4134="","",MIN(D4134,MAX(0,I4134-F4134)))</f>
        <v/>
      </c>
      <c r="K4134" s="48">
        <f>IF(D4134="","",MAX(0,D4134+F4134-I4134))</f>
        <v/>
      </c>
      <c r="L4134" s="18">
        <f>IF(D4134="","",IF(D4134&lt;=0,"",1+COUNTIFS($D$4106:$D$4205,"&gt;0",$E$4106:$E$4205,"&gt;"&amp;E4134)))</f>
        <v/>
      </c>
      <c r="M4134" s="18">
        <f>IF(D4134="","",IF(AND(K4134&gt;0,L4134=1),"Yes","No"))</f>
        <v/>
      </c>
      <c r="N4134" s="48">
        <f>IF(D4134="","",N4034+F4134)</f>
        <v/>
      </c>
      <c r="O4134" s="47">
        <f>IF(D4134="","",IF(AND(K4134=0,K4034&gt;0),C4134,""))</f>
        <v/>
      </c>
    </row>
    <row r="4135">
      <c r="A4135" s="49">
        <f>IF(B4135="","",DATE(YEAR('Debt Inputs'!$E$2),MONTH('Debt Inputs'!$E$2)+41,1))</f>
        <v/>
      </c>
      <c r="B4135" s="23">
        <f>IF('Debt Inputs'!A35="","",'Debt Inputs'!A35)</f>
        <v/>
      </c>
      <c r="C4135" s="24">
        <f>IF(B4135="","",IFERROR(VLOOKUP(B4135,'Debt Inputs'!$A$6:$M$105,2,FALSE),""))</f>
        <v/>
      </c>
      <c r="D4135" s="50">
        <f>IF(B4135="","",K4035)</f>
        <v/>
      </c>
      <c r="E4135" s="26">
        <f>IF(B4135="","",IFERROR(VLOOKUP(B4135,'Debt Inputs'!$A$6:$M$105,5,FALSE),0))</f>
        <v/>
      </c>
      <c r="F4135" s="50">
        <f>IF(D4135="","",IFERROR(D4135*E4135/12,0))</f>
        <v/>
      </c>
      <c r="G4135" s="50">
        <f>IF(D4135="","",MIN(IFERROR(VLOOKUP(B4135,'Debt Inputs'!$A$6:$M$105,7,FALSE),0),D4135+F4135))</f>
        <v/>
      </c>
      <c r="H4135" s="50">
        <f>IF(D4135="","",IF(L4135=1,MAX(0,'Debt Inputs'!$B$2-SUM($G$4106:$G$4205)),0))</f>
        <v/>
      </c>
      <c r="I4135" s="50">
        <f>IF(D4135="","",MIN(D4135+F4135,G4135+H4135))</f>
        <v/>
      </c>
      <c r="J4135" s="50">
        <f>IF(D4135="","",MIN(D4135,MAX(0,I4135-F4135)))</f>
        <v/>
      </c>
      <c r="K4135" s="50">
        <f>IF(D4135="","",MAX(0,D4135+F4135-I4135))</f>
        <v/>
      </c>
      <c r="L4135" s="23">
        <f>IF(D4135="","",IF(D4135&lt;=0,"",1+COUNTIFS($D$4106:$D$4205,"&gt;0",$E$4106:$E$4205,"&gt;"&amp;E4135)))</f>
        <v/>
      </c>
      <c r="M4135" s="23">
        <f>IF(D4135="","",IF(AND(K4135&gt;0,L4135=1),"Yes","No"))</f>
        <v/>
      </c>
      <c r="N4135" s="50">
        <f>IF(D4135="","",N4035+F4135)</f>
        <v/>
      </c>
      <c r="O4135" s="49">
        <f>IF(D4135="","",IF(AND(K4135=0,K4035&gt;0),C4135,""))</f>
        <v/>
      </c>
    </row>
    <row r="4136">
      <c r="A4136" s="47">
        <f>IF(B4136="","",DATE(YEAR('Debt Inputs'!$E$2),MONTH('Debt Inputs'!$E$2)+41,1))</f>
        <v/>
      </c>
      <c r="B4136" s="18">
        <f>IF('Debt Inputs'!A36="","",'Debt Inputs'!A36)</f>
        <v/>
      </c>
      <c r="C4136" s="19">
        <f>IF(B4136="","",IFERROR(VLOOKUP(B4136,'Debt Inputs'!$A$6:$M$105,2,FALSE),""))</f>
        <v/>
      </c>
      <c r="D4136" s="48">
        <f>IF(B4136="","",K4036)</f>
        <v/>
      </c>
      <c r="E4136" s="21">
        <f>IF(B4136="","",IFERROR(VLOOKUP(B4136,'Debt Inputs'!$A$6:$M$105,5,FALSE),0))</f>
        <v/>
      </c>
      <c r="F4136" s="48">
        <f>IF(D4136="","",IFERROR(D4136*E4136/12,0))</f>
        <v/>
      </c>
      <c r="G4136" s="48">
        <f>IF(D4136="","",MIN(IFERROR(VLOOKUP(B4136,'Debt Inputs'!$A$6:$M$105,7,FALSE),0),D4136+F4136))</f>
        <v/>
      </c>
      <c r="H4136" s="48">
        <f>IF(D4136="","",IF(L4136=1,MAX(0,'Debt Inputs'!$B$2-SUM($G$4106:$G$4205)),0))</f>
        <v/>
      </c>
      <c r="I4136" s="48">
        <f>IF(D4136="","",MIN(D4136+F4136,G4136+H4136))</f>
        <v/>
      </c>
      <c r="J4136" s="48">
        <f>IF(D4136="","",MIN(D4136,MAX(0,I4136-F4136)))</f>
        <v/>
      </c>
      <c r="K4136" s="48">
        <f>IF(D4136="","",MAX(0,D4136+F4136-I4136))</f>
        <v/>
      </c>
      <c r="L4136" s="18">
        <f>IF(D4136="","",IF(D4136&lt;=0,"",1+COUNTIFS($D$4106:$D$4205,"&gt;0",$E$4106:$E$4205,"&gt;"&amp;E4136)))</f>
        <v/>
      </c>
      <c r="M4136" s="18">
        <f>IF(D4136="","",IF(AND(K4136&gt;0,L4136=1),"Yes","No"))</f>
        <v/>
      </c>
      <c r="N4136" s="48">
        <f>IF(D4136="","",N4036+F4136)</f>
        <v/>
      </c>
      <c r="O4136" s="47">
        <f>IF(D4136="","",IF(AND(K4136=0,K4036&gt;0),C4136,""))</f>
        <v/>
      </c>
    </row>
    <row r="4137">
      <c r="A4137" s="49">
        <f>IF(B4137="","",DATE(YEAR('Debt Inputs'!$E$2),MONTH('Debt Inputs'!$E$2)+41,1))</f>
        <v/>
      </c>
      <c r="B4137" s="23">
        <f>IF('Debt Inputs'!A37="","",'Debt Inputs'!A37)</f>
        <v/>
      </c>
      <c r="C4137" s="24">
        <f>IF(B4137="","",IFERROR(VLOOKUP(B4137,'Debt Inputs'!$A$6:$M$105,2,FALSE),""))</f>
        <v/>
      </c>
      <c r="D4137" s="50">
        <f>IF(B4137="","",K4037)</f>
        <v/>
      </c>
      <c r="E4137" s="26">
        <f>IF(B4137="","",IFERROR(VLOOKUP(B4137,'Debt Inputs'!$A$6:$M$105,5,FALSE),0))</f>
        <v/>
      </c>
      <c r="F4137" s="50">
        <f>IF(D4137="","",IFERROR(D4137*E4137/12,0))</f>
        <v/>
      </c>
      <c r="G4137" s="50">
        <f>IF(D4137="","",MIN(IFERROR(VLOOKUP(B4137,'Debt Inputs'!$A$6:$M$105,7,FALSE),0),D4137+F4137))</f>
        <v/>
      </c>
      <c r="H4137" s="50">
        <f>IF(D4137="","",IF(L4137=1,MAX(0,'Debt Inputs'!$B$2-SUM($G$4106:$G$4205)),0))</f>
        <v/>
      </c>
      <c r="I4137" s="50">
        <f>IF(D4137="","",MIN(D4137+F4137,G4137+H4137))</f>
        <v/>
      </c>
      <c r="J4137" s="50">
        <f>IF(D4137="","",MIN(D4137,MAX(0,I4137-F4137)))</f>
        <v/>
      </c>
      <c r="K4137" s="50">
        <f>IF(D4137="","",MAX(0,D4137+F4137-I4137))</f>
        <v/>
      </c>
      <c r="L4137" s="23">
        <f>IF(D4137="","",IF(D4137&lt;=0,"",1+COUNTIFS($D$4106:$D$4205,"&gt;0",$E$4106:$E$4205,"&gt;"&amp;E4137)))</f>
        <v/>
      </c>
      <c r="M4137" s="23">
        <f>IF(D4137="","",IF(AND(K4137&gt;0,L4137=1),"Yes","No"))</f>
        <v/>
      </c>
      <c r="N4137" s="50">
        <f>IF(D4137="","",N4037+F4137)</f>
        <v/>
      </c>
      <c r="O4137" s="49">
        <f>IF(D4137="","",IF(AND(K4137=0,K4037&gt;0),C4137,""))</f>
        <v/>
      </c>
    </row>
    <row r="4138">
      <c r="A4138" s="47">
        <f>IF(B4138="","",DATE(YEAR('Debt Inputs'!$E$2),MONTH('Debt Inputs'!$E$2)+41,1))</f>
        <v/>
      </c>
      <c r="B4138" s="18">
        <f>IF('Debt Inputs'!A38="","",'Debt Inputs'!A38)</f>
        <v/>
      </c>
      <c r="C4138" s="19">
        <f>IF(B4138="","",IFERROR(VLOOKUP(B4138,'Debt Inputs'!$A$6:$M$105,2,FALSE),""))</f>
        <v/>
      </c>
      <c r="D4138" s="48">
        <f>IF(B4138="","",K4038)</f>
        <v/>
      </c>
      <c r="E4138" s="21">
        <f>IF(B4138="","",IFERROR(VLOOKUP(B4138,'Debt Inputs'!$A$6:$M$105,5,FALSE),0))</f>
        <v/>
      </c>
      <c r="F4138" s="48">
        <f>IF(D4138="","",IFERROR(D4138*E4138/12,0))</f>
        <v/>
      </c>
      <c r="G4138" s="48">
        <f>IF(D4138="","",MIN(IFERROR(VLOOKUP(B4138,'Debt Inputs'!$A$6:$M$105,7,FALSE),0),D4138+F4138))</f>
        <v/>
      </c>
      <c r="H4138" s="48">
        <f>IF(D4138="","",IF(L4138=1,MAX(0,'Debt Inputs'!$B$2-SUM($G$4106:$G$4205)),0))</f>
        <v/>
      </c>
      <c r="I4138" s="48">
        <f>IF(D4138="","",MIN(D4138+F4138,G4138+H4138))</f>
        <v/>
      </c>
      <c r="J4138" s="48">
        <f>IF(D4138="","",MIN(D4138,MAX(0,I4138-F4138)))</f>
        <v/>
      </c>
      <c r="K4138" s="48">
        <f>IF(D4138="","",MAX(0,D4138+F4138-I4138))</f>
        <v/>
      </c>
      <c r="L4138" s="18">
        <f>IF(D4138="","",IF(D4138&lt;=0,"",1+COUNTIFS($D$4106:$D$4205,"&gt;0",$E$4106:$E$4205,"&gt;"&amp;E4138)))</f>
        <v/>
      </c>
      <c r="M4138" s="18">
        <f>IF(D4138="","",IF(AND(K4138&gt;0,L4138=1),"Yes","No"))</f>
        <v/>
      </c>
      <c r="N4138" s="48">
        <f>IF(D4138="","",N4038+F4138)</f>
        <v/>
      </c>
      <c r="O4138" s="47">
        <f>IF(D4138="","",IF(AND(K4138=0,K4038&gt;0),C4138,""))</f>
        <v/>
      </c>
    </row>
    <row r="4139">
      <c r="A4139" s="49">
        <f>IF(B4139="","",DATE(YEAR('Debt Inputs'!$E$2),MONTH('Debt Inputs'!$E$2)+41,1))</f>
        <v/>
      </c>
      <c r="B4139" s="23">
        <f>IF('Debt Inputs'!A39="","",'Debt Inputs'!A39)</f>
        <v/>
      </c>
      <c r="C4139" s="24">
        <f>IF(B4139="","",IFERROR(VLOOKUP(B4139,'Debt Inputs'!$A$6:$M$105,2,FALSE),""))</f>
        <v/>
      </c>
      <c r="D4139" s="50">
        <f>IF(B4139="","",K4039)</f>
        <v/>
      </c>
      <c r="E4139" s="26">
        <f>IF(B4139="","",IFERROR(VLOOKUP(B4139,'Debt Inputs'!$A$6:$M$105,5,FALSE),0))</f>
        <v/>
      </c>
      <c r="F4139" s="50">
        <f>IF(D4139="","",IFERROR(D4139*E4139/12,0))</f>
        <v/>
      </c>
      <c r="G4139" s="50">
        <f>IF(D4139="","",MIN(IFERROR(VLOOKUP(B4139,'Debt Inputs'!$A$6:$M$105,7,FALSE),0),D4139+F4139))</f>
        <v/>
      </c>
      <c r="H4139" s="50">
        <f>IF(D4139="","",IF(L4139=1,MAX(0,'Debt Inputs'!$B$2-SUM($G$4106:$G$4205)),0))</f>
        <v/>
      </c>
      <c r="I4139" s="50">
        <f>IF(D4139="","",MIN(D4139+F4139,G4139+H4139))</f>
        <v/>
      </c>
      <c r="J4139" s="50">
        <f>IF(D4139="","",MIN(D4139,MAX(0,I4139-F4139)))</f>
        <v/>
      </c>
      <c r="K4139" s="50">
        <f>IF(D4139="","",MAX(0,D4139+F4139-I4139))</f>
        <v/>
      </c>
      <c r="L4139" s="23">
        <f>IF(D4139="","",IF(D4139&lt;=0,"",1+COUNTIFS($D$4106:$D$4205,"&gt;0",$E$4106:$E$4205,"&gt;"&amp;E4139)))</f>
        <v/>
      </c>
      <c r="M4139" s="23">
        <f>IF(D4139="","",IF(AND(K4139&gt;0,L4139=1),"Yes","No"))</f>
        <v/>
      </c>
      <c r="N4139" s="50">
        <f>IF(D4139="","",N4039+F4139)</f>
        <v/>
      </c>
      <c r="O4139" s="49">
        <f>IF(D4139="","",IF(AND(K4139=0,K4039&gt;0),C4139,""))</f>
        <v/>
      </c>
    </row>
    <row r="4140">
      <c r="A4140" s="47">
        <f>IF(B4140="","",DATE(YEAR('Debt Inputs'!$E$2),MONTH('Debt Inputs'!$E$2)+41,1))</f>
        <v/>
      </c>
      <c r="B4140" s="18">
        <f>IF('Debt Inputs'!A40="","",'Debt Inputs'!A40)</f>
        <v/>
      </c>
      <c r="C4140" s="19">
        <f>IF(B4140="","",IFERROR(VLOOKUP(B4140,'Debt Inputs'!$A$6:$M$105,2,FALSE),""))</f>
        <v/>
      </c>
      <c r="D4140" s="48">
        <f>IF(B4140="","",K4040)</f>
        <v/>
      </c>
      <c r="E4140" s="21">
        <f>IF(B4140="","",IFERROR(VLOOKUP(B4140,'Debt Inputs'!$A$6:$M$105,5,FALSE),0))</f>
        <v/>
      </c>
      <c r="F4140" s="48">
        <f>IF(D4140="","",IFERROR(D4140*E4140/12,0))</f>
        <v/>
      </c>
      <c r="G4140" s="48">
        <f>IF(D4140="","",MIN(IFERROR(VLOOKUP(B4140,'Debt Inputs'!$A$6:$M$105,7,FALSE),0),D4140+F4140))</f>
        <v/>
      </c>
      <c r="H4140" s="48">
        <f>IF(D4140="","",IF(L4140=1,MAX(0,'Debt Inputs'!$B$2-SUM($G$4106:$G$4205)),0))</f>
        <v/>
      </c>
      <c r="I4140" s="48">
        <f>IF(D4140="","",MIN(D4140+F4140,G4140+H4140))</f>
        <v/>
      </c>
      <c r="J4140" s="48">
        <f>IF(D4140="","",MIN(D4140,MAX(0,I4140-F4140)))</f>
        <v/>
      </c>
      <c r="K4140" s="48">
        <f>IF(D4140="","",MAX(0,D4140+F4140-I4140))</f>
        <v/>
      </c>
      <c r="L4140" s="18">
        <f>IF(D4140="","",IF(D4140&lt;=0,"",1+COUNTIFS($D$4106:$D$4205,"&gt;0",$E$4106:$E$4205,"&gt;"&amp;E4140)))</f>
        <v/>
      </c>
      <c r="M4140" s="18">
        <f>IF(D4140="","",IF(AND(K4140&gt;0,L4140=1),"Yes","No"))</f>
        <v/>
      </c>
      <c r="N4140" s="48">
        <f>IF(D4140="","",N4040+F4140)</f>
        <v/>
      </c>
      <c r="O4140" s="47">
        <f>IF(D4140="","",IF(AND(K4140=0,K4040&gt;0),C4140,""))</f>
        <v/>
      </c>
    </row>
    <row r="4141">
      <c r="A4141" s="49">
        <f>IF(B4141="","",DATE(YEAR('Debt Inputs'!$E$2),MONTH('Debt Inputs'!$E$2)+41,1))</f>
        <v/>
      </c>
      <c r="B4141" s="23">
        <f>IF('Debt Inputs'!A41="","",'Debt Inputs'!A41)</f>
        <v/>
      </c>
      <c r="C4141" s="24">
        <f>IF(B4141="","",IFERROR(VLOOKUP(B4141,'Debt Inputs'!$A$6:$M$105,2,FALSE),""))</f>
        <v/>
      </c>
      <c r="D4141" s="50">
        <f>IF(B4141="","",K4041)</f>
        <v/>
      </c>
      <c r="E4141" s="26">
        <f>IF(B4141="","",IFERROR(VLOOKUP(B4141,'Debt Inputs'!$A$6:$M$105,5,FALSE),0))</f>
        <v/>
      </c>
      <c r="F4141" s="50">
        <f>IF(D4141="","",IFERROR(D4141*E4141/12,0))</f>
        <v/>
      </c>
      <c r="G4141" s="50">
        <f>IF(D4141="","",MIN(IFERROR(VLOOKUP(B4141,'Debt Inputs'!$A$6:$M$105,7,FALSE),0),D4141+F4141))</f>
        <v/>
      </c>
      <c r="H4141" s="50">
        <f>IF(D4141="","",IF(L4141=1,MAX(0,'Debt Inputs'!$B$2-SUM($G$4106:$G$4205)),0))</f>
        <v/>
      </c>
      <c r="I4141" s="50">
        <f>IF(D4141="","",MIN(D4141+F4141,G4141+H4141))</f>
        <v/>
      </c>
      <c r="J4141" s="50">
        <f>IF(D4141="","",MIN(D4141,MAX(0,I4141-F4141)))</f>
        <v/>
      </c>
      <c r="K4141" s="50">
        <f>IF(D4141="","",MAX(0,D4141+F4141-I4141))</f>
        <v/>
      </c>
      <c r="L4141" s="23">
        <f>IF(D4141="","",IF(D4141&lt;=0,"",1+COUNTIFS($D$4106:$D$4205,"&gt;0",$E$4106:$E$4205,"&gt;"&amp;E4141)))</f>
        <v/>
      </c>
      <c r="M4141" s="23">
        <f>IF(D4141="","",IF(AND(K4141&gt;0,L4141=1),"Yes","No"))</f>
        <v/>
      </c>
      <c r="N4141" s="50">
        <f>IF(D4141="","",N4041+F4141)</f>
        <v/>
      </c>
      <c r="O4141" s="49">
        <f>IF(D4141="","",IF(AND(K4141=0,K4041&gt;0),C4141,""))</f>
        <v/>
      </c>
    </row>
    <row r="4142">
      <c r="A4142" s="47">
        <f>IF(B4142="","",DATE(YEAR('Debt Inputs'!$E$2),MONTH('Debt Inputs'!$E$2)+41,1))</f>
        <v/>
      </c>
      <c r="B4142" s="18">
        <f>IF('Debt Inputs'!A42="","",'Debt Inputs'!A42)</f>
        <v/>
      </c>
      <c r="C4142" s="19">
        <f>IF(B4142="","",IFERROR(VLOOKUP(B4142,'Debt Inputs'!$A$6:$M$105,2,FALSE),""))</f>
        <v/>
      </c>
      <c r="D4142" s="48">
        <f>IF(B4142="","",K4042)</f>
        <v/>
      </c>
      <c r="E4142" s="21">
        <f>IF(B4142="","",IFERROR(VLOOKUP(B4142,'Debt Inputs'!$A$6:$M$105,5,FALSE),0))</f>
        <v/>
      </c>
      <c r="F4142" s="48">
        <f>IF(D4142="","",IFERROR(D4142*E4142/12,0))</f>
        <v/>
      </c>
      <c r="G4142" s="48">
        <f>IF(D4142="","",MIN(IFERROR(VLOOKUP(B4142,'Debt Inputs'!$A$6:$M$105,7,FALSE),0),D4142+F4142))</f>
        <v/>
      </c>
      <c r="H4142" s="48">
        <f>IF(D4142="","",IF(L4142=1,MAX(0,'Debt Inputs'!$B$2-SUM($G$4106:$G$4205)),0))</f>
        <v/>
      </c>
      <c r="I4142" s="48">
        <f>IF(D4142="","",MIN(D4142+F4142,G4142+H4142))</f>
        <v/>
      </c>
      <c r="J4142" s="48">
        <f>IF(D4142="","",MIN(D4142,MAX(0,I4142-F4142)))</f>
        <v/>
      </c>
      <c r="K4142" s="48">
        <f>IF(D4142="","",MAX(0,D4142+F4142-I4142))</f>
        <v/>
      </c>
      <c r="L4142" s="18">
        <f>IF(D4142="","",IF(D4142&lt;=0,"",1+COUNTIFS($D$4106:$D$4205,"&gt;0",$E$4106:$E$4205,"&gt;"&amp;E4142)))</f>
        <v/>
      </c>
      <c r="M4142" s="18">
        <f>IF(D4142="","",IF(AND(K4142&gt;0,L4142=1),"Yes","No"))</f>
        <v/>
      </c>
      <c r="N4142" s="48">
        <f>IF(D4142="","",N4042+F4142)</f>
        <v/>
      </c>
      <c r="O4142" s="47">
        <f>IF(D4142="","",IF(AND(K4142=0,K4042&gt;0),C4142,""))</f>
        <v/>
      </c>
    </row>
    <row r="4143">
      <c r="A4143" s="49">
        <f>IF(B4143="","",DATE(YEAR('Debt Inputs'!$E$2),MONTH('Debt Inputs'!$E$2)+41,1))</f>
        <v/>
      </c>
      <c r="B4143" s="23">
        <f>IF('Debt Inputs'!A43="","",'Debt Inputs'!A43)</f>
        <v/>
      </c>
      <c r="C4143" s="24">
        <f>IF(B4143="","",IFERROR(VLOOKUP(B4143,'Debt Inputs'!$A$6:$M$105,2,FALSE),""))</f>
        <v/>
      </c>
      <c r="D4143" s="50">
        <f>IF(B4143="","",K4043)</f>
        <v/>
      </c>
      <c r="E4143" s="26">
        <f>IF(B4143="","",IFERROR(VLOOKUP(B4143,'Debt Inputs'!$A$6:$M$105,5,FALSE),0))</f>
        <v/>
      </c>
      <c r="F4143" s="50">
        <f>IF(D4143="","",IFERROR(D4143*E4143/12,0))</f>
        <v/>
      </c>
      <c r="G4143" s="50">
        <f>IF(D4143="","",MIN(IFERROR(VLOOKUP(B4143,'Debt Inputs'!$A$6:$M$105,7,FALSE),0),D4143+F4143))</f>
        <v/>
      </c>
      <c r="H4143" s="50">
        <f>IF(D4143="","",IF(L4143=1,MAX(0,'Debt Inputs'!$B$2-SUM($G$4106:$G$4205)),0))</f>
        <v/>
      </c>
      <c r="I4143" s="50">
        <f>IF(D4143="","",MIN(D4143+F4143,G4143+H4143))</f>
        <v/>
      </c>
      <c r="J4143" s="50">
        <f>IF(D4143="","",MIN(D4143,MAX(0,I4143-F4143)))</f>
        <v/>
      </c>
      <c r="K4143" s="50">
        <f>IF(D4143="","",MAX(0,D4143+F4143-I4143))</f>
        <v/>
      </c>
      <c r="L4143" s="23">
        <f>IF(D4143="","",IF(D4143&lt;=0,"",1+COUNTIFS($D$4106:$D$4205,"&gt;0",$E$4106:$E$4205,"&gt;"&amp;E4143)))</f>
        <v/>
      </c>
      <c r="M4143" s="23">
        <f>IF(D4143="","",IF(AND(K4143&gt;0,L4143=1),"Yes","No"))</f>
        <v/>
      </c>
      <c r="N4143" s="50">
        <f>IF(D4143="","",N4043+F4143)</f>
        <v/>
      </c>
      <c r="O4143" s="49">
        <f>IF(D4143="","",IF(AND(K4143=0,K4043&gt;0),C4143,""))</f>
        <v/>
      </c>
    </row>
    <row r="4144">
      <c r="A4144" s="47">
        <f>IF(B4144="","",DATE(YEAR('Debt Inputs'!$E$2),MONTH('Debt Inputs'!$E$2)+41,1))</f>
        <v/>
      </c>
      <c r="B4144" s="18">
        <f>IF('Debt Inputs'!A44="","",'Debt Inputs'!A44)</f>
        <v/>
      </c>
      <c r="C4144" s="19">
        <f>IF(B4144="","",IFERROR(VLOOKUP(B4144,'Debt Inputs'!$A$6:$M$105,2,FALSE),""))</f>
        <v/>
      </c>
      <c r="D4144" s="48">
        <f>IF(B4144="","",K4044)</f>
        <v/>
      </c>
      <c r="E4144" s="21">
        <f>IF(B4144="","",IFERROR(VLOOKUP(B4144,'Debt Inputs'!$A$6:$M$105,5,FALSE),0))</f>
        <v/>
      </c>
      <c r="F4144" s="48">
        <f>IF(D4144="","",IFERROR(D4144*E4144/12,0))</f>
        <v/>
      </c>
      <c r="G4144" s="48">
        <f>IF(D4144="","",MIN(IFERROR(VLOOKUP(B4144,'Debt Inputs'!$A$6:$M$105,7,FALSE),0),D4144+F4144))</f>
        <v/>
      </c>
      <c r="H4144" s="48">
        <f>IF(D4144="","",IF(L4144=1,MAX(0,'Debt Inputs'!$B$2-SUM($G$4106:$G$4205)),0))</f>
        <v/>
      </c>
      <c r="I4144" s="48">
        <f>IF(D4144="","",MIN(D4144+F4144,G4144+H4144))</f>
        <v/>
      </c>
      <c r="J4144" s="48">
        <f>IF(D4144="","",MIN(D4144,MAX(0,I4144-F4144)))</f>
        <v/>
      </c>
      <c r="K4144" s="48">
        <f>IF(D4144="","",MAX(0,D4144+F4144-I4144))</f>
        <v/>
      </c>
      <c r="L4144" s="18">
        <f>IF(D4144="","",IF(D4144&lt;=0,"",1+COUNTIFS($D$4106:$D$4205,"&gt;0",$E$4106:$E$4205,"&gt;"&amp;E4144)))</f>
        <v/>
      </c>
      <c r="M4144" s="18">
        <f>IF(D4144="","",IF(AND(K4144&gt;0,L4144=1),"Yes","No"))</f>
        <v/>
      </c>
      <c r="N4144" s="48">
        <f>IF(D4144="","",N4044+F4144)</f>
        <v/>
      </c>
      <c r="O4144" s="47">
        <f>IF(D4144="","",IF(AND(K4144=0,K4044&gt;0),C4144,""))</f>
        <v/>
      </c>
    </row>
    <row r="4145">
      <c r="A4145" s="49">
        <f>IF(B4145="","",DATE(YEAR('Debt Inputs'!$E$2),MONTH('Debt Inputs'!$E$2)+41,1))</f>
        <v/>
      </c>
      <c r="B4145" s="23">
        <f>IF('Debt Inputs'!A45="","",'Debt Inputs'!A45)</f>
        <v/>
      </c>
      <c r="C4145" s="24">
        <f>IF(B4145="","",IFERROR(VLOOKUP(B4145,'Debt Inputs'!$A$6:$M$105,2,FALSE),""))</f>
        <v/>
      </c>
      <c r="D4145" s="50">
        <f>IF(B4145="","",K4045)</f>
        <v/>
      </c>
      <c r="E4145" s="26">
        <f>IF(B4145="","",IFERROR(VLOOKUP(B4145,'Debt Inputs'!$A$6:$M$105,5,FALSE),0))</f>
        <v/>
      </c>
      <c r="F4145" s="50">
        <f>IF(D4145="","",IFERROR(D4145*E4145/12,0))</f>
        <v/>
      </c>
      <c r="G4145" s="50">
        <f>IF(D4145="","",MIN(IFERROR(VLOOKUP(B4145,'Debt Inputs'!$A$6:$M$105,7,FALSE),0),D4145+F4145))</f>
        <v/>
      </c>
      <c r="H4145" s="50">
        <f>IF(D4145="","",IF(L4145=1,MAX(0,'Debt Inputs'!$B$2-SUM($G$4106:$G$4205)),0))</f>
        <v/>
      </c>
      <c r="I4145" s="50">
        <f>IF(D4145="","",MIN(D4145+F4145,G4145+H4145))</f>
        <v/>
      </c>
      <c r="J4145" s="50">
        <f>IF(D4145="","",MIN(D4145,MAX(0,I4145-F4145)))</f>
        <v/>
      </c>
      <c r="K4145" s="50">
        <f>IF(D4145="","",MAX(0,D4145+F4145-I4145))</f>
        <v/>
      </c>
      <c r="L4145" s="23">
        <f>IF(D4145="","",IF(D4145&lt;=0,"",1+COUNTIFS($D$4106:$D$4205,"&gt;0",$E$4106:$E$4205,"&gt;"&amp;E4145)))</f>
        <v/>
      </c>
      <c r="M4145" s="23">
        <f>IF(D4145="","",IF(AND(K4145&gt;0,L4145=1),"Yes","No"))</f>
        <v/>
      </c>
      <c r="N4145" s="50">
        <f>IF(D4145="","",N4045+F4145)</f>
        <v/>
      </c>
      <c r="O4145" s="49">
        <f>IF(D4145="","",IF(AND(K4145=0,K4045&gt;0),C4145,""))</f>
        <v/>
      </c>
    </row>
    <row r="4146">
      <c r="A4146" s="47">
        <f>IF(B4146="","",DATE(YEAR('Debt Inputs'!$E$2),MONTH('Debt Inputs'!$E$2)+41,1))</f>
        <v/>
      </c>
      <c r="B4146" s="18">
        <f>IF('Debt Inputs'!A46="","",'Debt Inputs'!A46)</f>
        <v/>
      </c>
      <c r="C4146" s="19">
        <f>IF(B4146="","",IFERROR(VLOOKUP(B4146,'Debt Inputs'!$A$6:$M$105,2,FALSE),""))</f>
        <v/>
      </c>
      <c r="D4146" s="48">
        <f>IF(B4146="","",K4046)</f>
        <v/>
      </c>
      <c r="E4146" s="21">
        <f>IF(B4146="","",IFERROR(VLOOKUP(B4146,'Debt Inputs'!$A$6:$M$105,5,FALSE),0))</f>
        <v/>
      </c>
      <c r="F4146" s="48">
        <f>IF(D4146="","",IFERROR(D4146*E4146/12,0))</f>
        <v/>
      </c>
      <c r="G4146" s="48">
        <f>IF(D4146="","",MIN(IFERROR(VLOOKUP(B4146,'Debt Inputs'!$A$6:$M$105,7,FALSE),0),D4146+F4146))</f>
        <v/>
      </c>
      <c r="H4146" s="48">
        <f>IF(D4146="","",IF(L4146=1,MAX(0,'Debt Inputs'!$B$2-SUM($G$4106:$G$4205)),0))</f>
        <v/>
      </c>
      <c r="I4146" s="48">
        <f>IF(D4146="","",MIN(D4146+F4146,G4146+H4146))</f>
        <v/>
      </c>
      <c r="J4146" s="48">
        <f>IF(D4146="","",MIN(D4146,MAX(0,I4146-F4146)))</f>
        <v/>
      </c>
      <c r="K4146" s="48">
        <f>IF(D4146="","",MAX(0,D4146+F4146-I4146))</f>
        <v/>
      </c>
      <c r="L4146" s="18">
        <f>IF(D4146="","",IF(D4146&lt;=0,"",1+COUNTIFS($D$4106:$D$4205,"&gt;0",$E$4106:$E$4205,"&gt;"&amp;E4146)))</f>
        <v/>
      </c>
      <c r="M4146" s="18">
        <f>IF(D4146="","",IF(AND(K4146&gt;0,L4146=1),"Yes","No"))</f>
        <v/>
      </c>
      <c r="N4146" s="48">
        <f>IF(D4146="","",N4046+F4146)</f>
        <v/>
      </c>
      <c r="O4146" s="47">
        <f>IF(D4146="","",IF(AND(K4146=0,K4046&gt;0),C4146,""))</f>
        <v/>
      </c>
    </row>
    <row r="4147">
      <c r="A4147" s="49">
        <f>IF(B4147="","",DATE(YEAR('Debt Inputs'!$E$2),MONTH('Debt Inputs'!$E$2)+41,1))</f>
        <v/>
      </c>
      <c r="B4147" s="23">
        <f>IF('Debt Inputs'!A47="","",'Debt Inputs'!A47)</f>
        <v/>
      </c>
      <c r="C4147" s="24">
        <f>IF(B4147="","",IFERROR(VLOOKUP(B4147,'Debt Inputs'!$A$6:$M$105,2,FALSE),""))</f>
        <v/>
      </c>
      <c r="D4147" s="50">
        <f>IF(B4147="","",K4047)</f>
        <v/>
      </c>
      <c r="E4147" s="26">
        <f>IF(B4147="","",IFERROR(VLOOKUP(B4147,'Debt Inputs'!$A$6:$M$105,5,FALSE),0))</f>
        <v/>
      </c>
      <c r="F4147" s="50">
        <f>IF(D4147="","",IFERROR(D4147*E4147/12,0))</f>
        <v/>
      </c>
      <c r="G4147" s="50">
        <f>IF(D4147="","",MIN(IFERROR(VLOOKUP(B4147,'Debt Inputs'!$A$6:$M$105,7,FALSE),0),D4147+F4147))</f>
        <v/>
      </c>
      <c r="H4147" s="50">
        <f>IF(D4147="","",IF(L4147=1,MAX(0,'Debt Inputs'!$B$2-SUM($G$4106:$G$4205)),0))</f>
        <v/>
      </c>
      <c r="I4147" s="50">
        <f>IF(D4147="","",MIN(D4147+F4147,G4147+H4147))</f>
        <v/>
      </c>
      <c r="J4147" s="50">
        <f>IF(D4147="","",MIN(D4147,MAX(0,I4147-F4147)))</f>
        <v/>
      </c>
      <c r="K4147" s="50">
        <f>IF(D4147="","",MAX(0,D4147+F4147-I4147))</f>
        <v/>
      </c>
      <c r="L4147" s="23">
        <f>IF(D4147="","",IF(D4147&lt;=0,"",1+COUNTIFS($D$4106:$D$4205,"&gt;0",$E$4106:$E$4205,"&gt;"&amp;E4147)))</f>
        <v/>
      </c>
      <c r="M4147" s="23">
        <f>IF(D4147="","",IF(AND(K4147&gt;0,L4147=1),"Yes","No"))</f>
        <v/>
      </c>
      <c r="N4147" s="50">
        <f>IF(D4147="","",N4047+F4147)</f>
        <v/>
      </c>
      <c r="O4147" s="49">
        <f>IF(D4147="","",IF(AND(K4147=0,K4047&gt;0),C4147,""))</f>
        <v/>
      </c>
    </row>
    <row r="4148">
      <c r="A4148" s="47">
        <f>IF(B4148="","",DATE(YEAR('Debt Inputs'!$E$2),MONTH('Debt Inputs'!$E$2)+41,1))</f>
        <v/>
      </c>
      <c r="B4148" s="18">
        <f>IF('Debt Inputs'!A48="","",'Debt Inputs'!A48)</f>
        <v/>
      </c>
      <c r="C4148" s="19">
        <f>IF(B4148="","",IFERROR(VLOOKUP(B4148,'Debt Inputs'!$A$6:$M$105,2,FALSE),""))</f>
        <v/>
      </c>
      <c r="D4148" s="48">
        <f>IF(B4148="","",K4048)</f>
        <v/>
      </c>
      <c r="E4148" s="21">
        <f>IF(B4148="","",IFERROR(VLOOKUP(B4148,'Debt Inputs'!$A$6:$M$105,5,FALSE),0))</f>
        <v/>
      </c>
      <c r="F4148" s="48">
        <f>IF(D4148="","",IFERROR(D4148*E4148/12,0))</f>
        <v/>
      </c>
      <c r="G4148" s="48">
        <f>IF(D4148="","",MIN(IFERROR(VLOOKUP(B4148,'Debt Inputs'!$A$6:$M$105,7,FALSE),0),D4148+F4148))</f>
        <v/>
      </c>
      <c r="H4148" s="48">
        <f>IF(D4148="","",IF(L4148=1,MAX(0,'Debt Inputs'!$B$2-SUM($G$4106:$G$4205)),0))</f>
        <v/>
      </c>
      <c r="I4148" s="48">
        <f>IF(D4148="","",MIN(D4148+F4148,G4148+H4148))</f>
        <v/>
      </c>
      <c r="J4148" s="48">
        <f>IF(D4148="","",MIN(D4148,MAX(0,I4148-F4148)))</f>
        <v/>
      </c>
      <c r="K4148" s="48">
        <f>IF(D4148="","",MAX(0,D4148+F4148-I4148))</f>
        <v/>
      </c>
      <c r="L4148" s="18">
        <f>IF(D4148="","",IF(D4148&lt;=0,"",1+COUNTIFS($D$4106:$D$4205,"&gt;0",$E$4106:$E$4205,"&gt;"&amp;E4148)))</f>
        <v/>
      </c>
      <c r="M4148" s="18">
        <f>IF(D4148="","",IF(AND(K4148&gt;0,L4148=1),"Yes","No"))</f>
        <v/>
      </c>
      <c r="N4148" s="48">
        <f>IF(D4148="","",N4048+F4148)</f>
        <v/>
      </c>
      <c r="O4148" s="47">
        <f>IF(D4148="","",IF(AND(K4148=0,K4048&gt;0),C4148,""))</f>
        <v/>
      </c>
    </row>
    <row r="4149">
      <c r="A4149" s="49">
        <f>IF(B4149="","",DATE(YEAR('Debt Inputs'!$E$2),MONTH('Debt Inputs'!$E$2)+41,1))</f>
        <v/>
      </c>
      <c r="B4149" s="23">
        <f>IF('Debt Inputs'!A49="","",'Debt Inputs'!A49)</f>
        <v/>
      </c>
      <c r="C4149" s="24">
        <f>IF(B4149="","",IFERROR(VLOOKUP(B4149,'Debt Inputs'!$A$6:$M$105,2,FALSE),""))</f>
        <v/>
      </c>
      <c r="D4149" s="50">
        <f>IF(B4149="","",K4049)</f>
        <v/>
      </c>
      <c r="E4149" s="26">
        <f>IF(B4149="","",IFERROR(VLOOKUP(B4149,'Debt Inputs'!$A$6:$M$105,5,FALSE),0))</f>
        <v/>
      </c>
      <c r="F4149" s="50">
        <f>IF(D4149="","",IFERROR(D4149*E4149/12,0))</f>
        <v/>
      </c>
      <c r="G4149" s="50">
        <f>IF(D4149="","",MIN(IFERROR(VLOOKUP(B4149,'Debt Inputs'!$A$6:$M$105,7,FALSE),0),D4149+F4149))</f>
        <v/>
      </c>
      <c r="H4149" s="50">
        <f>IF(D4149="","",IF(L4149=1,MAX(0,'Debt Inputs'!$B$2-SUM($G$4106:$G$4205)),0))</f>
        <v/>
      </c>
      <c r="I4149" s="50">
        <f>IF(D4149="","",MIN(D4149+F4149,G4149+H4149))</f>
        <v/>
      </c>
      <c r="J4149" s="50">
        <f>IF(D4149="","",MIN(D4149,MAX(0,I4149-F4149)))</f>
        <v/>
      </c>
      <c r="K4149" s="50">
        <f>IF(D4149="","",MAX(0,D4149+F4149-I4149))</f>
        <v/>
      </c>
      <c r="L4149" s="23">
        <f>IF(D4149="","",IF(D4149&lt;=0,"",1+COUNTIFS($D$4106:$D$4205,"&gt;0",$E$4106:$E$4205,"&gt;"&amp;E4149)))</f>
        <v/>
      </c>
      <c r="M4149" s="23">
        <f>IF(D4149="","",IF(AND(K4149&gt;0,L4149=1),"Yes","No"))</f>
        <v/>
      </c>
      <c r="N4149" s="50">
        <f>IF(D4149="","",N4049+F4149)</f>
        <v/>
      </c>
      <c r="O4149" s="49">
        <f>IF(D4149="","",IF(AND(K4149=0,K4049&gt;0),C4149,""))</f>
        <v/>
      </c>
    </row>
    <row r="4150">
      <c r="A4150" s="47">
        <f>IF(B4150="","",DATE(YEAR('Debt Inputs'!$E$2),MONTH('Debt Inputs'!$E$2)+41,1))</f>
        <v/>
      </c>
      <c r="B4150" s="18">
        <f>IF('Debt Inputs'!A50="","",'Debt Inputs'!A50)</f>
        <v/>
      </c>
      <c r="C4150" s="19">
        <f>IF(B4150="","",IFERROR(VLOOKUP(B4150,'Debt Inputs'!$A$6:$M$105,2,FALSE),""))</f>
        <v/>
      </c>
      <c r="D4150" s="48">
        <f>IF(B4150="","",K4050)</f>
        <v/>
      </c>
      <c r="E4150" s="21">
        <f>IF(B4150="","",IFERROR(VLOOKUP(B4150,'Debt Inputs'!$A$6:$M$105,5,FALSE),0))</f>
        <v/>
      </c>
      <c r="F4150" s="48">
        <f>IF(D4150="","",IFERROR(D4150*E4150/12,0))</f>
        <v/>
      </c>
      <c r="G4150" s="48">
        <f>IF(D4150="","",MIN(IFERROR(VLOOKUP(B4150,'Debt Inputs'!$A$6:$M$105,7,FALSE),0),D4150+F4150))</f>
        <v/>
      </c>
      <c r="H4150" s="48">
        <f>IF(D4150="","",IF(L4150=1,MAX(0,'Debt Inputs'!$B$2-SUM($G$4106:$G$4205)),0))</f>
        <v/>
      </c>
      <c r="I4150" s="48">
        <f>IF(D4150="","",MIN(D4150+F4150,G4150+H4150))</f>
        <v/>
      </c>
      <c r="J4150" s="48">
        <f>IF(D4150="","",MIN(D4150,MAX(0,I4150-F4150)))</f>
        <v/>
      </c>
      <c r="K4150" s="48">
        <f>IF(D4150="","",MAX(0,D4150+F4150-I4150))</f>
        <v/>
      </c>
      <c r="L4150" s="18">
        <f>IF(D4150="","",IF(D4150&lt;=0,"",1+COUNTIFS($D$4106:$D$4205,"&gt;0",$E$4106:$E$4205,"&gt;"&amp;E4150)))</f>
        <v/>
      </c>
      <c r="M4150" s="18">
        <f>IF(D4150="","",IF(AND(K4150&gt;0,L4150=1),"Yes","No"))</f>
        <v/>
      </c>
      <c r="N4150" s="48">
        <f>IF(D4150="","",N4050+F4150)</f>
        <v/>
      </c>
      <c r="O4150" s="47">
        <f>IF(D4150="","",IF(AND(K4150=0,K4050&gt;0),C4150,""))</f>
        <v/>
      </c>
    </row>
    <row r="4151">
      <c r="A4151" s="49">
        <f>IF(B4151="","",DATE(YEAR('Debt Inputs'!$E$2),MONTH('Debt Inputs'!$E$2)+41,1))</f>
        <v/>
      </c>
      <c r="B4151" s="23">
        <f>IF('Debt Inputs'!A51="","",'Debt Inputs'!A51)</f>
        <v/>
      </c>
      <c r="C4151" s="24">
        <f>IF(B4151="","",IFERROR(VLOOKUP(B4151,'Debt Inputs'!$A$6:$M$105,2,FALSE),""))</f>
        <v/>
      </c>
      <c r="D4151" s="50">
        <f>IF(B4151="","",K4051)</f>
        <v/>
      </c>
      <c r="E4151" s="26">
        <f>IF(B4151="","",IFERROR(VLOOKUP(B4151,'Debt Inputs'!$A$6:$M$105,5,FALSE),0))</f>
        <v/>
      </c>
      <c r="F4151" s="50">
        <f>IF(D4151="","",IFERROR(D4151*E4151/12,0))</f>
        <v/>
      </c>
      <c r="G4151" s="50">
        <f>IF(D4151="","",MIN(IFERROR(VLOOKUP(B4151,'Debt Inputs'!$A$6:$M$105,7,FALSE),0),D4151+F4151))</f>
        <v/>
      </c>
      <c r="H4151" s="50">
        <f>IF(D4151="","",IF(L4151=1,MAX(0,'Debt Inputs'!$B$2-SUM($G$4106:$G$4205)),0))</f>
        <v/>
      </c>
      <c r="I4151" s="50">
        <f>IF(D4151="","",MIN(D4151+F4151,G4151+H4151))</f>
        <v/>
      </c>
      <c r="J4151" s="50">
        <f>IF(D4151="","",MIN(D4151,MAX(0,I4151-F4151)))</f>
        <v/>
      </c>
      <c r="K4151" s="50">
        <f>IF(D4151="","",MAX(0,D4151+F4151-I4151))</f>
        <v/>
      </c>
      <c r="L4151" s="23">
        <f>IF(D4151="","",IF(D4151&lt;=0,"",1+COUNTIFS($D$4106:$D$4205,"&gt;0",$E$4106:$E$4205,"&gt;"&amp;E4151)))</f>
        <v/>
      </c>
      <c r="M4151" s="23">
        <f>IF(D4151="","",IF(AND(K4151&gt;0,L4151=1),"Yes","No"))</f>
        <v/>
      </c>
      <c r="N4151" s="50">
        <f>IF(D4151="","",N4051+F4151)</f>
        <v/>
      </c>
      <c r="O4151" s="49">
        <f>IF(D4151="","",IF(AND(K4151=0,K4051&gt;0),C4151,""))</f>
        <v/>
      </c>
    </row>
    <row r="4152">
      <c r="A4152" s="47">
        <f>IF(B4152="","",DATE(YEAR('Debt Inputs'!$E$2),MONTH('Debt Inputs'!$E$2)+41,1))</f>
        <v/>
      </c>
      <c r="B4152" s="18">
        <f>IF('Debt Inputs'!A52="","",'Debt Inputs'!A52)</f>
        <v/>
      </c>
      <c r="C4152" s="19">
        <f>IF(B4152="","",IFERROR(VLOOKUP(B4152,'Debt Inputs'!$A$6:$M$105,2,FALSE),""))</f>
        <v/>
      </c>
      <c r="D4152" s="48">
        <f>IF(B4152="","",K4052)</f>
        <v/>
      </c>
      <c r="E4152" s="21">
        <f>IF(B4152="","",IFERROR(VLOOKUP(B4152,'Debt Inputs'!$A$6:$M$105,5,FALSE),0))</f>
        <v/>
      </c>
      <c r="F4152" s="48">
        <f>IF(D4152="","",IFERROR(D4152*E4152/12,0))</f>
        <v/>
      </c>
      <c r="G4152" s="48">
        <f>IF(D4152="","",MIN(IFERROR(VLOOKUP(B4152,'Debt Inputs'!$A$6:$M$105,7,FALSE),0),D4152+F4152))</f>
        <v/>
      </c>
      <c r="H4152" s="48">
        <f>IF(D4152="","",IF(L4152=1,MAX(0,'Debt Inputs'!$B$2-SUM($G$4106:$G$4205)),0))</f>
        <v/>
      </c>
      <c r="I4152" s="48">
        <f>IF(D4152="","",MIN(D4152+F4152,G4152+H4152))</f>
        <v/>
      </c>
      <c r="J4152" s="48">
        <f>IF(D4152="","",MIN(D4152,MAX(0,I4152-F4152)))</f>
        <v/>
      </c>
      <c r="K4152" s="48">
        <f>IF(D4152="","",MAX(0,D4152+F4152-I4152))</f>
        <v/>
      </c>
      <c r="L4152" s="18">
        <f>IF(D4152="","",IF(D4152&lt;=0,"",1+COUNTIFS($D$4106:$D$4205,"&gt;0",$E$4106:$E$4205,"&gt;"&amp;E4152)))</f>
        <v/>
      </c>
      <c r="M4152" s="18">
        <f>IF(D4152="","",IF(AND(K4152&gt;0,L4152=1),"Yes","No"))</f>
        <v/>
      </c>
      <c r="N4152" s="48">
        <f>IF(D4152="","",N4052+F4152)</f>
        <v/>
      </c>
      <c r="O4152" s="47">
        <f>IF(D4152="","",IF(AND(K4152=0,K4052&gt;0),C4152,""))</f>
        <v/>
      </c>
    </row>
    <row r="4153">
      <c r="A4153" s="49">
        <f>IF(B4153="","",DATE(YEAR('Debt Inputs'!$E$2),MONTH('Debt Inputs'!$E$2)+41,1))</f>
        <v/>
      </c>
      <c r="B4153" s="23">
        <f>IF('Debt Inputs'!A53="","",'Debt Inputs'!A53)</f>
        <v/>
      </c>
      <c r="C4153" s="24">
        <f>IF(B4153="","",IFERROR(VLOOKUP(B4153,'Debt Inputs'!$A$6:$M$105,2,FALSE),""))</f>
        <v/>
      </c>
      <c r="D4153" s="50">
        <f>IF(B4153="","",K4053)</f>
        <v/>
      </c>
      <c r="E4153" s="26">
        <f>IF(B4153="","",IFERROR(VLOOKUP(B4153,'Debt Inputs'!$A$6:$M$105,5,FALSE),0))</f>
        <v/>
      </c>
      <c r="F4153" s="50">
        <f>IF(D4153="","",IFERROR(D4153*E4153/12,0))</f>
        <v/>
      </c>
      <c r="G4153" s="50">
        <f>IF(D4153="","",MIN(IFERROR(VLOOKUP(B4153,'Debt Inputs'!$A$6:$M$105,7,FALSE),0),D4153+F4153))</f>
        <v/>
      </c>
      <c r="H4153" s="50">
        <f>IF(D4153="","",IF(L4153=1,MAX(0,'Debt Inputs'!$B$2-SUM($G$4106:$G$4205)),0))</f>
        <v/>
      </c>
      <c r="I4153" s="50">
        <f>IF(D4153="","",MIN(D4153+F4153,G4153+H4153))</f>
        <v/>
      </c>
      <c r="J4153" s="50">
        <f>IF(D4153="","",MIN(D4153,MAX(0,I4153-F4153)))</f>
        <v/>
      </c>
      <c r="K4153" s="50">
        <f>IF(D4153="","",MAX(0,D4153+F4153-I4153))</f>
        <v/>
      </c>
      <c r="L4153" s="23">
        <f>IF(D4153="","",IF(D4153&lt;=0,"",1+COUNTIFS($D$4106:$D$4205,"&gt;0",$E$4106:$E$4205,"&gt;"&amp;E4153)))</f>
        <v/>
      </c>
      <c r="M4153" s="23">
        <f>IF(D4153="","",IF(AND(K4153&gt;0,L4153=1),"Yes","No"))</f>
        <v/>
      </c>
      <c r="N4153" s="50">
        <f>IF(D4153="","",N4053+F4153)</f>
        <v/>
      </c>
      <c r="O4153" s="49">
        <f>IF(D4153="","",IF(AND(K4153=0,K4053&gt;0),C4153,""))</f>
        <v/>
      </c>
    </row>
    <row r="4154">
      <c r="A4154" s="47">
        <f>IF(B4154="","",DATE(YEAR('Debt Inputs'!$E$2),MONTH('Debt Inputs'!$E$2)+41,1))</f>
        <v/>
      </c>
      <c r="B4154" s="18">
        <f>IF('Debt Inputs'!A54="","",'Debt Inputs'!A54)</f>
        <v/>
      </c>
      <c r="C4154" s="19">
        <f>IF(B4154="","",IFERROR(VLOOKUP(B4154,'Debt Inputs'!$A$6:$M$105,2,FALSE),""))</f>
        <v/>
      </c>
      <c r="D4154" s="48">
        <f>IF(B4154="","",K4054)</f>
        <v/>
      </c>
      <c r="E4154" s="21">
        <f>IF(B4154="","",IFERROR(VLOOKUP(B4154,'Debt Inputs'!$A$6:$M$105,5,FALSE),0))</f>
        <v/>
      </c>
      <c r="F4154" s="48">
        <f>IF(D4154="","",IFERROR(D4154*E4154/12,0))</f>
        <v/>
      </c>
      <c r="G4154" s="48">
        <f>IF(D4154="","",MIN(IFERROR(VLOOKUP(B4154,'Debt Inputs'!$A$6:$M$105,7,FALSE),0),D4154+F4154))</f>
        <v/>
      </c>
      <c r="H4154" s="48">
        <f>IF(D4154="","",IF(L4154=1,MAX(0,'Debt Inputs'!$B$2-SUM($G$4106:$G$4205)),0))</f>
        <v/>
      </c>
      <c r="I4154" s="48">
        <f>IF(D4154="","",MIN(D4154+F4154,G4154+H4154))</f>
        <v/>
      </c>
      <c r="J4154" s="48">
        <f>IF(D4154="","",MIN(D4154,MAX(0,I4154-F4154)))</f>
        <v/>
      </c>
      <c r="K4154" s="48">
        <f>IF(D4154="","",MAX(0,D4154+F4154-I4154))</f>
        <v/>
      </c>
      <c r="L4154" s="18">
        <f>IF(D4154="","",IF(D4154&lt;=0,"",1+COUNTIFS($D$4106:$D$4205,"&gt;0",$E$4106:$E$4205,"&gt;"&amp;E4154)))</f>
        <v/>
      </c>
      <c r="M4154" s="18">
        <f>IF(D4154="","",IF(AND(K4154&gt;0,L4154=1),"Yes","No"))</f>
        <v/>
      </c>
      <c r="N4154" s="48">
        <f>IF(D4154="","",N4054+F4154)</f>
        <v/>
      </c>
      <c r="O4154" s="47">
        <f>IF(D4154="","",IF(AND(K4154=0,K4054&gt;0),C4154,""))</f>
        <v/>
      </c>
    </row>
    <row r="4155">
      <c r="A4155" s="49">
        <f>IF(B4155="","",DATE(YEAR('Debt Inputs'!$E$2),MONTH('Debt Inputs'!$E$2)+41,1))</f>
        <v/>
      </c>
      <c r="B4155" s="23">
        <f>IF('Debt Inputs'!A55="","",'Debt Inputs'!A55)</f>
        <v/>
      </c>
      <c r="C4155" s="24">
        <f>IF(B4155="","",IFERROR(VLOOKUP(B4155,'Debt Inputs'!$A$6:$M$105,2,FALSE),""))</f>
        <v/>
      </c>
      <c r="D4155" s="50">
        <f>IF(B4155="","",K4055)</f>
        <v/>
      </c>
      <c r="E4155" s="26">
        <f>IF(B4155="","",IFERROR(VLOOKUP(B4155,'Debt Inputs'!$A$6:$M$105,5,FALSE),0))</f>
        <v/>
      </c>
      <c r="F4155" s="50">
        <f>IF(D4155="","",IFERROR(D4155*E4155/12,0))</f>
        <v/>
      </c>
      <c r="G4155" s="50">
        <f>IF(D4155="","",MIN(IFERROR(VLOOKUP(B4155,'Debt Inputs'!$A$6:$M$105,7,FALSE),0),D4155+F4155))</f>
        <v/>
      </c>
      <c r="H4155" s="50">
        <f>IF(D4155="","",IF(L4155=1,MAX(0,'Debt Inputs'!$B$2-SUM($G$4106:$G$4205)),0))</f>
        <v/>
      </c>
      <c r="I4155" s="50">
        <f>IF(D4155="","",MIN(D4155+F4155,G4155+H4155))</f>
        <v/>
      </c>
      <c r="J4155" s="50">
        <f>IF(D4155="","",MIN(D4155,MAX(0,I4155-F4155)))</f>
        <v/>
      </c>
      <c r="K4155" s="50">
        <f>IF(D4155="","",MAX(0,D4155+F4155-I4155))</f>
        <v/>
      </c>
      <c r="L4155" s="23">
        <f>IF(D4155="","",IF(D4155&lt;=0,"",1+COUNTIFS($D$4106:$D$4205,"&gt;0",$E$4106:$E$4205,"&gt;"&amp;E4155)))</f>
        <v/>
      </c>
      <c r="M4155" s="23">
        <f>IF(D4155="","",IF(AND(K4155&gt;0,L4155=1),"Yes","No"))</f>
        <v/>
      </c>
      <c r="N4155" s="50">
        <f>IF(D4155="","",N4055+F4155)</f>
        <v/>
      </c>
      <c r="O4155" s="49">
        <f>IF(D4155="","",IF(AND(K4155=0,K4055&gt;0),C4155,""))</f>
        <v/>
      </c>
    </row>
    <row r="4156">
      <c r="A4156" s="47">
        <f>IF(B4156="","",DATE(YEAR('Debt Inputs'!$E$2),MONTH('Debt Inputs'!$E$2)+41,1))</f>
        <v/>
      </c>
      <c r="B4156" s="18">
        <f>IF('Debt Inputs'!A56="","",'Debt Inputs'!A56)</f>
        <v/>
      </c>
      <c r="C4156" s="19">
        <f>IF(B4156="","",IFERROR(VLOOKUP(B4156,'Debt Inputs'!$A$6:$M$105,2,FALSE),""))</f>
        <v/>
      </c>
      <c r="D4156" s="48">
        <f>IF(B4156="","",K4056)</f>
        <v/>
      </c>
      <c r="E4156" s="21">
        <f>IF(B4156="","",IFERROR(VLOOKUP(B4156,'Debt Inputs'!$A$6:$M$105,5,FALSE),0))</f>
        <v/>
      </c>
      <c r="F4156" s="48">
        <f>IF(D4156="","",IFERROR(D4156*E4156/12,0))</f>
        <v/>
      </c>
      <c r="G4156" s="48">
        <f>IF(D4156="","",MIN(IFERROR(VLOOKUP(B4156,'Debt Inputs'!$A$6:$M$105,7,FALSE),0),D4156+F4156))</f>
        <v/>
      </c>
      <c r="H4156" s="48">
        <f>IF(D4156="","",IF(L4156=1,MAX(0,'Debt Inputs'!$B$2-SUM($G$4106:$G$4205)),0))</f>
        <v/>
      </c>
      <c r="I4156" s="48">
        <f>IF(D4156="","",MIN(D4156+F4156,G4156+H4156))</f>
        <v/>
      </c>
      <c r="J4156" s="48">
        <f>IF(D4156="","",MIN(D4156,MAX(0,I4156-F4156)))</f>
        <v/>
      </c>
      <c r="K4156" s="48">
        <f>IF(D4156="","",MAX(0,D4156+F4156-I4156))</f>
        <v/>
      </c>
      <c r="L4156" s="18">
        <f>IF(D4156="","",IF(D4156&lt;=0,"",1+COUNTIFS($D$4106:$D$4205,"&gt;0",$E$4106:$E$4205,"&gt;"&amp;E4156)))</f>
        <v/>
      </c>
      <c r="M4156" s="18">
        <f>IF(D4156="","",IF(AND(K4156&gt;0,L4156=1),"Yes","No"))</f>
        <v/>
      </c>
      <c r="N4156" s="48">
        <f>IF(D4156="","",N4056+F4156)</f>
        <v/>
      </c>
      <c r="O4156" s="47">
        <f>IF(D4156="","",IF(AND(K4156=0,K4056&gt;0),C4156,""))</f>
        <v/>
      </c>
    </row>
    <row r="4157">
      <c r="A4157" s="49">
        <f>IF(B4157="","",DATE(YEAR('Debt Inputs'!$E$2),MONTH('Debt Inputs'!$E$2)+41,1))</f>
        <v/>
      </c>
      <c r="B4157" s="23">
        <f>IF('Debt Inputs'!A57="","",'Debt Inputs'!A57)</f>
        <v/>
      </c>
      <c r="C4157" s="24">
        <f>IF(B4157="","",IFERROR(VLOOKUP(B4157,'Debt Inputs'!$A$6:$M$105,2,FALSE),""))</f>
        <v/>
      </c>
      <c r="D4157" s="50">
        <f>IF(B4157="","",K4057)</f>
        <v/>
      </c>
      <c r="E4157" s="26">
        <f>IF(B4157="","",IFERROR(VLOOKUP(B4157,'Debt Inputs'!$A$6:$M$105,5,FALSE),0))</f>
        <v/>
      </c>
      <c r="F4157" s="50">
        <f>IF(D4157="","",IFERROR(D4157*E4157/12,0))</f>
        <v/>
      </c>
      <c r="G4157" s="50">
        <f>IF(D4157="","",MIN(IFERROR(VLOOKUP(B4157,'Debt Inputs'!$A$6:$M$105,7,FALSE),0),D4157+F4157))</f>
        <v/>
      </c>
      <c r="H4157" s="50">
        <f>IF(D4157="","",IF(L4157=1,MAX(0,'Debt Inputs'!$B$2-SUM($G$4106:$G$4205)),0))</f>
        <v/>
      </c>
      <c r="I4157" s="50">
        <f>IF(D4157="","",MIN(D4157+F4157,G4157+H4157))</f>
        <v/>
      </c>
      <c r="J4157" s="50">
        <f>IF(D4157="","",MIN(D4157,MAX(0,I4157-F4157)))</f>
        <v/>
      </c>
      <c r="K4157" s="50">
        <f>IF(D4157="","",MAX(0,D4157+F4157-I4157))</f>
        <v/>
      </c>
      <c r="L4157" s="23">
        <f>IF(D4157="","",IF(D4157&lt;=0,"",1+COUNTIFS($D$4106:$D$4205,"&gt;0",$E$4106:$E$4205,"&gt;"&amp;E4157)))</f>
        <v/>
      </c>
      <c r="M4157" s="23">
        <f>IF(D4157="","",IF(AND(K4157&gt;0,L4157=1),"Yes","No"))</f>
        <v/>
      </c>
      <c r="N4157" s="50">
        <f>IF(D4157="","",N4057+F4157)</f>
        <v/>
      </c>
      <c r="O4157" s="49">
        <f>IF(D4157="","",IF(AND(K4157=0,K4057&gt;0),C4157,""))</f>
        <v/>
      </c>
    </row>
    <row r="4158">
      <c r="A4158" s="47">
        <f>IF(B4158="","",DATE(YEAR('Debt Inputs'!$E$2),MONTH('Debt Inputs'!$E$2)+41,1))</f>
        <v/>
      </c>
      <c r="B4158" s="18">
        <f>IF('Debt Inputs'!A58="","",'Debt Inputs'!A58)</f>
        <v/>
      </c>
      <c r="C4158" s="19">
        <f>IF(B4158="","",IFERROR(VLOOKUP(B4158,'Debt Inputs'!$A$6:$M$105,2,FALSE),""))</f>
        <v/>
      </c>
      <c r="D4158" s="48">
        <f>IF(B4158="","",K4058)</f>
        <v/>
      </c>
      <c r="E4158" s="21">
        <f>IF(B4158="","",IFERROR(VLOOKUP(B4158,'Debt Inputs'!$A$6:$M$105,5,FALSE),0))</f>
        <v/>
      </c>
      <c r="F4158" s="48">
        <f>IF(D4158="","",IFERROR(D4158*E4158/12,0))</f>
        <v/>
      </c>
      <c r="G4158" s="48">
        <f>IF(D4158="","",MIN(IFERROR(VLOOKUP(B4158,'Debt Inputs'!$A$6:$M$105,7,FALSE),0),D4158+F4158))</f>
        <v/>
      </c>
      <c r="H4158" s="48">
        <f>IF(D4158="","",IF(L4158=1,MAX(0,'Debt Inputs'!$B$2-SUM($G$4106:$G$4205)),0))</f>
        <v/>
      </c>
      <c r="I4158" s="48">
        <f>IF(D4158="","",MIN(D4158+F4158,G4158+H4158))</f>
        <v/>
      </c>
      <c r="J4158" s="48">
        <f>IF(D4158="","",MIN(D4158,MAX(0,I4158-F4158)))</f>
        <v/>
      </c>
      <c r="K4158" s="48">
        <f>IF(D4158="","",MAX(0,D4158+F4158-I4158))</f>
        <v/>
      </c>
      <c r="L4158" s="18">
        <f>IF(D4158="","",IF(D4158&lt;=0,"",1+COUNTIFS($D$4106:$D$4205,"&gt;0",$E$4106:$E$4205,"&gt;"&amp;E4158)))</f>
        <v/>
      </c>
      <c r="M4158" s="18">
        <f>IF(D4158="","",IF(AND(K4158&gt;0,L4158=1),"Yes","No"))</f>
        <v/>
      </c>
      <c r="N4158" s="48">
        <f>IF(D4158="","",N4058+F4158)</f>
        <v/>
      </c>
      <c r="O4158" s="47">
        <f>IF(D4158="","",IF(AND(K4158=0,K4058&gt;0),C4158,""))</f>
        <v/>
      </c>
    </row>
    <row r="4159">
      <c r="A4159" s="49">
        <f>IF(B4159="","",DATE(YEAR('Debt Inputs'!$E$2),MONTH('Debt Inputs'!$E$2)+41,1))</f>
        <v/>
      </c>
      <c r="B4159" s="23">
        <f>IF('Debt Inputs'!A59="","",'Debt Inputs'!A59)</f>
        <v/>
      </c>
      <c r="C4159" s="24">
        <f>IF(B4159="","",IFERROR(VLOOKUP(B4159,'Debt Inputs'!$A$6:$M$105,2,FALSE),""))</f>
        <v/>
      </c>
      <c r="D4159" s="50">
        <f>IF(B4159="","",K4059)</f>
        <v/>
      </c>
      <c r="E4159" s="26">
        <f>IF(B4159="","",IFERROR(VLOOKUP(B4159,'Debt Inputs'!$A$6:$M$105,5,FALSE),0))</f>
        <v/>
      </c>
      <c r="F4159" s="50">
        <f>IF(D4159="","",IFERROR(D4159*E4159/12,0))</f>
        <v/>
      </c>
      <c r="G4159" s="50">
        <f>IF(D4159="","",MIN(IFERROR(VLOOKUP(B4159,'Debt Inputs'!$A$6:$M$105,7,FALSE),0),D4159+F4159))</f>
        <v/>
      </c>
      <c r="H4159" s="50">
        <f>IF(D4159="","",IF(L4159=1,MAX(0,'Debt Inputs'!$B$2-SUM($G$4106:$G$4205)),0))</f>
        <v/>
      </c>
      <c r="I4159" s="50">
        <f>IF(D4159="","",MIN(D4159+F4159,G4159+H4159))</f>
        <v/>
      </c>
      <c r="J4159" s="50">
        <f>IF(D4159="","",MIN(D4159,MAX(0,I4159-F4159)))</f>
        <v/>
      </c>
      <c r="K4159" s="50">
        <f>IF(D4159="","",MAX(0,D4159+F4159-I4159))</f>
        <v/>
      </c>
      <c r="L4159" s="23">
        <f>IF(D4159="","",IF(D4159&lt;=0,"",1+COUNTIFS($D$4106:$D$4205,"&gt;0",$E$4106:$E$4205,"&gt;"&amp;E4159)))</f>
        <v/>
      </c>
      <c r="M4159" s="23">
        <f>IF(D4159="","",IF(AND(K4159&gt;0,L4159=1),"Yes","No"))</f>
        <v/>
      </c>
      <c r="N4159" s="50">
        <f>IF(D4159="","",N4059+F4159)</f>
        <v/>
      </c>
      <c r="O4159" s="49">
        <f>IF(D4159="","",IF(AND(K4159=0,K4059&gt;0),C4159,""))</f>
        <v/>
      </c>
    </row>
    <row r="4160">
      <c r="A4160" s="47">
        <f>IF(B4160="","",DATE(YEAR('Debt Inputs'!$E$2),MONTH('Debt Inputs'!$E$2)+41,1))</f>
        <v/>
      </c>
      <c r="B4160" s="18">
        <f>IF('Debt Inputs'!A60="","",'Debt Inputs'!A60)</f>
        <v/>
      </c>
      <c r="C4160" s="19">
        <f>IF(B4160="","",IFERROR(VLOOKUP(B4160,'Debt Inputs'!$A$6:$M$105,2,FALSE),""))</f>
        <v/>
      </c>
      <c r="D4160" s="48">
        <f>IF(B4160="","",K4060)</f>
        <v/>
      </c>
      <c r="E4160" s="21">
        <f>IF(B4160="","",IFERROR(VLOOKUP(B4160,'Debt Inputs'!$A$6:$M$105,5,FALSE),0))</f>
        <v/>
      </c>
      <c r="F4160" s="48">
        <f>IF(D4160="","",IFERROR(D4160*E4160/12,0))</f>
        <v/>
      </c>
      <c r="G4160" s="48">
        <f>IF(D4160="","",MIN(IFERROR(VLOOKUP(B4160,'Debt Inputs'!$A$6:$M$105,7,FALSE),0),D4160+F4160))</f>
        <v/>
      </c>
      <c r="H4160" s="48">
        <f>IF(D4160="","",IF(L4160=1,MAX(0,'Debt Inputs'!$B$2-SUM($G$4106:$G$4205)),0))</f>
        <v/>
      </c>
      <c r="I4160" s="48">
        <f>IF(D4160="","",MIN(D4160+F4160,G4160+H4160))</f>
        <v/>
      </c>
      <c r="J4160" s="48">
        <f>IF(D4160="","",MIN(D4160,MAX(0,I4160-F4160)))</f>
        <v/>
      </c>
      <c r="K4160" s="48">
        <f>IF(D4160="","",MAX(0,D4160+F4160-I4160))</f>
        <v/>
      </c>
      <c r="L4160" s="18">
        <f>IF(D4160="","",IF(D4160&lt;=0,"",1+COUNTIFS($D$4106:$D$4205,"&gt;0",$E$4106:$E$4205,"&gt;"&amp;E4160)))</f>
        <v/>
      </c>
      <c r="M4160" s="18">
        <f>IF(D4160="","",IF(AND(K4160&gt;0,L4160=1),"Yes","No"))</f>
        <v/>
      </c>
      <c r="N4160" s="48">
        <f>IF(D4160="","",N4060+F4160)</f>
        <v/>
      </c>
      <c r="O4160" s="47">
        <f>IF(D4160="","",IF(AND(K4160=0,K4060&gt;0),C4160,""))</f>
        <v/>
      </c>
    </row>
    <row r="4161">
      <c r="A4161" s="49">
        <f>IF(B4161="","",DATE(YEAR('Debt Inputs'!$E$2),MONTH('Debt Inputs'!$E$2)+41,1))</f>
        <v/>
      </c>
      <c r="B4161" s="23">
        <f>IF('Debt Inputs'!A61="","",'Debt Inputs'!A61)</f>
        <v/>
      </c>
      <c r="C4161" s="24">
        <f>IF(B4161="","",IFERROR(VLOOKUP(B4161,'Debt Inputs'!$A$6:$M$105,2,FALSE),""))</f>
        <v/>
      </c>
      <c r="D4161" s="50">
        <f>IF(B4161="","",K4061)</f>
        <v/>
      </c>
      <c r="E4161" s="26">
        <f>IF(B4161="","",IFERROR(VLOOKUP(B4161,'Debt Inputs'!$A$6:$M$105,5,FALSE),0))</f>
        <v/>
      </c>
      <c r="F4161" s="50">
        <f>IF(D4161="","",IFERROR(D4161*E4161/12,0))</f>
        <v/>
      </c>
      <c r="G4161" s="50">
        <f>IF(D4161="","",MIN(IFERROR(VLOOKUP(B4161,'Debt Inputs'!$A$6:$M$105,7,FALSE),0),D4161+F4161))</f>
        <v/>
      </c>
      <c r="H4161" s="50">
        <f>IF(D4161="","",IF(L4161=1,MAX(0,'Debt Inputs'!$B$2-SUM($G$4106:$G$4205)),0))</f>
        <v/>
      </c>
      <c r="I4161" s="50">
        <f>IF(D4161="","",MIN(D4161+F4161,G4161+H4161))</f>
        <v/>
      </c>
      <c r="J4161" s="50">
        <f>IF(D4161="","",MIN(D4161,MAX(0,I4161-F4161)))</f>
        <v/>
      </c>
      <c r="K4161" s="50">
        <f>IF(D4161="","",MAX(0,D4161+F4161-I4161))</f>
        <v/>
      </c>
      <c r="L4161" s="23">
        <f>IF(D4161="","",IF(D4161&lt;=0,"",1+COUNTIFS($D$4106:$D$4205,"&gt;0",$E$4106:$E$4205,"&gt;"&amp;E4161)))</f>
        <v/>
      </c>
      <c r="M4161" s="23">
        <f>IF(D4161="","",IF(AND(K4161&gt;0,L4161=1),"Yes","No"))</f>
        <v/>
      </c>
      <c r="N4161" s="50">
        <f>IF(D4161="","",N4061+F4161)</f>
        <v/>
      </c>
      <c r="O4161" s="49">
        <f>IF(D4161="","",IF(AND(K4161=0,K4061&gt;0),C4161,""))</f>
        <v/>
      </c>
    </row>
    <row r="4162">
      <c r="A4162" s="47">
        <f>IF(B4162="","",DATE(YEAR('Debt Inputs'!$E$2),MONTH('Debt Inputs'!$E$2)+41,1))</f>
        <v/>
      </c>
      <c r="B4162" s="18">
        <f>IF('Debt Inputs'!A62="","",'Debt Inputs'!A62)</f>
        <v/>
      </c>
      <c r="C4162" s="19">
        <f>IF(B4162="","",IFERROR(VLOOKUP(B4162,'Debt Inputs'!$A$6:$M$105,2,FALSE),""))</f>
        <v/>
      </c>
      <c r="D4162" s="48">
        <f>IF(B4162="","",K4062)</f>
        <v/>
      </c>
      <c r="E4162" s="21">
        <f>IF(B4162="","",IFERROR(VLOOKUP(B4162,'Debt Inputs'!$A$6:$M$105,5,FALSE),0))</f>
        <v/>
      </c>
      <c r="F4162" s="48">
        <f>IF(D4162="","",IFERROR(D4162*E4162/12,0))</f>
        <v/>
      </c>
      <c r="G4162" s="48">
        <f>IF(D4162="","",MIN(IFERROR(VLOOKUP(B4162,'Debt Inputs'!$A$6:$M$105,7,FALSE),0),D4162+F4162))</f>
        <v/>
      </c>
      <c r="H4162" s="48">
        <f>IF(D4162="","",IF(L4162=1,MAX(0,'Debt Inputs'!$B$2-SUM($G$4106:$G$4205)),0))</f>
        <v/>
      </c>
      <c r="I4162" s="48">
        <f>IF(D4162="","",MIN(D4162+F4162,G4162+H4162))</f>
        <v/>
      </c>
      <c r="J4162" s="48">
        <f>IF(D4162="","",MIN(D4162,MAX(0,I4162-F4162)))</f>
        <v/>
      </c>
      <c r="K4162" s="48">
        <f>IF(D4162="","",MAX(0,D4162+F4162-I4162))</f>
        <v/>
      </c>
      <c r="L4162" s="18">
        <f>IF(D4162="","",IF(D4162&lt;=0,"",1+COUNTIFS($D$4106:$D$4205,"&gt;0",$E$4106:$E$4205,"&gt;"&amp;E4162)))</f>
        <v/>
      </c>
      <c r="M4162" s="18">
        <f>IF(D4162="","",IF(AND(K4162&gt;0,L4162=1),"Yes","No"))</f>
        <v/>
      </c>
      <c r="N4162" s="48">
        <f>IF(D4162="","",N4062+F4162)</f>
        <v/>
      </c>
      <c r="O4162" s="47">
        <f>IF(D4162="","",IF(AND(K4162=0,K4062&gt;0),C4162,""))</f>
        <v/>
      </c>
    </row>
    <row r="4163">
      <c r="A4163" s="49">
        <f>IF(B4163="","",DATE(YEAR('Debt Inputs'!$E$2),MONTH('Debt Inputs'!$E$2)+41,1))</f>
        <v/>
      </c>
      <c r="B4163" s="23">
        <f>IF('Debt Inputs'!A63="","",'Debt Inputs'!A63)</f>
        <v/>
      </c>
      <c r="C4163" s="24">
        <f>IF(B4163="","",IFERROR(VLOOKUP(B4163,'Debt Inputs'!$A$6:$M$105,2,FALSE),""))</f>
        <v/>
      </c>
      <c r="D4163" s="50">
        <f>IF(B4163="","",K4063)</f>
        <v/>
      </c>
      <c r="E4163" s="26">
        <f>IF(B4163="","",IFERROR(VLOOKUP(B4163,'Debt Inputs'!$A$6:$M$105,5,FALSE),0))</f>
        <v/>
      </c>
      <c r="F4163" s="50">
        <f>IF(D4163="","",IFERROR(D4163*E4163/12,0))</f>
        <v/>
      </c>
      <c r="G4163" s="50">
        <f>IF(D4163="","",MIN(IFERROR(VLOOKUP(B4163,'Debt Inputs'!$A$6:$M$105,7,FALSE),0),D4163+F4163))</f>
        <v/>
      </c>
      <c r="H4163" s="50">
        <f>IF(D4163="","",IF(L4163=1,MAX(0,'Debt Inputs'!$B$2-SUM($G$4106:$G$4205)),0))</f>
        <v/>
      </c>
      <c r="I4163" s="50">
        <f>IF(D4163="","",MIN(D4163+F4163,G4163+H4163))</f>
        <v/>
      </c>
      <c r="J4163" s="50">
        <f>IF(D4163="","",MIN(D4163,MAX(0,I4163-F4163)))</f>
        <v/>
      </c>
      <c r="K4163" s="50">
        <f>IF(D4163="","",MAX(0,D4163+F4163-I4163))</f>
        <v/>
      </c>
      <c r="L4163" s="23">
        <f>IF(D4163="","",IF(D4163&lt;=0,"",1+COUNTIFS($D$4106:$D$4205,"&gt;0",$E$4106:$E$4205,"&gt;"&amp;E4163)))</f>
        <v/>
      </c>
      <c r="M4163" s="23">
        <f>IF(D4163="","",IF(AND(K4163&gt;0,L4163=1),"Yes","No"))</f>
        <v/>
      </c>
      <c r="N4163" s="50">
        <f>IF(D4163="","",N4063+F4163)</f>
        <v/>
      </c>
      <c r="O4163" s="49">
        <f>IF(D4163="","",IF(AND(K4163=0,K4063&gt;0),C4163,""))</f>
        <v/>
      </c>
    </row>
    <row r="4164">
      <c r="A4164" s="47">
        <f>IF(B4164="","",DATE(YEAR('Debt Inputs'!$E$2),MONTH('Debt Inputs'!$E$2)+41,1))</f>
        <v/>
      </c>
      <c r="B4164" s="18">
        <f>IF('Debt Inputs'!A64="","",'Debt Inputs'!A64)</f>
        <v/>
      </c>
      <c r="C4164" s="19">
        <f>IF(B4164="","",IFERROR(VLOOKUP(B4164,'Debt Inputs'!$A$6:$M$105,2,FALSE),""))</f>
        <v/>
      </c>
      <c r="D4164" s="48">
        <f>IF(B4164="","",K4064)</f>
        <v/>
      </c>
      <c r="E4164" s="21">
        <f>IF(B4164="","",IFERROR(VLOOKUP(B4164,'Debt Inputs'!$A$6:$M$105,5,FALSE),0))</f>
        <v/>
      </c>
      <c r="F4164" s="48">
        <f>IF(D4164="","",IFERROR(D4164*E4164/12,0))</f>
        <v/>
      </c>
      <c r="G4164" s="48">
        <f>IF(D4164="","",MIN(IFERROR(VLOOKUP(B4164,'Debt Inputs'!$A$6:$M$105,7,FALSE),0),D4164+F4164))</f>
        <v/>
      </c>
      <c r="H4164" s="48">
        <f>IF(D4164="","",IF(L4164=1,MAX(0,'Debt Inputs'!$B$2-SUM($G$4106:$G$4205)),0))</f>
        <v/>
      </c>
      <c r="I4164" s="48">
        <f>IF(D4164="","",MIN(D4164+F4164,G4164+H4164))</f>
        <v/>
      </c>
      <c r="J4164" s="48">
        <f>IF(D4164="","",MIN(D4164,MAX(0,I4164-F4164)))</f>
        <v/>
      </c>
      <c r="K4164" s="48">
        <f>IF(D4164="","",MAX(0,D4164+F4164-I4164))</f>
        <v/>
      </c>
      <c r="L4164" s="18">
        <f>IF(D4164="","",IF(D4164&lt;=0,"",1+COUNTIFS($D$4106:$D$4205,"&gt;0",$E$4106:$E$4205,"&gt;"&amp;E4164)))</f>
        <v/>
      </c>
      <c r="M4164" s="18">
        <f>IF(D4164="","",IF(AND(K4164&gt;0,L4164=1),"Yes","No"))</f>
        <v/>
      </c>
      <c r="N4164" s="48">
        <f>IF(D4164="","",N4064+F4164)</f>
        <v/>
      </c>
      <c r="O4164" s="47">
        <f>IF(D4164="","",IF(AND(K4164=0,K4064&gt;0),C4164,""))</f>
        <v/>
      </c>
    </row>
    <row r="4165">
      <c r="A4165" s="49">
        <f>IF(B4165="","",DATE(YEAR('Debt Inputs'!$E$2),MONTH('Debt Inputs'!$E$2)+41,1))</f>
        <v/>
      </c>
      <c r="B4165" s="23">
        <f>IF('Debt Inputs'!A65="","",'Debt Inputs'!A65)</f>
        <v/>
      </c>
      <c r="C4165" s="24">
        <f>IF(B4165="","",IFERROR(VLOOKUP(B4165,'Debt Inputs'!$A$6:$M$105,2,FALSE),""))</f>
        <v/>
      </c>
      <c r="D4165" s="50">
        <f>IF(B4165="","",K4065)</f>
        <v/>
      </c>
      <c r="E4165" s="26">
        <f>IF(B4165="","",IFERROR(VLOOKUP(B4165,'Debt Inputs'!$A$6:$M$105,5,FALSE),0))</f>
        <v/>
      </c>
      <c r="F4165" s="50">
        <f>IF(D4165="","",IFERROR(D4165*E4165/12,0))</f>
        <v/>
      </c>
      <c r="G4165" s="50">
        <f>IF(D4165="","",MIN(IFERROR(VLOOKUP(B4165,'Debt Inputs'!$A$6:$M$105,7,FALSE),0),D4165+F4165))</f>
        <v/>
      </c>
      <c r="H4165" s="50">
        <f>IF(D4165="","",IF(L4165=1,MAX(0,'Debt Inputs'!$B$2-SUM($G$4106:$G$4205)),0))</f>
        <v/>
      </c>
      <c r="I4165" s="50">
        <f>IF(D4165="","",MIN(D4165+F4165,G4165+H4165))</f>
        <v/>
      </c>
      <c r="J4165" s="50">
        <f>IF(D4165="","",MIN(D4165,MAX(0,I4165-F4165)))</f>
        <v/>
      </c>
      <c r="K4165" s="50">
        <f>IF(D4165="","",MAX(0,D4165+F4165-I4165))</f>
        <v/>
      </c>
      <c r="L4165" s="23">
        <f>IF(D4165="","",IF(D4165&lt;=0,"",1+COUNTIFS($D$4106:$D$4205,"&gt;0",$E$4106:$E$4205,"&gt;"&amp;E4165)))</f>
        <v/>
      </c>
      <c r="M4165" s="23">
        <f>IF(D4165="","",IF(AND(K4165&gt;0,L4165=1),"Yes","No"))</f>
        <v/>
      </c>
      <c r="N4165" s="50">
        <f>IF(D4165="","",N4065+F4165)</f>
        <v/>
      </c>
      <c r="O4165" s="49">
        <f>IF(D4165="","",IF(AND(K4165=0,K4065&gt;0),C4165,""))</f>
        <v/>
      </c>
    </row>
    <row r="4166">
      <c r="A4166" s="47">
        <f>IF(B4166="","",DATE(YEAR('Debt Inputs'!$E$2),MONTH('Debt Inputs'!$E$2)+41,1))</f>
        <v/>
      </c>
      <c r="B4166" s="18">
        <f>IF('Debt Inputs'!A66="","",'Debt Inputs'!A66)</f>
        <v/>
      </c>
      <c r="C4166" s="19">
        <f>IF(B4166="","",IFERROR(VLOOKUP(B4166,'Debt Inputs'!$A$6:$M$105,2,FALSE),""))</f>
        <v/>
      </c>
      <c r="D4166" s="48">
        <f>IF(B4166="","",K4066)</f>
        <v/>
      </c>
      <c r="E4166" s="21">
        <f>IF(B4166="","",IFERROR(VLOOKUP(B4166,'Debt Inputs'!$A$6:$M$105,5,FALSE),0))</f>
        <v/>
      </c>
      <c r="F4166" s="48">
        <f>IF(D4166="","",IFERROR(D4166*E4166/12,0))</f>
        <v/>
      </c>
      <c r="G4166" s="48">
        <f>IF(D4166="","",MIN(IFERROR(VLOOKUP(B4166,'Debt Inputs'!$A$6:$M$105,7,FALSE),0),D4166+F4166))</f>
        <v/>
      </c>
      <c r="H4166" s="48">
        <f>IF(D4166="","",IF(L4166=1,MAX(0,'Debt Inputs'!$B$2-SUM($G$4106:$G$4205)),0))</f>
        <v/>
      </c>
      <c r="I4166" s="48">
        <f>IF(D4166="","",MIN(D4166+F4166,G4166+H4166))</f>
        <v/>
      </c>
      <c r="J4166" s="48">
        <f>IF(D4166="","",MIN(D4166,MAX(0,I4166-F4166)))</f>
        <v/>
      </c>
      <c r="K4166" s="48">
        <f>IF(D4166="","",MAX(0,D4166+F4166-I4166))</f>
        <v/>
      </c>
      <c r="L4166" s="18">
        <f>IF(D4166="","",IF(D4166&lt;=0,"",1+COUNTIFS($D$4106:$D$4205,"&gt;0",$E$4106:$E$4205,"&gt;"&amp;E4166)))</f>
        <v/>
      </c>
      <c r="M4166" s="18">
        <f>IF(D4166="","",IF(AND(K4166&gt;0,L4166=1),"Yes","No"))</f>
        <v/>
      </c>
      <c r="N4166" s="48">
        <f>IF(D4166="","",N4066+F4166)</f>
        <v/>
      </c>
      <c r="O4166" s="47">
        <f>IF(D4166="","",IF(AND(K4166=0,K4066&gt;0),C4166,""))</f>
        <v/>
      </c>
    </row>
    <row r="4167">
      <c r="A4167" s="49">
        <f>IF(B4167="","",DATE(YEAR('Debt Inputs'!$E$2),MONTH('Debt Inputs'!$E$2)+41,1))</f>
        <v/>
      </c>
      <c r="B4167" s="23">
        <f>IF('Debt Inputs'!A67="","",'Debt Inputs'!A67)</f>
        <v/>
      </c>
      <c r="C4167" s="24">
        <f>IF(B4167="","",IFERROR(VLOOKUP(B4167,'Debt Inputs'!$A$6:$M$105,2,FALSE),""))</f>
        <v/>
      </c>
      <c r="D4167" s="50">
        <f>IF(B4167="","",K4067)</f>
        <v/>
      </c>
      <c r="E4167" s="26">
        <f>IF(B4167="","",IFERROR(VLOOKUP(B4167,'Debt Inputs'!$A$6:$M$105,5,FALSE),0))</f>
        <v/>
      </c>
      <c r="F4167" s="50">
        <f>IF(D4167="","",IFERROR(D4167*E4167/12,0))</f>
        <v/>
      </c>
      <c r="G4167" s="50">
        <f>IF(D4167="","",MIN(IFERROR(VLOOKUP(B4167,'Debt Inputs'!$A$6:$M$105,7,FALSE),0),D4167+F4167))</f>
        <v/>
      </c>
      <c r="H4167" s="50">
        <f>IF(D4167="","",IF(L4167=1,MAX(0,'Debt Inputs'!$B$2-SUM($G$4106:$G$4205)),0))</f>
        <v/>
      </c>
      <c r="I4167" s="50">
        <f>IF(D4167="","",MIN(D4167+F4167,G4167+H4167))</f>
        <v/>
      </c>
      <c r="J4167" s="50">
        <f>IF(D4167="","",MIN(D4167,MAX(0,I4167-F4167)))</f>
        <v/>
      </c>
      <c r="K4167" s="50">
        <f>IF(D4167="","",MAX(0,D4167+F4167-I4167))</f>
        <v/>
      </c>
      <c r="L4167" s="23">
        <f>IF(D4167="","",IF(D4167&lt;=0,"",1+COUNTIFS($D$4106:$D$4205,"&gt;0",$E$4106:$E$4205,"&gt;"&amp;E4167)))</f>
        <v/>
      </c>
      <c r="M4167" s="23">
        <f>IF(D4167="","",IF(AND(K4167&gt;0,L4167=1),"Yes","No"))</f>
        <v/>
      </c>
      <c r="N4167" s="50">
        <f>IF(D4167="","",N4067+F4167)</f>
        <v/>
      </c>
      <c r="O4167" s="49">
        <f>IF(D4167="","",IF(AND(K4167=0,K4067&gt;0),C4167,""))</f>
        <v/>
      </c>
    </row>
    <row r="4168">
      <c r="A4168" s="47">
        <f>IF(B4168="","",DATE(YEAR('Debt Inputs'!$E$2),MONTH('Debt Inputs'!$E$2)+41,1))</f>
        <v/>
      </c>
      <c r="B4168" s="18">
        <f>IF('Debt Inputs'!A68="","",'Debt Inputs'!A68)</f>
        <v/>
      </c>
      <c r="C4168" s="19">
        <f>IF(B4168="","",IFERROR(VLOOKUP(B4168,'Debt Inputs'!$A$6:$M$105,2,FALSE),""))</f>
        <v/>
      </c>
      <c r="D4168" s="48">
        <f>IF(B4168="","",K4068)</f>
        <v/>
      </c>
      <c r="E4168" s="21">
        <f>IF(B4168="","",IFERROR(VLOOKUP(B4168,'Debt Inputs'!$A$6:$M$105,5,FALSE),0))</f>
        <v/>
      </c>
      <c r="F4168" s="48">
        <f>IF(D4168="","",IFERROR(D4168*E4168/12,0))</f>
        <v/>
      </c>
      <c r="G4168" s="48">
        <f>IF(D4168="","",MIN(IFERROR(VLOOKUP(B4168,'Debt Inputs'!$A$6:$M$105,7,FALSE),0),D4168+F4168))</f>
        <v/>
      </c>
      <c r="H4168" s="48">
        <f>IF(D4168="","",IF(L4168=1,MAX(0,'Debt Inputs'!$B$2-SUM($G$4106:$G$4205)),0))</f>
        <v/>
      </c>
      <c r="I4168" s="48">
        <f>IF(D4168="","",MIN(D4168+F4168,G4168+H4168))</f>
        <v/>
      </c>
      <c r="J4168" s="48">
        <f>IF(D4168="","",MIN(D4168,MAX(0,I4168-F4168)))</f>
        <v/>
      </c>
      <c r="K4168" s="48">
        <f>IF(D4168="","",MAX(0,D4168+F4168-I4168))</f>
        <v/>
      </c>
      <c r="L4168" s="18">
        <f>IF(D4168="","",IF(D4168&lt;=0,"",1+COUNTIFS($D$4106:$D$4205,"&gt;0",$E$4106:$E$4205,"&gt;"&amp;E4168)))</f>
        <v/>
      </c>
      <c r="M4168" s="18">
        <f>IF(D4168="","",IF(AND(K4168&gt;0,L4168=1),"Yes","No"))</f>
        <v/>
      </c>
      <c r="N4168" s="48">
        <f>IF(D4168="","",N4068+F4168)</f>
        <v/>
      </c>
      <c r="O4168" s="47">
        <f>IF(D4168="","",IF(AND(K4168=0,K4068&gt;0),C4168,""))</f>
        <v/>
      </c>
    </row>
    <row r="4169">
      <c r="A4169" s="49">
        <f>IF(B4169="","",DATE(YEAR('Debt Inputs'!$E$2),MONTH('Debt Inputs'!$E$2)+41,1))</f>
        <v/>
      </c>
      <c r="B4169" s="23">
        <f>IF('Debt Inputs'!A69="","",'Debt Inputs'!A69)</f>
        <v/>
      </c>
      <c r="C4169" s="24">
        <f>IF(B4169="","",IFERROR(VLOOKUP(B4169,'Debt Inputs'!$A$6:$M$105,2,FALSE),""))</f>
        <v/>
      </c>
      <c r="D4169" s="50">
        <f>IF(B4169="","",K4069)</f>
        <v/>
      </c>
      <c r="E4169" s="26">
        <f>IF(B4169="","",IFERROR(VLOOKUP(B4169,'Debt Inputs'!$A$6:$M$105,5,FALSE),0))</f>
        <v/>
      </c>
      <c r="F4169" s="50">
        <f>IF(D4169="","",IFERROR(D4169*E4169/12,0))</f>
        <v/>
      </c>
      <c r="G4169" s="50">
        <f>IF(D4169="","",MIN(IFERROR(VLOOKUP(B4169,'Debt Inputs'!$A$6:$M$105,7,FALSE),0),D4169+F4169))</f>
        <v/>
      </c>
      <c r="H4169" s="50">
        <f>IF(D4169="","",IF(L4169=1,MAX(0,'Debt Inputs'!$B$2-SUM($G$4106:$G$4205)),0))</f>
        <v/>
      </c>
      <c r="I4169" s="50">
        <f>IF(D4169="","",MIN(D4169+F4169,G4169+H4169))</f>
        <v/>
      </c>
      <c r="J4169" s="50">
        <f>IF(D4169="","",MIN(D4169,MAX(0,I4169-F4169)))</f>
        <v/>
      </c>
      <c r="K4169" s="50">
        <f>IF(D4169="","",MAX(0,D4169+F4169-I4169))</f>
        <v/>
      </c>
      <c r="L4169" s="23">
        <f>IF(D4169="","",IF(D4169&lt;=0,"",1+COUNTIFS($D$4106:$D$4205,"&gt;0",$E$4106:$E$4205,"&gt;"&amp;E4169)))</f>
        <v/>
      </c>
      <c r="M4169" s="23">
        <f>IF(D4169="","",IF(AND(K4169&gt;0,L4169=1),"Yes","No"))</f>
        <v/>
      </c>
      <c r="N4169" s="50">
        <f>IF(D4169="","",N4069+F4169)</f>
        <v/>
      </c>
      <c r="O4169" s="49">
        <f>IF(D4169="","",IF(AND(K4169=0,K4069&gt;0),C4169,""))</f>
        <v/>
      </c>
    </row>
    <row r="4170">
      <c r="A4170" s="47">
        <f>IF(B4170="","",DATE(YEAR('Debt Inputs'!$E$2),MONTH('Debt Inputs'!$E$2)+41,1))</f>
        <v/>
      </c>
      <c r="B4170" s="18">
        <f>IF('Debt Inputs'!A70="","",'Debt Inputs'!A70)</f>
        <v/>
      </c>
      <c r="C4170" s="19">
        <f>IF(B4170="","",IFERROR(VLOOKUP(B4170,'Debt Inputs'!$A$6:$M$105,2,FALSE),""))</f>
        <v/>
      </c>
      <c r="D4170" s="48">
        <f>IF(B4170="","",K4070)</f>
        <v/>
      </c>
      <c r="E4170" s="21">
        <f>IF(B4170="","",IFERROR(VLOOKUP(B4170,'Debt Inputs'!$A$6:$M$105,5,FALSE),0))</f>
        <v/>
      </c>
      <c r="F4170" s="48">
        <f>IF(D4170="","",IFERROR(D4170*E4170/12,0))</f>
        <v/>
      </c>
      <c r="G4170" s="48">
        <f>IF(D4170="","",MIN(IFERROR(VLOOKUP(B4170,'Debt Inputs'!$A$6:$M$105,7,FALSE),0),D4170+F4170))</f>
        <v/>
      </c>
      <c r="H4170" s="48">
        <f>IF(D4170="","",IF(L4170=1,MAX(0,'Debt Inputs'!$B$2-SUM($G$4106:$G$4205)),0))</f>
        <v/>
      </c>
      <c r="I4170" s="48">
        <f>IF(D4170="","",MIN(D4170+F4170,G4170+H4170))</f>
        <v/>
      </c>
      <c r="J4170" s="48">
        <f>IF(D4170="","",MIN(D4170,MAX(0,I4170-F4170)))</f>
        <v/>
      </c>
      <c r="K4170" s="48">
        <f>IF(D4170="","",MAX(0,D4170+F4170-I4170))</f>
        <v/>
      </c>
      <c r="L4170" s="18">
        <f>IF(D4170="","",IF(D4170&lt;=0,"",1+COUNTIFS($D$4106:$D$4205,"&gt;0",$E$4106:$E$4205,"&gt;"&amp;E4170)))</f>
        <v/>
      </c>
      <c r="M4170" s="18">
        <f>IF(D4170="","",IF(AND(K4170&gt;0,L4170=1),"Yes","No"))</f>
        <v/>
      </c>
      <c r="N4170" s="48">
        <f>IF(D4170="","",N4070+F4170)</f>
        <v/>
      </c>
      <c r="O4170" s="47">
        <f>IF(D4170="","",IF(AND(K4170=0,K4070&gt;0),C4170,""))</f>
        <v/>
      </c>
    </row>
    <row r="4171">
      <c r="A4171" s="49">
        <f>IF(B4171="","",DATE(YEAR('Debt Inputs'!$E$2),MONTH('Debt Inputs'!$E$2)+41,1))</f>
        <v/>
      </c>
      <c r="B4171" s="23">
        <f>IF('Debt Inputs'!A71="","",'Debt Inputs'!A71)</f>
        <v/>
      </c>
      <c r="C4171" s="24">
        <f>IF(B4171="","",IFERROR(VLOOKUP(B4171,'Debt Inputs'!$A$6:$M$105,2,FALSE),""))</f>
        <v/>
      </c>
      <c r="D4171" s="50">
        <f>IF(B4171="","",K4071)</f>
        <v/>
      </c>
      <c r="E4171" s="26">
        <f>IF(B4171="","",IFERROR(VLOOKUP(B4171,'Debt Inputs'!$A$6:$M$105,5,FALSE),0))</f>
        <v/>
      </c>
      <c r="F4171" s="50">
        <f>IF(D4171="","",IFERROR(D4171*E4171/12,0))</f>
        <v/>
      </c>
      <c r="G4171" s="50">
        <f>IF(D4171="","",MIN(IFERROR(VLOOKUP(B4171,'Debt Inputs'!$A$6:$M$105,7,FALSE),0),D4171+F4171))</f>
        <v/>
      </c>
      <c r="H4171" s="50">
        <f>IF(D4171="","",IF(L4171=1,MAX(0,'Debt Inputs'!$B$2-SUM($G$4106:$G$4205)),0))</f>
        <v/>
      </c>
      <c r="I4171" s="50">
        <f>IF(D4171="","",MIN(D4171+F4171,G4171+H4171))</f>
        <v/>
      </c>
      <c r="J4171" s="50">
        <f>IF(D4171="","",MIN(D4171,MAX(0,I4171-F4171)))</f>
        <v/>
      </c>
      <c r="K4171" s="50">
        <f>IF(D4171="","",MAX(0,D4171+F4171-I4171))</f>
        <v/>
      </c>
      <c r="L4171" s="23">
        <f>IF(D4171="","",IF(D4171&lt;=0,"",1+COUNTIFS($D$4106:$D$4205,"&gt;0",$E$4106:$E$4205,"&gt;"&amp;E4171)))</f>
        <v/>
      </c>
      <c r="M4171" s="23">
        <f>IF(D4171="","",IF(AND(K4171&gt;0,L4171=1),"Yes","No"))</f>
        <v/>
      </c>
      <c r="N4171" s="50">
        <f>IF(D4171="","",N4071+F4171)</f>
        <v/>
      </c>
      <c r="O4171" s="49">
        <f>IF(D4171="","",IF(AND(K4171=0,K4071&gt;0),C4171,""))</f>
        <v/>
      </c>
    </row>
    <row r="4172">
      <c r="A4172" s="47">
        <f>IF(B4172="","",DATE(YEAR('Debt Inputs'!$E$2),MONTH('Debt Inputs'!$E$2)+41,1))</f>
        <v/>
      </c>
      <c r="B4172" s="18">
        <f>IF('Debt Inputs'!A72="","",'Debt Inputs'!A72)</f>
        <v/>
      </c>
      <c r="C4172" s="19">
        <f>IF(B4172="","",IFERROR(VLOOKUP(B4172,'Debt Inputs'!$A$6:$M$105,2,FALSE),""))</f>
        <v/>
      </c>
      <c r="D4172" s="48">
        <f>IF(B4172="","",K4072)</f>
        <v/>
      </c>
      <c r="E4172" s="21">
        <f>IF(B4172="","",IFERROR(VLOOKUP(B4172,'Debt Inputs'!$A$6:$M$105,5,FALSE),0))</f>
        <v/>
      </c>
      <c r="F4172" s="48">
        <f>IF(D4172="","",IFERROR(D4172*E4172/12,0))</f>
        <v/>
      </c>
      <c r="G4172" s="48">
        <f>IF(D4172="","",MIN(IFERROR(VLOOKUP(B4172,'Debt Inputs'!$A$6:$M$105,7,FALSE),0),D4172+F4172))</f>
        <v/>
      </c>
      <c r="H4172" s="48">
        <f>IF(D4172="","",IF(L4172=1,MAX(0,'Debt Inputs'!$B$2-SUM($G$4106:$G$4205)),0))</f>
        <v/>
      </c>
      <c r="I4172" s="48">
        <f>IF(D4172="","",MIN(D4172+F4172,G4172+H4172))</f>
        <v/>
      </c>
      <c r="J4172" s="48">
        <f>IF(D4172="","",MIN(D4172,MAX(0,I4172-F4172)))</f>
        <v/>
      </c>
      <c r="K4172" s="48">
        <f>IF(D4172="","",MAX(0,D4172+F4172-I4172))</f>
        <v/>
      </c>
      <c r="L4172" s="18">
        <f>IF(D4172="","",IF(D4172&lt;=0,"",1+COUNTIFS($D$4106:$D$4205,"&gt;0",$E$4106:$E$4205,"&gt;"&amp;E4172)))</f>
        <v/>
      </c>
      <c r="M4172" s="18">
        <f>IF(D4172="","",IF(AND(K4172&gt;0,L4172=1),"Yes","No"))</f>
        <v/>
      </c>
      <c r="N4172" s="48">
        <f>IF(D4172="","",N4072+F4172)</f>
        <v/>
      </c>
      <c r="O4172" s="47">
        <f>IF(D4172="","",IF(AND(K4172=0,K4072&gt;0),C4172,""))</f>
        <v/>
      </c>
    </row>
    <row r="4173">
      <c r="A4173" s="49">
        <f>IF(B4173="","",DATE(YEAR('Debt Inputs'!$E$2),MONTH('Debt Inputs'!$E$2)+41,1))</f>
        <v/>
      </c>
      <c r="B4173" s="23">
        <f>IF('Debt Inputs'!A73="","",'Debt Inputs'!A73)</f>
        <v/>
      </c>
      <c r="C4173" s="24">
        <f>IF(B4173="","",IFERROR(VLOOKUP(B4173,'Debt Inputs'!$A$6:$M$105,2,FALSE),""))</f>
        <v/>
      </c>
      <c r="D4173" s="50">
        <f>IF(B4173="","",K4073)</f>
        <v/>
      </c>
      <c r="E4173" s="26">
        <f>IF(B4173="","",IFERROR(VLOOKUP(B4173,'Debt Inputs'!$A$6:$M$105,5,FALSE),0))</f>
        <v/>
      </c>
      <c r="F4173" s="50">
        <f>IF(D4173="","",IFERROR(D4173*E4173/12,0))</f>
        <v/>
      </c>
      <c r="G4173" s="50">
        <f>IF(D4173="","",MIN(IFERROR(VLOOKUP(B4173,'Debt Inputs'!$A$6:$M$105,7,FALSE),0),D4173+F4173))</f>
        <v/>
      </c>
      <c r="H4173" s="50">
        <f>IF(D4173="","",IF(L4173=1,MAX(0,'Debt Inputs'!$B$2-SUM($G$4106:$G$4205)),0))</f>
        <v/>
      </c>
      <c r="I4173" s="50">
        <f>IF(D4173="","",MIN(D4173+F4173,G4173+H4173))</f>
        <v/>
      </c>
      <c r="J4173" s="50">
        <f>IF(D4173="","",MIN(D4173,MAX(0,I4173-F4173)))</f>
        <v/>
      </c>
      <c r="K4173" s="50">
        <f>IF(D4173="","",MAX(0,D4173+F4173-I4173))</f>
        <v/>
      </c>
      <c r="L4173" s="23">
        <f>IF(D4173="","",IF(D4173&lt;=0,"",1+COUNTIFS($D$4106:$D$4205,"&gt;0",$E$4106:$E$4205,"&gt;"&amp;E4173)))</f>
        <v/>
      </c>
      <c r="M4173" s="23">
        <f>IF(D4173="","",IF(AND(K4173&gt;0,L4173=1),"Yes","No"))</f>
        <v/>
      </c>
      <c r="N4173" s="50">
        <f>IF(D4173="","",N4073+F4173)</f>
        <v/>
      </c>
      <c r="O4173" s="49">
        <f>IF(D4173="","",IF(AND(K4173=0,K4073&gt;0),C4173,""))</f>
        <v/>
      </c>
    </row>
    <row r="4174">
      <c r="A4174" s="47">
        <f>IF(B4174="","",DATE(YEAR('Debt Inputs'!$E$2),MONTH('Debt Inputs'!$E$2)+41,1))</f>
        <v/>
      </c>
      <c r="B4174" s="18">
        <f>IF('Debt Inputs'!A74="","",'Debt Inputs'!A74)</f>
        <v/>
      </c>
      <c r="C4174" s="19">
        <f>IF(B4174="","",IFERROR(VLOOKUP(B4174,'Debt Inputs'!$A$6:$M$105,2,FALSE),""))</f>
        <v/>
      </c>
      <c r="D4174" s="48">
        <f>IF(B4174="","",K4074)</f>
        <v/>
      </c>
      <c r="E4174" s="21">
        <f>IF(B4174="","",IFERROR(VLOOKUP(B4174,'Debt Inputs'!$A$6:$M$105,5,FALSE),0))</f>
        <v/>
      </c>
      <c r="F4174" s="48">
        <f>IF(D4174="","",IFERROR(D4174*E4174/12,0))</f>
        <v/>
      </c>
      <c r="G4174" s="48">
        <f>IF(D4174="","",MIN(IFERROR(VLOOKUP(B4174,'Debt Inputs'!$A$6:$M$105,7,FALSE),0),D4174+F4174))</f>
        <v/>
      </c>
      <c r="H4174" s="48">
        <f>IF(D4174="","",IF(L4174=1,MAX(0,'Debt Inputs'!$B$2-SUM($G$4106:$G$4205)),0))</f>
        <v/>
      </c>
      <c r="I4174" s="48">
        <f>IF(D4174="","",MIN(D4174+F4174,G4174+H4174))</f>
        <v/>
      </c>
      <c r="J4174" s="48">
        <f>IF(D4174="","",MIN(D4174,MAX(0,I4174-F4174)))</f>
        <v/>
      </c>
      <c r="K4174" s="48">
        <f>IF(D4174="","",MAX(0,D4174+F4174-I4174))</f>
        <v/>
      </c>
      <c r="L4174" s="18">
        <f>IF(D4174="","",IF(D4174&lt;=0,"",1+COUNTIFS($D$4106:$D$4205,"&gt;0",$E$4106:$E$4205,"&gt;"&amp;E4174)))</f>
        <v/>
      </c>
      <c r="M4174" s="18">
        <f>IF(D4174="","",IF(AND(K4174&gt;0,L4174=1),"Yes","No"))</f>
        <v/>
      </c>
      <c r="N4174" s="48">
        <f>IF(D4174="","",N4074+F4174)</f>
        <v/>
      </c>
      <c r="O4174" s="47">
        <f>IF(D4174="","",IF(AND(K4174=0,K4074&gt;0),C4174,""))</f>
        <v/>
      </c>
    </row>
    <row r="4175">
      <c r="A4175" s="49">
        <f>IF(B4175="","",DATE(YEAR('Debt Inputs'!$E$2),MONTH('Debt Inputs'!$E$2)+41,1))</f>
        <v/>
      </c>
      <c r="B4175" s="23">
        <f>IF('Debt Inputs'!A75="","",'Debt Inputs'!A75)</f>
        <v/>
      </c>
      <c r="C4175" s="24">
        <f>IF(B4175="","",IFERROR(VLOOKUP(B4175,'Debt Inputs'!$A$6:$M$105,2,FALSE),""))</f>
        <v/>
      </c>
      <c r="D4175" s="50">
        <f>IF(B4175="","",K4075)</f>
        <v/>
      </c>
      <c r="E4175" s="26">
        <f>IF(B4175="","",IFERROR(VLOOKUP(B4175,'Debt Inputs'!$A$6:$M$105,5,FALSE),0))</f>
        <v/>
      </c>
      <c r="F4175" s="50">
        <f>IF(D4175="","",IFERROR(D4175*E4175/12,0))</f>
        <v/>
      </c>
      <c r="G4175" s="50">
        <f>IF(D4175="","",MIN(IFERROR(VLOOKUP(B4175,'Debt Inputs'!$A$6:$M$105,7,FALSE),0),D4175+F4175))</f>
        <v/>
      </c>
      <c r="H4175" s="50">
        <f>IF(D4175="","",IF(L4175=1,MAX(0,'Debt Inputs'!$B$2-SUM($G$4106:$G$4205)),0))</f>
        <v/>
      </c>
      <c r="I4175" s="50">
        <f>IF(D4175="","",MIN(D4175+F4175,G4175+H4175))</f>
        <v/>
      </c>
      <c r="J4175" s="50">
        <f>IF(D4175="","",MIN(D4175,MAX(0,I4175-F4175)))</f>
        <v/>
      </c>
      <c r="K4175" s="50">
        <f>IF(D4175="","",MAX(0,D4175+F4175-I4175))</f>
        <v/>
      </c>
      <c r="L4175" s="23">
        <f>IF(D4175="","",IF(D4175&lt;=0,"",1+COUNTIFS($D$4106:$D$4205,"&gt;0",$E$4106:$E$4205,"&gt;"&amp;E4175)))</f>
        <v/>
      </c>
      <c r="M4175" s="23">
        <f>IF(D4175="","",IF(AND(K4175&gt;0,L4175=1),"Yes","No"))</f>
        <v/>
      </c>
      <c r="N4175" s="50">
        <f>IF(D4175="","",N4075+F4175)</f>
        <v/>
      </c>
      <c r="O4175" s="49">
        <f>IF(D4175="","",IF(AND(K4175=0,K4075&gt;0),C4175,""))</f>
        <v/>
      </c>
    </row>
    <row r="4176">
      <c r="A4176" s="47">
        <f>IF(B4176="","",DATE(YEAR('Debt Inputs'!$E$2),MONTH('Debt Inputs'!$E$2)+41,1))</f>
        <v/>
      </c>
      <c r="B4176" s="18">
        <f>IF('Debt Inputs'!A76="","",'Debt Inputs'!A76)</f>
        <v/>
      </c>
      <c r="C4176" s="19">
        <f>IF(B4176="","",IFERROR(VLOOKUP(B4176,'Debt Inputs'!$A$6:$M$105,2,FALSE),""))</f>
        <v/>
      </c>
      <c r="D4176" s="48">
        <f>IF(B4176="","",K4076)</f>
        <v/>
      </c>
      <c r="E4176" s="21">
        <f>IF(B4176="","",IFERROR(VLOOKUP(B4176,'Debt Inputs'!$A$6:$M$105,5,FALSE),0))</f>
        <v/>
      </c>
      <c r="F4176" s="48">
        <f>IF(D4176="","",IFERROR(D4176*E4176/12,0))</f>
        <v/>
      </c>
      <c r="G4176" s="48">
        <f>IF(D4176="","",MIN(IFERROR(VLOOKUP(B4176,'Debt Inputs'!$A$6:$M$105,7,FALSE),0),D4176+F4176))</f>
        <v/>
      </c>
      <c r="H4176" s="48">
        <f>IF(D4176="","",IF(L4176=1,MAX(0,'Debt Inputs'!$B$2-SUM($G$4106:$G$4205)),0))</f>
        <v/>
      </c>
      <c r="I4176" s="48">
        <f>IF(D4176="","",MIN(D4176+F4176,G4176+H4176))</f>
        <v/>
      </c>
      <c r="J4176" s="48">
        <f>IF(D4176="","",MIN(D4176,MAX(0,I4176-F4176)))</f>
        <v/>
      </c>
      <c r="K4176" s="48">
        <f>IF(D4176="","",MAX(0,D4176+F4176-I4176))</f>
        <v/>
      </c>
      <c r="L4176" s="18">
        <f>IF(D4176="","",IF(D4176&lt;=0,"",1+COUNTIFS($D$4106:$D$4205,"&gt;0",$E$4106:$E$4205,"&gt;"&amp;E4176)))</f>
        <v/>
      </c>
      <c r="M4176" s="18">
        <f>IF(D4176="","",IF(AND(K4176&gt;0,L4176=1),"Yes","No"))</f>
        <v/>
      </c>
      <c r="N4176" s="48">
        <f>IF(D4176="","",N4076+F4176)</f>
        <v/>
      </c>
      <c r="O4176" s="47">
        <f>IF(D4176="","",IF(AND(K4176=0,K4076&gt;0),C4176,""))</f>
        <v/>
      </c>
    </row>
    <row r="4177">
      <c r="A4177" s="49">
        <f>IF(B4177="","",DATE(YEAR('Debt Inputs'!$E$2),MONTH('Debt Inputs'!$E$2)+41,1))</f>
        <v/>
      </c>
      <c r="B4177" s="23">
        <f>IF('Debt Inputs'!A77="","",'Debt Inputs'!A77)</f>
        <v/>
      </c>
      <c r="C4177" s="24">
        <f>IF(B4177="","",IFERROR(VLOOKUP(B4177,'Debt Inputs'!$A$6:$M$105,2,FALSE),""))</f>
        <v/>
      </c>
      <c r="D4177" s="50">
        <f>IF(B4177="","",K4077)</f>
        <v/>
      </c>
      <c r="E4177" s="26">
        <f>IF(B4177="","",IFERROR(VLOOKUP(B4177,'Debt Inputs'!$A$6:$M$105,5,FALSE),0))</f>
        <v/>
      </c>
      <c r="F4177" s="50">
        <f>IF(D4177="","",IFERROR(D4177*E4177/12,0))</f>
        <v/>
      </c>
      <c r="G4177" s="50">
        <f>IF(D4177="","",MIN(IFERROR(VLOOKUP(B4177,'Debt Inputs'!$A$6:$M$105,7,FALSE),0),D4177+F4177))</f>
        <v/>
      </c>
      <c r="H4177" s="50">
        <f>IF(D4177="","",IF(L4177=1,MAX(0,'Debt Inputs'!$B$2-SUM($G$4106:$G$4205)),0))</f>
        <v/>
      </c>
      <c r="I4177" s="50">
        <f>IF(D4177="","",MIN(D4177+F4177,G4177+H4177))</f>
        <v/>
      </c>
      <c r="J4177" s="50">
        <f>IF(D4177="","",MIN(D4177,MAX(0,I4177-F4177)))</f>
        <v/>
      </c>
      <c r="K4177" s="50">
        <f>IF(D4177="","",MAX(0,D4177+F4177-I4177))</f>
        <v/>
      </c>
      <c r="L4177" s="23">
        <f>IF(D4177="","",IF(D4177&lt;=0,"",1+COUNTIFS($D$4106:$D$4205,"&gt;0",$E$4106:$E$4205,"&gt;"&amp;E4177)))</f>
        <v/>
      </c>
      <c r="M4177" s="23">
        <f>IF(D4177="","",IF(AND(K4177&gt;0,L4177=1),"Yes","No"))</f>
        <v/>
      </c>
      <c r="N4177" s="50">
        <f>IF(D4177="","",N4077+F4177)</f>
        <v/>
      </c>
      <c r="O4177" s="49">
        <f>IF(D4177="","",IF(AND(K4177=0,K4077&gt;0),C4177,""))</f>
        <v/>
      </c>
    </row>
    <row r="4178">
      <c r="A4178" s="47">
        <f>IF(B4178="","",DATE(YEAR('Debt Inputs'!$E$2),MONTH('Debt Inputs'!$E$2)+41,1))</f>
        <v/>
      </c>
      <c r="B4178" s="18">
        <f>IF('Debt Inputs'!A78="","",'Debt Inputs'!A78)</f>
        <v/>
      </c>
      <c r="C4178" s="19">
        <f>IF(B4178="","",IFERROR(VLOOKUP(B4178,'Debt Inputs'!$A$6:$M$105,2,FALSE),""))</f>
        <v/>
      </c>
      <c r="D4178" s="48">
        <f>IF(B4178="","",K4078)</f>
        <v/>
      </c>
      <c r="E4178" s="21">
        <f>IF(B4178="","",IFERROR(VLOOKUP(B4178,'Debt Inputs'!$A$6:$M$105,5,FALSE),0))</f>
        <v/>
      </c>
      <c r="F4178" s="48">
        <f>IF(D4178="","",IFERROR(D4178*E4178/12,0))</f>
        <v/>
      </c>
      <c r="G4178" s="48">
        <f>IF(D4178="","",MIN(IFERROR(VLOOKUP(B4178,'Debt Inputs'!$A$6:$M$105,7,FALSE),0),D4178+F4178))</f>
        <v/>
      </c>
      <c r="H4178" s="48">
        <f>IF(D4178="","",IF(L4178=1,MAX(0,'Debt Inputs'!$B$2-SUM($G$4106:$G$4205)),0))</f>
        <v/>
      </c>
      <c r="I4178" s="48">
        <f>IF(D4178="","",MIN(D4178+F4178,G4178+H4178))</f>
        <v/>
      </c>
      <c r="J4178" s="48">
        <f>IF(D4178="","",MIN(D4178,MAX(0,I4178-F4178)))</f>
        <v/>
      </c>
      <c r="K4178" s="48">
        <f>IF(D4178="","",MAX(0,D4178+F4178-I4178))</f>
        <v/>
      </c>
      <c r="L4178" s="18">
        <f>IF(D4178="","",IF(D4178&lt;=0,"",1+COUNTIFS($D$4106:$D$4205,"&gt;0",$E$4106:$E$4205,"&gt;"&amp;E4178)))</f>
        <v/>
      </c>
      <c r="M4178" s="18">
        <f>IF(D4178="","",IF(AND(K4178&gt;0,L4178=1),"Yes","No"))</f>
        <v/>
      </c>
      <c r="N4178" s="48">
        <f>IF(D4178="","",N4078+F4178)</f>
        <v/>
      </c>
      <c r="O4178" s="47">
        <f>IF(D4178="","",IF(AND(K4178=0,K4078&gt;0),C4178,""))</f>
        <v/>
      </c>
    </row>
    <row r="4179">
      <c r="A4179" s="49">
        <f>IF(B4179="","",DATE(YEAR('Debt Inputs'!$E$2),MONTH('Debt Inputs'!$E$2)+41,1))</f>
        <v/>
      </c>
      <c r="B4179" s="23">
        <f>IF('Debt Inputs'!A79="","",'Debt Inputs'!A79)</f>
        <v/>
      </c>
      <c r="C4179" s="24">
        <f>IF(B4179="","",IFERROR(VLOOKUP(B4179,'Debt Inputs'!$A$6:$M$105,2,FALSE),""))</f>
        <v/>
      </c>
      <c r="D4179" s="50">
        <f>IF(B4179="","",K4079)</f>
        <v/>
      </c>
      <c r="E4179" s="26">
        <f>IF(B4179="","",IFERROR(VLOOKUP(B4179,'Debt Inputs'!$A$6:$M$105,5,FALSE),0))</f>
        <v/>
      </c>
      <c r="F4179" s="50">
        <f>IF(D4179="","",IFERROR(D4179*E4179/12,0))</f>
        <v/>
      </c>
      <c r="G4179" s="50">
        <f>IF(D4179="","",MIN(IFERROR(VLOOKUP(B4179,'Debt Inputs'!$A$6:$M$105,7,FALSE),0),D4179+F4179))</f>
        <v/>
      </c>
      <c r="H4179" s="50">
        <f>IF(D4179="","",IF(L4179=1,MAX(0,'Debt Inputs'!$B$2-SUM($G$4106:$G$4205)),0))</f>
        <v/>
      </c>
      <c r="I4179" s="50">
        <f>IF(D4179="","",MIN(D4179+F4179,G4179+H4179))</f>
        <v/>
      </c>
      <c r="J4179" s="50">
        <f>IF(D4179="","",MIN(D4179,MAX(0,I4179-F4179)))</f>
        <v/>
      </c>
      <c r="K4179" s="50">
        <f>IF(D4179="","",MAX(0,D4179+F4179-I4179))</f>
        <v/>
      </c>
      <c r="L4179" s="23">
        <f>IF(D4179="","",IF(D4179&lt;=0,"",1+COUNTIFS($D$4106:$D$4205,"&gt;0",$E$4106:$E$4205,"&gt;"&amp;E4179)))</f>
        <v/>
      </c>
      <c r="M4179" s="23">
        <f>IF(D4179="","",IF(AND(K4179&gt;0,L4179=1),"Yes","No"))</f>
        <v/>
      </c>
      <c r="N4179" s="50">
        <f>IF(D4179="","",N4079+F4179)</f>
        <v/>
      </c>
      <c r="O4179" s="49">
        <f>IF(D4179="","",IF(AND(K4179=0,K4079&gt;0),C4179,""))</f>
        <v/>
      </c>
    </row>
    <row r="4180">
      <c r="A4180" s="47">
        <f>IF(B4180="","",DATE(YEAR('Debt Inputs'!$E$2),MONTH('Debt Inputs'!$E$2)+41,1))</f>
        <v/>
      </c>
      <c r="B4180" s="18">
        <f>IF('Debt Inputs'!A80="","",'Debt Inputs'!A80)</f>
        <v/>
      </c>
      <c r="C4180" s="19">
        <f>IF(B4180="","",IFERROR(VLOOKUP(B4180,'Debt Inputs'!$A$6:$M$105,2,FALSE),""))</f>
        <v/>
      </c>
      <c r="D4180" s="48">
        <f>IF(B4180="","",K4080)</f>
        <v/>
      </c>
      <c r="E4180" s="21">
        <f>IF(B4180="","",IFERROR(VLOOKUP(B4180,'Debt Inputs'!$A$6:$M$105,5,FALSE),0))</f>
        <v/>
      </c>
      <c r="F4180" s="48">
        <f>IF(D4180="","",IFERROR(D4180*E4180/12,0))</f>
        <v/>
      </c>
      <c r="G4180" s="48">
        <f>IF(D4180="","",MIN(IFERROR(VLOOKUP(B4180,'Debt Inputs'!$A$6:$M$105,7,FALSE),0),D4180+F4180))</f>
        <v/>
      </c>
      <c r="H4180" s="48">
        <f>IF(D4180="","",IF(L4180=1,MAX(0,'Debt Inputs'!$B$2-SUM($G$4106:$G$4205)),0))</f>
        <v/>
      </c>
      <c r="I4180" s="48">
        <f>IF(D4180="","",MIN(D4180+F4180,G4180+H4180))</f>
        <v/>
      </c>
      <c r="J4180" s="48">
        <f>IF(D4180="","",MIN(D4180,MAX(0,I4180-F4180)))</f>
        <v/>
      </c>
      <c r="K4180" s="48">
        <f>IF(D4180="","",MAX(0,D4180+F4180-I4180))</f>
        <v/>
      </c>
      <c r="L4180" s="18">
        <f>IF(D4180="","",IF(D4180&lt;=0,"",1+COUNTIFS($D$4106:$D$4205,"&gt;0",$E$4106:$E$4205,"&gt;"&amp;E4180)))</f>
        <v/>
      </c>
      <c r="M4180" s="18">
        <f>IF(D4180="","",IF(AND(K4180&gt;0,L4180=1),"Yes","No"))</f>
        <v/>
      </c>
      <c r="N4180" s="48">
        <f>IF(D4180="","",N4080+F4180)</f>
        <v/>
      </c>
      <c r="O4180" s="47">
        <f>IF(D4180="","",IF(AND(K4180=0,K4080&gt;0),C4180,""))</f>
        <v/>
      </c>
    </row>
    <row r="4181">
      <c r="A4181" s="49">
        <f>IF(B4181="","",DATE(YEAR('Debt Inputs'!$E$2),MONTH('Debt Inputs'!$E$2)+41,1))</f>
        <v/>
      </c>
      <c r="B4181" s="23">
        <f>IF('Debt Inputs'!A81="","",'Debt Inputs'!A81)</f>
        <v/>
      </c>
      <c r="C4181" s="24">
        <f>IF(B4181="","",IFERROR(VLOOKUP(B4181,'Debt Inputs'!$A$6:$M$105,2,FALSE),""))</f>
        <v/>
      </c>
      <c r="D4181" s="50">
        <f>IF(B4181="","",K4081)</f>
        <v/>
      </c>
      <c r="E4181" s="26">
        <f>IF(B4181="","",IFERROR(VLOOKUP(B4181,'Debt Inputs'!$A$6:$M$105,5,FALSE),0))</f>
        <v/>
      </c>
      <c r="F4181" s="50">
        <f>IF(D4181="","",IFERROR(D4181*E4181/12,0))</f>
        <v/>
      </c>
      <c r="G4181" s="50">
        <f>IF(D4181="","",MIN(IFERROR(VLOOKUP(B4181,'Debt Inputs'!$A$6:$M$105,7,FALSE),0),D4181+F4181))</f>
        <v/>
      </c>
      <c r="H4181" s="50">
        <f>IF(D4181="","",IF(L4181=1,MAX(0,'Debt Inputs'!$B$2-SUM($G$4106:$G$4205)),0))</f>
        <v/>
      </c>
      <c r="I4181" s="50">
        <f>IF(D4181="","",MIN(D4181+F4181,G4181+H4181))</f>
        <v/>
      </c>
      <c r="J4181" s="50">
        <f>IF(D4181="","",MIN(D4181,MAX(0,I4181-F4181)))</f>
        <v/>
      </c>
      <c r="K4181" s="50">
        <f>IF(D4181="","",MAX(0,D4181+F4181-I4181))</f>
        <v/>
      </c>
      <c r="L4181" s="23">
        <f>IF(D4181="","",IF(D4181&lt;=0,"",1+COUNTIFS($D$4106:$D$4205,"&gt;0",$E$4106:$E$4205,"&gt;"&amp;E4181)))</f>
        <v/>
      </c>
      <c r="M4181" s="23">
        <f>IF(D4181="","",IF(AND(K4181&gt;0,L4181=1),"Yes","No"))</f>
        <v/>
      </c>
      <c r="N4181" s="50">
        <f>IF(D4181="","",N4081+F4181)</f>
        <v/>
      </c>
      <c r="O4181" s="49">
        <f>IF(D4181="","",IF(AND(K4181=0,K4081&gt;0),C4181,""))</f>
        <v/>
      </c>
    </row>
    <row r="4182">
      <c r="A4182" s="47">
        <f>IF(B4182="","",DATE(YEAR('Debt Inputs'!$E$2),MONTH('Debt Inputs'!$E$2)+41,1))</f>
        <v/>
      </c>
      <c r="B4182" s="18">
        <f>IF('Debt Inputs'!A82="","",'Debt Inputs'!A82)</f>
        <v/>
      </c>
      <c r="C4182" s="19">
        <f>IF(B4182="","",IFERROR(VLOOKUP(B4182,'Debt Inputs'!$A$6:$M$105,2,FALSE),""))</f>
        <v/>
      </c>
      <c r="D4182" s="48">
        <f>IF(B4182="","",K4082)</f>
        <v/>
      </c>
      <c r="E4182" s="21">
        <f>IF(B4182="","",IFERROR(VLOOKUP(B4182,'Debt Inputs'!$A$6:$M$105,5,FALSE),0))</f>
        <v/>
      </c>
      <c r="F4182" s="48">
        <f>IF(D4182="","",IFERROR(D4182*E4182/12,0))</f>
        <v/>
      </c>
      <c r="G4182" s="48">
        <f>IF(D4182="","",MIN(IFERROR(VLOOKUP(B4182,'Debt Inputs'!$A$6:$M$105,7,FALSE),0),D4182+F4182))</f>
        <v/>
      </c>
      <c r="H4182" s="48">
        <f>IF(D4182="","",IF(L4182=1,MAX(0,'Debt Inputs'!$B$2-SUM($G$4106:$G$4205)),0))</f>
        <v/>
      </c>
      <c r="I4182" s="48">
        <f>IF(D4182="","",MIN(D4182+F4182,G4182+H4182))</f>
        <v/>
      </c>
      <c r="J4182" s="48">
        <f>IF(D4182="","",MIN(D4182,MAX(0,I4182-F4182)))</f>
        <v/>
      </c>
      <c r="K4182" s="48">
        <f>IF(D4182="","",MAX(0,D4182+F4182-I4182))</f>
        <v/>
      </c>
      <c r="L4182" s="18">
        <f>IF(D4182="","",IF(D4182&lt;=0,"",1+COUNTIFS($D$4106:$D$4205,"&gt;0",$E$4106:$E$4205,"&gt;"&amp;E4182)))</f>
        <v/>
      </c>
      <c r="M4182" s="18">
        <f>IF(D4182="","",IF(AND(K4182&gt;0,L4182=1),"Yes","No"))</f>
        <v/>
      </c>
      <c r="N4182" s="48">
        <f>IF(D4182="","",N4082+F4182)</f>
        <v/>
      </c>
      <c r="O4182" s="47">
        <f>IF(D4182="","",IF(AND(K4182=0,K4082&gt;0),C4182,""))</f>
        <v/>
      </c>
    </row>
    <row r="4183">
      <c r="A4183" s="49">
        <f>IF(B4183="","",DATE(YEAR('Debt Inputs'!$E$2),MONTH('Debt Inputs'!$E$2)+41,1))</f>
        <v/>
      </c>
      <c r="B4183" s="23">
        <f>IF('Debt Inputs'!A83="","",'Debt Inputs'!A83)</f>
        <v/>
      </c>
      <c r="C4183" s="24">
        <f>IF(B4183="","",IFERROR(VLOOKUP(B4183,'Debt Inputs'!$A$6:$M$105,2,FALSE),""))</f>
        <v/>
      </c>
      <c r="D4183" s="50">
        <f>IF(B4183="","",K4083)</f>
        <v/>
      </c>
      <c r="E4183" s="26">
        <f>IF(B4183="","",IFERROR(VLOOKUP(B4183,'Debt Inputs'!$A$6:$M$105,5,FALSE),0))</f>
        <v/>
      </c>
      <c r="F4183" s="50">
        <f>IF(D4183="","",IFERROR(D4183*E4183/12,0))</f>
        <v/>
      </c>
      <c r="G4183" s="50">
        <f>IF(D4183="","",MIN(IFERROR(VLOOKUP(B4183,'Debt Inputs'!$A$6:$M$105,7,FALSE),0),D4183+F4183))</f>
        <v/>
      </c>
      <c r="H4183" s="50">
        <f>IF(D4183="","",IF(L4183=1,MAX(0,'Debt Inputs'!$B$2-SUM($G$4106:$G$4205)),0))</f>
        <v/>
      </c>
      <c r="I4183" s="50">
        <f>IF(D4183="","",MIN(D4183+F4183,G4183+H4183))</f>
        <v/>
      </c>
      <c r="J4183" s="50">
        <f>IF(D4183="","",MIN(D4183,MAX(0,I4183-F4183)))</f>
        <v/>
      </c>
      <c r="K4183" s="50">
        <f>IF(D4183="","",MAX(0,D4183+F4183-I4183))</f>
        <v/>
      </c>
      <c r="L4183" s="23">
        <f>IF(D4183="","",IF(D4183&lt;=0,"",1+COUNTIFS($D$4106:$D$4205,"&gt;0",$E$4106:$E$4205,"&gt;"&amp;E4183)))</f>
        <v/>
      </c>
      <c r="M4183" s="23">
        <f>IF(D4183="","",IF(AND(K4183&gt;0,L4183=1),"Yes","No"))</f>
        <v/>
      </c>
      <c r="N4183" s="50">
        <f>IF(D4183="","",N4083+F4183)</f>
        <v/>
      </c>
      <c r="O4183" s="49">
        <f>IF(D4183="","",IF(AND(K4183=0,K4083&gt;0),C4183,""))</f>
        <v/>
      </c>
    </row>
    <row r="4184">
      <c r="A4184" s="47">
        <f>IF(B4184="","",DATE(YEAR('Debt Inputs'!$E$2),MONTH('Debt Inputs'!$E$2)+41,1))</f>
        <v/>
      </c>
      <c r="B4184" s="18">
        <f>IF('Debt Inputs'!A84="","",'Debt Inputs'!A84)</f>
        <v/>
      </c>
      <c r="C4184" s="19">
        <f>IF(B4184="","",IFERROR(VLOOKUP(B4184,'Debt Inputs'!$A$6:$M$105,2,FALSE),""))</f>
        <v/>
      </c>
      <c r="D4184" s="48">
        <f>IF(B4184="","",K4084)</f>
        <v/>
      </c>
      <c r="E4184" s="21">
        <f>IF(B4184="","",IFERROR(VLOOKUP(B4184,'Debt Inputs'!$A$6:$M$105,5,FALSE),0))</f>
        <v/>
      </c>
      <c r="F4184" s="48">
        <f>IF(D4184="","",IFERROR(D4184*E4184/12,0))</f>
        <v/>
      </c>
      <c r="G4184" s="48">
        <f>IF(D4184="","",MIN(IFERROR(VLOOKUP(B4184,'Debt Inputs'!$A$6:$M$105,7,FALSE),0),D4184+F4184))</f>
        <v/>
      </c>
      <c r="H4184" s="48">
        <f>IF(D4184="","",IF(L4184=1,MAX(0,'Debt Inputs'!$B$2-SUM($G$4106:$G$4205)),0))</f>
        <v/>
      </c>
      <c r="I4184" s="48">
        <f>IF(D4184="","",MIN(D4184+F4184,G4184+H4184))</f>
        <v/>
      </c>
      <c r="J4184" s="48">
        <f>IF(D4184="","",MIN(D4184,MAX(0,I4184-F4184)))</f>
        <v/>
      </c>
      <c r="K4184" s="48">
        <f>IF(D4184="","",MAX(0,D4184+F4184-I4184))</f>
        <v/>
      </c>
      <c r="L4184" s="18">
        <f>IF(D4184="","",IF(D4184&lt;=0,"",1+COUNTIFS($D$4106:$D$4205,"&gt;0",$E$4106:$E$4205,"&gt;"&amp;E4184)))</f>
        <v/>
      </c>
      <c r="M4184" s="18">
        <f>IF(D4184="","",IF(AND(K4184&gt;0,L4184=1),"Yes","No"))</f>
        <v/>
      </c>
      <c r="N4184" s="48">
        <f>IF(D4184="","",N4084+F4184)</f>
        <v/>
      </c>
      <c r="O4184" s="47">
        <f>IF(D4184="","",IF(AND(K4184=0,K4084&gt;0),C4184,""))</f>
        <v/>
      </c>
    </row>
    <row r="4185">
      <c r="A4185" s="49">
        <f>IF(B4185="","",DATE(YEAR('Debt Inputs'!$E$2),MONTH('Debt Inputs'!$E$2)+41,1))</f>
        <v/>
      </c>
      <c r="B4185" s="23">
        <f>IF('Debt Inputs'!A85="","",'Debt Inputs'!A85)</f>
        <v/>
      </c>
      <c r="C4185" s="24">
        <f>IF(B4185="","",IFERROR(VLOOKUP(B4185,'Debt Inputs'!$A$6:$M$105,2,FALSE),""))</f>
        <v/>
      </c>
      <c r="D4185" s="50">
        <f>IF(B4185="","",K4085)</f>
        <v/>
      </c>
      <c r="E4185" s="26">
        <f>IF(B4185="","",IFERROR(VLOOKUP(B4185,'Debt Inputs'!$A$6:$M$105,5,FALSE),0))</f>
        <v/>
      </c>
      <c r="F4185" s="50">
        <f>IF(D4185="","",IFERROR(D4185*E4185/12,0))</f>
        <v/>
      </c>
      <c r="G4185" s="50">
        <f>IF(D4185="","",MIN(IFERROR(VLOOKUP(B4185,'Debt Inputs'!$A$6:$M$105,7,FALSE),0),D4185+F4185))</f>
        <v/>
      </c>
      <c r="H4185" s="50">
        <f>IF(D4185="","",IF(L4185=1,MAX(0,'Debt Inputs'!$B$2-SUM($G$4106:$G$4205)),0))</f>
        <v/>
      </c>
      <c r="I4185" s="50">
        <f>IF(D4185="","",MIN(D4185+F4185,G4185+H4185))</f>
        <v/>
      </c>
      <c r="J4185" s="50">
        <f>IF(D4185="","",MIN(D4185,MAX(0,I4185-F4185)))</f>
        <v/>
      </c>
      <c r="K4185" s="50">
        <f>IF(D4185="","",MAX(0,D4185+F4185-I4185))</f>
        <v/>
      </c>
      <c r="L4185" s="23">
        <f>IF(D4185="","",IF(D4185&lt;=0,"",1+COUNTIFS($D$4106:$D$4205,"&gt;0",$E$4106:$E$4205,"&gt;"&amp;E4185)))</f>
        <v/>
      </c>
      <c r="M4185" s="23">
        <f>IF(D4185="","",IF(AND(K4185&gt;0,L4185=1),"Yes","No"))</f>
        <v/>
      </c>
      <c r="N4185" s="50">
        <f>IF(D4185="","",N4085+F4185)</f>
        <v/>
      </c>
      <c r="O4185" s="49">
        <f>IF(D4185="","",IF(AND(K4185=0,K4085&gt;0),C4185,""))</f>
        <v/>
      </c>
    </row>
    <row r="4186">
      <c r="A4186" s="47">
        <f>IF(B4186="","",DATE(YEAR('Debt Inputs'!$E$2),MONTH('Debt Inputs'!$E$2)+41,1))</f>
        <v/>
      </c>
      <c r="B4186" s="18">
        <f>IF('Debt Inputs'!A86="","",'Debt Inputs'!A86)</f>
        <v/>
      </c>
      <c r="C4186" s="19">
        <f>IF(B4186="","",IFERROR(VLOOKUP(B4186,'Debt Inputs'!$A$6:$M$105,2,FALSE),""))</f>
        <v/>
      </c>
      <c r="D4186" s="48">
        <f>IF(B4186="","",K4086)</f>
        <v/>
      </c>
      <c r="E4186" s="21">
        <f>IF(B4186="","",IFERROR(VLOOKUP(B4186,'Debt Inputs'!$A$6:$M$105,5,FALSE),0))</f>
        <v/>
      </c>
      <c r="F4186" s="48">
        <f>IF(D4186="","",IFERROR(D4186*E4186/12,0))</f>
        <v/>
      </c>
      <c r="G4186" s="48">
        <f>IF(D4186="","",MIN(IFERROR(VLOOKUP(B4186,'Debt Inputs'!$A$6:$M$105,7,FALSE),0),D4186+F4186))</f>
        <v/>
      </c>
      <c r="H4186" s="48">
        <f>IF(D4186="","",IF(L4186=1,MAX(0,'Debt Inputs'!$B$2-SUM($G$4106:$G$4205)),0))</f>
        <v/>
      </c>
      <c r="I4186" s="48">
        <f>IF(D4186="","",MIN(D4186+F4186,G4186+H4186))</f>
        <v/>
      </c>
      <c r="J4186" s="48">
        <f>IF(D4186="","",MIN(D4186,MAX(0,I4186-F4186)))</f>
        <v/>
      </c>
      <c r="K4186" s="48">
        <f>IF(D4186="","",MAX(0,D4186+F4186-I4186))</f>
        <v/>
      </c>
      <c r="L4186" s="18">
        <f>IF(D4186="","",IF(D4186&lt;=0,"",1+COUNTIFS($D$4106:$D$4205,"&gt;0",$E$4106:$E$4205,"&gt;"&amp;E4186)))</f>
        <v/>
      </c>
      <c r="M4186" s="18">
        <f>IF(D4186="","",IF(AND(K4186&gt;0,L4186=1),"Yes","No"))</f>
        <v/>
      </c>
      <c r="N4186" s="48">
        <f>IF(D4186="","",N4086+F4186)</f>
        <v/>
      </c>
      <c r="O4186" s="47">
        <f>IF(D4186="","",IF(AND(K4186=0,K4086&gt;0),C4186,""))</f>
        <v/>
      </c>
    </row>
    <row r="4187">
      <c r="A4187" s="49">
        <f>IF(B4187="","",DATE(YEAR('Debt Inputs'!$E$2),MONTH('Debt Inputs'!$E$2)+41,1))</f>
        <v/>
      </c>
      <c r="B4187" s="23">
        <f>IF('Debt Inputs'!A87="","",'Debt Inputs'!A87)</f>
        <v/>
      </c>
      <c r="C4187" s="24">
        <f>IF(B4187="","",IFERROR(VLOOKUP(B4187,'Debt Inputs'!$A$6:$M$105,2,FALSE),""))</f>
        <v/>
      </c>
      <c r="D4187" s="50">
        <f>IF(B4187="","",K4087)</f>
        <v/>
      </c>
      <c r="E4187" s="26">
        <f>IF(B4187="","",IFERROR(VLOOKUP(B4187,'Debt Inputs'!$A$6:$M$105,5,FALSE),0))</f>
        <v/>
      </c>
      <c r="F4187" s="50">
        <f>IF(D4187="","",IFERROR(D4187*E4187/12,0))</f>
        <v/>
      </c>
      <c r="G4187" s="50">
        <f>IF(D4187="","",MIN(IFERROR(VLOOKUP(B4187,'Debt Inputs'!$A$6:$M$105,7,FALSE),0),D4187+F4187))</f>
        <v/>
      </c>
      <c r="H4187" s="50">
        <f>IF(D4187="","",IF(L4187=1,MAX(0,'Debt Inputs'!$B$2-SUM($G$4106:$G$4205)),0))</f>
        <v/>
      </c>
      <c r="I4187" s="50">
        <f>IF(D4187="","",MIN(D4187+F4187,G4187+H4187))</f>
        <v/>
      </c>
      <c r="J4187" s="50">
        <f>IF(D4187="","",MIN(D4187,MAX(0,I4187-F4187)))</f>
        <v/>
      </c>
      <c r="K4187" s="50">
        <f>IF(D4187="","",MAX(0,D4187+F4187-I4187))</f>
        <v/>
      </c>
      <c r="L4187" s="23">
        <f>IF(D4187="","",IF(D4187&lt;=0,"",1+COUNTIFS($D$4106:$D$4205,"&gt;0",$E$4106:$E$4205,"&gt;"&amp;E4187)))</f>
        <v/>
      </c>
      <c r="M4187" s="23">
        <f>IF(D4187="","",IF(AND(K4187&gt;0,L4187=1),"Yes","No"))</f>
        <v/>
      </c>
      <c r="N4187" s="50">
        <f>IF(D4187="","",N4087+F4187)</f>
        <v/>
      </c>
      <c r="O4187" s="49">
        <f>IF(D4187="","",IF(AND(K4187=0,K4087&gt;0),C4187,""))</f>
        <v/>
      </c>
    </row>
    <row r="4188">
      <c r="A4188" s="47">
        <f>IF(B4188="","",DATE(YEAR('Debt Inputs'!$E$2),MONTH('Debt Inputs'!$E$2)+41,1))</f>
        <v/>
      </c>
      <c r="B4188" s="18">
        <f>IF('Debt Inputs'!A88="","",'Debt Inputs'!A88)</f>
        <v/>
      </c>
      <c r="C4188" s="19">
        <f>IF(B4188="","",IFERROR(VLOOKUP(B4188,'Debt Inputs'!$A$6:$M$105,2,FALSE),""))</f>
        <v/>
      </c>
      <c r="D4188" s="48">
        <f>IF(B4188="","",K4088)</f>
        <v/>
      </c>
      <c r="E4188" s="21">
        <f>IF(B4188="","",IFERROR(VLOOKUP(B4188,'Debt Inputs'!$A$6:$M$105,5,FALSE),0))</f>
        <v/>
      </c>
      <c r="F4188" s="48">
        <f>IF(D4188="","",IFERROR(D4188*E4188/12,0))</f>
        <v/>
      </c>
      <c r="G4188" s="48">
        <f>IF(D4188="","",MIN(IFERROR(VLOOKUP(B4188,'Debt Inputs'!$A$6:$M$105,7,FALSE),0),D4188+F4188))</f>
        <v/>
      </c>
      <c r="H4188" s="48">
        <f>IF(D4188="","",IF(L4188=1,MAX(0,'Debt Inputs'!$B$2-SUM($G$4106:$G$4205)),0))</f>
        <v/>
      </c>
      <c r="I4188" s="48">
        <f>IF(D4188="","",MIN(D4188+F4188,G4188+H4188))</f>
        <v/>
      </c>
      <c r="J4188" s="48">
        <f>IF(D4188="","",MIN(D4188,MAX(0,I4188-F4188)))</f>
        <v/>
      </c>
      <c r="K4188" s="48">
        <f>IF(D4188="","",MAX(0,D4188+F4188-I4188))</f>
        <v/>
      </c>
      <c r="L4188" s="18">
        <f>IF(D4188="","",IF(D4188&lt;=0,"",1+COUNTIFS($D$4106:$D$4205,"&gt;0",$E$4106:$E$4205,"&gt;"&amp;E4188)))</f>
        <v/>
      </c>
      <c r="M4188" s="18">
        <f>IF(D4188="","",IF(AND(K4188&gt;0,L4188=1),"Yes","No"))</f>
        <v/>
      </c>
      <c r="N4188" s="48">
        <f>IF(D4188="","",N4088+F4188)</f>
        <v/>
      </c>
      <c r="O4188" s="47">
        <f>IF(D4188="","",IF(AND(K4188=0,K4088&gt;0),C4188,""))</f>
        <v/>
      </c>
    </row>
    <row r="4189">
      <c r="A4189" s="49">
        <f>IF(B4189="","",DATE(YEAR('Debt Inputs'!$E$2),MONTH('Debt Inputs'!$E$2)+41,1))</f>
        <v/>
      </c>
      <c r="B4189" s="23">
        <f>IF('Debt Inputs'!A89="","",'Debt Inputs'!A89)</f>
        <v/>
      </c>
      <c r="C4189" s="24">
        <f>IF(B4189="","",IFERROR(VLOOKUP(B4189,'Debt Inputs'!$A$6:$M$105,2,FALSE),""))</f>
        <v/>
      </c>
      <c r="D4189" s="50">
        <f>IF(B4189="","",K4089)</f>
        <v/>
      </c>
      <c r="E4189" s="26">
        <f>IF(B4189="","",IFERROR(VLOOKUP(B4189,'Debt Inputs'!$A$6:$M$105,5,FALSE),0))</f>
        <v/>
      </c>
      <c r="F4189" s="50">
        <f>IF(D4189="","",IFERROR(D4189*E4189/12,0))</f>
        <v/>
      </c>
      <c r="G4189" s="50">
        <f>IF(D4189="","",MIN(IFERROR(VLOOKUP(B4189,'Debt Inputs'!$A$6:$M$105,7,FALSE),0),D4189+F4189))</f>
        <v/>
      </c>
      <c r="H4189" s="50">
        <f>IF(D4189="","",IF(L4189=1,MAX(0,'Debt Inputs'!$B$2-SUM($G$4106:$G$4205)),0))</f>
        <v/>
      </c>
      <c r="I4189" s="50">
        <f>IF(D4189="","",MIN(D4189+F4189,G4189+H4189))</f>
        <v/>
      </c>
      <c r="J4189" s="50">
        <f>IF(D4189="","",MIN(D4189,MAX(0,I4189-F4189)))</f>
        <v/>
      </c>
      <c r="K4189" s="50">
        <f>IF(D4189="","",MAX(0,D4189+F4189-I4189))</f>
        <v/>
      </c>
      <c r="L4189" s="23">
        <f>IF(D4189="","",IF(D4189&lt;=0,"",1+COUNTIFS($D$4106:$D$4205,"&gt;0",$E$4106:$E$4205,"&gt;"&amp;E4189)))</f>
        <v/>
      </c>
      <c r="M4189" s="23">
        <f>IF(D4189="","",IF(AND(K4189&gt;0,L4189=1),"Yes","No"))</f>
        <v/>
      </c>
      <c r="N4189" s="50">
        <f>IF(D4189="","",N4089+F4189)</f>
        <v/>
      </c>
      <c r="O4189" s="49">
        <f>IF(D4189="","",IF(AND(K4189=0,K4089&gt;0),C4189,""))</f>
        <v/>
      </c>
    </row>
    <row r="4190">
      <c r="A4190" s="47">
        <f>IF(B4190="","",DATE(YEAR('Debt Inputs'!$E$2),MONTH('Debt Inputs'!$E$2)+41,1))</f>
        <v/>
      </c>
      <c r="B4190" s="18">
        <f>IF('Debt Inputs'!A90="","",'Debt Inputs'!A90)</f>
        <v/>
      </c>
      <c r="C4190" s="19">
        <f>IF(B4190="","",IFERROR(VLOOKUP(B4190,'Debt Inputs'!$A$6:$M$105,2,FALSE),""))</f>
        <v/>
      </c>
      <c r="D4190" s="48">
        <f>IF(B4190="","",K4090)</f>
        <v/>
      </c>
      <c r="E4190" s="21">
        <f>IF(B4190="","",IFERROR(VLOOKUP(B4190,'Debt Inputs'!$A$6:$M$105,5,FALSE),0))</f>
        <v/>
      </c>
      <c r="F4190" s="48">
        <f>IF(D4190="","",IFERROR(D4190*E4190/12,0))</f>
        <v/>
      </c>
      <c r="G4190" s="48">
        <f>IF(D4190="","",MIN(IFERROR(VLOOKUP(B4190,'Debt Inputs'!$A$6:$M$105,7,FALSE),0),D4190+F4190))</f>
        <v/>
      </c>
      <c r="H4190" s="48">
        <f>IF(D4190="","",IF(L4190=1,MAX(0,'Debt Inputs'!$B$2-SUM($G$4106:$G$4205)),0))</f>
        <v/>
      </c>
      <c r="I4190" s="48">
        <f>IF(D4190="","",MIN(D4190+F4190,G4190+H4190))</f>
        <v/>
      </c>
      <c r="J4190" s="48">
        <f>IF(D4190="","",MIN(D4190,MAX(0,I4190-F4190)))</f>
        <v/>
      </c>
      <c r="K4190" s="48">
        <f>IF(D4190="","",MAX(0,D4190+F4190-I4190))</f>
        <v/>
      </c>
      <c r="L4190" s="18">
        <f>IF(D4190="","",IF(D4190&lt;=0,"",1+COUNTIFS($D$4106:$D$4205,"&gt;0",$E$4106:$E$4205,"&gt;"&amp;E4190)))</f>
        <v/>
      </c>
      <c r="M4190" s="18">
        <f>IF(D4190="","",IF(AND(K4190&gt;0,L4190=1),"Yes","No"))</f>
        <v/>
      </c>
      <c r="N4190" s="48">
        <f>IF(D4190="","",N4090+F4190)</f>
        <v/>
      </c>
      <c r="O4190" s="47">
        <f>IF(D4190="","",IF(AND(K4190=0,K4090&gt;0),C4190,""))</f>
        <v/>
      </c>
    </row>
    <row r="4191">
      <c r="A4191" s="49">
        <f>IF(B4191="","",DATE(YEAR('Debt Inputs'!$E$2),MONTH('Debt Inputs'!$E$2)+41,1))</f>
        <v/>
      </c>
      <c r="B4191" s="23">
        <f>IF('Debt Inputs'!A91="","",'Debt Inputs'!A91)</f>
        <v/>
      </c>
      <c r="C4191" s="24">
        <f>IF(B4191="","",IFERROR(VLOOKUP(B4191,'Debt Inputs'!$A$6:$M$105,2,FALSE),""))</f>
        <v/>
      </c>
      <c r="D4191" s="50">
        <f>IF(B4191="","",K4091)</f>
        <v/>
      </c>
      <c r="E4191" s="26">
        <f>IF(B4191="","",IFERROR(VLOOKUP(B4191,'Debt Inputs'!$A$6:$M$105,5,FALSE),0))</f>
        <v/>
      </c>
      <c r="F4191" s="50">
        <f>IF(D4191="","",IFERROR(D4191*E4191/12,0))</f>
        <v/>
      </c>
      <c r="G4191" s="50">
        <f>IF(D4191="","",MIN(IFERROR(VLOOKUP(B4191,'Debt Inputs'!$A$6:$M$105,7,FALSE),0),D4191+F4191))</f>
        <v/>
      </c>
      <c r="H4191" s="50">
        <f>IF(D4191="","",IF(L4191=1,MAX(0,'Debt Inputs'!$B$2-SUM($G$4106:$G$4205)),0))</f>
        <v/>
      </c>
      <c r="I4191" s="50">
        <f>IF(D4191="","",MIN(D4191+F4191,G4191+H4191))</f>
        <v/>
      </c>
      <c r="J4191" s="50">
        <f>IF(D4191="","",MIN(D4191,MAX(0,I4191-F4191)))</f>
        <v/>
      </c>
      <c r="K4191" s="50">
        <f>IF(D4191="","",MAX(0,D4191+F4191-I4191))</f>
        <v/>
      </c>
      <c r="L4191" s="23">
        <f>IF(D4191="","",IF(D4191&lt;=0,"",1+COUNTIFS($D$4106:$D$4205,"&gt;0",$E$4106:$E$4205,"&gt;"&amp;E4191)))</f>
        <v/>
      </c>
      <c r="M4191" s="23">
        <f>IF(D4191="","",IF(AND(K4191&gt;0,L4191=1),"Yes","No"))</f>
        <v/>
      </c>
      <c r="N4191" s="50">
        <f>IF(D4191="","",N4091+F4191)</f>
        <v/>
      </c>
      <c r="O4191" s="49">
        <f>IF(D4191="","",IF(AND(K4191=0,K4091&gt;0),C4191,""))</f>
        <v/>
      </c>
    </row>
    <row r="4192">
      <c r="A4192" s="47">
        <f>IF(B4192="","",DATE(YEAR('Debt Inputs'!$E$2),MONTH('Debt Inputs'!$E$2)+41,1))</f>
        <v/>
      </c>
      <c r="B4192" s="18">
        <f>IF('Debt Inputs'!A92="","",'Debt Inputs'!A92)</f>
        <v/>
      </c>
      <c r="C4192" s="19">
        <f>IF(B4192="","",IFERROR(VLOOKUP(B4192,'Debt Inputs'!$A$6:$M$105,2,FALSE),""))</f>
        <v/>
      </c>
      <c r="D4192" s="48">
        <f>IF(B4192="","",K4092)</f>
        <v/>
      </c>
      <c r="E4192" s="21">
        <f>IF(B4192="","",IFERROR(VLOOKUP(B4192,'Debt Inputs'!$A$6:$M$105,5,FALSE),0))</f>
        <v/>
      </c>
      <c r="F4192" s="48">
        <f>IF(D4192="","",IFERROR(D4192*E4192/12,0))</f>
        <v/>
      </c>
      <c r="G4192" s="48">
        <f>IF(D4192="","",MIN(IFERROR(VLOOKUP(B4192,'Debt Inputs'!$A$6:$M$105,7,FALSE),0),D4192+F4192))</f>
        <v/>
      </c>
      <c r="H4192" s="48">
        <f>IF(D4192="","",IF(L4192=1,MAX(0,'Debt Inputs'!$B$2-SUM($G$4106:$G$4205)),0))</f>
        <v/>
      </c>
      <c r="I4192" s="48">
        <f>IF(D4192="","",MIN(D4192+F4192,G4192+H4192))</f>
        <v/>
      </c>
      <c r="J4192" s="48">
        <f>IF(D4192="","",MIN(D4192,MAX(0,I4192-F4192)))</f>
        <v/>
      </c>
      <c r="K4192" s="48">
        <f>IF(D4192="","",MAX(0,D4192+F4192-I4192))</f>
        <v/>
      </c>
      <c r="L4192" s="18">
        <f>IF(D4192="","",IF(D4192&lt;=0,"",1+COUNTIFS($D$4106:$D$4205,"&gt;0",$E$4106:$E$4205,"&gt;"&amp;E4192)))</f>
        <v/>
      </c>
      <c r="M4192" s="18">
        <f>IF(D4192="","",IF(AND(K4192&gt;0,L4192=1),"Yes","No"))</f>
        <v/>
      </c>
      <c r="N4192" s="48">
        <f>IF(D4192="","",N4092+F4192)</f>
        <v/>
      </c>
      <c r="O4192" s="47">
        <f>IF(D4192="","",IF(AND(K4192=0,K4092&gt;0),C4192,""))</f>
        <v/>
      </c>
    </row>
    <row r="4193">
      <c r="A4193" s="49">
        <f>IF(B4193="","",DATE(YEAR('Debt Inputs'!$E$2),MONTH('Debt Inputs'!$E$2)+41,1))</f>
        <v/>
      </c>
      <c r="B4193" s="23">
        <f>IF('Debt Inputs'!A93="","",'Debt Inputs'!A93)</f>
        <v/>
      </c>
      <c r="C4193" s="24">
        <f>IF(B4193="","",IFERROR(VLOOKUP(B4193,'Debt Inputs'!$A$6:$M$105,2,FALSE),""))</f>
        <v/>
      </c>
      <c r="D4193" s="50">
        <f>IF(B4193="","",K4093)</f>
        <v/>
      </c>
      <c r="E4193" s="26">
        <f>IF(B4193="","",IFERROR(VLOOKUP(B4193,'Debt Inputs'!$A$6:$M$105,5,FALSE),0))</f>
        <v/>
      </c>
      <c r="F4193" s="50">
        <f>IF(D4193="","",IFERROR(D4193*E4193/12,0))</f>
        <v/>
      </c>
      <c r="G4193" s="50">
        <f>IF(D4193="","",MIN(IFERROR(VLOOKUP(B4193,'Debt Inputs'!$A$6:$M$105,7,FALSE),0),D4193+F4193))</f>
        <v/>
      </c>
      <c r="H4193" s="50">
        <f>IF(D4193="","",IF(L4193=1,MAX(0,'Debt Inputs'!$B$2-SUM($G$4106:$G$4205)),0))</f>
        <v/>
      </c>
      <c r="I4193" s="50">
        <f>IF(D4193="","",MIN(D4193+F4193,G4193+H4193))</f>
        <v/>
      </c>
      <c r="J4193" s="50">
        <f>IF(D4193="","",MIN(D4193,MAX(0,I4193-F4193)))</f>
        <v/>
      </c>
      <c r="K4193" s="50">
        <f>IF(D4193="","",MAX(0,D4193+F4193-I4193))</f>
        <v/>
      </c>
      <c r="L4193" s="23">
        <f>IF(D4193="","",IF(D4193&lt;=0,"",1+COUNTIFS($D$4106:$D$4205,"&gt;0",$E$4106:$E$4205,"&gt;"&amp;E4193)))</f>
        <v/>
      </c>
      <c r="M4193" s="23">
        <f>IF(D4193="","",IF(AND(K4193&gt;0,L4193=1),"Yes","No"))</f>
        <v/>
      </c>
      <c r="N4193" s="50">
        <f>IF(D4193="","",N4093+F4193)</f>
        <v/>
      </c>
      <c r="O4193" s="49">
        <f>IF(D4193="","",IF(AND(K4193=0,K4093&gt;0),C4193,""))</f>
        <v/>
      </c>
    </row>
    <row r="4194">
      <c r="A4194" s="47">
        <f>IF(B4194="","",DATE(YEAR('Debt Inputs'!$E$2),MONTH('Debt Inputs'!$E$2)+41,1))</f>
        <v/>
      </c>
      <c r="B4194" s="18">
        <f>IF('Debt Inputs'!A94="","",'Debt Inputs'!A94)</f>
        <v/>
      </c>
      <c r="C4194" s="19">
        <f>IF(B4194="","",IFERROR(VLOOKUP(B4194,'Debt Inputs'!$A$6:$M$105,2,FALSE),""))</f>
        <v/>
      </c>
      <c r="D4194" s="48">
        <f>IF(B4194="","",K4094)</f>
        <v/>
      </c>
      <c r="E4194" s="21">
        <f>IF(B4194="","",IFERROR(VLOOKUP(B4194,'Debt Inputs'!$A$6:$M$105,5,FALSE),0))</f>
        <v/>
      </c>
      <c r="F4194" s="48">
        <f>IF(D4194="","",IFERROR(D4194*E4194/12,0))</f>
        <v/>
      </c>
      <c r="G4194" s="48">
        <f>IF(D4194="","",MIN(IFERROR(VLOOKUP(B4194,'Debt Inputs'!$A$6:$M$105,7,FALSE),0),D4194+F4194))</f>
        <v/>
      </c>
      <c r="H4194" s="48">
        <f>IF(D4194="","",IF(L4194=1,MAX(0,'Debt Inputs'!$B$2-SUM($G$4106:$G$4205)),0))</f>
        <v/>
      </c>
      <c r="I4194" s="48">
        <f>IF(D4194="","",MIN(D4194+F4194,G4194+H4194))</f>
        <v/>
      </c>
      <c r="J4194" s="48">
        <f>IF(D4194="","",MIN(D4194,MAX(0,I4194-F4194)))</f>
        <v/>
      </c>
      <c r="K4194" s="48">
        <f>IF(D4194="","",MAX(0,D4194+F4194-I4194))</f>
        <v/>
      </c>
      <c r="L4194" s="18">
        <f>IF(D4194="","",IF(D4194&lt;=0,"",1+COUNTIFS($D$4106:$D$4205,"&gt;0",$E$4106:$E$4205,"&gt;"&amp;E4194)))</f>
        <v/>
      </c>
      <c r="M4194" s="18">
        <f>IF(D4194="","",IF(AND(K4194&gt;0,L4194=1),"Yes","No"))</f>
        <v/>
      </c>
      <c r="N4194" s="48">
        <f>IF(D4194="","",N4094+F4194)</f>
        <v/>
      </c>
      <c r="O4194" s="47">
        <f>IF(D4194="","",IF(AND(K4194=0,K4094&gt;0),C4194,""))</f>
        <v/>
      </c>
    </row>
    <row r="4195">
      <c r="A4195" s="49">
        <f>IF(B4195="","",DATE(YEAR('Debt Inputs'!$E$2),MONTH('Debt Inputs'!$E$2)+41,1))</f>
        <v/>
      </c>
      <c r="B4195" s="23">
        <f>IF('Debt Inputs'!A95="","",'Debt Inputs'!A95)</f>
        <v/>
      </c>
      <c r="C4195" s="24">
        <f>IF(B4195="","",IFERROR(VLOOKUP(B4195,'Debt Inputs'!$A$6:$M$105,2,FALSE),""))</f>
        <v/>
      </c>
      <c r="D4195" s="50">
        <f>IF(B4195="","",K4095)</f>
        <v/>
      </c>
      <c r="E4195" s="26">
        <f>IF(B4195="","",IFERROR(VLOOKUP(B4195,'Debt Inputs'!$A$6:$M$105,5,FALSE),0))</f>
        <v/>
      </c>
      <c r="F4195" s="50">
        <f>IF(D4195="","",IFERROR(D4195*E4195/12,0))</f>
        <v/>
      </c>
      <c r="G4195" s="50">
        <f>IF(D4195="","",MIN(IFERROR(VLOOKUP(B4195,'Debt Inputs'!$A$6:$M$105,7,FALSE),0),D4195+F4195))</f>
        <v/>
      </c>
      <c r="H4195" s="50">
        <f>IF(D4195="","",IF(L4195=1,MAX(0,'Debt Inputs'!$B$2-SUM($G$4106:$G$4205)),0))</f>
        <v/>
      </c>
      <c r="I4195" s="50">
        <f>IF(D4195="","",MIN(D4195+F4195,G4195+H4195))</f>
        <v/>
      </c>
      <c r="J4195" s="50">
        <f>IF(D4195="","",MIN(D4195,MAX(0,I4195-F4195)))</f>
        <v/>
      </c>
      <c r="K4195" s="50">
        <f>IF(D4195="","",MAX(0,D4195+F4195-I4195))</f>
        <v/>
      </c>
      <c r="L4195" s="23">
        <f>IF(D4195="","",IF(D4195&lt;=0,"",1+COUNTIFS($D$4106:$D$4205,"&gt;0",$E$4106:$E$4205,"&gt;"&amp;E4195)))</f>
        <v/>
      </c>
      <c r="M4195" s="23">
        <f>IF(D4195="","",IF(AND(K4195&gt;0,L4195=1),"Yes","No"))</f>
        <v/>
      </c>
      <c r="N4195" s="50">
        <f>IF(D4195="","",N4095+F4195)</f>
        <v/>
      </c>
      <c r="O4195" s="49">
        <f>IF(D4195="","",IF(AND(K4195=0,K4095&gt;0),C4195,""))</f>
        <v/>
      </c>
    </row>
    <row r="4196">
      <c r="A4196" s="47">
        <f>IF(B4196="","",DATE(YEAR('Debt Inputs'!$E$2),MONTH('Debt Inputs'!$E$2)+41,1))</f>
        <v/>
      </c>
      <c r="B4196" s="18">
        <f>IF('Debt Inputs'!A96="","",'Debt Inputs'!A96)</f>
        <v/>
      </c>
      <c r="C4196" s="19">
        <f>IF(B4196="","",IFERROR(VLOOKUP(B4196,'Debt Inputs'!$A$6:$M$105,2,FALSE),""))</f>
        <v/>
      </c>
      <c r="D4196" s="48">
        <f>IF(B4196="","",K4096)</f>
        <v/>
      </c>
      <c r="E4196" s="21">
        <f>IF(B4196="","",IFERROR(VLOOKUP(B4196,'Debt Inputs'!$A$6:$M$105,5,FALSE),0))</f>
        <v/>
      </c>
      <c r="F4196" s="48">
        <f>IF(D4196="","",IFERROR(D4196*E4196/12,0))</f>
        <v/>
      </c>
      <c r="G4196" s="48">
        <f>IF(D4196="","",MIN(IFERROR(VLOOKUP(B4196,'Debt Inputs'!$A$6:$M$105,7,FALSE),0),D4196+F4196))</f>
        <v/>
      </c>
      <c r="H4196" s="48">
        <f>IF(D4196="","",IF(L4196=1,MAX(0,'Debt Inputs'!$B$2-SUM($G$4106:$G$4205)),0))</f>
        <v/>
      </c>
      <c r="I4196" s="48">
        <f>IF(D4196="","",MIN(D4196+F4196,G4196+H4196))</f>
        <v/>
      </c>
      <c r="J4196" s="48">
        <f>IF(D4196="","",MIN(D4196,MAX(0,I4196-F4196)))</f>
        <v/>
      </c>
      <c r="K4196" s="48">
        <f>IF(D4196="","",MAX(0,D4196+F4196-I4196))</f>
        <v/>
      </c>
      <c r="L4196" s="18">
        <f>IF(D4196="","",IF(D4196&lt;=0,"",1+COUNTIFS($D$4106:$D$4205,"&gt;0",$E$4106:$E$4205,"&gt;"&amp;E4196)))</f>
        <v/>
      </c>
      <c r="M4196" s="18">
        <f>IF(D4196="","",IF(AND(K4196&gt;0,L4196=1),"Yes","No"))</f>
        <v/>
      </c>
      <c r="N4196" s="48">
        <f>IF(D4196="","",N4096+F4196)</f>
        <v/>
      </c>
      <c r="O4196" s="47">
        <f>IF(D4196="","",IF(AND(K4196=0,K4096&gt;0),C4196,""))</f>
        <v/>
      </c>
    </row>
    <row r="4197">
      <c r="A4197" s="49">
        <f>IF(B4197="","",DATE(YEAR('Debt Inputs'!$E$2),MONTH('Debt Inputs'!$E$2)+41,1))</f>
        <v/>
      </c>
      <c r="B4197" s="23">
        <f>IF('Debt Inputs'!A97="","",'Debt Inputs'!A97)</f>
        <v/>
      </c>
      <c r="C4197" s="24">
        <f>IF(B4197="","",IFERROR(VLOOKUP(B4197,'Debt Inputs'!$A$6:$M$105,2,FALSE),""))</f>
        <v/>
      </c>
      <c r="D4197" s="50">
        <f>IF(B4197="","",K4097)</f>
        <v/>
      </c>
      <c r="E4197" s="26">
        <f>IF(B4197="","",IFERROR(VLOOKUP(B4197,'Debt Inputs'!$A$6:$M$105,5,FALSE),0))</f>
        <v/>
      </c>
      <c r="F4197" s="50">
        <f>IF(D4197="","",IFERROR(D4197*E4197/12,0))</f>
        <v/>
      </c>
      <c r="G4197" s="50">
        <f>IF(D4197="","",MIN(IFERROR(VLOOKUP(B4197,'Debt Inputs'!$A$6:$M$105,7,FALSE),0),D4197+F4197))</f>
        <v/>
      </c>
      <c r="H4197" s="50">
        <f>IF(D4197="","",IF(L4197=1,MAX(0,'Debt Inputs'!$B$2-SUM($G$4106:$G$4205)),0))</f>
        <v/>
      </c>
      <c r="I4197" s="50">
        <f>IF(D4197="","",MIN(D4197+F4197,G4197+H4197))</f>
        <v/>
      </c>
      <c r="J4197" s="50">
        <f>IF(D4197="","",MIN(D4197,MAX(0,I4197-F4197)))</f>
        <v/>
      </c>
      <c r="K4197" s="50">
        <f>IF(D4197="","",MAX(0,D4197+F4197-I4197))</f>
        <v/>
      </c>
      <c r="L4197" s="23">
        <f>IF(D4197="","",IF(D4197&lt;=0,"",1+COUNTIFS($D$4106:$D$4205,"&gt;0",$E$4106:$E$4205,"&gt;"&amp;E4197)))</f>
        <v/>
      </c>
      <c r="M4197" s="23">
        <f>IF(D4197="","",IF(AND(K4197&gt;0,L4197=1),"Yes","No"))</f>
        <v/>
      </c>
      <c r="N4197" s="50">
        <f>IF(D4197="","",N4097+F4197)</f>
        <v/>
      </c>
      <c r="O4197" s="49">
        <f>IF(D4197="","",IF(AND(K4197=0,K4097&gt;0),C4197,""))</f>
        <v/>
      </c>
    </row>
    <row r="4198">
      <c r="A4198" s="47">
        <f>IF(B4198="","",DATE(YEAR('Debt Inputs'!$E$2),MONTH('Debt Inputs'!$E$2)+41,1))</f>
        <v/>
      </c>
      <c r="B4198" s="18">
        <f>IF('Debt Inputs'!A98="","",'Debt Inputs'!A98)</f>
        <v/>
      </c>
      <c r="C4198" s="19">
        <f>IF(B4198="","",IFERROR(VLOOKUP(B4198,'Debt Inputs'!$A$6:$M$105,2,FALSE),""))</f>
        <v/>
      </c>
      <c r="D4198" s="48">
        <f>IF(B4198="","",K4098)</f>
        <v/>
      </c>
      <c r="E4198" s="21">
        <f>IF(B4198="","",IFERROR(VLOOKUP(B4198,'Debt Inputs'!$A$6:$M$105,5,FALSE),0))</f>
        <v/>
      </c>
      <c r="F4198" s="48">
        <f>IF(D4198="","",IFERROR(D4198*E4198/12,0))</f>
        <v/>
      </c>
      <c r="G4198" s="48">
        <f>IF(D4198="","",MIN(IFERROR(VLOOKUP(B4198,'Debt Inputs'!$A$6:$M$105,7,FALSE),0),D4198+F4198))</f>
        <v/>
      </c>
      <c r="H4198" s="48">
        <f>IF(D4198="","",IF(L4198=1,MAX(0,'Debt Inputs'!$B$2-SUM($G$4106:$G$4205)),0))</f>
        <v/>
      </c>
      <c r="I4198" s="48">
        <f>IF(D4198="","",MIN(D4198+F4198,G4198+H4198))</f>
        <v/>
      </c>
      <c r="J4198" s="48">
        <f>IF(D4198="","",MIN(D4198,MAX(0,I4198-F4198)))</f>
        <v/>
      </c>
      <c r="K4198" s="48">
        <f>IF(D4198="","",MAX(0,D4198+F4198-I4198))</f>
        <v/>
      </c>
      <c r="L4198" s="18">
        <f>IF(D4198="","",IF(D4198&lt;=0,"",1+COUNTIFS($D$4106:$D$4205,"&gt;0",$E$4106:$E$4205,"&gt;"&amp;E4198)))</f>
        <v/>
      </c>
      <c r="M4198" s="18">
        <f>IF(D4198="","",IF(AND(K4198&gt;0,L4198=1),"Yes","No"))</f>
        <v/>
      </c>
      <c r="N4198" s="48">
        <f>IF(D4198="","",N4098+F4198)</f>
        <v/>
      </c>
      <c r="O4198" s="47">
        <f>IF(D4198="","",IF(AND(K4198=0,K4098&gt;0),C4198,""))</f>
        <v/>
      </c>
    </row>
    <row r="4199">
      <c r="A4199" s="49">
        <f>IF(B4199="","",DATE(YEAR('Debt Inputs'!$E$2),MONTH('Debt Inputs'!$E$2)+41,1))</f>
        <v/>
      </c>
      <c r="B4199" s="23">
        <f>IF('Debt Inputs'!A99="","",'Debt Inputs'!A99)</f>
        <v/>
      </c>
      <c r="C4199" s="24">
        <f>IF(B4199="","",IFERROR(VLOOKUP(B4199,'Debt Inputs'!$A$6:$M$105,2,FALSE),""))</f>
        <v/>
      </c>
      <c r="D4199" s="50">
        <f>IF(B4199="","",K4099)</f>
        <v/>
      </c>
      <c r="E4199" s="26">
        <f>IF(B4199="","",IFERROR(VLOOKUP(B4199,'Debt Inputs'!$A$6:$M$105,5,FALSE),0))</f>
        <v/>
      </c>
      <c r="F4199" s="50">
        <f>IF(D4199="","",IFERROR(D4199*E4199/12,0))</f>
        <v/>
      </c>
      <c r="G4199" s="50">
        <f>IF(D4199="","",MIN(IFERROR(VLOOKUP(B4199,'Debt Inputs'!$A$6:$M$105,7,FALSE),0),D4199+F4199))</f>
        <v/>
      </c>
      <c r="H4199" s="50">
        <f>IF(D4199="","",IF(L4199=1,MAX(0,'Debt Inputs'!$B$2-SUM($G$4106:$G$4205)),0))</f>
        <v/>
      </c>
      <c r="I4199" s="50">
        <f>IF(D4199="","",MIN(D4199+F4199,G4199+H4199))</f>
        <v/>
      </c>
      <c r="J4199" s="50">
        <f>IF(D4199="","",MIN(D4199,MAX(0,I4199-F4199)))</f>
        <v/>
      </c>
      <c r="K4199" s="50">
        <f>IF(D4199="","",MAX(0,D4199+F4199-I4199))</f>
        <v/>
      </c>
      <c r="L4199" s="23">
        <f>IF(D4199="","",IF(D4199&lt;=0,"",1+COUNTIFS($D$4106:$D$4205,"&gt;0",$E$4106:$E$4205,"&gt;"&amp;E4199)))</f>
        <v/>
      </c>
      <c r="M4199" s="23">
        <f>IF(D4199="","",IF(AND(K4199&gt;0,L4199=1),"Yes","No"))</f>
        <v/>
      </c>
      <c r="N4199" s="50">
        <f>IF(D4199="","",N4099+F4199)</f>
        <v/>
      </c>
      <c r="O4199" s="49">
        <f>IF(D4199="","",IF(AND(K4199=0,K4099&gt;0),C4199,""))</f>
        <v/>
      </c>
    </row>
    <row r="4200">
      <c r="A4200" s="47">
        <f>IF(B4200="","",DATE(YEAR('Debt Inputs'!$E$2),MONTH('Debt Inputs'!$E$2)+41,1))</f>
        <v/>
      </c>
      <c r="B4200" s="18">
        <f>IF('Debt Inputs'!A100="","",'Debt Inputs'!A100)</f>
        <v/>
      </c>
      <c r="C4200" s="19">
        <f>IF(B4200="","",IFERROR(VLOOKUP(B4200,'Debt Inputs'!$A$6:$M$105,2,FALSE),""))</f>
        <v/>
      </c>
      <c r="D4200" s="48">
        <f>IF(B4200="","",K4100)</f>
        <v/>
      </c>
      <c r="E4200" s="21">
        <f>IF(B4200="","",IFERROR(VLOOKUP(B4200,'Debt Inputs'!$A$6:$M$105,5,FALSE),0))</f>
        <v/>
      </c>
      <c r="F4200" s="48">
        <f>IF(D4200="","",IFERROR(D4200*E4200/12,0))</f>
        <v/>
      </c>
      <c r="G4200" s="48">
        <f>IF(D4200="","",MIN(IFERROR(VLOOKUP(B4200,'Debt Inputs'!$A$6:$M$105,7,FALSE),0),D4200+F4200))</f>
        <v/>
      </c>
      <c r="H4200" s="48">
        <f>IF(D4200="","",IF(L4200=1,MAX(0,'Debt Inputs'!$B$2-SUM($G$4106:$G$4205)),0))</f>
        <v/>
      </c>
      <c r="I4200" s="48">
        <f>IF(D4200="","",MIN(D4200+F4200,G4200+H4200))</f>
        <v/>
      </c>
      <c r="J4200" s="48">
        <f>IF(D4200="","",MIN(D4200,MAX(0,I4200-F4200)))</f>
        <v/>
      </c>
      <c r="K4200" s="48">
        <f>IF(D4200="","",MAX(0,D4200+F4200-I4200))</f>
        <v/>
      </c>
      <c r="L4200" s="18">
        <f>IF(D4200="","",IF(D4200&lt;=0,"",1+COUNTIFS($D$4106:$D$4205,"&gt;0",$E$4106:$E$4205,"&gt;"&amp;E4200)))</f>
        <v/>
      </c>
      <c r="M4200" s="18">
        <f>IF(D4200="","",IF(AND(K4200&gt;0,L4200=1),"Yes","No"))</f>
        <v/>
      </c>
      <c r="N4200" s="48">
        <f>IF(D4200="","",N4100+F4200)</f>
        <v/>
      </c>
      <c r="O4200" s="47">
        <f>IF(D4200="","",IF(AND(K4200=0,K4100&gt;0),C4200,""))</f>
        <v/>
      </c>
    </row>
    <row r="4201">
      <c r="A4201" s="49">
        <f>IF(B4201="","",DATE(YEAR('Debt Inputs'!$E$2),MONTH('Debt Inputs'!$E$2)+41,1))</f>
        <v/>
      </c>
      <c r="B4201" s="23">
        <f>IF('Debt Inputs'!A101="","",'Debt Inputs'!A101)</f>
        <v/>
      </c>
      <c r="C4201" s="24">
        <f>IF(B4201="","",IFERROR(VLOOKUP(B4201,'Debt Inputs'!$A$6:$M$105,2,FALSE),""))</f>
        <v/>
      </c>
      <c r="D4201" s="50">
        <f>IF(B4201="","",K4101)</f>
        <v/>
      </c>
      <c r="E4201" s="26">
        <f>IF(B4201="","",IFERROR(VLOOKUP(B4201,'Debt Inputs'!$A$6:$M$105,5,FALSE),0))</f>
        <v/>
      </c>
      <c r="F4201" s="50">
        <f>IF(D4201="","",IFERROR(D4201*E4201/12,0))</f>
        <v/>
      </c>
      <c r="G4201" s="50">
        <f>IF(D4201="","",MIN(IFERROR(VLOOKUP(B4201,'Debt Inputs'!$A$6:$M$105,7,FALSE),0),D4201+F4201))</f>
        <v/>
      </c>
      <c r="H4201" s="50">
        <f>IF(D4201="","",IF(L4201=1,MAX(0,'Debt Inputs'!$B$2-SUM($G$4106:$G$4205)),0))</f>
        <v/>
      </c>
      <c r="I4201" s="50">
        <f>IF(D4201="","",MIN(D4201+F4201,G4201+H4201))</f>
        <v/>
      </c>
      <c r="J4201" s="50">
        <f>IF(D4201="","",MIN(D4201,MAX(0,I4201-F4201)))</f>
        <v/>
      </c>
      <c r="K4201" s="50">
        <f>IF(D4201="","",MAX(0,D4201+F4201-I4201))</f>
        <v/>
      </c>
      <c r="L4201" s="23">
        <f>IF(D4201="","",IF(D4201&lt;=0,"",1+COUNTIFS($D$4106:$D$4205,"&gt;0",$E$4106:$E$4205,"&gt;"&amp;E4201)))</f>
        <v/>
      </c>
      <c r="M4201" s="23">
        <f>IF(D4201="","",IF(AND(K4201&gt;0,L4201=1),"Yes","No"))</f>
        <v/>
      </c>
      <c r="N4201" s="50">
        <f>IF(D4201="","",N4101+F4201)</f>
        <v/>
      </c>
      <c r="O4201" s="49">
        <f>IF(D4201="","",IF(AND(K4201=0,K4101&gt;0),C4201,""))</f>
        <v/>
      </c>
    </row>
    <row r="4202">
      <c r="A4202" s="47">
        <f>IF(B4202="","",DATE(YEAR('Debt Inputs'!$E$2),MONTH('Debt Inputs'!$E$2)+41,1))</f>
        <v/>
      </c>
      <c r="B4202" s="18">
        <f>IF('Debt Inputs'!A102="","",'Debt Inputs'!A102)</f>
        <v/>
      </c>
      <c r="C4202" s="19">
        <f>IF(B4202="","",IFERROR(VLOOKUP(B4202,'Debt Inputs'!$A$6:$M$105,2,FALSE),""))</f>
        <v/>
      </c>
      <c r="D4202" s="48">
        <f>IF(B4202="","",K4102)</f>
        <v/>
      </c>
      <c r="E4202" s="21">
        <f>IF(B4202="","",IFERROR(VLOOKUP(B4202,'Debt Inputs'!$A$6:$M$105,5,FALSE),0))</f>
        <v/>
      </c>
      <c r="F4202" s="48">
        <f>IF(D4202="","",IFERROR(D4202*E4202/12,0))</f>
        <v/>
      </c>
      <c r="G4202" s="48">
        <f>IF(D4202="","",MIN(IFERROR(VLOOKUP(B4202,'Debt Inputs'!$A$6:$M$105,7,FALSE),0),D4202+F4202))</f>
        <v/>
      </c>
      <c r="H4202" s="48">
        <f>IF(D4202="","",IF(L4202=1,MAX(0,'Debt Inputs'!$B$2-SUM($G$4106:$G$4205)),0))</f>
        <v/>
      </c>
      <c r="I4202" s="48">
        <f>IF(D4202="","",MIN(D4202+F4202,G4202+H4202))</f>
        <v/>
      </c>
      <c r="J4202" s="48">
        <f>IF(D4202="","",MIN(D4202,MAX(0,I4202-F4202)))</f>
        <v/>
      </c>
      <c r="K4202" s="48">
        <f>IF(D4202="","",MAX(0,D4202+F4202-I4202))</f>
        <v/>
      </c>
      <c r="L4202" s="18">
        <f>IF(D4202="","",IF(D4202&lt;=0,"",1+COUNTIFS($D$4106:$D$4205,"&gt;0",$E$4106:$E$4205,"&gt;"&amp;E4202)))</f>
        <v/>
      </c>
      <c r="M4202" s="18">
        <f>IF(D4202="","",IF(AND(K4202&gt;0,L4202=1),"Yes","No"))</f>
        <v/>
      </c>
      <c r="N4202" s="48">
        <f>IF(D4202="","",N4102+F4202)</f>
        <v/>
      </c>
      <c r="O4202" s="47">
        <f>IF(D4202="","",IF(AND(K4202=0,K4102&gt;0),C4202,""))</f>
        <v/>
      </c>
    </row>
    <row r="4203">
      <c r="A4203" s="49">
        <f>IF(B4203="","",DATE(YEAR('Debt Inputs'!$E$2),MONTH('Debt Inputs'!$E$2)+41,1))</f>
        <v/>
      </c>
      <c r="B4203" s="23">
        <f>IF('Debt Inputs'!A103="","",'Debt Inputs'!A103)</f>
        <v/>
      </c>
      <c r="C4203" s="24">
        <f>IF(B4203="","",IFERROR(VLOOKUP(B4203,'Debt Inputs'!$A$6:$M$105,2,FALSE),""))</f>
        <v/>
      </c>
      <c r="D4203" s="50">
        <f>IF(B4203="","",K4103)</f>
        <v/>
      </c>
      <c r="E4203" s="26">
        <f>IF(B4203="","",IFERROR(VLOOKUP(B4203,'Debt Inputs'!$A$6:$M$105,5,FALSE),0))</f>
        <v/>
      </c>
      <c r="F4203" s="50">
        <f>IF(D4203="","",IFERROR(D4203*E4203/12,0))</f>
        <v/>
      </c>
      <c r="G4203" s="50">
        <f>IF(D4203="","",MIN(IFERROR(VLOOKUP(B4203,'Debt Inputs'!$A$6:$M$105,7,FALSE),0),D4203+F4203))</f>
        <v/>
      </c>
      <c r="H4203" s="50">
        <f>IF(D4203="","",IF(L4203=1,MAX(0,'Debt Inputs'!$B$2-SUM($G$4106:$G$4205)),0))</f>
        <v/>
      </c>
      <c r="I4203" s="50">
        <f>IF(D4203="","",MIN(D4203+F4203,G4203+H4203))</f>
        <v/>
      </c>
      <c r="J4203" s="50">
        <f>IF(D4203="","",MIN(D4203,MAX(0,I4203-F4203)))</f>
        <v/>
      </c>
      <c r="K4203" s="50">
        <f>IF(D4203="","",MAX(0,D4203+F4203-I4203))</f>
        <v/>
      </c>
      <c r="L4203" s="23">
        <f>IF(D4203="","",IF(D4203&lt;=0,"",1+COUNTIFS($D$4106:$D$4205,"&gt;0",$E$4106:$E$4205,"&gt;"&amp;E4203)))</f>
        <v/>
      </c>
      <c r="M4203" s="23">
        <f>IF(D4203="","",IF(AND(K4203&gt;0,L4203=1),"Yes","No"))</f>
        <v/>
      </c>
      <c r="N4203" s="50">
        <f>IF(D4203="","",N4103+F4203)</f>
        <v/>
      </c>
      <c r="O4203" s="49">
        <f>IF(D4203="","",IF(AND(K4203=0,K4103&gt;0),C4203,""))</f>
        <v/>
      </c>
    </row>
    <row r="4204">
      <c r="A4204" s="47">
        <f>IF(B4204="","",DATE(YEAR('Debt Inputs'!$E$2),MONTH('Debt Inputs'!$E$2)+41,1))</f>
        <v/>
      </c>
      <c r="B4204" s="18">
        <f>IF('Debt Inputs'!A104="","",'Debt Inputs'!A104)</f>
        <v/>
      </c>
      <c r="C4204" s="19">
        <f>IF(B4204="","",IFERROR(VLOOKUP(B4204,'Debt Inputs'!$A$6:$M$105,2,FALSE),""))</f>
        <v/>
      </c>
      <c r="D4204" s="48">
        <f>IF(B4204="","",K4104)</f>
        <v/>
      </c>
      <c r="E4204" s="21">
        <f>IF(B4204="","",IFERROR(VLOOKUP(B4204,'Debt Inputs'!$A$6:$M$105,5,FALSE),0))</f>
        <v/>
      </c>
      <c r="F4204" s="48">
        <f>IF(D4204="","",IFERROR(D4204*E4204/12,0))</f>
        <v/>
      </c>
      <c r="G4204" s="48">
        <f>IF(D4204="","",MIN(IFERROR(VLOOKUP(B4204,'Debt Inputs'!$A$6:$M$105,7,FALSE),0),D4204+F4204))</f>
        <v/>
      </c>
      <c r="H4204" s="48">
        <f>IF(D4204="","",IF(L4204=1,MAX(0,'Debt Inputs'!$B$2-SUM($G$4106:$G$4205)),0))</f>
        <v/>
      </c>
      <c r="I4204" s="48">
        <f>IF(D4204="","",MIN(D4204+F4204,G4204+H4204))</f>
        <v/>
      </c>
      <c r="J4204" s="48">
        <f>IF(D4204="","",MIN(D4204,MAX(0,I4204-F4204)))</f>
        <v/>
      </c>
      <c r="K4204" s="48">
        <f>IF(D4204="","",MAX(0,D4204+F4204-I4204))</f>
        <v/>
      </c>
      <c r="L4204" s="18">
        <f>IF(D4204="","",IF(D4204&lt;=0,"",1+COUNTIFS($D$4106:$D$4205,"&gt;0",$E$4106:$E$4205,"&gt;"&amp;E4204)))</f>
        <v/>
      </c>
      <c r="M4204" s="18">
        <f>IF(D4204="","",IF(AND(K4204&gt;0,L4204=1),"Yes","No"))</f>
        <v/>
      </c>
      <c r="N4204" s="48">
        <f>IF(D4204="","",N4104+F4204)</f>
        <v/>
      </c>
      <c r="O4204" s="47">
        <f>IF(D4204="","",IF(AND(K4204=0,K4104&gt;0),C4204,""))</f>
        <v/>
      </c>
    </row>
    <row r="4205">
      <c r="A4205" s="49">
        <f>IF(B4205="","",DATE(YEAR('Debt Inputs'!$E$2),MONTH('Debt Inputs'!$E$2)+41,1))</f>
        <v/>
      </c>
      <c r="B4205" s="23">
        <f>IF('Debt Inputs'!A105="","",'Debt Inputs'!A105)</f>
        <v/>
      </c>
      <c r="C4205" s="24">
        <f>IF(B4205="","",IFERROR(VLOOKUP(B4205,'Debt Inputs'!$A$6:$M$105,2,FALSE),""))</f>
        <v/>
      </c>
      <c r="D4205" s="50">
        <f>IF(B4205="","",K4105)</f>
        <v/>
      </c>
      <c r="E4205" s="26">
        <f>IF(B4205="","",IFERROR(VLOOKUP(B4205,'Debt Inputs'!$A$6:$M$105,5,FALSE),0))</f>
        <v/>
      </c>
      <c r="F4205" s="50">
        <f>IF(D4205="","",IFERROR(D4205*E4205/12,0))</f>
        <v/>
      </c>
      <c r="G4205" s="50">
        <f>IF(D4205="","",MIN(IFERROR(VLOOKUP(B4205,'Debt Inputs'!$A$6:$M$105,7,FALSE),0),D4205+F4205))</f>
        <v/>
      </c>
      <c r="H4205" s="50">
        <f>IF(D4205="","",IF(L4205=1,MAX(0,'Debt Inputs'!$B$2-SUM($G$4106:$G$4205)),0))</f>
        <v/>
      </c>
      <c r="I4205" s="50">
        <f>IF(D4205="","",MIN(D4205+F4205,G4205+H4205))</f>
        <v/>
      </c>
      <c r="J4205" s="50">
        <f>IF(D4205="","",MIN(D4205,MAX(0,I4205-F4205)))</f>
        <v/>
      </c>
      <c r="K4205" s="50">
        <f>IF(D4205="","",MAX(0,D4205+F4205-I4205))</f>
        <v/>
      </c>
      <c r="L4205" s="23">
        <f>IF(D4205="","",IF(D4205&lt;=0,"",1+COUNTIFS($D$4106:$D$4205,"&gt;0",$E$4106:$E$4205,"&gt;"&amp;E4205)))</f>
        <v/>
      </c>
      <c r="M4205" s="23">
        <f>IF(D4205="","",IF(AND(K4205&gt;0,L4205=1),"Yes","No"))</f>
        <v/>
      </c>
      <c r="N4205" s="50">
        <f>IF(D4205="","",N4105+F4205)</f>
        <v/>
      </c>
      <c r="O4205" s="49">
        <f>IF(D4205="","",IF(AND(K4205=0,K4105&gt;0),C4205,""))</f>
        <v/>
      </c>
    </row>
    <row r="4206">
      <c r="A4206" s="47">
        <f>IF(B4206="","",DATE(YEAR('Debt Inputs'!$E$2),MONTH('Debt Inputs'!$E$2)+42,1))</f>
        <v/>
      </c>
      <c r="B4206" s="18">
        <f>IF('Debt Inputs'!A6="","",'Debt Inputs'!A6)</f>
        <v/>
      </c>
      <c r="C4206" s="19">
        <f>IF(B4206="","",IFERROR(VLOOKUP(B4206,'Debt Inputs'!$A$6:$M$105,2,FALSE),""))</f>
        <v/>
      </c>
      <c r="D4206" s="48">
        <f>IF(B4206="","",K4106)</f>
        <v/>
      </c>
      <c r="E4206" s="21">
        <f>IF(B4206="","",IFERROR(VLOOKUP(B4206,'Debt Inputs'!$A$6:$M$105,5,FALSE),0))</f>
        <v/>
      </c>
      <c r="F4206" s="48">
        <f>IF(D4206="","",IFERROR(D4206*E4206/12,0))</f>
        <v/>
      </c>
      <c r="G4206" s="48">
        <f>IF(D4206="","",MIN(IFERROR(VLOOKUP(B4206,'Debt Inputs'!$A$6:$M$105,7,FALSE),0),D4206+F4206))</f>
        <v/>
      </c>
      <c r="H4206" s="48">
        <f>IF(D4206="","",IF(L4206=1,MAX(0,'Debt Inputs'!$B$2-SUM($G$4206:$G$4305)),0))</f>
        <v/>
      </c>
      <c r="I4206" s="48">
        <f>IF(D4206="","",MIN(D4206+F4206,G4206+H4206))</f>
        <v/>
      </c>
      <c r="J4206" s="48">
        <f>IF(D4206="","",MIN(D4206,MAX(0,I4206-F4206)))</f>
        <v/>
      </c>
      <c r="K4206" s="48">
        <f>IF(D4206="","",MAX(0,D4206+F4206-I4206))</f>
        <v/>
      </c>
      <c r="L4206" s="18">
        <f>IF(D4206="","",IF(D4206&lt;=0,"",1+COUNTIFS($D$4206:$D$4305,"&gt;0",$E$4206:$E$4305,"&gt;"&amp;E4206)))</f>
        <v/>
      </c>
      <c r="M4206" s="18">
        <f>IF(D4206="","",IF(AND(K4206&gt;0,L4206=1),"Yes","No"))</f>
        <v/>
      </c>
      <c r="N4206" s="48">
        <f>IF(D4206="","",N4106+F4206)</f>
        <v/>
      </c>
      <c r="O4206" s="47">
        <f>IF(D4206="","",IF(AND(K4206=0,K4106&gt;0),C4206,""))</f>
        <v/>
      </c>
    </row>
    <row r="4207">
      <c r="A4207" s="49">
        <f>IF(B4207="","",DATE(YEAR('Debt Inputs'!$E$2),MONTH('Debt Inputs'!$E$2)+42,1))</f>
        <v/>
      </c>
      <c r="B4207" s="23">
        <f>IF('Debt Inputs'!A7="","",'Debt Inputs'!A7)</f>
        <v/>
      </c>
      <c r="C4207" s="24">
        <f>IF(B4207="","",IFERROR(VLOOKUP(B4207,'Debt Inputs'!$A$6:$M$105,2,FALSE),""))</f>
        <v/>
      </c>
      <c r="D4207" s="50">
        <f>IF(B4207="","",K4107)</f>
        <v/>
      </c>
      <c r="E4207" s="26">
        <f>IF(B4207="","",IFERROR(VLOOKUP(B4207,'Debt Inputs'!$A$6:$M$105,5,FALSE),0))</f>
        <v/>
      </c>
      <c r="F4207" s="50">
        <f>IF(D4207="","",IFERROR(D4207*E4207/12,0))</f>
        <v/>
      </c>
      <c r="G4207" s="50">
        <f>IF(D4207="","",MIN(IFERROR(VLOOKUP(B4207,'Debt Inputs'!$A$6:$M$105,7,FALSE),0),D4207+F4207))</f>
        <v/>
      </c>
      <c r="H4207" s="50">
        <f>IF(D4207="","",IF(L4207=1,MAX(0,'Debt Inputs'!$B$2-SUM($G$4206:$G$4305)),0))</f>
        <v/>
      </c>
      <c r="I4207" s="50">
        <f>IF(D4207="","",MIN(D4207+F4207,G4207+H4207))</f>
        <v/>
      </c>
      <c r="J4207" s="50">
        <f>IF(D4207="","",MIN(D4207,MAX(0,I4207-F4207)))</f>
        <v/>
      </c>
      <c r="K4207" s="50">
        <f>IF(D4207="","",MAX(0,D4207+F4207-I4207))</f>
        <v/>
      </c>
      <c r="L4207" s="23">
        <f>IF(D4207="","",IF(D4207&lt;=0,"",1+COUNTIFS($D$4206:$D$4305,"&gt;0",$E$4206:$E$4305,"&gt;"&amp;E4207)))</f>
        <v/>
      </c>
      <c r="M4207" s="23">
        <f>IF(D4207="","",IF(AND(K4207&gt;0,L4207=1),"Yes","No"))</f>
        <v/>
      </c>
      <c r="N4207" s="50">
        <f>IF(D4207="","",N4107+F4207)</f>
        <v/>
      </c>
      <c r="O4207" s="49">
        <f>IF(D4207="","",IF(AND(K4207=0,K4107&gt;0),C4207,""))</f>
        <v/>
      </c>
    </row>
    <row r="4208">
      <c r="A4208" s="47">
        <f>IF(B4208="","",DATE(YEAR('Debt Inputs'!$E$2),MONTH('Debt Inputs'!$E$2)+42,1))</f>
        <v/>
      </c>
      <c r="B4208" s="18">
        <f>IF('Debt Inputs'!A8="","",'Debt Inputs'!A8)</f>
        <v/>
      </c>
      <c r="C4208" s="19">
        <f>IF(B4208="","",IFERROR(VLOOKUP(B4208,'Debt Inputs'!$A$6:$M$105,2,FALSE),""))</f>
        <v/>
      </c>
      <c r="D4208" s="48">
        <f>IF(B4208="","",K4108)</f>
        <v/>
      </c>
      <c r="E4208" s="21">
        <f>IF(B4208="","",IFERROR(VLOOKUP(B4208,'Debt Inputs'!$A$6:$M$105,5,FALSE),0))</f>
        <v/>
      </c>
      <c r="F4208" s="48">
        <f>IF(D4208="","",IFERROR(D4208*E4208/12,0))</f>
        <v/>
      </c>
      <c r="G4208" s="48">
        <f>IF(D4208="","",MIN(IFERROR(VLOOKUP(B4208,'Debt Inputs'!$A$6:$M$105,7,FALSE),0),D4208+F4208))</f>
        <v/>
      </c>
      <c r="H4208" s="48">
        <f>IF(D4208="","",IF(L4208=1,MAX(0,'Debt Inputs'!$B$2-SUM($G$4206:$G$4305)),0))</f>
        <v/>
      </c>
      <c r="I4208" s="48">
        <f>IF(D4208="","",MIN(D4208+F4208,G4208+H4208))</f>
        <v/>
      </c>
      <c r="J4208" s="48">
        <f>IF(D4208="","",MIN(D4208,MAX(0,I4208-F4208)))</f>
        <v/>
      </c>
      <c r="K4208" s="48">
        <f>IF(D4208="","",MAX(0,D4208+F4208-I4208))</f>
        <v/>
      </c>
      <c r="L4208" s="18">
        <f>IF(D4208="","",IF(D4208&lt;=0,"",1+COUNTIFS($D$4206:$D$4305,"&gt;0",$E$4206:$E$4305,"&gt;"&amp;E4208)))</f>
        <v/>
      </c>
      <c r="M4208" s="18">
        <f>IF(D4208="","",IF(AND(K4208&gt;0,L4208=1),"Yes","No"))</f>
        <v/>
      </c>
      <c r="N4208" s="48">
        <f>IF(D4208="","",N4108+F4208)</f>
        <v/>
      </c>
      <c r="O4208" s="47">
        <f>IF(D4208="","",IF(AND(K4208=0,K4108&gt;0),C4208,""))</f>
        <v/>
      </c>
    </row>
    <row r="4209">
      <c r="A4209" s="49">
        <f>IF(B4209="","",DATE(YEAR('Debt Inputs'!$E$2),MONTH('Debt Inputs'!$E$2)+42,1))</f>
        <v/>
      </c>
      <c r="B4209" s="23">
        <f>IF('Debt Inputs'!A9="","",'Debt Inputs'!A9)</f>
        <v/>
      </c>
      <c r="C4209" s="24">
        <f>IF(B4209="","",IFERROR(VLOOKUP(B4209,'Debt Inputs'!$A$6:$M$105,2,FALSE),""))</f>
        <v/>
      </c>
      <c r="D4209" s="50">
        <f>IF(B4209="","",K4109)</f>
        <v/>
      </c>
      <c r="E4209" s="26">
        <f>IF(B4209="","",IFERROR(VLOOKUP(B4209,'Debt Inputs'!$A$6:$M$105,5,FALSE),0))</f>
        <v/>
      </c>
      <c r="F4209" s="50">
        <f>IF(D4209="","",IFERROR(D4209*E4209/12,0))</f>
        <v/>
      </c>
      <c r="G4209" s="50">
        <f>IF(D4209="","",MIN(IFERROR(VLOOKUP(B4209,'Debt Inputs'!$A$6:$M$105,7,FALSE),0),D4209+F4209))</f>
        <v/>
      </c>
      <c r="H4209" s="50">
        <f>IF(D4209="","",IF(L4209=1,MAX(0,'Debt Inputs'!$B$2-SUM($G$4206:$G$4305)),0))</f>
        <v/>
      </c>
      <c r="I4209" s="50">
        <f>IF(D4209="","",MIN(D4209+F4209,G4209+H4209))</f>
        <v/>
      </c>
      <c r="J4209" s="50">
        <f>IF(D4209="","",MIN(D4209,MAX(0,I4209-F4209)))</f>
        <v/>
      </c>
      <c r="K4209" s="50">
        <f>IF(D4209="","",MAX(0,D4209+F4209-I4209))</f>
        <v/>
      </c>
      <c r="L4209" s="23">
        <f>IF(D4209="","",IF(D4209&lt;=0,"",1+COUNTIFS($D$4206:$D$4305,"&gt;0",$E$4206:$E$4305,"&gt;"&amp;E4209)))</f>
        <v/>
      </c>
      <c r="M4209" s="23">
        <f>IF(D4209="","",IF(AND(K4209&gt;0,L4209=1),"Yes","No"))</f>
        <v/>
      </c>
      <c r="N4209" s="50">
        <f>IF(D4209="","",N4109+F4209)</f>
        <v/>
      </c>
      <c r="O4209" s="49">
        <f>IF(D4209="","",IF(AND(K4209=0,K4109&gt;0),C4209,""))</f>
        <v/>
      </c>
    </row>
    <row r="4210">
      <c r="A4210" s="47">
        <f>IF(B4210="","",DATE(YEAR('Debt Inputs'!$E$2),MONTH('Debt Inputs'!$E$2)+42,1))</f>
        <v/>
      </c>
      <c r="B4210" s="18">
        <f>IF('Debt Inputs'!A10="","",'Debt Inputs'!A10)</f>
        <v/>
      </c>
      <c r="C4210" s="19">
        <f>IF(B4210="","",IFERROR(VLOOKUP(B4210,'Debt Inputs'!$A$6:$M$105,2,FALSE),""))</f>
        <v/>
      </c>
      <c r="D4210" s="48">
        <f>IF(B4210="","",K4110)</f>
        <v/>
      </c>
      <c r="E4210" s="21">
        <f>IF(B4210="","",IFERROR(VLOOKUP(B4210,'Debt Inputs'!$A$6:$M$105,5,FALSE),0))</f>
        <v/>
      </c>
      <c r="F4210" s="48">
        <f>IF(D4210="","",IFERROR(D4210*E4210/12,0))</f>
        <v/>
      </c>
      <c r="G4210" s="48">
        <f>IF(D4210="","",MIN(IFERROR(VLOOKUP(B4210,'Debt Inputs'!$A$6:$M$105,7,FALSE),0),D4210+F4210))</f>
        <v/>
      </c>
      <c r="H4210" s="48">
        <f>IF(D4210="","",IF(L4210=1,MAX(0,'Debt Inputs'!$B$2-SUM($G$4206:$G$4305)),0))</f>
        <v/>
      </c>
      <c r="I4210" s="48">
        <f>IF(D4210="","",MIN(D4210+F4210,G4210+H4210))</f>
        <v/>
      </c>
      <c r="J4210" s="48">
        <f>IF(D4210="","",MIN(D4210,MAX(0,I4210-F4210)))</f>
        <v/>
      </c>
      <c r="K4210" s="48">
        <f>IF(D4210="","",MAX(0,D4210+F4210-I4210))</f>
        <v/>
      </c>
      <c r="L4210" s="18">
        <f>IF(D4210="","",IF(D4210&lt;=0,"",1+COUNTIFS($D$4206:$D$4305,"&gt;0",$E$4206:$E$4305,"&gt;"&amp;E4210)))</f>
        <v/>
      </c>
      <c r="M4210" s="18">
        <f>IF(D4210="","",IF(AND(K4210&gt;0,L4210=1),"Yes","No"))</f>
        <v/>
      </c>
      <c r="N4210" s="48">
        <f>IF(D4210="","",N4110+F4210)</f>
        <v/>
      </c>
      <c r="O4210" s="47">
        <f>IF(D4210="","",IF(AND(K4210=0,K4110&gt;0),C4210,""))</f>
        <v/>
      </c>
    </row>
    <row r="4211">
      <c r="A4211" s="49">
        <f>IF(B4211="","",DATE(YEAR('Debt Inputs'!$E$2),MONTH('Debt Inputs'!$E$2)+42,1))</f>
        <v/>
      </c>
      <c r="B4211" s="23">
        <f>IF('Debt Inputs'!A11="","",'Debt Inputs'!A11)</f>
        <v/>
      </c>
      <c r="C4211" s="24">
        <f>IF(B4211="","",IFERROR(VLOOKUP(B4211,'Debt Inputs'!$A$6:$M$105,2,FALSE),""))</f>
        <v/>
      </c>
      <c r="D4211" s="50">
        <f>IF(B4211="","",K4111)</f>
        <v/>
      </c>
      <c r="E4211" s="26">
        <f>IF(B4211="","",IFERROR(VLOOKUP(B4211,'Debt Inputs'!$A$6:$M$105,5,FALSE),0))</f>
        <v/>
      </c>
      <c r="F4211" s="50">
        <f>IF(D4211="","",IFERROR(D4211*E4211/12,0))</f>
        <v/>
      </c>
      <c r="G4211" s="50">
        <f>IF(D4211="","",MIN(IFERROR(VLOOKUP(B4211,'Debt Inputs'!$A$6:$M$105,7,FALSE),0),D4211+F4211))</f>
        <v/>
      </c>
      <c r="H4211" s="50">
        <f>IF(D4211="","",IF(L4211=1,MAX(0,'Debt Inputs'!$B$2-SUM($G$4206:$G$4305)),0))</f>
        <v/>
      </c>
      <c r="I4211" s="50">
        <f>IF(D4211="","",MIN(D4211+F4211,G4211+H4211))</f>
        <v/>
      </c>
      <c r="J4211" s="50">
        <f>IF(D4211="","",MIN(D4211,MAX(0,I4211-F4211)))</f>
        <v/>
      </c>
      <c r="K4211" s="50">
        <f>IF(D4211="","",MAX(0,D4211+F4211-I4211))</f>
        <v/>
      </c>
      <c r="L4211" s="23">
        <f>IF(D4211="","",IF(D4211&lt;=0,"",1+COUNTIFS($D$4206:$D$4305,"&gt;0",$E$4206:$E$4305,"&gt;"&amp;E4211)))</f>
        <v/>
      </c>
      <c r="M4211" s="23">
        <f>IF(D4211="","",IF(AND(K4211&gt;0,L4211=1),"Yes","No"))</f>
        <v/>
      </c>
      <c r="N4211" s="50">
        <f>IF(D4211="","",N4111+F4211)</f>
        <v/>
      </c>
      <c r="O4211" s="49">
        <f>IF(D4211="","",IF(AND(K4211=0,K4111&gt;0),C4211,""))</f>
        <v/>
      </c>
    </row>
    <row r="4212">
      <c r="A4212" s="47">
        <f>IF(B4212="","",DATE(YEAR('Debt Inputs'!$E$2),MONTH('Debt Inputs'!$E$2)+42,1))</f>
        <v/>
      </c>
      <c r="B4212" s="18">
        <f>IF('Debt Inputs'!A12="","",'Debt Inputs'!A12)</f>
        <v/>
      </c>
      <c r="C4212" s="19">
        <f>IF(B4212="","",IFERROR(VLOOKUP(B4212,'Debt Inputs'!$A$6:$M$105,2,FALSE),""))</f>
        <v/>
      </c>
      <c r="D4212" s="48">
        <f>IF(B4212="","",K4112)</f>
        <v/>
      </c>
      <c r="E4212" s="21">
        <f>IF(B4212="","",IFERROR(VLOOKUP(B4212,'Debt Inputs'!$A$6:$M$105,5,FALSE),0))</f>
        <v/>
      </c>
      <c r="F4212" s="48">
        <f>IF(D4212="","",IFERROR(D4212*E4212/12,0))</f>
        <v/>
      </c>
      <c r="G4212" s="48">
        <f>IF(D4212="","",MIN(IFERROR(VLOOKUP(B4212,'Debt Inputs'!$A$6:$M$105,7,FALSE),0),D4212+F4212))</f>
        <v/>
      </c>
      <c r="H4212" s="48">
        <f>IF(D4212="","",IF(L4212=1,MAX(0,'Debt Inputs'!$B$2-SUM($G$4206:$G$4305)),0))</f>
        <v/>
      </c>
      <c r="I4212" s="48">
        <f>IF(D4212="","",MIN(D4212+F4212,G4212+H4212))</f>
        <v/>
      </c>
      <c r="J4212" s="48">
        <f>IF(D4212="","",MIN(D4212,MAX(0,I4212-F4212)))</f>
        <v/>
      </c>
      <c r="K4212" s="48">
        <f>IF(D4212="","",MAX(0,D4212+F4212-I4212))</f>
        <v/>
      </c>
      <c r="L4212" s="18">
        <f>IF(D4212="","",IF(D4212&lt;=0,"",1+COUNTIFS($D$4206:$D$4305,"&gt;0",$E$4206:$E$4305,"&gt;"&amp;E4212)))</f>
        <v/>
      </c>
      <c r="M4212" s="18">
        <f>IF(D4212="","",IF(AND(K4212&gt;0,L4212=1),"Yes","No"))</f>
        <v/>
      </c>
      <c r="N4212" s="48">
        <f>IF(D4212="","",N4112+F4212)</f>
        <v/>
      </c>
      <c r="O4212" s="47">
        <f>IF(D4212="","",IF(AND(K4212=0,K4112&gt;0),C4212,""))</f>
        <v/>
      </c>
    </row>
    <row r="4213">
      <c r="A4213" s="49">
        <f>IF(B4213="","",DATE(YEAR('Debt Inputs'!$E$2),MONTH('Debt Inputs'!$E$2)+42,1))</f>
        <v/>
      </c>
      <c r="B4213" s="23">
        <f>IF('Debt Inputs'!A13="","",'Debt Inputs'!A13)</f>
        <v/>
      </c>
      <c r="C4213" s="24">
        <f>IF(B4213="","",IFERROR(VLOOKUP(B4213,'Debt Inputs'!$A$6:$M$105,2,FALSE),""))</f>
        <v/>
      </c>
      <c r="D4213" s="50">
        <f>IF(B4213="","",K4113)</f>
        <v/>
      </c>
      <c r="E4213" s="26">
        <f>IF(B4213="","",IFERROR(VLOOKUP(B4213,'Debt Inputs'!$A$6:$M$105,5,FALSE),0))</f>
        <v/>
      </c>
      <c r="F4213" s="50">
        <f>IF(D4213="","",IFERROR(D4213*E4213/12,0))</f>
        <v/>
      </c>
      <c r="G4213" s="50">
        <f>IF(D4213="","",MIN(IFERROR(VLOOKUP(B4213,'Debt Inputs'!$A$6:$M$105,7,FALSE),0),D4213+F4213))</f>
        <v/>
      </c>
      <c r="H4213" s="50">
        <f>IF(D4213="","",IF(L4213=1,MAX(0,'Debt Inputs'!$B$2-SUM($G$4206:$G$4305)),0))</f>
        <v/>
      </c>
      <c r="I4213" s="50">
        <f>IF(D4213="","",MIN(D4213+F4213,G4213+H4213))</f>
        <v/>
      </c>
      <c r="J4213" s="50">
        <f>IF(D4213="","",MIN(D4213,MAX(0,I4213-F4213)))</f>
        <v/>
      </c>
      <c r="K4213" s="50">
        <f>IF(D4213="","",MAX(0,D4213+F4213-I4213))</f>
        <v/>
      </c>
      <c r="L4213" s="23">
        <f>IF(D4213="","",IF(D4213&lt;=0,"",1+COUNTIFS($D$4206:$D$4305,"&gt;0",$E$4206:$E$4305,"&gt;"&amp;E4213)))</f>
        <v/>
      </c>
      <c r="M4213" s="23">
        <f>IF(D4213="","",IF(AND(K4213&gt;0,L4213=1),"Yes","No"))</f>
        <v/>
      </c>
      <c r="N4213" s="50">
        <f>IF(D4213="","",N4113+F4213)</f>
        <v/>
      </c>
      <c r="O4213" s="49">
        <f>IF(D4213="","",IF(AND(K4213=0,K4113&gt;0),C4213,""))</f>
        <v/>
      </c>
    </row>
    <row r="4214">
      <c r="A4214" s="47">
        <f>IF(B4214="","",DATE(YEAR('Debt Inputs'!$E$2),MONTH('Debt Inputs'!$E$2)+42,1))</f>
        <v/>
      </c>
      <c r="B4214" s="18">
        <f>IF('Debt Inputs'!A14="","",'Debt Inputs'!A14)</f>
        <v/>
      </c>
      <c r="C4214" s="19">
        <f>IF(B4214="","",IFERROR(VLOOKUP(B4214,'Debt Inputs'!$A$6:$M$105,2,FALSE),""))</f>
        <v/>
      </c>
      <c r="D4214" s="48">
        <f>IF(B4214="","",K4114)</f>
        <v/>
      </c>
      <c r="E4214" s="21">
        <f>IF(B4214="","",IFERROR(VLOOKUP(B4214,'Debt Inputs'!$A$6:$M$105,5,FALSE),0))</f>
        <v/>
      </c>
      <c r="F4214" s="48">
        <f>IF(D4214="","",IFERROR(D4214*E4214/12,0))</f>
        <v/>
      </c>
      <c r="G4214" s="48">
        <f>IF(D4214="","",MIN(IFERROR(VLOOKUP(B4214,'Debt Inputs'!$A$6:$M$105,7,FALSE),0),D4214+F4214))</f>
        <v/>
      </c>
      <c r="H4214" s="48">
        <f>IF(D4214="","",IF(L4214=1,MAX(0,'Debt Inputs'!$B$2-SUM($G$4206:$G$4305)),0))</f>
        <v/>
      </c>
      <c r="I4214" s="48">
        <f>IF(D4214="","",MIN(D4214+F4214,G4214+H4214))</f>
        <v/>
      </c>
      <c r="J4214" s="48">
        <f>IF(D4214="","",MIN(D4214,MAX(0,I4214-F4214)))</f>
        <v/>
      </c>
      <c r="K4214" s="48">
        <f>IF(D4214="","",MAX(0,D4214+F4214-I4214))</f>
        <v/>
      </c>
      <c r="L4214" s="18">
        <f>IF(D4214="","",IF(D4214&lt;=0,"",1+COUNTIFS($D$4206:$D$4305,"&gt;0",$E$4206:$E$4305,"&gt;"&amp;E4214)))</f>
        <v/>
      </c>
      <c r="M4214" s="18">
        <f>IF(D4214="","",IF(AND(K4214&gt;0,L4214=1),"Yes","No"))</f>
        <v/>
      </c>
      <c r="N4214" s="48">
        <f>IF(D4214="","",N4114+F4214)</f>
        <v/>
      </c>
      <c r="O4214" s="47">
        <f>IF(D4214="","",IF(AND(K4214=0,K4114&gt;0),C4214,""))</f>
        <v/>
      </c>
    </row>
    <row r="4215">
      <c r="A4215" s="49">
        <f>IF(B4215="","",DATE(YEAR('Debt Inputs'!$E$2),MONTH('Debt Inputs'!$E$2)+42,1))</f>
        <v/>
      </c>
      <c r="B4215" s="23">
        <f>IF('Debt Inputs'!A15="","",'Debt Inputs'!A15)</f>
        <v/>
      </c>
      <c r="C4215" s="24">
        <f>IF(B4215="","",IFERROR(VLOOKUP(B4215,'Debt Inputs'!$A$6:$M$105,2,FALSE),""))</f>
        <v/>
      </c>
      <c r="D4215" s="50">
        <f>IF(B4215="","",K4115)</f>
        <v/>
      </c>
      <c r="E4215" s="26">
        <f>IF(B4215="","",IFERROR(VLOOKUP(B4215,'Debt Inputs'!$A$6:$M$105,5,FALSE),0))</f>
        <v/>
      </c>
      <c r="F4215" s="50">
        <f>IF(D4215="","",IFERROR(D4215*E4215/12,0))</f>
        <v/>
      </c>
      <c r="G4215" s="50">
        <f>IF(D4215="","",MIN(IFERROR(VLOOKUP(B4215,'Debt Inputs'!$A$6:$M$105,7,FALSE),0),D4215+F4215))</f>
        <v/>
      </c>
      <c r="H4215" s="50">
        <f>IF(D4215="","",IF(L4215=1,MAX(0,'Debt Inputs'!$B$2-SUM($G$4206:$G$4305)),0))</f>
        <v/>
      </c>
      <c r="I4215" s="50">
        <f>IF(D4215="","",MIN(D4215+F4215,G4215+H4215))</f>
        <v/>
      </c>
      <c r="J4215" s="50">
        <f>IF(D4215="","",MIN(D4215,MAX(0,I4215-F4215)))</f>
        <v/>
      </c>
      <c r="K4215" s="50">
        <f>IF(D4215="","",MAX(0,D4215+F4215-I4215))</f>
        <v/>
      </c>
      <c r="L4215" s="23">
        <f>IF(D4215="","",IF(D4215&lt;=0,"",1+COUNTIFS($D$4206:$D$4305,"&gt;0",$E$4206:$E$4305,"&gt;"&amp;E4215)))</f>
        <v/>
      </c>
      <c r="M4215" s="23">
        <f>IF(D4215="","",IF(AND(K4215&gt;0,L4215=1),"Yes","No"))</f>
        <v/>
      </c>
      <c r="N4215" s="50">
        <f>IF(D4215="","",N4115+F4215)</f>
        <v/>
      </c>
      <c r="O4215" s="49">
        <f>IF(D4215="","",IF(AND(K4215=0,K4115&gt;0),C4215,""))</f>
        <v/>
      </c>
    </row>
    <row r="4216">
      <c r="A4216" s="47">
        <f>IF(B4216="","",DATE(YEAR('Debt Inputs'!$E$2),MONTH('Debt Inputs'!$E$2)+42,1))</f>
        <v/>
      </c>
      <c r="B4216" s="18">
        <f>IF('Debt Inputs'!A16="","",'Debt Inputs'!A16)</f>
        <v/>
      </c>
      <c r="C4216" s="19">
        <f>IF(B4216="","",IFERROR(VLOOKUP(B4216,'Debt Inputs'!$A$6:$M$105,2,FALSE),""))</f>
        <v/>
      </c>
      <c r="D4216" s="48">
        <f>IF(B4216="","",K4116)</f>
        <v/>
      </c>
      <c r="E4216" s="21">
        <f>IF(B4216="","",IFERROR(VLOOKUP(B4216,'Debt Inputs'!$A$6:$M$105,5,FALSE),0))</f>
        <v/>
      </c>
      <c r="F4216" s="48">
        <f>IF(D4216="","",IFERROR(D4216*E4216/12,0))</f>
        <v/>
      </c>
      <c r="G4216" s="48">
        <f>IF(D4216="","",MIN(IFERROR(VLOOKUP(B4216,'Debt Inputs'!$A$6:$M$105,7,FALSE),0),D4216+F4216))</f>
        <v/>
      </c>
      <c r="H4216" s="48">
        <f>IF(D4216="","",IF(L4216=1,MAX(0,'Debt Inputs'!$B$2-SUM($G$4206:$G$4305)),0))</f>
        <v/>
      </c>
      <c r="I4216" s="48">
        <f>IF(D4216="","",MIN(D4216+F4216,G4216+H4216))</f>
        <v/>
      </c>
      <c r="J4216" s="48">
        <f>IF(D4216="","",MIN(D4216,MAX(0,I4216-F4216)))</f>
        <v/>
      </c>
      <c r="K4216" s="48">
        <f>IF(D4216="","",MAX(0,D4216+F4216-I4216))</f>
        <v/>
      </c>
      <c r="L4216" s="18">
        <f>IF(D4216="","",IF(D4216&lt;=0,"",1+COUNTIFS($D$4206:$D$4305,"&gt;0",$E$4206:$E$4305,"&gt;"&amp;E4216)))</f>
        <v/>
      </c>
      <c r="M4216" s="18">
        <f>IF(D4216="","",IF(AND(K4216&gt;0,L4216=1),"Yes","No"))</f>
        <v/>
      </c>
      <c r="N4216" s="48">
        <f>IF(D4216="","",N4116+F4216)</f>
        <v/>
      </c>
      <c r="O4216" s="47">
        <f>IF(D4216="","",IF(AND(K4216=0,K4116&gt;0),C4216,""))</f>
        <v/>
      </c>
    </row>
    <row r="4217">
      <c r="A4217" s="49">
        <f>IF(B4217="","",DATE(YEAR('Debt Inputs'!$E$2),MONTH('Debt Inputs'!$E$2)+42,1))</f>
        <v/>
      </c>
      <c r="B4217" s="23">
        <f>IF('Debt Inputs'!A17="","",'Debt Inputs'!A17)</f>
        <v/>
      </c>
      <c r="C4217" s="24">
        <f>IF(B4217="","",IFERROR(VLOOKUP(B4217,'Debt Inputs'!$A$6:$M$105,2,FALSE),""))</f>
        <v/>
      </c>
      <c r="D4217" s="50">
        <f>IF(B4217="","",K4117)</f>
        <v/>
      </c>
      <c r="E4217" s="26">
        <f>IF(B4217="","",IFERROR(VLOOKUP(B4217,'Debt Inputs'!$A$6:$M$105,5,FALSE),0))</f>
        <v/>
      </c>
      <c r="F4217" s="50">
        <f>IF(D4217="","",IFERROR(D4217*E4217/12,0))</f>
        <v/>
      </c>
      <c r="G4217" s="50">
        <f>IF(D4217="","",MIN(IFERROR(VLOOKUP(B4217,'Debt Inputs'!$A$6:$M$105,7,FALSE),0),D4217+F4217))</f>
        <v/>
      </c>
      <c r="H4217" s="50">
        <f>IF(D4217="","",IF(L4217=1,MAX(0,'Debt Inputs'!$B$2-SUM($G$4206:$G$4305)),0))</f>
        <v/>
      </c>
      <c r="I4217" s="50">
        <f>IF(D4217="","",MIN(D4217+F4217,G4217+H4217))</f>
        <v/>
      </c>
      <c r="J4217" s="50">
        <f>IF(D4217="","",MIN(D4217,MAX(0,I4217-F4217)))</f>
        <v/>
      </c>
      <c r="K4217" s="50">
        <f>IF(D4217="","",MAX(0,D4217+F4217-I4217))</f>
        <v/>
      </c>
      <c r="L4217" s="23">
        <f>IF(D4217="","",IF(D4217&lt;=0,"",1+COUNTIFS($D$4206:$D$4305,"&gt;0",$E$4206:$E$4305,"&gt;"&amp;E4217)))</f>
        <v/>
      </c>
      <c r="M4217" s="23">
        <f>IF(D4217="","",IF(AND(K4217&gt;0,L4217=1),"Yes","No"))</f>
        <v/>
      </c>
      <c r="N4217" s="50">
        <f>IF(D4217="","",N4117+F4217)</f>
        <v/>
      </c>
      <c r="O4217" s="49">
        <f>IF(D4217="","",IF(AND(K4217=0,K4117&gt;0),C4217,""))</f>
        <v/>
      </c>
    </row>
    <row r="4218">
      <c r="A4218" s="47">
        <f>IF(B4218="","",DATE(YEAR('Debt Inputs'!$E$2),MONTH('Debt Inputs'!$E$2)+42,1))</f>
        <v/>
      </c>
      <c r="B4218" s="18">
        <f>IF('Debt Inputs'!A18="","",'Debt Inputs'!A18)</f>
        <v/>
      </c>
      <c r="C4218" s="19">
        <f>IF(B4218="","",IFERROR(VLOOKUP(B4218,'Debt Inputs'!$A$6:$M$105,2,FALSE),""))</f>
        <v/>
      </c>
      <c r="D4218" s="48">
        <f>IF(B4218="","",K4118)</f>
        <v/>
      </c>
      <c r="E4218" s="21">
        <f>IF(B4218="","",IFERROR(VLOOKUP(B4218,'Debt Inputs'!$A$6:$M$105,5,FALSE),0))</f>
        <v/>
      </c>
      <c r="F4218" s="48">
        <f>IF(D4218="","",IFERROR(D4218*E4218/12,0))</f>
        <v/>
      </c>
      <c r="G4218" s="48">
        <f>IF(D4218="","",MIN(IFERROR(VLOOKUP(B4218,'Debt Inputs'!$A$6:$M$105,7,FALSE),0),D4218+F4218))</f>
        <v/>
      </c>
      <c r="H4218" s="48">
        <f>IF(D4218="","",IF(L4218=1,MAX(0,'Debt Inputs'!$B$2-SUM($G$4206:$G$4305)),0))</f>
        <v/>
      </c>
      <c r="I4218" s="48">
        <f>IF(D4218="","",MIN(D4218+F4218,G4218+H4218))</f>
        <v/>
      </c>
      <c r="J4218" s="48">
        <f>IF(D4218="","",MIN(D4218,MAX(0,I4218-F4218)))</f>
        <v/>
      </c>
      <c r="K4218" s="48">
        <f>IF(D4218="","",MAX(0,D4218+F4218-I4218))</f>
        <v/>
      </c>
      <c r="L4218" s="18">
        <f>IF(D4218="","",IF(D4218&lt;=0,"",1+COUNTIFS($D$4206:$D$4305,"&gt;0",$E$4206:$E$4305,"&gt;"&amp;E4218)))</f>
        <v/>
      </c>
      <c r="M4218" s="18">
        <f>IF(D4218="","",IF(AND(K4218&gt;0,L4218=1),"Yes","No"))</f>
        <v/>
      </c>
      <c r="N4218" s="48">
        <f>IF(D4218="","",N4118+F4218)</f>
        <v/>
      </c>
      <c r="O4218" s="47">
        <f>IF(D4218="","",IF(AND(K4218=0,K4118&gt;0),C4218,""))</f>
        <v/>
      </c>
    </row>
    <row r="4219">
      <c r="A4219" s="49">
        <f>IF(B4219="","",DATE(YEAR('Debt Inputs'!$E$2),MONTH('Debt Inputs'!$E$2)+42,1))</f>
        <v/>
      </c>
      <c r="B4219" s="23">
        <f>IF('Debt Inputs'!A19="","",'Debt Inputs'!A19)</f>
        <v/>
      </c>
      <c r="C4219" s="24">
        <f>IF(B4219="","",IFERROR(VLOOKUP(B4219,'Debt Inputs'!$A$6:$M$105,2,FALSE),""))</f>
        <v/>
      </c>
      <c r="D4219" s="50">
        <f>IF(B4219="","",K4119)</f>
        <v/>
      </c>
      <c r="E4219" s="26">
        <f>IF(B4219="","",IFERROR(VLOOKUP(B4219,'Debt Inputs'!$A$6:$M$105,5,FALSE),0))</f>
        <v/>
      </c>
      <c r="F4219" s="50">
        <f>IF(D4219="","",IFERROR(D4219*E4219/12,0))</f>
        <v/>
      </c>
      <c r="G4219" s="50">
        <f>IF(D4219="","",MIN(IFERROR(VLOOKUP(B4219,'Debt Inputs'!$A$6:$M$105,7,FALSE),0),D4219+F4219))</f>
        <v/>
      </c>
      <c r="H4219" s="50">
        <f>IF(D4219="","",IF(L4219=1,MAX(0,'Debt Inputs'!$B$2-SUM($G$4206:$G$4305)),0))</f>
        <v/>
      </c>
      <c r="I4219" s="50">
        <f>IF(D4219="","",MIN(D4219+F4219,G4219+H4219))</f>
        <v/>
      </c>
      <c r="J4219" s="50">
        <f>IF(D4219="","",MIN(D4219,MAX(0,I4219-F4219)))</f>
        <v/>
      </c>
      <c r="K4219" s="50">
        <f>IF(D4219="","",MAX(0,D4219+F4219-I4219))</f>
        <v/>
      </c>
      <c r="L4219" s="23">
        <f>IF(D4219="","",IF(D4219&lt;=0,"",1+COUNTIFS($D$4206:$D$4305,"&gt;0",$E$4206:$E$4305,"&gt;"&amp;E4219)))</f>
        <v/>
      </c>
      <c r="M4219" s="23">
        <f>IF(D4219="","",IF(AND(K4219&gt;0,L4219=1),"Yes","No"))</f>
        <v/>
      </c>
      <c r="N4219" s="50">
        <f>IF(D4219="","",N4119+F4219)</f>
        <v/>
      </c>
      <c r="O4219" s="49">
        <f>IF(D4219="","",IF(AND(K4219=0,K4119&gt;0),C4219,""))</f>
        <v/>
      </c>
    </row>
    <row r="4220">
      <c r="A4220" s="47">
        <f>IF(B4220="","",DATE(YEAR('Debt Inputs'!$E$2),MONTH('Debt Inputs'!$E$2)+42,1))</f>
        <v/>
      </c>
      <c r="B4220" s="18">
        <f>IF('Debt Inputs'!A20="","",'Debt Inputs'!A20)</f>
        <v/>
      </c>
      <c r="C4220" s="19">
        <f>IF(B4220="","",IFERROR(VLOOKUP(B4220,'Debt Inputs'!$A$6:$M$105,2,FALSE),""))</f>
        <v/>
      </c>
      <c r="D4220" s="48">
        <f>IF(B4220="","",K4120)</f>
        <v/>
      </c>
      <c r="E4220" s="21">
        <f>IF(B4220="","",IFERROR(VLOOKUP(B4220,'Debt Inputs'!$A$6:$M$105,5,FALSE),0))</f>
        <v/>
      </c>
      <c r="F4220" s="48">
        <f>IF(D4220="","",IFERROR(D4220*E4220/12,0))</f>
        <v/>
      </c>
      <c r="G4220" s="48">
        <f>IF(D4220="","",MIN(IFERROR(VLOOKUP(B4220,'Debt Inputs'!$A$6:$M$105,7,FALSE),0),D4220+F4220))</f>
        <v/>
      </c>
      <c r="H4220" s="48">
        <f>IF(D4220="","",IF(L4220=1,MAX(0,'Debt Inputs'!$B$2-SUM($G$4206:$G$4305)),0))</f>
        <v/>
      </c>
      <c r="I4220" s="48">
        <f>IF(D4220="","",MIN(D4220+F4220,G4220+H4220))</f>
        <v/>
      </c>
      <c r="J4220" s="48">
        <f>IF(D4220="","",MIN(D4220,MAX(0,I4220-F4220)))</f>
        <v/>
      </c>
      <c r="K4220" s="48">
        <f>IF(D4220="","",MAX(0,D4220+F4220-I4220))</f>
        <v/>
      </c>
      <c r="L4220" s="18">
        <f>IF(D4220="","",IF(D4220&lt;=0,"",1+COUNTIFS($D$4206:$D$4305,"&gt;0",$E$4206:$E$4305,"&gt;"&amp;E4220)))</f>
        <v/>
      </c>
      <c r="M4220" s="18">
        <f>IF(D4220="","",IF(AND(K4220&gt;0,L4220=1),"Yes","No"))</f>
        <v/>
      </c>
      <c r="N4220" s="48">
        <f>IF(D4220="","",N4120+F4220)</f>
        <v/>
      </c>
      <c r="O4220" s="47">
        <f>IF(D4220="","",IF(AND(K4220=0,K4120&gt;0),C4220,""))</f>
        <v/>
      </c>
    </row>
    <row r="4221">
      <c r="A4221" s="49">
        <f>IF(B4221="","",DATE(YEAR('Debt Inputs'!$E$2),MONTH('Debt Inputs'!$E$2)+42,1))</f>
        <v/>
      </c>
      <c r="B4221" s="23">
        <f>IF('Debt Inputs'!A21="","",'Debt Inputs'!A21)</f>
        <v/>
      </c>
      <c r="C4221" s="24">
        <f>IF(B4221="","",IFERROR(VLOOKUP(B4221,'Debt Inputs'!$A$6:$M$105,2,FALSE),""))</f>
        <v/>
      </c>
      <c r="D4221" s="50">
        <f>IF(B4221="","",K4121)</f>
        <v/>
      </c>
      <c r="E4221" s="26">
        <f>IF(B4221="","",IFERROR(VLOOKUP(B4221,'Debt Inputs'!$A$6:$M$105,5,FALSE),0))</f>
        <v/>
      </c>
      <c r="F4221" s="50">
        <f>IF(D4221="","",IFERROR(D4221*E4221/12,0))</f>
        <v/>
      </c>
      <c r="G4221" s="50">
        <f>IF(D4221="","",MIN(IFERROR(VLOOKUP(B4221,'Debt Inputs'!$A$6:$M$105,7,FALSE),0),D4221+F4221))</f>
        <v/>
      </c>
      <c r="H4221" s="50">
        <f>IF(D4221="","",IF(L4221=1,MAX(0,'Debt Inputs'!$B$2-SUM($G$4206:$G$4305)),0))</f>
        <v/>
      </c>
      <c r="I4221" s="50">
        <f>IF(D4221="","",MIN(D4221+F4221,G4221+H4221))</f>
        <v/>
      </c>
      <c r="J4221" s="50">
        <f>IF(D4221="","",MIN(D4221,MAX(0,I4221-F4221)))</f>
        <v/>
      </c>
      <c r="K4221" s="50">
        <f>IF(D4221="","",MAX(0,D4221+F4221-I4221))</f>
        <v/>
      </c>
      <c r="L4221" s="23">
        <f>IF(D4221="","",IF(D4221&lt;=0,"",1+COUNTIFS($D$4206:$D$4305,"&gt;0",$E$4206:$E$4305,"&gt;"&amp;E4221)))</f>
        <v/>
      </c>
      <c r="M4221" s="23">
        <f>IF(D4221="","",IF(AND(K4221&gt;0,L4221=1),"Yes","No"))</f>
        <v/>
      </c>
      <c r="N4221" s="50">
        <f>IF(D4221="","",N4121+F4221)</f>
        <v/>
      </c>
      <c r="O4221" s="49">
        <f>IF(D4221="","",IF(AND(K4221=0,K4121&gt;0),C4221,""))</f>
        <v/>
      </c>
    </row>
    <row r="4222">
      <c r="A4222" s="47">
        <f>IF(B4222="","",DATE(YEAR('Debt Inputs'!$E$2),MONTH('Debt Inputs'!$E$2)+42,1))</f>
        <v/>
      </c>
      <c r="B4222" s="18">
        <f>IF('Debt Inputs'!A22="","",'Debt Inputs'!A22)</f>
        <v/>
      </c>
      <c r="C4222" s="19">
        <f>IF(B4222="","",IFERROR(VLOOKUP(B4222,'Debt Inputs'!$A$6:$M$105,2,FALSE),""))</f>
        <v/>
      </c>
      <c r="D4222" s="48">
        <f>IF(B4222="","",K4122)</f>
        <v/>
      </c>
      <c r="E4222" s="21">
        <f>IF(B4222="","",IFERROR(VLOOKUP(B4222,'Debt Inputs'!$A$6:$M$105,5,FALSE),0))</f>
        <v/>
      </c>
      <c r="F4222" s="48">
        <f>IF(D4222="","",IFERROR(D4222*E4222/12,0))</f>
        <v/>
      </c>
      <c r="G4222" s="48">
        <f>IF(D4222="","",MIN(IFERROR(VLOOKUP(B4222,'Debt Inputs'!$A$6:$M$105,7,FALSE),0),D4222+F4222))</f>
        <v/>
      </c>
      <c r="H4222" s="48">
        <f>IF(D4222="","",IF(L4222=1,MAX(0,'Debt Inputs'!$B$2-SUM($G$4206:$G$4305)),0))</f>
        <v/>
      </c>
      <c r="I4222" s="48">
        <f>IF(D4222="","",MIN(D4222+F4222,G4222+H4222))</f>
        <v/>
      </c>
      <c r="J4222" s="48">
        <f>IF(D4222="","",MIN(D4222,MAX(0,I4222-F4222)))</f>
        <v/>
      </c>
      <c r="K4222" s="48">
        <f>IF(D4222="","",MAX(0,D4222+F4222-I4222))</f>
        <v/>
      </c>
      <c r="L4222" s="18">
        <f>IF(D4222="","",IF(D4222&lt;=0,"",1+COUNTIFS($D$4206:$D$4305,"&gt;0",$E$4206:$E$4305,"&gt;"&amp;E4222)))</f>
        <v/>
      </c>
      <c r="M4222" s="18">
        <f>IF(D4222="","",IF(AND(K4222&gt;0,L4222=1),"Yes","No"))</f>
        <v/>
      </c>
      <c r="N4222" s="48">
        <f>IF(D4222="","",N4122+F4222)</f>
        <v/>
      </c>
      <c r="O4222" s="47">
        <f>IF(D4222="","",IF(AND(K4222=0,K4122&gt;0),C4222,""))</f>
        <v/>
      </c>
    </row>
    <row r="4223">
      <c r="A4223" s="49">
        <f>IF(B4223="","",DATE(YEAR('Debt Inputs'!$E$2),MONTH('Debt Inputs'!$E$2)+42,1))</f>
        <v/>
      </c>
      <c r="B4223" s="23">
        <f>IF('Debt Inputs'!A23="","",'Debt Inputs'!A23)</f>
        <v/>
      </c>
      <c r="C4223" s="24">
        <f>IF(B4223="","",IFERROR(VLOOKUP(B4223,'Debt Inputs'!$A$6:$M$105,2,FALSE),""))</f>
        <v/>
      </c>
      <c r="D4223" s="50">
        <f>IF(B4223="","",K4123)</f>
        <v/>
      </c>
      <c r="E4223" s="26">
        <f>IF(B4223="","",IFERROR(VLOOKUP(B4223,'Debt Inputs'!$A$6:$M$105,5,FALSE),0))</f>
        <v/>
      </c>
      <c r="F4223" s="50">
        <f>IF(D4223="","",IFERROR(D4223*E4223/12,0))</f>
        <v/>
      </c>
      <c r="G4223" s="50">
        <f>IF(D4223="","",MIN(IFERROR(VLOOKUP(B4223,'Debt Inputs'!$A$6:$M$105,7,FALSE),0),D4223+F4223))</f>
        <v/>
      </c>
      <c r="H4223" s="50">
        <f>IF(D4223="","",IF(L4223=1,MAX(0,'Debt Inputs'!$B$2-SUM($G$4206:$G$4305)),0))</f>
        <v/>
      </c>
      <c r="I4223" s="50">
        <f>IF(D4223="","",MIN(D4223+F4223,G4223+H4223))</f>
        <v/>
      </c>
      <c r="J4223" s="50">
        <f>IF(D4223="","",MIN(D4223,MAX(0,I4223-F4223)))</f>
        <v/>
      </c>
      <c r="K4223" s="50">
        <f>IF(D4223="","",MAX(0,D4223+F4223-I4223))</f>
        <v/>
      </c>
      <c r="L4223" s="23">
        <f>IF(D4223="","",IF(D4223&lt;=0,"",1+COUNTIFS($D$4206:$D$4305,"&gt;0",$E$4206:$E$4305,"&gt;"&amp;E4223)))</f>
        <v/>
      </c>
      <c r="M4223" s="23">
        <f>IF(D4223="","",IF(AND(K4223&gt;0,L4223=1),"Yes","No"))</f>
        <v/>
      </c>
      <c r="N4223" s="50">
        <f>IF(D4223="","",N4123+F4223)</f>
        <v/>
      </c>
      <c r="O4223" s="49">
        <f>IF(D4223="","",IF(AND(K4223=0,K4123&gt;0),C4223,""))</f>
        <v/>
      </c>
    </row>
    <row r="4224">
      <c r="A4224" s="47">
        <f>IF(B4224="","",DATE(YEAR('Debt Inputs'!$E$2),MONTH('Debt Inputs'!$E$2)+42,1))</f>
        <v/>
      </c>
      <c r="B4224" s="18">
        <f>IF('Debt Inputs'!A24="","",'Debt Inputs'!A24)</f>
        <v/>
      </c>
      <c r="C4224" s="19">
        <f>IF(B4224="","",IFERROR(VLOOKUP(B4224,'Debt Inputs'!$A$6:$M$105,2,FALSE),""))</f>
        <v/>
      </c>
      <c r="D4224" s="48">
        <f>IF(B4224="","",K4124)</f>
        <v/>
      </c>
      <c r="E4224" s="21">
        <f>IF(B4224="","",IFERROR(VLOOKUP(B4224,'Debt Inputs'!$A$6:$M$105,5,FALSE),0))</f>
        <v/>
      </c>
      <c r="F4224" s="48">
        <f>IF(D4224="","",IFERROR(D4224*E4224/12,0))</f>
        <v/>
      </c>
      <c r="G4224" s="48">
        <f>IF(D4224="","",MIN(IFERROR(VLOOKUP(B4224,'Debt Inputs'!$A$6:$M$105,7,FALSE),0),D4224+F4224))</f>
        <v/>
      </c>
      <c r="H4224" s="48">
        <f>IF(D4224="","",IF(L4224=1,MAX(0,'Debt Inputs'!$B$2-SUM($G$4206:$G$4305)),0))</f>
        <v/>
      </c>
      <c r="I4224" s="48">
        <f>IF(D4224="","",MIN(D4224+F4224,G4224+H4224))</f>
        <v/>
      </c>
      <c r="J4224" s="48">
        <f>IF(D4224="","",MIN(D4224,MAX(0,I4224-F4224)))</f>
        <v/>
      </c>
      <c r="K4224" s="48">
        <f>IF(D4224="","",MAX(0,D4224+F4224-I4224))</f>
        <v/>
      </c>
      <c r="L4224" s="18">
        <f>IF(D4224="","",IF(D4224&lt;=0,"",1+COUNTIFS($D$4206:$D$4305,"&gt;0",$E$4206:$E$4305,"&gt;"&amp;E4224)))</f>
        <v/>
      </c>
      <c r="M4224" s="18">
        <f>IF(D4224="","",IF(AND(K4224&gt;0,L4224=1),"Yes","No"))</f>
        <v/>
      </c>
      <c r="N4224" s="48">
        <f>IF(D4224="","",N4124+F4224)</f>
        <v/>
      </c>
      <c r="O4224" s="47">
        <f>IF(D4224="","",IF(AND(K4224=0,K4124&gt;0),C4224,""))</f>
        <v/>
      </c>
    </row>
    <row r="4225">
      <c r="A4225" s="49">
        <f>IF(B4225="","",DATE(YEAR('Debt Inputs'!$E$2),MONTH('Debt Inputs'!$E$2)+42,1))</f>
        <v/>
      </c>
      <c r="B4225" s="23">
        <f>IF('Debt Inputs'!A25="","",'Debt Inputs'!A25)</f>
        <v/>
      </c>
      <c r="C4225" s="24">
        <f>IF(B4225="","",IFERROR(VLOOKUP(B4225,'Debt Inputs'!$A$6:$M$105,2,FALSE),""))</f>
        <v/>
      </c>
      <c r="D4225" s="50">
        <f>IF(B4225="","",K4125)</f>
        <v/>
      </c>
      <c r="E4225" s="26">
        <f>IF(B4225="","",IFERROR(VLOOKUP(B4225,'Debt Inputs'!$A$6:$M$105,5,FALSE),0))</f>
        <v/>
      </c>
      <c r="F4225" s="50">
        <f>IF(D4225="","",IFERROR(D4225*E4225/12,0))</f>
        <v/>
      </c>
      <c r="G4225" s="50">
        <f>IF(D4225="","",MIN(IFERROR(VLOOKUP(B4225,'Debt Inputs'!$A$6:$M$105,7,FALSE),0),D4225+F4225))</f>
        <v/>
      </c>
      <c r="H4225" s="50">
        <f>IF(D4225="","",IF(L4225=1,MAX(0,'Debt Inputs'!$B$2-SUM($G$4206:$G$4305)),0))</f>
        <v/>
      </c>
      <c r="I4225" s="50">
        <f>IF(D4225="","",MIN(D4225+F4225,G4225+H4225))</f>
        <v/>
      </c>
      <c r="J4225" s="50">
        <f>IF(D4225="","",MIN(D4225,MAX(0,I4225-F4225)))</f>
        <v/>
      </c>
      <c r="K4225" s="50">
        <f>IF(D4225="","",MAX(0,D4225+F4225-I4225))</f>
        <v/>
      </c>
      <c r="L4225" s="23">
        <f>IF(D4225="","",IF(D4225&lt;=0,"",1+COUNTIFS($D$4206:$D$4305,"&gt;0",$E$4206:$E$4305,"&gt;"&amp;E4225)))</f>
        <v/>
      </c>
      <c r="M4225" s="23">
        <f>IF(D4225="","",IF(AND(K4225&gt;0,L4225=1),"Yes","No"))</f>
        <v/>
      </c>
      <c r="N4225" s="50">
        <f>IF(D4225="","",N4125+F4225)</f>
        <v/>
      </c>
      <c r="O4225" s="49">
        <f>IF(D4225="","",IF(AND(K4225=0,K4125&gt;0),C4225,""))</f>
        <v/>
      </c>
    </row>
    <row r="4226">
      <c r="A4226" s="47">
        <f>IF(B4226="","",DATE(YEAR('Debt Inputs'!$E$2),MONTH('Debt Inputs'!$E$2)+42,1))</f>
        <v/>
      </c>
      <c r="B4226" s="18">
        <f>IF('Debt Inputs'!A26="","",'Debt Inputs'!A26)</f>
        <v/>
      </c>
      <c r="C4226" s="19">
        <f>IF(B4226="","",IFERROR(VLOOKUP(B4226,'Debt Inputs'!$A$6:$M$105,2,FALSE),""))</f>
        <v/>
      </c>
      <c r="D4226" s="48">
        <f>IF(B4226="","",K4126)</f>
        <v/>
      </c>
      <c r="E4226" s="21">
        <f>IF(B4226="","",IFERROR(VLOOKUP(B4226,'Debt Inputs'!$A$6:$M$105,5,FALSE),0))</f>
        <v/>
      </c>
      <c r="F4226" s="48">
        <f>IF(D4226="","",IFERROR(D4226*E4226/12,0))</f>
        <v/>
      </c>
      <c r="G4226" s="48">
        <f>IF(D4226="","",MIN(IFERROR(VLOOKUP(B4226,'Debt Inputs'!$A$6:$M$105,7,FALSE),0),D4226+F4226))</f>
        <v/>
      </c>
      <c r="H4226" s="48">
        <f>IF(D4226="","",IF(L4226=1,MAX(0,'Debt Inputs'!$B$2-SUM($G$4206:$G$4305)),0))</f>
        <v/>
      </c>
      <c r="I4226" s="48">
        <f>IF(D4226="","",MIN(D4226+F4226,G4226+H4226))</f>
        <v/>
      </c>
      <c r="J4226" s="48">
        <f>IF(D4226="","",MIN(D4226,MAX(0,I4226-F4226)))</f>
        <v/>
      </c>
      <c r="K4226" s="48">
        <f>IF(D4226="","",MAX(0,D4226+F4226-I4226))</f>
        <v/>
      </c>
      <c r="L4226" s="18">
        <f>IF(D4226="","",IF(D4226&lt;=0,"",1+COUNTIFS($D$4206:$D$4305,"&gt;0",$E$4206:$E$4305,"&gt;"&amp;E4226)))</f>
        <v/>
      </c>
      <c r="M4226" s="18">
        <f>IF(D4226="","",IF(AND(K4226&gt;0,L4226=1),"Yes","No"))</f>
        <v/>
      </c>
      <c r="N4226" s="48">
        <f>IF(D4226="","",N4126+F4226)</f>
        <v/>
      </c>
      <c r="O4226" s="47">
        <f>IF(D4226="","",IF(AND(K4226=0,K4126&gt;0),C4226,""))</f>
        <v/>
      </c>
    </row>
    <row r="4227">
      <c r="A4227" s="49">
        <f>IF(B4227="","",DATE(YEAR('Debt Inputs'!$E$2),MONTH('Debt Inputs'!$E$2)+42,1))</f>
        <v/>
      </c>
      <c r="B4227" s="23">
        <f>IF('Debt Inputs'!A27="","",'Debt Inputs'!A27)</f>
        <v/>
      </c>
      <c r="C4227" s="24">
        <f>IF(B4227="","",IFERROR(VLOOKUP(B4227,'Debt Inputs'!$A$6:$M$105,2,FALSE),""))</f>
        <v/>
      </c>
      <c r="D4227" s="50">
        <f>IF(B4227="","",K4127)</f>
        <v/>
      </c>
      <c r="E4227" s="26">
        <f>IF(B4227="","",IFERROR(VLOOKUP(B4227,'Debt Inputs'!$A$6:$M$105,5,FALSE),0))</f>
        <v/>
      </c>
      <c r="F4227" s="50">
        <f>IF(D4227="","",IFERROR(D4227*E4227/12,0))</f>
        <v/>
      </c>
      <c r="G4227" s="50">
        <f>IF(D4227="","",MIN(IFERROR(VLOOKUP(B4227,'Debt Inputs'!$A$6:$M$105,7,FALSE),0),D4227+F4227))</f>
        <v/>
      </c>
      <c r="H4227" s="50">
        <f>IF(D4227="","",IF(L4227=1,MAX(0,'Debt Inputs'!$B$2-SUM($G$4206:$G$4305)),0))</f>
        <v/>
      </c>
      <c r="I4227" s="50">
        <f>IF(D4227="","",MIN(D4227+F4227,G4227+H4227))</f>
        <v/>
      </c>
      <c r="J4227" s="50">
        <f>IF(D4227="","",MIN(D4227,MAX(0,I4227-F4227)))</f>
        <v/>
      </c>
      <c r="K4227" s="50">
        <f>IF(D4227="","",MAX(0,D4227+F4227-I4227))</f>
        <v/>
      </c>
      <c r="L4227" s="23">
        <f>IF(D4227="","",IF(D4227&lt;=0,"",1+COUNTIFS($D$4206:$D$4305,"&gt;0",$E$4206:$E$4305,"&gt;"&amp;E4227)))</f>
        <v/>
      </c>
      <c r="M4227" s="23">
        <f>IF(D4227="","",IF(AND(K4227&gt;0,L4227=1),"Yes","No"))</f>
        <v/>
      </c>
      <c r="N4227" s="50">
        <f>IF(D4227="","",N4127+F4227)</f>
        <v/>
      </c>
      <c r="O4227" s="49">
        <f>IF(D4227="","",IF(AND(K4227=0,K4127&gt;0),C4227,""))</f>
        <v/>
      </c>
    </row>
    <row r="4228">
      <c r="A4228" s="47">
        <f>IF(B4228="","",DATE(YEAR('Debt Inputs'!$E$2),MONTH('Debt Inputs'!$E$2)+42,1))</f>
        <v/>
      </c>
      <c r="B4228" s="18">
        <f>IF('Debt Inputs'!A28="","",'Debt Inputs'!A28)</f>
        <v/>
      </c>
      <c r="C4228" s="19">
        <f>IF(B4228="","",IFERROR(VLOOKUP(B4228,'Debt Inputs'!$A$6:$M$105,2,FALSE),""))</f>
        <v/>
      </c>
      <c r="D4228" s="48">
        <f>IF(B4228="","",K4128)</f>
        <v/>
      </c>
      <c r="E4228" s="21">
        <f>IF(B4228="","",IFERROR(VLOOKUP(B4228,'Debt Inputs'!$A$6:$M$105,5,FALSE),0))</f>
        <v/>
      </c>
      <c r="F4228" s="48">
        <f>IF(D4228="","",IFERROR(D4228*E4228/12,0))</f>
        <v/>
      </c>
      <c r="G4228" s="48">
        <f>IF(D4228="","",MIN(IFERROR(VLOOKUP(B4228,'Debt Inputs'!$A$6:$M$105,7,FALSE),0),D4228+F4228))</f>
        <v/>
      </c>
      <c r="H4228" s="48">
        <f>IF(D4228="","",IF(L4228=1,MAX(0,'Debt Inputs'!$B$2-SUM($G$4206:$G$4305)),0))</f>
        <v/>
      </c>
      <c r="I4228" s="48">
        <f>IF(D4228="","",MIN(D4228+F4228,G4228+H4228))</f>
        <v/>
      </c>
      <c r="J4228" s="48">
        <f>IF(D4228="","",MIN(D4228,MAX(0,I4228-F4228)))</f>
        <v/>
      </c>
      <c r="K4228" s="48">
        <f>IF(D4228="","",MAX(0,D4228+F4228-I4228))</f>
        <v/>
      </c>
      <c r="L4228" s="18">
        <f>IF(D4228="","",IF(D4228&lt;=0,"",1+COUNTIFS($D$4206:$D$4305,"&gt;0",$E$4206:$E$4305,"&gt;"&amp;E4228)))</f>
        <v/>
      </c>
      <c r="M4228" s="18">
        <f>IF(D4228="","",IF(AND(K4228&gt;0,L4228=1),"Yes","No"))</f>
        <v/>
      </c>
      <c r="N4228" s="48">
        <f>IF(D4228="","",N4128+F4228)</f>
        <v/>
      </c>
      <c r="O4228" s="47">
        <f>IF(D4228="","",IF(AND(K4228=0,K4128&gt;0),C4228,""))</f>
        <v/>
      </c>
    </row>
    <row r="4229">
      <c r="A4229" s="49">
        <f>IF(B4229="","",DATE(YEAR('Debt Inputs'!$E$2),MONTH('Debt Inputs'!$E$2)+42,1))</f>
        <v/>
      </c>
      <c r="B4229" s="23">
        <f>IF('Debt Inputs'!A29="","",'Debt Inputs'!A29)</f>
        <v/>
      </c>
      <c r="C4229" s="24">
        <f>IF(B4229="","",IFERROR(VLOOKUP(B4229,'Debt Inputs'!$A$6:$M$105,2,FALSE),""))</f>
        <v/>
      </c>
      <c r="D4229" s="50">
        <f>IF(B4229="","",K4129)</f>
        <v/>
      </c>
      <c r="E4229" s="26">
        <f>IF(B4229="","",IFERROR(VLOOKUP(B4229,'Debt Inputs'!$A$6:$M$105,5,FALSE),0))</f>
        <v/>
      </c>
      <c r="F4229" s="50">
        <f>IF(D4229="","",IFERROR(D4229*E4229/12,0))</f>
        <v/>
      </c>
      <c r="G4229" s="50">
        <f>IF(D4229="","",MIN(IFERROR(VLOOKUP(B4229,'Debt Inputs'!$A$6:$M$105,7,FALSE),0),D4229+F4229))</f>
        <v/>
      </c>
      <c r="H4229" s="50">
        <f>IF(D4229="","",IF(L4229=1,MAX(0,'Debt Inputs'!$B$2-SUM($G$4206:$G$4305)),0))</f>
        <v/>
      </c>
      <c r="I4229" s="50">
        <f>IF(D4229="","",MIN(D4229+F4229,G4229+H4229))</f>
        <v/>
      </c>
      <c r="J4229" s="50">
        <f>IF(D4229="","",MIN(D4229,MAX(0,I4229-F4229)))</f>
        <v/>
      </c>
      <c r="K4229" s="50">
        <f>IF(D4229="","",MAX(0,D4229+F4229-I4229))</f>
        <v/>
      </c>
      <c r="L4229" s="23">
        <f>IF(D4229="","",IF(D4229&lt;=0,"",1+COUNTIFS($D$4206:$D$4305,"&gt;0",$E$4206:$E$4305,"&gt;"&amp;E4229)))</f>
        <v/>
      </c>
      <c r="M4229" s="23">
        <f>IF(D4229="","",IF(AND(K4229&gt;0,L4229=1),"Yes","No"))</f>
        <v/>
      </c>
      <c r="N4229" s="50">
        <f>IF(D4229="","",N4129+F4229)</f>
        <v/>
      </c>
      <c r="O4229" s="49">
        <f>IF(D4229="","",IF(AND(K4229=0,K4129&gt;0),C4229,""))</f>
        <v/>
      </c>
    </row>
    <row r="4230">
      <c r="A4230" s="47">
        <f>IF(B4230="","",DATE(YEAR('Debt Inputs'!$E$2),MONTH('Debt Inputs'!$E$2)+42,1))</f>
        <v/>
      </c>
      <c r="B4230" s="18">
        <f>IF('Debt Inputs'!A30="","",'Debt Inputs'!A30)</f>
        <v/>
      </c>
      <c r="C4230" s="19">
        <f>IF(B4230="","",IFERROR(VLOOKUP(B4230,'Debt Inputs'!$A$6:$M$105,2,FALSE),""))</f>
        <v/>
      </c>
      <c r="D4230" s="48">
        <f>IF(B4230="","",K4130)</f>
        <v/>
      </c>
      <c r="E4230" s="21">
        <f>IF(B4230="","",IFERROR(VLOOKUP(B4230,'Debt Inputs'!$A$6:$M$105,5,FALSE),0))</f>
        <v/>
      </c>
      <c r="F4230" s="48">
        <f>IF(D4230="","",IFERROR(D4230*E4230/12,0))</f>
        <v/>
      </c>
      <c r="G4230" s="48">
        <f>IF(D4230="","",MIN(IFERROR(VLOOKUP(B4230,'Debt Inputs'!$A$6:$M$105,7,FALSE),0),D4230+F4230))</f>
        <v/>
      </c>
      <c r="H4230" s="48">
        <f>IF(D4230="","",IF(L4230=1,MAX(0,'Debt Inputs'!$B$2-SUM($G$4206:$G$4305)),0))</f>
        <v/>
      </c>
      <c r="I4230" s="48">
        <f>IF(D4230="","",MIN(D4230+F4230,G4230+H4230))</f>
        <v/>
      </c>
      <c r="J4230" s="48">
        <f>IF(D4230="","",MIN(D4230,MAX(0,I4230-F4230)))</f>
        <v/>
      </c>
      <c r="K4230" s="48">
        <f>IF(D4230="","",MAX(0,D4230+F4230-I4230))</f>
        <v/>
      </c>
      <c r="L4230" s="18">
        <f>IF(D4230="","",IF(D4230&lt;=0,"",1+COUNTIFS($D$4206:$D$4305,"&gt;0",$E$4206:$E$4305,"&gt;"&amp;E4230)))</f>
        <v/>
      </c>
      <c r="M4230" s="18">
        <f>IF(D4230="","",IF(AND(K4230&gt;0,L4230=1),"Yes","No"))</f>
        <v/>
      </c>
      <c r="N4230" s="48">
        <f>IF(D4230="","",N4130+F4230)</f>
        <v/>
      </c>
      <c r="O4230" s="47">
        <f>IF(D4230="","",IF(AND(K4230=0,K4130&gt;0),C4230,""))</f>
        <v/>
      </c>
    </row>
    <row r="4231">
      <c r="A4231" s="49">
        <f>IF(B4231="","",DATE(YEAR('Debt Inputs'!$E$2),MONTH('Debt Inputs'!$E$2)+42,1))</f>
        <v/>
      </c>
      <c r="B4231" s="23">
        <f>IF('Debt Inputs'!A31="","",'Debt Inputs'!A31)</f>
        <v/>
      </c>
      <c r="C4231" s="24">
        <f>IF(B4231="","",IFERROR(VLOOKUP(B4231,'Debt Inputs'!$A$6:$M$105,2,FALSE),""))</f>
        <v/>
      </c>
      <c r="D4231" s="50">
        <f>IF(B4231="","",K4131)</f>
        <v/>
      </c>
      <c r="E4231" s="26">
        <f>IF(B4231="","",IFERROR(VLOOKUP(B4231,'Debt Inputs'!$A$6:$M$105,5,FALSE),0))</f>
        <v/>
      </c>
      <c r="F4231" s="50">
        <f>IF(D4231="","",IFERROR(D4231*E4231/12,0))</f>
        <v/>
      </c>
      <c r="G4231" s="50">
        <f>IF(D4231="","",MIN(IFERROR(VLOOKUP(B4231,'Debt Inputs'!$A$6:$M$105,7,FALSE),0),D4231+F4231))</f>
        <v/>
      </c>
      <c r="H4231" s="50">
        <f>IF(D4231="","",IF(L4231=1,MAX(0,'Debt Inputs'!$B$2-SUM($G$4206:$G$4305)),0))</f>
        <v/>
      </c>
      <c r="I4231" s="50">
        <f>IF(D4231="","",MIN(D4231+F4231,G4231+H4231))</f>
        <v/>
      </c>
      <c r="J4231" s="50">
        <f>IF(D4231="","",MIN(D4231,MAX(0,I4231-F4231)))</f>
        <v/>
      </c>
      <c r="K4231" s="50">
        <f>IF(D4231="","",MAX(0,D4231+F4231-I4231))</f>
        <v/>
      </c>
      <c r="L4231" s="23">
        <f>IF(D4231="","",IF(D4231&lt;=0,"",1+COUNTIFS($D$4206:$D$4305,"&gt;0",$E$4206:$E$4305,"&gt;"&amp;E4231)))</f>
        <v/>
      </c>
      <c r="M4231" s="23">
        <f>IF(D4231="","",IF(AND(K4231&gt;0,L4231=1),"Yes","No"))</f>
        <v/>
      </c>
      <c r="N4231" s="50">
        <f>IF(D4231="","",N4131+F4231)</f>
        <v/>
      </c>
      <c r="O4231" s="49">
        <f>IF(D4231="","",IF(AND(K4231=0,K4131&gt;0),C4231,""))</f>
        <v/>
      </c>
    </row>
    <row r="4232">
      <c r="A4232" s="47">
        <f>IF(B4232="","",DATE(YEAR('Debt Inputs'!$E$2),MONTH('Debt Inputs'!$E$2)+42,1))</f>
        <v/>
      </c>
      <c r="B4232" s="18">
        <f>IF('Debt Inputs'!A32="","",'Debt Inputs'!A32)</f>
        <v/>
      </c>
      <c r="C4232" s="19">
        <f>IF(B4232="","",IFERROR(VLOOKUP(B4232,'Debt Inputs'!$A$6:$M$105,2,FALSE),""))</f>
        <v/>
      </c>
      <c r="D4232" s="48">
        <f>IF(B4232="","",K4132)</f>
        <v/>
      </c>
      <c r="E4232" s="21">
        <f>IF(B4232="","",IFERROR(VLOOKUP(B4232,'Debt Inputs'!$A$6:$M$105,5,FALSE),0))</f>
        <v/>
      </c>
      <c r="F4232" s="48">
        <f>IF(D4232="","",IFERROR(D4232*E4232/12,0))</f>
        <v/>
      </c>
      <c r="G4232" s="48">
        <f>IF(D4232="","",MIN(IFERROR(VLOOKUP(B4232,'Debt Inputs'!$A$6:$M$105,7,FALSE),0),D4232+F4232))</f>
        <v/>
      </c>
      <c r="H4232" s="48">
        <f>IF(D4232="","",IF(L4232=1,MAX(0,'Debt Inputs'!$B$2-SUM($G$4206:$G$4305)),0))</f>
        <v/>
      </c>
      <c r="I4232" s="48">
        <f>IF(D4232="","",MIN(D4232+F4232,G4232+H4232))</f>
        <v/>
      </c>
      <c r="J4232" s="48">
        <f>IF(D4232="","",MIN(D4232,MAX(0,I4232-F4232)))</f>
        <v/>
      </c>
      <c r="K4232" s="48">
        <f>IF(D4232="","",MAX(0,D4232+F4232-I4232))</f>
        <v/>
      </c>
      <c r="L4232" s="18">
        <f>IF(D4232="","",IF(D4232&lt;=0,"",1+COUNTIFS($D$4206:$D$4305,"&gt;0",$E$4206:$E$4305,"&gt;"&amp;E4232)))</f>
        <v/>
      </c>
      <c r="M4232" s="18">
        <f>IF(D4232="","",IF(AND(K4232&gt;0,L4232=1),"Yes","No"))</f>
        <v/>
      </c>
      <c r="N4232" s="48">
        <f>IF(D4232="","",N4132+F4232)</f>
        <v/>
      </c>
      <c r="O4232" s="47">
        <f>IF(D4232="","",IF(AND(K4232=0,K4132&gt;0),C4232,""))</f>
        <v/>
      </c>
    </row>
    <row r="4233">
      <c r="A4233" s="49">
        <f>IF(B4233="","",DATE(YEAR('Debt Inputs'!$E$2),MONTH('Debt Inputs'!$E$2)+42,1))</f>
        <v/>
      </c>
      <c r="B4233" s="23">
        <f>IF('Debt Inputs'!A33="","",'Debt Inputs'!A33)</f>
        <v/>
      </c>
      <c r="C4233" s="24">
        <f>IF(B4233="","",IFERROR(VLOOKUP(B4233,'Debt Inputs'!$A$6:$M$105,2,FALSE),""))</f>
        <v/>
      </c>
      <c r="D4233" s="50">
        <f>IF(B4233="","",K4133)</f>
        <v/>
      </c>
      <c r="E4233" s="26">
        <f>IF(B4233="","",IFERROR(VLOOKUP(B4233,'Debt Inputs'!$A$6:$M$105,5,FALSE),0))</f>
        <v/>
      </c>
      <c r="F4233" s="50">
        <f>IF(D4233="","",IFERROR(D4233*E4233/12,0))</f>
        <v/>
      </c>
      <c r="G4233" s="50">
        <f>IF(D4233="","",MIN(IFERROR(VLOOKUP(B4233,'Debt Inputs'!$A$6:$M$105,7,FALSE),0),D4233+F4233))</f>
        <v/>
      </c>
      <c r="H4233" s="50">
        <f>IF(D4233="","",IF(L4233=1,MAX(0,'Debt Inputs'!$B$2-SUM($G$4206:$G$4305)),0))</f>
        <v/>
      </c>
      <c r="I4233" s="50">
        <f>IF(D4233="","",MIN(D4233+F4233,G4233+H4233))</f>
        <v/>
      </c>
      <c r="J4233" s="50">
        <f>IF(D4233="","",MIN(D4233,MAX(0,I4233-F4233)))</f>
        <v/>
      </c>
      <c r="K4233" s="50">
        <f>IF(D4233="","",MAX(0,D4233+F4233-I4233))</f>
        <v/>
      </c>
      <c r="L4233" s="23">
        <f>IF(D4233="","",IF(D4233&lt;=0,"",1+COUNTIFS($D$4206:$D$4305,"&gt;0",$E$4206:$E$4305,"&gt;"&amp;E4233)))</f>
        <v/>
      </c>
      <c r="M4233" s="23">
        <f>IF(D4233="","",IF(AND(K4233&gt;0,L4233=1),"Yes","No"))</f>
        <v/>
      </c>
      <c r="N4233" s="50">
        <f>IF(D4233="","",N4133+F4233)</f>
        <v/>
      </c>
      <c r="O4233" s="49">
        <f>IF(D4233="","",IF(AND(K4233=0,K4133&gt;0),C4233,""))</f>
        <v/>
      </c>
    </row>
    <row r="4234">
      <c r="A4234" s="47">
        <f>IF(B4234="","",DATE(YEAR('Debt Inputs'!$E$2),MONTH('Debt Inputs'!$E$2)+42,1))</f>
        <v/>
      </c>
      <c r="B4234" s="18">
        <f>IF('Debt Inputs'!A34="","",'Debt Inputs'!A34)</f>
        <v/>
      </c>
      <c r="C4234" s="19">
        <f>IF(B4234="","",IFERROR(VLOOKUP(B4234,'Debt Inputs'!$A$6:$M$105,2,FALSE),""))</f>
        <v/>
      </c>
      <c r="D4234" s="48">
        <f>IF(B4234="","",K4134)</f>
        <v/>
      </c>
      <c r="E4234" s="21">
        <f>IF(B4234="","",IFERROR(VLOOKUP(B4234,'Debt Inputs'!$A$6:$M$105,5,FALSE),0))</f>
        <v/>
      </c>
      <c r="F4234" s="48">
        <f>IF(D4234="","",IFERROR(D4234*E4234/12,0))</f>
        <v/>
      </c>
      <c r="G4234" s="48">
        <f>IF(D4234="","",MIN(IFERROR(VLOOKUP(B4234,'Debt Inputs'!$A$6:$M$105,7,FALSE),0),D4234+F4234))</f>
        <v/>
      </c>
      <c r="H4234" s="48">
        <f>IF(D4234="","",IF(L4234=1,MAX(0,'Debt Inputs'!$B$2-SUM($G$4206:$G$4305)),0))</f>
        <v/>
      </c>
      <c r="I4234" s="48">
        <f>IF(D4234="","",MIN(D4234+F4234,G4234+H4234))</f>
        <v/>
      </c>
      <c r="J4234" s="48">
        <f>IF(D4234="","",MIN(D4234,MAX(0,I4234-F4234)))</f>
        <v/>
      </c>
      <c r="K4234" s="48">
        <f>IF(D4234="","",MAX(0,D4234+F4234-I4234))</f>
        <v/>
      </c>
      <c r="L4234" s="18">
        <f>IF(D4234="","",IF(D4234&lt;=0,"",1+COUNTIFS($D$4206:$D$4305,"&gt;0",$E$4206:$E$4305,"&gt;"&amp;E4234)))</f>
        <v/>
      </c>
      <c r="M4234" s="18">
        <f>IF(D4234="","",IF(AND(K4234&gt;0,L4234=1),"Yes","No"))</f>
        <v/>
      </c>
      <c r="N4234" s="48">
        <f>IF(D4234="","",N4134+F4234)</f>
        <v/>
      </c>
      <c r="O4234" s="47">
        <f>IF(D4234="","",IF(AND(K4234=0,K4134&gt;0),C4234,""))</f>
        <v/>
      </c>
    </row>
    <row r="4235">
      <c r="A4235" s="49">
        <f>IF(B4235="","",DATE(YEAR('Debt Inputs'!$E$2),MONTH('Debt Inputs'!$E$2)+42,1))</f>
        <v/>
      </c>
      <c r="B4235" s="23">
        <f>IF('Debt Inputs'!A35="","",'Debt Inputs'!A35)</f>
        <v/>
      </c>
      <c r="C4235" s="24">
        <f>IF(B4235="","",IFERROR(VLOOKUP(B4235,'Debt Inputs'!$A$6:$M$105,2,FALSE),""))</f>
        <v/>
      </c>
      <c r="D4235" s="50">
        <f>IF(B4235="","",K4135)</f>
        <v/>
      </c>
      <c r="E4235" s="26">
        <f>IF(B4235="","",IFERROR(VLOOKUP(B4235,'Debt Inputs'!$A$6:$M$105,5,FALSE),0))</f>
        <v/>
      </c>
      <c r="F4235" s="50">
        <f>IF(D4235="","",IFERROR(D4235*E4235/12,0))</f>
        <v/>
      </c>
      <c r="G4235" s="50">
        <f>IF(D4235="","",MIN(IFERROR(VLOOKUP(B4235,'Debt Inputs'!$A$6:$M$105,7,FALSE),0),D4235+F4235))</f>
        <v/>
      </c>
      <c r="H4235" s="50">
        <f>IF(D4235="","",IF(L4235=1,MAX(0,'Debt Inputs'!$B$2-SUM($G$4206:$G$4305)),0))</f>
        <v/>
      </c>
      <c r="I4235" s="50">
        <f>IF(D4235="","",MIN(D4235+F4235,G4235+H4235))</f>
        <v/>
      </c>
      <c r="J4235" s="50">
        <f>IF(D4235="","",MIN(D4235,MAX(0,I4235-F4235)))</f>
        <v/>
      </c>
      <c r="K4235" s="50">
        <f>IF(D4235="","",MAX(0,D4235+F4235-I4235))</f>
        <v/>
      </c>
      <c r="L4235" s="23">
        <f>IF(D4235="","",IF(D4235&lt;=0,"",1+COUNTIFS($D$4206:$D$4305,"&gt;0",$E$4206:$E$4305,"&gt;"&amp;E4235)))</f>
        <v/>
      </c>
      <c r="M4235" s="23">
        <f>IF(D4235="","",IF(AND(K4235&gt;0,L4235=1),"Yes","No"))</f>
        <v/>
      </c>
      <c r="N4235" s="50">
        <f>IF(D4235="","",N4135+F4235)</f>
        <v/>
      </c>
      <c r="O4235" s="49">
        <f>IF(D4235="","",IF(AND(K4235=0,K4135&gt;0),C4235,""))</f>
        <v/>
      </c>
    </row>
    <row r="4236">
      <c r="A4236" s="47">
        <f>IF(B4236="","",DATE(YEAR('Debt Inputs'!$E$2),MONTH('Debt Inputs'!$E$2)+42,1))</f>
        <v/>
      </c>
      <c r="B4236" s="18">
        <f>IF('Debt Inputs'!A36="","",'Debt Inputs'!A36)</f>
        <v/>
      </c>
      <c r="C4236" s="19">
        <f>IF(B4236="","",IFERROR(VLOOKUP(B4236,'Debt Inputs'!$A$6:$M$105,2,FALSE),""))</f>
        <v/>
      </c>
      <c r="D4236" s="48">
        <f>IF(B4236="","",K4136)</f>
        <v/>
      </c>
      <c r="E4236" s="21">
        <f>IF(B4236="","",IFERROR(VLOOKUP(B4236,'Debt Inputs'!$A$6:$M$105,5,FALSE),0))</f>
        <v/>
      </c>
      <c r="F4236" s="48">
        <f>IF(D4236="","",IFERROR(D4236*E4236/12,0))</f>
        <v/>
      </c>
      <c r="G4236" s="48">
        <f>IF(D4236="","",MIN(IFERROR(VLOOKUP(B4236,'Debt Inputs'!$A$6:$M$105,7,FALSE),0),D4236+F4236))</f>
        <v/>
      </c>
      <c r="H4236" s="48">
        <f>IF(D4236="","",IF(L4236=1,MAX(0,'Debt Inputs'!$B$2-SUM($G$4206:$G$4305)),0))</f>
        <v/>
      </c>
      <c r="I4236" s="48">
        <f>IF(D4236="","",MIN(D4236+F4236,G4236+H4236))</f>
        <v/>
      </c>
      <c r="J4236" s="48">
        <f>IF(D4236="","",MIN(D4236,MAX(0,I4236-F4236)))</f>
        <v/>
      </c>
      <c r="K4236" s="48">
        <f>IF(D4236="","",MAX(0,D4236+F4236-I4236))</f>
        <v/>
      </c>
      <c r="L4236" s="18">
        <f>IF(D4236="","",IF(D4236&lt;=0,"",1+COUNTIFS($D$4206:$D$4305,"&gt;0",$E$4206:$E$4305,"&gt;"&amp;E4236)))</f>
        <v/>
      </c>
      <c r="M4236" s="18">
        <f>IF(D4236="","",IF(AND(K4236&gt;0,L4236=1),"Yes","No"))</f>
        <v/>
      </c>
      <c r="N4236" s="48">
        <f>IF(D4236="","",N4136+F4236)</f>
        <v/>
      </c>
      <c r="O4236" s="47">
        <f>IF(D4236="","",IF(AND(K4236=0,K4136&gt;0),C4236,""))</f>
        <v/>
      </c>
    </row>
    <row r="4237">
      <c r="A4237" s="49">
        <f>IF(B4237="","",DATE(YEAR('Debt Inputs'!$E$2),MONTH('Debt Inputs'!$E$2)+42,1))</f>
        <v/>
      </c>
      <c r="B4237" s="23">
        <f>IF('Debt Inputs'!A37="","",'Debt Inputs'!A37)</f>
        <v/>
      </c>
      <c r="C4237" s="24">
        <f>IF(B4237="","",IFERROR(VLOOKUP(B4237,'Debt Inputs'!$A$6:$M$105,2,FALSE),""))</f>
        <v/>
      </c>
      <c r="D4237" s="50">
        <f>IF(B4237="","",K4137)</f>
        <v/>
      </c>
      <c r="E4237" s="26">
        <f>IF(B4237="","",IFERROR(VLOOKUP(B4237,'Debt Inputs'!$A$6:$M$105,5,FALSE),0))</f>
        <v/>
      </c>
      <c r="F4237" s="50">
        <f>IF(D4237="","",IFERROR(D4237*E4237/12,0))</f>
        <v/>
      </c>
      <c r="G4237" s="50">
        <f>IF(D4237="","",MIN(IFERROR(VLOOKUP(B4237,'Debt Inputs'!$A$6:$M$105,7,FALSE),0),D4237+F4237))</f>
        <v/>
      </c>
      <c r="H4237" s="50">
        <f>IF(D4237="","",IF(L4237=1,MAX(0,'Debt Inputs'!$B$2-SUM($G$4206:$G$4305)),0))</f>
        <v/>
      </c>
      <c r="I4237" s="50">
        <f>IF(D4237="","",MIN(D4237+F4237,G4237+H4237))</f>
        <v/>
      </c>
      <c r="J4237" s="50">
        <f>IF(D4237="","",MIN(D4237,MAX(0,I4237-F4237)))</f>
        <v/>
      </c>
      <c r="K4237" s="50">
        <f>IF(D4237="","",MAX(0,D4237+F4237-I4237))</f>
        <v/>
      </c>
      <c r="L4237" s="23">
        <f>IF(D4237="","",IF(D4237&lt;=0,"",1+COUNTIFS($D$4206:$D$4305,"&gt;0",$E$4206:$E$4305,"&gt;"&amp;E4237)))</f>
        <v/>
      </c>
      <c r="M4237" s="23">
        <f>IF(D4237="","",IF(AND(K4237&gt;0,L4237=1),"Yes","No"))</f>
        <v/>
      </c>
      <c r="N4237" s="50">
        <f>IF(D4237="","",N4137+F4237)</f>
        <v/>
      </c>
      <c r="O4237" s="49">
        <f>IF(D4237="","",IF(AND(K4237=0,K4137&gt;0),C4237,""))</f>
        <v/>
      </c>
    </row>
    <row r="4238">
      <c r="A4238" s="47">
        <f>IF(B4238="","",DATE(YEAR('Debt Inputs'!$E$2),MONTH('Debt Inputs'!$E$2)+42,1))</f>
        <v/>
      </c>
      <c r="B4238" s="18">
        <f>IF('Debt Inputs'!A38="","",'Debt Inputs'!A38)</f>
        <v/>
      </c>
      <c r="C4238" s="19">
        <f>IF(B4238="","",IFERROR(VLOOKUP(B4238,'Debt Inputs'!$A$6:$M$105,2,FALSE),""))</f>
        <v/>
      </c>
      <c r="D4238" s="48">
        <f>IF(B4238="","",K4138)</f>
        <v/>
      </c>
      <c r="E4238" s="21">
        <f>IF(B4238="","",IFERROR(VLOOKUP(B4238,'Debt Inputs'!$A$6:$M$105,5,FALSE),0))</f>
        <v/>
      </c>
      <c r="F4238" s="48">
        <f>IF(D4238="","",IFERROR(D4238*E4238/12,0))</f>
        <v/>
      </c>
      <c r="G4238" s="48">
        <f>IF(D4238="","",MIN(IFERROR(VLOOKUP(B4238,'Debt Inputs'!$A$6:$M$105,7,FALSE),0),D4238+F4238))</f>
        <v/>
      </c>
      <c r="H4238" s="48">
        <f>IF(D4238="","",IF(L4238=1,MAX(0,'Debt Inputs'!$B$2-SUM($G$4206:$G$4305)),0))</f>
        <v/>
      </c>
      <c r="I4238" s="48">
        <f>IF(D4238="","",MIN(D4238+F4238,G4238+H4238))</f>
        <v/>
      </c>
      <c r="J4238" s="48">
        <f>IF(D4238="","",MIN(D4238,MAX(0,I4238-F4238)))</f>
        <v/>
      </c>
      <c r="K4238" s="48">
        <f>IF(D4238="","",MAX(0,D4238+F4238-I4238))</f>
        <v/>
      </c>
      <c r="L4238" s="18">
        <f>IF(D4238="","",IF(D4238&lt;=0,"",1+COUNTIFS($D$4206:$D$4305,"&gt;0",$E$4206:$E$4305,"&gt;"&amp;E4238)))</f>
        <v/>
      </c>
      <c r="M4238" s="18">
        <f>IF(D4238="","",IF(AND(K4238&gt;0,L4238=1),"Yes","No"))</f>
        <v/>
      </c>
      <c r="N4238" s="48">
        <f>IF(D4238="","",N4138+F4238)</f>
        <v/>
      </c>
      <c r="O4238" s="47">
        <f>IF(D4238="","",IF(AND(K4238=0,K4138&gt;0),C4238,""))</f>
        <v/>
      </c>
    </row>
    <row r="4239">
      <c r="A4239" s="49">
        <f>IF(B4239="","",DATE(YEAR('Debt Inputs'!$E$2),MONTH('Debt Inputs'!$E$2)+42,1))</f>
        <v/>
      </c>
      <c r="B4239" s="23">
        <f>IF('Debt Inputs'!A39="","",'Debt Inputs'!A39)</f>
        <v/>
      </c>
      <c r="C4239" s="24">
        <f>IF(B4239="","",IFERROR(VLOOKUP(B4239,'Debt Inputs'!$A$6:$M$105,2,FALSE),""))</f>
        <v/>
      </c>
      <c r="D4239" s="50">
        <f>IF(B4239="","",K4139)</f>
        <v/>
      </c>
      <c r="E4239" s="26">
        <f>IF(B4239="","",IFERROR(VLOOKUP(B4239,'Debt Inputs'!$A$6:$M$105,5,FALSE),0))</f>
        <v/>
      </c>
      <c r="F4239" s="50">
        <f>IF(D4239="","",IFERROR(D4239*E4239/12,0))</f>
        <v/>
      </c>
      <c r="G4239" s="50">
        <f>IF(D4239="","",MIN(IFERROR(VLOOKUP(B4239,'Debt Inputs'!$A$6:$M$105,7,FALSE),0),D4239+F4239))</f>
        <v/>
      </c>
      <c r="H4239" s="50">
        <f>IF(D4239="","",IF(L4239=1,MAX(0,'Debt Inputs'!$B$2-SUM($G$4206:$G$4305)),0))</f>
        <v/>
      </c>
      <c r="I4239" s="50">
        <f>IF(D4239="","",MIN(D4239+F4239,G4239+H4239))</f>
        <v/>
      </c>
      <c r="J4239" s="50">
        <f>IF(D4239="","",MIN(D4239,MAX(0,I4239-F4239)))</f>
        <v/>
      </c>
      <c r="K4239" s="50">
        <f>IF(D4239="","",MAX(0,D4239+F4239-I4239))</f>
        <v/>
      </c>
      <c r="L4239" s="23">
        <f>IF(D4239="","",IF(D4239&lt;=0,"",1+COUNTIFS($D$4206:$D$4305,"&gt;0",$E$4206:$E$4305,"&gt;"&amp;E4239)))</f>
        <v/>
      </c>
      <c r="M4239" s="23">
        <f>IF(D4239="","",IF(AND(K4239&gt;0,L4239=1),"Yes","No"))</f>
        <v/>
      </c>
      <c r="N4239" s="50">
        <f>IF(D4239="","",N4139+F4239)</f>
        <v/>
      </c>
      <c r="O4239" s="49">
        <f>IF(D4239="","",IF(AND(K4239=0,K4139&gt;0),C4239,""))</f>
        <v/>
      </c>
    </row>
    <row r="4240">
      <c r="A4240" s="47">
        <f>IF(B4240="","",DATE(YEAR('Debt Inputs'!$E$2),MONTH('Debt Inputs'!$E$2)+42,1))</f>
        <v/>
      </c>
      <c r="B4240" s="18">
        <f>IF('Debt Inputs'!A40="","",'Debt Inputs'!A40)</f>
        <v/>
      </c>
      <c r="C4240" s="19">
        <f>IF(B4240="","",IFERROR(VLOOKUP(B4240,'Debt Inputs'!$A$6:$M$105,2,FALSE),""))</f>
        <v/>
      </c>
      <c r="D4240" s="48">
        <f>IF(B4240="","",K4140)</f>
        <v/>
      </c>
      <c r="E4240" s="21">
        <f>IF(B4240="","",IFERROR(VLOOKUP(B4240,'Debt Inputs'!$A$6:$M$105,5,FALSE),0))</f>
        <v/>
      </c>
      <c r="F4240" s="48">
        <f>IF(D4240="","",IFERROR(D4240*E4240/12,0))</f>
        <v/>
      </c>
      <c r="G4240" s="48">
        <f>IF(D4240="","",MIN(IFERROR(VLOOKUP(B4240,'Debt Inputs'!$A$6:$M$105,7,FALSE),0),D4240+F4240))</f>
        <v/>
      </c>
      <c r="H4240" s="48">
        <f>IF(D4240="","",IF(L4240=1,MAX(0,'Debt Inputs'!$B$2-SUM($G$4206:$G$4305)),0))</f>
        <v/>
      </c>
      <c r="I4240" s="48">
        <f>IF(D4240="","",MIN(D4240+F4240,G4240+H4240))</f>
        <v/>
      </c>
      <c r="J4240" s="48">
        <f>IF(D4240="","",MIN(D4240,MAX(0,I4240-F4240)))</f>
        <v/>
      </c>
      <c r="K4240" s="48">
        <f>IF(D4240="","",MAX(0,D4240+F4240-I4240))</f>
        <v/>
      </c>
      <c r="L4240" s="18">
        <f>IF(D4240="","",IF(D4240&lt;=0,"",1+COUNTIFS($D$4206:$D$4305,"&gt;0",$E$4206:$E$4305,"&gt;"&amp;E4240)))</f>
        <v/>
      </c>
      <c r="M4240" s="18">
        <f>IF(D4240="","",IF(AND(K4240&gt;0,L4240=1),"Yes","No"))</f>
        <v/>
      </c>
      <c r="N4240" s="48">
        <f>IF(D4240="","",N4140+F4240)</f>
        <v/>
      </c>
      <c r="O4240" s="47">
        <f>IF(D4240="","",IF(AND(K4240=0,K4140&gt;0),C4240,""))</f>
        <v/>
      </c>
    </row>
    <row r="4241">
      <c r="A4241" s="49">
        <f>IF(B4241="","",DATE(YEAR('Debt Inputs'!$E$2),MONTH('Debt Inputs'!$E$2)+42,1))</f>
        <v/>
      </c>
      <c r="B4241" s="23">
        <f>IF('Debt Inputs'!A41="","",'Debt Inputs'!A41)</f>
        <v/>
      </c>
      <c r="C4241" s="24">
        <f>IF(B4241="","",IFERROR(VLOOKUP(B4241,'Debt Inputs'!$A$6:$M$105,2,FALSE),""))</f>
        <v/>
      </c>
      <c r="D4241" s="50">
        <f>IF(B4241="","",K4141)</f>
        <v/>
      </c>
      <c r="E4241" s="26">
        <f>IF(B4241="","",IFERROR(VLOOKUP(B4241,'Debt Inputs'!$A$6:$M$105,5,FALSE),0))</f>
        <v/>
      </c>
      <c r="F4241" s="50">
        <f>IF(D4241="","",IFERROR(D4241*E4241/12,0))</f>
        <v/>
      </c>
      <c r="G4241" s="50">
        <f>IF(D4241="","",MIN(IFERROR(VLOOKUP(B4241,'Debt Inputs'!$A$6:$M$105,7,FALSE),0),D4241+F4241))</f>
        <v/>
      </c>
      <c r="H4241" s="50">
        <f>IF(D4241="","",IF(L4241=1,MAX(0,'Debt Inputs'!$B$2-SUM($G$4206:$G$4305)),0))</f>
        <v/>
      </c>
      <c r="I4241" s="50">
        <f>IF(D4241="","",MIN(D4241+F4241,G4241+H4241))</f>
        <v/>
      </c>
      <c r="J4241" s="50">
        <f>IF(D4241="","",MIN(D4241,MAX(0,I4241-F4241)))</f>
        <v/>
      </c>
      <c r="K4241" s="50">
        <f>IF(D4241="","",MAX(0,D4241+F4241-I4241))</f>
        <v/>
      </c>
      <c r="L4241" s="23">
        <f>IF(D4241="","",IF(D4241&lt;=0,"",1+COUNTIFS($D$4206:$D$4305,"&gt;0",$E$4206:$E$4305,"&gt;"&amp;E4241)))</f>
        <v/>
      </c>
      <c r="M4241" s="23">
        <f>IF(D4241="","",IF(AND(K4241&gt;0,L4241=1),"Yes","No"))</f>
        <v/>
      </c>
      <c r="N4241" s="50">
        <f>IF(D4241="","",N4141+F4241)</f>
        <v/>
      </c>
      <c r="O4241" s="49">
        <f>IF(D4241="","",IF(AND(K4241=0,K4141&gt;0),C4241,""))</f>
        <v/>
      </c>
    </row>
    <row r="4242">
      <c r="A4242" s="47">
        <f>IF(B4242="","",DATE(YEAR('Debt Inputs'!$E$2),MONTH('Debt Inputs'!$E$2)+42,1))</f>
        <v/>
      </c>
      <c r="B4242" s="18">
        <f>IF('Debt Inputs'!A42="","",'Debt Inputs'!A42)</f>
        <v/>
      </c>
      <c r="C4242" s="19">
        <f>IF(B4242="","",IFERROR(VLOOKUP(B4242,'Debt Inputs'!$A$6:$M$105,2,FALSE),""))</f>
        <v/>
      </c>
      <c r="D4242" s="48">
        <f>IF(B4242="","",K4142)</f>
        <v/>
      </c>
      <c r="E4242" s="21">
        <f>IF(B4242="","",IFERROR(VLOOKUP(B4242,'Debt Inputs'!$A$6:$M$105,5,FALSE),0))</f>
        <v/>
      </c>
      <c r="F4242" s="48">
        <f>IF(D4242="","",IFERROR(D4242*E4242/12,0))</f>
        <v/>
      </c>
      <c r="G4242" s="48">
        <f>IF(D4242="","",MIN(IFERROR(VLOOKUP(B4242,'Debt Inputs'!$A$6:$M$105,7,FALSE),0),D4242+F4242))</f>
        <v/>
      </c>
      <c r="H4242" s="48">
        <f>IF(D4242="","",IF(L4242=1,MAX(0,'Debt Inputs'!$B$2-SUM($G$4206:$G$4305)),0))</f>
        <v/>
      </c>
      <c r="I4242" s="48">
        <f>IF(D4242="","",MIN(D4242+F4242,G4242+H4242))</f>
        <v/>
      </c>
      <c r="J4242" s="48">
        <f>IF(D4242="","",MIN(D4242,MAX(0,I4242-F4242)))</f>
        <v/>
      </c>
      <c r="K4242" s="48">
        <f>IF(D4242="","",MAX(0,D4242+F4242-I4242))</f>
        <v/>
      </c>
      <c r="L4242" s="18">
        <f>IF(D4242="","",IF(D4242&lt;=0,"",1+COUNTIFS($D$4206:$D$4305,"&gt;0",$E$4206:$E$4305,"&gt;"&amp;E4242)))</f>
        <v/>
      </c>
      <c r="M4242" s="18">
        <f>IF(D4242="","",IF(AND(K4242&gt;0,L4242=1),"Yes","No"))</f>
        <v/>
      </c>
      <c r="N4242" s="48">
        <f>IF(D4242="","",N4142+F4242)</f>
        <v/>
      </c>
      <c r="O4242" s="47">
        <f>IF(D4242="","",IF(AND(K4242=0,K4142&gt;0),C4242,""))</f>
        <v/>
      </c>
    </row>
    <row r="4243">
      <c r="A4243" s="49">
        <f>IF(B4243="","",DATE(YEAR('Debt Inputs'!$E$2),MONTH('Debt Inputs'!$E$2)+42,1))</f>
        <v/>
      </c>
      <c r="B4243" s="23">
        <f>IF('Debt Inputs'!A43="","",'Debt Inputs'!A43)</f>
        <v/>
      </c>
      <c r="C4243" s="24">
        <f>IF(B4243="","",IFERROR(VLOOKUP(B4243,'Debt Inputs'!$A$6:$M$105,2,FALSE),""))</f>
        <v/>
      </c>
      <c r="D4243" s="50">
        <f>IF(B4243="","",K4143)</f>
        <v/>
      </c>
      <c r="E4243" s="26">
        <f>IF(B4243="","",IFERROR(VLOOKUP(B4243,'Debt Inputs'!$A$6:$M$105,5,FALSE),0))</f>
        <v/>
      </c>
      <c r="F4243" s="50">
        <f>IF(D4243="","",IFERROR(D4243*E4243/12,0))</f>
        <v/>
      </c>
      <c r="G4243" s="50">
        <f>IF(D4243="","",MIN(IFERROR(VLOOKUP(B4243,'Debt Inputs'!$A$6:$M$105,7,FALSE),0),D4243+F4243))</f>
        <v/>
      </c>
      <c r="H4243" s="50">
        <f>IF(D4243="","",IF(L4243=1,MAX(0,'Debt Inputs'!$B$2-SUM($G$4206:$G$4305)),0))</f>
        <v/>
      </c>
      <c r="I4243" s="50">
        <f>IF(D4243="","",MIN(D4243+F4243,G4243+H4243))</f>
        <v/>
      </c>
      <c r="J4243" s="50">
        <f>IF(D4243="","",MIN(D4243,MAX(0,I4243-F4243)))</f>
        <v/>
      </c>
      <c r="K4243" s="50">
        <f>IF(D4243="","",MAX(0,D4243+F4243-I4243))</f>
        <v/>
      </c>
      <c r="L4243" s="23">
        <f>IF(D4243="","",IF(D4243&lt;=0,"",1+COUNTIFS($D$4206:$D$4305,"&gt;0",$E$4206:$E$4305,"&gt;"&amp;E4243)))</f>
        <v/>
      </c>
      <c r="M4243" s="23">
        <f>IF(D4243="","",IF(AND(K4243&gt;0,L4243=1),"Yes","No"))</f>
        <v/>
      </c>
      <c r="N4243" s="50">
        <f>IF(D4243="","",N4143+F4243)</f>
        <v/>
      </c>
      <c r="O4243" s="49">
        <f>IF(D4243="","",IF(AND(K4243=0,K4143&gt;0),C4243,""))</f>
        <v/>
      </c>
    </row>
    <row r="4244">
      <c r="A4244" s="47">
        <f>IF(B4244="","",DATE(YEAR('Debt Inputs'!$E$2),MONTH('Debt Inputs'!$E$2)+42,1))</f>
        <v/>
      </c>
      <c r="B4244" s="18">
        <f>IF('Debt Inputs'!A44="","",'Debt Inputs'!A44)</f>
        <v/>
      </c>
      <c r="C4244" s="19">
        <f>IF(B4244="","",IFERROR(VLOOKUP(B4244,'Debt Inputs'!$A$6:$M$105,2,FALSE),""))</f>
        <v/>
      </c>
      <c r="D4244" s="48">
        <f>IF(B4244="","",K4144)</f>
        <v/>
      </c>
      <c r="E4244" s="21">
        <f>IF(B4244="","",IFERROR(VLOOKUP(B4244,'Debt Inputs'!$A$6:$M$105,5,FALSE),0))</f>
        <v/>
      </c>
      <c r="F4244" s="48">
        <f>IF(D4244="","",IFERROR(D4244*E4244/12,0))</f>
        <v/>
      </c>
      <c r="G4244" s="48">
        <f>IF(D4244="","",MIN(IFERROR(VLOOKUP(B4244,'Debt Inputs'!$A$6:$M$105,7,FALSE),0),D4244+F4244))</f>
        <v/>
      </c>
      <c r="H4244" s="48">
        <f>IF(D4244="","",IF(L4244=1,MAX(0,'Debt Inputs'!$B$2-SUM($G$4206:$G$4305)),0))</f>
        <v/>
      </c>
      <c r="I4244" s="48">
        <f>IF(D4244="","",MIN(D4244+F4244,G4244+H4244))</f>
        <v/>
      </c>
      <c r="J4244" s="48">
        <f>IF(D4244="","",MIN(D4244,MAX(0,I4244-F4244)))</f>
        <v/>
      </c>
      <c r="K4244" s="48">
        <f>IF(D4244="","",MAX(0,D4244+F4244-I4244))</f>
        <v/>
      </c>
      <c r="L4244" s="18">
        <f>IF(D4244="","",IF(D4244&lt;=0,"",1+COUNTIFS($D$4206:$D$4305,"&gt;0",$E$4206:$E$4305,"&gt;"&amp;E4244)))</f>
        <v/>
      </c>
      <c r="M4244" s="18">
        <f>IF(D4244="","",IF(AND(K4244&gt;0,L4244=1),"Yes","No"))</f>
        <v/>
      </c>
      <c r="N4244" s="48">
        <f>IF(D4244="","",N4144+F4244)</f>
        <v/>
      </c>
      <c r="O4244" s="47">
        <f>IF(D4244="","",IF(AND(K4244=0,K4144&gt;0),C4244,""))</f>
        <v/>
      </c>
    </row>
    <row r="4245">
      <c r="A4245" s="49">
        <f>IF(B4245="","",DATE(YEAR('Debt Inputs'!$E$2),MONTH('Debt Inputs'!$E$2)+42,1))</f>
        <v/>
      </c>
      <c r="B4245" s="23">
        <f>IF('Debt Inputs'!A45="","",'Debt Inputs'!A45)</f>
        <v/>
      </c>
      <c r="C4245" s="24">
        <f>IF(B4245="","",IFERROR(VLOOKUP(B4245,'Debt Inputs'!$A$6:$M$105,2,FALSE),""))</f>
        <v/>
      </c>
      <c r="D4245" s="50">
        <f>IF(B4245="","",K4145)</f>
        <v/>
      </c>
      <c r="E4245" s="26">
        <f>IF(B4245="","",IFERROR(VLOOKUP(B4245,'Debt Inputs'!$A$6:$M$105,5,FALSE),0))</f>
        <v/>
      </c>
      <c r="F4245" s="50">
        <f>IF(D4245="","",IFERROR(D4245*E4245/12,0))</f>
        <v/>
      </c>
      <c r="G4245" s="50">
        <f>IF(D4245="","",MIN(IFERROR(VLOOKUP(B4245,'Debt Inputs'!$A$6:$M$105,7,FALSE),0),D4245+F4245))</f>
        <v/>
      </c>
      <c r="H4245" s="50">
        <f>IF(D4245="","",IF(L4245=1,MAX(0,'Debt Inputs'!$B$2-SUM($G$4206:$G$4305)),0))</f>
        <v/>
      </c>
      <c r="I4245" s="50">
        <f>IF(D4245="","",MIN(D4245+F4245,G4245+H4245))</f>
        <v/>
      </c>
      <c r="J4245" s="50">
        <f>IF(D4245="","",MIN(D4245,MAX(0,I4245-F4245)))</f>
        <v/>
      </c>
      <c r="K4245" s="50">
        <f>IF(D4245="","",MAX(0,D4245+F4245-I4245))</f>
        <v/>
      </c>
      <c r="L4245" s="23">
        <f>IF(D4245="","",IF(D4245&lt;=0,"",1+COUNTIFS($D$4206:$D$4305,"&gt;0",$E$4206:$E$4305,"&gt;"&amp;E4245)))</f>
        <v/>
      </c>
      <c r="M4245" s="23">
        <f>IF(D4245="","",IF(AND(K4245&gt;0,L4245=1),"Yes","No"))</f>
        <v/>
      </c>
      <c r="N4245" s="50">
        <f>IF(D4245="","",N4145+F4245)</f>
        <v/>
      </c>
      <c r="O4245" s="49">
        <f>IF(D4245="","",IF(AND(K4245=0,K4145&gt;0),C4245,""))</f>
        <v/>
      </c>
    </row>
    <row r="4246">
      <c r="A4246" s="47">
        <f>IF(B4246="","",DATE(YEAR('Debt Inputs'!$E$2),MONTH('Debt Inputs'!$E$2)+42,1))</f>
        <v/>
      </c>
      <c r="B4246" s="18">
        <f>IF('Debt Inputs'!A46="","",'Debt Inputs'!A46)</f>
        <v/>
      </c>
      <c r="C4246" s="19">
        <f>IF(B4246="","",IFERROR(VLOOKUP(B4246,'Debt Inputs'!$A$6:$M$105,2,FALSE),""))</f>
        <v/>
      </c>
      <c r="D4246" s="48">
        <f>IF(B4246="","",K4146)</f>
        <v/>
      </c>
      <c r="E4246" s="21">
        <f>IF(B4246="","",IFERROR(VLOOKUP(B4246,'Debt Inputs'!$A$6:$M$105,5,FALSE),0))</f>
        <v/>
      </c>
      <c r="F4246" s="48">
        <f>IF(D4246="","",IFERROR(D4246*E4246/12,0))</f>
        <v/>
      </c>
      <c r="G4246" s="48">
        <f>IF(D4246="","",MIN(IFERROR(VLOOKUP(B4246,'Debt Inputs'!$A$6:$M$105,7,FALSE),0),D4246+F4246))</f>
        <v/>
      </c>
      <c r="H4246" s="48">
        <f>IF(D4246="","",IF(L4246=1,MAX(0,'Debt Inputs'!$B$2-SUM($G$4206:$G$4305)),0))</f>
        <v/>
      </c>
      <c r="I4246" s="48">
        <f>IF(D4246="","",MIN(D4246+F4246,G4246+H4246))</f>
        <v/>
      </c>
      <c r="J4246" s="48">
        <f>IF(D4246="","",MIN(D4246,MAX(0,I4246-F4246)))</f>
        <v/>
      </c>
      <c r="K4246" s="48">
        <f>IF(D4246="","",MAX(0,D4246+F4246-I4246))</f>
        <v/>
      </c>
      <c r="L4246" s="18">
        <f>IF(D4246="","",IF(D4246&lt;=0,"",1+COUNTIFS($D$4206:$D$4305,"&gt;0",$E$4206:$E$4305,"&gt;"&amp;E4246)))</f>
        <v/>
      </c>
      <c r="M4246" s="18">
        <f>IF(D4246="","",IF(AND(K4246&gt;0,L4246=1),"Yes","No"))</f>
        <v/>
      </c>
      <c r="N4246" s="48">
        <f>IF(D4246="","",N4146+F4246)</f>
        <v/>
      </c>
      <c r="O4246" s="47">
        <f>IF(D4246="","",IF(AND(K4246=0,K4146&gt;0),C4246,""))</f>
        <v/>
      </c>
    </row>
    <row r="4247">
      <c r="A4247" s="49">
        <f>IF(B4247="","",DATE(YEAR('Debt Inputs'!$E$2),MONTH('Debt Inputs'!$E$2)+42,1))</f>
        <v/>
      </c>
      <c r="B4247" s="23">
        <f>IF('Debt Inputs'!A47="","",'Debt Inputs'!A47)</f>
        <v/>
      </c>
      <c r="C4247" s="24">
        <f>IF(B4247="","",IFERROR(VLOOKUP(B4247,'Debt Inputs'!$A$6:$M$105,2,FALSE),""))</f>
        <v/>
      </c>
      <c r="D4247" s="50">
        <f>IF(B4247="","",K4147)</f>
        <v/>
      </c>
      <c r="E4247" s="26">
        <f>IF(B4247="","",IFERROR(VLOOKUP(B4247,'Debt Inputs'!$A$6:$M$105,5,FALSE),0))</f>
        <v/>
      </c>
      <c r="F4247" s="50">
        <f>IF(D4247="","",IFERROR(D4247*E4247/12,0))</f>
        <v/>
      </c>
      <c r="G4247" s="50">
        <f>IF(D4247="","",MIN(IFERROR(VLOOKUP(B4247,'Debt Inputs'!$A$6:$M$105,7,FALSE),0),D4247+F4247))</f>
        <v/>
      </c>
      <c r="H4247" s="50">
        <f>IF(D4247="","",IF(L4247=1,MAX(0,'Debt Inputs'!$B$2-SUM($G$4206:$G$4305)),0))</f>
        <v/>
      </c>
      <c r="I4247" s="50">
        <f>IF(D4247="","",MIN(D4247+F4247,G4247+H4247))</f>
        <v/>
      </c>
      <c r="J4247" s="50">
        <f>IF(D4247="","",MIN(D4247,MAX(0,I4247-F4247)))</f>
        <v/>
      </c>
      <c r="K4247" s="50">
        <f>IF(D4247="","",MAX(0,D4247+F4247-I4247))</f>
        <v/>
      </c>
      <c r="L4247" s="23">
        <f>IF(D4247="","",IF(D4247&lt;=0,"",1+COUNTIFS($D$4206:$D$4305,"&gt;0",$E$4206:$E$4305,"&gt;"&amp;E4247)))</f>
        <v/>
      </c>
      <c r="M4247" s="23">
        <f>IF(D4247="","",IF(AND(K4247&gt;0,L4247=1),"Yes","No"))</f>
        <v/>
      </c>
      <c r="N4247" s="50">
        <f>IF(D4247="","",N4147+F4247)</f>
        <v/>
      </c>
      <c r="O4247" s="49">
        <f>IF(D4247="","",IF(AND(K4247=0,K4147&gt;0),C4247,""))</f>
        <v/>
      </c>
    </row>
    <row r="4248">
      <c r="A4248" s="47">
        <f>IF(B4248="","",DATE(YEAR('Debt Inputs'!$E$2),MONTH('Debt Inputs'!$E$2)+42,1))</f>
        <v/>
      </c>
      <c r="B4248" s="18">
        <f>IF('Debt Inputs'!A48="","",'Debt Inputs'!A48)</f>
        <v/>
      </c>
      <c r="C4248" s="19">
        <f>IF(B4248="","",IFERROR(VLOOKUP(B4248,'Debt Inputs'!$A$6:$M$105,2,FALSE),""))</f>
        <v/>
      </c>
      <c r="D4248" s="48">
        <f>IF(B4248="","",K4148)</f>
        <v/>
      </c>
      <c r="E4248" s="21">
        <f>IF(B4248="","",IFERROR(VLOOKUP(B4248,'Debt Inputs'!$A$6:$M$105,5,FALSE),0))</f>
        <v/>
      </c>
      <c r="F4248" s="48">
        <f>IF(D4248="","",IFERROR(D4248*E4248/12,0))</f>
        <v/>
      </c>
      <c r="G4248" s="48">
        <f>IF(D4248="","",MIN(IFERROR(VLOOKUP(B4248,'Debt Inputs'!$A$6:$M$105,7,FALSE),0),D4248+F4248))</f>
        <v/>
      </c>
      <c r="H4248" s="48">
        <f>IF(D4248="","",IF(L4248=1,MAX(0,'Debt Inputs'!$B$2-SUM($G$4206:$G$4305)),0))</f>
        <v/>
      </c>
      <c r="I4248" s="48">
        <f>IF(D4248="","",MIN(D4248+F4248,G4248+H4248))</f>
        <v/>
      </c>
      <c r="J4248" s="48">
        <f>IF(D4248="","",MIN(D4248,MAX(0,I4248-F4248)))</f>
        <v/>
      </c>
      <c r="K4248" s="48">
        <f>IF(D4248="","",MAX(0,D4248+F4248-I4248))</f>
        <v/>
      </c>
      <c r="L4248" s="18">
        <f>IF(D4248="","",IF(D4248&lt;=0,"",1+COUNTIFS($D$4206:$D$4305,"&gt;0",$E$4206:$E$4305,"&gt;"&amp;E4248)))</f>
        <v/>
      </c>
      <c r="M4248" s="18">
        <f>IF(D4248="","",IF(AND(K4248&gt;0,L4248=1),"Yes","No"))</f>
        <v/>
      </c>
      <c r="N4248" s="48">
        <f>IF(D4248="","",N4148+F4248)</f>
        <v/>
      </c>
      <c r="O4248" s="47">
        <f>IF(D4248="","",IF(AND(K4248=0,K4148&gt;0),C4248,""))</f>
        <v/>
      </c>
    </row>
    <row r="4249">
      <c r="A4249" s="49">
        <f>IF(B4249="","",DATE(YEAR('Debt Inputs'!$E$2),MONTH('Debt Inputs'!$E$2)+42,1))</f>
        <v/>
      </c>
      <c r="B4249" s="23">
        <f>IF('Debt Inputs'!A49="","",'Debt Inputs'!A49)</f>
        <v/>
      </c>
      <c r="C4249" s="24">
        <f>IF(B4249="","",IFERROR(VLOOKUP(B4249,'Debt Inputs'!$A$6:$M$105,2,FALSE),""))</f>
        <v/>
      </c>
      <c r="D4249" s="50">
        <f>IF(B4249="","",K4149)</f>
        <v/>
      </c>
      <c r="E4249" s="26">
        <f>IF(B4249="","",IFERROR(VLOOKUP(B4249,'Debt Inputs'!$A$6:$M$105,5,FALSE),0))</f>
        <v/>
      </c>
      <c r="F4249" s="50">
        <f>IF(D4249="","",IFERROR(D4249*E4249/12,0))</f>
        <v/>
      </c>
      <c r="G4249" s="50">
        <f>IF(D4249="","",MIN(IFERROR(VLOOKUP(B4249,'Debt Inputs'!$A$6:$M$105,7,FALSE),0),D4249+F4249))</f>
        <v/>
      </c>
      <c r="H4249" s="50">
        <f>IF(D4249="","",IF(L4249=1,MAX(0,'Debt Inputs'!$B$2-SUM($G$4206:$G$4305)),0))</f>
        <v/>
      </c>
      <c r="I4249" s="50">
        <f>IF(D4249="","",MIN(D4249+F4249,G4249+H4249))</f>
        <v/>
      </c>
      <c r="J4249" s="50">
        <f>IF(D4249="","",MIN(D4249,MAX(0,I4249-F4249)))</f>
        <v/>
      </c>
      <c r="K4249" s="50">
        <f>IF(D4249="","",MAX(0,D4249+F4249-I4249))</f>
        <v/>
      </c>
      <c r="L4249" s="23">
        <f>IF(D4249="","",IF(D4249&lt;=0,"",1+COUNTIFS($D$4206:$D$4305,"&gt;0",$E$4206:$E$4305,"&gt;"&amp;E4249)))</f>
        <v/>
      </c>
      <c r="M4249" s="23">
        <f>IF(D4249="","",IF(AND(K4249&gt;0,L4249=1),"Yes","No"))</f>
        <v/>
      </c>
      <c r="N4249" s="50">
        <f>IF(D4249="","",N4149+F4249)</f>
        <v/>
      </c>
      <c r="O4249" s="49">
        <f>IF(D4249="","",IF(AND(K4249=0,K4149&gt;0),C4249,""))</f>
        <v/>
      </c>
    </row>
    <row r="4250">
      <c r="A4250" s="47">
        <f>IF(B4250="","",DATE(YEAR('Debt Inputs'!$E$2),MONTH('Debt Inputs'!$E$2)+42,1))</f>
        <v/>
      </c>
      <c r="B4250" s="18">
        <f>IF('Debt Inputs'!A50="","",'Debt Inputs'!A50)</f>
        <v/>
      </c>
      <c r="C4250" s="19">
        <f>IF(B4250="","",IFERROR(VLOOKUP(B4250,'Debt Inputs'!$A$6:$M$105,2,FALSE),""))</f>
        <v/>
      </c>
      <c r="D4250" s="48">
        <f>IF(B4250="","",K4150)</f>
        <v/>
      </c>
      <c r="E4250" s="21">
        <f>IF(B4250="","",IFERROR(VLOOKUP(B4250,'Debt Inputs'!$A$6:$M$105,5,FALSE),0))</f>
        <v/>
      </c>
      <c r="F4250" s="48">
        <f>IF(D4250="","",IFERROR(D4250*E4250/12,0))</f>
        <v/>
      </c>
      <c r="G4250" s="48">
        <f>IF(D4250="","",MIN(IFERROR(VLOOKUP(B4250,'Debt Inputs'!$A$6:$M$105,7,FALSE),0),D4250+F4250))</f>
        <v/>
      </c>
      <c r="H4250" s="48">
        <f>IF(D4250="","",IF(L4250=1,MAX(0,'Debt Inputs'!$B$2-SUM($G$4206:$G$4305)),0))</f>
        <v/>
      </c>
      <c r="I4250" s="48">
        <f>IF(D4250="","",MIN(D4250+F4250,G4250+H4250))</f>
        <v/>
      </c>
      <c r="J4250" s="48">
        <f>IF(D4250="","",MIN(D4250,MAX(0,I4250-F4250)))</f>
        <v/>
      </c>
      <c r="K4250" s="48">
        <f>IF(D4250="","",MAX(0,D4250+F4250-I4250))</f>
        <v/>
      </c>
      <c r="L4250" s="18">
        <f>IF(D4250="","",IF(D4250&lt;=0,"",1+COUNTIFS($D$4206:$D$4305,"&gt;0",$E$4206:$E$4305,"&gt;"&amp;E4250)))</f>
        <v/>
      </c>
      <c r="M4250" s="18">
        <f>IF(D4250="","",IF(AND(K4250&gt;0,L4250=1),"Yes","No"))</f>
        <v/>
      </c>
      <c r="N4250" s="48">
        <f>IF(D4250="","",N4150+F4250)</f>
        <v/>
      </c>
      <c r="O4250" s="47">
        <f>IF(D4250="","",IF(AND(K4250=0,K4150&gt;0),C4250,""))</f>
        <v/>
      </c>
    </row>
    <row r="4251">
      <c r="A4251" s="49">
        <f>IF(B4251="","",DATE(YEAR('Debt Inputs'!$E$2),MONTH('Debt Inputs'!$E$2)+42,1))</f>
        <v/>
      </c>
      <c r="B4251" s="23">
        <f>IF('Debt Inputs'!A51="","",'Debt Inputs'!A51)</f>
        <v/>
      </c>
      <c r="C4251" s="24">
        <f>IF(B4251="","",IFERROR(VLOOKUP(B4251,'Debt Inputs'!$A$6:$M$105,2,FALSE),""))</f>
        <v/>
      </c>
      <c r="D4251" s="50">
        <f>IF(B4251="","",K4151)</f>
        <v/>
      </c>
      <c r="E4251" s="26">
        <f>IF(B4251="","",IFERROR(VLOOKUP(B4251,'Debt Inputs'!$A$6:$M$105,5,FALSE),0))</f>
        <v/>
      </c>
      <c r="F4251" s="50">
        <f>IF(D4251="","",IFERROR(D4251*E4251/12,0))</f>
        <v/>
      </c>
      <c r="G4251" s="50">
        <f>IF(D4251="","",MIN(IFERROR(VLOOKUP(B4251,'Debt Inputs'!$A$6:$M$105,7,FALSE),0),D4251+F4251))</f>
        <v/>
      </c>
      <c r="H4251" s="50">
        <f>IF(D4251="","",IF(L4251=1,MAX(0,'Debt Inputs'!$B$2-SUM($G$4206:$G$4305)),0))</f>
        <v/>
      </c>
      <c r="I4251" s="50">
        <f>IF(D4251="","",MIN(D4251+F4251,G4251+H4251))</f>
        <v/>
      </c>
      <c r="J4251" s="50">
        <f>IF(D4251="","",MIN(D4251,MAX(0,I4251-F4251)))</f>
        <v/>
      </c>
      <c r="K4251" s="50">
        <f>IF(D4251="","",MAX(0,D4251+F4251-I4251))</f>
        <v/>
      </c>
      <c r="L4251" s="23">
        <f>IF(D4251="","",IF(D4251&lt;=0,"",1+COUNTIFS($D$4206:$D$4305,"&gt;0",$E$4206:$E$4305,"&gt;"&amp;E4251)))</f>
        <v/>
      </c>
      <c r="M4251" s="23">
        <f>IF(D4251="","",IF(AND(K4251&gt;0,L4251=1),"Yes","No"))</f>
        <v/>
      </c>
      <c r="N4251" s="50">
        <f>IF(D4251="","",N4151+F4251)</f>
        <v/>
      </c>
      <c r="O4251" s="49">
        <f>IF(D4251="","",IF(AND(K4251=0,K4151&gt;0),C4251,""))</f>
        <v/>
      </c>
    </row>
    <row r="4252">
      <c r="A4252" s="47">
        <f>IF(B4252="","",DATE(YEAR('Debt Inputs'!$E$2),MONTH('Debt Inputs'!$E$2)+42,1))</f>
        <v/>
      </c>
      <c r="B4252" s="18">
        <f>IF('Debt Inputs'!A52="","",'Debt Inputs'!A52)</f>
        <v/>
      </c>
      <c r="C4252" s="19">
        <f>IF(B4252="","",IFERROR(VLOOKUP(B4252,'Debt Inputs'!$A$6:$M$105,2,FALSE),""))</f>
        <v/>
      </c>
      <c r="D4252" s="48">
        <f>IF(B4252="","",K4152)</f>
        <v/>
      </c>
      <c r="E4252" s="21">
        <f>IF(B4252="","",IFERROR(VLOOKUP(B4252,'Debt Inputs'!$A$6:$M$105,5,FALSE),0))</f>
        <v/>
      </c>
      <c r="F4252" s="48">
        <f>IF(D4252="","",IFERROR(D4252*E4252/12,0))</f>
        <v/>
      </c>
      <c r="G4252" s="48">
        <f>IF(D4252="","",MIN(IFERROR(VLOOKUP(B4252,'Debt Inputs'!$A$6:$M$105,7,FALSE),0),D4252+F4252))</f>
        <v/>
      </c>
      <c r="H4252" s="48">
        <f>IF(D4252="","",IF(L4252=1,MAX(0,'Debt Inputs'!$B$2-SUM($G$4206:$G$4305)),0))</f>
        <v/>
      </c>
      <c r="I4252" s="48">
        <f>IF(D4252="","",MIN(D4252+F4252,G4252+H4252))</f>
        <v/>
      </c>
      <c r="J4252" s="48">
        <f>IF(D4252="","",MIN(D4252,MAX(0,I4252-F4252)))</f>
        <v/>
      </c>
      <c r="K4252" s="48">
        <f>IF(D4252="","",MAX(0,D4252+F4252-I4252))</f>
        <v/>
      </c>
      <c r="L4252" s="18">
        <f>IF(D4252="","",IF(D4252&lt;=0,"",1+COUNTIFS($D$4206:$D$4305,"&gt;0",$E$4206:$E$4305,"&gt;"&amp;E4252)))</f>
        <v/>
      </c>
      <c r="M4252" s="18">
        <f>IF(D4252="","",IF(AND(K4252&gt;0,L4252=1),"Yes","No"))</f>
        <v/>
      </c>
      <c r="N4252" s="48">
        <f>IF(D4252="","",N4152+F4252)</f>
        <v/>
      </c>
      <c r="O4252" s="47">
        <f>IF(D4252="","",IF(AND(K4252=0,K4152&gt;0),C4252,""))</f>
        <v/>
      </c>
    </row>
    <row r="4253">
      <c r="A4253" s="49">
        <f>IF(B4253="","",DATE(YEAR('Debt Inputs'!$E$2),MONTH('Debt Inputs'!$E$2)+42,1))</f>
        <v/>
      </c>
      <c r="B4253" s="23">
        <f>IF('Debt Inputs'!A53="","",'Debt Inputs'!A53)</f>
        <v/>
      </c>
      <c r="C4253" s="24">
        <f>IF(B4253="","",IFERROR(VLOOKUP(B4253,'Debt Inputs'!$A$6:$M$105,2,FALSE),""))</f>
        <v/>
      </c>
      <c r="D4253" s="50">
        <f>IF(B4253="","",K4153)</f>
        <v/>
      </c>
      <c r="E4253" s="26">
        <f>IF(B4253="","",IFERROR(VLOOKUP(B4253,'Debt Inputs'!$A$6:$M$105,5,FALSE),0))</f>
        <v/>
      </c>
      <c r="F4253" s="50">
        <f>IF(D4253="","",IFERROR(D4253*E4253/12,0))</f>
        <v/>
      </c>
      <c r="G4253" s="50">
        <f>IF(D4253="","",MIN(IFERROR(VLOOKUP(B4253,'Debt Inputs'!$A$6:$M$105,7,FALSE),0),D4253+F4253))</f>
        <v/>
      </c>
      <c r="H4253" s="50">
        <f>IF(D4253="","",IF(L4253=1,MAX(0,'Debt Inputs'!$B$2-SUM($G$4206:$G$4305)),0))</f>
        <v/>
      </c>
      <c r="I4253" s="50">
        <f>IF(D4253="","",MIN(D4253+F4253,G4253+H4253))</f>
        <v/>
      </c>
      <c r="J4253" s="50">
        <f>IF(D4253="","",MIN(D4253,MAX(0,I4253-F4253)))</f>
        <v/>
      </c>
      <c r="K4253" s="50">
        <f>IF(D4253="","",MAX(0,D4253+F4253-I4253))</f>
        <v/>
      </c>
      <c r="L4253" s="23">
        <f>IF(D4253="","",IF(D4253&lt;=0,"",1+COUNTIFS($D$4206:$D$4305,"&gt;0",$E$4206:$E$4305,"&gt;"&amp;E4253)))</f>
        <v/>
      </c>
      <c r="M4253" s="23">
        <f>IF(D4253="","",IF(AND(K4253&gt;0,L4253=1),"Yes","No"))</f>
        <v/>
      </c>
      <c r="N4253" s="50">
        <f>IF(D4253="","",N4153+F4253)</f>
        <v/>
      </c>
      <c r="O4253" s="49">
        <f>IF(D4253="","",IF(AND(K4253=0,K4153&gt;0),C4253,""))</f>
        <v/>
      </c>
    </row>
    <row r="4254">
      <c r="A4254" s="47">
        <f>IF(B4254="","",DATE(YEAR('Debt Inputs'!$E$2),MONTH('Debt Inputs'!$E$2)+42,1))</f>
        <v/>
      </c>
      <c r="B4254" s="18">
        <f>IF('Debt Inputs'!A54="","",'Debt Inputs'!A54)</f>
        <v/>
      </c>
      <c r="C4254" s="19">
        <f>IF(B4254="","",IFERROR(VLOOKUP(B4254,'Debt Inputs'!$A$6:$M$105,2,FALSE),""))</f>
        <v/>
      </c>
      <c r="D4254" s="48">
        <f>IF(B4254="","",K4154)</f>
        <v/>
      </c>
      <c r="E4254" s="21">
        <f>IF(B4254="","",IFERROR(VLOOKUP(B4254,'Debt Inputs'!$A$6:$M$105,5,FALSE),0))</f>
        <v/>
      </c>
      <c r="F4254" s="48">
        <f>IF(D4254="","",IFERROR(D4254*E4254/12,0))</f>
        <v/>
      </c>
      <c r="G4254" s="48">
        <f>IF(D4254="","",MIN(IFERROR(VLOOKUP(B4254,'Debt Inputs'!$A$6:$M$105,7,FALSE),0),D4254+F4254))</f>
        <v/>
      </c>
      <c r="H4254" s="48">
        <f>IF(D4254="","",IF(L4254=1,MAX(0,'Debt Inputs'!$B$2-SUM($G$4206:$G$4305)),0))</f>
        <v/>
      </c>
      <c r="I4254" s="48">
        <f>IF(D4254="","",MIN(D4254+F4254,G4254+H4254))</f>
        <v/>
      </c>
      <c r="J4254" s="48">
        <f>IF(D4254="","",MIN(D4254,MAX(0,I4254-F4254)))</f>
        <v/>
      </c>
      <c r="K4254" s="48">
        <f>IF(D4254="","",MAX(0,D4254+F4254-I4254))</f>
        <v/>
      </c>
      <c r="L4254" s="18">
        <f>IF(D4254="","",IF(D4254&lt;=0,"",1+COUNTIFS($D$4206:$D$4305,"&gt;0",$E$4206:$E$4305,"&gt;"&amp;E4254)))</f>
        <v/>
      </c>
      <c r="M4254" s="18">
        <f>IF(D4254="","",IF(AND(K4254&gt;0,L4254=1),"Yes","No"))</f>
        <v/>
      </c>
      <c r="N4254" s="48">
        <f>IF(D4254="","",N4154+F4254)</f>
        <v/>
      </c>
      <c r="O4254" s="47">
        <f>IF(D4254="","",IF(AND(K4254=0,K4154&gt;0),C4254,""))</f>
        <v/>
      </c>
    </row>
    <row r="4255">
      <c r="A4255" s="49">
        <f>IF(B4255="","",DATE(YEAR('Debt Inputs'!$E$2),MONTH('Debt Inputs'!$E$2)+42,1))</f>
        <v/>
      </c>
      <c r="B4255" s="23">
        <f>IF('Debt Inputs'!A55="","",'Debt Inputs'!A55)</f>
        <v/>
      </c>
      <c r="C4255" s="24">
        <f>IF(B4255="","",IFERROR(VLOOKUP(B4255,'Debt Inputs'!$A$6:$M$105,2,FALSE),""))</f>
        <v/>
      </c>
      <c r="D4255" s="50">
        <f>IF(B4255="","",K4155)</f>
        <v/>
      </c>
      <c r="E4255" s="26">
        <f>IF(B4255="","",IFERROR(VLOOKUP(B4255,'Debt Inputs'!$A$6:$M$105,5,FALSE),0))</f>
        <v/>
      </c>
      <c r="F4255" s="50">
        <f>IF(D4255="","",IFERROR(D4255*E4255/12,0))</f>
        <v/>
      </c>
      <c r="G4255" s="50">
        <f>IF(D4255="","",MIN(IFERROR(VLOOKUP(B4255,'Debt Inputs'!$A$6:$M$105,7,FALSE),0),D4255+F4255))</f>
        <v/>
      </c>
      <c r="H4255" s="50">
        <f>IF(D4255="","",IF(L4255=1,MAX(0,'Debt Inputs'!$B$2-SUM($G$4206:$G$4305)),0))</f>
        <v/>
      </c>
      <c r="I4255" s="50">
        <f>IF(D4255="","",MIN(D4255+F4255,G4255+H4255))</f>
        <v/>
      </c>
      <c r="J4255" s="50">
        <f>IF(D4255="","",MIN(D4255,MAX(0,I4255-F4255)))</f>
        <v/>
      </c>
      <c r="K4255" s="50">
        <f>IF(D4255="","",MAX(0,D4255+F4255-I4255))</f>
        <v/>
      </c>
      <c r="L4255" s="23">
        <f>IF(D4255="","",IF(D4255&lt;=0,"",1+COUNTIFS($D$4206:$D$4305,"&gt;0",$E$4206:$E$4305,"&gt;"&amp;E4255)))</f>
        <v/>
      </c>
      <c r="M4255" s="23">
        <f>IF(D4255="","",IF(AND(K4255&gt;0,L4255=1),"Yes","No"))</f>
        <v/>
      </c>
      <c r="N4255" s="50">
        <f>IF(D4255="","",N4155+F4255)</f>
        <v/>
      </c>
      <c r="O4255" s="49">
        <f>IF(D4255="","",IF(AND(K4255=0,K4155&gt;0),C4255,""))</f>
        <v/>
      </c>
    </row>
    <row r="4256">
      <c r="A4256" s="47">
        <f>IF(B4256="","",DATE(YEAR('Debt Inputs'!$E$2),MONTH('Debt Inputs'!$E$2)+42,1))</f>
        <v/>
      </c>
      <c r="B4256" s="18">
        <f>IF('Debt Inputs'!A56="","",'Debt Inputs'!A56)</f>
        <v/>
      </c>
      <c r="C4256" s="19">
        <f>IF(B4256="","",IFERROR(VLOOKUP(B4256,'Debt Inputs'!$A$6:$M$105,2,FALSE),""))</f>
        <v/>
      </c>
      <c r="D4256" s="48">
        <f>IF(B4256="","",K4156)</f>
        <v/>
      </c>
      <c r="E4256" s="21">
        <f>IF(B4256="","",IFERROR(VLOOKUP(B4256,'Debt Inputs'!$A$6:$M$105,5,FALSE),0))</f>
        <v/>
      </c>
      <c r="F4256" s="48">
        <f>IF(D4256="","",IFERROR(D4256*E4256/12,0))</f>
        <v/>
      </c>
      <c r="G4256" s="48">
        <f>IF(D4256="","",MIN(IFERROR(VLOOKUP(B4256,'Debt Inputs'!$A$6:$M$105,7,FALSE),0),D4256+F4256))</f>
        <v/>
      </c>
      <c r="H4256" s="48">
        <f>IF(D4256="","",IF(L4256=1,MAX(0,'Debt Inputs'!$B$2-SUM($G$4206:$G$4305)),0))</f>
        <v/>
      </c>
      <c r="I4256" s="48">
        <f>IF(D4256="","",MIN(D4256+F4256,G4256+H4256))</f>
        <v/>
      </c>
      <c r="J4256" s="48">
        <f>IF(D4256="","",MIN(D4256,MAX(0,I4256-F4256)))</f>
        <v/>
      </c>
      <c r="K4256" s="48">
        <f>IF(D4256="","",MAX(0,D4256+F4256-I4256))</f>
        <v/>
      </c>
      <c r="L4256" s="18">
        <f>IF(D4256="","",IF(D4256&lt;=0,"",1+COUNTIFS($D$4206:$D$4305,"&gt;0",$E$4206:$E$4305,"&gt;"&amp;E4256)))</f>
        <v/>
      </c>
      <c r="M4256" s="18">
        <f>IF(D4256="","",IF(AND(K4256&gt;0,L4256=1),"Yes","No"))</f>
        <v/>
      </c>
      <c r="N4256" s="48">
        <f>IF(D4256="","",N4156+F4256)</f>
        <v/>
      </c>
      <c r="O4256" s="47">
        <f>IF(D4256="","",IF(AND(K4256=0,K4156&gt;0),C4256,""))</f>
        <v/>
      </c>
    </row>
    <row r="4257">
      <c r="A4257" s="49">
        <f>IF(B4257="","",DATE(YEAR('Debt Inputs'!$E$2),MONTH('Debt Inputs'!$E$2)+42,1))</f>
        <v/>
      </c>
      <c r="B4257" s="23">
        <f>IF('Debt Inputs'!A57="","",'Debt Inputs'!A57)</f>
        <v/>
      </c>
      <c r="C4257" s="24">
        <f>IF(B4257="","",IFERROR(VLOOKUP(B4257,'Debt Inputs'!$A$6:$M$105,2,FALSE),""))</f>
        <v/>
      </c>
      <c r="D4257" s="50">
        <f>IF(B4257="","",K4157)</f>
        <v/>
      </c>
      <c r="E4257" s="26">
        <f>IF(B4257="","",IFERROR(VLOOKUP(B4257,'Debt Inputs'!$A$6:$M$105,5,FALSE),0))</f>
        <v/>
      </c>
      <c r="F4257" s="50">
        <f>IF(D4257="","",IFERROR(D4257*E4257/12,0))</f>
        <v/>
      </c>
      <c r="G4257" s="50">
        <f>IF(D4257="","",MIN(IFERROR(VLOOKUP(B4257,'Debt Inputs'!$A$6:$M$105,7,FALSE),0),D4257+F4257))</f>
        <v/>
      </c>
      <c r="H4257" s="50">
        <f>IF(D4257="","",IF(L4257=1,MAX(0,'Debt Inputs'!$B$2-SUM($G$4206:$G$4305)),0))</f>
        <v/>
      </c>
      <c r="I4257" s="50">
        <f>IF(D4257="","",MIN(D4257+F4257,G4257+H4257))</f>
        <v/>
      </c>
      <c r="J4257" s="50">
        <f>IF(D4257="","",MIN(D4257,MAX(0,I4257-F4257)))</f>
        <v/>
      </c>
      <c r="K4257" s="50">
        <f>IF(D4257="","",MAX(0,D4257+F4257-I4257))</f>
        <v/>
      </c>
      <c r="L4257" s="23">
        <f>IF(D4257="","",IF(D4257&lt;=0,"",1+COUNTIFS($D$4206:$D$4305,"&gt;0",$E$4206:$E$4305,"&gt;"&amp;E4257)))</f>
        <v/>
      </c>
      <c r="M4257" s="23">
        <f>IF(D4257="","",IF(AND(K4257&gt;0,L4257=1),"Yes","No"))</f>
        <v/>
      </c>
      <c r="N4257" s="50">
        <f>IF(D4257="","",N4157+F4257)</f>
        <v/>
      </c>
      <c r="O4257" s="49">
        <f>IF(D4257="","",IF(AND(K4257=0,K4157&gt;0),C4257,""))</f>
        <v/>
      </c>
    </row>
    <row r="4258">
      <c r="A4258" s="47">
        <f>IF(B4258="","",DATE(YEAR('Debt Inputs'!$E$2),MONTH('Debt Inputs'!$E$2)+42,1))</f>
        <v/>
      </c>
      <c r="B4258" s="18">
        <f>IF('Debt Inputs'!A58="","",'Debt Inputs'!A58)</f>
        <v/>
      </c>
      <c r="C4258" s="19">
        <f>IF(B4258="","",IFERROR(VLOOKUP(B4258,'Debt Inputs'!$A$6:$M$105,2,FALSE),""))</f>
        <v/>
      </c>
      <c r="D4258" s="48">
        <f>IF(B4258="","",K4158)</f>
        <v/>
      </c>
      <c r="E4258" s="21">
        <f>IF(B4258="","",IFERROR(VLOOKUP(B4258,'Debt Inputs'!$A$6:$M$105,5,FALSE),0))</f>
        <v/>
      </c>
      <c r="F4258" s="48">
        <f>IF(D4258="","",IFERROR(D4258*E4258/12,0))</f>
        <v/>
      </c>
      <c r="G4258" s="48">
        <f>IF(D4258="","",MIN(IFERROR(VLOOKUP(B4258,'Debt Inputs'!$A$6:$M$105,7,FALSE),0),D4258+F4258))</f>
        <v/>
      </c>
      <c r="H4258" s="48">
        <f>IF(D4258="","",IF(L4258=1,MAX(0,'Debt Inputs'!$B$2-SUM($G$4206:$G$4305)),0))</f>
        <v/>
      </c>
      <c r="I4258" s="48">
        <f>IF(D4258="","",MIN(D4258+F4258,G4258+H4258))</f>
        <v/>
      </c>
      <c r="J4258" s="48">
        <f>IF(D4258="","",MIN(D4258,MAX(0,I4258-F4258)))</f>
        <v/>
      </c>
      <c r="K4258" s="48">
        <f>IF(D4258="","",MAX(0,D4258+F4258-I4258))</f>
        <v/>
      </c>
      <c r="L4258" s="18">
        <f>IF(D4258="","",IF(D4258&lt;=0,"",1+COUNTIFS($D$4206:$D$4305,"&gt;0",$E$4206:$E$4305,"&gt;"&amp;E4258)))</f>
        <v/>
      </c>
      <c r="M4258" s="18">
        <f>IF(D4258="","",IF(AND(K4258&gt;0,L4258=1),"Yes","No"))</f>
        <v/>
      </c>
      <c r="N4258" s="48">
        <f>IF(D4258="","",N4158+F4258)</f>
        <v/>
      </c>
      <c r="O4258" s="47">
        <f>IF(D4258="","",IF(AND(K4258=0,K4158&gt;0),C4258,""))</f>
        <v/>
      </c>
    </row>
    <row r="4259">
      <c r="A4259" s="49">
        <f>IF(B4259="","",DATE(YEAR('Debt Inputs'!$E$2),MONTH('Debt Inputs'!$E$2)+42,1))</f>
        <v/>
      </c>
      <c r="B4259" s="23">
        <f>IF('Debt Inputs'!A59="","",'Debt Inputs'!A59)</f>
        <v/>
      </c>
      <c r="C4259" s="24">
        <f>IF(B4259="","",IFERROR(VLOOKUP(B4259,'Debt Inputs'!$A$6:$M$105,2,FALSE),""))</f>
        <v/>
      </c>
      <c r="D4259" s="50">
        <f>IF(B4259="","",K4159)</f>
        <v/>
      </c>
      <c r="E4259" s="26">
        <f>IF(B4259="","",IFERROR(VLOOKUP(B4259,'Debt Inputs'!$A$6:$M$105,5,FALSE),0))</f>
        <v/>
      </c>
      <c r="F4259" s="50">
        <f>IF(D4259="","",IFERROR(D4259*E4259/12,0))</f>
        <v/>
      </c>
      <c r="G4259" s="50">
        <f>IF(D4259="","",MIN(IFERROR(VLOOKUP(B4259,'Debt Inputs'!$A$6:$M$105,7,FALSE),0),D4259+F4259))</f>
        <v/>
      </c>
      <c r="H4259" s="50">
        <f>IF(D4259="","",IF(L4259=1,MAX(0,'Debt Inputs'!$B$2-SUM($G$4206:$G$4305)),0))</f>
        <v/>
      </c>
      <c r="I4259" s="50">
        <f>IF(D4259="","",MIN(D4259+F4259,G4259+H4259))</f>
        <v/>
      </c>
      <c r="J4259" s="50">
        <f>IF(D4259="","",MIN(D4259,MAX(0,I4259-F4259)))</f>
        <v/>
      </c>
      <c r="K4259" s="50">
        <f>IF(D4259="","",MAX(0,D4259+F4259-I4259))</f>
        <v/>
      </c>
      <c r="L4259" s="23">
        <f>IF(D4259="","",IF(D4259&lt;=0,"",1+COUNTIFS($D$4206:$D$4305,"&gt;0",$E$4206:$E$4305,"&gt;"&amp;E4259)))</f>
        <v/>
      </c>
      <c r="M4259" s="23">
        <f>IF(D4259="","",IF(AND(K4259&gt;0,L4259=1),"Yes","No"))</f>
        <v/>
      </c>
      <c r="N4259" s="50">
        <f>IF(D4259="","",N4159+F4259)</f>
        <v/>
      </c>
      <c r="O4259" s="49">
        <f>IF(D4259="","",IF(AND(K4259=0,K4159&gt;0),C4259,""))</f>
        <v/>
      </c>
    </row>
    <row r="4260">
      <c r="A4260" s="47">
        <f>IF(B4260="","",DATE(YEAR('Debt Inputs'!$E$2),MONTH('Debt Inputs'!$E$2)+42,1))</f>
        <v/>
      </c>
      <c r="B4260" s="18">
        <f>IF('Debt Inputs'!A60="","",'Debt Inputs'!A60)</f>
        <v/>
      </c>
      <c r="C4260" s="19">
        <f>IF(B4260="","",IFERROR(VLOOKUP(B4260,'Debt Inputs'!$A$6:$M$105,2,FALSE),""))</f>
        <v/>
      </c>
      <c r="D4260" s="48">
        <f>IF(B4260="","",K4160)</f>
        <v/>
      </c>
      <c r="E4260" s="21">
        <f>IF(B4260="","",IFERROR(VLOOKUP(B4260,'Debt Inputs'!$A$6:$M$105,5,FALSE),0))</f>
        <v/>
      </c>
      <c r="F4260" s="48">
        <f>IF(D4260="","",IFERROR(D4260*E4260/12,0))</f>
        <v/>
      </c>
      <c r="G4260" s="48">
        <f>IF(D4260="","",MIN(IFERROR(VLOOKUP(B4260,'Debt Inputs'!$A$6:$M$105,7,FALSE),0),D4260+F4260))</f>
        <v/>
      </c>
      <c r="H4260" s="48">
        <f>IF(D4260="","",IF(L4260=1,MAX(0,'Debt Inputs'!$B$2-SUM($G$4206:$G$4305)),0))</f>
        <v/>
      </c>
      <c r="I4260" s="48">
        <f>IF(D4260="","",MIN(D4260+F4260,G4260+H4260))</f>
        <v/>
      </c>
      <c r="J4260" s="48">
        <f>IF(D4260="","",MIN(D4260,MAX(0,I4260-F4260)))</f>
        <v/>
      </c>
      <c r="K4260" s="48">
        <f>IF(D4260="","",MAX(0,D4260+F4260-I4260))</f>
        <v/>
      </c>
      <c r="L4260" s="18">
        <f>IF(D4260="","",IF(D4260&lt;=0,"",1+COUNTIFS($D$4206:$D$4305,"&gt;0",$E$4206:$E$4305,"&gt;"&amp;E4260)))</f>
        <v/>
      </c>
      <c r="M4260" s="18">
        <f>IF(D4260="","",IF(AND(K4260&gt;0,L4260=1),"Yes","No"))</f>
        <v/>
      </c>
      <c r="N4260" s="48">
        <f>IF(D4260="","",N4160+F4260)</f>
        <v/>
      </c>
      <c r="O4260" s="47">
        <f>IF(D4260="","",IF(AND(K4260=0,K4160&gt;0),C4260,""))</f>
        <v/>
      </c>
    </row>
    <row r="4261">
      <c r="A4261" s="49">
        <f>IF(B4261="","",DATE(YEAR('Debt Inputs'!$E$2),MONTH('Debt Inputs'!$E$2)+42,1))</f>
        <v/>
      </c>
      <c r="B4261" s="23">
        <f>IF('Debt Inputs'!A61="","",'Debt Inputs'!A61)</f>
        <v/>
      </c>
      <c r="C4261" s="24">
        <f>IF(B4261="","",IFERROR(VLOOKUP(B4261,'Debt Inputs'!$A$6:$M$105,2,FALSE),""))</f>
        <v/>
      </c>
      <c r="D4261" s="50">
        <f>IF(B4261="","",K4161)</f>
        <v/>
      </c>
      <c r="E4261" s="26">
        <f>IF(B4261="","",IFERROR(VLOOKUP(B4261,'Debt Inputs'!$A$6:$M$105,5,FALSE),0))</f>
        <v/>
      </c>
      <c r="F4261" s="50">
        <f>IF(D4261="","",IFERROR(D4261*E4261/12,0))</f>
        <v/>
      </c>
      <c r="G4261" s="50">
        <f>IF(D4261="","",MIN(IFERROR(VLOOKUP(B4261,'Debt Inputs'!$A$6:$M$105,7,FALSE),0),D4261+F4261))</f>
        <v/>
      </c>
      <c r="H4261" s="50">
        <f>IF(D4261="","",IF(L4261=1,MAX(0,'Debt Inputs'!$B$2-SUM($G$4206:$G$4305)),0))</f>
        <v/>
      </c>
      <c r="I4261" s="50">
        <f>IF(D4261="","",MIN(D4261+F4261,G4261+H4261))</f>
        <v/>
      </c>
      <c r="J4261" s="50">
        <f>IF(D4261="","",MIN(D4261,MAX(0,I4261-F4261)))</f>
        <v/>
      </c>
      <c r="K4261" s="50">
        <f>IF(D4261="","",MAX(0,D4261+F4261-I4261))</f>
        <v/>
      </c>
      <c r="L4261" s="23">
        <f>IF(D4261="","",IF(D4261&lt;=0,"",1+COUNTIFS($D$4206:$D$4305,"&gt;0",$E$4206:$E$4305,"&gt;"&amp;E4261)))</f>
        <v/>
      </c>
      <c r="M4261" s="23">
        <f>IF(D4261="","",IF(AND(K4261&gt;0,L4261=1),"Yes","No"))</f>
        <v/>
      </c>
      <c r="N4261" s="50">
        <f>IF(D4261="","",N4161+F4261)</f>
        <v/>
      </c>
      <c r="O4261" s="49">
        <f>IF(D4261="","",IF(AND(K4261=0,K4161&gt;0),C4261,""))</f>
        <v/>
      </c>
    </row>
    <row r="4262">
      <c r="A4262" s="47">
        <f>IF(B4262="","",DATE(YEAR('Debt Inputs'!$E$2),MONTH('Debt Inputs'!$E$2)+42,1))</f>
        <v/>
      </c>
      <c r="B4262" s="18">
        <f>IF('Debt Inputs'!A62="","",'Debt Inputs'!A62)</f>
        <v/>
      </c>
      <c r="C4262" s="19">
        <f>IF(B4262="","",IFERROR(VLOOKUP(B4262,'Debt Inputs'!$A$6:$M$105,2,FALSE),""))</f>
        <v/>
      </c>
      <c r="D4262" s="48">
        <f>IF(B4262="","",K4162)</f>
        <v/>
      </c>
      <c r="E4262" s="21">
        <f>IF(B4262="","",IFERROR(VLOOKUP(B4262,'Debt Inputs'!$A$6:$M$105,5,FALSE),0))</f>
        <v/>
      </c>
      <c r="F4262" s="48">
        <f>IF(D4262="","",IFERROR(D4262*E4262/12,0))</f>
        <v/>
      </c>
      <c r="G4262" s="48">
        <f>IF(D4262="","",MIN(IFERROR(VLOOKUP(B4262,'Debt Inputs'!$A$6:$M$105,7,FALSE),0),D4262+F4262))</f>
        <v/>
      </c>
      <c r="H4262" s="48">
        <f>IF(D4262="","",IF(L4262=1,MAX(0,'Debt Inputs'!$B$2-SUM($G$4206:$G$4305)),0))</f>
        <v/>
      </c>
      <c r="I4262" s="48">
        <f>IF(D4262="","",MIN(D4262+F4262,G4262+H4262))</f>
        <v/>
      </c>
      <c r="J4262" s="48">
        <f>IF(D4262="","",MIN(D4262,MAX(0,I4262-F4262)))</f>
        <v/>
      </c>
      <c r="K4262" s="48">
        <f>IF(D4262="","",MAX(0,D4262+F4262-I4262))</f>
        <v/>
      </c>
      <c r="L4262" s="18">
        <f>IF(D4262="","",IF(D4262&lt;=0,"",1+COUNTIFS($D$4206:$D$4305,"&gt;0",$E$4206:$E$4305,"&gt;"&amp;E4262)))</f>
        <v/>
      </c>
      <c r="M4262" s="18">
        <f>IF(D4262="","",IF(AND(K4262&gt;0,L4262=1),"Yes","No"))</f>
        <v/>
      </c>
      <c r="N4262" s="48">
        <f>IF(D4262="","",N4162+F4262)</f>
        <v/>
      </c>
      <c r="O4262" s="47">
        <f>IF(D4262="","",IF(AND(K4262=0,K4162&gt;0),C4262,""))</f>
        <v/>
      </c>
    </row>
    <row r="4263">
      <c r="A4263" s="49">
        <f>IF(B4263="","",DATE(YEAR('Debt Inputs'!$E$2),MONTH('Debt Inputs'!$E$2)+42,1))</f>
        <v/>
      </c>
      <c r="B4263" s="23">
        <f>IF('Debt Inputs'!A63="","",'Debt Inputs'!A63)</f>
        <v/>
      </c>
      <c r="C4263" s="24">
        <f>IF(B4263="","",IFERROR(VLOOKUP(B4263,'Debt Inputs'!$A$6:$M$105,2,FALSE),""))</f>
        <v/>
      </c>
      <c r="D4263" s="50">
        <f>IF(B4263="","",K4163)</f>
        <v/>
      </c>
      <c r="E4263" s="26">
        <f>IF(B4263="","",IFERROR(VLOOKUP(B4263,'Debt Inputs'!$A$6:$M$105,5,FALSE),0))</f>
        <v/>
      </c>
      <c r="F4263" s="50">
        <f>IF(D4263="","",IFERROR(D4263*E4263/12,0))</f>
        <v/>
      </c>
      <c r="G4263" s="50">
        <f>IF(D4263="","",MIN(IFERROR(VLOOKUP(B4263,'Debt Inputs'!$A$6:$M$105,7,FALSE),0),D4263+F4263))</f>
        <v/>
      </c>
      <c r="H4263" s="50">
        <f>IF(D4263="","",IF(L4263=1,MAX(0,'Debt Inputs'!$B$2-SUM($G$4206:$G$4305)),0))</f>
        <v/>
      </c>
      <c r="I4263" s="50">
        <f>IF(D4263="","",MIN(D4263+F4263,G4263+H4263))</f>
        <v/>
      </c>
      <c r="J4263" s="50">
        <f>IF(D4263="","",MIN(D4263,MAX(0,I4263-F4263)))</f>
        <v/>
      </c>
      <c r="K4263" s="50">
        <f>IF(D4263="","",MAX(0,D4263+F4263-I4263))</f>
        <v/>
      </c>
      <c r="L4263" s="23">
        <f>IF(D4263="","",IF(D4263&lt;=0,"",1+COUNTIFS($D$4206:$D$4305,"&gt;0",$E$4206:$E$4305,"&gt;"&amp;E4263)))</f>
        <v/>
      </c>
      <c r="M4263" s="23">
        <f>IF(D4263="","",IF(AND(K4263&gt;0,L4263=1),"Yes","No"))</f>
        <v/>
      </c>
      <c r="N4263" s="50">
        <f>IF(D4263="","",N4163+F4263)</f>
        <v/>
      </c>
      <c r="O4263" s="49">
        <f>IF(D4263="","",IF(AND(K4263=0,K4163&gt;0),C4263,""))</f>
        <v/>
      </c>
    </row>
    <row r="4264">
      <c r="A4264" s="47">
        <f>IF(B4264="","",DATE(YEAR('Debt Inputs'!$E$2),MONTH('Debt Inputs'!$E$2)+42,1))</f>
        <v/>
      </c>
      <c r="B4264" s="18">
        <f>IF('Debt Inputs'!A64="","",'Debt Inputs'!A64)</f>
        <v/>
      </c>
      <c r="C4264" s="19">
        <f>IF(B4264="","",IFERROR(VLOOKUP(B4264,'Debt Inputs'!$A$6:$M$105,2,FALSE),""))</f>
        <v/>
      </c>
      <c r="D4264" s="48">
        <f>IF(B4264="","",K4164)</f>
        <v/>
      </c>
      <c r="E4264" s="21">
        <f>IF(B4264="","",IFERROR(VLOOKUP(B4264,'Debt Inputs'!$A$6:$M$105,5,FALSE),0))</f>
        <v/>
      </c>
      <c r="F4264" s="48">
        <f>IF(D4264="","",IFERROR(D4264*E4264/12,0))</f>
        <v/>
      </c>
      <c r="G4264" s="48">
        <f>IF(D4264="","",MIN(IFERROR(VLOOKUP(B4264,'Debt Inputs'!$A$6:$M$105,7,FALSE),0),D4264+F4264))</f>
        <v/>
      </c>
      <c r="H4264" s="48">
        <f>IF(D4264="","",IF(L4264=1,MAX(0,'Debt Inputs'!$B$2-SUM($G$4206:$G$4305)),0))</f>
        <v/>
      </c>
      <c r="I4264" s="48">
        <f>IF(D4264="","",MIN(D4264+F4264,G4264+H4264))</f>
        <v/>
      </c>
      <c r="J4264" s="48">
        <f>IF(D4264="","",MIN(D4264,MAX(0,I4264-F4264)))</f>
        <v/>
      </c>
      <c r="K4264" s="48">
        <f>IF(D4264="","",MAX(0,D4264+F4264-I4264))</f>
        <v/>
      </c>
      <c r="L4264" s="18">
        <f>IF(D4264="","",IF(D4264&lt;=0,"",1+COUNTIFS($D$4206:$D$4305,"&gt;0",$E$4206:$E$4305,"&gt;"&amp;E4264)))</f>
        <v/>
      </c>
      <c r="M4264" s="18">
        <f>IF(D4264="","",IF(AND(K4264&gt;0,L4264=1),"Yes","No"))</f>
        <v/>
      </c>
      <c r="N4264" s="48">
        <f>IF(D4264="","",N4164+F4264)</f>
        <v/>
      </c>
      <c r="O4264" s="47">
        <f>IF(D4264="","",IF(AND(K4264=0,K4164&gt;0),C4264,""))</f>
        <v/>
      </c>
    </row>
    <row r="4265">
      <c r="A4265" s="49">
        <f>IF(B4265="","",DATE(YEAR('Debt Inputs'!$E$2),MONTH('Debt Inputs'!$E$2)+42,1))</f>
        <v/>
      </c>
      <c r="B4265" s="23">
        <f>IF('Debt Inputs'!A65="","",'Debt Inputs'!A65)</f>
        <v/>
      </c>
      <c r="C4265" s="24">
        <f>IF(B4265="","",IFERROR(VLOOKUP(B4265,'Debt Inputs'!$A$6:$M$105,2,FALSE),""))</f>
        <v/>
      </c>
      <c r="D4265" s="50">
        <f>IF(B4265="","",K4165)</f>
        <v/>
      </c>
      <c r="E4265" s="26">
        <f>IF(B4265="","",IFERROR(VLOOKUP(B4265,'Debt Inputs'!$A$6:$M$105,5,FALSE),0))</f>
        <v/>
      </c>
      <c r="F4265" s="50">
        <f>IF(D4265="","",IFERROR(D4265*E4265/12,0))</f>
        <v/>
      </c>
      <c r="G4265" s="50">
        <f>IF(D4265="","",MIN(IFERROR(VLOOKUP(B4265,'Debt Inputs'!$A$6:$M$105,7,FALSE),0),D4265+F4265))</f>
        <v/>
      </c>
      <c r="H4265" s="50">
        <f>IF(D4265="","",IF(L4265=1,MAX(0,'Debt Inputs'!$B$2-SUM($G$4206:$G$4305)),0))</f>
        <v/>
      </c>
      <c r="I4265" s="50">
        <f>IF(D4265="","",MIN(D4265+F4265,G4265+H4265))</f>
        <v/>
      </c>
      <c r="J4265" s="50">
        <f>IF(D4265="","",MIN(D4265,MAX(0,I4265-F4265)))</f>
        <v/>
      </c>
      <c r="K4265" s="50">
        <f>IF(D4265="","",MAX(0,D4265+F4265-I4265))</f>
        <v/>
      </c>
      <c r="L4265" s="23">
        <f>IF(D4265="","",IF(D4265&lt;=0,"",1+COUNTIFS($D$4206:$D$4305,"&gt;0",$E$4206:$E$4305,"&gt;"&amp;E4265)))</f>
        <v/>
      </c>
      <c r="M4265" s="23">
        <f>IF(D4265="","",IF(AND(K4265&gt;0,L4265=1),"Yes","No"))</f>
        <v/>
      </c>
      <c r="N4265" s="50">
        <f>IF(D4265="","",N4165+F4265)</f>
        <v/>
      </c>
      <c r="O4265" s="49">
        <f>IF(D4265="","",IF(AND(K4265=0,K4165&gt;0),C4265,""))</f>
        <v/>
      </c>
    </row>
    <row r="4266">
      <c r="A4266" s="47">
        <f>IF(B4266="","",DATE(YEAR('Debt Inputs'!$E$2),MONTH('Debt Inputs'!$E$2)+42,1))</f>
        <v/>
      </c>
      <c r="B4266" s="18">
        <f>IF('Debt Inputs'!A66="","",'Debt Inputs'!A66)</f>
        <v/>
      </c>
      <c r="C4266" s="19">
        <f>IF(B4266="","",IFERROR(VLOOKUP(B4266,'Debt Inputs'!$A$6:$M$105,2,FALSE),""))</f>
        <v/>
      </c>
      <c r="D4266" s="48">
        <f>IF(B4266="","",K4166)</f>
        <v/>
      </c>
      <c r="E4266" s="21">
        <f>IF(B4266="","",IFERROR(VLOOKUP(B4266,'Debt Inputs'!$A$6:$M$105,5,FALSE),0))</f>
        <v/>
      </c>
      <c r="F4266" s="48">
        <f>IF(D4266="","",IFERROR(D4266*E4266/12,0))</f>
        <v/>
      </c>
      <c r="G4266" s="48">
        <f>IF(D4266="","",MIN(IFERROR(VLOOKUP(B4266,'Debt Inputs'!$A$6:$M$105,7,FALSE),0),D4266+F4266))</f>
        <v/>
      </c>
      <c r="H4266" s="48">
        <f>IF(D4266="","",IF(L4266=1,MAX(0,'Debt Inputs'!$B$2-SUM($G$4206:$G$4305)),0))</f>
        <v/>
      </c>
      <c r="I4266" s="48">
        <f>IF(D4266="","",MIN(D4266+F4266,G4266+H4266))</f>
        <v/>
      </c>
      <c r="J4266" s="48">
        <f>IF(D4266="","",MIN(D4266,MAX(0,I4266-F4266)))</f>
        <v/>
      </c>
      <c r="K4266" s="48">
        <f>IF(D4266="","",MAX(0,D4266+F4266-I4266))</f>
        <v/>
      </c>
      <c r="L4266" s="18">
        <f>IF(D4266="","",IF(D4266&lt;=0,"",1+COUNTIFS($D$4206:$D$4305,"&gt;0",$E$4206:$E$4305,"&gt;"&amp;E4266)))</f>
        <v/>
      </c>
      <c r="M4266" s="18">
        <f>IF(D4266="","",IF(AND(K4266&gt;0,L4266=1),"Yes","No"))</f>
        <v/>
      </c>
      <c r="N4266" s="48">
        <f>IF(D4266="","",N4166+F4266)</f>
        <v/>
      </c>
      <c r="O4266" s="47">
        <f>IF(D4266="","",IF(AND(K4266=0,K4166&gt;0),C4266,""))</f>
        <v/>
      </c>
    </row>
    <row r="4267">
      <c r="A4267" s="49">
        <f>IF(B4267="","",DATE(YEAR('Debt Inputs'!$E$2),MONTH('Debt Inputs'!$E$2)+42,1))</f>
        <v/>
      </c>
      <c r="B4267" s="23">
        <f>IF('Debt Inputs'!A67="","",'Debt Inputs'!A67)</f>
        <v/>
      </c>
      <c r="C4267" s="24">
        <f>IF(B4267="","",IFERROR(VLOOKUP(B4267,'Debt Inputs'!$A$6:$M$105,2,FALSE),""))</f>
        <v/>
      </c>
      <c r="D4267" s="50">
        <f>IF(B4267="","",K4167)</f>
        <v/>
      </c>
      <c r="E4267" s="26">
        <f>IF(B4267="","",IFERROR(VLOOKUP(B4267,'Debt Inputs'!$A$6:$M$105,5,FALSE),0))</f>
        <v/>
      </c>
      <c r="F4267" s="50">
        <f>IF(D4267="","",IFERROR(D4267*E4267/12,0))</f>
        <v/>
      </c>
      <c r="G4267" s="50">
        <f>IF(D4267="","",MIN(IFERROR(VLOOKUP(B4267,'Debt Inputs'!$A$6:$M$105,7,FALSE),0),D4267+F4267))</f>
        <v/>
      </c>
      <c r="H4267" s="50">
        <f>IF(D4267="","",IF(L4267=1,MAX(0,'Debt Inputs'!$B$2-SUM($G$4206:$G$4305)),0))</f>
        <v/>
      </c>
      <c r="I4267" s="50">
        <f>IF(D4267="","",MIN(D4267+F4267,G4267+H4267))</f>
        <v/>
      </c>
      <c r="J4267" s="50">
        <f>IF(D4267="","",MIN(D4267,MAX(0,I4267-F4267)))</f>
        <v/>
      </c>
      <c r="K4267" s="50">
        <f>IF(D4267="","",MAX(0,D4267+F4267-I4267))</f>
        <v/>
      </c>
      <c r="L4267" s="23">
        <f>IF(D4267="","",IF(D4267&lt;=0,"",1+COUNTIFS($D$4206:$D$4305,"&gt;0",$E$4206:$E$4305,"&gt;"&amp;E4267)))</f>
        <v/>
      </c>
      <c r="M4267" s="23">
        <f>IF(D4267="","",IF(AND(K4267&gt;0,L4267=1),"Yes","No"))</f>
        <v/>
      </c>
      <c r="N4267" s="50">
        <f>IF(D4267="","",N4167+F4267)</f>
        <v/>
      </c>
      <c r="O4267" s="49">
        <f>IF(D4267="","",IF(AND(K4267=0,K4167&gt;0),C4267,""))</f>
        <v/>
      </c>
    </row>
    <row r="4268">
      <c r="A4268" s="47">
        <f>IF(B4268="","",DATE(YEAR('Debt Inputs'!$E$2),MONTH('Debt Inputs'!$E$2)+42,1))</f>
        <v/>
      </c>
      <c r="B4268" s="18">
        <f>IF('Debt Inputs'!A68="","",'Debt Inputs'!A68)</f>
        <v/>
      </c>
      <c r="C4268" s="19">
        <f>IF(B4268="","",IFERROR(VLOOKUP(B4268,'Debt Inputs'!$A$6:$M$105,2,FALSE),""))</f>
        <v/>
      </c>
      <c r="D4268" s="48">
        <f>IF(B4268="","",K4168)</f>
        <v/>
      </c>
      <c r="E4268" s="21">
        <f>IF(B4268="","",IFERROR(VLOOKUP(B4268,'Debt Inputs'!$A$6:$M$105,5,FALSE),0))</f>
        <v/>
      </c>
      <c r="F4268" s="48">
        <f>IF(D4268="","",IFERROR(D4268*E4268/12,0))</f>
        <v/>
      </c>
      <c r="G4268" s="48">
        <f>IF(D4268="","",MIN(IFERROR(VLOOKUP(B4268,'Debt Inputs'!$A$6:$M$105,7,FALSE),0),D4268+F4268))</f>
        <v/>
      </c>
      <c r="H4268" s="48">
        <f>IF(D4268="","",IF(L4268=1,MAX(0,'Debt Inputs'!$B$2-SUM($G$4206:$G$4305)),0))</f>
        <v/>
      </c>
      <c r="I4268" s="48">
        <f>IF(D4268="","",MIN(D4268+F4268,G4268+H4268))</f>
        <v/>
      </c>
      <c r="J4268" s="48">
        <f>IF(D4268="","",MIN(D4268,MAX(0,I4268-F4268)))</f>
        <v/>
      </c>
      <c r="K4268" s="48">
        <f>IF(D4268="","",MAX(0,D4268+F4268-I4268))</f>
        <v/>
      </c>
      <c r="L4268" s="18">
        <f>IF(D4268="","",IF(D4268&lt;=0,"",1+COUNTIFS($D$4206:$D$4305,"&gt;0",$E$4206:$E$4305,"&gt;"&amp;E4268)))</f>
        <v/>
      </c>
      <c r="M4268" s="18">
        <f>IF(D4268="","",IF(AND(K4268&gt;0,L4268=1),"Yes","No"))</f>
        <v/>
      </c>
      <c r="N4268" s="48">
        <f>IF(D4268="","",N4168+F4268)</f>
        <v/>
      </c>
      <c r="O4268" s="47">
        <f>IF(D4268="","",IF(AND(K4268=0,K4168&gt;0),C4268,""))</f>
        <v/>
      </c>
    </row>
    <row r="4269">
      <c r="A4269" s="49">
        <f>IF(B4269="","",DATE(YEAR('Debt Inputs'!$E$2),MONTH('Debt Inputs'!$E$2)+42,1))</f>
        <v/>
      </c>
      <c r="B4269" s="23">
        <f>IF('Debt Inputs'!A69="","",'Debt Inputs'!A69)</f>
        <v/>
      </c>
      <c r="C4269" s="24">
        <f>IF(B4269="","",IFERROR(VLOOKUP(B4269,'Debt Inputs'!$A$6:$M$105,2,FALSE),""))</f>
        <v/>
      </c>
      <c r="D4269" s="50">
        <f>IF(B4269="","",K4169)</f>
        <v/>
      </c>
      <c r="E4269" s="26">
        <f>IF(B4269="","",IFERROR(VLOOKUP(B4269,'Debt Inputs'!$A$6:$M$105,5,FALSE),0))</f>
        <v/>
      </c>
      <c r="F4269" s="50">
        <f>IF(D4269="","",IFERROR(D4269*E4269/12,0))</f>
        <v/>
      </c>
      <c r="G4269" s="50">
        <f>IF(D4269="","",MIN(IFERROR(VLOOKUP(B4269,'Debt Inputs'!$A$6:$M$105,7,FALSE),0),D4269+F4269))</f>
        <v/>
      </c>
      <c r="H4269" s="50">
        <f>IF(D4269="","",IF(L4269=1,MAX(0,'Debt Inputs'!$B$2-SUM($G$4206:$G$4305)),0))</f>
        <v/>
      </c>
      <c r="I4269" s="50">
        <f>IF(D4269="","",MIN(D4269+F4269,G4269+H4269))</f>
        <v/>
      </c>
      <c r="J4269" s="50">
        <f>IF(D4269="","",MIN(D4269,MAX(0,I4269-F4269)))</f>
        <v/>
      </c>
      <c r="K4269" s="50">
        <f>IF(D4269="","",MAX(0,D4269+F4269-I4269))</f>
        <v/>
      </c>
      <c r="L4269" s="23">
        <f>IF(D4269="","",IF(D4269&lt;=0,"",1+COUNTIFS($D$4206:$D$4305,"&gt;0",$E$4206:$E$4305,"&gt;"&amp;E4269)))</f>
        <v/>
      </c>
      <c r="M4269" s="23">
        <f>IF(D4269="","",IF(AND(K4269&gt;0,L4269=1),"Yes","No"))</f>
        <v/>
      </c>
      <c r="N4269" s="50">
        <f>IF(D4269="","",N4169+F4269)</f>
        <v/>
      </c>
      <c r="O4269" s="49">
        <f>IF(D4269="","",IF(AND(K4269=0,K4169&gt;0),C4269,""))</f>
        <v/>
      </c>
    </row>
    <row r="4270">
      <c r="A4270" s="47">
        <f>IF(B4270="","",DATE(YEAR('Debt Inputs'!$E$2),MONTH('Debt Inputs'!$E$2)+42,1))</f>
        <v/>
      </c>
      <c r="B4270" s="18">
        <f>IF('Debt Inputs'!A70="","",'Debt Inputs'!A70)</f>
        <v/>
      </c>
      <c r="C4270" s="19">
        <f>IF(B4270="","",IFERROR(VLOOKUP(B4270,'Debt Inputs'!$A$6:$M$105,2,FALSE),""))</f>
        <v/>
      </c>
      <c r="D4270" s="48">
        <f>IF(B4270="","",K4170)</f>
        <v/>
      </c>
      <c r="E4270" s="21">
        <f>IF(B4270="","",IFERROR(VLOOKUP(B4270,'Debt Inputs'!$A$6:$M$105,5,FALSE),0))</f>
        <v/>
      </c>
      <c r="F4270" s="48">
        <f>IF(D4270="","",IFERROR(D4270*E4270/12,0))</f>
        <v/>
      </c>
      <c r="G4270" s="48">
        <f>IF(D4270="","",MIN(IFERROR(VLOOKUP(B4270,'Debt Inputs'!$A$6:$M$105,7,FALSE),0),D4270+F4270))</f>
        <v/>
      </c>
      <c r="H4270" s="48">
        <f>IF(D4270="","",IF(L4270=1,MAX(0,'Debt Inputs'!$B$2-SUM($G$4206:$G$4305)),0))</f>
        <v/>
      </c>
      <c r="I4270" s="48">
        <f>IF(D4270="","",MIN(D4270+F4270,G4270+H4270))</f>
        <v/>
      </c>
      <c r="J4270" s="48">
        <f>IF(D4270="","",MIN(D4270,MAX(0,I4270-F4270)))</f>
        <v/>
      </c>
      <c r="K4270" s="48">
        <f>IF(D4270="","",MAX(0,D4270+F4270-I4270))</f>
        <v/>
      </c>
      <c r="L4270" s="18">
        <f>IF(D4270="","",IF(D4270&lt;=0,"",1+COUNTIFS($D$4206:$D$4305,"&gt;0",$E$4206:$E$4305,"&gt;"&amp;E4270)))</f>
        <v/>
      </c>
      <c r="M4270" s="18">
        <f>IF(D4270="","",IF(AND(K4270&gt;0,L4270=1),"Yes","No"))</f>
        <v/>
      </c>
      <c r="N4270" s="48">
        <f>IF(D4270="","",N4170+F4270)</f>
        <v/>
      </c>
      <c r="O4270" s="47">
        <f>IF(D4270="","",IF(AND(K4270=0,K4170&gt;0),C4270,""))</f>
        <v/>
      </c>
    </row>
    <row r="4271">
      <c r="A4271" s="49">
        <f>IF(B4271="","",DATE(YEAR('Debt Inputs'!$E$2),MONTH('Debt Inputs'!$E$2)+42,1))</f>
        <v/>
      </c>
      <c r="B4271" s="23">
        <f>IF('Debt Inputs'!A71="","",'Debt Inputs'!A71)</f>
        <v/>
      </c>
      <c r="C4271" s="24">
        <f>IF(B4271="","",IFERROR(VLOOKUP(B4271,'Debt Inputs'!$A$6:$M$105,2,FALSE),""))</f>
        <v/>
      </c>
      <c r="D4271" s="50">
        <f>IF(B4271="","",K4171)</f>
        <v/>
      </c>
      <c r="E4271" s="26">
        <f>IF(B4271="","",IFERROR(VLOOKUP(B4271,'Debt Inputs'!$A$6:$M$105,5,FALSE),0))</f>
        <v/>
      </c>
      <c r="F4271" s="50">
        <f>IF(D4271="","",IFERROR(D4271*E4271/12,0))</f>
        <v/>
      </c>
      <c r="G4271" s="50">
        <f>IF(D4271="","",MIN(IFERROR(VLOOKUP(B4271,'Debt Inputs'!$A$6:$M$105,7,FALSE),0),D4271+F4271))</f>
        <v/>
      </c>
      <c r="H4271" s="50">
        <f>IF(D4271="","",IF(L4271=1,MAX(0,'Debt Inputs'!$B$2-SUM($G$4206:$G$4305)),0))</f>
        <v/>
      </c>
      <c r="I4271" s="50">
        <f>IF(D4271="","",MIN(D4271+F4271,G4271+H4271))</f>
        <v/>
      </c>
      <c r="J4271" s="50">
        <f>IF(D4271="","",MIN(D4271,MAX(0,I4271-F4271)))</f>
        <v/>
      </c>
      <c r="K4271" s="50">
        <f>IF(D4271="","",MAX(0,D4271+F4271-I4271))</f>
        <v/>
      </c>
      <c r="L4271" s="23">
        <f>IF(D4271="","",IF(D4271&lt;=0,"",1+COUNTIFS($D$4206:$D$4305,"&gt;0",$E$4206:$E$4305,"&gt;"&amp;E4271)))</f>
        <v/>
      </c>
      <c r="M4271" s="23">
        <f>IF(D4271="","",IF(AND(K4271&gt;0,L4271=1),"Yes","No"))</f>
        <v/>
      </c>
      <c r="N4271" s="50">
        <f>IF(D4271="","",N4171+F4271)</f>
        <v/>
      </c>
      <c r="O4271" s="49">
        <f>IF(D4271="","",IF(AND(K4271=0,K4171&gt;0),C4271,""))</f>
        <v/>
      </c>
    </row>
    <row r="4272">
      <c r="A4272" s="47">
        <f>IF(B4272="","",DATE(YEAR('Debt Inputs'!$E$2),MONTH('Debt Inputs'!$E$2)+42,1))</f>
        <v/>
      </c>
      <c r="B4272" s="18">
        <f>IF('Debt Inputs'!A72="","",'Debt Inputs'!A72)</f>
        <v/>
      </c>
      <c r="C4272" s="19">
        <f>IF(B4272="","",IFERROR(VLOOKUP(B4272,'Debt Inputs'!$A$6:$M$105,2,FALSE),""))</f>
        <v/>
      </c>
      <c r="D4272" s="48">
        <f>IF(B4272="","",K4172)</f>
        <v/>
      </c>
      <c r="E4272" s="21">
        <f>IF(B4272="","",IFERROR(VLOOKUP(B4272,'Debt Inputs'!$A$6:$M$105,5,FALSE),0))</f>
        <v/>
      </c>
      <c r="F4272" s="48">
        <f>IF(D4272="","",IFERROR(D4272*E4272/12,0))</f>
        <v/>
      </c>
      <c r="G4272" s="48">
        <f>IF(D4272="","",MIN(IFERROR(VLOOKUP(B4272,'Debt Inputs'!$A$6:$M$105,7,FALSE),0),D4272+F4272))</f>
        <v/>
      </c>
      <c r="H4272" s="48">
        <f>IF(D4272="","",IF(L4272=1,MAX(0,'Debt Inputs'!$B$2-SUM($G$4206:$G$4305)),0))</f>
        <v/>
      </c>
      <c r="I4272" s="48">
        <f>IF(D4272="","",MIN(D4272+F4272,G4272+H4272))</f>
        <v/>
      </c>
      <c r="J4272" s="48">
        <f>IF(D4272="","",MIN(D4272,MAX(0,I4272-F4272)))</f>
        <v/>
      </c>
      <c r="K4272" s="48">
        <f>IF(D4272="","",MAX(0,D4272+F4272-I4272))</f>
        <v/>
      </c>
      <c r="L4272" s="18">
        <f>IF(D4272="","",IF(D4272&lt;=0,"",1+COUNTIFS($D$4206:$D$4305,"&gt;0",$E$4206:$E$4305,"&gt;"&amp;E4272)))</f>
        <v/>
      </c>
      <c r="M4272" s="18">
        <f>IF(D4272="","",IF(AND(K4272&gt;0,L4272=1),"Yes","No"))</f>
        <v/>
      </c>
      <c r="N4272" s="48">
        <f>IF(D4272="","",N4172+F4272)</f>
        <v/>
      </c>
      <c r="O4272" s="47">
        <f>IF(D4272="","",IF(AND(K4272=0,K4172&gt;0),C4272,""))</f>
        <v/>
      </c>
    </row>
    <row r="4273">
      <c r="A4273" s="49">
        <f>IF(B4273="","",DATE(YEAR('Debt Inputs'!$E$2),MONTH('Debt Inputs'!$E$2)+42,1))</f>
        <v/>
      </c>
      <c r="B4273" s="23">
        <f>IF('Debt Inputs'!A73="","",'Debt Inputs'!A73)</f>
        <v/>
      </c>
      <c r="C4273" s="24">
        <f>IF(B4273="","",IFERROR(VLOOKUP(B4273,'Debt Inputs'!$A$6:$M$105,2,FALSE),""))</f>
        <v/>
      </c>
      <c r="D4273" s="50">
        <f>IF(B4273="","",K4173)</f>
        <v/>
      </c>
      <c r="E4273" s="26">
        <f>IF(B4273="","",IFERROR(VLOOKUP(B4273,'Debt Inputs'!$A$6:$M$105,5,FALSE),0))</f>
        <v/>
      </c>
      <c r="F4273" s="50">
        <f>IF(D4273="","",IFERROR(D4273*E4273/12,0))</f>
        <v/>
      </c>
      <c r="G4273" s="50">
        <f>IF(D4273="","",MIN(IFERROR(VLOOKUP(B4273,'Debt Inputs'!$A$6:$M$105,7,FALSE),0),D4273+F4273))</f>
        <v/>
      </c>
      <c r="H4273" s="50">
        <f>IF(D4273="","",IF(L4273=1,MAX(0,'Debt Inputs'!$B$2-SUM($G$4206:$G$4305)),0))</f>
        <v/>
      </c>
      <c r="I4273" s="50">
        <f>IF(D4273="","",MIN(D4273+F4273,G4273+H4273))</f>
        <v/>
      </c>
      <c r="J4273" s="50">
        <f>IF(D4273="","",MIN(D4273,MAX(0,I4273-F4273)))</f>
        <v/>
      </c>
      <c r="K4273" s="50">
        <f>IF(D4273="","",MAX(0,D4273+F4273-I4273))</f>
        <v/>
      </c>
      <c r="L4273" s="23">
        <f>IF(D4273="","",IF(D4273&lt;=0,"",1+COUNTIFS($D$4206:$D$4305,"&gt;0",$E$4206:$E$4305,"&gt;"&amp;E4273)))</f>
        <v/>
      </c>
      <c r="M4273" s="23">
        <f>IF(D4273="","",IF(AND(K4273&gt;0,L4273=1),"Yes","No"))</f>
        <v/>
      </c>
      <c r="N4273" s="50">
        <f>IF(D4273="","",N4173+F4273)</f>
        <v/>
      </c>
      <c r="O4273" s="49">
        <f>IF(D4273="","",IF(AND(K4273=0,K4173&gt;0),C4273,""))</f>
        <v/>
      </c>
    </row>
    <row r="4274">
      <c r="A4274" s="47">
        <f>IF(B4274="","",DATE(YEAR('Debt Inputs'!$E$2),MONTH('Debt Inputs'!$E$2)+42,1))</f>
        <v/>
      </c>
      <c r="B4274" s="18">
        <f>IF('Debt Inputs'!A74="","",'Debt Inputs'!A74)</f>
        <v/>
      </c>
      <c r="C4274" s="19">
        <f>IF(B4274="","",IFERROR(VLOOKUP(B4274,'Debt Inputs'!$A$6:$M$105,2,FALSE),""))</f>
        <v/>
      </c>
      <c r="D4274" s="48">
        <f>IF(B4274="","",K4174)</f>
        <v/>
      </c>
      <c r="E4274" s="21">
        <f>IF(B4274="","",IFERROR(VLOOKUP(B4274,'Debt Inputs'!$A$6:$M$105,5,FALSE),0))</f>
        <v/>
      </c>
      <c r="F4274" s="48">
        <f>IF(D4274="","",IFERROR(D4274*E4274/12,0))</f>
        <v/>
      </c>
      <c r="G4274" s="48">
        <f>IF(D4274="","",MIN(IFERROR(VLOOKUP(B4274,'Debt Inputs'!$A$6:$M$105,7,FALSE),0),D4274+F4274))</f>
        <v/>
      </c>
      <c r="H4274" s="48">
        <f>IF(D4274="","",IF(L4274=1,MAX(0,'Debt Inputs'!$B$2-SUM($G$4206:$G$4305)),0))</f>
        <v/>
      </c>
      <c r="I4274" s="48">
        <f>IF(D4274="","",MIN(D4274+F4274,G4274+H4274))</f>
        <v/>
      </c>
      <c r="J4274" s="48">
        <f>IF(D4274="","",MIN(D4274,MAX(0,I4274-F4274)))</f>
        <v/>
      </c>
      <c r="K4274" s="48">
        <f>IF(D4274="","",MAX(0,D4274+F4274-I4274))</f>
        <v/>
      </c>
      <c r="L4274" s="18">
        <f>IF(D4274="","",IF(D4274&lt;=0,"",1+COUNTIFS($D$4206:$D$4305,"&gt;0",$E$4206:$E$4305,"&gt;"&amp;E4274)))</f>
        <v/>
      </c>
      <c r="M4274" s="18">
        <f>IF(D4274="","",IF(AND(K4274&gt;0,L4274=1),"Yes","No"))</f>
        <v/>
      </c>
      <c r="N4274" s="48">
        <f>IF(D4274="","",N4174+F4274)</f>
        <v/>
      </c>
      <c r="O4274" s="47">
        <f>IF(D4274="","",IF(AND(K4274=0,K4174&gt;0),C4274,""))</f>
        <v/>
      </c>
    </row>
    <row r="4275">
      <c r="A4275" s="49">
        <f>IF(B4275="","",DATE(YEAR('Debt Inputs'!$E$2),MONTH('Debt Inputs'!$E$2)+42,1))</f>
        <v/>
      </c>
      <c r="B4275" s="23">
        <f>IF('Debt Inputs'!A75="","",'Debt Inputs'!A75)</f>
        <v/>
      </c>
      <c r="C4275" s="24">
        <f>IF(B4275="","",IFERROR(VLOOKUP(B4275,'Debt Inputs'!$A$6:$M$105,2,FALSE),""))</f>
        <v/>
      </c>
      <c r="D4275" s="50">
        <f>IF(B4275="","",K4175)</f>
        <v/>
      </c>
      <c r="E4275" s="26">
        <f>IF(B4275="","",IFERROR(VLOOKUP(B4275,'Debt Inputs'!$A$6:$M$105,5,FALSE),0))</f>
        <v/>
      </c>
      <c r="F4275" s="50">
        <f>IF(D4275="","",IFERROR(D4275*E4275/12,0))</f>
        <v/>
      </c>
      <c r="G4275" s="50">
        <f>IF(D4275="","",MIN(IFERROR(VLOOKUP(B4275,'Debt Inputs'!$A$6:$M$105,7,FALSE),0),D4275+F4275))</f>
        <v/>
      </c>
      <c r="H4275" s="50">
        <f>IF(D4275="","",IF(L4275=1,MAX(0,'Debt Inputs'!$B$2-SUM($G$4206:$G$4305)),0))</f>
        <v/>
      </c>
      <c r="I4275" s="50">
        <f>IF(D4275="","",MIN(D4275+F4275,G4275+H4275))</f>
        <v/>
      </c>
      <c r="J4275" s="50">
        <f>IF(D4275="","",MIN(D4275,MAX(0,I4275-F4275)))</f>
        <v/>
      </c>
      <c r="K4275" s="50">
        <f>IF(D4275="","",MAX(0,D4275+F4275-I4275))</f>
        <v/>
      </c>
      <c r="L4275" s="23">
        <f>IF(D4275="","",IF(D4275&lt;=0,"",1+COUNTIFS($D$4206:$D$4305,"&gt;0",$E$4206:$E$4305,"&gt;"&amp;E4275)))</f>
        <v/>
      </c>
      <c r="M4275" s="23">
        <f>IF(D4275="","",IF(AND(K4275&gt;0,L4275=1),"Yes","No"))</f>
        <v/>
      </c>
      <c r="N4275" s="50">
        <f>IF(D4275="","",N4175+F4275)</f>
        <v/>
      </c>
      <c r="O4275" s="49">
        <f>IF(D4275="","",IF(AND(K4275=0,K4175&gt;0),C4275,""))</f>
        <v/>
      </c>
    </row>
    <row r="4276">
      <c r="A4276" s="47">
        <f>IF(B4276="","",DATE(YEAR('Debt Inputs'!$E$2),MONTH('Debt Inputs'!$E$2)+42,1))</f>
        <v/>
      </c>
      <c r="B4276" s="18">
        <f>IF('Debt Inputs'!A76="","",'Debt Inputs'!A76)</f>
        <v/>
      </c>
      <c r="C4276" s="19">
        <f>IF(B4276="","",IFERROR(VLOOKUP(B4276,'Debt Inputs'!$A$6:$M$105,2,FALSE),""))</f>
        <v/>
      </c>
      <c r="D4276" s="48">
        <f>IF(B4276="","",K4176)</f>
        <v/>
      </c>
      <c r="E4276" s="21">
        <f>IF(B4276="","",IFERROR(VLOOKUP(B4276,'Debt Inputs'!$A$6:$M$105,5,FALSE),0))</f>
        <v/>
      </c>
      <c r="F4276" s="48">
        <f>IF(D4276="","",IFERROR(D4276*E4276/12,0))</f>
        <v/>
      </c>
      <c r="G4276" s="48">
        <f>IF(D4276="","",MIN(IFERROR(VLOOKUP(B4276,'Debt Inputs'!$A$6:$M$105,7,FALSE),0),D4276+F4276))</f>
        <v/>
      </c>
      <c r="H4276" s="48">
        <f>IF(D4276="","",IF(L4276=1,MAX(0,'Debt Inputs'!$B$2-SUM($G$4206:$G$4305)),0))</f>
        <v/>
      </c>
      <c r="I4276" s="48">
        <f>IF(D4276="","",MIN(D4276+F4276,G4276+H4276))</f>
        <v/>
      </c>
      <c r="J4276" s="48">
        <f>IF(D4276="","",MIN(D4276,MAX(0,I4276-F4276)))</f>
        <v/>
      </c>
      <c r="K4276" s="48">
        <f>IF(D4276="","",MAX(0,D4276+F4276-I4276))</f>
        <v/>
      </c>
      <c r="L4276" s="18">
        <f>IF(D4276="","",IF(D4276&lt;=0,"",1+COUNTIFS($D$4206:$D$4305,"&gt;0",$E$4206:$E$4305,"&gt;"&amp;E4276)))</f>
        <v/>
      </c>
      <c r="M4276" s="18">
        <f>IF(D4276="","",IF(AND(K4276&gt;0,L4276=1),"Yes","No"))</f>
        <v/>
      </c>
      <c r="N4276" s="48">
        <f>IF(D4276="","",N4176+F4276)</f>
        <v/>
      </c>
      <c r="O4276" s="47">
        <f>IF(D4276="","",IF(AND(K4276=0,K4176&gt;0),C4276,""))</f>
        <v/>
      </c>
    </row>
    <row r="4277">
      <c r="A4277" s="49">
        <f>IF(B4277="","",DATE(YEAR('Debt Inputs'!$E$2),MONTH('Debt Inputs'!$E$2)+42,1))</f>
        <v/>
      </c>
      <c r="B4277" s="23">
        <f>IF('Debt Inputs'!A77="","",'Debt Inputs'!A77)</f>
        <v/>
      </c>
      <c r="C4277" s="24">
        <f>IF(B4277="","",IFERROR(VLOOKUP(B4277,'Debt Inputs'!$A$6:$M$105,2,FALSE),""))</f>
        <v/>
      </c>
      <c r="D4277" s="50">
        <f>IF(B4277="","",K4177)</f>
        <v/>
      </c>
      <c r="E4277" s="26">
        <f>IF(B4277="","",IFERROR(VLOOKUP(B4277,'Debt Inputs'!$A$6:$M$105,5,FALSE),0))</f>
        <v/>
      </c>
      <c r="F4277" s="50">
        <f>IF(D4277="","",IFERROR(D4277*E4277/12,0))</f>
        <v/>
      </c>
      <c r="G4277" s="50">
        <f>IF(D4277="","",MIN(IFERROR(VLOOKUP(B4277,'Debt Inputs'!$A$6:$M$105,7,FALSE),0),D4277+F4277))</f>
        <v/>
      </c>
      <c r="H4277" s="50">
        <f>IF(D4277="","",IF(L4277=1,MAX(0,'Debt Inputs'!$B$2-SUM($G$4206:$G$4305)),0))</f>
        <v/>
      </c>
      <c r="I4277" s="50">
        <f>IF(D4277="","",MIN(D4277+F4277,G4277+H4277))</f>
        <v/>
      </c>
      <c r="J4277" s="50">
        <f>IF(D4277="","",MIN(D4277,MAX(0,I4277-F4277)))</f>
        <v/>
      </c>
      <c r="K4277" s="50">
        <f>IF(D4277="","",MAX(0,D4277+F4277-I4277))</f>
        <v/>
      </c>
      <c r="L4277" s="23">
        <f>IF(D4277="","",IF(D4277&lt;=0,"",1+COUNTIFS($D$4206:$D$4305,"&gt;0",$E$4206:$E$4305,"&gt;"&amp;E4277)))</f>
        <v/>
      </c>
      <c r="M4277" s="23">
        <f>IF(D4277="","",IF(AND(K4277&gt;0,L4277=1),"Yes","No"))</f>
        <v/>
      </c>
      <c r="N4277" s="50">
        <f>IF(D4277="","",N4177+F4277)</f>
        <v/>
      </c>
      <c r="O4277" s="49">
        <f>IF(D4277="","",IF(AND(K4277=0,K4177&gt;0),C4277,""))</f>
        <v/>
      </c>
    </row>
    <row r="4278">
      <c r="A4278" s="47">
        <f>IF(B4278="","",DATE(YEAR('Debt Inputs'!$E$2),MONTH('Debt Inputs'!$E$2)+42,1))</f>
        <v/>
      </c>
      <c r="B4278" s="18">
        <f>IF('Debt Inputs'!A78="","",'Debt Inputs'!A78)</f>
        <v/>
      </c>
      <c r="C4278" s="19">
        <f>IF(B4278="","",IFERROR(VLOOKUP(B4278,'Debt Inputs'!$A$6:$M$105,2,FALSE),""))</f>
        <v/>
      </c>
      <c r="D4278" s="48">
        <f>IF(B4278="","",K4178)</f>
        <v/>
      </c>
      <c r="E4278" s="21">
        <f>IF(B4278="","",IFERROR(VLOOKUP(B4278,'Debt Inputs'!$A$6:$M$105,5,FALSE),0))</f>
        <v/>
      </c>
      <c r="F4278" s="48">
        <f>IF(D4278="","",IFERROR(D4278*E4278/12,0))</f>
        <v/>
      </c>
      <c r="G4278" s="48">
        <f>IF(D4278="","",MIN(IFERROR(VLOOKUP(B4278,'Debt Inputs'!$A$6:$M$105,7,FALSE),0),D4278+F4278))</f>
        <v/>
      </c>
      <c r="H4278" s="48">
        <f>IF(D4278="","",IF(L4278=1,MAX(0,'Debt Inputs'!$B$2-SUM($G$4206:$G$4305)),0))</f>
        <v/>
      </c>
      <c r="I4278" s="48">
        <f>IF(D4278="","",MIN(D4278+F4278,G4278+H4278))</f>
        <v/>
      </c>
      <c r="J4278" s="48">
        <f>IF(D4278="","",MIN(D4278,MAX(0,I4278-F4278)))</f>
        <v/>
      </c>
      <c r="K4278" s="48">
        <f>IF(D4278="","",MAX(0,D4278+F4278-I4278))</f>
        <v/>
      </c>
      <c r="L4278" s="18">
        <f>IF(D4278="","",IF(D4278&lt;=0,"",1+COUNTIFS($D$4206:$D$4305,"&gt;0",$E$4206:$E$4305,"&gt;"&amp;E4278)))</f>
        <v/>
      </c>
      <c r="M4278" s="18">
        <f>IF(D4278="","",IF(AND(K4278&gt;0,L4278=1),"Yes","No"))</f>
        <v/>
      </c>
      <c r="N4278" s="48">
        <f>IF(D4278="","",N4178+F4278)</f>
        <v/>
      </c>
      <c r="O4278" s="47">
        <f>IF(D4278="","",IF(AND(K4278=0,K4178&gt;0),C4278,""))</f>
        <v/>
      </c>
    </row>
    <row r="4279">
      <c r="A4279" s="49">
        <f>IF(B4279="","",DATE(YEAR('Debt Inputs'!$E$2),MONTH('Debt Inputs'!$E$2)+42,1))</f>
        <v/>
      </c>
      <c r="B4279" s="23">
        <f>IF('Debt Inputs'!A79="","",'Debt Inputs'!A79)</f>
        <v/>
      </c>
      <c r="C4279" s="24">
        <f>IF(B4279="","",IFERROR(VLOOKUP(B4279,'Debt Inputs'!$A$6:$M$105,2,FALSE),""))</f>
        <v/>
      </c>
      <c r="D4279" s="50">
        <f>IF(B4279="","",K4179)</f>
        <v/>
      </c>
      <c r="E4279" s="26">
        <f>IF(B4279="","",IFERROR(VLOOKUP(B4279,'Debt Inputs'!$A$6:$M$105,5,FALSE),0))</f>
        <v/>
      </c>
      <c r="F4279" s="50">
        <f>IF(D4279="","",IFERROR(D4279*E4279/12,0))</f>
        <v/>
      </c>
      <c r="G4279" s="50">
        <f>IF(D4279="","",MIN(IFERROR(VLOOKUP(B4279,'Debt Inputs'!$A$6:$M$105,7,FALSE),0),D4279+F4279))</f>
        <v/>
      </c>
      <c r="H4279" s="50">
        <f>IF(D4279="","",IF(L4279=1,MAX(0,'Debt Inputs'!$B$2-SUM($G$4206:$G$4305)),0))</f>
        <v/>
      </c>
      <c r="I4279" s="50">
        <f>IF(D4279="","",MIN(D4279+F4279,G4279+H4279))</f>
        <v/>
      </c>
      <c r="J4279" s="50">
        <f>IF(D4279="","",MIN(D4279,MAX(0,I4279-F4279)))</f>
        <v/>
      </c>
      <c r="K4279" s="50">
        <f>IF(D4279="","",MAX(0,D4279+F4279-I4279))</f>
        <v/>
      </c>
      <c r="L4279" s="23">
        <f>IF(D4279="","",IF(D4279&lt;=0,"",1+COUNTIFS($D$4206:$D$4305,"&gt;0",$E$4206:$E$4305,"&gt;"&amp;E4279)))</f>
        <v/>
      </c>
      <c r="M4279" s="23">
        <f>IF(D4279="","",IF(AND(K4279&gt;0,L4279=1),"Yes","No"))</f>
        <v/>
      </c>
      <c r="N4279" s="50">
        <f>IF(D4279="","",N4179+F4279)</f>
        <v/>
      </c>
      <c r="O4279" s="49">
        <f>IF(D4279="","",IF(AND(K4279=0,K4179&gt;0),C4279,""))</f>
        <v/>
      </c>
    </row>
    <row r="4280">
      <c r="A4280" s="47">
        <f>IF(B4280="","",DATE(YEAR('Debt Inputs'!$E$2),MONTH('Debt Inputs'!$E$2)+42,1))</f>
        <v/>
      </c>
      <c r="B4280" s="18">
        <f>IF('Debt Inputs'!A80="","",'Debt Inputs'!A80)</f>
        <v/>
      </c>
      <c r="C4280" s="19">
        <f>IF(B4280="","",IFERROR(VLOOKUP(B4280,'Debt Inputs'!$A$6:$M$105,2,FALSE),""))</f>
        <v/>
      </c>
      <c r="D4280" s="48">
        <f>IF(B4280="","",K4180)</f>
        <v/>
      </c>
      <c r="E4280" s="21">
        <f>IF(B4280="","",IFERROR(VLOOKUP(B4280,'Debt Inputs'!$A$6:$M$105,5,FALSE),0))</f>
        <v/>
      </c>
      <c r="F4280" s="48">
        <f>IF(D4280="","",IFERROR(D4280*E4280/12,0))</f>
        <v/>
      </c>
      <c r="G4280" s="48">
        <f>IF(D4280="","",MIN(IFERROR(VLOOKUP(B4280,'Debt Inputs'!$A$6:$M$105,7,FALSE),0),D4280+F4280))</f>
        <v/>
      </c>
      <c r="H4280" s="48">
        <f>IF(D4280="","",IF(L4280=1,MAX(0,'Debt Inputs'!$B$2-SUM($G$4206:$G$4305)),0))</f>
        <v/>
      </c>
      <c r="I4280" s="48">
        <f>IF(D4280="","",MIN(D4280+F4280,G4280+H4280))</f>
        <v/>
      </c>
      <c r="J4280" s="48">
        <f>IF(D4280="","",MIN(D4280,MAX(0,I4280-F4280)))</f>
        <v/>
      </c>
      <c r="K4280" s="48">
        <f>IF(D4280="","",MAX(0,D4280+F4280-I4280))</f>
        <v/>
      </c>
      <c r="L4280" s="18">
        <f>IF(D4280="","",IF(D4280&lt;=0,"",1+COUNTIFS($D$4206:$D$4305,"&gt;0",$E$4206:$E$4305,"&gt;"&amp;E4280)))</f>
        <v/>
      </c>
      <c r="M4280" s="18">
        <f>IF(D4280="","",IF(AND(K4280&gt;0,L4280=1),"Yes","No"))</f>
        <v/>
      </c>
      <c r="N4280" s="48">
        <f>IF(D4280="","",N4180+F4280)</f>
        <v/>
      </c>
      <c r="O4280" s="47">
        <f>IF(D4280="","",IF(AND(K4280=0,K4180&gt;0),C4280,""))</f>
        <v/>
      </c>
    </row>
    <row r="4281">
      <c r="A4281" s="49">
        <f>IF(B4281="","",DATE(YEAR('Debt Inputs'!$E$2),MONTH('Debt Inputs'!$E$2)+42,1))</f>
        <v/>
      </c>
      <c r="B4281" s="23">
        <f>IF('Debt Inputs'!A81="","",'Debt Inputs'!A81)</f>
        <v/>
      </c>
      <c r="C4281" s="24">
        <f>IF(B4281="","",IFERROR(VLOOKUP(B4281,'Debt Inputs'!$A$6:$M$105,2,FALSE),""))</f>
        <v/>
      </c>
      <c r="D4281" s="50">
        <f>IF(B4281="","",K4181)</f>
        <v/>
      </c>
      <c r="E4281" s="26">
        <f>IF(B4281="","",IFERROR(VLOOKUP(B4281,'Debt Inputs'!$A$6:$M$105,5,FALSE),0))</f>
        <v/>
      </c>
      <c r="F4281" s="50">
        <f>IF(D4281="","",IFERROR(D4281*E4281/12,0))</f>
        <v/>
      </c>
      <c r="G4281" s="50">
        <f>IF(D4281="","",MIN(IFERROR(VLOOKUP(B4281,'Debt Inputs'!$A$6:$M$105,7,FALSE),0),D4281+F4281))</f>
        <v/>
      </c>
      <c r="H4281" s="50">
        <f>IF(D4281="","",IF(L4281=1,MAX(0,'Debt Inputs'!$B$2-SUM($G$4206:$G$4305)),0))</f>
        <v/>
      </c>
      <c r="I4281" s="50">
        <f>IF(D4281="","",MIN(D4281+F4281,G4281+H4281))</f>
        <v/>
      </c>
      <c r="J4281" s="50">
        <f>IF(D4281="","",MIN(D4281,MAX(0,I4281-F4281)))</f>
        <v/>
      </c>
      <c r="K4281" s="50">
        <f>IF(D4281="","",MAX(0,D4281+F4281-I4281))</f>
        <v/>
      </c>
      <c r="L4281" s="23">
        <f>IF(D4281="","",IF(D4281&lt;=0,"",1+COUNTIFS($D$4206:$D$4305,"&gt;0",$E$4206:$E$4305,"&gt;"&amp;E4281)))</f>
        <v/>
      </c>
      <c r="M4281" s="23">
        <f>IF(D4281="","",IF(AND(K4281&gt;0,L4281=1),"Yes","No"))</f>
        <v/>
      </c>
      <c r="N4281" s="50">
        <f>IF(D4281="","",N4181+F4281)</f>
        <v/>
      </c>
      <c r="O4281" s="49">
        <f>IF(D4281="","",IF(AND(K4281=0,K4181&gt;0),C4281,""))</f>
        <v/>
      </c>
    </row>
    <row r="4282">
      <c r="A4282" s="47">
        <f>IF(B4282="","",DATE(YEAR('Debt Inputs'!$E$2),MONTH('Debt Inputs'!$E$2)+42,1))</f>
        <v/>
      </c>
      <c r="B4282" s="18">
        <f>IF('Debt Inputs'!A82="","",'Debt Inputs'!A82)</f>
        <v/>
      </c>
      <c r="C4282" s="19">
        <f>IF(B4282="","",IFERROR(VLOOKUP(B4282,'Debt Inputs'!$A$6:$M$105,2,FALSE),""))</f>
        <v/>
      </c>
      <c r="D4282" s="48">
        <f>IF(B4282="","",K4182)</f>
        <v/>
      </c>
      <c r="E4282" s="21">
        <f>IF(B4282="","",IFERROR(VLOOKUP(B4282,'Debt Inputs'!$A$6:$M$105,5,FALSE),0))</f>
        <v/>
      </c>
      <c r="F4282" s="48">
        <f>IF(D4282="","",IFERROR(D4282*E4282/12,0))</f>
        <v/>
      </c>
      <c r="G4282" s="48">
        <f>IF(D4282="","",MIN(IFERROR(VLOOKUP(B4282,'Debt Inputs'!$A$6:$M$105,7,FALSE),0),D4282+F4282))</f>
        <v/>
      </c>
      <c r="H4282" s="48">
        <f>IF(D4282="","",IF(L4282=1,MAX(0,'Debt Inputs'!$B$2-SUM($G$4206:$G$4305)),0))</f>
        <v/>
      </c>
      <c r="I4282" s="48">
        <f>IF(D4282="","",MIN(D4282+F4282,G4282+H4282))</f>
        <v/>
      </c>
      <c r="J4282" s="48">
        <f>IF(D4282="","",MIN(D4282,MAX(0,I4282-F4282)))</f>
        <v/>
      </c>
      <c r="K4282" s="48">
        <f>IF(D4282="","",MAX(0,D4282+F4282-I4282))</f>
        <v/>
      </c>
      <c r="L4282" s="18">
        <f>IF(D4282="","",IF(D4282&lt;=0,"",1+COUNTIFS($D$4206:$D$4305,"&gt;0",$E$4206:$E$4305,"&gt;"&amp;E4282)))</f>
        <v/>
      </c>
      <c r="M4282" s="18">
        <f>IF(D4282="","",IF(AND(K4282&gt;0,L4282=1),"Yes","No"))</f>
        <v/>
      </c>
      <c r="N4282" s="48">
        <f>IF(D4282="","",N4182+F4282)</f>
        <v/>
      </c>
      <c r="O4282" s="47">
        <f>IF(D4282="","",IF(AND(K4282=0,K4182&gt;0),C4282,""))</f>
        <v/>
      </c>
    </row>
    <row r="4283">
      <c r="A4283" s="49">
        <f>IF(B4283="","",DATE(YEAR('Debt Inputs'!$E$2),MONTH('Debt Inputs'!$E$2)+42,1))</f>
        <v/>
      </c>
      <c r="B4283" s="23">
        <f>IF('Debt Inputs'!A83="","",'Debt Inputs'!A83)</f>
        <v/>
      </c>
      <c r="C4283" s="24">
        <f>IF(B4283="","",IFERROR(VLOOKUP(B4283,'Debt Inputs'!$A$6:$M$105,2,FALSE),""))</f>
        <v/>
      </c>
      <c r="D4283" s="50">
        <f>IF(B4283="","",K4183)</f>
        <v/>
      </c>
      <c r="E4283" s="26">
        <f>IF(B4283="","",IFERROR(VLOOKUP(B4283,'Debt Inputs'!$A$6:$M$105,5,FALSE),0))</f>
        <v/>
      </c>
      <c r="F4283" s="50">
        <f>IF(D4283="","",IFERROR(D4283*E4283/12,0))</f>
        <v/>
      </c>
      <c r="G4283" s="50">
        <f>IF(D4283="","",MIN(IFERROR(VLOOKUP(B4283,'Debt Inputs'!$A$6:$M$105,7,FALSE),0),D4283+F4283))</f>
        <v/>
      </c>
      <c r="H4283" s="50">
        <f>IF(D4283="","",IF(L4283=1,MAX(0,'Debt Inputs'!$B$2-SUM($G$4206:$G$4305)),0))</f>
        <v/>
      </c>
      <c r="I4283" s="50">
        <f>IF(D4283="","",MIN(D4283+F4283,G4283+H4283))</f>
        <v/>
      </c>
      <c r="J4283" s="50">
        <f>IF(D4283="","",MIN(D4283,MAX(0,I4283-F4283)))</f>
        <v/>
      </c>
      <c r="K4283" s="50">
        <f>IF(D4283="","",MAX(0,D4283+F4283-I4283))</f>
        <v/>
      </c>
      <c r="L4283" s="23">
        <f>IF(D4283="","",IF(D4283&lt;=0,"",1+COUNTIFS($D$4206:$D$4305,"&gt;0",$E$4206:$E$4305,"&gt;"&amp;E4283)))</f>
        <v/>
      </c>
      <c r="M4283" s="23">
        <f>IF(D4283="","",IF(AND(K4283&gt;0,L4283=1),"Yes","No"))</f>
        <v/>
      </c>
      <c r="N4283" s="50">
        <f>IF(D4283="","",N4183+F4283)</f>
        <v/>
      </c>
      <c r="O4283" s="49">
        <f>IF(D4283="","",IF(AND(K4283=0,K4183&gt;0),C4283,""))</f>
        <v/>
      </c>
    </row>
    <row r="4284">
      <c r="A4284" s="47">
        <f>IF(B4284="","",DATE(YEAR('Debt Inputs'!$E$2),MONTH('Debt Inputs'!$E$2)+42,1))</f>
        <v/>
      </c>
      <c r="B4284" s="18">
        <f>IF('Debt Inputs'!A84="","",'Debt Inputs'!A84)</f>
        <v/>
      </c>
      <c r="C4284" s="19">
        <f>IF(B4284="","",IFERROR(VLOOKUP(B4284,'Debt Inputs'!$A$6:$M$105,2,FALSE),""))</f>
        <v/>
      </c>
      <c r="D4284" s="48">
        <f>IF(B4284="","",K4184)</f>
        <v/>
      </c>
      <c r="E4284" s="21">
        <f>IF(B4284="","",IFERROR(VLOOKUP(B4284,'Debt Inputs'!$A$6:$M$105,5,FALSE),0))</f>
        <v/>
      </c>
      <c r="F4284" s="48">
        <f>IF(D4284="","",IFERROR(D4284*E4284/12,0))</f>
        <v/>
      </c>
      <c r="G4284" s="48">
        <f>IF(D4284="","",MIN(IFERROR(VLOOKUP(B4284,'Debt Inputs'!$A$6:$M$105,7,FALSE),0),D4284+F4284))</f>
        <v/>
      </c>
      <c r="H4284" s="48">
        <f>IF(D4284="","",IF(L4284=1,MAX(0,'Debt Inputs'!$B$2-SUM($G$4206:$G$4305)),0))</f>
        <v/>
      </c>
      <c r="I4284" s="48">
        <f>IF(D4284="","",MIN(D4284+F4284,G4284+H4284))</f>
        <v/>
      </c>
      <c r="J4284" s="48">
        <f>IF(D4284="","",MIN(D4284,MAX(0,I4284-F4284)))</f>
        <v/>
      </c>
      <c r="K4284" s="48">
        <f>IF(D4284="","",MAX(0,D4284+F4284-I4284))</f>
        <v/>
      </c>
      <c r="L4284" s="18">
        <f>IF(D4284="","",IF(D4284&lt;=0,"",1+COUNTIFS($D$4206:$D$4305,"&gt;0",$E$4206:$E$4305,"&gt;"&amp;E4284)))</f>
        <v/>
      </c>
      <c r="M4284" s="18">
        <f>IF(D4284="","",IF(AND(K4284&gt;0,L4284=1),"Yes","No"))</f>
        <v/>
      </c>
      <c r="N4284" s="48">
        <f>IF(D4284="","",N4184+F4284)</f>
        <v/>
      </c>
      <c r="O4284" s="47">
        <f>IF(D4284="","",IF(AND(K4284=0,K4184&gt;0),C4284,""))</f>
        <v/>
      </c>
    </row>
    <row r="4285">
      <c r="A4285" s="49">
        <f>IF(B4285="","",DATE(YEAR('Debt Inputs'!$E$2),MONTH('Debt Inputs'!$E$2)+42,1))</f>
        <v/>
      </c>
      <c r="B4285" s="23">
        <f>IF('Debt Inputs'!A85="","",'Debt Inputs'!A85)</f>
        <v/>
      </c>
      <c r="C4285" s="24">
        <f>IF(B4285="","",IFERROR(VLOOKUP(B4285,'Debt Inputs'!$A$6:$M$105,2,FALSE),""))</f>
        <v/>
      </c>
      <c r="D4285" s="50">
        <f>IF(B4285="","",K4185)</f>
        <v/>
      </c>
      <c r="E4285" s="26">
        <f>IF(B4285="","",IFERROR(VLOOKUP(B4285,'Debt Inputs'!$A$6:$M$105,5,FALSE),0))</f>
        <v/>
      </c>
      <c r="F4285" s="50">
        <f>IF(D4285="","",IFERROR(D4285*E4285/12,0))</f>
        <v/>
      </c>
      <c r="G4285" s="50">
        <f>IF(D4285="","",MIN(IFERROR(VLOOKUP(B4285,'Debt Inputs'!$A$6:$M$105,7,FALSE),0),D4285+F4285))</f>
        <v/>
      </c>
      <c r="H4285" s="50">
        <f>IF(D4285="","",IF(L4285=1,MAX(0,'Debt Inputs'!$B$2-SUM($G$4206:$G$4305)),0))</f>
        <v/>
      </c>
      <c r="I4285" s="50">
        <f>IF(D4285="","",MIN(D4285+F4285,G4285+H4285))</f>
        <v/>
      </c>
      <c r="J4285" s="50">
        <f>IF(D4285="","",MIN(D4285,MAX(0,I4285-F4285)))</f>
        <v/>
      </c>
      <c r="K4285" s="50">
        <f>IF(D4285="","",MAX(0,D4285+F4285-I4285))</f>
        <v/>
      </c>
      <c r="L4285" s="23">
        <f>IF(D4285="","",IF(D4285&lt;=0,"",1+COUNTIFS($D$4206:$D$4305,"&gt;0",$E$4206:$E$4305,"&gt;"&amp;E4285)))</f>
        <v/>
      </c>
      <c r="M4285" s="23">
        <f>IF(D4285="","",IF(AND(K4285&gt;0,L4285=1),"Yes","No"))</f>
        <v/>
      </c>
      <c r="N4285" s="50">
        <f>IF(D4285="","",N4185+F4285)</f>
        <v/>
      </c>
      <c r="O4285" s="49">
        <f>IF(D4285="","",IF(AND(K4285=0,K4185&gt;0),C4285,""))</f>
        <v/>
      </c>
    </row>
    <row r="4286">
      <c r="A4286" s="47">
        <f>IF(B4286="","",DATE(YEAR('Debt Inputs'!$E$2),MONTH('Debt Inputs'!$E$2)+42,1))</f>
        <v/>
      </c>
      <c r="B4286" s="18">
        <f>IF('Debt Inputs'!A86="","",'Debt Inputs'!A86)</f>
        <v/>
      </c>
      <c r="C4286" s="19">
        <f>IF(B4286="","",IFERROR(VLOOKUP(B4286,'Debt Inputs'!$A$6:$M$105,2,FALSE),""))</f>
        <v/>
      </c>
      <c r="D4286" s="48">
        <f>IF(B4286="","",K4186)</f>
        <v/>
      </c>
      <c r="E4286" s="21">
        <f>IF(B4286="","",IFERROR(VLOOKUP(B4286,'Debt Inputs'!$A$6:$M$105,5,FALSE),0))</f>
        <v/>
      </c>
      <c r="F4286" s="48">
        <f>IF(D4286="","",IFERROR(D4286*E4286/12,0))</f>
        <v/>
      </c>
      <c r="G4286" s="48">
        <f>IF(D4286="","",MIN(IFERROR(VLOOKUP(B4286,'Debt Inputs'!$A$6:$M$105,7,FALSE),0),D4286+F4286))</f>
        <v/>
      </c>
      <c r="H4286" s="48">
        <f>IF(D4286="","",IF(L4286=1,MAX(0,'Debt Inputs'!$B$2-SUM($G$4206:$G$4305)),0))</f>
        <v/>
      </c>
      <c r="I4286" s="48">
        <f>IF(D4286="","",MIN(D4286+F4286,G4286+H4286))</f>
        <v/>
      </c>
      <c r="J4286" s="48">
        <f>IF(D4286="","",MIN(D4286,MAX(0,I4286-F4286)))</f>
        <v/>
      </c>
      <c r="K4286" s="48">
        <f>IF(D4286="","",MAX(0,D4286+F4286-I4286))</f>
        <v/>
      </c>
      <c r="L4286" s="18">
        <f>IF(D4286="","",IF(D4286&lt;=0,"",1+COUNTIFS($D$4206:$D$4305,"&gt;0",$E$4206:$E$4305,"&gt;"&amp;E4286)))</f>
        <v/>
      </c>
      <c r="M4286" s="18">
        <f>IF(D4286="","",IF(AND(K4286&gt;0,L4286=1),"Yes","No"))</f>
        <v/>
      </c>
      <c r="N4286" s="48">
        <f>IF(D4286="","",N4186+F4286)</f>
        <v/>
      </c>
      <c r="O4286" s="47">
        <f>IF(D4286="","",IF(AND(K4286=0,K4186&gt;0),C4286,""))</f>
        <v/>
      </c>
    </row>
    <row r="4287">
      <c r="A4287" s="49">
        <f>IF(B4287="","",DATE(YEAR('Debt Inputs'!$E$2),MONTH('Debt Inputs'!$E$2)+42,1))</f>
        <v/>
      </c>
      <c r="B4287" s="23">
        <f>IF('Debt Inputs'!A87="","",'Debt Inputs'!A87)</f>
        <v/>
      </c>
      <c r="C4287" s="24">
        <f>IF(B4287="","",IFERROR(VLOOKUP(B4287,'Debt Inputs'!$A$6:$M$105,2,FALSE),""))</f>
        <v/>
      </c>
      <c r="D4287" s="50">
        <f>IF(B4287="","",K4187)</f>
        <v/>
      </c>
      <c r="E4287" s="26">
        <f>IF(B4287="","",IFERROR(VLOOKUP(B4287,'Debt Inputs'!$A$6:$M$105,5,FALSE),0))</f>
        <v/>
      </c>
      <c r="F4287" s="50">
        <f>IF(D4287="","",IFERROR(D4287*E4287/12,0))</f>
        <v/>
      </c>
      <c r="G4287" s="50">
        <f>IF(D4287="","",MIN(IFERROR(VLOOKUP(B4287,'Debt Inputs'!$A$6:$M$105,7,FALSE),0),D4287+F4287))</f>
        <v/>
      </c>
      <c r="H4287" s="50">
        <f>IF(D4287="","",IF(L4287=1,MAX(0,'Debt Inputs'!$B$2-SUM($G$4206:$G$4305)),0))</f>
        <v/>
      </c>
      <c r="I4287" s="50">
        <f>IF(D4287="","",MIN(D4287+F4287,G4287+H4287))</f>
        <v/>
      </c>
      <c r="J4287" s="50">
        <f>IF(D4287="","",MIN(D4287,MAX(0,I4287-F4287)))</f>
        <v/>
      </c>
      <c r="K4287" s="50">
        <f>IF(D4287="","",MAX(0,D4287+F4287-I4287))</f>
        <v/>
      </c>
      <c r="L4287" s="23">
        <f>IF(D4287="","",IF(D4287&lt;=0,"",1+COUNTIFS($D$4206:$D$4305,"&gt;0",$E$4206:$E$4305,"&gt;"&amp;E4287)))</f>
        <v/>
      </c>
      <c r="M4287" s="23">
        <f>IF(D4287="","",IF(AND(K4287&gt;0,L4287=1),"Yes","No"))</f>
        <v/>
      </c>
      <c r="N4287" s="50">
        <f>IF(D4287="","",N4187+F4287)</f>
        <v/>
      </c>
      <c r="O4287" s="49">
        <f>IF(D4287="","",IF(AND(K4287=0,K4187&gt;0),C4287,""))</f>
        <v/>
      </c>
    </row>
    <row r="4288">
      <c r="A4288" s="47">
        <f>IF(B4288="","",DATE(YEAR('Debt Inputs'!$E$2),MONTH('Debt Inputs'!$E$2)+42,1))</f>
        <v/>
      </c>
      <c r="B4288" s="18">
        <f>IF('Debt Inputs'!A88="","",'Debt Inputs'!A88)</f>
        <v/>
      </c>
      <c r="C4288" s="19">
        <f>IF(B4288="","",IFERROR(VLOOKUP(B4288,'Debt Inputs'!$A$6:$M$105,2,FALSE),""))</f>
        <v/>
      </c>
      <c r="D4288" s="48">
        <f>IF(B4288="","",K4188)</f>
        <v/>
      </c>
      <c r="E4288" s="21">
        <f>IF(B4288="","",IFERROR(VLOOKUP(B4288,'Debt Inputs'!$A$6:$M$105,5,FALSE),0))</f>
        <v/>
      </c>
      <c r="F4288" s="48">
        <f>IF(D4288="","",IFERROR(D4288*E4288/12,0))</f>
        <v/>
      </c>
      <c r="G4288" s="48">
        <f>IF(D4288="","",MIN(IFERROR(VLOOKUP(B4288,'Debt Inputs'!$A$6:$M$105,7,FALSE),0),D4288+F4288))</f>
        <v/>
      </c>
      <c r="H4288" s="48">
        <f>IF(D4288="","",IF(L4288=1,MAX(0,'Debt Inputs'!$B$2-SUM($G$4206:$G$4305)),0))</f>
        <v/>
      </c>
      <c r="I4288" s="48">
        <f>IF(D4288="","",MIN(D4288+F4288,G4288+H4288))</f>
        <v/>
      </c>
      <c r="J4288" s="48">
        <f>IF(D4288="","",MIN(D4288,MAX(0,I4288-F4288)))</f>
        <v/>
      </c>
      <c r="K4288" s="48">
        <f>IF(D4288="","",MAX(0,D4288+F4288-I4288))</f>
        <v/>
      </c>
      <c r="L4288" s="18">
        <f>IF(D4288="","",IF(D4288&lt;=0,"",1+COUNTIFS($D$4206:$D$4305,"&gt;0",$E$4206:$E$4305,"&gt;"&amp;E4288)))</f>
        <v/>
      </c>
      <c r="M4288" s="18">
        <f>IF(D4288="","",IF(AND(K4288&gt;0,L4288=1),"Yes","No"))</f>
        <v/>
      </c>
      <c r="N4288" s="48">
        <f>IF(D4288="","",N4188+F4288)</f>
        <v/>
      </c>
      <c r="O4288" s="47">
        <f>IF(D4288="","",IF(AND(K4288=0,K4188&gt;0),C4288,""))</f>
        <v/>
      </c>
    </row>
    <row r="4289">
      <c r="A4289" s="49">
        <f>IF(B4289="","",DATE(YEAR('Debt Inputs'!$E$2),MONTH('Debt Inputs'!$E$2)+42,1))</f>
        <v/>
      </c>
      <c r="B4289" s="23">
        <f>IF('Debt Inputs'!A89="","",'Debt Inputs'!A89)</f>
        <v/>
      </c>
      <c r="C4289" s="24">
        <f>IF(B4289="","",IFERROR(VLOOKUP(B4289,'Debt Inputs'!$A$6:$M$105,2,FALSE),""))</f>
        <v/>
      </c>
      <c r="D4289" s="50">
        <f>IF(B4289="","",K4189)</f>
        <v/>
      </c>
      <c r="E4289" s="26">
        <f>IF(B4289="","",IFERROR(VLOOKUP(B4289,'Debt Inputs'!$A$6:$M$105,5,FALSE),0))</f>
        <v/>
      </c>
      <c r="F4289" s="50">
        <f>IF(D4289="","",IFERROR(D4289*E4289/12,0))</f>
        <v/>
      </c>
      <c r="G4289" s="50">
        <f>IF(D4289="","",MIN(IFERROR(VLOOKUP(B4289,'Debt Inputs'!$A$6:$M$105,7,FALSE),0),D4289+F4289))</f>
        <v/>
      </c>
      <c r="H4289" s="50">
        <f>IF(D4289="","",IF(L4289=1,MAX(0,'Debt Inputs'!$B$2-SUM($G$4206:$G$4305)),0))</f>
        <v/>
      </c>
      <c r="I4289" s="50">
        <f>IF(D4289="","",MIN(D4289+F4289,G4289+H4289))</f>
        <v/>
      </c>
      <c r="J4289" s="50">
        <f>IF(D4289="","",MIN(D4289,MAX(0,I4289-F4289)))</f>
        <v/>
      </c>
      <c r="K4289" s="50">
        <f>IF(D4289="","",MAX(0,D4289+F4289-I4289))</f>
        <v/>
      </c>
      <c r="L4289" s="23">
        <f>IF(D4289="","",IF(D4289&lt;=0,"",1+COUNTIFS($D$4206:$D$4305,"&gt;0",$E$4206:$E$4305,"&gt;"&amp;E4289)))</f>
        <v/>
      </c>
      <c r="M4289" s="23">
        <f>IF(D4289="","",IF(AND(K4289&gt;0,L4289=1),"Yes","No"))</f>
        <v/>
      </c>
      <c r="N4289" s="50">
        <f>IF(D4289="","",N4189+F4289)</f>
        <v/>
      </c>
      <c r="O4289" s="49">
        <f>IF(D4289="","",IF(AND(K4289=0,K4189&gt;0),C4289,""))</f>
        <v/>
      </c>
    </row>
    <row r="4290">
      <c r="A4290" s="47">
        <f>IF(B4290="","",DATE(YEAR('Debt Inputs'!$E$2),MONTH('Debt Inputs'!$E$2)+42,1))</f>
        <v/>
      </c>
      <c r="B4290" s="18">
        <f>IF('Debt Inputs'!A90="","",'Debt Inputs'!A90)</f>
        <v/>
      </c>
      <c r="C4290" s="19">
        <f>IF(B4290="","",IFERROR(VLOOKUP(B4290,'Debt Inputs'!$A$6:$M$105,2,FALSE),""))</f>
        <v/>
      </c>
      <c r="D4290" s="48">
        <f>IF(B4290="","",K4190)</f>
        <v/>
      </c>
      <c r="E4290" s="21">
        <f>IF(B4290="","",IFERROR(VLOOKUP(B4290,'Debt Inputs'!$A$6:$M$105,5,FALSE),0))</f>
        <v/>
      </c>
      <c r="F4290" s="48">
        <f>IF(D4290="","",IFERROR(D4290*E4290/12,0))</f>
        <v/>
      </c>
      <c r="G4290" s="48">
        <f>IF(D4290="","",MIN(IFERROR(VLOOKUP(B4290,'Debt Inputs'!$A$6:$M$105,7,FALSE),0),D4290+F4290))</f>
        <v/>
      </c>
      <c r="H4290" s="48">
        <f>IF(D4290="","",IF(L4290=1,MAX(0,'Debt Inputs'!$B$2-SUM($G$4206:$G$4305)),0))</f>
        <v/>
      </c>
      <c r="I4290" s="48">
        <f>IF(D4290="","",MIN(D4290+F4290,G4290+H4290))</f>
        <v/>
      </c>
      <c r="J4290" s="48">
        <f>IF(D4290="","",MIN(D4290,MAX(0,I4290-F4290)))</f>
        <v/>
      </c>
      <c r="K4290" s="48">
        <f>IF(D4290="","",MAX(0,D4290+F4290-I4290))</f>
        <v/>
      </c>
      <c r="L4290" s="18">
        <f>IF(D4290="","",IF(D4290&lt;=0,"",1+COUNTIFS($D$4206:$D$4305,"&gt;0",$E$4206:$E$4305,"&gt;"&amp;E4290)))</f>
        <v/>
      </c>
      <c r="M4290" s="18">
        <f>IF(D4290="","",IF(AND(K4290&gt;0,L4290=1),"Yes","No"))</f>
        <v/>
      </c>
      <c r="N4290" s="48">
        <f>IF(D4290="","",N4190+F4290)</f>
        <v/>
      </c>
      <c r="O4290" s="47">
        <f>IF(D4290="","",IF(AND(K4290=0,K4190&gt;0),C4290,""))</f>
        <v/>
      </c>
    </row>
    <row r="4291">
      <c r="A4291" s="49">
        <f>IF(B4291="","",DATE(YEAR('Debt Inputs'!$E$2),MONTH('Debt Inputs'!$E$2)+42,1))</f>
        <v/>
      </c>
      <c r="B4291" s="23">
        <f>IF('Debt Inputs'!A91="","",'Debt Inputs'!A91)</f>
        <v/>
      </c>
      <c r="C4291" s="24">
        <f>IF(B4291="","",IFERROR(VLOOKUP(B4291,'Debt Inputs'!$A$6:$M$105,2,FALSE),""))</f>
        <v/>
      </c>
      <c r="D4291" s="50">
        <f>IF(B4291="","",K4191)</f>
        <v/>
      </c>
      <c r="E4291" s="26">
        <f>IF(B4291="","",IFERROR(VLOOKUP(B4291,'Debt Inputs'!$A$6:$M$105,5,FALSE),0))</f>
        <v/>
      </c>
      <c r="F4291" s="50">
        <f>IF(D4291="","",IFERROR(D4291*E4291/12,0))</f>
        <v/>
      </c>
      <c r="G4291" s="50">
        <f>IF(D4291="","",MIN(IFERROR(VLOOKUP(B4291,'Debt Inputs'!$A$6:$M$105,7,FALSE),0),D4291+F4291))</f>
        <v/>
      </c>
      <c r="H4291" s="50">
        <f>IF(D4291="","",IF(L4291=1,MAX(0,'Debt Inputs'!$B$2-SUM($G$4206:$G$4305)),0))</f>
        <v/>
      </c>
      <c r="I4291" s="50">
        <f>IF(D4291="","",MIN(D4291+F4291,G4291+H4291))</f>
        <v/>
      </c>
      <c r="J4291" s="50">
        <f>IF(D4291="","",MIN(D4291,MAX(0,I4291-F4291)))</f>
        <v/>
      </c>
      <c r="K4291" s="50">
        <f>IF(D4291="","",MAX(0,D4291+F4291-I4291))</f>
        <v/>
      </c>
      <c r="L4291" s="23">
        <f>IF(D4291="","",IF(D4291&lt;=0,"",1+COUNTIFS($D$4206:$D$4305,"&gt;0",$E$4206:$E$4305,"&gt;"&amp;E4291)))</f>
        <v/>
      </c>
      <c r="M4291" s="23">
        <f>IF(D4291="","",IF(AND(K4291&gt;0,L4291=1),"Yes","No"))</f>
        <v/>
      </c>
      <c r="N4291" s="50">
        <f>IF(D4291="","",N4191+F4291)</f>
        <v/>
      </c>
      <c r="O4291" s="49">
        <f>IF(D4291="","",IF(AND(K4291=0,K4191&gt;0),C4291,""))</f>
        <v/>
      </c>
    </row>
    <row r="4292">
      <c r="A4292" s="47">
        <f>IF(B4292="","",DATE(YEAR('Debt Inputs'!$E$2),MONTH('Debt Inputs'!$E$2)+42,1))</f>
        <v/>
      </c>
      <c r="B4292" s="18">
        <f>IF('Debt Inputs'!A92="","",'Debt Inputs'!A92)</f>
        <v/>
      </c>
      <c r="C4292" s="19">
        <f>IF(B4292="","",IFERROR(VLOOKUP(B4292,'Debt Inputs'!$A$6:$M$105,2,FALSE),""))</f>
        <v/>
      </c>
      <c r="D4292" s="48">
        <f>IF(B4292="","",K4192)</f>
        <v/>
      </c>
      <c r="E4292" s="21">
        <f>IF(B4292="","",IFERROR(VLOOKUP(B4292,'Debt Inputs'!$A$6:$M$105,5,FALSE),0))</f>
        <v/>
      </c>
      <c r="F4292" s="48">
        <f>IF(D4292="","",IFERROR(D4292*E4292/12,0))</f>
        <v/>
      </c>
      <c r="G4292" s="48">
        <f>IF(D4292="","",MIN(IFERROR(VLOOKUP(B4292,'Debt Inputs'!$A$6:$M$105,7,FALSE),0),D4292+F4292))</f>
        <v/>
      </c>
      <c r="H4292" s="48">
        <f>IF(D4292="","",IF(L4292=1,MAX(0,'Debt Inputs'!$B$2-SUM($G$4206:$G$4305)),0))</f>
        <v/>
      </c>
      <c r="I4292" s="48">
        <f>IF(D4292="","",MIN(D4292+F4292,G4292+H4292))</f>
        <v/>
      </c>
      <c r="J4292" s="48">
        <f>IF(D4292="","",MIN(D4292,MAX(0,I4292-F4292)))</f>
        <v/>
      </c>
      <c r="K4292" s="48">
        <f>IF(D4292="","",MAX(0,D4292+F4292-I4292))</f>
        <v/>
      </c>
      <c r="L4292" s="18">
        <f>IF(D4292="","",IF(D4292&lt;=0,"",1+COUNTIFS($D$4206:$D$4305,"&gt;0",$E$4206:$E$4305,"&gt;"&amp;E4292)))</f>
        <v/>
      </c>
      <c r="M4292" s="18">
        <f>IF(D4292="","",IF(AND(K4292&gt;0,L4292=1),"Yes","No"))</f>
        <v/>
      </c>
      <c r="N4292" s="48">
        <f>IF(D4292="","",N4192+F4292)</f>
        <v/>
      </c>
      <c r="O4292" s="47">
        <f>IF(D4292="","",IF(AND(K4292=0,K4192&gt;0),C4292,""))</f>
        <v/>
      </c>
    </row>
    <row r="4293">
      <c r="A4293" s="49">
        <f>IF(B4293="","",DATE(YEAR('Debt Inputs'!$E$2),MONTH('Debt Inputs'!$E$2)+42,1))</f>
        <v/>
      </c>
      <c r="B4293" s="23">
        <f>IF('Debt Inputs'!A93="","",'Debt Inputs'!A93)</f>
        <v/>
      </c>
      <c r="C4293" s="24">
        <f>IF(B4293="","",IFERROR(VLOOKUP(B4293,'Debt Inputs'!$A$6:$M$105,2,FALSE),""))</f>
        <v/>
      </c>
      <c r="D4293" s="50">
        <f>IF(B4293="","",K4193)</f>
        <v/>
      </c>
      <c r="E4293" s="26">
        <f>IF(B4293="","",IFERROR(VLOOKUP(B4293,'Debt Inputs'!$A$6:$M$105,5,FALSE),0))</f>
        <v/>
      </c>
      <c r="F4293" s="50">
        <f>IF(D4293="","",IFERROR(D4293*E4293/12,0))</f>
        <v/>
      </c>
      <c r="G4293" s="50">
        <f>IF(D4293="","",MIN(IFERROR(VLOOKUP(B4293,'Debt Inputs'!$A$6:$M$105,7,FALSE),0),D4293+F4293))</f>
        <v/>
      </c>
      <c r="H4293" s="50">
        <f>IF(D4293="","",IF(L4293=1,MAX(0,'Debt Inputs'!$B$2-SUM($G$4206:$G$4305)),0))</f>
        <v/>
      </c>
      <c r="I4293" s="50">
        <f>IF(D4293="","",MIN(D4293+F4293,G4293+H4293))</f>
        <v/>
      </c>
      <c r="J4293" s="50">
        <f>IF(D4293="","",MIN(D4293,MAX(0,I4293-F4293)))</f>
        <v/>
      </c>
      <c r="K4293" s="50">
        <f>IF(D4293="","",MAX(0,D4293+F4293-I4293))</f>
        <v/>
      </c>
      <c r="L4293" s="23">
        <f>IF(D4293="","",IF(D4293&lt;=0,"",1+COUNTIFS($D$4206:$D$4305,"&gt;0",$E$4206:$E$4305,"&gt;"&amp;E4293)))</f>
        <v/>
      </c>
      <c r="M4293" s="23">
        <f>IF(D4293="","",IF(AND(K4293&gt;0,L4293=1),"Yes","No"))</f>
        <v/>
      </c>
      <c r="N4293" s="50">
        <f>IF(D4293="","",N4193+F4293)</f>
        <v/>
      </c>
      <c r="O4293" s="49">
        <f>IF(D4293="","",IF(AND(K4293=0,K4193&gt;0),C4293,""))</f>
        <v/>
      </c>
    </row>
    <row r="4294">
      <c r="A4294" s="47">
        <f>IF(B4294="","",DATE(YEAR('Debt Inputs'!$E$2),MONTH('Debt Inputs'!$E$2)+42,1))</f>
        <v/>
      </c>
      <c r="B4294" s="18">
        <f>IF('Debt Inputs'!A94="","",'Debt Inputs'!A94)</f>
        <v/>
      </c>
      <c r="C4294" s="19">
        <f>IF(B4294="","",IFERROR(VLOOKUP(B4294,'Debt Inputs'!$A$6:$M$105,2,FALSE),""))</f>
        <v/>
      </c>
      <c r="D4294" s="48">
        <f>IF(B4294="","",K4194)</f>
        <v/>
      </c>
      <c r="E4294" s="21">
        <f>IF(B4294="","",IFERROR(VLOOKUP(B4294,'Debt Inputs'!$A$6:$M$105,5,FALSE),0))</f>
        <v/>
      </c>
      <c r="F4294" s="48">
        <f>IF(D4294="","",IFERROR(D4294*E4294/12,0))</f>
        <v/>
      </c>
      <c r="G4294" s="48">
        <f>IF(D4294="","",MIN(IFERROR(VLOOKUP(B4294,'Debt Inputs'!$A$6:$M$105,7,FALSE),0),D4294+F4294))</f>
        <v/>
      </c>
      <c r="H4294" s="48">
        <f>IF(D4294="","",IF(L4294=1,MAX(0,'Debt Inputs'!$B$2-SUM($G$4206:$G$4305)),0))</f>
        <v/>
      </c>
      <c r="I4294" s="48">
        <f>IF(D4294="","",MIN(D4294+F4294,G4294+H4294))</f>
        <v/>
      </c>
      <c r="J4294" s="48">
        <f>IF(D4294="","",MIN(D4294,MAX(0,I4294-F4294)))</f>
        <v/>
      </c>
      <c r="K4294" s="48">
        <f>IF(D4294="","",MAX(0,D4294+F4294-I4294))</f>
        <v/>
      </c>
      <c r="L4294" s="18">
        <f>IF(D4294="","",IF(D4294&lt;=0,"",1+COUNTIFS($D$4206:$D$4305,"&gt;0",$E$4206:$E$4305,"&gt;"&amp;E4294)))</f>
        <v/>
      </c>
      <c r="M4294" s="18">
        <f>IF(D4294="","",IF(AND(K4294&gt;0,L4294=1),"Yes","No"))</f>
        <v/>
      </c>
      <c r="N4294" s="48">
        <f>IF(D4294="","",N4194+F4294)</f>
        <v/>
      </c>
      <c r="O4294" s="47">
        <f>IF(D4294="","",IF(AND(K4294=0,K4194&gt;0),C4294,""))</f>
        <v/>
      </c>
    </row>
    <row r="4295">
      <c r="A4295" s="49">
        <f>IF(B4295="","",DATE(YEAR('Debt Inputs'!$E$2),MONTH('Debt Inputs'!$E$2)+42,1))</f>
        <v/>
      </c>
      <c r="B4295" s="23">
        <f>IF('Debt Inputs'!A95="","",'Debt Inputs'!A95)</f>
        <v/>
      </c>
      <c r="C4295" s="24">
        <f>IF(B4295="","",IFERROR(VLOOKUP(B4295,'Debt Inputs'!$A$6:$M$105,2,FALSE),""))</f>
        <v/>
      </c>
      <c r="D4295" s="50">
        <f>IF(B4295="","",K4195)</f>
        <v/>
      </c>
      <c r="E4295" s="26">
        <f>IF(B4295="","",IFERROR(VLOOKUP(B4295,'Debt Inputs'!$A$6:$M$105,5,FALSE),0))</f>
        <v/>
      </c>
      <c r="F4295" s="50">
        <f>IF(D4295="","",IFERROR(D4295*E4295/12,0))</f>
        <v/>
      </c>
      <c r="G4295" s="50">
        <f>IF(D4295="","",MIN(IFERROR(VLOOKUP(B4295,'Debt Inputs'!$A$6:$M$105,7,FALSE),0),D4295+F4295))</f>
        <v/>
      </c>
      <c r="H4295" s="50">
        <f>IF(D4295="","",IF(L4295=1,MAX(0,'Debt Inputs'!$B$2-SUM($G$4206:$G$4305)),0))</f>
        <v/>
      </c>
      <c r="I4295" s="50">
        <f>IF(D4295="","",MIN(D4295+F4295,G4295+H4295))</f>
        <v/>
      </c>
      <c r="J4295" s="50">
        <f>IF(D4295="","",MIN(D4295,MAX(0,I4295-F4295)))</f>
        <v/>
      </c>
      <c r="K4295" s="50">
        <f>IF(D4295="","",MAX(0,D4295+F4295-I4295))</f>
        <v/>
      </c>
      <c r="L4295" s="23">
        <f>IF(D4295="","",IF(D4295&lt;=0,"",1+COUNTIFS($D$4206:$D$4305,"&gt;0",$E$4206:$E$4305,"&gt;"&amp;E4295)))</f>
        <v/>
      </c>
      <c r="M4295" s="23">
        <f>IF(D4295="","",IF(AND(K4295&gt;0,L4295=1),"Yes","No"))</f>
        <v/>
      </c>
      <c r="N4295" s="50">
        <f>IF(D4295="","",N4195+F4295)</f>
        <v/>
      </c>
      <c r="O4295" s="49">
        <f>IF(D4295="","",IF(AND(K4295=0,K4195&gt;0),C4295,""))</f>
        <v/>
      </c>
    </row>
    <row r="4296">
      <c r="A4296" s="47">
        <f>IF(B4296="","",DATE(YEAR('Debt Inputs'!$E$2),MONTH('Debt Inputs'!$E$2)+42,1))</f>
        <v/>
      </c>
      <c r="B4296" s="18">
        <f>IF('Debt Inputs'!A96="","",'Debt Inputs'!A96)</f>
        <v/>
      </c>
      <c r="C4296" s="19">
        <f>IF(B4296="","",IFERROR(VLOOKUP(B4296,'Debt Inputs'!$A$6:$M$105,2,FALSE),""))</f>
        <v/>
      </c>
      <c r="D4296" s="48">
        <f>IF(B4296="","",K4196)</f>
        <v/>
      </c>
      <c r="E4296" s="21">
        <f>IF(B4296="","",IFERROR(VLOOKUP(B4296,'Debt Inputs'!$A$6:$M$105,5,FALSE),0))</f>
        <v/>
      </c>
      <c r="F4296" s="48">
        <f>IF(D4296="","",IFERROR(D4296*E4296/12,0))</f>
        <v/>
      </c>
      <c r="G4296" s="48">
        <f>IF(D4296="","",MIN(IFERROR(VLOOKUP(B4296,'Debt Inputs'!$A$6:$M$105,7,FALSE),0),D4296+F4296))</f>
        <v/>
      </c>
      <c r="H4296" s="48">
        <f>IF(D4296="","",IF(L4296=1,MAX(0,'Debt Inputs'!$B$2-SUM($G$4206:$G$4305)),0))</f>
        <v/>
      </c>
      <c r="I4296" s="48">
        <f>IF(D4296="","",MIN(D4296+F4296,G4296+H4296))</f>
        <v/>
      </c>
      <c r="J4296" s="48">
        <f>IF(D4296="","",MIN(D4296,MAX(0,I4296-F4296)))</f>
        <v/>
      </c>
      <c r="K4296" s="48">
        <f>IF(D4296="","",MAX(0,D4296+F4296-I4296))</f>
        <v/>
      </c>
      <c r="L4296" s="18">
        <f>IF(D4296="","",IF(D4296&lt;=0,"",1+COUNTIFS($D$4206:$D$4305,"&gt;0",$E$4206:$E$4305,"&gt;"&amp;E4296)))</f>
        <v/>
      </c>
      <c r="M4296" s="18">
        <f>IF(D4296="","",IF(AND(K4296&gt;0,L4296=1),"Yes","No"))</f>
        <v/>
      </c>
      <c r="N4296" s="48">
        <f>IF(D4296="","",N4196+F4296)</f>
        <v/>
      </c>
      <c r="O4296" s="47">
        <f>IF(D4296="","",IF(AND(K4296=0,K4196&gt;0),C4296,""))</f>
        <v/>
      </c>
    </row>
    <row r="4297">
      <c r="A4297" s="49">
        <f>IF(B4297="","",DATE(YEAR('Debt Inputs'!$E$2),MONTH('Debt Inputs'!$E$2)+42,1))</f>
        <v/>
      </c>
      <c r="B4297" s="23">
        <f>IF('Debt Inputs'!A97="","",'Debt Inputs'!A97)</f>
        <v/>
      </c>
      <c r="C4297" s="24">
        <f>IF(B4297="","",IFERROR(VLOOKUP(B4297,'Debt Inputs'!$A$6:$M$105,2,FALSE),""))</f>
        <v/>
      </c>
      <c r="D4297" s="50">
        <f>IF(B4297="","",K4197)</f>
        <v/>
      </c>
      <c r="E4297" s="26">
        <f>IF(B4297="","",IFERROR(VLOOKUP(B4297,'Debt Inputs'!$A$6:$M$105,5,FALSE),0))</f>
        <v/>
      </c>
      <c r="F4297" s="50">
        <f>IF(D4297="","",IFERROR(D4297*E4297/12,0))</f>
        <v/>
      </c>
      <c r="G4297" s="50">
        <f>IF(D4297="","",MIN(IFERROR(VLOOKUP(B4297,'Debt Inputs'!$A$6:$M$105,7,FALSE),0),D4297+F4297))</f>
        <v/>
      </c>
      <c r="H4297" s="50">
        <f>IF(D4297="","",IF(L4297=1,MAX(0,'Debt Inputs'!$B$2-SUM($G$4206:$G$4305)),0))</f>
        <v/>
      </c>
      <c r="I4297" s="50">
        <f>IF(D4297="","",MIN(D4297+F4297,G4297+H4297))</f>
        <v/>
      </c>
      <c r="J4297" s="50">
        <f>IF(D4297="","",MIN(D4297,MAX(0,I4297-F4297)))</f>
        <v/>
      </c>
      <c r="K4297" s="50">
        <f>IF(D4297="","",MAX(0,D4297+F4297-I4297))</f>
        <v/>
      </c>
      <c r="L4297" s="23">
        <f>IF(D4297="","",IF(D4297&lt;=0,"",1+COUNTIFS($D$4206:$D$4305,"&gt;0",$E$4206:$E$4305,"&gt;"&amp;E4297)))</f>
        <v/>
      </c>
      <c r="M4297" s="23">
        <f>IF(D4297="","",IF(AND(K4297&gt;0,L4297=1),"Yes","No"))</f>
        <v/>
      </c>
      <c r="N4297" s="50">
        <f>IF(D4297="","",N4197+F4297)</f>
        <v/>
      </c>
      <c r="O4297" s="49">
        <f>IF(D4297="","",IF(AND(K4297=0,K4197&gt;0),C4297,""))</f>
        <v/>
      </c>
    </row>
    <row r="4298">
      <c r="A4298" s="47">
        <f>IF(B4298="","",DATE(YEAR('Debt Inputs'!$E$2),MONTH('Debt Inputs'!$E$2)+42,1))</f>
        <v/>
      </c>
      <c r="B4298" s="18">
        <f>IF('Debt Inputs'!A98="","",'Debt Inputs'!A98)</f>
        <v/>
      </c>
      <c r="C4298" s="19">
        <f>IF(B4298="","",IFERROR(VLOOKUP(B4298,'Debt Inputs'!$A$6:$M$105,2,FALSE),""))</f>
        <v/>
      </c>
      <c r="D4298" s="48">
        <f>IF(B4298="","",K4198)</f>
        <v/>
      </c>
      <c r="E4298" s="21">
        <f>IF(B4298="","",IFERROR(VLOOKUP(B4298,'Debt Inputs'!$A$6:$M$105,5,FALSE),0))</f>
        <v/>
      </c>
      <c r="F4298" s="48">
        <f>IF(D4298="","",IFERROR(D4298*E4298/12,0))</f>
        <v/>
      </c>
      <c r="G4298" s="48">
        <f>IF(D4298="","",MIN(IFERROR(VLOOKUP(B4298,'Debt Inputs'!$A$6:$M$105,7,FALSE),0),D4298+F4298))</f>
        <v/>
      </c>
      <c r="H4298" s="48">
        <f>IF(D4298="","",IF(L4298=1,MAX(0,'Debt Inputs'!$B$2-SUM($G$4206:$G$4305)),0))</f>
        <v/>
      </c>
      <c r="I4298" s="48">
        <f>IF(D4298="","",MIN(D4298+F4298,G4298+H4298))</f>
        <v/>
      </c>
      <c r="J4298" s="48">
        <f>IF(D4298="","",MIN(D4298,MAX(0,I4298-F4298)))</f>
        <v/>
      </c>
      <c r="K4298" s="48">
        <f>IF(D4298="","",MAX(0,D4298+F4298-I4298))</f>
        <v/>
      </c>
      <c r="L4298" s="18">
        <f>IF(D4298="","",IF(D4298&lt;=0,"",1+COUNTIFS($D$4206:$D$4305,"&gt;0",$E$4206:$E$4305,"&gt;"&amp;E4298)))</f>
        <v/>
      </c>
      <c r="M4298" s="18">
        <f>IF(D4298="","",IF(AND(K4298&gt;0,L4298=1),"Yes","No"))</f>
        <v/>
      </c>
      <c r="N4298" s="48">
        <f>IF(D4298="","",N4198+F4298)</f>
        <v/>
      </c>
      <c r="O4298" s="47">
        <f>IF(D4298="","",IF(AND(K4298=0,K4198&gt;0),C4298,""))</f>
        <v/>
      </c>
    </row>
    <row r="4299">
      <c r="A4299" s="49">
        <f>IF(B4299="","",DATE(YEAR('Debt Inputs'!$E$2),MONTH('Debt Inputs'!$E$2)+42,1))</f>
        <v/>
      </c>
      <c r="B4299" s="23">
        <f>IF('Debt Inputs'!A99="","",'Debt Inputs'!A99)</f>
        <v/>
      </c>
      <c r="C4299" s="24">
        <f>IF(B4299="","",IFERROR(VLOOKUP(B4299,'Debt Inputs'!$A$6:$M$105,2,FALSE),""))</f>
        <v/>
      </c>
      <c r="D4299" s="50">
        <f>IF(B4299="","",K4199)</f>
        <v/>
      </c>
      <c r="E4299" s="26">
        <f>IF(B4299="","",IFERROR(VLOOKUP(B4299,'Debt Inputs'!$A$6:$M$105,5,FALSE),0))</f>
        <v/>
      </c>
      <c r="F4299" s="50">
        <f>IF(D4299="","",IFERROR(D4299*E4299/12,0))</f>
        <v/>
      </c>
      <c r="G4299" s="50">
        <f>IF(D4299="","",MIN(IFERROR(VLOOKUP(B4299,'Debt Inputs'!$A$6:$M$105,7,FALSE),0),D4299+F4299))</f>
        <v/>
      </c>
      <c r="H4299" s="50">
        <f>IF(D4299="","",IF(L4299=1,MAX(0,'Debt Inputs'!$B$2-SUM($G$4206:$G$4305)),0))</f>
        <v/>
      </c>
      <c r="I4299" s="50">
        <f>IF(D4299="","",MIN(D4299+F4299,G4299+H4299))</f>
        <v/>
      </c>
      <c r="J4299" s="50">
        <f>IF(D4299="","",MIN(D4299,MAX(0,I4299-F4299)))</f>
        <v/>
      </c>
      <c r="K4299" s="50">
        <f>IF(D4299="","",MAX(0,D4299+F4299-I4299))</f>
        <v/>
      </c>
      <c r="L4299" s="23">
        <f>IF(D4299="","",IF(D4299&lt;=0,"",1+COUNTIFS($D$4206:$D$4305,"&gt;0",$E$4206:$E$4305,"&gt;"&amp;E4299)))</f>
        <v/>
      </c>
      <c r="M4299" s="23">
        <f>IF(D4299="","",IF(AND(K4299&gt;0,L4299=1),"Yes","No"))</f>
        <v/>
      </c>
      <c r="N4299" s="50">
        <f>IF(D4299="","",N4199+F4299)</f>
        <v/>
      </c>
      <c r="O4299" s="49">
        <f>IF(D4299="","",IF(AND(K4299=0,K4199&gt;0),C4299,""))</f>
        <v/>
      </c>
    </row>
    <row r="4300">
      <c r="A4300" s="47">
        <f>IF(B4300="","",DATE(YEAR('Debt Inputs'!$E$2),MONTH('Debt Inputs'!$E$2)+42,1))</f>
        <v/>
      </c>
      <c r="B4300" s="18">
        <f>IF('Debt Inputs'!A100="","",'Debt Inputs'!A100)</f>
        <v/>
      </c>
      <c r="C4300" s="19">
        <f>IF(B4300="","",IFERROR(VLOOKUP(B4300,'Debt Inputs'!$A$6:$M$105,2,FALSE),""))</f>
        <v/>
      </c>
      <c r="D4300" s="48">
        <f>IF(B4300="","",K4200)</f>
        <v/>
      </c>
      <c r="E4300" s="21">
        <f>IF(B4300="","",IFERROR(VLOOKUP(B4300,'Debt Inputs'!$A$6:$M$105,5,FALSE),0))</f>
        <v/>
      </c>
      <c r="F4300" s="48">
        <f>IF(D4300="","",IFERROR(D4300*E4300/12,0))</f>
        <v/>
      </c>
      <c r="G4300" s="48">
        <f>IF(D4300="","",MIN(IFERROR(VLOOKUP(B4300,'Debt Inputs'!$A$6:$M$105,7,FALSE),0),D4300+F4300))</f>
        <v/>
      </c>
      <c r="H4300" s="48">
        <f>IF(D4300="","",IF(L4300=1,MAX(0,'Debt Inputs'!$B$2-SUM($G$4206:$G$4305)),0))</f>
        <v/>
      </c>
      <c r="I4300" s="48">
        <f>IF(D4300="","",MIN(D4300+F4300,G4300+H4300))</f>
        <v/>
      </c>
      <c r="J4300" s="48">
        <f>IF(D4300="","",MIN(D4300,MAX(0,I4300-F4300)))</f>
        <v/>
      </c>
      <c r="K4300" s="48">
        <f>IF(D4300="","",MAX(0,D4300+F4300-I4300))</f>
        <v/>
      </c>
      <c r="L4300" s="18">
        <f>IF(D4300="","",IF(D4300&lt;=0,"",1+COUNTIFS($D$4206:$D$4305,"&gt;0",$E$4206:$E$4305,"&gt;"&amp;E4300)))</f>
        <v/>
      </c>
      <c r="M4300" s="18">
        <f>IF(D4300="","",IF(AND(K4300&gt;0,L4300=1),"Yes","No"))</f>
        <v/>
      </c>
      <c r="N4300" s="48">
        <f>IF(D4300="","",N4200+F4300)</f>
        <v/>
      </c>
      <c r="O4300" s="47">
        <f>IF(D4300="","",IF(AND(K4300=0,K4200&gt;0),C4300,""))</f>
        <v/>
      </c>
    </row>
    <row r="4301">
      <c r="A4301" s="49">
        <f>IF(B4301="","",DATE(YEAR('Debt Inputs'!$E$2),MONTH('Debt Inputs'!$E$2)+42,1))</f>
        <v/>
      </c>
      <c r="B4301" s="23">
        <f>IF('Debt Inputs'!A101="","",'Debt Inputs'!A101)</f>
        <v/>
      </c>
      <c r="C4301" s="24">
        <f>IF(B4301="","",IFERROR(VLOOKUP(B4301,'Debt Inputs'!$A$6:$M$105,2,FALSE),""))</f>
        <v/>
      </c>
      <c r="D4301" s="50">
        <f>IF(B4301="","",K4201)</f>
        <v/>
      </c>
      <c r="E4301" s="26">
        <f>IF(B4301="","",IFERROR(VLOOKUP(B4301,'Debt Inputs'!$A$6:$M$105,5,FALSE),0))</f>
        <v/>
      </c>
      <c r="F4301" s="50">
        <f>IF(D4301="","",IFERROR(D4301*E4301/12,0))</f>
        <v/>
      </c>
      <c r="G4301" s="50">
        <f>IF(D4301="","",MIN(IFERROR(VLOOKUP(B4301,'Debt Inputs'!$A$6:$M$105,7,FALSE),0),D4301+F4301))</f>
        <v/>
      </c>
      <c r="H4301" s="50">
        <f>IF(D4301="","",IF(L4301=1,MAX(0,'Debt Inputs'!$B$2-SUM($G$4206:$G$4305)),0))</f>
        <v/>
      </c>
      <c r="I4301" s="50">
        <f>IF(D4301="","",MIN(D4301+F4301,G4301+H4301))</f>
        <v/>
      </c>
      <c r="J4301" s="50">
        <f>IF(D4301="","",MIN(D4301,MAX(0,I4301-F4301)))</f>
        <v/>
      </c>
      <c r="K4301" s="50">
        <f>IF(D4301="","",MAX(0,D4301+F4301-I4301))</f>
        <v/>
      </c>
      <c r="L4301" s="23">
        <f>IF(D4301="","",IF(D4301&lt;=0,"",1+COUNTIFS($D$4206:$D$4305,"&gt;0",$E$4206:$E$4305,"&gt;"&amp;E4301)))</f>
        <v/>
      </c>
      <c r="M4301" s="23">
        <f>IF(D4301="","",IF(AND(K4301&gt;0,L4301=1),"Yes","No"))</f>
        <v/>
      </c>
      <c r="N4301" s="50">
        <f>IF(D4301="","",N4201+F4301)</f>
        <v/>
      </c>
      <c r="O4301" s="49">
        <f>IF(D4301="","",IF(AND(K4301=0,K4201&gt;0),C4301,""))</f>
        <v/>
      </c>
    </row>
    <row r="4302">
      <c r="A4302" s="47">
        <f>IF(B4302="","",DATE(YEAR('Debt Inputs'!$E$2),MONTH('Debt Inputs'!$E$2)+42,1))</f>
        <v/>
      </c>
      <c r="B4302" s="18">
        <f>IF('Debt Inputs'!A102="","",'Debt Inputs'!A102)</f>
        <v/>
      </c>
      <c r="C4302" s="19">
        <f>IF(B4302="","",IFERROR(VLOOKUP(B4302,'Debt Inputs'!$A$6:$M$105,2,FALSE),""))</f>
        <v/>
      </c>
      <c r="D4302" s="48">
        <f>IF(B4302="","",K4202)</f>
        <v/>
      </c>
      <c r="E4302" s="21">
        <f>IF(B4302="","",IFERROR(VLOOKUP(B4302,'Debt Inputs'!$A$6:$M$105,5,FALSE),0))</f>
        <v/>
      </c>
      <c r="F4302" s="48">
        <f>IF(D4302="","",IFERROR(D4302*E4302/12,0))</f>
        <v/>
      </c>
      <c r="G4302" s="48">
        <f>IF(D4302="","",MIN(IFERROR(VLOOKUP(B4302,'Debt Inputs'!$A$6:$M$105,7,FALSE),0),D4302+F4302))</f>
        <v/>
      </c>
      <c r="H4302" s="48">
        <f>IF(D4302="","",IF(L4302=1,MAX(0,'Debt Inputs'!$B$2-SUM($G$4206:$G$4305)),0))</f>
        <v/>
      </c>
      <c r="I4302" s="48">
        <f>IF(D4302="","",MIN(D4302+F4302,G4302+H4302))</f>
        <v/>
      </c>
      <c r="J4302" s="48">
        <f>IF(D4302="","",MIN(D4302,MAX(0,I4302-F4302)))</f>
        <v/>
      </c>
      <c r="K4302" s="48">
        <f>IF(D4302="","",MAX(0,D4302+F4302-I4302))</f>
        <v/>
      </c>
      <c r="L4302" s="18">
        <f>IF(D4302="","",IF(D4302&lt;=0,"",1+COUNTIFS($D$4206:$D$4305,"&gt;0",$E$4206:$E$4305,"&gt;"&amp;E4302)))</f>
        <v/>
      </c>
      <c r="M4302" s="18">
        <f>IF(D4302="","",IF(AND(K4302&gt;0,L4302=1),"Yes","No"))</f>
        <v/>
      </c>
      <c r="N4302" s="48">
        <f>IF(D4302="","",N4202+F4302)</f>
        <v/>
      </c>
      <c r="O4302" s="47">
        <f>IF(D4302="","",IF(AND(K4302=0,K4202&gt;0),C4302,""))</f>
        <v/>
      </c>
    </row>
    <row r="4303">
      <c r="A4303" s="49">
        <f>IF(B4303="","",DATE(YEAR('Debt Inputs'!$E$2),MONTH('Debt Inputs'!$E$2)+42,1))</f>
        <v/>
      </c>
      <c r="B4303" s="23">
        <f>IF('Debt Inputs'!A103="","",'Debt Inputs'!A103)</f>
        <v/>
      </c>
      <c r="C4303" s="24">
        <f>IF(B4303="","",IFERROR(VLOOKUP(B4303,'Debt Inputs'!$A$6:$M$105,2,FALSE),""))</f>
        <v/>
      </c>
      <c r="D4303" s="50">
        <f>IF(B4303="","",K4203)</f>
        <v/>
      </c>
      <c r="E4303" s="26">
        <f>IF(B4303="","",IFERROR(VLOOKUP(B4303,'Debt Inputs'!$A$6:$M$105,5,FALSE),0))</f>
        <v/>
      </c>
      <c r="F4303" s="50">
        <f>IF(D4303="","",IFERROR(D4303*E4303/12,0))</f>
        <v/>
      </c>
      <c r="G4303" s="50">
        <f>IF(D4303="","",MIN(IFERROR(VLOOKUP(B4303,'Debt Inputs'!$A$6:$M$105,7,FALSE),0),D4303+F4303))</f>
        <v/>
      </c>
      <c r="H4303" s="50">
        <f>IF(D4303="","",IF(L4303=1,MAX(0,'Debt Inputs'!$B$2-SUM($G$4206:$G$4305)),0))</f>
        <v/>
      </c>
      <c r="I4303" s="50">
        <f>IF(D4303="","",MIN(D4303+F4303,G4303+H4303))</f>
        <v/>
      </c>
      <c r="J4303" s="50">
        <f>IF(D4303="","",MIN(D4303,MAX(0,I4303-F4303)))</f>
        <v/>
      </c>
      <c r="K4303" s="50">
        <f>IF(D4303="","",MAX(0,D4303+F4303-I4303))</f>
        <v/>
      </c>
      <c r="L4303" s="23">
        <f>IF(D4303="","",IF(D4303&lt;=0,"",1+COUNTIFS($D$4206:$D$4305,"&gt;0",$E$4206:$E$4305,"&gt;"&amp;E4303)))</f>
        <v/>
      </c>
      <c r="M4303" s="23">
        <f>IF(D4303="","",IF(AND(K4303&gt;0,L4303=1),"Yes","No"))</f>
        <v/>
      </c>
      <c r="N4303" s="50">
        <f>IF(D4303="","",N4203+F4303)</f>
        <v/>
      </c>
      <c r="O4303" s="49">
        <f>IF(D4303="","",IF(AND(K4303=0,K4203&gt;0),C4303,""))</f>
        <v/>
      </c>
    </row>
    <row r="4304">
      <c r="A4304" s="47">
        <f>IF(B4304="","",DATE(YEAR('Debt Inputs'!$E$2),MONTH('Debt Inputs'!$E$2)+42,1))</f>
        <v/>
      </c>
      <c r="B4304" s="18">
        <f>IF('Debt Inputs'!A104="","",'Debt Inputs'!A104)</f>
        <v/>
      </c>
      <c r="C4304" s="19">
        <f>IF(B4304="","",IFERROR(VLOOKUP(B4304,'Debt Inputs'!$A$6:$M$105,2,FALSE),""))</f>
        <v/>
      </c>
      <c r="D4304" s="48">
        <f>IF(B4304="","",K4204)</f>
        <v/>
      </c>
      <c r="E4304" s="21">
        <f>IF(B4304="","",IFERROR(VLOOKUP(B4304,'Debt Inputs'!$A$6:$M$105,5,FALSE),0))</f>
        <v/>
      </c>
      <c r="F4304" s="48">
        <f>IF(D4304="","",IFERROR(D4304*E4304/12,0))</f>
        <v/>
      </c>
      <c r="G4304" s="48">
        <f>IF(D4304="","",MIN(IFERROR(VLOOKUP(B4304,'Debt Inputs'!$A$6:$M$105,7,FALSE),0),D4304+F4304))</f>
        <v/>
      </c>
      <c r="H4304" s="48">
        <f>IF(D4304="","",IF(L4304=1,MAX(0,'Debt Inputs'!$B$2-SUM($G$4206:$G$4305)),0))</f>
        <v/>
      </c>
      <c r="I4304" s="48">
        <f>IF(D4304="","",MIN(D4304+F4304,G4304+H4304))</f>
        <v/>
      </c>
      <c r="J4304" s="48">
        <f>IF(D4304="","",MIN(D4304,MAX(0,I4304-F4304)))</f>
        <v/>
      </c>
      <c r="K4304" s="48">
        <f>IF(D4304="","",MAX(0,D4304+F4304-I4304))</f>
        <v/>
      </c>
      <c r="L4304" s="18">
        <f>IF(D4304="","",IF(D4304&lt;=0,"",1+COUNTIFS($D$4206:$D$4305,"&gt;0",$E$4206:$E$4305,"&gt;"&amp;E4304)))</f>
        <v/>
      </c>
      <c r="M4304" s="18">
        <f>IF(D4304="","",IF(AND(K4304&gt;0,L4304=1),"Yes","No"))</f>
        <v/>
      </c>
      <c r="N4304" s="48">
        <f>IF(D4304="","",N4204+F4304)</f>
        <v/>
      </c>
      <c r="O4304" s="47">
        <f>IF(D4304="","",IF(AND(K4304=0,K4204&gt;0),C4304,""))</f>
        <v/>
      </c>
    </row>
    <row r="4305">
      <c r="A4305" s="49">
        <f>IF(B4305="","",DATE(YEAR('Debt Inputs'!$E$2),MONTH('Debt Inputs'!$E$2)+42,1))</f>
        <v/>
      </c>
      <c r="B4305" s="23">
        <f>IF('Debt Inputs'!A105="","",'Debt Inputs'!A105)</f>
        <v/>
      </c>
      <c r="C4305" s="24">
        <f>IF(B4305="","",IFERROR(VLOOKUP(B4305,'Debt Inputs'!$A$6:$M$105,2,FALSE),""))</f>
        <v/>
      </c>
      <c r="D4305" s="50">
        <f>IF(B4305="","",K4205)</f>
        <v/>
      </c>
      <c r="E4305" s="26">
        <f>IF(B4305="","",IFERROR(VLOOKUP(B4305,'Debt Inputs'!$A$6:$M$105,5,FALSE),0))</f>
        <v/>
      </c>
      <c r="F4305" s="50">
        <f>IF(D4305="","",IFERROR(D4305*E4305/12,0))</f>
        <v/>
      </c>
      <c r="G4305" s="50">
        <f>IF(D4305="","",MIN(IFERROR(VLOOKUP(B4305,'Debt Inputs'!$A$6:$M$105,7,FALSE),0),D4305+F4305))</f>
        <v/>
      </c>
      <c r="H4305" s="50">
        <f>IF(D4305="","",IF(L4305=1,MAX(0,'Debt Inputs'!$B$2-SUM($G$4206:$G$4305)),0))</f>
        <v/>
      </c>
      <c r="I4305" s="50">
        <f>IF(D4305="","",MIN(D4305+F4305,G4305+H4305))</f>
        <v/>
      </c>
      <c r="J4305" s="50">
        <f>IF(D4305="","",MIN(D4305,MAX(0,I4305-F4305)))</f>
        <v/>
      </c>
      <c r="K4305" s="50">
        <f>IF(D4305="","",MAX(0,D4305+F4305-I4305))</f>
        <v/>
      </c>
      <c r="L4305" s="23">
        <f>IF(D4305="","",IF(D4305&lt;=0,"",1+COUNTIFS($D$4206:$D$4305,"&gt;0",$E$4206:$E$4305,"&gt;"&amp;E4305)))</f>
        <v/>
      </c>
      <c r="M4305" s="23">
        <f>IF(D4305="","",IF(AND(K4305&gt;0,L4305=1),"Yes","No"))</f>
        <v/>
      </c>
      <c r="N4305" s="50">
        <f>IF(D4305="","",N4205+F4305)</f>
        <v/>
      </c>
      <c r="O4305" s="49">
        <f>IF(D4305="","",IF(AND(K4305=0,K4205&gt;0),C4305,""))</f>
        <v/>
      </c>
    </row>
    <row r="4306">
      <c r="A4306" s="47">
        <f>IF(B4306="","",DATE(YEAR('Debt Inputs'!$E$2),MONTH('Debt Inputs'!$E$2)+43,1))</f>
        <v/>
      </c>
      <c r="B4306" s="18">
        <f>IF('Debt Inputs'!A6="","",'Debt Inputs'!A6)</f>
        <v/>
      </c>
      <c r="C4306" s="19">
        <f>IF(B4306="","",IFERROR(VLOOKUP(B4306,'Debt Inputs'!$A$6:$M$105,2,FALSE),""))</f>
        <v/>
      </c>
      <c r="D4306" s="48">
        <f>IF(B4306="","",K4206)</f>
        <v/>
      </c>
      <c r="E4306" s="21">
        <f>IF(B4306="","",IFERROR(VLOOKUP(B4306,'Debt Inputs'!$A$6:$M$105,5,FALSE),0))</f>
        <v/>
      </c>
      <c r="F4306" s="48">
        <f>IF(D4306="","",IFERROR(D4306*E4306/12,0))</f>
        <v/>
      </c>
      <c r="G4306" s="48">
        <f>IF(D4306="","",MIN(IFERROR(VLOOKUP(B4306,'Debt Inputs'!$A$6:$M$105,7,FALSE),0),D4306+F4306))</f>
        <v/>
      </c>
      <c r="H4306" s="48">
        <f>IF(D4306="","",IF(L4306=1,MAX(0,'Debt Inputs'!$B$2-SUM($G$4306:$G$4405)),0))</f>
        <v/>
      </c>
      <c r="I4306" s="48">
        <f>IF(D4306="","",MIN(D4306+F4306,G4306+H4306))</f>
        <v/>
      </c>
      <c r="J4306" s="48">
        <f>IF(D4306="","",MIN(D4306,MAX(0,I4306-F4306)))</f>
        <v/>
      </c>
      <c r="K4306" s="48">
        <f>IF(D4306="","",MAX(0,D4306+F4306-I4306))</f>
        <v/>
      </c>
      <c r="L4306" s="18">
        <f>IF(D4306="","",IF(D4306&lt;=0,"",1+COUNTIFS($D$4306:$D$4405,"&gt;0",$E$4306:$E$4405,"&gt;"&amp;E4306)))</f>
        <v/>
      </c>
      <c r="M4306" s="18">
        <f>IF(D4306="","",IF(AND(K4306&gt;0,L4306=1),"Yes","No"))</f>
        <v/>
      </c>
      <c r="N4306" s="48">
        <f>IF(D4306="","",N4206+F4306)</f>
        <v/>
      </c>
      <c r="O4306" s="47">
        <f>IF(D4306="","",IF(AND(K4306=0,K4206&gt;0),C4306,""))</f>
        <v/>
      </c>
    </row>
    <row r="4307">
      <c r="A4307" s="49">
        <f>IF(B4307="","",DATE(YEAR('Debt Inputs'!$E$2),MONTH('Debt Inputs'!$E$2)+43,1))</f>
        <v/>
      </c>
      <c r="B4307" s="23">
        <f>IF('Debt Inputs'!A7="","",'Debt Inputs'!A7)</f>
        <v/>
      </c>
      <c r="C4307" s="24">
        <f>IF(B4307="","",IFERROR(VLOOKUP(B4307,'Debt Inputs'!$A$6:$M$105,2,FALSE),""))</f>
        <v/>
      </c>
      <c r="D4307" s="50">
        <f>IF(B4307="","",K4207)</f>
        <v/>
      </c>
      <c r="E4307" s="26">
        <f>IF(B4307="","",IFERROR(VLOOKUP(B4307,'Debt Inputs'!$A$6:$M$105,5,FALSE),0))</f>
        <v/>
      </c>
      <c r="F4307" s="50">
        <f>IF(D4307="","",IFERROR(D4307*E4307/12,0))</f>
        <v/>
      </c>
      <c r="G4307" s="50">
        <f>IF(D4307="","",MIN(IFERROR(VLOOKUP(B4307,'Debt Inputs'!$A$6:$M$105,7,FALSE),0),D4307+F4307))</f>
        <v/>
      </c>
      <c r="H4307" s="50">
        <f>IF(D4307="","",IF(L4307=1,MAX(0,'Debt Inputs'!$B$2-SUM($G$4306:$G$4405)),0))</f>
        <v/>
      </c>
      <c r="I4307" s="50">
        <f>IF(D4307="","",MIN(D4307+F4307,G4307+H4307))</f>
        <v/>
      </c>
      <c r="J4307" s="50">
        <f>IF(D4307="","",MIN(D4307,MAX(0,I4307-F4307)))</f>
        <v/>
      </c>
      <c r="K4307" s="50">
        <f>IF(D4307="","",MAX(0,D4307+F4307-I4307))</f>
        <v/>
      </c>
      <c r="L4307" s="23">
        <f>IF(D4307="","",IF(D4307&lt;=0,"",1+COUNTIFS($D$4306:$D$4405,"&gt;0",$E$4306:$E$4405,"&gt;"&amp;E4307)))</f>
        <v/>
      </c>
      <c r="M4307" s="23">
        <f>IF(D4307="","",IF(AND(K4307&gt;0,L4307=1),"Yes","No"))</f>
        <v/>
      </c>
      <c r="N4307" s="50">
        <f>IF(D4307="","",N4207+F4307)</f>
        <v/>
      </c>
      <c r="O4307" s="49">
        <f>IF(D4307="","",IF(AND(K4307=0,K4207&gt;0),C4307,""))</f>
        <v/>
      </c>
    </row>
    <row r="4308">
      <c r="A4308" s="47">
        <f>IF(B4308="","",DATE(YEAR('Debt Inputs'!$E$2),MONTH('Debt Inputs'!$E$2)+43,1))</f>
        <v/>
      </c>
      <c r="B4308" s="18">
        <f>IF('Debt Inputs'!A8="","",'Debt Inputs'!A8)</f>
        <v/>
      </c>
      <c r="C4308" s="19">
        <f>IF(B4308="","",IFERROR(VLOOKUP(B4308,'Debt Inputs'!$A$6:$M$105,2,FALSE),""))</f>
        <v/>
      </c>
      <c r="D4308" s="48">
        <f>IF(B4308="","",K4208)</f>
        <v/>
      </c>
      <c r="E4308" s="21">
        <f>IF(B4308="","",IFERROR(VLOOKUP(B4308,'Debt Inputs'!$A$6:$M$105,5,FALSE),0))</f>
        <v/>
      </c>
      <c r="F4308" s="48">
        <f>IF(D4308="","",IFERROR(D4308*E4308/12,0))</f>
        <v/>
      </c>
      <c r="G4308" s="48">
        <f>IF(D4308="","",MIN(IFERROR(VLOOKUP(B4308,'Debt Inputs'!$A$6:$M$105,7,FALSE),0),D4308+F4308))</f>
        <v/>
      </c>
      <c r="H4308" s="48">
        <f>IF(D4308="","",IF(L4308=1,MAX(0,'Debt Inputs'!$B$2-SUM($G$4306:$G$4405)),0))</f>
        <v/>
      </c>
      <c r="I4308" s="48">
        <f>IF(D4308="","",MIN(D4308+F4308,G4308+H4308))</f>
        <v/>
      </c>
      <c r="J4308" s="48">
        <f>IF(D4308="","",MIN(D4308,MAX(0,I4308-F4308)))</f>
        <v/>
      </c>
      <c r="K4308" s="48">
        <f>IF(D4308="","",MAX(0,D4308+F4308-I4308))</f>
        <v/>
      </c>
      <c r="L4308" s="18">
        <f>IF(D4308="","",IF(D4308&lt;=0,"",1+COUNTIFS($D$4306:$D$4405,"&gt;0",$E$4306:$E$4405,"&gt;"&amp;E4308)))</f>
        <v/>
      </c>
      <c r="M4308" s="18">
        <f>IF(D4308="","",IF(AND(K4308&gt;0,L4308=1),"Yes","No"))</f>
        <v/>
      </c>
      <c r="N4308" s="48">
        <f>IF(D4308="","",N4208+F4308)</f>
        <v/>
      </c>
      <c r="O4308" s="47">
        <f>IF(D4308="","",IF(AND(K4308=0,K4208&gt;0),C4308,""))</f>
        <v/>
      </c>
    </row>
    <row r="4309">
      <c r="A4309" s="49">
        <f>IF(B4309="","",DATE(YEAR('Debt Inputs'!$E$2),MONTH('Debt Inputs'!$E$2)+43,1))</f>
        <v/>
      </c>
      <c r="B4309" s="23">
        <f>IF('Debt Inputs'!A9="","",'Debt Inputs'!A9)</f>
        <v/>
      </c>
      <c r="C4309" s="24">
        <f>IF(B4309="","",IFERROR(VLOOKUP(B4309,'Debt Inputs'!$A$6:$M$105,2,FALSE),""))</f>
        <v/>
      </c>
      <c r="D4309" s="50">
        <f>IF(B4309="","",K4209)</f>
        <v/>
      </c>
      <c r="E4309" s="26">
        <f>IF(B4309="","",IFERROR(VLOOKUP(B4309,'Debt Inputs'!$A$6:$M$105,5,FALSE),0))</f>
        <v/>
      </c>
      <c r="F4309" s="50">
        <f>IF(D4309="","",IFERROR(D4309*E4309/12,0))</f>
        <v/>
      </c>
      <c r="G4309" s="50">
        <f>IF(D4309="","",MIN(IFERROR(VLOOKUP(B4309,'Debt Inputs'!$A$6:$M$105,7,FALSE),0),D4309+F4309))</f>
        <v/>
      </c>
      <c r="H4309" s="50">
        <f>IF(D4309="","",IF(L4309=1,MAX(0,'Debt Inputs'!$B$2-SUM($G$4306:$G$4405)),0))</f>
        <v/>
      </c>
      <c r="I4309" s="50">
        <f>IF(D4309="","",MIN(D4309+F4309,G4309+H4309))</f>
        <v/>
      </c>
      <c r="J4309" s="50">
        <f>IF(D4309="","",MIN(D4309,MAX(0,I4309-F4309)))</f>
        <v/>
      </c>
      <c r="K4309" s="50">
        <f>IF(D4309="","",MAX(0,D4309+F4309-I4309))</f>
        <v/>
      </c>
      <c r="L4309" s="23">
        <f>IF(D4309="","",IF(D4309&lt;=0,"",1+COUNTIFS($D$4306:$D$4405,"&gt;0",$E$4306:$E$4405,"&gt;"&amp;E4309)))</f>
        <v/>
      </c>
      <c r="M4309" s="23">
        <f>IF(D4309="","",IF(AND(K4309&gt;0,L4309=1),"Yes","No"))</f>
        <v/>
      </c>
      <c r="N4309" s="50">
        <f>IF(D4309="","",N4209+F4309)</f>
        <v/>
      </c>
      <c r="O4309" s="49">
        <f>IF(D4309="","",IF(AND(K4309=0,K4209&gt;0),C4309,""))</f>
        <v/>
      </c>
    </row>
    <row r="4310">
      <c r="A4310" s="47">
        <f>IF(B4310="","",DATE(YEAR('Debt Inputs'!$E$2),MONTH('Debt Inputs'!$E$2)+43,1))</f>
        <v/>
      </c>
      <c r="B4310" s="18">
        <f>IF('Debt Inputs'!A10="","",'Debt Inputs'!A10)</f>
        <v/>
      </c>
      <c r="C4310" s="19">
        <f>IF(B4310="","",IFERROR(VLOOKUP(B4310,'Debt Inputs'!$A$6:$M$105,2,FALSE),""))</f>
        <v/>
      </c>
      <c r="D4310" s="48">
        <f>IF(B4310="","",K4210)</f>
        <v/>
      </c>
      <c r="E4310" s="21">
        <f>IF(B4310="","",IFERROR(VLOOKUP(B4310,'Debt Inputs'!$A$6:$M$105,5,FALSE),0))</f>
        <v/>
      </c>
      <c r="F4310" s="48">
        <f>IF(D4310="","",IFERROR(D4310*E4310/12,0))</f>
        <v/>
      </c>
      <c r="G4310" s="48">
        <f>IF(D4310="","",MIN(IFERROR(VLOOKUP(B4310,'Debt Inputs'!$A$6:$M$105,7,FALSE),0),D4310+F4310))</f>
        <v/>
      </c>
      <c r="H4310" s="48">
        <f>IF(D4310="","",IF(L4310=1,MAX(0,'Debt Inputs'!$B$2-SUM($G$4306:$G$4405)),0))</f>
        <v/>
      </c>
      <c r="I4310" s="48">
        <f>IF(D4310="","",MIN(D4310+F4310,G4310+H4310))</f>
        <v/>
      </c>
      <c r="J4310" s="48">
        <f>IF(D4310="","",MIN(D4310,MAX(0,I4310-F4310)))</f>
        <v/>
      </c>
      <c r="K4310" s="48">
        <f>IF(D4310="","",MAX(0,D4310+F4310-I4310))</f>
        <v/>
      </c>
      <c r="L4310" s="18">
        <f>IF(D4310="","",IF(D4310&lt;=0,"",1+COUNTIFS($D$4306:$D$4405,"&gt;0",$E$4306:$E$4405,"&gt;"&amp;E4310)))</f>
        <v/>
      </c>
      <c r="M4310" s="18">
        <f>IF(D4310="","",IF(AND(K4310&gt;0,L4310=1),"Yes","No"))</f>
        <v/>
      </c>
      <c r="N4310" s="48">
        <f>IF(D4310="","",N4210+F4310)</f>
        <v/>
      </c>
      <c r="O4310" s="47">
        <f>IF(D4310="","",IF(AND(K4310=0,K4210&gt;0),C4310,""))</f>
        <v/>
      </c>
    </row>
    <row r="4311">
      <c r="A4311" s="49">
        <f>IF(B4311="","",DATE(YEAR('Debt Inputs'!$E$2),MONTH('Debt Inputs'!$E$2)+43,1))</f>
        <v/>
      </c>
      <c r="B4311" s="23">
        <f>IF('Debt Inputs'!A11="","",'Debt Inputs'!A11)</f>
        <v/>
      </c>
      <c r="C4311" s="24">
        <f>IF(B4311="","",IFERROR(VLOOKUP(B4311,'Debt Inputs'!$A$6:$M$105,2,FALSE),""))</f>
        <v/>
      </c>
      <c r="D4311" s="50">
        <f>IF(B4311="","",K4211)</f>
        <v/>
      </c>
      <c r="E4311" s="26">
        <f>IF(B4311="","",IFERROR(VLOOKUP(B4311,'Debt Inputs'!$A$6:$M$105,5,FALSE),0))</f>
        <v/>
      </c>
      <c r="F4311" s="50">
        <f>IF(D4311="","",IFERROR(D4311*E4311/12,0))</f>
        <v/>
      </c>
      <c r="G4311" s="50">
        <f>IF(D4311="","",MIN(IFERROR(VLOOKUP(B4311,'Debt Inputs'!$A$6:$M$105,7,FALSE),0),D4311+F4311))</f>
        <v/>
      </c>
      <c r="H4311" s="50">
        <f>IF(D4311="","",IF(L4311=1,MAX(0,'Debt Inputs'!$B$2-SUM($G$4306:$G$4405)),0))</f>
        <v/>
      </c>
      <c r="I4311" s="50">
        <f>IF(D4311="","",MIN(D4311+F4311,G4311+H4311))</f>
        <v/>
      </c>
      <c r="J4311" s="50">
        <f>IF(D4311="","",MIN(D4311,MAX(0,I4311-F4311)))</f>
        <v/>
      </c>
      <c r="K4311" s="50">
        <f>IF(D4311="","",MAX(0,D4311+F4311-I4311))</f>
        <v/>
      </c>
      <c r="L4311" s="23">
        <f>IF(D4311="","",IF(D4311&lt;=0,"",1+COUNTIFS($D$4306:$D$4405,"&gt;0",$E$4306:$E$4405,"&gt;"&amp;E4311)))</f>
        <v/>
      </c>
      <c r="M4311" s="23">
        <f>IF(D4311="","",IF(AND(K4311&gt;0,L4311=1),"Yes","No"))</f>
        <v/>
      </c>
      <c r="N4311" s="50">
        <f>IF(D4311="","",N4211+F4311)</f>
        <v/>
      </c>
      <c r="O4311" s="49">
        <f>IF(D4311="","",IF(AND(K4311=0,K4211&gt;0),C4311,""))</f>
        <v/>
      </c>
    </row>
    <row r="4312">
      <c r="A4312" s="47">
        <f>IF(B4312="","",DATE(YEAR('Debt Inputs'!$E$2),MONTH('Debt Inputs'!$E$2)+43,1))</f>
        <v/>
      </c>
      <c r="B4312" s="18">
        <f>IF('Debt Inputs'!A12="","",'Debt Inputs'!A12)</f>
        <v/>
      </c>
      <c r="C4312" s="19">
        <f>IF(B4312="","",IFERROR(VLOOKUP(B4312,'Debt Inputs'!$A$6:$M$105,2,FALSE),""))</f>
        <v/>
      </c>
      <c r="D4312" s="48">
        <f>IF(B4312="","",K4212)</f>
        <v/>
      </c>
      <c r="E4312" s="21">
        <f>IF(B4312="","",IFERROR(VLOOKUP(B4312,'Debt Inputs'!$A$6:$M$105,5,FALSE),0))</f>
        <v/>
      </c>
      <c r="F4312" s="48">
        <f>IF(D4312="","",IFERROR(D4312*E4312/12,0))</f>
        <v/>
      </c>
      <c r="G4312" s="48">
        <f>IF(D4312="","",MIN(IFERROR(VLOOKUP(B4312,'Debt Inputs'!$A$6:$M$105,7,FALSE),0),D4312+F4312))</f>
        <v/>
      </c>
      <c r="H4312" s="48">
        <f>IF(D4312="","",IF(L4312=1,MAX(0,'Debt Inputs'!$B$2-SUM($G$4306:$G$4405)),0))</f>
        <v/>
      </c>
      <c r="I4312" s="48">
        <f>IF(D4312="","",MIN(D4312+F4312,G4312+H4312))</f>
        <v/>
      </c>
      <c r="J4312" s="48">
        <f>IF(D4312="","",MIN(D4312,MAX(0,I4312-F4312)))</f>
        <v/>
      </c>
      <c r="K4312" s="48">
        <f>IF(D4312="","",MAX(0,D4312+F4312-I4312))</f>
        <v/>
      </c>
      <c r="L4312" s="18">
        <f>IF(D4312="","",IF(D4312&lt;=0,"",1+COUNTIFS($D$4306:$D$4405,"&gt;0",$E$4306:$E$4405,"&gt;"&amp;E4312)))</f>
        <v/>
      </c>
      <c r="M4312" s="18">
        <f>IF(D4312="","",IF(AND(K4312&gt;0,L4312=1),"Yes","No"))</f>
        <v/>
      </c>
      <c r="N4312" s="48">
        <f>IF(D4312="","",N4212+F4312)</f>
        <v/>
      </c>
      <c r="O4312" s="47">
        <f>IF(D4312="","",IF(AND(K4312=0,K4212&gt;0),C4312,""))</f>
        <v/>
      </c>
    </row>
    <row r="4313">
      <c r="A4313" s="49">
        <f>IF(B4313="","",DATE(YEAR('Debt Inputs'!$E$2),MONTH('Debt Inputs'!$E$2)+43,1))</f>
        <v/>
      </c>
      <c r="B4313" s="23">
        <f>IF('Debt Inputs'!A13="","",'Debt Inputs'!A13)</f>
        <v/>
      </c>
      <c r="C4313" s="24">
        <f>IF(B4313="","",IFERROR(VLOOKUP(B4313,'Debt Inputs'!$A$6:$M$105,2,FALSE),""))</f>
        <v/>
      </c>
      <c r="D4313" s="50">
        <f>IF(B4313="","",K4213)</f>
        <v/>
      </c>
      <c r="E4313" s="26">
        <f>IF(B4313="","",IFERROR(VLOOKUP(B4313,'Debt Inputs'!$A$6:$M$105,5,FALSE),0))</f>
        <v/>
      </c>
      <c r="F4313" s="50">
        <f>IF(D4313="","",IFERROR(D4313*E4313/12,0))</f>
        <v/>
      </c>
      <c r="G4313" s="50">
        <f>IF(D4313="","",MIN(IFERROR(VLOOKUP(B4313,'Debt Inputs'!$A$6:$M$105,7,FALSE),0),D4313+F4313))</f>
        <v/>
      </c>
      <c r="H4313" s="50">
        <f>IF(D4313="","",IF(L4313=1,MAX(0,'Debt Inputs'!$B$2-SUM($G$4306:$G$4405)),0))</f>
        <v/>
      </c>
      <c r="I4313" s="50">
        <f>IF(D4313="","",MIN(D4313+F4313,G4313+H4313))</f>
        <v/>
      </c>
      <c r="J4313" s="50">
        <f>IF(D4313="","",MIN(D4313,MAX(0,I4313-F4313)))</f>
        <v/>
      </c>
      <c r="K4313" s="50">
        <f>IF(D4313="","",MAX(0,D4313+F4313-I4313))</f>
        <v/>
      </c>
      <c r="L4313" s="23">
        <f>IF(D4313="","",IF(D4313&lt;=0,"",1+COUNTIFS($D$4306:$D$4405,"&gt;0",$E$4306:$E$4405,"&gt;"&amp;E4313)))</f>
        <v/>
      </c>
      <c r="M4313" s="23">
        <f>IF(D4313="","",IF(AND(K4313&gt;0,L4313=1),"Yes","No"))</f>
        <v/>
      </c>
      <c r="N4313" s="50">
        <f>IF(D4313="","",N4213+F4313)</f>
        <v/>
      </c>
      <c r="O4313" s="49">
        <f>IF(D4313="","",IF(AND(K4313=0,K4213&gt;0),C4313,""))</f>
        <v/>
      </c>
    </row>
    <row r="4314">
      <c r="A4314" s="47">
        <f>IF(B4314="","",DATE(YEAR('Debt Inputs'!$E$2),MONTH('Debt Inputs'!$E$2)+43,1))</f>
        <v/>
      </c>
      <c r="B4314" s="18">
        <f>IF('Debt Inputs'!A14="","",'Debt Inputs'!A14)</f>
        <v/>
      </c>
      <c r="C4314" s="19">
        <f>IF(B4314="","",IFERROR(VLOOKUP(B4314,'Debt Inputs'!$A$6:$M$105,2,FALSE),""))</f>
        <v/>
      </c>
      <c r="D4314" s="48">
        <f>IF(B4314="","",K4214)</f>
        <v/>
      </c>
      <c r="E4314" s="21">
        <f>IF(B4314="","",IFERROR(VLOOKUP(B4314,'Debt Inputs'!$A$6:$M$105,5,FALSE),0))</f>
        <v/>
      </c>
      <c r="F4314" s="48">
        <f>IF(D4314="","",IFERROR(D4314*E4314/12,0))</f>
        <v/>
      </c>
      <c r="G4314" s="48">
        <f>IF(D4314="","",MIN(IFERROR(VLOOKUP(B4314,'Debt Inputs'!$A$6:$M$105,7,FALSE),0),D4314+F4314))</f>
        <v/>
      </c>
      <c r="H4314" s="48">
        <f>IF(D4314="","",IF(L4314=1,MAX(0,'Debt Inputs'!$B$2-SUM($G$4306:$G$4405)),0))</f>
        <v/>
      </c>
      <c r="I4314" s="48">
        <f>IF(D4314="","",MIN(D4314+F4314,G4314+H4314))</f>
        <v/>
      </c>
      <c r="J4314" s="48">
        <f>IF(D4314="","",MIN(D4314,MAX(0,I4314-F4314)))</f>
        <v/>
      </c>
      <c r="K4314" s="48">
        <f>IF(D4314="","",MAX(0,D4314+F4314-I4314))</f>
        <v/>
      </c>
      <c r="L4314" s="18">
        <f>IF(D4314="","",IF(D4314&lt;=0,"",1+COUNTIFS($D$4306:$D$4405,"&gt;0",$E$4306:$E$4405,"&gt;"&amp;E4314)))</f>
        <v/>
      </c>
      <c r="M4314" s="18">
        <f>IF(D4314="","",IF(AND(K4314&gt;0,L4314=1),"Yes","No"))</f>
        <v/>
      </c>
      <c r="N4314" s="48">
        <f>IF(D4314="","",N4214+F4314)</f>
        <v/>
      </c>
      <c r="O4314" s="47">
        <f>IF(D4314="","",IF(AND(K4314=0,K4214&gt;0),C4314,""))</f>
        <v/>
      </c>
    </row>
    <row r="4315">
      <c r="A4315" s="49">
        <f>IF(B4315="","",DATE(YEAR('Debt Inputs'!$E$2),MONTH('Debt Inputs'!$E$2)+43,1))</f>
        <v/>
      </c>
      <c r="B4315" s="23">
        <f>IF('Debt Inputs'!A15="","",'Debt Inputs'!A15)</f>
        <v/>
      </c>
      <c r="C4315" s="24">
        <f>IF(B4315="","",IFERROR(VLOOKUP(B4315,'Debt Inputs'!$A$6:$M$105,2,FALSE),""))</f>
        <v/>
      </c>
      <c r="D4315" s="50">
        <f>IF(B4315="","",K4215)</f>
        <v/>
      </c>
      <c r="E4315" s="26">
        <f>IF(B4315="","",IFERROR(VLOOKUP(B4315,'Debt Inputs'!$A$6:$M$105,5,FALSE),0))</f>
        <v/>
      </c>
      <c r="F4315" s="50">
        <f>IF(D4315="","",IFERROR(D4315*E4315/12,0))</f>
        <v/>
      </c>
      <c r="G4315" s="50">
        <f>IF(D4315="","",MIN(IFERROR(VLOOKUP(B4315,'Debt Inputs'!$A$6:$M$105,7,FALSE),0),D4315+F4315))</f>
        <v/>
      </c>
      <c r="H4315" s="50">
        <f>IF(D4315="","",IF(L4315=1,MAX(0,'Debt Inputs'!$B$2-SUM($G$4306:$G$4405)),0))</f>
        <v/>
      </c>
      <c r="I4315" s="50">
        <f>IF(D4315="","",MIN(D4315+F4315,G4315+H4315))</f>
        <v/>
      </c>
      <c r="J4315" s="50">
        <f>IF(D4315="","",MIN(D4315,MAX(0,I4315-F4315)))</f>
        <v/>
      </c>
      <c r="K4315" s="50">
        <f>IF(D4315="","",MAX(0,D4315+F4315-I4315))</f>
        <v/>
      </c>
      <c r="L4315" s="23">
        <f>IF(D4315="","",IF(D4315&lt;=0,"",1+COUNTIFS($D$4306:$D$4405,"&gt;0",$E$4306:$E$4405,"&gt;"&amp;E4315)))</f>
        <v/>
      </c>
      <c r="M4315" s="23">
        <f>IF(D4315="","",IF(AND(K4315&gt;0,L4315=1),"Yes","No"))</f>
        <v/>
      </c>
      <c r="N4315" s="50">
        <f>IF(D4315="","",N4215+F4315)</f>
        <v/>
      </c>
      <c r="O4315" s="49">
        <f>IF(D4315="","",IF(AND(K4315=0,K4215&gt;0),C4315,""))</f>
        <v/>
      </c>
    </row>
    <row r="4316">
      <c r="A4316" s="47">
        <f>IF(B4316="","",DATE(YEAR('Debt Inputs'!$E$2),MONTH('Debt Inputs'!$E$2)+43,1))</f>
        <v/>
      </c>
      <c r="B4316" s="18">
        <f>IF('Debt Inputs'!A16="","",'Debt Inputs'!A16)</f>
        <v/>
      </c>
      <c r="C4316" s="19">
        <f>IF(B4316="","",IFERROR(VLOOKUP(B4316,'Debt Inputs'!$A$6:$M$105,2,FALSE),""))</f>
        <v/>
      </c>
      <c r="D4316" s="48">
        <f>IF(B4316="","",K4216)</f>
        <v/>
      </c>
      <c r="E4316" s="21">
        <f>IF(B4316="","",IFERROR(VLOOKUP(B4316,'Debt Inputs'!$A$6:$M$105,5,FALSE),0))</f>
        <v/>
      </c>
      <c r="F4316" s="48">
        <f>IF(D4316="","",IFERROR(D4316*E4316/12,0))</f>
        <v/>
      </c>
      <c r="G4316" s="48">
        <f>IF(D4316="","",MIN(IFERROR(VLOOKUP(B4316,'Debt Inputs'!$A$6:$M$105,7,FALSE),0),D4316+F4316))</f>
        <v/>
      </c>
      <c r="H4316" s="48">
        <f>IF(D4316="","",IF(L4316=1,MAX(0,'Debt Inputs'!$B$2-SUM($G$4306:$G$4405)),0))</f>
        <v/>
      </c>
      <c r="I4316" s="48">
        <f>IF(D4316="","",MIN(D4316+F4316,G4316+H4316))</f>
        <v/>
      </c>
      <c r="J4316" s="48">
        <f>IF(D4316="","",MIN(D4316,MAX(0,I4316-F4316)))</f>
        <v/>
      </c>
      <c r="K4316" s="48">
        <f>IF(D4316="","",MAX(0,D4316+F4316-I4316))</f>
        <v/>
      </c>
      <c r="L4316" s="18">
        <f>IF(D4316="","",IF(D4316&lt;=0,"",1+COUNTIFS($D$4306:$D$4405,"&gt;0",$E$4306:$E$4405,"&gt;"&amp;E4316)))</f>
        <v/>
      </c>
      <c r="M4316" s="18">
        <f>IF(D4316="","",IF(AND(K4316&gt;0,L4316=1),"Yes","No"))</f>
        <v/>
      </c>
      <c r="N4316" s="48">
        <f>IF(D4316="","",N4216+F4316)</f>
        <v/>
      </c>
      <c r="O4316" s="47">
        <f>IF(D4316="","",IF(AND(K4316=0,K4216&gt;0),C4316,""))</f>
        <v/>
      </c>
    </row>
    <row r="4317">
      <c r="A4317" s="49">
        <f>IF(B4317="","",DATE(YEAR('Debt Inputs'!$E$2),MONTH('Debt Inputs'!$E$2)+43,1))</f>
        <v/>
      </c>
      <c r="B4317" s="23">
        <f>IF('Debt Inputs'!A17="","",'Debt Inputs'!A17)</f>
        <v/>
      </c>
      <c r="C4317" s="24">
        <f>IF(B4317="","",IFERROR(VLOOKUP(B4317,'Debt Inputs'!$A$6:$M$105,2,FALSE),""))</f>
        <v/>
      </c>
      <c r="D4317" s="50">
        <f>IF(B4317="","",K4217)</f>
        <v/>
      </c>
      <c r="E4317" s="26">
        <f>IF(B4317="","",IFERROR(VLOOKUP(B4317,'Debt Inputs'!$A$6:$M$105,5,FALSE),0))</f>
        <v/>
      </c>
      <c r="F4317" s="50">
        <f>IF(D4317="","",IFERROR(D4317*E4317/12,0))</f>
        <v/>
      </c>
      <c r="G4317" s="50">
        <f>IF(D4317="","",MIN(IFERROR(VLOOKUP(B4317,'Debt Inputs'!$A$6:$M$105,7,FALSE),0),D4317+F4317))</f>
        <v/>
      </c>
      <c r="H4317" s="50">
        <f>IF(D4317="","",IF(L4317=1,MAX(0,'Debt Inputs'!$B$2-SUM($G$4306:$G$4405)),0))</f>
        <v/>
      </c>
      <c r="I4317" s="50">
        <f>IF(D4317="","",MIN(D4317+F4317,G4317+H4317))</f>
        <v/>
      </c>
      <c r="J4317" s="50">
        <f>IF(D4317="","",MIN(D4317,MAX(0,I4317-F4317)))</f>
        <v/>
      </c>
      <c r="K4317" s="50">
        <f>IF(D4317="","",MAX(0,D4317+F4317-I4317))</f>
        <v/>
      </c>
      <c r="L4317" s="23">
        <f>IF(D4317="","",IF(D4317&lt;=0,"",1+COUNTIFS($D$4306:$D$4405,"&gt;0",$E$4306:$E$4405,"&gt;"&amp;E4317)))</f>
        <v/>
      </c>
      <c r="M4317" s="23">
        <f>IF(D4317="","",IF(AND(K4317&gt;0,L4317=1),"Yes","No"))</f>
        <v/>
      </c>
      <c r="N4317" s="50">
        <f>IF(D4317="","",N4217+F4317)</f>
        <v/>
      </c>
      <c r="O4317" s="49">
        <f>IF(D4317="","",IF(AND(K4317=0,K4217&gt;0),C4317,""))</f>
        <v/>
      </c>
    </row>
    <row r="4318">
      <c r="A4318" s="47">
        <f>IF(B4318="","",DATE(YEAR('Debt Inputs'!$E$2),MONTH('Debt Inputs'!$E$2)+43,1))</f>
        <v/>
      </c>
      <c r="B4318" s="18">
        <f>IF('Debt Inputs'!A18="","",'Debt Inputs'!A18)</f>
        <v/>
      </c>
      <c r="C4318" s="19">
        <f>IF(B4318="","",IFERROR(VLOOKUP(B4318,'Debt Inputs'!$A$6:$M$105,2,FALSE),""))</f>
        <v/>
      </c>
      <c r="D4318" s="48">
        <f>IF(B4318="","",K4218)</f>
        <v/>
      </c>
      <c r="E4318" s="21">
        <f>IF(B4318="","",IFERROR(VLOOKUP(B4318,'Debt Inputs'!$A$6:$M$105,5,FALSE),0))</f>
        <v/>
      </c>
      <c r="F4318" s="48">
        <f>IF(D4318="","",IFERROR(D4318*E4318/12,0))</f>
        <v/>
      </c>
      <c r="G4318" s="48">
        <f>IF(D4318="","",MIN(IFERROR(VLOOKUP(B4318,'Debt Inputs'!$A$6:$M$105,7,FALSE),0),D4318+F4318))</f>
        <v/>
      </c>
      <c r="H4318" s="48">
        <f>IF(D4318="","",IF(L4318=1,MAX(0,'Debt Inputs'!$B$2-SUM($G$4306:$G$4405)),0))</f>
        <v/>
      </c>
      <c r="I4318" s="48">
        <f>IF(D4318="","",MIN(D4318+F4318,G4318+H4318))</f>
        <v/>
      </c>
      <c r="J4318" s="48">
        <f>IF(D4318="","",MIN(D4318,MAX(0,I4318-F4318)))</f>
        <v/>
      </c>
      <c r="K4318" s="48">
        <f>IF(D4318="","",MAX(0,D4318+F4318-I4318))</f>
        <v/>
      </c>
      <c r="L4318" s="18">
        <f>IF(D4318="","",IF(D4318&lt;=0,"",1+COUNTIFS($D$4306:$D$4405,"&gt;0",$E$4306:$E$4405,"&gt;"&amp;E4318)))</f>
        <v/>
      </c>
      <c r="M4318" s="18">
        <f>IF(D4318="","",IF(AND(K4318&gt;0,L4318=1),"Yes","No"))</f>
        <v/>
      </c>
      <c r="N4318" s="48">
        <f>IF(D4318="","",N4218+F4318)</f>
        <v/>
      </c>
      <c r="O4318" s="47">
        <f>IF(D4318="","",IF(AND(K4318=0,K4218&gt;0),C4318,""))</f>
        <v/>
      </c>
    </row>
    <row r="4319">
      <c r="A4319" s="49">
        <f>IF(B4319="","",DATE(YEAR('Debt Inputs'!$E$2),MONTH('Debt Inputs'!$E$2)+43,1))</f>
        <v/>
      </c>
      <c r="B4319" s="23">
        <f>IF('Debt Inputs'!A19="","",'Debt Inputs'!A19)</f>
        <v/>
      </c>
      <c r="C4319" s="24">
        <f>IF(B4319="","",IFERROR(VLOOKUP(B4319,'Debt Inputs'!$A$6:$M$105,2,FALSE),""))</f>
        <v/>
      </c>
      <c r="D4319" s="50">
        <f>IF(B4319="","",K4219)</f>
        <v/>
      </c>
      <c r="E4319" s="26">
        <f>IF(B4319="","",IFERROR(VLOOKUP(B4319,'Debt Inputs'!$A$6:$M$105,5,FALSE),0))</f>
        <v/>
      </c>
      <c r="F4319" s="50">
        <f>IF(D4319="","",IFERROR(D4319*E4319/12,0))</f>
        <v/>
      </c>
      <c r="G4319" s="50">
        <f>IF(D4319="","",MIN(IFERROR(VLOOKUP(B4319,'Debt Inputs'!$A$6:$M$105,7,FALSE),0),D4319+F4319))</f>
        <v/>
      </c>
      <c r="H4319" s="50">
        <f>IF(D4319="","",IF(L4319=1,MAX(0,'Debt Inputs'!$B$2-SUM($G$4306:$G$4405)),0))</f>
        <v/>
      </c>
      <c r="I4319" s="50">
        <f>IF(D4319="","",MIN(D4319+F4319,G4319+H4319))</f>
        <v/>
      </c>
      <c r="J4319" s="50">
        <f>IF(D4319="","",MIN(D4319,MAX(0,I4319-F4319)))</f>
        <v/>
      </c>
      <c r="K4319" s="50">
        <f>IF(D4319="","",MAX(0,D4319+F4319-I4319))</f>
        <v/>
      </c>
      <c r="L4319" s="23">
        <f>IF(D4319="","",IF(D4319&lt;=0,"",1+COUNTIFS($D$4306:$D$4405,"&gt;0",$E$4306:$E$4405,"&gt;"&amp;E4319)))</f>
        <v/>
      </c>
      <c r="M4319" s="23">
        <f>IF(D4319="","",IF(AND(K4319&gt;0,L4319=1),"Yes","No"))</f>
        <v/>
      </c>
      <c r="N4319" s="50">
        <f>IF(D4319="","",N4219+F4319)</f>
        <v/>
      </c>
      <c r="O4319" s="49">
        <f>IF(D4319="","",IF(AND(K4319=0,K4219&gt;0),C4319,""))</f>
        <v/>
      </c>
    </row>
    <row r="4320">
      <c r="A4320" s="47">
        <f>IF(B4320="","",DATE(YEAR('Debt Inputs'!$E$2),MONTH('Debt Inputs'!$E$2)+43,1))</f>
        <v/>
      </c>
      <c r="B4320" s="18">
        <f>IF('Debt Inputs'!A20="","",'Debt Inputs'!A20)</f>
        <v/>
      </c>
      <c r="C4320" s="19">
        <f>IF(B4320="","",IFERROR(VLOOKUP(B4320,'Debt Inputs'!$A$6:$M$105,2,FALSE),""))</f>
        <v/>
      </c>
      <c r="D4320" s="48">
        <f>IF(B4320="","",K4220)</f>
        <v/>
      </c>
      <c r="E4320" s="21">
        <f>IF(B4320="","",IFERROR(VLOOKUP(B4320,'Debt Inputs'!$A$6:$M$105,5,FALSE),0))</f>
        <v/>
      </c>
      <c r="F4320" s="48">
        <f>IF(D4320="","",IFERROR(D4320*E4320/12,0))</f>
        <v/>
      </c>
      <c r="G4320" s="48">
        <f>IF(D4320="","",MIN(IFERROR(VLOOKUP(B4320,'Debt Inputs'!$A$6:$M$105,7,FALSE),0),D4320+F4320))</f>
        <v/>
      </c>
      <c r="H4320" s="48">
        <f>IF(D4320="","",IF(L4320=1,MAX(0,'Debt Inputs'!$B$2-SUM($G$4306:$G$4405)),0))</f>
        <v/>
      </c>
      <c r="I4320" s="48">
        <f>IF(D4320="","",MIN(D4320+F4320,G4320+H4320))</f>
        <v/>
      </c>
      <c r="J4320" s="48">
        <f>IF(D4320="","",MIN(D4320,MAX(0,I4320-F4320)))</f>
        <v/>
      </c>
      <c r="K4320" s="48">
        <f>IF(D4320="","",MAX(0,D4320+F4320-I4320))</f>
        <v/>
      </c>
      <c r="L4320" s="18">
        <f>IF(D4320="","",IF(D4320&lt;=0,"",1+COUNTIFS($D$4306:$D$4405,"&gt;0",$E$4306:$E$4405,"&gt;"&amp;E4320)))</f>
        <v/>
      </c>
      <c r="M4320" s="18">
        <f>IF(D4320="","",IF(AND(K4320&gt;0,L4320=1),"Yes","No"))</f>
        <v/>
      </c>
      <c r="N4320" s="48">
        <f>IF(D4320="","",N4220+F4320)</f>
        <v/>
      </c>
      <c r="O4320" s="47">
        <f>IF(D4320="","",IF(AND(K4320=0,K4220&gt;0),C4320,""))</f>
        <v/>
      </c>
    </row>
    <row r="4321">
      <c r="A4321" s="49">
        <f>IF(B4321="","",DATE(YEAR('Debt Inputs'!$E$2),MONTH('Debt Inputs'!$E$2)+43,1))</f>
        <v/>
      </c>
      <c r="B4321" s="23">
        <f>IF('Debt Inputs'!A21="","",'Debt Inputs'!A21)</f>
        <v/>
      </c>
      <c r="C4321" s="24">
        <f>IF(B4321="","",IFERROR(VLOOKUP(B4321,'Debt Inputs'!$A$6:$M$105,2,FALSE),""))</f>
        <v/>
      </c>
      <c r="D4321" s="50">
        <f>IF(B4321="","",K4221)</f>
        <v/>
      </c>
      <c r="E4321" s="26">
        <f>IF(B4321="","",IFERROR(VLOOKUP(B4321,'Debt Inputs'!$A$6:$M$105,5,FALSE),0))</f>
        <v/>
      </c>
      <c r="F4321" s="50">
        <f>IF(D4321="","",IFERROR(D4321*E4321/12,0))</f>
        <v/>
      </c>
      <c r="G4321" s="50">
        <f>IF(D4321="","",MIN(IFERROR(VLOOKUP(B4321,'Debt Inputs'!$A$6:$M$105,7,FALSE),0),D4321+F4321))</f>
        <v/>
      </c>
      <c r="H4321" s="50">
        <f>IF(D4321="","",IF(L4321=1,MAX(0,'Debt Inputs'!$B$2-SUM($G$4306:$G$4405)),0))</f>
        <v/>
      </c>
      <c r="I4321" s="50">
        <f>IF(D4321="","",MIN(D4321+F4321,G4321+H4321))</f>
        <v/>
      </c>
      <c r="J4321" s="50">
        <f>IF(D4321="","",MIN(D4321,MAX(0,I4321-F4321)))</f>
        <v/>
      </c>
      <c r="K4321" s="50">
        <f>IF(D4321="","",MAX(0,D4321+F4321-I4321))</f>
        <v/>
      </c>
      <c r="L4321" s="23">
        <f>IF(D4321="","",IF(D4321&lt;=0,"",1+COUNTIFS($D$4306:$D$4405,"&gt;0",$E$4306:$E$4405,"&gt;"&amp;E4321)))</f>
        <v/>
      </c>
      <c r="M4321" s="23">
        <f>IF(D4321="","",IF(AND(K4321&gt;0,L4321=1),"Yes","No"))</f>
        <v/>
      </c>
      <c r="N4321" s="50">
        <f>IF(D4321="","",N4221+F4321)</f>
        <v/>
      </c>
      <c r="O4321" s="49">
        <f>IF(D4321="","",IF(AND(K4321=0,K4221&gt;0),C4321,""))</f>
        <v/>
      </c>
    </row>
    <row r="4322">
      <c r="A4322" s="47">
        <f>IF(B4322="","",DATE(YEAR('Debt Inputs'!$E$2),MONTH('Debt Inputs'!$E$2)+43,1))</f>
        <v/>
      </c>
      <c r="B4322" s="18">
        <f>IF('Debt Inputs'!A22="","",'Debt Inputs'!A22)</f>
        <v/>
      </c>
      <c r="C4322" s="19">
        <f>IF(B4322="","",IFERROR(VLOOKUP(B4322,'Debt Inputs'!$A$6:$M$105,2,FALSE),""))</f>
        <v/>
      </c>
      <c r="D4322" s="48">
        <f>IF(B4322="","",K4222)</f>
        <v/>
      </c>
      <c r="E4322" s="21">
        <f>IF(B4322="","",IFERROR(VLOOKUP(B4322,'Debt Inputs'!$A$6:$M$105,5,FALSE),0))</f>
        <v/>
      </c>
      <c r="F4322" s="48">
        <f>IF(D4322="","",IFERROR(D4322*E4322/12,0))</f>
        <v/>
      </c>
      <c r="G4322" s="48">
        <f>IF(D4322="","",MIN(IFERROR(VLOOKUP(B4322,'Debt Inputs'!$A$6:$M$105,7,FALSE),0),D4322+F4322))</f>
        <v/>
      </c>
      <c r="H4322" s="48">
        <f>IF(D4322="","",IF(L4322=1,MAX(0,'Debt Inputs'!$B$2-SUM($G$4306:$G$4405)),0))</f>
        <v/>
      </c>
      <c r="I4322" s="48">
        <f>IF(D4322="","",MIN(D4322+F4322,G4322+H4322))</f>
        <v/>
      </c>
      <c r="J4322" s="48">
        <f>IF(D4322="","",MIN(D4322,MAX(0,I4322-F4322)))</f>
        <v/>
      </c>
      <c r="K4322" s="48">
        <f>IF(D4322="","",MAX(0,D4322+F4322-I4322))</f>
        <v/>
      </c>
      <c r="L4322" s="18">
        <f>IF(D4322="","",IF(D4322&lt;=0,"",1+COUNTIFS($D$4306:$D$4405,"&gt;0",$E$4306:$E$4405,"&gt;"&amp;E4322)))</f>
        <v/>
      </c>
      <c r="M4322" s="18">
        <f>IF(D4322="","",IF(AND(K4322&gt;0,L4322=1),"Yes","No"))</f>
        <v/>
      </c>
      <c r="N4322" s="48">
        <f>IF(D4322="","",N4222+F4322)</f>
        <v/>
      </c>
      <c r="O4322" s="47">
        <f>IF(D4322="","",IF(AND(K4322=0,K4222&gt;0),C4322,""))</f>
        <v/>
      </c>
    </row>
    <row r="4323">
      <c r="A4323" s="49">
        <f>IF(B4323="","",DATE(YEAR('Debt Inputs'!$E$2),MONTH('Debt Inputs'!$E$2)+43,1))</f>
        <v/>
      </c>
      <c r="B4323" s="23">
        <f>IF('Debt Inputs'!A23="","",'Debt Inputs'!A23)</f>
        <v/>
      </c>
      <c r="C4323" s="24">
        <f>IF(B4323="","",IFERROR(VLOOKUP(B4323,'Debt Inputs'!$A$6:$M$105,2,FALSE),""))</f>
        <v/>
      </c>
      <c r="D4323" s="50">
        <f>IF(B4323="","",K4223)</f>
        <v/>
      </c>
      <c r="E4323" s="26">
        <f>IF(B4323="","",IFERROR(VLOOKUP(B4323,'Debt Inputs'!$A$6:$M$105,5,FALSE),0))</f>
        <v/>
      </c>
      <c r="F4323" s="50">
        <f>IF(D4323="","",IFERROR(D4323*E4323/12,0))</f>
        <v/>
      </c>
      <c r="G4323" s="50">
        <f>IF(D4323="","",MIN(IFERROR(VLOOKUP(B4323,'Debt Inputs'!$A$6:$M$105,7,FALSE),0),D4323+F4323))</f>
        <v/>
      </c>
      <c r="H4323" s="50">
        <f>IF(D4323="","",IF(L4323=1,MAX(0,'Debt Inputs'!$B$2-SUM($G$4306:$G$4405)),0))</f>
        <v/>
      </c>
      <c r="I4323" s="50">
        <f>IF(D4323="","",MIN(D4323+F4323,G4323+H4323))</f>
        <v/>
      </c>
      <c r="J4323" s="50">
        <f>IF(D4323="","",MIN(D4323,MAX(0,I4323-F4323)))</f>
        <v/>
      </c>
      <c r="K4323" s="50">
        <f>IF(D4323="","",MAX(0,D4323+F4323-I4323))</f>
        <v/>
      </c>
      <c r="L4323" s="23">
        <f>IF(D4323="","",IF(D4323&lt;=0,"",1+COUNTIFS($D$4306:$D$4405,"&gt;0",$E$4306:$E$4405,"&gt;"&amp;E4323)))</f>
        <v/>
      </c>
      <c r="M4323" s="23">
        <f>IF(D4323="","",IF(AND(K4323&gt;0,L4323=1),"Yes","No"))</f>
        <v/>
      </c>
      <c r="N4323" s="50">
        <f>IF(D4323="","",N4223+F4323)</f>
        <v/>
      </c>
      <c r="O4323" s="49">
        <f>IF(D4323="","",IF(AND(K4323=0,K4223&gt;0),C4323,""))</f>
        <v/>
      </c>
    </row>
    <row r="4324">
      <c r="A4324" s="47">
        <f>IF(B4324="","",DATE(YEAR('Debt Inputs'!$E$2),MONTH('Debt Inputs'!$E$2)+43,1))</f>
        <v/>
      </c>
      <c r="B4324" s="18">
        <f>IF('Debt Inputs'!A24="","",'Debt Inputs'!A24)</f>
        <v/>
      </c>
      <c r="C4324" s="19">
        <f>IF(B4324="","",IFERROR(VLOOKUP(B4324,'Debt Inputs'!$A$6:$M$105,2,FALSE),""))</f>
        <v/>
      </c>
      <c r="D4324" s="48">
        <f>IF(B4324="","",K4224)</f>
        <v/>
      </c>
      <c r="E4324" s="21">
        <f>IF(B4324="","",IFERROR(VLOOKUP(B4324,'Debt Inputs'!$A$6:$M$105,5,FALSE),0))</f>
        <v/>
      </c>
      <c r="F4324" s="48">
        <f>IF(D4324="","",IFERROR(D4324*E4324/12,0))</f>
        <v/>
      </c>
      <c r="G4324" s="48">
        <f>IF(D4324="","",MIN(IFERROR(VLOOKUP(B4324,'Debt Inputs'!$A$6:$M$105,7,FALSE),0),D4324+F4324))</f>
        <v/>
      </c>
      <c r="H4324" s="48">
        <f>IF(D4324="","",IF(L4324=1,MAX(0,'Debt Inputs'!$B$2-SUM($G$4306:$G$4405)),0))</f>
        <v/>
      </c>
      <c r="I4324" s="48">
        <f>IF(D4324="","",MIN(D4324+F4324,G4324+H4324))</f>
        <v/>
      </c>
      <c r="J4324" s="48">
        <f>IF(D4324="","",MIN(D4324,MAX(0,I4324-F4324)))</f>
        <v/>
      </c>
      <c r="K4324" s="48">
        <f>IF(D4324="","",MAX(0,D4324+F4324-I4324))</f>
        <v/>
      </c>
      <c r="L4324" s="18">
        <f>IF(D4324="","",IF(D4324&lt;=0,"",1+COUNTIFS($D$4306:$D$4405,"&gt;0",$E$4306:$E$4405,"&gt;"&amp;E4324)))</f>
        <v/>
      </c>
      <c r="M4324" s="18">
        <f>IF(D4324="","",IF(AND(K4324&gt;0,L4324=1),"Yes","No"))</f>
        <v/>
      </c>
      <c r="N4324" s="48">
        <f>IF(D4324="","",N4224+F4324)</f>
        <v/>
      </c>
      <c r="O4324" s="47">
        <f>IF(D4324="","",IF(AND(K4324=0,K4224&gt;0),C4324,""))</f>
        <v/>
      </c>
    </row>
    <row r="4325">
      <c r="A4325" s="49">
        <f>IF(B4325="","",DATE(YEAR('Debt Inputs'!$E$2),MONTH('Debt Inputs'!$E$2)+43,1))</f>
        <v/>
      </c>
      <c r="B4325" s="23">
        <f>IF('Debt Inputs'!A25="","",'Debt Inputs'!A25)</f>
        <v/>
      </c>
      <c r="C4325" s="24">
        <f>IF(B4325="","",IFERROR(VLOOKUP(B4325,'Debt Inputs'!$A$6:$M$105,2,FALSE),""))</f>
        <v/>
      </c>
      <c r="D4325" s="50">
        <f>IF(B4325="","",K4225)</f>
        <v/>
      </c>
      <c r="E4325" s="26">
        <f>IF(B4325="","",IFERROR(VLOOKUP(B4325,'Debt Inputs'!$A$6:$M$105,5,FALSE),0))</f>
        <v/>
      </c>
      <c r="F4325" s="50">
        <f>IF(D4325="","",IFERROR(D4325*E4325/12,0))</f>
        <v/>
      </c>
      <c r="G4325" s="50">
        <f>IF(D4325="","",MIN(IFERROR(VLOOKUP(B4325,'Debt Inputs'!$A$6:$M$105,7,FALSE),0),D4325+F4325))</f>
        <v/>
      </c>
      <c r="H4325" s="50">
        <f>IF(D4325="","",IF(L4325=1,MAX(0,'Debt Inputs'!$B$2-SUM($G$4306:$G$4405)),0))</f>
        <v/>
      </c>
      <c r="I4325" s="50">
        <f>IF(D4325="","",MIN(D4325+F4325,G4325+H4325))</f>
        <v/>
      </c>
      <c r="J4325" s="50">
        <f>IF(D4325="","",MIN(D4325,MAX(0,I4325-F4325)))</f>
        <v/>
      </c>
      <c r="K4325" s="50">
        <f>IF(D4325="","",MAX(0,D4325+F4325-I4325))</f>
        <v/>
      </c>
      <c r="L4325" s="23">
        <f>IF(D4325="","",IF(D4325&lt;=0,"",1+COUNTIFS($D$4306:$D$4405,"&gt;0",$E$4306:$E$4405,"&gt;"&amp;E4325)))</f>
        <v/>
      </c>
      <c r="M4325" s="23">
        <f>IF(D4325="","",IF(AND(K4325&gt;0,L4325=1),"Yes","No"))</f>
        <v/>
      </c>
      <c r="N4325" s="50">
        <f>IF(D4325="","",N4225+F4325)</f>
        <v/>
      </c>
      <c r="O4325" s="49">
        <f>IF(D4325="","",IF(AND(K4325=0,K4225&gt;0),C4325,""))</f>
        <v/>
      </c>
    </row>
    <row r="4326">
      <c r="A4326" s="47">
        <f>IF(B4326="","",DATE(YEAR('Debt Inputs'!$E$2),MONTH('Debt Inputs'!$E$2)+43,1))</f>
        <v/>
      </c>
      <c r="B4326" s="18">
        <f>IF('Debt Inputs'!A26="","",'Debt Inputs'!A26)</f>
        <v/>
      </c>
      <c r="C4326" s="19">
        <f>IF(B4326="","",IFERROR(VLOOKUP(B4326,'Debt Inputs'!$A$6:$M$105,2,FALSE),""))</f>
        <v/>
      </c>
      <c r="D4326" s="48">
        <f>IF(B4326="","",K4226)</f>
        <v/>
      </c>
      <c r="E4326" s="21">
        <f>IF(B4326="","",IFERROR(VLOOKUP(B4326,'Debt Inputs'!$A$6:$M$105,5,FALSE),0))</f>
        <v/>
      </c>
      <c r="F4326" s="48">
        <f>IF(D4326="","",IFERROR(D4326*E4326/12,0))</f>
        <v/>
      </c>
      <c r="G4326" s="48">
        <f>IF(D4326="","",MIN(IFERROR(VLOOKUP(B4326,'Debt Inputs'!$A$6:$M$105,7,FALSE),0),D4326+F4326))</f>
        <v/>
      </c>
      <c r="H4326" s="48">
        <f>IF(D4326="","",IF(L4326=1,MAX(0,'Debt Inputs'!$B$2-SUM($G$4306:$G$4405)),0))</f>
        <v/>
      </c>
      <c r="I4326" s="48">
        <f>IF(D4326="","",MIN(D4326+F4326,G4326+H4326))</f>
        <v/>
      </c>
      <c r="J4326" s="48">
        <f>IF(D4326="","",MIN(D4326,MAX(0,I4326-F4326)))</f>
        <v/>
      </c>
      <c r="K4326" s="48">
        <f>IF(D4326="","",MAX(0,D4326+F4326-I4326))</f>
        <v/>
      </c>
      <c r="L4326" s="18">
        <f>IF(D4326="","",IF(D4326&lt;=0,"",1+COUNTIFS($D$4306:$D$4405,"&gt;0",$E$4306:$E$4405,"&gt;"&amp;E4326)))</f>
        <v/>
      </c>
      <c r="M4326" s="18">
        <f>IF(D4326="","",IF(AND(K4326&gt;0,L4326=1),"Yes","No"))</f>
        <v/>
      </c>
      <c r="N4326" s="48">
        <f>IF(D4326="","",N4226+F4326)</f>
        <v/>
      </c>
      <c r="O4326" s="47">
        <f>IF(D4326="","",IF(AND(K4326=0,K4226&gt;0),C4326,""))</f>
        <v/>
      </c>
    </row>
    <row r="4327">
      <c r="A4327" s="49">
        <f>IF(B4327="","",DATE(YEAR('Debt Inputs'!$E$2),MONTH('Debt Inputs'!$E$2)+43,1))</f>
        <v/>
      </c>
      <c r="B4327" s="23">
        <f>IF('Debt Inputs'!A27="","",'Debt Inputs'!A27)</f>
        <v/>
      </c>
      <c r="C4327" s="24">
        <f>IF(B4327="","",IFERROR(VLOOKUP(B4327,'Debt Inputs'!$A$6:$M$105,2,FALSE),""))</f>
        <v/>
      </c>
      <c r="D4327" s="50">
        <f>IF(B4327="","",K4227)</f>
        <v/>
      </c>
      <c r="E4327" s="26">
        <f>IF(B4327="","",IFERROR(VLOOKUP(B4327,'Debt Inputs'!$A$6:$M$105,5,FALSE),0))</f>
        <v/>
      </c>
      <c r="F4327" s="50">
        <f>IF(D4327="","",IFERROR(D4327*E4327/12,0))</f>
        <v/>
      </c>
      <c r="G4327" s="50">
        <f>IF(D4327="","",MIN(IFERROR(VLOOKUP(B4327,'Debt Inputs'!$A$6:$M$105,7,FALSE),0),D4327+F4327))</f>
        <v/>
      </c>
      <c r="H4327" s="50">
        <f>IF(D4327="","",IF(L4327=1,MAX(0,'Debt Inputs'!$B$2-SUM($G$4306:$G$4405)),0))</f>
        <v/>
      </c>
      <c r="I4327" s="50">
        <f>IF(D4327="","",MIN(D4327+F4327,G4327+H4327))</f>
        <v/>
      </c>
      <c r="J4327" s="50">
        <f>IF(D4327="","",MIN(D4327,MAX(0,I4327-F4327)))</f>
        <v/>
      </c>
      <c r="K4327" s="50">
        <f>IF(D4327="","",MAX(0,D4327+F4327-I4327))</f>
        <v/>
      </c>
      <c r="L4327" s="23">
        <f>IF(D4327="","",IF(D4327&lt;=0,"",1+COUNTIFS($D$4306:$D$4405,"&gt;0",$E$4306:$E$4405,"&gt;"&amp;E4327)))</f>
        <v/>
      </c>
      <c r="M4327" s="23">
        <f>IF(D4327="","",IF(AND(K4327&gt;0,L4327=1),"Yes","No"))</f>
        <v/>
      </c>
      <c r="N4327" s="50">
        <f>IF(D4327="","",N4227+F4327)</f>
        <v/>
      </c>
      <c r="O4327" s="49">
        <f>IF(D4327="","",IF(AND(K4327=0,K4227&gt;0),C4327,""))</f>
        <v/>
      </c>
    </row>
    <row r="4328">
      <c r="A4328" s="47">
        <f>IF(B4328="","",DATE(YEAR('Debt Inputs'!$E$2),MONTH('Debt Inputs'!$E$2)+43,1))</f>
        <v/>
      </c>
      <c r="B4328" s="18">
        <f>IF('Debt Inputs'!A28="","",'Debt Inputs'!A28)</f>
        <v/>
      </c>
      <c r="C4328" s="19">
        <f>IF(B4328="","",IFERROR(VLOOKUP(B4328,'Debt Inputs'!$A$6:$M$105,2,FALSE),""))</f>
        <v/>
      </c>
      <c r="D4328" s="48">
        <f>IF(B4328="","",K4228)</f>
        <v/>
      </c>
      <c r="E4328" s="21">
        <f>IF(B4328="","",IFERROR(VLOOKUP(B4328,'Debt Inputs'!$A$6:$M$105,5,FALSE),0))</f>
        <v/>
      </c>
      <c r="F4328" s="48">
        <f>IF(D4328="","",IFERROR(D4328*E4328/12,0))</f>
        <v/>
      </c>
      <c r="G4328" s="48">
        <f>IF(D4328="","",MIN(IFERROR(VLOOKUP(B4328,'Debt Inputs'!$A$6:$M$105,7,FALSE),0),D4328+F4328))</f>
        <v/>
      </c>
      <c r="H4328" s="48">
        <f>IF(D4328="","",IF(L4328=1,MAX(0,'Debt Inputs'!$B$2-SUM($G$4306:$G$4405)),0))</f>
        <v/>
      </c>
      <c r="I4328" s="48">
        <f>IF(D4328="","",MIN(D4328+F4328,G4328+H4328))</f>
        <v/>
      </c>
      <c r="J4328" s="48">
        <f>IF(D4328="","",MIN(D4328,MAX(0,I4328-F4328)))</f>
        <v/>
      </c>
      <c r="K4328" s="48">
        <f>IF(D4328="","",MAX(0,D4328+F4328-I4328))</f>
        <v/>
      </c>
      <c r="L4328" s="18">
        <f>IF(D4328="","",IF(D4328&lt;=0,"",1+COUNTIFS($D$4306:$D$4405,"&gt;0",$E$4306:$E$4405,"&gt;"&amp;E4328)))</f>
        <v/>
      </c>
      <c r="M4328" s="18">
        <f>IF(D4328="","",IF(AND(K4328&gt;0,L4328=1),"Yes","No"))</f>
        <v/>
      </c>
      <c r="N4328" s="48">
        <f>IF(D4328="","",N4228+F4328)</f>
        <v/>
      </c>
      <c r="O4328" s="47">
        <f>IF(D4328="","",IF(AND(K4328=0,K4228&gt;0),C4328,""))</f>
        <v/>
      </c>
    </row>
    <row r="4329">
      <c r="A4329" s="49">
        <f>IF(B4329="","",DATE(YEAR('Debt Inputs'!$E$2),MONTH('Debt Inputs'!$E$2)+43,1))</f>
        <v/>
      </c>
      <c r="B4329" s="23">
        <f>IF('Debt Inputs'!A29="","",'Debt Inputs'!A29)</f>
        <v/>
      </c>
      <c r="C4329" s="24">
        <f>IF(B4329="","",IFERROR(VLOOKUP(B4329,'Debt Inputs'!$A$6:$M$105,2,FALSE),""))</f>
        <v/>
      </c>
      <c r="D4329" s="50">
        <f>IF(B4329="","",K4229)</f>
        <v/>
      </c>
      <c r="E4329" s="26">
        <f>IF(B4329="","",IFERROR(VLOOKUP(B4329,'Debt Inputs'!$A$6:$M$105,5,FALSE),0))</f>
        <v/>
      </c>
      <c r="F4329" s="50">
        <f>IF(D4329="","",IFERROR(D4329*E4329/12,0))</f>
        <v/>
      </c>
      <c r="G4329" s="50">
        <f>IF(D4329="","",MIN(IFERROR(VLOOKUP(B4329,'Debt Inputs'!$A$6:$M$105,7,FALSE),0),D4329+F4329))</f>
        <v/>
      </c>
      <c r="H4329" s="50">
        <f>IF(D4329="","",IF(L4329=1,MAX(0,'Debt Inputs'!$B$2-SUM($G$4306:$G$4405)),0))</f>
        <v/>
      </c>
      <c r="I4329" s="50">
        <f>IF(D4329="","",MIN(D4329+F4329,G4329+H4329))</f>
        <v/>
      </c>
      <c r="J4329" s="50">
        <f>IF(D4329="","",MIN(D4329,MAX(0,I4329-F4329)))</f>
        <v/>
      </c>
      <c r="K4329" s="50">
        <f>IF(D4329="","",MAX(0,D4329+F4329-I4329))</f>
        <v/>
      </c>
      <c r="L4329" s="23">
        <f>IF(D4329="","",IF(D4329&lt;=0,"",1+COUNTIFS($D$4306:$D$4405,"&gt;0",$E$4306:$E$4405,"&gt;"&amp;E4329)))</f>
        <v/>
      </c>
      <c r="M4329" s="23">
        <f>IF(D4329="","",IF(AND(K4329&gt;0,L4329=1),"Yes","No"))</f>
        <v/>
      </c>
      <c r="N4329" s="50">
        <f>IF(D4329="","",N4229+F4329)</f>
        <v/>
      </c>
      <c r="O4329" s="49">
        <f>IF(D4329="","",IF(AND(K4329=0,K4229&gt;0),C4329,""))</f>
        <v/>
      </c>
    </row>
    <row r="4330">
      <c r="A4330" s="47">
        <f>IF(B4330="","",DATE(YEAR('Debt Inputs'!$E$2),MONTH('Debt Inputs'!$E$2)+43,1))</f>
        <v/>
      </c>
      <c r="B4330" s="18">
        <f>IF('Debt Inputs'!A30="","",'Debt Inputs'!A30)</f>
        <v/>
      </c>
      <c r="C4330" s="19">
        <f>IF(B4330="","",IFERROR(VLOOKUP(B4330,'Debt Inputs'!$A$6:$M$105,2,FALSE),""))</f>
        <v/>
      </c>
      <c r="D4330" s="48">
        <f>IF(B4330="","",K4230)</f>
        <v/>
      </c>
      <c r="E4330" s="21">
        <f>IF(B4330="","",IFERROR(VLOOKUP(B4330,'Debt Inputs'!$A$6:$M$105,5,FALSE),0))</f>
        <v/>
      </c>
      <c r="F4330" s="48">
        <f>IF(D4330="","",IFERROR(D4330*E4330/12,0))</f>
        <v/>
      </c>
      <c r="G4330" s="48">
        <f>IF(D4330="","",MIN(IFERROR(VLOOKUP(B4330,'Debt Inputs'!$A$6:$M$105,7,FALSE),0),D4330+F4330))</f>
        <v/>
      </c>
      <c r="H4330" s="48">
        <f>IF(D4330="","",IF(L4330=1,MAX(0,'Debt Inputs'!$B$2-SUM($G$4306:$G$4405)),0))</f>
        <v/>
      </c>
      <c r="I4330" s="48">
        <f>IF(D4330="","",MIN(D4330+F4330,G4330+H4330))</f>
        <v/>
      </c>
      <c r="J4330" s="48">
        <f>IF(D4330="","",MIN(D4330,MAX(0,I4330-F4330)))</f>
        <v/>
      </c>
      <c r="K4330" s="48">
        <f>IF(D4330="","",MAX(0,D4330+F4330-I4330))</f>
        <v/>
      </c>
      <c r="L4330" s="18">
        <f>IF(D4330="","",IF(D4330&lt;=0,"",1+COUNTIFS($D$4306:$D$4405,"&gt;0",$E$4306:$E$4405,"&gt;"&amp;E4330)))</f>
        <v/>
      </c>
      <c r="M4330" s="18">
        <f>IF(D4330="","",IF(AND(K4330&gt;0,L4330=1),"Yes","No"))</f>
        <v/>
      </c>
      <c r="N4330" s="48">
        <f>IF(D4330="","",N4230+F4330)</f>
        <v/>
      </c>
      <c r="O4330" s="47">
        <f>IF(D4330="","",IF(AND(K4330=0,K4230&gt;0),C4330,""))</f>
        <v/>
      </c>
    </row>
    <row r="4331">
      <c r="A4331" s="49">
        <f>IF(B4331="","",DATE(YEAR('Debt Inputs'!$E$2),MONTH('Debt Inputs'!$E$2)+43,1))</f>
        <v/>
      </c>
      <c r="B4331" s="23">
        <f>IF('Debt Inputs'!A31="","",'Debt Inputs'!A31)</f>
        <v/>
      </c>
      <c r="C4331" s="24">
        <f>IF(B4331="","",IFERROR(VLOOKUP(B4331,'Debt Inputs'!$A$6:$M$105,2,FALSE),""))</f>
        <v/>
      </c>
      <c r="D4331" s="50">
        <f>IF(B4331="","",K4231)</f>
        <v/>
      </c>
      <c r="E4331" s="26">
        <f>IF(B4331="","",IFERROR(VLOOKUP(B4331,'Debt Inputs'!$A$6:$M$105,5,FALSE),0))</f>
        <v/>
      </c>
      <c r="F4331" s="50">
        <f>IF(D4331="","",IFERROR(D4331*E4331/12,0))</f>
        <v/>
      </c>
      <c r="G4331" s="50">
        <f>IF(D4331="","",MIN(IFERROR(VLOOKUP(B4331,'Debt Inputs'!$A$6:$M$105,7,FALSE),0),D4331+F4331))</f>
        <v/>
      </c>
      <c r="H4331" s="50">
        <f>IF(D4331="","",IF(L4331=1,MAX(0,'Debt Inputs'!$B$2-SUM($G$4306:$G$4405)),0))</f>
        <v/>
      </c>
      <c r="I4331" s="50">
        <f>IF(D4331="","",MIN(D4331+F4331,G4331+H4331))</f>
        <v/>
      </c>
      <c r="J4331" s="50">
        <f>IF(D4331="","",MIN(D4331,MAX(0,I4331-F4331)))</f>
        <v/>
      </c>
      <c r="K4331" s="50">
        <f>IF(D4331="","",MAX(0,D4331+F4331-I4331))</f>
        <v/>
      </c>
      <c r="L4331" s="23">
        <f>IF(D4331="","",IF(D4331&lt;=0,"",1+COUNTIFS($D$4306:$D$4405,"&gt;0",$E$4306:$E$4405,"&gt;"&amp;E4331)))</f>
        <v/>
      </c>
      <c r="M4331" s="23">
        <f>IF(D4331="","",IF(AND(K4331&gt;0,L4331=1),"Yes","No"))</f>
        <v/>
      </c>
      <c r="N4331" s="50">
        <f>IF(D4331="","",N4231+F4331)</f>
        <v/>
      </c>
      <c r="O4331" s="49">
        <f>IF(D4331="","",IF(AND(K4331=0,K4231&gt;0),C4331,""))</f>
        <v/>
      </c>
    </row>
    <row r="4332">
      <c r="A4332" s="47">
        <f>IF(B4332="","",DATE(YEAR('Debt Inputs'!$E$2),MONTH('Debt Inputs'!$E$2)+43,1))</f>
        <v/>
      </c>
      <c r="B4332" s="18">
        <f>IF('Debt Inputs'!A32="","",'Debt Inputs'!A32)</f>
        <v/>
      </c>
      <c r="C4332" s="19">
        <f>IF(B4332="","",IFERROR(VLOOKUP(B4332,'Debt Inputs'!$A$6:$M$105,2,FALSE),""))</f>
        <v/>
      </c>
      <c r="D4332" s="48">
        <f>IF(B4332="","",K4232)</f>
        <v/>
      </c>
      <c r="E4332" s="21">
        <f>IF(B4332="","",IFERROR(VLOOKUP(B4332,'Debt Inputs'!$A$6:$M$105,5,FALSE),0))</f>
        <v/>
      </c>
      <c r="F4332" s="48">
        <f>IF(D4332="","",IFERROR(D4332*E4332/12,0))</f>
        <v/>
      </c>
      <c r="G4332" s="48">
        <f>IF(D4332="","",MIN(IFERROR(VLOOKUP(B4332,'Debt Inputs'!$A$6:$M$105,7,FALSE),0),D4332+F4332))</f>
        <v/>
      </c>
      <c r="H4332" s="48">
        <f>IF(D4332="","",IF(L4332=1,MAX(0,'Debt Inputs'!$B$2-SUM($G$4306:$G$4405)),0))</f>
        <v/>
      </c>
      <c r="I4332" s="48">
        <f>IF(D4332="","",MIN(D4332+F4332,G4332+H4332))</f>
        <v/>
      </c>
      <c r="J4332" s="48">
        <f>IF(D4332="","",MIN(D4332,MAX(0,I4332-F4332)))</f>
        <v/>
      </c>
      <c r="K4332" s="48">
        <f>IF(D4332="","",MAX(0,D4332+F4332-I4332))</f>
        <v/>
      </c>
      <c r="L4332" s="18">
        <f>IF(D4332="","",IF(D4332&lt;=0,"",1+COUNTIFS($D$4306:$D$4405,"&gt;0",$E$4306:$E$4405,"&gt;"&amp;E4332)))</f>
        <v/>
      </c>
      <c r="M4332" s="18">
        <f>IF(D4332="","",IF(AND(K4332&gt;0,L4332=1),"Yes","No"))</f>
        <v/>
      </c>
      <c r="N4332" s="48">
        <f>IF(D4332="","",N4232+F4332)</f>
        <v/>
      </c>
      <c r="O4332" s="47">
        <f>IF(D4332="","",IF(AND(K4332=0,K4232&gt;0),C4332,""))</f>
        <v/>
      </c>
    </row>
    <row r="4333">
      <c r="A4333" s="49">
        <f>IF(B4333="","",DATE(YEAR('Debt Inputs'!$E$2),MONTH('Debt Inputs'!$E$2)+43,1))</f>
        <v/>
      </c>
      <c r="B4333" s="23">
        <f>IF('Debt Inputs'!A33="","",'Debt Inputs'!A33)</f>
        <v/>
      </c>
      <c r="C4333" s="24">
        <f>IF(B4333="","",IFERROR(VLOOKUP(B4333,'Debt Inputs'!$A$6:$M$105,2,FALSE),""))</f>
        <v/>
      </c>
      <c r="D4333" s="50">
        <f>IF(B4333="","",K4233)</f>
        <v/>
      </c>
      <c r="E4333" s="26">
        <f>IF(B4333="","",IFERROR(VLOOKUP(B4333,'Debt Inputs'!$A$6:$M$105,5,FALSE),0))</f>
        <v/>
      </c>
      <c r="F4333" s="50">
        <f>IF(D4333="","",IFERROR(D4333*E4333/12,0))</f>
        <v/>
      </c>
      <c r="G4333" s="50">
        <f>IF(D4333="","",MIN(IFERROR(VLOOKUP(B4333,'Debt Inputs'!$A$6:$M$105,7,FALSE),0),D4333+F4333))</f>
        <v/>
      </c>
      <c r="H4333" s="50">
        <f>IF(D4333="","",IF(L4333=1,MAX(0,'Debt Inputs'!$B$2-SUM($G$4306:$G$4405)),0))</f>
        <v/>
      </c>
      <c r="I4333" s="50">
        <f>IF(D4333="","",MIN(D4333+F4333,G4333+H4333))</f>
        <v/>
      </c>
      <c r="J4333" s="50">
        <f>IF(D4333="","",MIN(D4333,MAX(0,I4333-F4333)))</f>
        <v/>
      </c>
      <c r="K4333" s="50">
        <f>IF(D4333="","",MAX(0,D4333+F4333-I4333))</f>
        <v/>
      </c>
      <c r="L4333" s="23">
        <f>IF(D4333="","",IF(D4333&lt;=0,"",1+COUNTIFS($D$4306:$D$4405,"&gt;0",$E$4306:$E$4405,"&gt;"&amp;E4333)))</f>
        <v/>
      </c>
      <c r="M4333" s="23">
        <f>IF(D4333="","",IF(AND(K4333&gt;0,L4333=1),"Yes","No"))</f>
        <v/>
      </c>
      <c r="N4333" s="50">
        <f>IF(D4333="","",N4233+F4333)</f>
        <v/>
      </c>
      <c r="O4333" s="49">
        <f>IF(D4333="","",IF(AND(K4333=0,K4233&gt;0),C4333,""))</f>
        <v/>
      </c>
    </row>
    <row r="4334">
      <c r="A4334" s="47">
        <f>IF(B4334="","",DATE(YEAR('Debt Inputs'!$E$2),MONTH('Debt Inputs'!$E$2)+43,1))</f>
        <v/>
      </c>
      <c r="B4334" s="18">
        <f>IF('Debt Inputs'!A34="","",'Debt Inputs'!A34)</f>
        <v/>
      </c>
      <c r="C4334" s="19">
        <f>IF(B4334="","",IFERROR(VLOOKUP(B4334,'Debt Inputs'!$A$6:$M$105,2,FALSE),""))</f>
        <v/>
      </c>
      <c r="D4334" s="48">
        <f>IF(B4334="","",K4234)</f>
        <v/>
      </c>
      <c r="E4334" s="21">
        <f>IF(B4334="","",IFERROR(VLOOKUP(B4334,'Debt Inputs'!$A$6:$M$105,5,FALSE),0))</f>
        <v/>
      </c>
      <c r="F4334" s="48">
        <f>IF(D4334="","",IFERROR(D4334*E4334/12,0))</f>
        <v/>
      </c>
      <c r="G4334" s="48">
        <f>IF(D4334="","",MIN(IFERROR(VLOOKUP(B4334,'Debt Inputs'!$A$6:$M$105,7,FALSE),0),D4334+F4334))</f>
        <v/>
      </c>
      <c r="H4334" s="48">
        <f>IF(D4334="","",IF(L4334=1,MAX(0,'Debt Inputs'!$B$2-SUM($G$4306:$G$4405)),0))</f>
        <v/>
      </c>
      <c r="I4334" s="48">
        <f>IF(D4334="","",MIN(D4334+F4334,G4334+H4334))</f>
        <v/>
      </c>
      <c r="J4334" s="48">
        <f>IF(D4334="","",MIN(D4334,MAX(0,I4334-F4334)))</f>
        <v/>
      </c>
      <c r="K4334" s="48">
        <f>IF(D4334="","",MAX(0,D4334+F4334-I4334))</f>
        <v/>
      </c>
      <c r="L4334" s="18">
        <f>IF(D4334="","",IF(D4334&lt;=0,"",1+COUNTIFS($D$4306:$D$4405,"&gt;0",$E$4306:$E$4405,"&gt;"&amp;E4334)))</f>
        <v/>
      </c>
      <c r="M4334" s="18">
        <f>IF(D4334="","",IF(AND(K4334&gt;0,L4334=1),"Yes","No"))</f>
        <v/>
      </c>
      <c r="N4334" s="48">
        <f>IF(D4334="","",N4234+F4334)</f>
        <v/>
      </c>
      <c r="O4334" s="47">
        <f>IF(D4334="","",IF(AND(K4334=0,K4234&gt;0),C4334,""))</f>
        <v/>
      </c>
    </row>
    <row r="4335">
      <c r="A4335" s="49">
        <f>IF(B4335="","",DATE(YEAR('Debt Inputs'!$E$2),MONTH('Debt Inputs'!$E$2)+43,1))</f>
        <v/>
      </c>
      <c r="B4335" s="23">
        <f>IF('Debt Inputs'!A35="","",'Debt Inputs'!A35)</f>
        <v/>
      </c>
      <c r="C4335" s="24">
        <f>IF(B4335="","",IFERROR(VLOOKUP(B4335,'Debt Inputs'!$A$6:$M$105,2,FALSE),""))</f>
        <v/>
      </c>
      <c r="D4335" s="50">
        <f>IF(B4335="","",K4235)</f>
        <v/>
      </c>
      <c r="E4335" s="26">
        <f>IF(B4335="","",IFERROR(VLOOKUP(B4335,'Debt Inputs'!$A$6:$M$105,5,FALSE),0))</f>
        <v/>
      </c>
      <c r="F4335" s="50">
        <f>IF(D4335="","",IFERROR(D4335*E4335/12,0))</f>
        <v/>
      </c>
      <c r="G4335" s="50">
        <f>IF(D4335="","",MIN(IFERROR(VLOOKUP(B4335,'Debt Inputs'!$A$6:$M$105,7,FALSE),0),D4335+F4335))</f>
        <v/>
      </c>
      <c r="H4335" s="50">
        <f>IF(D4335="","",IF(L4335=1,MAX(0,'Debt Inputs'!$B$2-SUM($G$4306:$G$4405)),0))</f>
        <v/>
      </c>
      <c r="I4335" s="50">
        <f>IF(D4335="","",MIN(D4335+F4335,G4335+H4335))</f>
        <v/>
      </c>
      <c r="J4335" s="50">
        <f>IF(D4335="","",MIN(D4335,MAX(0,I4335-F4335)))</f>
        <v/>
      </c>
      <c r="K4335" s="50">
        <f>IF(D4335="","",MAX(0,D4335+F4335-I4335))</f>
        <v/>
      </c>
      <c r="L4335" s="23">
        <f>IF(D4335="","",IF(D4335&lt;=0,"",1+COUNTIFS($D$4306:$D$4405,"&gt;0",$E$4306:$E$4405,"&gt;"&amp;E4335)))</f>
        <v/>
      </c>
      <c r="M4335" s="23">
        <f>IF(D4335="","",IF(AND(K4335&gt;0,L4335=1),"Yes","No"))</f>
        <v/>
      </c>
      <c r="N4335" s="50">
        <f>IF(D4335="","",N4235+F4335)</f>
        <v/>
      </c>
      <c r="O4335" s="49">
        <f>IF(D4335="","",IF(AND(K4335=0,K4235&gt;0),C4335,""))</f>
        <v/>
      </c>
    </row>
    <row r="4336">
      <c r="A4336" s="47">
        <f>IF(B4336="","",DATE(YEAR('Debt Inputs'!$E$2),MONTH('Debt Inputs'!$E$2)+43,1))</f>
        <v/>
      </c>
      <c r="B4336" s="18">
        <f>IF('Debt Inputs'!A36="","",'Debt Inputs'!A36)</f>
        <v/>
      </c>
      <c r="C4336" s="19">
        <f>IF(B4336="","",IFERROR(VLOOKUP(B4336,'Debt Inputs'!$A$6:$M$105,2,FALSE),""))</f>
        <v/>
      </c>
      <c r="D4336" s="48">
        <f>IF(B4336="","",K4236)</f>
        <v/>
      </c>
      <c r="E4336" s="21">
        <f>IF(B4336="","",IFERROR(VLOOKUP(B4336,'Debt Inputs'!$A$6:$M$105,5,FALSE),0))</f>
        <v/>
      </c>
      <c r="F4336" s="48">
        <f>IF(D4336="","",IFERROR(D4336*E4336/12,0))</f>
        <v/>
      </c>
      <c r="G4336" s="48">
        <f>IF(D4336="","",MIN(IFERROR(VLOOKUP(B4336,'Debt Inputs'!$A$6:$M$105,7,FALSE),0),D4336+F4336))</f>
        <v/>
      </c>
      <c r="H4336" s="48">
        <f>IF(D4336="","",IF(L4336=1,MAX(0,'Debt Inputs'!$B$2-SUM($G$4306:$G$4405)),0))</f>
        <v/>
      </c>
      <c r="I4336" s="48">
        <f>IF(D4336="","",MIN(D4336+F4336,G4336+H4336))</f>
        <v/>
      </c>
      <c r="J4336" s="48">
        <f>IF(D4336="","",MIN(D4336,MAX(0,I4336-F4336)))</f>
        <v/>
      </c>
      <c r="K4336" s="48">
        <f>IF(D4336="","",MAX(0,D4336+F4336-I4336))</f>
        <v/>
      </c>
      <c r="L4336" s="18">
        <f>IF(D4336="","",IF(D4336&lt;=0,"",1+COUNTIFS($D$4306:$D$4405,"&gt;0",$E$4306:$E$4405,"&gt;"&amp;E4336)))</f>
        <v/>
      </c>
      <c r="M4336" s="18">
        <f>IF(D4336="","",IF(AND(K4336&gt;0,L4336=1),"Yes","No"))</f>
        <v/>
      </c>
      <c r="N4336" s="48">
        <f>IF(D4336="","",N4236+F4336)</f>
        <v/>
      </c>
      <c r="O4336" s="47">
        <f>IF(D4336="","",IF(AND(K4336=0,K4236&gt;0),C4336,""))</f>
        <v/>
      </c>
    </row>
    <row r="4337">
      <c r="A4337" s="49">
        <f>IF(B4337="","",DATE(YEAR('Debt Inputs'!$E$2),MONTH('Debt Inputs'!$E$2)+43,1))</f>
        <v/>
      </c>
      <c r="B4337" s="23">
        <f>IF('Debt Inputs'!A37="","",'Debt Inputs'!A37)</f>
        <v/>
      </c>
      <c r="C4337" s="24">
        <f>IF(B4337="","",IFERROR(VLOOKUP(B4337,'Debt Inputs'!$A$6:$M$105,2,FALSE),""))</f>
        <v/>
      </c>
      <c r="D4337" s="50">
        <f>IF(B4337="","",K4237)</f>
        <v/>
      </c>
      <c r="E4337" s="26">
        <f>IF(B4337="","",IFERROR(VLOOKUP(B4337,'Debt Inputs'!$A$6:$M$105,5,FALSE),0))</f>
        <v/>
      </c>
      <c r="F4337" s="50">
        <f>IF(D4337="","",IFERROR(D4337*E4337/12,0))</f>
        <v/>
      </c>
      <c r="G4337" s="50">
        <f>IF(D4337="","",MIN(IFERROR(VLOOKUP(B4337,'Debt Inputs'!$A$6:$M$105,7,FALSE),0),D4337+F4337))</f>
        <v/>
      </c>
      <c r="H4337" s="50">
        <f>IF(D4337="","",IF(L4337=1,MAX(0,'Debt Inputs'!$B$2-SUM($G$4306:$G$4405)),0))</f>
        <v/>
      </c>
      <c r="I4337" s="50">
        <f>IF(D4337="","",MIN(D4337+F4337,G4337+H4337))</f>
        <v/>
      </c>
      <c r="J4337" s="50">
        <f>IF(D4337="","",MIN(D4337,MAX(0,I4337-F4337)))</f>
        <v/>
      </c>
      <c r="K4337" s="50">
        <f>IF(D4337="","",MAX(0,D4337+F4337-I4337))</f>
        <v/>
      </c>
      <c r="L4337" s="23">
        <f>IF(D4337="","",IF(D4337&lt;=0,"",1+COUNTIFS($D$4306:$D$4405,"&gt;0",$E$4306:$E$4405,"&gt;"&amp;E4337)))</f>
        <v/>
      </c>
      <c r="M4337" s="23">
        <f>IF(D4337="","",IF(AND(K4337&gt;0,L4337=1),"Yes","No"))</f>
        <v/>
      </c>
      <c r="N4337" s="50">
        <f>IF(D4337="","",N4237+F4337)</f>
        <v/>
      </c>
      <c r="O4337" s="49">
        <f>IF(D4337="","",IF(AND(K4337=0,K4237&gt;0),C4337,""))</f>
        <v/>
      </c>
    </row>
    <row r="4338">
      <c r="A4338" s="47">
        <f>IF(B4338="","",DATE(YEAR('Debt Inputs'!$E$2),MONTH('Debt Inputs'!$E$2)+43,1))</f>
        <v/>
      </c>
      <c r="B4338" s="18">
        <f>IF('Debt Inputs'!A38="","",'Debt Inputs'!A38)</f>
        <v/>
      </c>
      <c r="C4338" s="19">
        <f>IF(B4338="","",IFERROR(VLOOKUP(B4338,'Debt Inputs'!$A$6:$M$105,2,FALSE),""))</f>
        <v/>
      </c>
      <c r="D4338" s="48">
        <f>IF(B4338="","",K4238)</f>
        <v/>
      </c>
      <c r="E4338" s="21">
        <f>IF(B4338="","",IFERROR(VLOOKUP(B4338,'Debt Inputs'!$A$6:$M$105,5,FALSE),0))</f>
        <v/>
      </c>
      <c r="F4338" s="48">
        <f>IF(D4338="","",IFERROR(D4338*E4338/12,0))</f>
        <v/>
      </c>
      <c r="G4338" s="48">
        <f>IF(D4338="","",MIN(IFERROR(VLOOKUP(B4338,'Debt Inputs'!$A$6:$M$105,7,FALSE),0),D4338+F4338))</f>
        <v/>
      </c>
      <c r="H4338" s="48">
        <f>IF(D4338="","",IF(L4338=1,MAX(0,'Debt Inputs'!$B$2-SUM($G$4306:$G$4405)),0))</f>
        <v/>
      </c>
      <c r="I4338" s="48">
        <f>IF(D4338="","",MIN(D4338+F4338,G4338+H4338))</f>
        <v/>
      </c>
      <c r="J4338" s="48">
        <f>IF(D4338="","",MIN(D4338,MAX(0,I4338-F4338)))</f>
        <v/>
      </c>
      <c r="K4338" s="48">
        <f>IF(D4338="","",MAX(0,D4338+F4338-I4338))</f>
        <v/>
      </c>
      <c r="L4338" s="18">
        <f>IF(D4338="","",IF(D4338&lt;=0,"",1+COUNTIFS($D$4306:$D$4405,"&gt;0",$E$4306:$E$4405,"&gt;"&amp;E4338)))</f>
        <v/>
      </c>
      <c r="M4338" s="18">
        <f>IF(D4338="","",IF(AND(K4338&gt;0,L4338=1),"Yes","No"))</f>
        <v/>
      </c>
      <c r="N4338" s="48">
        <f>IF(D4338="","",N4238+F4338)</f>
        <v/>
      </c>
      <c r="O4338" s="47">
        <f>IF(D4338="","",IF(AND(K4338=0,K4238&gt;0),C4338,""))</f>
        <v/>
      </c>
    </row>
    <row r="4339">
      <c r="A4339" s="49">
        <f>IF(B4339="","",DATE(YEAR('Debt Inputs'!$E$2),MONTH('Debt Inputs'!$E$2)+43,1))</f>
        <v/>
      </c>
      <c r="B4339" s="23">
        <f>IF('Debt Inputs'!A39="","",'Debt Inputs'!A39)</f>
        <v/>
      </c>
      <c r="C4339" s="24">
        <f>IF(B4339="","",IFERROR(VLOOKUP(B4339,'Debt Inputs'!$A$6:$M$105,2,FALSE),""))</f>
        <v/>
      </c>
      <c r="D4339" s="50">
        <f>IF(B4339="","",K4239)</f>
        <v/>
      </c>
      <c r="E4339" s="26">
        <f>IF(B4339="","",IFERROR(VLOOKUP(B4339,'Debt Inputs'!$A$6:$M$105,5,FALSE),0))</f>
        <v/>
      </c>
      <c r="F4339" s="50">
        <f>IF(D4339="","",IFERROR(D4339*E4339/12,0))</f>
        <v/>
      </c>
      <c r="G4339" s="50">
        <f>IF(D4339="","",MIN(IFERROR(VLOOKUP(B4339,'Debt Inputs'!$A$6:$M$105,7,FALSE),0),D4339+F4339))</f>
        <v/>
      </c>
      <c r="H4339" s="50">
        <f>IF(D4339="","",IF(L4339=1,MAX(0,'Debt Inputs'!$B$2-SUM($G$4306:$G$4405)),0))</f>
        <v/>
      </c>
      <c r="I4339" s="50">
        <f>IF(D4339="","",MIN(D4339+F4339,G4339+H4339))</f>
        <v/>
      </c>
      <c r="J4339" s="50">
        <f>IF(D4339="","",MIN(D4339,MAX(0,I4339-F4339)))</f>
        <v/>
      </c>
      <c r="K4339" s="50">
        <f>IF(D4339="","",MAX(0,D4339+F4339-I4339))</f>
        <v/>
      </c>
      <c r="L4339" s="23">
        <f>IF(D4339="","",IF(D4339&lt;=0,"",1+COUNTIFS($D$4306:$D$4405,"&gt;0",$E$4306:$E$4405,"&gt;"&amp;E4339)))</f>
        <v/>
      </c>
      <c r="M4339" s="23">
        <f>IF(D4339="","",IF(AND(K4339&gt;0,L4339=1),"Yes","No"))</f>
        <v/>
      </c>
      <c r="N4339" s="50">
        <f>IF(D4339="","",N4239+F4339)</f>
        <v/>
      </c>
      <c r="O4339" s="49">
        <f>IF(D4339="","",IF(AND(K4339=0,K4239&gt;0),C4339,""))</f>
        <v/>
      </c>
    </row>
    <row r="4340">
      <c r="A4340" s="47">
        <f>IF(B4340="","",DATE(YEAR('Debt Inputs'!$E$2),MONTH('Debt Inputs'!$E$2)+43,1))</f>
        <v/>
      </c>
      <c r="B4340" s="18">
        <f>IF('Debt Inputs'!A40="","",'Debt Inputs'!A40)</f>
        <v/>
      </c>
      <c r="C4340" s="19">
        <f>IF(B4340="","",IFERROR(VLOOKUP(B4340,'Debt Inputs'!$A$6:$M$105,2,FALSE),""))</f>
        <v/>
      </c>
      <c r="D4340" s="48">
        <f>IF(B4340="","",K4240)</f>
        <v/>
      </c>
      <c r="E4340" s="21">
        <f>IF(B4340="","",IFERROR(VLOOKUP(B4340,'Debt Inputs'!$A$6:$M$105,5,FALSE),0))</f>
        <v/>
      </c>
      <c r="F4340" s="48">
        <f>IF(D4340="","",IFERROR(D4340*E4340/12,0))</f>
        <v/>
      </c>
      <c r="G4340" s="48">
        <f>IF(D4340="","",MIN(IFERROR(VLOOKUP(B4340,'Debt Inputs'!$A$6:$M$105,7,FALSE),0),D4340+F4340))</f>
        <v/>
      </c>
      <c r="H4340" s="48">
        <f>IF(D4340="","",IF(L4340=1,MAX(0,'Debt Inputs'!$B$2-SUM($G$4306:$G$4405)),0))</f>
        <v/>
      </c>
      <c r="I4340" s="48">
        <f>IF(D4340="","",MIN(D4340+F4340,G4340+H4340))</f>
        <v/>
      </c>
      <c r="J4340" s="48">
        <f>IF(D4340="","",MIN(D4340,MAX(0,I4340-F4340)))</f>
        <v/>
      </c>
      <c r="K4340" s="48">
        <f>IF(D4340="","",MAX(0,D4340+F4340-I4340))</f>
        <v/>
      </c>
      <c r="L4340" s="18">
        <f>IF(D4340="","",IF(D4340&lt;=0,"",1+COUNTIFS($D$4306:$D$4405,"&gt;0",$E$4306:$E$4405,"&gt;"&amp;E4340)))</f>
        <v/>
      </c>
      <c r="M4340" s="18">
        <f>IF(D4340="","",IF(AND(K4340&gt;0,L4340=1),"Yes","No"))</f>
        <v/>
      </c>
      <c r="N4340" s="48">
        <f>IF(D4340="","",N4240+F4340)</f>
        <v/>
      </c>
      <c r="O4340" s="47">
        <f>IF(D4340="","",IF(AND(K4340=0,K4240&gt;0),C4340,""))</f>
        <v/>
      </c>
    </row>
    <row r="4341">
      <c r="A4341" s="49">
        <f>IF(B4341="","",DATE(YEAR('Debt Inputs'!$E$2),MONTH('Debt Inputs'!$E$2)+43,1))</f>
        <v/>
      </c>
      <c r="B4341" s="23">
        <f>IF('Debt Inputs'!A41="","",'Debt Inputs'!A41)</f>
        <v/>
      </c>
      <c r="C4341" s="24">
        <f>IF(B4341="","",IFERROR(VLOOKUP(B4341,'Debt Inputs'!$A$6:$M$105,2,FALSE),""))</f>
        <v/>
      </c>
      <c r="D4341" s="50">
        <f>IF(B4341="","",K4241)</f>
        <v/>
      </c>
      <c r="E4341" s="26">
        <f>IF(B4341="","",IFERROR(VLOOKUP(B4341,'Debt Inputs'!$A$6:$M$105,5,FALSE),0))</f>
        <v/>
      </c>
      <c r="F4341" s="50">
        <f>IF(D4341="","",IFERROR(D4341*E4341/12,0))</f>
        <v/>
      </c>
      <c r="G4341" s="50">
        <f>IF(D4341="","",MIN(IFERROR(VLOOKUP(B4341,'Debt Inputs'!$A$6:$M$105,7,FALSE),0),D4341+F4341))</f>
        <v/>
      </c>
      <c r="H4341" s="50">
        <f>IF(D4341="","",IF(L4341=1,MAX(0,'Debt Inputs'!$B$2-SUM($G$4306:$G$4405)),0))</f>
        <v/>
      </c>
      <c r="I4341" s="50">
        <f>IF(D4341="","",MIN(D4341+F4341,G4341+H4341))</f>
        <v/>
      </c>
      <c r="J4341" s="50">
        <f>IF(D4341="","",MIN(D4341,MAX(0,I4341-F4341)))</f>
        <v/>
      </c>
      <c r="K4341" s="50">
        <f>IF(D4341="","",MAX(0,D4341+F4341-I4341))</f>
        <v/>
      </c>
      <c r="L4341" s="23">
        <f>IF(D4341="","",IF(D4341&lt;=0,"",1+COUNTIFS($D$4306:$D$4405,"&gt;0",$E$4306:$E$4405,"&gt;"&amp;E4341)))</f>
        <v/>
      </c>
      <c r="M4341" s="23">
        <f>IF(D4341="","",IF(AND(K4341&gt;0,L4341=1),"Yes","No"))</f>
        <v/>
      </c>
      <c r="N4341" s="50">
        <f>IF(D4341="","",N4241+F4341)</f>
        <v/>
      </c>
      <c r="O4341" s="49">
        <f>IF(D4341="","",IF(AND(K4341=0,K4241&gt;0),C4341,""))</f>
        <v/>
      </c>
    </row>
    <row r="4342">
      <c r="A4342" s="47">
        <f>IF(B4342="","",DATE(YEAR('Debt Inputs'!$E$2),MONTH('Debt Inputs'!$E$2)+43,1))</f>
        <v/>
      </c>
      <c r="B4342" s="18">
        <f>IF('Debt Inputs'!A42="","",'Debt Inputs'!A42)</f>
        <v/>
      </c>
      <c r="C4342" s="19">
        <f>IF(B4342="","",IFERROR(VLOOKUP(B4342,'Debt Inputs'!$A$6:$M$105,2,FALSE),""))</f>
        <v/>
      </c>
      <c r="D4342" s="48">
        <f>IF(B4342="","",K4242)</f>
        <v/>
      </c>
      <c r="E4342" s="21">
        <f>IF(B4342="","",IFERROR(VLOOKUP(B4342,'Debt Inputs'!$A$6:$M$105,5,FALSE),0))</f>
        <v/>
      </c>
      <c r="F4342" s="48">
        <f>IF(D4342="","",IFERROR(D4342*E4342/12,0))</f>
        <v/>
      </c>
      <c r="G4342" s="48">
        <f>IF(D4342="","",MIN(IFERROR(VLOOKUP(B4342,'Debt Inputs'!$A$6:$M$105,7,FALSE),0),D4342+F4342))</f>
        <v/>
      </c>
      <c r="H4342" s="48">
        <f>IF(D4342="","",IF(L4342=1,MAX(0,'Debt Inputs'!$B$2-SUM($G$4306:$G$4405)),0))</f>
        <v/>
      </c>
      <c r="I4342" s="48">
        <f>IF(D4342="","",MIN(D4342+F4342,G4342+H4342))</f>
        <v/>
      </c>
      <c r="J4342" s="48">
        <f>IF(D4342="","",MIN(D4342,MAX(0,I4342-F4342)))</f>
        <v/>
      </c>
      <c r="K4342" s="48">
        <f>IF(D4342="","",MAX(0,D4342+F4342-I4342))</f>
        <v/>
      </c>
      <c r="L4342" s="18">
        <f>IF(D4342="","",IF(D4342&lt;=0,"",1+COUNTIFS($D$4306:$D$4405,"&gt;0",$E$4306:$E$4405,"&gt;"&amp;E4342)))</f>
        <v/>
      </c>
      <c r="M4342" s="18">
        <f>IF(D4342="","",IF(AND(K4342&gt;0,L4342=1),"Yes","No"))</f>
        <v/>
      </c>
      <c r="N4342" s="48">
        <f>IF(D4342="","",N4242+F4342)</f>
        <v/>
      </c>
      <c r="O4342" s="47">
        <f>IF(D4342="","",IF(AND(K4342=0,K4242&gt;0),C4342,""))</f>
        <v/>
      </c>
    </row>
    <row r="4343">
      <c r="A4343" s="49">
        <f>IF(B4343="","",DATE(YEAR('Debt Inputs'!$E$2),MONTH('Debt Inputs'!$E$2)+43,1))</f>
        <v/>
      </c>
      <c r="B4343" s="23">
        <f>IF('Debt Inputs'!A43="","",'Debt Inputs'!A43)</f>
        <v/>
      </c>
      <c r="C4343" s="24">
        <f>IF(B4343="","",IFERROR(VLOOKUP(B4343,'Debt Inputs'!$A$6:$M$105,2,FALSE),""))</f>
        <v/>
      </c>
      <c r="D4343" s="50">
        <f>IF(B4343="","",K4243)</f>
        <v/>
      </c>
      <c r="E4343" s="26">
        <f>IF(B4343="","",IFERROR(VLOOKUP(B4343,'Debt Inputs'!$A$6:$M$105,5,FALSE),0))</f>
        <v/>
      </c>
      <c r="F4343" s="50">
        <f>IF(D4343="","",IFERROR(D4343*E4343/12,0))</f>
        <v/>
      </c>
      <c r="G4343" s="50">
        <f>IF(D4343="","",MIN(IFERROR(VLOOKUP(B4343,'Debt Inputs'!$A$6:$M$105,7,FALSE),0),D4343+F4343))</f>
        <v/>
      </c>
      <c r="H4343" s="50">
        <f>IF(D4343="","",IF(L4343=1,MAX(0,'Debt Inputs'!$B$2-SUM($G$4306:$G$4405)),0))</f>
        <v/>
      </c>
      <c r="I4343" s="50">
        <f>IF(D4343="","",MIN(D4343+F4343,G4343+H4343))</f>
        <v/>
      </c>
      <c r="J4343" s="50">
        <f>IF(D4343="","",MIN(D4343,MAX(0,I4343-F4343)))</f>
        <v/>
      </c>
      <c r="K4343" s="50">
        <f>IF(D4343="","",MAX(0,D4343+F4343-I4343))</f>
        <v/>
      </c>
      <c r="L4343" s="23">
        <f>IF(D4343="","",IF(D4343&lt;=0,"",1+COUNTIFS($D$4306:$D$4405,"&gt;0",$E$4306:$E$4405,"&gt;"&amp;E4343)))</f>
        <v/>
      </c>
      <c r="M4343" s="23">
        <f>IF(D4343="","",IF(AND(K4343&gt;0,L4343=1),"Yes","No"))</f>
        <v/>
      </c>
      <c r="N4343" s="50">
        <f>IF(D4343="","",N4243+F4343)</f>
        <v/>
      </c>
      <c r="O4343" s="49">
        <f>IF(D4343="","",IF(AND(K4343=0,K4243&gt;0),C4343,""))</f>
        <v/>
      </c>
    </row>
    <row r="4344">
      <c r="A4344" s="47">
        <f>IF(B4344="","",DATE(YEAR('Debt Inputs'!$E$2),MONTH('Debt Inputs'!$E$2)+43,1))</f>
        <v/>
      </c>
      <c r="B4344" s="18">
        <f>IF('Debt Inputs'!A44="","",'Debt Inputs'!A44)</f>
        <v/>
      </c>
      <c r="C4344" s="19">
        <f>IF(B4344="","",IFERROR(VLOOKUP(B4344,'Debt Inputs'!$A$6:$M$105,2,FALSE),""))</f>
        <v/>
      </c>
      <c r="D4344" s="48">
        <f>IF(B4344="","",K4244)</f>
        <v/>
      </c>
      <c r="E4344" s="21">
        <f>IF(B4344="","",IFERROR(VLOOKUP(B4344,'Debt Inputs'!$A$6:$M$105,5,FALSE),0))</f>
        <v/>
      </c>
      <c r="F4344" s="48">
        <f>IF(D4344="","",IFERROR(D4344*E4344/12,0))</f>
        <v/>
      </c>
      <c r="G4344" s="48">
        <f>IF(D4344="","",MIN(IFERROR(VLOOKUP(B4344,'Debt Inputs'!$A$6:$M$105,7,FALSE),0),D4344+F4344))</f>
        <v/>
      </c>
      <c r="H4344" s="48">
        <f>IF(D4344="","",IF(L4344=1,MAX(0,'Debt Inputs'!$B$2-SUM($G$4306:$G$4405)),0))</f>
        <v/>
      </c>
      <c r="I4344" s="48">
        <f>IF(D4344="","",MIN(D4344+F4344,G4344+H4344))</f>
        <v/>
      </c>
      <c r="J4344" s="48">
        <f>IF(D4344="","",MIN(D4344,MAX(0,I4344-F4344)))</f>
        <v/>
      </c>
      <c r="K4344" s="48">
        <f>IF(D4344="","",MAX(0,D4344+F4344-I4344))</f>
        <v/>
      </c>
      <c r="L4344" s="18">
        <f>IF(D4344="","",IF(D4344&lt;=0,"",1+COUNTIFS($D$4306:$D$4405,"&gt;0",$E$4306:$E$4405,"&gt;"&amp;E4344)))</f>
        <v/>
      </c>
      <c r="M4344" s="18">
        <f>IF(D4344="","",IF(AND(K4344&gt;0,L4344=1),"Yes","No"))</f>
        <v/>
      </c>
      <c r="N4344" s="48">
        <f>IF(D4344="","",N4244+F4344)</f>
        <v/>
      </c>
      <c r="O4344" s="47">
        <f>IF(D4344="","",IF(AND(K4344=0,K4244&gt;0),C4344,""))</f>
        <v/>
      </c>
    </row>
    <row r="4345">
      <c r="A4345" s="49">
        <f>IF(B4345="","",DATE(YEAR('Debt Inputs'!$E$2),MONTH('Debt Inputs'!$E$2)+43,1))</f>
        <v/>
      </c>
      <c r="B4345" s="23">
        <f>IF('Debt Inputs'!A45="","",'Debt Inputs'!A45)</f>
        <v/>
      </c>
      <c r="C4345" s="24">
        <f>IF(B4345="","",IFERROR(VLOOKUP(B4345,'Debt Inputs'!$A$6:$M$105,2,FALSE),""))</f>
        <v/>
      </c>
      <c r="D4345" s="50">
        <f>IF(B4345="","",K4245)</f>
        <v/>
      </c>
      <c r="E4345" s="26">
        <f>IF(B4345="","",IFERROR(VLOOKUP(B4345,'Debt Inputs'!$A$6:$M$105,5,FALSE),0))</f>
        <v/>
      </c>
      <c r="F4345" s="50">
        <f>IF(D4345="","",IFERROR(D4345*E4345/12,0))</f>
        <v/>
      </c>
      <c r="G4345" s="50">
        <f>IF(D4345="","",MIN(IFERROR(VLOOKUP(B4345,'Debt Inputs'!$A$6:$M$105,7,FALSE),0),D4345+F4345))</f>
        <v/>
      </c>
      <c r="H4345" s="50">
        <f>IF(D4345="","",IF(L4345=1,MAX(0,'Debt Inputs'!$B$2-SUM($G$4306:$G$4405)),0))</f>
        <v/>
      </c>
      <c r="I4345" s="50">
        <f>IF(D4345="","",MIN(D4345+F4345,G4345+H4345))</f>
        <v/>
      </c>
      <c r="J4345" s="50">
        <f>IF(D4345="","",MIN(D4345,MAX(0,I4345-F4345)))</f>
        <v/>
      </c>
      <c r="K4345" s="50">
        <f>IF(D4345="","",MAX(0,D4345+F4345-I4345))</f>
        <v/>
      </c>
      <c r="L4345" s="23">
        <f>IF(D4345="","",IF(D4345&lt;=0,"",1+COUNTIFS($D$4306:$D$4405,"&gt;0",$E$4306:$E$4405,"&gt;"&amp;E4345)))</f>
        <v/>
      </c>
      <c r="M4345" s="23">
        <f>IF(D4345="","",IF(AND(K4345&gt;0,L4345=1),"Yes","No"))</f>
        <v/>
      </c>
      <c r="N4345" s="50">
        <f>IF(D4345="","",N4245+F4345)</f>
        <v/>
      </c>
      <c r="O4345" s="49">
        <f>IF(D4345="","",IF(AND(K4345=0,K4245&gt;0),C4345,""))</f>
        <v/>
      </c>
    </row>
    <row r="4346">
      <c r="A4346" s="47">
        <f>IF(B4346="","",DATE(YEAR('Debt Inputs'!$E$2),MONTH('Debt Inputs'!$E$2)+43,1))</f>
        <v/>
      </c>
      <c r="B4346" s="18">
        <f>IF('Debt Inputs'!A46="","",'Debt Inputs'!A46)</f>
        <v/>
      </c>
      <c r="C4346" s="19">
        <f>IF(B4346="","",IFERROR(VLOOKUP(B4346,'Debt Inputs'!$A$6:$M$105,2,FALSE),""))</f>
        <v/>
      </c>
      <c r="D4346" s="48">
        <f>IF(B4346="","",K4246)</f>
        <v/>
      </c>
      <c r="E4346" s="21">
        <f>IF(B4346="","",IFERROR(VLOOKUP(B4346,'Debt Inputs'!$A$6:$M$105,5,FALSE),0))</f>
        <v/>
      </c>
      <c r="F4346" s="48">
        <f>IF(D4346="","",IFERROR(D4346*E4346/12,0))</f>
        <v/>
      </c>
      <c r="G4346" s="48">
        <f>IF(D4346="","",MIN(IFERROR(VLOOKUP(B4346,'Debt Inputs'!$A$6:$M$105,7,FALSE),0),D4346+F4346))</f>
        <v/>
      </c>
      <c r="H4346" s="48">
        <f>IF(D4346="","",IF(L4346=1,MAX(0,'Debt Inputs'!$B$2-SUM($G$4306:$G$4405)),0))</f>
        <v/>
      </c>
      <c r="I4346" s="48">
        <f>IF(D4346="","",MIN(D4346+F4346,G4346+H4346))</f>
        <v/>
      </c>
      <c r="J4346" s="48">
        <f>IF(D4346="","",MIN(D4346,MAX(0,I4346-F4346)))</f>
        <v/>
      </c>
      <c r="K4346" s="48">
        <f>IF(D4346="","",MAX(0,D4346+F4346-I4346))</f>
        <v/>
      </c>
      <c r="L4346" s="18">
        <f>IF(D4346="","",IF(D4346&lt;=0,"",1+COUNTIFS($D$4306:$D$4405,"&gt;0",$E$4306:$E$4405,"&gt;"&amp;E4346)))</f>
        <v/>
      </c>
      <c r="M4346" s="18">
        <f>IF(D4346="","",IF(AND(K4346&gt;0,L4346=1),"Yes","No"))</f>
        <v/>
      </c>
      <c r="N4346" s="48">
        <f>IF(D4346="","",N4246+F4346)</f>
        <v/>
      </c>
      <c r="O4346" s="47">
        <f>IF(D4346="","",IF(AND(K4346=0,K4246&gt;0),C4346,""))</f>
        <v/>
      </c>
    </row>
    <row r="4347">
      <c r="A4347" s="49">
        <f>IF(B4347="","",DATE(YEAR('Debt Inputs'!$E$2),MONTH('Debt Inputs'!$E$2)+43,1))</f>
        <v/>
      </c>
      <c r="B4347" s="23">
        <f>IF('Debt Inputs'!A47="","",'Debt Inputs'!A47)</f>
        <v/>
      </c>
      <c r="C4347" s="24">
        <f>IF(B4347="","",IFERROR(VLOOKUP(B4347,'Debt Inputs'!$A$6:$M$105,2,FALSE),""))</f>
        <v/>
      </c>
      <c r="D4347" s="50">
        <f>IF(B4347="","",K4247)</f>
        <v/>
      </c>
      <c r="E4347" s="26">
        <f>IF(B4347="","",IFERROR(VLOOKUP(B4347,'Debt Inputs'!$A$6:$M$105,5,FALSE),0))</f>
        <v/>
      </c>
      <c r="F4347" s="50">
        <f>IF(D4347="","",IFERROR(D4347*E4347/12,0))</f>
        <v/>
      </c>
      <c r="G4347" s="50">
        <f>IF(D4347="","",MIN(IFERROR(VLOOKUP(B4347,'Debt Inputs'!$A$6:$M$105,7,FALSE),0),D4347+F4347))</f>
        <v/>
      </c>
      <c r="H4347" s="50">
        <f>IF(D4347="","",IF(L4347=1,MAX(0,'Debt Inputs'!$B$2-SUM($G$4306:$G$4405)),0))</f>
        <v/>
      </c>
      <c r="I4347" s="50">
        <f>IF(D4347="","",MIN(D4347+F4347,G4347+H4347))</f>
        <v/>
      </c>
      <c r="J4347" s="50">
        <f>IF(D4347="","",MIN(D4347,MAX(0,I4347-F4347)))</f>
        <v/>
      </c>
      <c r="K4347" s="50">
        <f>IF(D4347="","",MAX(0,D4347+F4347-I4347))</f>
        <v/>
      </c>
      <c r="L4347" s="23">
        <f>IF(D4347="","",IF(D4347&lt;=0,"",1+COUNTIFS($D$4306:$D$4405,"&gt;0",$E$4306:$E$4405,"&gt;"&amp;E4347)))</f>
        <v/>
      </c>
      <c r="M4347" s="23">
        <f>IF(D4347="","",IF(AND(K4347&gt;0,L4347=1),"Yes","No"))</f>
        <v/>
      </c>
      <c r="N4347" s="50">
        <f>IF(D4347="","",N4247+F4347)</f>
        <v/>
      </c>
      <c r="O4347" s="49">
        <f>IF(D4347="","",IF(AND(K4347=0,K4247&gt;0),C4347,""))</f>
        <v/>
      </c>
    </row>
    <row r="4348">
      <c r="A4348" s="47">
        <f>IF(B4348="","",DATE(YEAR('Debt Inputs'!$E$2),MONTH('Debt Inputs'!$E$2)+43,1))</f>
        <v/>
      </c>
      <c r="B4348" s="18">
        <f>IF('Debt Inputs'!A48="","",'Debt Inputs'!A48)</f>
        <v/>
      </c>
      <c r="C4348" s="19">
        <f>IF(B4348="","",IFERROR(VLOOKUP(B4348,'Debt Inputs'!$A$6:$M$105,2,FALSE),""))</f>
        <v/>
      </c>
      <c r="D4348" s="48">
        <f>IF(B4348="","",K4248)</f>
        <v/>
      </c>
      <c r="E4348" s="21">
        <f>IF(B4348="","",IFERROR(VLOOKUP(B4348,'Debt Inputs'!$A$6:$M$105,5,FALSE),0))</f>
        <v/>
      </c>
      <c r="F4348" s="48">
        <f>IF(D4348="","",IFERROR(D4348*E4348/12,0))</f>
        <v/>
      </c>
      <c r="G4348" s="48">
        <f>IF(D4348="","",MIN(IFERROR(VLOOKUP(B4348,'Debt Inputs'!$A$6:$M$105,7,FALSE),0),D4348+F4348))</f>
        <v/>
      </c>
      <c r="H4348" s="48">
        <f>IF(D4348="","",IF(L4348=1,MAX(0,'Debt Inputs'!$B$2-SUM($G$4306:$G$4405)),0))</f>
        <v/>
      </c>
      <c r="I4348" s="48">
        <f>IF(D4348="","",MIN(D4348+F4348,G4348+H4348))</f>
        <v/>
      </c>
      <c r="J4348" s="48">
        <f>IF(D4348="","",MIN(D4348,MAX(0,I4348-F4348)))</f>
        <v/>
      </c>
      <c r="K4348" s="48">
        <f>IF(D4348="","",MAX(0,D4348+F4348-I4348))</f>
        <v/>
      </c>
      <c r="L4348" s="18">
        <f>IF(D4348="","",IF(D4348&lt;=0,"",1+COUNTIFS($D$4306:$D$4405,"&gt;0",$E$4306:$E$4405,"&gt;"&amp;E4348)))</f>
        <v/>
      </c>
      <c r="M4348" s="18">
        <f>IF(D4348="","",IF(AND(K4348&gt;0,L4348=1),"Yes","No"))</f>
        <v/>
      </c>
      <c r="N4348" s="48">
        <f>IF(D4348="","",N4248+F4348)</f>
        <v/>
      </c>
      <c r="O4348" s="47">
        <f>IF(D4348="","",IF(AND(K4348=0,K4248&gt;0),C4348,""))</f>
        <v/>
      </c>
    </row>
    <row r="4349">
      <c r="A4349" s="49">
        <f>IF(B4349="","",DATE(YEAR('Debt Inputs'!$E$2),MONTH('Debt Inputs'!$E$2)+43,1))</f>
        <v/>
      </c>
      <c r="B4349" s="23">
        <f>IF('Debt Inputs'!A49="","",'Debt Inputs'!A49)</f>
        <v/>
      </c>
      <c r="C4349" s="24">
        <f>IF(B4349="","",IFERROR(VLOOKUP(B4349,'Debt Inputs'!$A$6:$M$105,2,FALSE),""))</f>
        <v/>
      </c>
      <c r="D4349" s="50">
        <f>IF(B4349="","",K4249)</f>
        <v/>
      </c>
      <c r="E4349" s="26">
        <f>IF(B4349="","",IFERROR(VLOOKUP(B4349,'Debt Inputs'!$A$6:$M$105,5,FALSE),0))</f>
        <v/>
      </c>
      <c r="F4349" s="50">
        <f>IF(D4349="","",IFERROR(D4349*E4349/12,0))</f>
        <v/>
      </c>
      <c r="G4349" s="50">
        <f>IF(D4349="","",MIN(IFERROR(VLOOKUP(B4349,'Debt Inputs'!$A$6:$M$105,7,FALSE),0),D4349+F4349))</f>
        <v/>
      </c>
      <c r="H4349" s="50">
        <f>IF(D4349="","",IF(L4349=1,MAX(0,'Debt Inputs'!$B$2-SUM($G$4306:$G$4405)),0))</f>
        <v/>
      </c>
      <c r="I4349" s="50">
        <f>IF(D4349="","",MIN(D4349+F4349,G4349+H4349))</f>
        <v/>
      </c>
      <c r="J4349" s="50">
        <f>IF(D4349="","",MIN(D4349,MAX(0,I4349-F4349)))</f>
        <v/>
      </c>
      <c r="K4349" s="50">
        <f>IF(D4349="","",MAX(0,D4349+F4349-I4349))</f>
        <v/>
      </c>
      <c r="L4349" s="23">
        <f>IF(D4349="","",IF(D4349&lt;=0,"",1+COUNTIFS($D$4306:$D$4405,"&gt;0",$E$4306:$E$4405,"&gt;"&amp;E4349)))</f>
        <v/>
      </c>
      <c r="M4349" s="23">
        <f>IF(D4349="","",IF(AND(K4349&gt;0,L4349=1),"Yes","No"))</f>
        <v/>
      </c>
      <c r="N4349" s="50">
        <f>IF(D4349="","",N4249+F4349)</f>
        <v/>
      </c>
      <c r="O4349" s="49">
        <f>IF(D4349="","",IF(AND(K4349=0,K4249&gt;0),C4349,""))</f>
        <v/>
      </c>
    </row>
    <row r="4350">
      <c r="A4350" s="47">
        <f>IF(B4350="","",DATE(YEAR('Debt Inputs'!$E$2),MONTH('Debt Inputs'!$E$2)+43,1))</f>
        <v/>
      </c>
      <c r="B4350" s="18">
        <f>IF('Debt Inputs'!A50="","",'Debt Inputs'!A50)</f>
        <v/>
      </c>
      <c r="C4350" s="19">
        <f>IF(B4350="","",IFERROR(VLOOKUP(B4350,'Debt Inputs'!$A$6:$M$105,2,FALSE),""))</f>
        <v/>
      </c>
      <c r="D4350" s="48">
        <f>IF(B4350="","",K4250)</f>
        <v/>
      </c>
      <c r="E4350" s="21">
        <f>IF(B4350="","",IFERROR(VLOOKUP(B4350,'Debt Inputs'!$A$6:$M$105,5,FALSE),0))</f>
        <v/>
      </c>
      <c r="F4350" s="48">
        <f>IF(D4350="","",IFERROR(D4350*E4350/12,0))</f>
        <v/>
      </c>
      <c r="G4350" s="48">
        <f>IF(D4350="","",MIN(IFERROR(VLOOKUP(B4350,'Debt Inputs'!$A$6:$M$105,7,FALSE),0),D4350+F4350))</f>
        <v/>
      </c>
      <c r="H4350" s="48">
        <f>IF(D4350="","",IF(L4350=1,MAX(0,'Debt Inputs'!$B$2-SUM($G$4306:$G$4405)),0))</f>
        <v/>
      </c>
      <c r="I4350" s="48">
        <f>IF(D4350="","",MIN(D4350+F4350,G4350+H4350))</f>
        <v/>
      </c>
      <c r="J4350" s="48">
        <f>IF(D4350="","",MIN(D4350,MAX(0,I4350-F4350)))</f>
        <v/>
      </c>
      <c r="K4350" s="48">
        <f>IF(D4350="","",MAX(0,D4350+F4350-I4350))</f>
        <v/>
      </c>
      <c r="L4350" s="18">
        <f>IF(D4350="","",IF(D4350&lt;=0,"",1+COUNTIFS($D$4306:$D$4405,"&gt;0",$E$4306:$E$4405,"&gt;"&amp;E4350)))</f>
        <v/>
      </c>
      <c r="M4350" s="18">
        <f>IF(D4350="","",IF(AND(K4350&gt;0,L4350=1),"Yes","No"))</f>
        <v/>
      </c>
      <c r="N4350" s="48">
        <f>IF(D4350="","",N4250+F4350)</f>
        <v/>
      </c>
      <c r="O4350" s="47">
        <f>IF(D4350="","",IF(AND(K4350=0,K4250&gt;0),C4350,""))</f>
        <v/>
      </c>
    </row>
    <row r="4351">
      <c r="A4351" s="49">
        <f>IF(B4351="","",DATE(YEAR('Debt Inputs'!$E$2),MONTH('Debt Inputs'!$E$2)+43,1))</f>
        <v/>
      </c>
      <c r="B4351" s="23">
        <f>IF('Debt Inputs'!A51="","",'Debt Inputs'!A51)</f>
        <v/>
      </c>
      <c r="C4351" s="24">
        <f>IF(B4351="","",IFERROR(VLOOKUP(B4351,'Debt Inputs'!$A$6:$M$105,2,FALSE),""))</f>
        <v/>
      </c>
      <c r="D4351" s="50">
        <f>IF(B4351="","",K4251)</f>
        <v/>
      </c>
      <c r="E4351" s="26">
        <f>IF(B4351="","",IFERROR(VLOOKUP(B4351,'Debt Inputs'!$A$6:$M$105,5,FALSE),0))</f>
        <v/>
      </c>
      <c r="F4351" s="50">
        <f>IF(D4351="","",IFERROR(D4351*E4351/12,0))</f>
        <v/>
      </c>
      <c r="G4351" s="50">
        <f>IF(D4351="","",MIN(IFERROR(VLOOKUP(B4351,'Debt Inputs'!$A$6:$M$105,7,FALSE),0),D4351+F4351))</f>
        <v/>
      </c>
      <c r="H4351" s="50">
        <f>IF(D4351="","",IF(L4351=1,MAX(0,'Debt Inputs'!$B$2-SUM($G$4306:$G$4405)),0))</f>
        <v/>
      </c>
      <c r="I4351" s="50">
        <f>IF(D4351="","",MIN(D4351+F4351,G4351+H4351))</f>
        <v/>
      </c>
      <c r="J4351" s="50">
        <f>IF(D4351="","",MIN(D4351,MAX(0,I4351-F4351)))</f>
        <v/>
      </c>
      <c r="K4351" s="50">
        <f>IF(D4351="","",MAX(0,D4351+F4351-I4351))</f>
        <v/>
      </c>
      <c r="L4351" s="23">
        <f>IF(D4351="","",IF(D4351&lt;=0,"",1+COUNTIFS($D$4306:$D$4405,"&gt;0",$E$4306:$E$4405,"&gt;"&amp;E4351)))</f>
        <v/>
      </c>
      <c r="M4351" s="23">
        <f>IF(D4351="","",IF(AND(K4351&gt;0,L4351=1),"Yes","No"))</f>
        <v/>
      </c>
      <c r="N4351" s="50">
        <f>IF(D4351="","",N4251+F4351)</f>
        <v/>
      </c>
      <c r="O4351" s="49">
        <f>IF(D4351="","",IF(AND(K4351=0,K4251&gt;0),C4351,""))</f>
        <v/>
      </c>
    </row>
    <row r="4352">
      <c r="A4352" s="47">
        <f>IF(B4352="","",DATE(YEAR('Debt Inputs'!$E$2),MONTH('Debt Inputs'!$E$2)+43,1))</f>
        <v/>
      </c>
      <c r="B4352" s="18">
        <f>IF('Debt Inputs'!A52="","",'Debt Inputs'!A52)</f>
        <v/>
      </c>
      <c r="C4352" s="19">
        <f>IF(B4352="","",IFERROR(VLOOKUP(B4352,'Debt Inputs'!$A$6:$M$105,2,FALSE),""))</f>
        <v/>
      </c>
      <c r="D4352" s="48">
        <f>IF(B4352="","",K4252)</f>
        <v/>
      </c>
      <c r="E4352" s="21">
        <f>IF(B4352="","",IFERROR(VLOOKUP(B4352,'Debt Inputs'!$A$6:$M$105,5,FALSE),0))</f>
        <v/>
      </c>
      <c r="F4352" s="48">
        <f>IF(D4352="","",IFERROR(D4352*E4352/12,0))</f>
        <v/>
      </c>
      <c r="G4352" s="48">
        <f>IF(D4352="","",MIN(IFERROR(VLOOKUP(B4352,'Debt Inputs'!$A$6:$M$105,7,FALSE),0),D4352+F4352))</f>
        <v/>
      </c>
      <c r="H4352" s="48">
        <f>IF(D4352="","",IF(L4352=1,MAX(0,'Debt Inputs'!$B$2-SUM($G$4306:$G$4405)),0))</f>
        <v/>
      </c>
      <c r="I4352" s="48">
        <f>IF(D4352="","",MIN(D4352+F4352,G4352+H4352))</f>
        <v/>
      </c>
      <c r="J4352" s="48">
        <f>IF(D4352="","",MIN(D4352,MAX(0,I4352-F4352)))</f>
        <v/>
      </c>
      <c r="K4352" s="48">
        <f>IF(D4352="","",MAX(0,D4352+F4352-I4352))</f>
        <v/>
      </c>
      <c r="L4352" s="18">
        <f>IF(D4352="","",IF(D4352&lt;=0,"",1+COUNTIFS($D$4306:$D$4405,"&gt;0",$E$4306:$E$4405,"&gt;"&amp;E4352)))</f>
        <v/>
      </c>
      <c r="M4352" s="18">
        <f>IF(D4352="","",IF(AND(K4352&gt;0,L4352=1),"Yes","No"))</f>
        <v/>
      </c>
      <c r="N4352" s="48">
        <f>IF(D4352="","",N4252+F4352)</f>
        <v/>
      </c>
      <c r="O4352" s="47">
        <f>IF(D4352="","",IF(AND(K4352=0,K4252&gt;0),C4352,""))</f>
        <v/>
      </c>
    </row>
    <row r="4353">
      <c r="A4353" s="49">
        <f>IF(B4353="","",DATE(YEAR('Debt Inputs'!$E$2),MONTH('Debt Inputs'!$E$2)+43,1))</f>
        <v/>
      </c>
      <c r="B4353" s="23">
        <f>IF('Debt Inputs'!A53="","",'Debt Inputs'!A53)</f>
        <v/>
      </c>
      <c r="C4353" s="24">
        <f>IF(B4353="","",IFERROR(VLOOKUP(B4353,'Debt Inputs'!$A$6:$M$105,2,FALSE),""))</f>
        <v/>
      </c>
      <c r="D4353" s="50">
        <f>IF(B4353="","",K4253)</f>
        <v/>
      </c>
      <c r="E4353" s="26">
        <f>IF(B4353="","",IFERROR(VLOOKUP(B4353,'Debt Inputs'!$A$6:$M$105,5,FALSE),0))</f>
        <v/>
      </c>
      <c r="F4353" s="50">
        <f>IF(D4353="","",IFERROR(D4353*E4353/12,0))</f>
        <v/>
      </c>
      <c r="G4353" s="50">
        <f>IF(D4353="","",MIN(IFERROR(VLOOKUP(B4353,'Debt Inputs'!$A$6:$M$105,7,FALSE),0),D4353+F4353))</f>
        <v/>
      </c>
      <c r="H4353" s="50">
        <f>IF(D4353="","",IF(L4353=1,MAX(0,'Debt Inputs'!$B$2-SUM($G$4306:$G$4405)),0))</f>
        <v/>
      </c>
      <c r="I4353" s="50">
        <f>IF(D4353="","",MIN(D4353+F4353,G4353+H4353))</f>
        <v/>
      </c>
      <c r="J4353" s="50">
        <f>IF(D4353="","",MIN(D4353,MAX(0,I4353-F4353)))</f>
        <v/>
      </c>
      <c r="K4353" s="50">
        <f>IF(D4353="","",MAX(0,D4353+F4353-I4353))</f>
        <v/>
      </c>
      <c r="L4353" s="23">
        <f>IF(D4353="","",IF(D4353&lt;=0,"",1+COUNTIFS($D$4306:$D$4405,"&gt;0",$E$4306:$E$4405,"&gt;"&amp;E4353)))</f>
        <v/>
      </c>
      <c r="M4353" s="23">
        <f>IF(D4353="","",IF(AND(K4353&gt;0,L4353=1),"Yes","No"))</f>
        <v/>
      </c>
      <c r="N4353" s="50">
        <f>IF(D4353="","",N4253+F4353)</f>
        <v/>
      </c>
      <c r="O4353" s="49">
        <f>IF(D4353="","",IF(AND(K4353=0,K4253&gt;0),C4353,""))</f>
        <v/>
      </c>
    </row>
    <row r="4354">
      <c r="A4354" s="47">
        <f>IF(B4354="","",DATE(YEAR('Debt Inputs'!$E$2),MONTH('Debt Inputs'!$E$2)+43,1))</f>
        <v/>
      </c>
      <c r="B4354" s="18">
        <f>IF('Debt Inputs'!A54="","",'Debt Inputs'!A54)</f>
        <v/>
      </c>
      <c r="C4354" s="19">
        <f>IF(B4354="","",IFERROR(VLOOKUP(B4354,'Debt Inputs'!$A$6:$M$105,2,FALSE),""))</f>
        <v/>
      </c>
      <c r="D4354" s="48">
        <f>IF(B4354="","",K4254)</f>
        <v/>
      </c>
      <c r="E4354" s="21">
        <f>IF(B4354="","",IFERROR(VLOOKUP(B4354,'Debt Inputs'!$A$6:$M$105,5,FALSE),0))</f>
        <v/>
      </c>
      <c r="F4354" s="48">
        <f>IF(D4354="","",IFERROR(D4354*E4354/12,0))</f>
        <v/>
      </c>
      <c r="G4354" s="48">
        <f>IF(D4354="","",MIN(IFERROR(VLOOKUP(B4354,'Debt Inputs'!$A$6:$M$105,7,FALSE),0),D4354+F4354))</f>
        <v/>
      </c>
      <c r="H4354" s="48">
        <f>IF(D4354="","",IF(L4354=1,MAX(0,'Debt Inputs'!$B$2-SUM($G$4306:$G$4405)),0))</f>
        <v/>
      </c>
      <c r="I4354" s="48">
        <f>IF(D4354="","",MIN(D4354+F4354,G4354+H4354))</f>
        <v/>
      </c>
      <c r="J4354" s="48">
        <f>IF(D4354="","",MIN(D4354,MAX(0,I4354-F4354)))</f>
        <v/>
      </c>
      <c r="K4354" s="48">
        <f>IF(D4354="","",MAX(0,D4354+F4354-I4354))</f>
        <v/>
      </c>
      <c r="L4354" s="18">
        <f>IF(D4354="","",IF(D4354&lt;=0,"",1+COUNTIFS($D$4306:$D$4405,"&gt;0",$E$4306:$E$4405,"&gt;"&amp;E4354)))</f>
        <v/>
      </c>
      <c r="M4354" s="18">
        <f>IF(D4354="","",IF(AND(K4354&gt;0,L4354=1),"Yes","No"))</f>
        <v/>
      </c>
      <c r="N4354" s="48">
        <f>IF(D4354="","",N4254+F4354)</f>
        <v/>
      </c>
      <c r="O4354" s="47">
        <f>IF(D4354="","",IF(AND(K4354=0,K4254&gt;0),C4354,""))</f>
        <v/>
      </c>
    </row>
    <row r="4355">
      <c r="A4355" s="49">
        <f>IF(B4355="","",DATE(YEAR('Debt Inputs'!$E$2),MONTH('Debt Inputs'!$E$2)+43,1))</f>
        <v/>
      </c>
      <c r="B4355" s="23">
        <f>IF('Debt Inputs'!A55="","",'Debt Inputs'!A55)</f>
        <v/>
      </c>
      <c r="C4355" s="24">
        <f>IF(B4355="","",IFERROR(VLOOKUP(B4355,'Debt Inputs'!$A$6:$M$105,2,FALSE),""))</f>
        <v/>
      </c>
      <c r="D4355" s="50">
        <f>IF(B4355="","",K4255)</f>
        <v/>
      </c>
      <c r="E4355" s="26">
        <f>IF(B4355="","",IFERROR(VLOOKUP(B4355,'Debt Inputs'!$A$6:$M$105,5,FALSE),0))</f>
        <v/>
      </c>
      <c r="F4355" s="50">
        <f>IF(D4355="","",IFERROR(D4355*E4355/12,0))</f>
        <v/>
      </c>
      <c r="G4355" s="50">
        <f>IF(D4355="","",MIN(IFERROR(VLOOKUP(B4355,'Debt Inputs'!$A$6:$M$105,7,FALSE),0),D4355+F4355))</f>
        <v/>
      </c>
      <c r="H4355" s="50">
        <f>IF(D4355="","",IF(L4355=1,MAX(0,'Debt Inputs'!$B$2-SUM($G$4306:$G$4405)),0))</f>
        <v/>
      </c>
      <c r="I4355" s="50">
        <f>IF(D4355="","",MIN(D4355+F4355,G4355+H4355))</f>
        <v/>
      </c>
      <c r="J4355" s="50">
        <f>IF(D4355="","",MIN(D4355,MAX(0,I4355-F4355)))</f>
        <v/>
      </c>
      <c r="K4355" s="50">
        <f>IF(D4355="","",MAX(0,D4355+F4355-I4355))</f>
        <v/>
      </c>
      <c r="L4355" s="23">
        <f>IF(D4355="","",IF(D4355&lt;=0,"",1+COUNTIFS($D$4306:$D$4405,"&gt;0",$E$4306:$E$4405,"&gt;"&amp;E4355)))</f>
        <v/>
      </c>
      <c r="M4355" s="23">
        <f>IF(D4355="","",IF(AND(K4355&gt;0,L4355=1),"Yes","No"))</f>
        <v/>
      </c>
      <c r="N4355" s="50">
        <f>IF(D4355="","",N4255+F4355)</f>
        <v/>
      </c>
      <c r="O4355" s="49">
        <f>IF(D4355="","",IF(AND(K4355=0,K4255&gt;0),C4355,""))</f>
        <v/>
      </c>
    </row>
    <row r="4356">
      <c r="A4356" s="47">
        <f>IF(B4356="","",DATE(YEAR('Debt Inputs'!$E$2),MONTH('Debt Inputs'!$E$2)+43,1))</f>
        <v/>
      </c>
      <c r="B4356" s="18">
        <f>IF('Debt Inputs'!A56="","",'Debt Inputs'!A56)</f>
        <v/>
      </c>
      <c r="C4356" s="19">
        <f>IF(B4356="","",IFERROR(VLOOKUP(B4356,'Debt Inputs'!$A$6:$M$105,2,FALSE),""))</f>
        <v/>
      </c>
      <c r="D4356" s="48">
        <f>IF(B4356="","",K4256)</f>
        <v/>
      </c>
      <c r="E4356" s="21">
        <f>IF(B4356="","",IFERROR(VLOOKUP(B4356,'Debt Inputs'!$A$6:$M$105,5,FALSE),0))</f>
        <v/>
      </c>
      <c r="F4356" s="48">
        <f>IF(D4356="","",IFERROR(D4356*E4356/12,0))</f>
        <v/>
      </c>
      <c r="G4356" s="48">
        <f>IF(D4356="","",MIN(IFERROR(VLOOKUP(B4356,'Debt Inputs'!$A$6:$M$105,7,FALSE),0),D4356+F4356))</f>
        <v/>
      </c>
      <c r="H4356" s="48">
        <f>IF(D4356="","",IF(L4356=1,MAX(0,'Debt Inputs'!$B$2-SUM($G$4306:$G$4405)),0))</f>
        <v/>
      </c>
      <c r="I4356" s="48">
        <f>IF(D4356="","",MIN(D4356+F4356,G4356+H4356))</f>
        <v/>
      </c>
      <c r="J4356" s="48">
        <f>IF(D4356="","",MIN(D4356,MAX(0,I4356-F4356)))</f>
        <v/>
      </c>
      <c r="K4356" s="48">
        <f>IF(D4356="","",MAX(0,D4356+F4356-I4356))</f>
        <v/>
      </c>
      <c r="L4356" s="18">
        <f>IF(D4356="","",IF(D4356&lt;=0,"",1+COUNTIFS($D$4306:$D$4405,"&gt;0",$E$4306:$E$4405,"&gt;"&amp;E4356)))</f>
        <v/>
      </c>
      <c r="M4356" s="18">
        <f>IF(D4356="","",IF(AND(K4356&gt;0,L4356=1),"Yes","No"))</f>
        <v/>
      </c>
      <c r="N4356" s="48">
        <f>IF(D4356="","",N4256+F4356)</f>
        <v/>
      </c>
      <c r="O4356" s="47">
        <f>IF(D4356="","",IF(AND(K4356=0,K4256&gt;0),C4356,""))</f>
        <v/>
      </c>
    </row>
    <row r="4357">
      <c r="A4357" s="49">
        <f>IF(B4357="","",DATE(YEAR('Debt Inputs'!$E$2),MONTH('Debt Inputs'!$E$2)+43,1))</f>
        <v/>
      </c>
      <c r="B4357" s="23">
        <f>IF('Debt Inputs'!A57="","",'Debt Inputs'!A57)</f>
        <v/>
      </c>
      <c r="C4357" s="24">
        <f>IF(B4357="","",IFERROR(VLOOKUP(B4357,'Debt Inputs'!$A$6:$M$105,2,FALSE),""))</f>
        <v/>
      </c>
      <c r="D4357" s="50">
        <f>IF(B4357="","",K4257)</f>
        <v/>
      </c>
      <c r="E4357" s="26">
        <f>IF(B4357="","",IFERROR(VLOOKUP(B4357,'Debt Inputs'!$A$6:$M$105,5,FALSE),0))</f>
        <v/>
      </c>
      <c r="F4357" s="50">
        <f>IF(D4357="","",IFERROR(D4357*E4357/12,0))</f>
        <v/>
      </c>
      <c r="G4357" s="50">
        <f>IF(D4357="","",MIN(IFERROR(VLOOKUP(B4357,'Debt Inputs'!$A$6:$M$105,7,FALSE),0),D4357+F4357))</f>
        <v/>
      </c>
      <c r="H4357" s="50">
        <f>IF(D4357="","",IF(L4357=1,MAX(0,'Debt Inputs'!$B$2-SUM($G$4306:$G$4405)),0))</f>
        <v/>
      </c>
      <c r="I4357" s="50">
        <f>IF(D4357="","",MIN(D4357+F4357,G4357+H4357))</f>
        <v/>
      </c>
      <c r="J4357" s="50">
        <f>IF(D4357="","",MIN(D4357,MAX(0,I4357-F4357)))</f>
        <v/>
      </c>
      <c r="K4357" s="50">
        <f>IF(D4357="","",MAX(0,D4357+F4357-I4357))</f>
        <v/>
      </c>
      <c r="L4357" s="23">
        <f>IF(D4357="","",IF(D4357&lt;=0,"",1+COUNTIFS($D$4306:$D$4405,"&gt;0",$E$4306:$E$4405,"&gt;"&amp;E4357)))</f>
        <v/>
      </c>
      <c r="M4357" s="23">
        <f>IF(D4357="","",IF(AND(K4357&gt;0,L4357=1),"Yes","No"))</f>
        <v/>
      </c>
      <c r="N4357" s="50">
        <f>IF(D4357="","",N4257+F4357)</f>
        <v/>
      </c>
      <c r="O4357" s="49">
        <f>IF(D4357="","",IF(AND(K4357=0,K4257&gt;0),C4357,""))</f>
        <v/>
      </c>
    </row>
    <row r="4358">
      <c r="A4358" s="47">
        <f>IF(B4358="","",DATE(YEAR('Debt Inputs'!$E$2),MONTH('Debt Inputs'!$E$2)+43,1))</f>
        <v/>
      </c>
      <c r="B4358" s="18">
        <f>IF('Debt Inputs'!A58="","",'Debt Inputs'!A58)</f>
        <v/>
      </c>
      <c r="C4358" s="19">
        <f>IF(B4358="","",IFERROR(VLOOKUP(B4358,'Debt Inputs'!$A$6:$M$105,2,FALSE),""))</f>
        <v/>
      </c>
      <c r="D4358" s="48">
        <f>IF(B4358="","",K4258)</f>
        <v/>
      </c>
      <c r="E4358" s="21">
        <f>IF(B4358="","",IFERROR(VLOOKUP(B4358,'Debt Inputs'!$A$6:$M$105,5,FALSE),0))</f>
        <v/>
      </c>
      <c r="F4358" s="48">
        <f>IF(D4358="","",IFERROR(D4358*E4358/12,0))</f>
        <v/>
      </c>
      <c r="G4358" s="48">
        <f>IF(D4358="","",MIN(IFERROR(VLOOKUP(B4358,'Debt Inputs'!$A$6:$M$105,7,FALSE),0),D4358+F4358))</f>
        <v/>
      </c>
      <c r="H4358" s="48">
        <f>IF(D4358="","",IF(L4358=1,MAX(0,'Debt Inputs'!$B$2-SUM($G$4306:$G$4405)),0))</f>
        <v/>
      </c>
      <c r="I4358" s="48">
        <f>IF(D4358="","",MIN(D4358+F4358,G4358+H4358))</f>
        <v/>
      </c>
      <c r="J4358" s="48">
        <f>IF(D4358="","",MIN(D4358,MAX(0,I4358-F4358)))</f>
        <v/>
      </c>
      <c r="K4358" s="48">
        <f>IF(D4358="","",MAX(0,D4358+F4358-I4358))</f>
        <v/>
      </c>
      <c r="L4358" s="18">
        <f>IF(D4358="","",IF(D4358&lt;=0,"",1+COUNTIFS($D$4306:$D$4405,"&gt;0",$E$4306:$E$4405,"&gt;"&amp;E4358)))</f>
        <v/>
      </c>
      <c r="M4358" s="18">
        <f>IF(D4358="","",IF(AND(K4358&gt;0,L4358=1),"Yes","No"))</f>
        <v/>
      </c>
      <c r="N4358" s="48">
        <f>IF(D4358="","",N4258+F4358)</f>
        <v/>
      </c>
      <c r="O4358" s="47">
        <f>IF(D4358="","",IF(AND(K4358=0,K4258&gt;0),C4358,""))</f>
        <v/>
      </c>
    </row>
    <row r="4359">
      <c r="A4359" s="49">
        <f>IF(B4359="","",DATE(YEAR('Debt Inputs'!$E$2),MONTH('Debt Inputs'!$E$2)+43,1))</f>
        <v/>
      </c>
      <c r="B4359" s="23">
        <f>IF('Debt Inputs'!A59="","",'Debt Inputs'!A59)</f>
        <v/>
      </c>
      <c r="C4359" s="24">
        <f>IF(B4359="","",IFERROR(VLOOKUP(B4359,'Debt Inputs'!$A$6:$M$105,2,FALSE),""))</f>
        <v/>
      </c>
      <c r="D4359" s="50">
        <f>IF(B4359="","",K4259)</f>
        <v/>
      </c>
      <c r="E4359" s="26">
        <f>IF(B4359="","",IFERROR(VLOOKUP(B4359,'Debt Inputs'!$A$6:$M$105,5,FALSE),0))</f>
        <v/>
      </c>
      <c r="F4359" s="50">
        <f>IF(D4359="","",IFERROR(D4359*E4359/12,0))</f>
        <v/>
      </c>
      <c r="G4359" s="50">
        <f>IF(D4359="","",MIN(IFERROR(VLOOKUP(B4359,'Debt Inputs'!$A$6:$M$105,7,FALSE),0),D4359+F4359))</f>
        <v/>
      </c>
      <c r="H4359" s="50">
        <f>IF(D4359="","",IF(L4359=1,MAX(0,'Debt Inputs'!$B$2-SUM($G$4306:$G$4405)),0))</f>
        <v/>
      </c>
      <c r="I4359" s="50">
        <f>IF(D4359="","",MIN(D4359+F4359,G4359+H4359))</f>
        <v/>
      </c>
      <c r="J4359" s="50">
        <f>IF(D4359="","",MIN(D4359,MAX(0,I4359-F4359)))</f>
        <v/>
      </c>
      <c r="K4359" s="50">
        <f>IF(D4359="","",MAX(0,D4359+F4359-I4359))</f>
        <v/>
      </c>
      <c r="L4359" s="23">
        <f>IF(D4359="","",IF(D4359&lt;=0,"",1+COUNTIFS($D$4306:$D$4405,"&gt;0",$E$4306:$E$4405,"&gt;"&amp;E4359)))</f>
        <v/>
      </c>
      <c r="M4359" s="23">
        <f>IF(D4359="","",IF(AND(K4359&gt;0,L4359=1),"Yes","No"))</f>
        <v/>
      </c>
      <c r="N4359" s="50">
        <f>IF(D4359="","",N4259+F4359)</f>
        <v/>
      </c>
      <c r="O4359" s="49">
        <f>IF(D4359="","",IF(AND(K4359=0,K4259&gt;0),C4359,""))</f>
        <v/>
      </c>
    </row>
    <row r="4360">
      <c r="A4360" s="47">
        <f>IF(B4360="","",DATE(YEAR('Debt Inputs'!$E$2),MONTH('Debt Inputs'!$E$2)+43,1))</f>
        <v/>
      </c>
      <c r="B4360" s="18">
        <f>IF('Debt Inputs'!A60="","",'Debt Inputs'!A60)</f>
        <v/>
      </c>
      <c r="C4360" s="19">
        <f>IF(B4360="","",IFERROR(VLOOKUP(B4360,'Debt Inputs'!$A$6:$M$105,2,FALSE),""))</f>
        <v/>
      </c>
      <c r="D4360" s="48">
        <f>IF(B4360="","",K4260)</f>
        <v/>
      </c>
      <c r="E4360" s="21">
        <f>IF(B4360="","",IFERROR(VLOOKUP(B4360,'Debt Inputs'!$A$6:$M$105,5,FALSE),0))</f>
        <v/>
      </c>
      <c r="F4360" s="48">
        <f>IF(D4360="","",IFERROR(D4360*E4360/12,0))</f>
        <v/>
      </c>
      <c r="G4360" s="48">
        <f>IF(D4360="","",MIN(IFERROR(VLOOKUP(B4360,'Debt Inputs'!$A$6:$M$105,7,FALSE),0),D4360+F4360))</f>
        <v/>
      </c>
      <c r="H4360" s="48">
        <f>IF(D4360="","",IF(L4360=1,MAX(0,'Debt Inputs'!$B$2-SUM($G$4306:$G$4405)),0))</f>
        <v/>
      </c>
      <c r="I4360" s="48">
        <f>IF(D4360="","",MIN(D4360+F4360,G4360+H4360))</f>
        <v/>
      </c>
      <c r="J4360" s="48">
        <f>IF(D4360="","",MIN(D4360,MAX(0,I4360-F4360)))</f>
        <v/>
      </c>
      <c r="K4360" s="48">
        <f>IF(D4360="","",MAX(0,D4360+F4360-I4360))</f>
        <v/>
      </c>
      <c r="L4360" s="18">
        <f>IF(D4360="","",IF(D4360&lt;=0,"",1+COUNTIFS($D$4306:$D$4405,"&gt;0",$E$4306:$E$4405,"&gt;"&amp;E4360)))</f>
        <v/>
      </c>
      <c r="M4360" s="18">
        <f>IF(D4360="","",IF(AND(K4360&gt;0,L4360=1),"Yes","No"))</f>
        <v/>
      </c>
      <c r="N4360" s="48">
        <f>IF(D4360="","",N4260+F4360)</f>
        <v/>
      </c>
      <c r="O4360" s="47">
        <f>IF(D4360="","",IF(AND(K4360=0,K4260&gt;0),C4360,""))</f>
        <v/>
      </c>
    </row>
    <row r="4361">
      <c r="A4361" s="49">
        <f>IF(B4361="","",DATE(YEAR('Debt Inputs'!$E$2),MONTH('Debt Inputs'!$E$2)+43,1))</f>
        <v/>
      </c>
      <c r="B4361" s="23">
        <f>IF('Debt Inputs'!A61="","",'Debt Inputs'!A61)</f>
        <v/>
      </c>
      <c r="C4361" s="24">
        <f>IF(B4361="","",IFERROR(VLOOKUP(B4361,'Debt Inputs'!$A$6:$M$105,2,FALSE),""))</f>
        <v/>
      </c>
      <c r="D4361" s="50">
        <f>IF(B4361="","",K4261)</f>
        <v/>
      </c>
      <c r="E4361" s="26">
        <f>IF(B4361="","",IFERROR(VLOOKUP(B4361,'Debt Inputs'!$A$6:$M$105,5,FALSE),0))</f>
        <v/>
      </c>
      <c r="F4361" s="50">
        <f>IF(D4361="","",IFERROR(D4361*E4361/12,0))</f>
        <v/>
      </c>
      <c r="G4361" s="50">
        <f>IF(D4361="","",MIN(IFERROR(VLOOKUP(B4361,'Debt Inputs'!$A$6:$M$105,7,FALSE),0),D4361+F4361))</f>
        <v/>
      </c>
      <c r="H4361" s="50">
        <f>IF(D4361="","",IF(L4361=1,MAX(0,'Debt Inputs'!$B$2-SUM($G$4306:$G$4405)),0))</f>
        <v/>
      </c>
      <c r="I4361" s="50">
        <f>IF(D4361="","",MIN(D4361+F4361,G4361+H4361))</f>
        <v/>
      </c>
      <c r="J4361" s="50">
        <f>IF(D4361="","",MIN(D4361,MAX(0,I4361-F4361)))</f>
        <v/>
      </c>
      <c r="K4361" s="50">
        <f>IF(D4361="","",MAX(0,D4361+F4361-I4361))</f>
        <v/>
      </c>
      <c r="L4361" s="23">
        <f>IF(D4361="","",IF(D4361&lt;=0,"",1+COUNTIFS($D$4306:$D$4405,"&gt;0",$E$4306:$E$4405,"&gt;"&amp;E4361)))</f>
        <v/>
      </c>
      <c r="M4361" s="23">
        <f>IF(D4361="","",IF(AND(K4361&gt;0,L4361=1),"Yes","No"))</f>
        <v/>
      </c>
      <c r="N4361" s="50">
        <f>IF(D4361="","",N4261+F4361)</f>
        <v/>
      </c>
      <c r="O4361" s="49">
        <f>IF(D4361="","",IF(AND(K4361=0,K4261&gt;0),C4361,""))</f>
        <v/>
      </c>
    </row>
    <row r="4362">
      <c r="A4362" s="47">
        <f>IF(B4362="","",DATE(YEAR('Debt Inputs'!$E$2),MONTH('Debt Inputs'!$E$2)+43,1))</f>
        <v/>
      </c>
      <c r="B4362" s="18">
        <f>IF('Debt Inputs'!A62="","",'Debt Inputs'!A62)</f>
        <v/>
      </c>
      <c r="C4362" s="19">
        <f>IF(B4362="","",IFERROR(VLOOKUP(B4362,'Debt Inputs'!$A$6:$M$105,2,FALSE),""))</f>
        <v/>
      </c>
      <c r="D4362" s="48">
        <f>IF(B4362="","",K4262)</f>
        <v/>
      </c>
      <c r="E4362" s="21">
        <f>IF(B4362="","",IFERROR(VLOOKUP(B4362,'Debt Inputs'!$A$6:$M$105,5,FALSE),0))</f>
        <v/>
      </c>
      <c r="F4362" s="48">
        <f>IF(D4362="","",IFERROR(D4362*E4362/12,0))</f>
        <v/>
      </c>
      <c r="G4362" s="48">
        <f>IF(D4362="","",MIN(IFERROR(VLOOKUP(B4362,'Debt Inputs'!$A$6:$M$105,7,FALSE),0),D4362+F4362))</f>
        <v/>
      </c>
      <c r="H4362" s="48">
        <f>IF(D4362="","",IF(L4362=1,MAX(0,'Debt Inputs'!$B$2-SUM($G$4306:$G$4405)),0))</f>
        <v/>
      </c>
      <c r="I4362" s="48">
        <f>IF(D4362="","",MIN(D4362+F4362,G4362+H4362))</f>
        <v/>
      </c>
      <c r="J4362" s="48">
        <f>IF(D4362="","",MIN(D4362,MAX(0,I4362-F4362)))</f>
        <v/>
      </c>
      <c r="K4362" s="48">
        <f>IF(D4362="","",MAX(0,D4362+F4362-I4362))</f>
        <v/>
      </c>
      <c r="L4362" s="18">
        <f>IF(D4362="","",IF(D4362&lt;=0,"",1+COUNTIFS($D$4306:$D$4405,"&gt;0",$E$4306:$E$4405,"&gt;"&amp;E4362)))</f>
        <v/>
      </c>
      <c r="M4362" s="18">
        <f>IF(D4362="","",IF(AND(K4362&gt;0,L4362=1),"Yes","No"))</f>
        <v/>
      </c>
      <c r="N4362" s="48">
        <f>IF(D4362="","",N4262+F4362)</f>
        <v/>
      </c>
      <c r="O4362" s="47">
        <f>IF(D4362="","",IF(AND(K4362=0,K4262&gt;0),C4362,""))</f>
        <v/>
      </c>
    </row>
    <row r="4363">
      <c r="A4363" s="49">
        <f>IF(B4363="","",DATE(YEAR('Debt Inputs'!$E$2),MONTH('Debt Inputs'!$E$2)+43,1))</f>
        <v/>
      </c>
      <c r="B4363" s="23">
        <f>IF('Debt Inputs'!A63="","",'Debt Inputs'!A63)</f>
        <v/>
      </c>
      <c r="C4363" s="24">
        <f>IF(B4363="","",IFERROR(VLOOKUP(B4363,'Debt Inputs'!$A$6:$M$105,2,FALSE),""))</f>
        <v/>
      </c>
      <c r="D4363" s="50">
        <f>IF(B4363="","",K4263)</f>
        <v/>
      </c>
      <c r="E4363" s="26">
        <f>IF(B4363="","",IFERROR(VLOOKUP(B4363,'Debt Inputs'!$A$6:$M$105,5,FALSE),0))</f>
        <v/>
      </c>
      <c r="F4363" s="50">
        <f>IF(D4363="","",IFERROR(D4363*E4363/12,0))</f>
        <v/>
      </c>
      <c r="G4363" s="50">
        <f>IF(D4363="","",MIN(IFERROR(VLOOKUP(B4363,'Debt Inputs'!$A$6:$M$105,7,FALSE),0),D4363+F4363))</f>
        <v/>
      </c>
      <c r="H4363" s="50">
        <f>IF(D4363="","",IF(L4363=1,MAX(0,'Debt Inputs'!$B$2-SUM($G$4306:$G$4405)),0))</f>
        <v/>
      </c>
      <c r="I4363" s="50">
        <f>IF(D4363="","",MIN(D4363+F4363,G4363+H4363))</f>
        <v/>
      </c>
      <c r="J4363" s="50">
        <f>IF(D4363="","",MIN(D4363,MAX(0,I4363-F4363)))</f>
        <v/>
      </c>
      <c r="K4363" s="50">
        <f>IF(D4363="","",MAX(0,D4363+F4363-I4363))</f>
        <v/>
      </c>
      <c r="L4363" s="23">
        <f>IF(D4363="","",IF(D4363&lt;=0,"",1+COUNTIFS($D$4306:$D$4405,"&gt;0",$E$4306:$E$4405,"&gt;"&amp;E4363)))</f>
        <v/>
      </c>
      <c r="M4363" s="23">
        <f>IF(D4363="","",IF(AND(K4363&gt;0,L4363=1),"Yes","No"))</f>
        <v/>
      </c>
      <c r="N4363" s="50">
        <f>IF(D4363="","",N4263+F4363)</f>
        <v/>
      </c>
      <c r="O4363" s="49">
        <f>IF(D4363="","",IF(AND(K4363=0,K4263&gt;0),C4363,""))</f>
        <v/>
      </c>
    </row>
    <row r="4364">
      <c r="A4364" s="47">
        <f>IF(B4364="","",DATE(YEAR('Debt Inputs'!$E$2),MONTH('Debt Inputs'!$E$2)+43,1))</f>
        <v/>
      </c>
      <c r="B4364" s="18">
        <f>IF('Debt Inputs'!A64="","",'Debt Inputs'!A64)</f>
        <v/>
      </c>
      <c r="C4364" s="19">
        <f>IF(B4364="","",IFERROR(VLOOKUP(B4364,'Debt Inputs'!$A$6:$M$105,2,FALSE),""))</f>
        <v/>
      </c>
      <c r="D4364" s="48">
        <f>IF(B4364="","",K4264)</f>
        <v/>
      </c>
      <c r="E4364" s="21">
        <f>IF(B4364="","",IFERROR(VLOOKUP(B4364,'Debt Inputs'!$A$6:$M$105,5,FALSE),0))</f>
        <v/>
      </c>
      <c r="F4364" s="48">
        <f>IF(D4364="","",IFERROR(D4364*E4364/12,0))</f>
        <v/>
      </c>
      <c r="G4364" s="48">
        <f>IF(D4364="","",MIN(IFERROR(VLOOKUP(B4364,'Debt Inputs'!$A$6:$M$105,7,FALSE),0),D4364+F4364))</f>
        <v/>
      </c>
      <c r="H4364" s="48">
        <f>IF(D4364="","",IF(L4364=1,MAX(0,'Debt Inputs'!$B$2-SUM($G$4306:$G$4405)),0))</f>
        <v/>
      </c>
      <c r="I4364" s="48">
        <f>IF(D4364="","",MIN(D4364+F4364,G4364+H4364))</f>
        <v/>
      </c>
      <c r="J4364" s="48">
        <f>IF(D4364="","",MIN(D4364,MAX(0,I4364-F4364)))</f>
        <v/>
      </c>
      <c r="K4364" s="48">
        <f>IF(D4364="","",MAX(0,D4364+F4364-I4364))</f>
        <v/>
      </c>
      <c r="L4364" s="18">
        <f>IF(D4364="","",IF(D4364&lt;=0,"",1+COUNTIFS($D$4306:$D$4405,"&gt;0",$E$4306:$E$4405,"&gt;"&amp;E4364)))</f>
        <v/>
      </c>
      <c r="M4364" s="18">
        <f>IF(D4364="","",IF(AND(K4364&gt;0,L4364=1),"Yes","No"))</f>
        <v/>
      </c>
      <c r="N4364" s="48">
        <f>IF(D4364="","",N4264+F4364)</f>
        <v/>
      </c>
      <c r="O4364" s="47">
        <f>IF(D4364="","",IF(AND(K4364=0,K4264&gt;0),C4364,""))</f>
        <v/>
      </c>
    </row>
    <row r="4365">
      <c r="A4365" s="49">
        <f>IF(B4365="","",DATE(YEAR('Debt Inputs'!$E$2),MONTH('Debt Inputs'!$E$2)+43,1))</f>
        <v/>
      </c>
      <c r="B4365" s="23">
        <f>IF('Debt Inputs'!A65="","",'Debt Inputs'!A65)</f>
        <v/>
      </c>
      <c r="C4365" s="24">
        <f>IF(B4365="","",IFERROR(VLOOKUP(B4365,'Debt Inputs'!$A$6:$M$105,2,FALSE),""))</f>
        <v/>
      </c>
      <c r="D4365" s="50">
        <f>IF(B4365="","",K4265)</f>
        <v/>
      </c>
      <c r="E4365" s="26">
        <f>IF(B4365="","",IFERROR(VLOOKUP(B4365,'Debt Inputs'!$A$6:$M$105,5,FALSE),0))</f>
        <v/>
      </c>
      <c r="F4365" s="50">
        <f>IF(D4365="","",IFERROR(D4365*E4365/12,0))</f>
        <v/>
      </c>
      <c r="G4365" s="50">
        <f>IF(D4365="","",MIN(IFERROR(VLOOKUP(B4365,'Debt Inputs'!$A$6:$M$105,7,FALSE),0),D4365+F4365))</f>
        <v/>
      </c>
      <c r="H4365" s="50">
        <f>IF(D4365="","",IF(L4365=1,MAX(0,'Debt Inputs'!$B$2-SUM($G$4306:$G$4405)),0))</f>
        <v/>
      </c>
      <c r="I4365" s="50">
        <f>IF(D4365="","",MIN(D4365+F4365,G4365+H4365))</f>
        <v/>
      </c>
      <c r="J4365" s="50">
        <f>IF(D4365="","",MIN(D4365,MAX(0,I4365-F4365)))</f>
        <v/>
      </c>
      <c r="K4365" s="50">
        <f>IF(D4365="","",MAX(0,D4365+F4365-I4365))</f>
        <v/>
      </c>
      <c r="L4365" s="23">
        <f>IF(D4365="","",IF(D4365&lt;=0,"",1+COUNTIFS($D$4306:$D$4405,"&gt;0",$E$4306:$E$4405,"&gt;"&amp;E4365)))</f>
        <v/>
      </c>
      <c r="M4365" s="23">
        <f>IF(D4365="","",IF(AND(K4365&gt;0,L4365=1),"Yes","No"))</f>
        <v/>
      </c>
      <c r="N4365" s="50">
        <f>IF(D4365="","",N4265+F4365)</f>
        <v/>
      </c>
      <c r="O4365" s="49">
        <f>IF(D4365="","",IF(AND(K4365=0,K4265&gt;0),C4365,""))</f>
        <v/>
      </c>
    </row>
    <row r="4366">
      <c r="A4366" s="47">
        <f>IF(B4366="","",DATE(YEAR('Debt Inputs'!$E$2),MONTH('Debt Inputs'!$E$2)+43,1))</f>
        <v/>
      </c>
      <c r="B4366" s="18">
        <f>IF('Debt Inputs'!A66="","",'Debt Inputs'!A66)</f>
        <v/>
      </c>
      <c r="C4366" s="19">
        <f>IF(B4366="","",IFERROR(VLOOKUP(B4366,'Debt Inputs'!$A$6:$M$105,2,FALSE),""))</f>
        <v/>
      </c>
      <c r="D4366" s="48">
        <f>IF(B4366="","",K4266)</f>
        <v/>
      </c>
      <c r="E4366" s="21">
        <f>IF(B4366="","",IFERROR(VLOOKUP(B4366,'Debt Inputs'!$A$6:$M$105,5,FALSE),0))</f>
        <v/>
      </c>
      <c r="F4366" s="48">
        <f>IF(D4366="","",IFERROR(D4366*E4366/12,0))</f>
        <v/>
      </c>
      <c r="G4366" s="48">
        <f>IF(D4366="","",MIN(IFERROR(VLOOKUP(B4366,'Debt Inputs'!$A$6:$M$105,7,FALSE),0),D4366+F4366))</f>
        <v/>
      </c>
      <c r="H4366" s="48">
        <f>IF(D4366="","",IF(L4366=1,MAX(0,'Debt Inputs'!$B$2-SUM($G$4306:$G$4405)),0))</f>
        <v/>
      </c>
      <c r="I4366" s="48">
        <f>IF(D4366="","",MIN(D4366+F4366,G4366+H4366))</f>
        <v/>
      </c>
      <c r="J4366" s="48">
        <f>IF(D4366="","",MIN(D4366,MAX(0,I4366-F4366)))</f>
        <v/>
      </c>
      <c r="K4366" s="48">
        <f>IF(D4366="","",MAX(0,D4366+F4366-I4366))</f>
        <v/>
      </c>
      <c r="L4366" s="18">
        <f>IF(D4366="","",IF(D4366&lt;=0,"",1+COUNTIFS($D$4306:$D$4405,"&gt;0",$E$4306:$E$4405,"&gt;"&amp;E4366)))</f>
        <v/>
      </c>
      <c r="M4366" s="18">
        <f>IF(D4366="","",IF(AND(K4366&gt;0,L4366=1),"Yes","No"))</f>
        <v/>
      </c>
      <c r="N4366" s="48">
        <f>IF(D4366="","",N4266+F4366)</f>
        <v/>
      </c>
      <c r="O4366" s="47">
        <f>IF(D4366="","",IF(AND(K4366=0,K4266&gt;0),C4366,""))</f>
        <v/>
      </c>
    </row>
    <row r="4367">
      <c r="A4367" s="49">
        <f>IF(B4367="","",DATE(YEAR('Debt Inputs'!$E$2),MONTH('Debt Inputs'!$E$2)+43,1))</f>
        <v/>
      </c>
      <c r="B4367" s="23">
        <f>IF('Debt Inputs'!A67="","",'Debt Inputs'!A67)</f>
        <v/>
      </c>
      <c r="C4367" s="24">
        <f>IF(B4367="","",IFERROR(VLOOKUP(B4367,'Debt Inputs'!$A$6:$M$105,2,FALSE),""))</f>
        <v/>
      </c>
      <c r="D4367" s="50">
        <f>IF(B4367="","",K4267)</f>
        <v/>
      </c>
      <c r="E4367" s="26">
        <f>IF(B4367="","",IFERROR(VLOOKUP(B4367,'Debt Inputs'!$A$6:$M$105,5,FALSE),0))</f>
        <v/>
      </c>
      <c r="F4367" s="50">
        <f>IF(D4367="","",IFERROR(D4367*E4367/12,0))</f>
        <v/>
      </c>
      <c r="G4367" s="50">
        <f>IF(D4367="","",MIN(IFERROR(VLOOKUP(B4367,'Debt Inputs'!$A$6:$M$105,7,FALSE),0),D4367+F4367))</f>
        <v/>
      </c>
      <c r="H4367" s="50">
        <f>IF(D4367="","",IF(L4367=1,MAX(0,'Debt Inputs'!$B$2-SUM($G$4306:$G$4405)),0))</f>
        <v/>
      </c>
      <c r="I4367" s="50">
        <f>IF(D4367="","",MIN(D4367+F4367,G4367+H4367))</f>
        <v/>
      </c>
      <c r="J4367" s="50">
        <f>IF(D4367="","",MIN(D4367,MAX(0,I4367-F4367)))</f>
        <v/>
      </c>
      <c r="K4367" s="50">
        <f>IF(D4367="","",MAX(0,D4367+F4367-I4367))</f>
        <v/>
      </c>
      <c r="L4367" s="23">
        <f>IF(D4367="","",IF(D4367&lt;=0,"",1+COUNTIFS($D$4306:$D$4405,"&gt;0",$E$4306:$E$4405,"&gt;"&amp;E4367)))</f>
        <v/>
      </c>
      <c r="M4367" s="23">
        <f>IF(D4367="","",IF(AND(K4367&gt;0,L4367=1),"Yes","No"))</f>
        <v/>
      </c>
      <c r="N4367" s="50">
        <f>IF(D4367="","",N4267+F4367)</f>
        <v/>
      </c>
      <c r="O4367" s="49">
        <f>IF(D4367="","",IF(AND(K4367=0,K4267&gt;0),C4367,""))</f>
        <v/>
      </c>
    </row>
    <row r="4368">
      <c r="A4368" s="47">
        <f>IF(B4368="","",DATE(YEAR('Debt Inputs'!$E$2),MONTH('Debt Inputs'!$E$2)+43,1))</f>
        <v/>
      </c>
      <c r="B4368" s="18">
        <f>IF('Debt Inputs'!A68="","",'Debt Inputs'!A68)</f>
        <v/>
      </c>
      <c r="C4368" s="19">
        <f>IF(B4368="","",IFERROR(VLOOKUP(B4368,'Debt Inputs'!$A$6:$M$105,2,FALSE),""))</f>
        <v/>
      </c>
      <c r="D4368" s="48">
        <f>IF(B4368="","",K4268)</f>
        <v/>
      </c>
      <c r="E4368" s="21">
        <f>IF(B4368="","",IFERROR(VLOOKUP(B4368,'Debt Inputs'!$A$6:$M$105,5,FALSE),0))</f>
        <v/>
      </c>
      <c r="F4368" s="48">
        <f>IF(D4368="","",IFERROR(D4368*E4368/12,0))</f>
        <v/>
      </c>
      <c r="G4368" s="48">
        <f>IF(D4368="","",MIN(IFERROR(VLOOKUP(B4368,'Debt Inputs'!$A$6:$M$105,7,FALSE),0),D4368+F4368))</f>
        <v/>
      </c>
      <c r="H4368" s="48">
        <f>IF(D4368="","",IF(L4368=1,MAX(0,'Debt Inputs'!$B$2-SUM($G$4306:$G$4405)),0))</f>
        <v/>
      </c>
      <c r="I4368" s="48">
        <f>IF(D4368="","",MIN(D4368+F4368,G4368+H4368))</f>
        <v/>
      </c>
      <c r="J4368" s="48">
        <f>IF(D4368="","",MIN(D4368,MAX(0,I4368-F4368)))</f>
        <v/>
      </c>
      <c r="K4368" s="48">
        <f>IF(D4368="","",MAX(0,D4368+F4368-I4368))</f>
        <v/>
      </c>
      <c r="L4368" s="18">
        <f>IF(D4368="","",IF(D4368&lt;=0,"",1+COUNTIFS($D$4306:$D$4405,"&gt;0",$E$4306:$E$4405,"&gt;"&amp;E4368)))</f>
        <v/>
      </c>
      <c r="M4368" s="18">
        <f>IF(D4368="","",IF(AND(K4368&gt;0,L4368=1),"Yes","No"))</f>
        <v/>
      </c>
      <c r="N4368" s="48">
        <f>IF(D4368="","",N4268+F4368)</f>
        <v/>
      </c>
      <c r="O4368" s="47">
        <f>IF(D4368="","",IF(AND(K4368=0,K4268&gt;0),C4368,""))</f>
        <v/>
      </c>
    </row>
    <row r="4369">
      <c r="A4369" s="49">
        <f>IF(B4369="","",DATE(YEAR('Debt Inputs'!$E$2),MONTH('Debt Inputs'!$E$2)+43,1))</f>
        <v/>
      </c>
      <c r="B4369" s="23">
        <f>IF('Debt Inputs'!A69="","",'Debt Inputs'!A69)</f>
        <v/>
      </c>
      <c r="C4369" s="24">
        <f>IF(B4369="","",IFERROR(VLOOKUP(B4369,'Debt Inputs'!$A$6:$M$105,2,FALSE),""))</f>
        <v/>
      </c>
      <c r="D4369" s="50">
        <f>IF(B4369="","",K4269)</f>
        <v/>
      </c>
      <c r="E4369" s="26">
        <f>IF(B4369="","",IFERROR(VLOOKUP(B4369,'Debt Inputs'!$A$6:$M$105,5,FALSE),0))</f>
        <v/>
      </c>
      <c r="F4369" s="50">
        <f>IF(D4369="","",IFERROR(D4369*E4369/12,0))</f>
        <v/>
      </c>
      <c r="G4369" s="50">
        <f>IF(D4369="","",MIN(IFERROR(VLOOKUP(B4369,'Debt Inputs'!$A$6:$M$105,7,FALSE),0),D4369+F4369))</f>
        <v/>
      </c>
      <c r="H4369" s="50">
        <f>IF(D4369="","",IF(L4369=1,MAX(0,'Debt Inputs'!$B$2-SUM($G$4306:$G$4405)),0))</f>
        <v/>
      </c>
      <c r="I4369" s="50">
        <f>IF(D4369="","",MIN(D4369+F4369,G4369+H4369))</f>
        <v/>
      </c>
      <c r="J4369" s="50">
        <f>IF(D4369="","",MIN(D4369,MAX(0,I4369-F4369)))</f>
        <v/>
      </c>
      <c r="K4369" s="50">
        <f>IF(D4369="","",MAX(0,D4369+F4369-I4369))</f>
        <v/>
      </c>
      <c r="L4369" s="23">
        <f>IF(D4369="","",IF(D4369&lt;=0,"",1+COUNTIFS($D$4306:$D$4405,"&gt;0",$E$4306:$E$4405,"&gt;"&amp;E4369)))</f>
        <v/>
      </c>
      <c r="M4369" s="23">
        <f>IF(D4369="","",IF(AND(K4369&gt;0,L4369=1),"Yes","No"))</f>
        <v/>
      </c>
      <c r="N4369" s="50">
        <f>IF(D4369="","",N4269+F4369)</f>
        <v/>
      </c>
      <c r="O4369" s="49">
        <f>IF(D4369="","",IF(AND(K4369=0,K4269&gt;0),C4369,""))</f>
        <v/>
      </c>
    </row>
    <row r="4370">
      <c r="A4370" s="47">
        <f>IF(B4370="","",DATE(YEAR('Debt Inputs'!$E$2),MONTH('Debt Inputs'!$E$2)+43,1))</f>
        <v/>
      </c>
      <c r="B4370" s="18">
        <f>IF('Debt Inputs'!A70="","",'Debt Inputs'!A70)</f>
        <v/>
      </c>
      <c r="C4370" s="19">
        <f>IF(B4370="","",IFERROR(VLOOKUP(B4370,'Debt Inputs'!$A$6:$M$105,2,FALSE),""))</f>
        <v/>
      </c>
      <c r="D4370" s="48">
        <f>IF(B4370="","",K4270)</f>
        <v/>
      </c>
      <c r="E4370" s="21">
        <f>IF(B4370="","",IFERROR(VLOOKUP(B4370,'Debt Inputs'!$A$6:$M$105,5,FALSE),0))</f>
        <v/>
      </c>
      <c r="F4370" s="48">
        <f>IF(D4370="","",IFERROR(D4370*E4370/12,0))</f>
        <v/>
      </c>
      <c r="G4370" s="48">
        <f>IF(D4370="","",MIN(IFERROR(VLOOKUP(B4370,'Debt Inputs'!$A$6:$M$105,7,FALSE),0),D4370+F4370))</f>
        <v/>
      </c>
      <c r="H4370" s="48">
        <f>IF(D4370="","",IF(L4370=1,MAX(0,'Debt Inputs'!$B$2-SUM($G$4306:$G$4405)),0))</f>
        <v/>
      </c>
      <c r="I4370" s="48">
        <f>IF(D4370="","",MIN(D4370+F4370,G4370+H4370))</f>
        <v/>
      </c>
      <c r="J4370" s="48">
        <f>IF(D4370="","",MIN(D4370,MAX(0,I4370-F4370)))</f>
        <v/>
      </c>
      <c r="K4370" s="48">
        <f>IF(D4370="","",MAX(0,D4370+F4370-I4370))</f>
        <v/>
      </c>
      <c r="L4370" s="18">
        <f>IF(D4370="","",IF(D4370&lt;=0,"",1+COUNTIFS($D$4306:$D$4405,"&gt;0",$E$4306:$E$4405,"&gt;"&amp;E4370)))</f>
        <v/>
      </c>
      <c r="M4370" s="18">
        <f>IF(D4370="","",IF(AND(K4370&gt;0,L4370=1),"Yes","No"))</f>
        <v/>
      </c>
      <c r="N4370" s="48">
        <f>IF(D4370="","",N4270+F4370)</f>
        <v/>
      </c>
      <c r="O4370" s="47">
        <f>IF(D4370="","",IF(AND(K4370=0,K4270&gt;0),C4370,""))</f>
        <v/>
      </c>
    </row>
    <row r="4371">
      <c r="A4371" s="49">
        <f>IF(B4371="","",DATE(YEAR('Debt Inputs'!$E$2),MONTH('Debt Inputs'!$E$2)+43,1))</f>
        <v/>
      </c>
      <c r="B4371" s="23">
        <f>IF('Debt Inputs'!A71="","",'Debt Inputs'!A71)</f>
        <v/>
      </c>
      <c r="C4371" s="24">
        <f>IF(B4371="","",IFERROR(VLOOKUP(B4371,'Debt Inputs'!$A$6:$M$105,2,FALSE),""))</f>
        <v/>
      </c>
      <c r="D4371" s="50">
        <f>IF(B4371="","",K4271)</f>
        <v/>
      </c>
      <c r="E4371" s="26">
        <f>IF(B4371="","",IFERROR(VLOOKUP(B4371,'Debt Inputs'!$A$6:$M$105,5,FALSE),0))</f>
        <v/>
      </c>
      <c r="F4371" s="50">
        <f>IF(D4371="","",IFERROR(D4371*E4371/12,0))</f>
        <v/>
      </c>
      <c r="G4371" s="50">
        <f>IF(D4371="","",MIN(IFERROR(VLOOKUP(B4371,'Debt Inputs'!$A$6:$M$105,7,FALSE),0),D4371+F4371))</f>
        <v/>
      </c>
      <c r="H4371" s="50">
        <f>IF(D4371="","",IF(L4371=1,MAX(0,'Debt Inputs'!$B$2-SUM($G$4306:$G$4405)),0))</f>
        <v/>
      </c>
      <c r="I4371" s="50">
        <f>IF(D4371="","",MIN(D4371+F4371,G4371+H4371))</f>
        <v/>
      </c>
      <c r="J4371" s="50">
        <f>IF(D4371="","",MIN(D4371,MAX(0,I4371-F4371)))</f>
        <v/>
      </c>
      <c r="K4371" s="50">
        <f>IF(D4371="","",MAX(0,D4371+F4371-I4371))</f>
        <v/>
      </c>
      <c r="L4371" s="23">
        <f>IF(D4371="","",IF(D4371&lt;=0,"",1+COUNTIFS($D$4306:$D$4405,"&gt;0",$E$4306:$E$4405,"&gt;"&amp;E4371)))</f>
        <v/>
      </c>
      <c r="M4371" s="23">
        <f>IF(D4371="","",IF(AND(K4371&gt;0,L4371=1),"Yes","No"))</f>
        <v/>
      </c>
      <c r="N4371" s="50">
        <f>IF(D4371="","",N4271+F4371)</f>
        <v/>
      </c>
      <c r="O4371" s="49">
        <f>IF(D4371="","",IF(AND(K4371=0,K4271&gt;0),C4371,""))</f>
        <v/>
      </c>
    </row>
    <row r="4372">
      <c r="A4372" s="47">
        <f>IF(B4372="","",DATE(YEAR('Debt Inputs'!$E$2),MONTH('Debt Inputs'!$E$2)+43,1))</f>
        <v/>
      </c>
      <c r="B4372" s="18">
        <f>IF('Debt Inputs'!A72="","",'Debt Inputs'!A72)</f>
        <v/>
      </c>
      <c r="C4372" s="19">
        <f>IF(B4372="","",IFERROR(VLOOKUP(B4372,'Debt Inputs'!$A$6:$M$105,2,FALSE),""))</f>
        <v/>
      </c>
      <c r="D4372" s="48">
        <f>IF(B4372="","",K4272)</f>
        <v/>
      </c>
      <c r="E4372" s="21">
        <f>IF(B4372="","",IFERROR(VLOOKUP(B4372,'Debt Inputs'!$A$6:$M$105,5,FALSE),0))</f>
        <v/>
      </c>
      <c r="F4372" s="48">
        <f>IF(D4372="","",IFERROR(D4372*E4372/12,0))</f>
        <v/>
      </c>
      <c r="G4372" s="48">
        <f>IF(D4372="","",MIN(IFERROR(VLOOKUP(B4372,'Debt Inputs'!$A$6:$M$105,7,FALSE),0),D4372+F4372))</f>
        <v/>
      </c>
      <c r="H4372" s="48">
        <f>IF(D4372="","",IF(L4372=1,MAX(0,'Debt Inputs'!$B$2-SUM($G$4306:$G$4405)),0))</f>
        <v/>
      </c>
      <c r="I4372" s="48">
        <f>IF(D4372="","",MIN(D4372+F4372,G4372+H4372))</f>
        <v/>
      </c>
      <c r="J4372" s="48">
        <f>IF(D4372="","",MIN(D4372,MAX(0,I4372-F4372)))</f>
        <v/>
      </c>
      <c r="K4372" s="48">
        <f>IF(D4372="","",MAX(0,D4372+F4372-I4372))</f>
        <v/>
      </c>
      <c r="L4372" s="18">
        <f>IF(D4372="","",IF(D4372&lt;=0,"",1+COUNTIFS($D$4306:$D$4405,"&gt;0",$E$4306:$E$4405,"&gt;"&amp;E4372)))</f>
        <v/>
      </c>
      <c r="M4372" s="18">
        <f>IF(D4372="","",IF(AND(K4372&gt;0,L4372=1),"Yes","No"))</f>
        <v/>
      </c>
      <c r="N4372" s="48">
        <f>IF(D4372="","",N4272+F4372)</f>
        <v/>
      </c>
      <c r="O4372" s="47">
        <f>IF(D4372="","",IF(AND(K4372=0,K4272&gt;0),C4372,""))</f>
        <v/>
      </c>
    </row>
    <row r="4373">
      <c r="A4373" s="49">
        <f>IF(B4373="","",DATE(YEAR('Debt Inputs'!$E$2),MONTH('Debt Inputs'!$E$2)+43,1))</f>
        <v/>
      </c>
      <c r="B4373" s="23">
        <f>IF('Debt Inputs'!A73="","",'Debt Inputs'!A73)</f>
        <v/>
      </c>
      <c r="C4373" s="24">
        <f>IF(B4373="","",IFERROR(VLOOKUP(B4373,'Debt Inputs'!$A$6:$M$105,2,FALSE),""))</f>
        <v/>
      </c>
      <c r="D4373" s="50">
        <f>IF(B4373="","",K4273)</f>
        <v/>
      </c>
      <c r="E4373" s="26">
        <f>IF(B4373="","",IFERROR(VLOOKUP(B4373,'Debt Inputs'!$A$6:$M$105,5,FALSE),0))</f>
        <v/>
      </c>
      <c r="F4373" s="50">
        <f>IF(D4373="","",IFERROR(D4373*E4373/12,0))</f>
        <v/>
      </c>
      <c r="G4373" s="50">
        <f>IF(D4373="","",MIN(IFERROR(VLOOKUP(B4373,'Debt Inputs'!$A$6:$M$105,7,FALSE),0),D4373+F4373))</f>
        <v/>
      </c>
      <c r="H4373" s="50">
        <f>IF(D4373="","",IF(L4373=1,MAX(0,'Debt Inputs'!$B$2-SUM($G$4306:$G$4405)),0))</f>
        <v/>
      </c>
      <c r="I4373" s="50">
        <f>IF(D4373="","",MIN(D4373+F4373,G4373+H4373))</f>
        <v/>
      </c>
      <c r="J4373" s="50">
        <f>IF(D4373="","",MIN(D4373,MAX(0,I4373-F4373)))</f>
        <v/>
      </c>
      <c r="K4373" s="50">
        <f>IF(D4373="","",MAX(0,D4373+F4373-I4373))</f>
        <v/>
      </c>
      <c r="L4373" s="23">
        <f>IF(D4373="","",IF(D4373&lt;=0,"",1+COUNTIFS($D$4306:$D$4405,"&gt;0",$E$4306:$E$4405,"&gt;"&amp;E4373)))</f>
        <v/>
      </c>
      <c r="M4373" s="23">
        <f>IF(D4373="","",IF(AND(K4373&gt;0,L4373=1),"Yes","No"))</f>
        <v/>
      </c>
      <c r="N4373" s="50">
        <f>IF(D4373="","",N4273+F4373)</f>
        <v/>
      </c>
      <c r="O4373" s="49">
        <f>IF(D4373="","",IF(AND(K4373=0,K4273&gt;0),C4373,""))</f>
        <v/>
      </c>
    </row>
    <row r="4374">
      <c r="A4374" s="47">
        <f>IF(B4374="","",DATE(YEAR('Debt Inputs'!$E$2),MONTH('Debt Inputs'!$E$2)+43,1))</f>
        <v/>
      </c>
      <c r="B4374" s="18">
        <f>IF('Debt Inputs'!A74="","",'Debt Inputs'!A74)</f>
        <v/>
      </c>
      <c r="C4374" s="19">
        <f>IF(B4374="","",IFERROR(VLOOKUP(B4374,'Debt Inputs'!$A$6:$M$105,2,FALSE),""))</f>
        <v/>
      </c>
      <c r="D4374" s="48">
        <f>IF(B4374="","",K4274)</f>
        <v/>
      </c>
      <c r="E4374" s="21">
        <f>IF(B4374="","",IFERROR(VLOOKUP(B4374,'Debt Inputs'!$A$6:$M$105,5,FALSE),0))</f>
        <v/>
      </c>
      <c r="F4374" s="48">
        <f>IF(D4374="","",IFERROR(D4374*E4374/12,0))</f>
        <v/>
      </c>
      <c r="G4374" s="48">
        <f>IF(D4374="","",MIN(IFERROR(VLOOKUP(B4374,'Debt Inputs'!$A$6:$M$105,7,FALSE),0),D4374+F4374))</f>
        <v/>
      </c>
      <c r="H4374" s="48">
        <f>IF(D4374="","",IF(L4374=1,MAX(0,'Debt Inputs'!$B$2-SUM($G$4306:$G$4405)),0))</f>
        <v/>
      </c>
      <c r="I4374" s="48">
        <f>IF(D4374="","",MIN(D4374+F4374,G4374+H4374))</f>
        <v/>
      </c>
      <c r="J4374" s="48">
        <f>IF(D4374="","",MIN(D4374,MAX(0,I4374-F4374)))</f>
        <v/>
      </c>
      <c r="K4374" s="48">
        <f>IF(D4374="","",MAX(0,D4374+F4374-I4374))</f>
        <v/>
      </c>
      <c r="L4374" s="18">
        <f>IF(D4374="","",IF(D4374&lt;=0,"",1+COUNTIFS($D$4306:$D$4405,"&gt;0",$E$4306:$E$4405,"&gt;"&amp;E4374)))</f>
        <v/>
      </c>
      <c r="M4374" s="18">
        <f>IF(D4374="","",IF(AND(K4374&gt;0,L4374=1),"Yes","No"))</f>
        <v/>
      </c>
      <c r="N4374" s="48">
        <f>IF(D4374="","",N4274+F4374)</f>
        <v/>
      </c>
      <c r="O4374" s="47">
        <f>IF(D4374="","",IF(AND(K4374=0,K4274&gt;0),C4374,""))</f>
        <v/>
      </c>
    </row>
    <row r="4375">
      <c r="A4375" s="49">
        <f>IF(B4375="","",DATE(YEAR('Debt Inputs'!$E$2),MONTH('Debt Inputs'!$E$2)+43,1))</f>
        <v/>
      </c>
      <c r="B4375" s="23">
        <f>IF('Debt Inputs'!A75="","",'Debt Inputs'!A75)</f>
        <v/>
      </c>
      <c r="C4375" s="24">
        <f>IF(B4375="","",IFERROR(VLOOKUP(B4375,'Debt Inputs'!$A$6:$M$105,2,FALSE),""))</f>
        <v/>
      </c>
      <c r="D4375" s="50">
        <f>IF(B4375="","",K4275)</f>
        <v/>
      </c>
      <c r="E4375" s="26">
        <f>IF(B4375="","",IFERROR(VLOOKUP(B4375,'Debt Inputs'!$A$6:$M$105,5,FALSE),0))</f>
        <v/>
      </c>
      <c r="F4375" s="50">
        <f>IF(D4375="","",IFERROR(D4375*E4375/12,0))</f>
        <v/>
      </c>
      <c r="G4375" s="50">
        <f>IF(D4375="","",MIN(IFERROR(VLOOKUP(B4375,'Debt Inputs'!$A$6:$M$105,7,FALSE),0),D4375+F4375))</f>
        <v/>
      </c>
      <c r="H4375" s="50">
        <f>IF(D4375="","",IF(L4375=1,MAX(0,'Debt Inputs'!$B$2-SUM($G$4306:$G$4405)),0))</f>
        <v/>
      </c>
      <c r="I4375" s="50">
        <f>IF(D4375="","",MIN(D4375+F4375,G4375+H4375))</f>
        <v/>
      </c>
      <c r="J4375" s="50">
        <f>IF(D4375="","",MIN(D4375,MAX(0,I4375-F4375)))</f>
        <v/>
      </c>
      <c r="K4375" s="50">
        <f>IF(D4375="","",MAX(0,D4375+F4375-I4375))</f>
        <v/>
      </c>
      <c r="L4375" s="23">
        <f>IF(D4375="","",IF(D4375&lt;=0,"",1+COUNTIFS($D$4306:$D$4405,"&gt;0",$E$4306:$E$4405,"&gt;"&amp;E4375)))</f>
        <v/>
      </c>
      <c r="M4375" s="23">
        <f>IF(D4375="","",IF(AND(K4375&gt;0,L4375=1),"Yes","No"))</f>
        <v/>
      </c>
      <c r="N4375" s="50">
        <f>IF(D4375="","",N4275+F4375)</f>
        <v/>
      </c>
      <c r="O4375" s="49">
        <f>IF(D4375="","",IF(AND(K4375=0,K4275&gt;0),C4375,""))</f>
        <v/>
      </c>
    </row>
    <row r="4376">
      <c r="A4376" s="47">
        <f>IF(B4376="","",DATE(YEAR('Debt Inputs'!$E$2),MONTH('Debt Inputs'!$E$2)+43,1))</f>
        <v/>
      </c>
      <c r="B4376" s="18">
        <f>IF('Debt Inputs'!A76="","",'Debt Inputs'!A76)</f>
        <v/>
      </c>
      <c r="C4376" s="19">
        <f>IF(B4376="","",IFERROR(VLOOKUP(B4376,'Debt Inputs'!$A$6:$M$105,2,FALSE),""))</f>
        <v/>
      </c>
      <c r="D4376" s="48">
        <f>IF(B4376="","",K4276)</f>
        <v/>
      </c>
      <c r="E4376" s="21">
        <f>IF(B4376="","",IFERROR(VLOOKUP(B4376,'Debt Inputs'!$A$6:$M$105,5,FALSE),0))</f>
        <v/>
      </c>
      <c r="F4376" s="48">
        <f>IF(D4376="","",IFERROR(D4376*E4376/12,0))</f>
        <v/>
      </c>
      <c r="G4376" s="48">
        <f>IF(D4376="","",MIN(IFERROR(VLOOKUP(B4376,'Debt Inputs'!$A$6:$M$105,7,FALSE),0),D4376+F4376))</f>
        <v/>
      </c>
      <c r="H4376" s="48">
        <f>IF(D4376="","",IF(L4376=1,MAX(0,'Debt Inputs'!$B$2-SUM($G$4306:$G$4405)),0))</f>
        <v/>
      </c>
      <c r="I4376" s="48">
        <f>IF(D4376="","",MIN(D4376+F4376,G4376+H4376))</f>
        <v/>
      </c>
      <c r="J4376" s="48">
        <f>IF(D4376="","",MIN(D4376,MAX(0,I4376-F4376)))</f>
        <v/>
      </c>
      <c r="K4376" s="48">
        <f>IF(D4376="","",MAX(0,D4376+F4376-I4376))</f>
        <v/>
      </c>
      <c r="L4376" s="18">
        <f>IF(D4376="","",IF(D4376&lt;=0,"",1+COUNTIFS($D$4306:$D$4405,"&gt;0",$E$4306:$E$4405,"&gt;"&amp;E4376)))</f>
        <v/>
      </c>
      <c r="M4376" s="18">
        <f>IF(D4376="","",IF(AND(K4376&gt;0,L4376=1),"Yes","No"))</f>
        <v/>
      </c>
      <c r="N4376" s="48">
        <f>IF(D4376="","",N4276+F4376)</f>
        <v/>
      </c>
      <c r="O4376" s="47">
        <f>IF(D4376="","",IF(AND(K4376=0,K4276&gt;0),C4376,""))</f>
        <v/>
      </c>
    </row>
    <row r="4377">
      <c r="A4377" s="49">
        <f>IF(B4377="","",DATE(YEAR('Debt Inputs'!$E$2),MONTH('Debt Inputs'!$E$2)+43,1))</f>
        <v/>
      </c>
      <c r="B4377" s="23">
        <f>IF('Debt Inputs'!A77="","",'Debt Inputs'!A77)</f>
        <v/>
      </c>
      <c r="C4377" s="24">
        <f>IF(B4377="","",IFERROR(VLOOKUP(B4377,'Debt Inputs'!$A$6:$M$105,2,FALSE),""))</f>
        <v/>
      </c>
      <c r="D4377" s="50">
        <f>IF(B4377="","",K4277)</f>
        <v/>
      </c>
      <c r="E4377" s="26">
        <f>IF(B4377="","",IFERROR(VLOOKUP(B4377,'Debt Inputs'!$A$6:$M$105,5,FALSE),0))</f>
        <v/>
      </c>
      <c r="F4377" s="50">
        <f>IF(D4377="","",IFERROR(D4377*E4377/12,0))</f>
        <v/>
      </c>
      <c r="G4377" s="50">
        <f>IF(D4377="","",MIN(IFERROR(VLOOKUP(B4377,'Debt Inputs'!$A$6:$M$105,7,FALSE),0),D4377+F4377))</f>
        <v/>
      </c>
      <c r="H4377" s="50">
        <f>IF(D4377="","",IF(L4377=1,MAX(0,'Debt Inputs'!$B$2-SUM($G$4306:$G$4405)),0))</f>
        <v/>
      </c>
      <c r="I4377" s="50">
        <f>IF(D4377="","",MIN(D4377+F4377,G4377+H4377))</f>
        <v/>
      </c>
      <c r="J4377" s="50">
        <f>IF(D4377="","",MIN(D4377,MAX(0,I4377-F4377)))</f>
        <v/>
      </c>
      <c r="K4377" s="50">
        <f>IF(D4377="","",MAX(0,D4377+F4377-I4377))</f>
        <v/>
      </c>
      <c r="L4377" s="23">
        <f>IF(D4377="","",IF(D4377&lt;=0,"",1+COUNTIFS($D$4306:$D$4405,"&gt;0",$E$4306:$E$4405,"&gt;"&amp;E4377)))</f>
        <v/>
      </c>
      <c r="M4377" s="23">
        <f>IF(D4377="","",IF(AND(K4377&gt;0,L4377=1),"Yes","No"))</f>
        <v/>
      </c>
      <c r="N4377" s="50">
        <f>IF(D4377="","",N4277+F4377)</f>
        <v/>
      </c>
      <c r="O4377" s="49">
        <f>IF(D4377="","",IF(AND(K4377=0,K4277&gt;0),C4377,""))</f>
        <v/>
      </c>
    </row>
    <row r="4378">
      <c r="A4378" s="47">
        <f>IF(B4378="","",DATE(YEAR('Debt Inputs'!$E$2),MONTH('Debt Inputs'!$E$2)+43,1))</f>
        <v/>
      </c>
      <c r="B4378" s="18">
        <f>IF('Debt Inputs'!A78="","",'Debt Inputs'!A78)</f>
        <v/>
      </c>
      <c r="C4378" s="19">
        <f>IF(B4378="","",IFERROR(VLOOKUP(B4378,'Debt Inputs'!$A$6:$M$105,2,FALSE),""))</f>
        <v/>
      </c>
      <c r="D4378" s="48">
        <f>IF(B4378="","",K4278)</f>
        <v/>
      </c>
      <c r="E4378" s="21">
        <f>IF(B4378="","",IFERROR(VLOOKUP(B4378,'Debt Inputs'!$A$6:$M$105,5,FALSE),0))</f>
        <v/>
      </c>
      <c r="F4378" s="48">
        <f>IF(D4378="","",IFERROR(D4378*E4378/12,0))</f>
        <v/>
      </c>
      <c r="G4378" s="48">
        <f>IF(D4378="","",MIN(IFERROR(VLOOKUP(B4378,'Debt Inputs'!$A$6:$M$105,7,FALSE),0),D4378+F4378))</f>
        <v/>
      </c>
      <c r="H4378" s="48">
        <f>IF(D4378="","",IF(L4378=1,MAX(0,'Debt Inputs'!$B$2-SUM($G$4306:$G$4405)),0))</f>
        <v/>
      </c>
      <c r="I4378" s="48">
        <f>IF(D4378="","",MIN(D4378+F4378,G4378+H4378))</f>
        <v/>
      </c>
      <c r="J4378" s="48">
        <f>IF(D4378="","",MIN(D4378,MAX(0,I4378-F4378)))</f>
        <v/>
      </c>
      <c r="K4378" s="48">
        <f>IF(D4378="","",MAX(0,D4378+F4378-I4378))</f>
        <v/>
      </c>
      <c r="L4378" s="18">
        <f>IF(D4378="","",IF(D4378&lt;=0,"",1+COUNTIFS($D$4306:$D$4405,"&gt;0",$E$4306:$E$4405,"&gt;"&amp;E4378)))</f>
        <v/>
      </c>
      <c r="M4378" s="18">
        <f>IF(D4378="","",IF(AND(K4378&gt;0,L4378=1),"Yes","No"))</f>
        <v/>
      </c>
      <c r="N4378" s="48">
        <f>IF(D4378="","",N4278+F4378)</f>
        <v/>
      </c>
      <c r="O4378" s="47">
        <f>IF(D4378="","",IF(AND(K4378=0,K4278&gt;0),C4378,""))</f>
        <v/>
      </c>
    </row>
    <row r="4379">
      <c r="A4379" s="49">
        <f>IF(B4379="","",DATE(YEAR('Debt Inputs'!$E$2),MONTH('Debt Inputs'!$E$2)+43,1))</f>
        <v/>
      </c>
      <c r="B4379" s="23">
        <f>IF('Debt Inputs'!A79="","",'Debt Inputs'!A79)</f>
        <v/>
      </c>
      <c r="C4379" s="24">
        <f>IF(B4379="","",IFERROR(VLOOKUP(B4379,'Debt Inputs'!$A$6:$M$105,2,FALSE),""))</f>
        <v/>
      </c>
      <c r="D4379" s="50">
        <f>IF(B4379="","",K4279)</f>
        <v/>
      </c>
      <c r="E4379" s="26">
        <f>IF(B4379="","",IFERROR(VLOOKUP(B4379,'Debt Inputs'!$A$6:$M$105,5,FALSE),0))</f>
        <v/>
      </c>
      <c r="F4379" s="50">
        <f>IF(D4379="","",IFERROR(D4379*E4379/12,0))</f>
        <v/>
      </c>
      <c r="G4379" s="50">
        <f>IF(D4379="","",MIN(IFERROR(VLOOKUP(B4379,'Debt Inputs'!$A$6:$M$105,7,FALSE),0),D4379+F4379))</f>
        <v/>
      </c>
      <c r="H4379" s="50">
        <f>IF(D4379="","",IF(L4379=1,MAX(0,'Debt Inputs'!$B$2-SUM($G$4306:$G$4405)),0))</f>
        <v/>
      </c>
      <c r="I4379" s="50">
        <f>IF(D4379="","",MIN(D4379+F4379,G4379+H4379))</f>
        <v/>
      </c>
      <c r="J4379" s="50">
        <f>IF(D4379="","",MIN(D4379,MAX(0,I4379-F4379)))</f>
        <v/>
      </c>
      <c r="K4379" s="50">
        <f>IF(D4379="","",MAX(0,D4379+F4379-I4379))</f>
        <v/>
      </c>
      <c r="L4379" s="23">
        <f>IF(D4379="","",IF(D4379&lt;=0,"",1+COUNTIFS($D$4306:$D$4405,"&gt;0",$E$4306:$E$4405,"&gt;"&amp;E4379)))</f>
        <v/>
      </c>
      <c r="M4379" s="23">
        <f>IF(D4379="","",IF(AND(K4379&gt;0,L4379=1),"Yes","No"))</f>
        <v/>
      </c>
      <c r="N4379" s="50">
        <f>IF(D4379="","",N4279+F4379)</f>
        <v/>
      </c>
      <c r="O4379" s="49">
        <f>IF(D4379="","",IF(AND(K4379=0,K4279&gt;0),C4379,""))</f>
        <v/>
      </c>
    </row>
    <row r="4380">
      <c r="A4380" s="47">
        <f>IF(B4380="","",DATE(YEAR('Debt Inputs'!$E$2),MONTH('Debt Inputs'!$E$2)+43,1))</f>
        <v/>
      </c>
      <c r="B4380" s="18">
        <f>IF('Debt Inputs'!A80="","",'Debt Inputs'!A80)</f>
        <v/>
      </c>
      <c r="C4380" s="19">
        <f>IF(B4380="","",IFERROR(VLOOKUP(B4380,'Debt Inputs'!$A$6:$M$105,2,FALSE),""))</f>
        <v/>
      </c>
      <c r="D4380" s="48">
        <f>IF(B4380="","",K4280)</f>
        <v/>
      </c>
      <c r="E4380" s="21">
        <f>IF(B4380="","",IFERROR(VLOOKUP(B4380,'Debt Inputs'!$A$6:$M$105,5,FALSE),0))</f>
        <v/>
      </c>
      <c r="F4380" s="48">
        <f>IF(D4380="","",IFERROR(D4380*E4380/12,0))</f>
        <v/>
      </c>
      <c r="G4380" s="48">
        <f>IF(D4380="","",MIN(IFERROR(VLOOKUP(B4380,'Debt Inputs'!$A$6:$M$105,7,FALSE),0),D4380+F4380))</f>
        <v/>
      </c>
      <c r="H4380" s="48">
        <f>IF(D4380="","",IF(L4380=1,MAX(0,'Debt Inputs'!$B$2-SUM($G$4306:$G$4405)),0))</f>
        <v/>
      </c>
      <c r="I4380" s="48">
        <f>IF(D4380="","",MIN(D4380+F4380,G4380+H4380))</f>
        <v/>
      </c>
      <c r="J4380" s="48">
        <f>IF(D4380="","",MIN(D4380,MAX(0,I4380-F4380)))</f>
        <v/>
      </c>
      <c r="K4380" s="48">
        <f>IF(D4380="","",MAX(0,D4380+F4380-I4380))</f>
        <v/>
      </c>
      <c r="L4380" s="18">
        <f>IF(D4380="","",IF(D4380&lt;=0,"",1+COUNTIFS($D$4306:$D$4405,"&gt;0",$E$4306:$E$4405,"&gt;"&amp;E4380)))</f>
        <v/>
      </c>
      <c r="M4380" s="18">
        <f>IF(D4380="","",IF(AND(K4380&gt;0,L4380=1),"Yes","No"))</f>
        <v/>
      </c>
      <c r="N4380" s="48">
        <f>IF(D4380="","",N4280+F4380)</f>
        <v/>
      </c>
      <c r="O4380" s="47">
        <f>IF(D4380="","",IF(AND(K4380=0,K4280&gt;0),C4380,""))</f>
        <v/>
      </c>
    </row>
    <row r="4381">
      <c r="A4381" s="49">
        <f>IF(B4381="","",DATE(YEAR('Debt Inputs'!$E$2),MONTH('Debt Inputs'!$E$2)+43,1))</f>
        <v/>
      </c>
      <c r="B4381" s="23">
        <f>IF('Debt Inputs'!A81="","",'Debt Inputs'!A81)</f>
        <v/>
      </c>
      <c r="C4381" s="24">
        <f>IF(B4381="","",IFERROR(VLOOKUP(B4381,'Debt Inputs'!$A$6:$M$105,2,FALSE),""))</f>
        <v/>
      </c>
      <c r="D4381" s="50">
        <f>IF(B4381="","",K4281)</f>
        <v/>
      </c>
      <c r="E4381" s="26">
        <f>IF(B4381="","",IFERROR(VLOOKUP(B4381,'Debt Inputs'!$A$6:$M$105,5,FALSE),0))</f>
        <v/>
      </c>
      <c r="F4381" s="50">
        <f>IF(D4381="","",IFERROR(D4381*E4381/12,0))</f>
        <v/>
      </c>
      <c r="G4381" s="50">
        <f>IF(D4381="","",MIN(IFERROR(VLOOKUP(B4381,'Debt Inputs'!$A$6:$M$105,7,FALSE),0),D4381+F4381))</f>
        <v/>
      </c>
      <c r="H4381" s="50">
        <f>IF(D4381="","",IF(L4381=1,MAX(0,'Debt Inputs'!$B$2-SUM($G$4306:$G$4405)),0))</f>
        <v/>
      </c>
      <c r="I4381" s="50">
        <f>IF(D4381="","",MIN(D4381+F4381,G4381+H4381))</f>
        <v/>
      </c>
      <c r="J4381" s="50">
        <f>IF(D4381="","",MIN(D4381,MAX(0,I4381-F4381)))</f>
        <v/>
      </c>
      <c r="K4381" s="50">
        <f>IF(D4381="","",MAX(0,D4381+F4381-I4381))</f>
        <v/>
      </c>
      <c r="L4381" s="23">
        <f>IF(D4381="","",IF(D4381&lt;=0,"",1+COUNTIFS($D$4306:$D$4405,"&gt;0",$E$4306:$E$4405,"&gt;"&amp;E4381)))</f>
        <v/>
      </c>
      <c r="M4381" s="23">
        <f>IF(D4381="","",IF(AND(K4381&gt;0,L4381=1),"Yes","No"))</f>
        <v/>
      </c>
      <c r="N4381" s="50">
        <f>IF(D4381="","",N4281+F4381)</f>
        <v/>
      </c>
      <c r="O4381" s="49">
        <f>IF(D4381="","",IF(AND(K4381=0,K4281&gt;0),C4381,""))</f>
        <v/>
      </c>
    </row>
    <row r="4382">
      <c r="A4382" s="47">
        <f>IF(B4382="","",DATE(YEAR('Debt Inputs'!$E$2),MONTH('Debt Inputs'!$E$2)+43,1))</f>
        <v/>
      </c>
      <c r="B4382" s="18">
        <f>IF('Debt Inputs'!A82="","",'Debt Inputs'!A82)</f>
        <v/>
      </c>
      <c r="C4382" s="19">
        <f>IF(B4382="","",IFERROR(VLOOKUP(B4382,'Debt Inputs'!$A$6:$M$105,2,FALSE),""))</f>
        <v/>
      </c>
      <c r="D4382" s="48">
        <f>IF(B4382="","",K4282)</f>
        <v/>
      </c>
      <c r="E4382" s="21">
        <f>IF(B4382="","",IFERROR(VLOOKUP(B4382,'Debt Inputs'!$A$6:$M$105,5,FALSE),0))</f>
        <v/>
      </c>
      <c r="F4382" s="48">
        <f>IF(D4382="","",IFERROR(D4382*E4382/12,0))</f>
        <v/>
      </c>
      <c r="G4382" s="48">
        <f>IF(D4382="","",MIN(IFERROR(VLOOKUP(B4382,'Debt Inputs'!$A$6:$M$105,7,FALSE),0),D4382+F4382))</f>
        <v/>
      </c>
      <c r="H4382" s="48">
        <f>IF(D4382="","",IF(L4382=1,MAX(0,'Debt Inputs'!$B$2-SUM($G$4306:$G$4405)),0))</f>
        <v/>
      </c>
      <c r="I4382" s="48">
        <f>IF(D4382="","",MIN(D4382+F4382,G4382+H4382))</f>
        <v/>
      </c>
      <c r="J4382" s="48">
        <f>IF(D4382="","",MIN(D4382,MAX(0,I4382-F4382)))</f>
        <v/>
      </c>
      <c r="K4382" s="48">
        <f>IF(D4382="","",MAX(0,D4382+F4382-I4382))</f>
        <v/>
      </c>
      <c r="L4382" s="18">
        <f>IF(D4382="","",IF(D4382&lt;=0,"",1+COUNTIFS($D$4306:$D$4405,"&gt;0",$E$4306:$E$4405,"&gt;"&amp;E4382)))</f>
        <v/>
      </c>
      <c r="M4382" s="18">
        <f>IF(D4382="","",IF(AND(K4382&gt;0,L4382=1),"Yes","No"))</f>
        <v/>
      </c>
      <c r="N4382" s="48">
        <f>IF(D4382="","",N4282+F4382)</f>
        <v/>
      </c>
      <c r="O4382" s="47">
        <f>IF(D4382="","",IF(AND(K4382=0,K4282&gt;0),C4382,""))</f>
        <v/>
      </c>
    </row>
    <row r="4383">
      <c r="A4383" s="49">
        <f>IF(B4383="","",DATE(YEAR('Debt Inputs'!$E$2),MONTH('Debt Inputs'!$E$2)+43,1))</f>
        <v/>
      </c>
      <c r="B4383" s="23">
        <f>IF('Debt Inputs'!A83="","",'Debt Inputs'!A83)</f>
        <v/>
      </c>
      <c r="C4383" s="24">
        <f>IF(B4383="","",IFERROR(VLOOKUP(B4383,'Debt Inputs'!$A$6:$M$105,2,FALSE),""))</f>
        <v/>
      </c>
      <c r="D4383" s="50">
        <f>IF(B4383="","",K4283)</f>
        <v/>
      </c>
      <c r="E4383" s="26">
        <f>IF(B4383="","",IFERROR(VLOOKUP(B4383,'Debt Inputs'!$A$6:$M$105,5,FALSE),0))</f>
        <v/>
      </c>
      <c r="F4383" s="50">
        <f>IF(D4383="","",IFERROR(D4383*E4383/12,0))</f>
        <v/>
      </c>
      <c r="G4383" s="50">
        <f>IF(D4383="","",MIN(IFERROR(VLOOKUP(B4383,'Debt Inputs'!$A$6:$M$105,7,FALSE),0),D4383+F4383))</f>
        <v/>
      </c>
      <c r="H4383" s="50">
        <f>IF(D4383="","",IF(L4383=1,MAX(0,'Debt Inputs'!$B$2-SUM($G$4306:$G$4405)),0))</f>
        <v/>
      </c>
      <c r="I4383" s="50">
        <f>IF(D4383="","",MIN(D4383+F4383,G4383+H4383))</f>
        <v/>
      </c>
      <c r="J4383" s="50">
        <f>IF(D4383="","",MIN(D4383,MAX(0,I4383-F4383)))</f>
        <v/>
      </c>
      <c r="K4383" s="50">
        <f>IF(D4383="","",MAX(0,D4383+F4383-I4383))</f>
        <v/>
      </c>
      <c r="L4383" s="23">
        <f>IF(D4383="","",IF(D4383&lt;=0,"",1+COUNTIFS($D$4306:$D$4405,"&gt;0",$E$4306:$E$4405,"&gt;"&amp;E4383)))</f>
        <v/>
      </c>
      <c r="M4383" s="23">
        <f>IF(D4383="","",IF(AND(K4383&gt;0,L4383=1),"Yes","No"))</f>
        <v/>
      </c>
      <c r="N4383" s="50">
        <f>IF(D4383="","",N4283+F4383)</f>
        <v/>
      </c>
      <c r="O4383" s="49">
        <f>IF(D4383="","",IF(AND(K4383=0,K4283&gt;0),C4383,""))</f>
        <v/>
      </c>
    </row>
    <row r="4384">
      <c r="A4384" s="47">
        <f>IF(B4384="","",DATE(YEAR('Debt Inputs'!$E$2),MONTH('Debt Inputs'!$E$2)+43,1))</f>
        <v/>
      </c>
      <c r="B4384" s="18">
        <f>IF('Debt Inputs'!A84="","",'Debt Inputs'!A84)</f>
        <v/>
      </c>
      <c r="C4384" s="19">
        <f>IF(B4384="","",IFERROR(VLOOKUP(B4384,'Debt Inputs'!$A$6:$M$105,2,FALSE),""))</f>
        <v/>
      </c>
      <c r="D4384" s="48">
        <f>IF(B4384="","",K4284)</f>
        <v/>
      </c>
      <c r="E4384" s="21">
        <f>IF(B4384="","",IFERROR(VLOOKUP(B4384,'Debt Inputs'!$A$6:$M$105,5,FALSE),0))</f>
        <v/>
      </c>
      <c r="F4384" s="48">
        <f>IF(D4384="","",IFERROR(D4384*E4384/12,0))</f>
        <v/>
      </c>
      <c r="G4384" s="48">
        <f>IF(D4384="","",MIN(IFERROR(VLOOKUP(B4384,'Debt Inputs'!$A$6:$M$105,7,FALSE),0),D4384+F4384))</f>
        <v/>
      </c>
      <c r="H4384" s="48">
        <f>IF(D4384="","",IF(L4384=1,MAX(0,'Debt Inputs'!$B$2-SUM($G$4306:$G$4405)),0))</f>
        <v/>
      </c>
      <c r="I4384" s="48">
        <f>IF(D4384="","",MIN(D4384+F4384,G4384+H4384))</f>
        <v/>
      </c>
      <c r="J4384" s="48">
        <f>IF(D4384="","",MIN(D4384,MAX(0,I4384-F4384)))</f>
        <v/>
      </c>
      <c r="K4384" s="48">
        <f>IF(D4384="","",MAX(0,D4384+F4384-I4384))</f>
        <v/>
      </c>
      <c r="L4384" s="18">
        <f>IF(D4384="","",IF(D4384&lt;=0,"",1+COUNTIFS($D$4306:$D$4405,"&gt;0",$E$4306:$E$4405,"&gt;"&amp;E4384)))</f>
        <v/>
      </c>
      <c r="M4384" s="18">
        <f>IF(D4384="","",IF(AND(K4384&gt;0,L4384=1),"Yes","No"))</f>
        <v/>
      </c>
      <c r="N4384" s="48">
        <f>IF(D4384="","",N4284+F4384)</f>
        <v/>
      </c>
      <c r="O4384" s="47">
        <f>IF(D4384="","",IF(AND(K4384=0,K4284&gt;0),C4384,""))</f>
        <v/>
      </c>
    </row>
    <row r="4385">
      <c r="A4385" s="49">
        <f>IF(B4385="","",DATE(YEAR('Debt Inputs'!$E$2),MONTH('Debt Inputs'!$E$2)+43,1))</f>
        <v/>
      </c>
      <c r="B4385" s="23">
        <f>IF('Debt Inputs'!A85="","",'Debt Inputs'!A85)</f>
        <v/>
      </c>
      <c r="C4385" s="24">
        <f>IF(B4385="","",IFERROR(VLOOKUP(B4385,'Debt Inputs'!$A$6:$M$105,2,FALSE),""))</f>
        <v/>
      </c>
      <c r="D4385" s="50">
        <f>IF(B4385="","",K4285)</f>
        <v/>
      </c>
      <c r="E4385" s="26">
        <f>IF(B4385="","",IFERROR(VLOOKUP(B4385,'Debt Inputs'!$A$6:$M$105,5,FALSE),0))</f>
        <v/>
      </c>
      <c r="F4385" s="50">
        <f>IF(D4385="","",IFERROR(D4385*E4385/12,0))</f>
        <v/>
      </c>
      <c r="G4385" s="50">
        <f>IF(D4385="","",MIN(IFERROR(VLOOKUP(B4385,'Debt Inputs'!$A$6:$M$105,7,FALSE),0),D4385+F4385))</f>
        <v/>
      </c>
      <c r="H4385" s="50">
        <f>IF(D4385="","",IF(L4385=1,MAX(0,'Debt Inputs'!$B$2-SUM($G$4306:$G$4405)),0))</f>
        <v/>
      </c>
      <c r="I4385" s="50">
        <f>IF(D4385="","",MIN(D4385+F4385,G4385+H4385))</f>
        <v/>
      </c>
      <c r="J4385" s="50">
        <f>IF(D4385="","",MIN(D4385,MAX(0,I4385-F4385)))</f>
        <v/>
      </c>
      <c r="K4385" s="50">
        <f>IF(D4385="","",MAX(0,D4385+F4385-I4385))</f>
        <v/>
      </c>
      <c r="L4385" s="23">
        <f>IF(D4385="","",IF(D4385&lt;=0,"",1+COUNTIFS($D$4306:$D$4405,"&gt;0",$E$4306:$E$4405,"&gt;"&amp;E4385)))</f>
        <v/>
      </c>
      <c r="M4385" s="23">
        <f>IF(D4385="","",IF(AND(K4385&gt;0,L4385=1),"Yes","No"))</f>
        <v/>
      </c>
      <c r="N4385" s="50">
        <f>IF(D4385="","",N4285+F4385)</f>
        <v/>
      </c>
      <c r="O4385" s="49">
        <f>IF(D4385="","",IF(AND(K4385=0,K4285&gt;0),C4385,""))</f>
        <v/>
      </c>
    </row>
    <row r="4386">
      <c r="A4386" s="47">
        <f>IF(B4386="","",DATE(YEAR('Debt Inputs'!$E$2),MONTH('Debt Inputs'!$E$2)+43,1))</f>
        <v/>
      </c>
      <c r="B4386" s="18">
        <f>IF('Debt Inputs'!A86="","",'Debt Inputs'!A86)</f>
        <v/>
      </c>
      <c r="C4386" s="19">
        <f>IF(B4386="","",IFERROR(VLOOKUP(B4386,'Debt Inputs'!$A$6:$M$105,2,FALSE),""))</f>
        <v/>
      </c>
      <c r="D4386" s="48">
        <f>IF(B4386="","",K4286)</f>
        <v/>
      </c>
      <c r="E4386" s="21">
        <f>IF(B4386="","",IFERROR(VLOOKUP(B4386,'Debt Inputs'!$A$6:$M$105,5,FALSE),0))</f>
        <v/>
      </c>
      <c r="F4386" s="48">
        <f>IF(D4386="","",IFERROR(D4386*E4386/12,0))</f>
        <v/>
      </c>
      <c r="G4386" s="48">
        <f>IF(D4386="","",MIN(IFERROR(VLOOKUP(B4386,'Debt Inputs'!$A$6:$M$105,7,FALSE),0),D4386+F4386))</f>
        <v/>
      </c>
      <c r="H4386" s="48">
        <f>IF(D4386="","",IF(L4386=1,MAX(0,'Debt Inputs'!$B$2-SUM($G$4306:$G$4405)),0))</f>
        <v/>
      </c>
      <c r="I4386" s="48">
        <f>IF(D4386="","",MIN(D4386+F4386,G4386+H4386))</f>
        <v/>
      </c>
      <c r="J4386" s="48">
        <f>IF(D4386="","",MIN(D4386,MAX(0,I4386-F4386)))</f>
        <v/>
      </c>
      <c r="K4386" s="48">
        <f>IF(D4386="","",MAX(0,D4386+F4386-I4386))</f>
        <v/>
      </c>
      <c r="L4386" s="18">
        <f>IF(D4386="","",IF(D4386&lt;=0,"",1+COUNTIFS($D$4306:$D$4405,"&gt;0",$E$4306:$E$4405,"&gt;"&amp;E4386)))</f>
        <v/>
      </c>
      <c r="M4386" s="18">
        <f>IF(D4386="","",IF(AND(K4386&gt;0,L4386=1),"Yes","No"))</f>
        <v/>
      </c>
      <c r="N4386" s="48">
        <f>IF(D4386="","",N4286+F4386)</f>
        <v/>
      </c>
      <c r="O4386" s="47">
        <f>IF(D4386="","",IF(AND(K4386=0,K4286&gt;0),C4386,""))</f>
        <v/>
      </c>
    </row>
    <row r="4387">
      <c r="A4387" s="49">
        <f>IF(B4387="","",DATE(YEAR('Debt Inputs'!$E$2),MONTH('Debt Inputs'!$E$2)+43,1))</f>
        <v/>
      </c>
      <c r="B4387" s="23">
        <f>IF('Debt Inputs'!A87="","",'Debt Inputs'!A87)</f>
        <v/>
      </c>
      <c r="C4387" s="24">
        <f>IF(B4387="","",IFERROR(VLOOKUP(B4387,'Debt Inputs'!$A$6:$M$105,2,FALSE),""))</f>
        <v/>
      </c>
      <c r="D4387" s="50">
        <f>IF(B4387="","",K4287)</f>
        <v/>
      </c>
      <c r="E4387" s="26">
        <f>IF(B4387="","",IFERROR(VLOOKUP(B4387,'Debt Inputs'!$A$6:$M$105,5,FALSE),0))</f>
        <v/>
      </c>
      <c r="F4387" s="50">
        <f>IF(D4387="","",IFERROR(D4387*E4387/12,0))</f>
        <v/>
      </c>
      <c r="G4387" s="50">
        <f>IF(D4387="","",MIN(IFERROR(VLOOKUP(B4387,'Debt Inputs'!$A$6:$M$105,7,FALSE),0),D4387+F4387))</f>
        <v/>
      </c>
      <c r="H4387" s="50">
        <f>IF(D4387="","",IF(L4387=1,MAX(0,'Debt Inputs'!$B$2-SUM($G$4306:$G$4405)),0))</f>
        <v/>
      </c>
      <c r="I4387" s="50">
        <f>IF(D4387="","",MIN(D4387+F4387,G4387+H4387))</f>
        <v/>
      </c>
      <c r="J4387" s="50">
        <f>IF(D4387="","",MIN(D4387,MAX(0,I4387-F4387)))</f>
        <v/>
      </c>
      <c r="K4387" s="50">
        <f>IF(D4387="","",MAX(0,D4387+F4387-I4387))</f>
        <v/>
      </c>
      <c r="L4387" s="23">
        <f>IF(D4387="","",IF(D4387&lt;=0,"",1+COUNTIFS($D$4306:$D$4405,"&gt;0",$E$4306:$E$4405,"&gt;"&amp;E4387)))</f>
        <v/>
      </c>
      <c r="M4387" s="23">
        <f>IF(D4387="","",IF(AND(K4387&gt;0,L4387=1),"Yes","No"))</f>
        <v/>
      </c>
      <c r="N4387" s="50">
        <f>IF(D4387="","",N4287+F4387)</f>
        <v/>
      </c>
      <c r="O4387" s="49">
        <f>IF(D4387="","",IF(AND(K4387=0,K4287&gt;0),C4387,""))</f>
        <v/>
      </c>
    </row>
    <row r="4388">
      <c r="A4388" s="47">
        <f>IF(B4388="","",DATE(YEAR('Debt Inputs'!$E$2),MONTH('Debt Inputs'!$E$2)+43,1))</f>
        <v/>
      </c>
      <c r="B4388" s="18">
        <f>IF('Debt Inputs'!A88="","",'Debt Inputs'!A88)</f>
        <v/>
      </c>
      <c r="C4388" s="19">
        <f>IF(B4388="","",IFERROR(VLOOKUP(B4388,'Debt Inputs'!$A$6:$M$105,2,FALSE),""))</f>
        <v/>
      </c>
      <c r="D4388" s="48">
        <f>IF(B4388="","",K4288)</f>
        <v/>
      </c>
      <c r="E4388" s="21">
        <f>IF(B4388="","",IFERROR(VLOOKUP(B4388,'Debt Inputs'!$A$6:$M$105,5,FALSE),0))</f>
        <v/>
      </c>
      <c r="F4388" s="48">
        <f>IF(D4388="","",IFERROR(D4388*E4388/12,0))</f>
        <v/>
      </c>
      <c r="G4388" s="48">
        <f>IF(D4388="","",MIN(IFERROR(VLOOKUP(B4388,'Debt Inputs'!$A$6:$M$105,7,FALSE),0),D4388+F4388))</f>
        <v/>
      </c>
      <c r="H4388" s="48">
        <f>IF(D4388="","",IF(L4388=1,MAX(0,'Debt Inputs'!$B$2-SUM($G$4306:$G$4405)),0))</f>
        <v/>
      </c>
      <c r="I4388" s="48">
        <f>IF(D4388="","",MIN(D4388+F4388,G4388+H4388))</f>
        <v/>
      </c>
      <c r="J4388" s="48">
        <f>IF(D4388="","",MIN(D4388,MAX(0,I4388-F4388)))</f>
        <v/>
      </c>
      <c r="K4388" s="48">
        <f>IF(D4388="","",MAX(0,D4388+F4388-I4388))</f>
        <v/>
      </c>
      <c r="L4388" s="18">
        <f>IF(D4388="","",IF(D4388&lt;=0,"",1+COUNTIFS($D$4306:$D$4405,"&gt;0",$E$4306:$E$4405,"&gt;"&amp;E4388)))</f>
        <v/>
      </c>
      <c r="M4388" s="18">
        <f>IF(D4388="","",IF(AND(K4388&gt;0,L4388=1),"Yes","No"))</f>
        <v/>
      </c>
      <c r="N4388" s="48">
        <f>IF(D4388="","",N4288+F4388)</f>
        <v/>
      </c>
      <c r="O4388" s="47">
        <f>IF(D4388="","",IF(AND(K4388=0,K4288&gt;0),C4388,""))</f>
        <v/>
      </c>
    </row>
    <row r="4389">
      <c r="A4389" s="49">
        <f>IF(B4389="","",DATE(YEAR('Debt Inputs'!$E$2),MONTH('Debt Inputs'!$E$2)+43,1))</f>
        <v/>
      </c>
      <c r="B4389" s="23">
        <f>IF('Debt Inputs'!A89="","",'Debt Inputs'!A89)</f>
        <v/>
      </c>
      <c r="C4389" s="24">
        <f>IF(B4389="","",IFERROR(VLOOKUP(B4389,'Debt Inputs'!$A$6:$M$105,2,FALSE),""))</f>
        <v/>
      </c>
      <c r="D4389" s="50">
        <f>IF(B4389="","",K4289)</f>
        <v/>
      </c>
      <c r="E4389" s="26">
        <f>IF(B4389="","",IFERROR(VLOOKUP(B4389,'Debt Inputs'!$A$6:$M$105,5,FALSE),0))</f>
        <v/>
      </c>
      <c r="F4389" s="50">
        <f>IF(D4389="","",IFERROR(D4389*E4389/12,0))</f>
        <v/>
      </c>
      <c r="G4389" s="50">
        <f>IF(D4389="","",MIN(IFERROR(VLOOKUP(B4389,'Debt Inputs'!$A$6:$M$105,7,FALSE),0),D4389+F4389))</f>
        <v/>
      </c>
      <c r="H4389" s="50">
        <f>IF(D4389="","",IF(L4389=1,MAX(0,'Debt Inputs'!$B$2-SUM($G$4306:$G$4405)),0))</f>
        <v/>
      </c>
      <c r="I4389" s="50">
        <f>IF(D4389="","",MIN(D4389+F4389,G4389+H4389))</f>
        <v/>
      </c>
      <c r="J4389" s="50">
        <f>IF(D4389="","",MIN(D4389,MAX(0,I4389-F4389)))</f>
        <v/>
      </c>
      <c r="K4389" s="50">
        <f>IF(D4389="","",MAX(0,D4389+F4389-I4389))</f>
        <v/>
      </c>
      <c r="L4389" s="23">
        <f>IF(D4389="","",IF(D4389&lt;=0,"",1+COUNTIFS($D$4306:$D$4405,"&gt;0",$E$4306:$E$4405,"&gt;"&amp;E4389)))</f>
        <v/>
      </c>
      <c r="M4389" s="23">
        <f>IF(D4389="","",IF(AND(K4389&gt;0,L4389=1),"Yes","No"))</f>
        <v/>
      </c>
      <c r="N4389" s="50">
        <f>IF(D4389="","",N4289+F4389)</f>
        <v/>
      </c>
      <c r="O4389" s="49">
        <f>IF(D4389="","",IF(AND(K4389=0,K4289&gt;0),C4389,""))</f>
        <v/>
      </c>
    </row>
    <row r="4390">
      <c r="A4390" s="47">
        <f>IF(B4390="","",DATE(YEAR('Debt Inputs'!$E$2),MONTH('Debt Inputs'!$E$2)+43,1))</f>
        <v/>
      </c>
      <c r="B4390" s="18">
        <f>IF('Debt Inputs'!A90="","",'Debt Inputs'!A90)</f>
        <v/>
      </c>
      <c r="C4390" s="19">
        <f>IF(B4390="","",IFERROR(VLOOKUP(B4390,'Debt Inputs'!$A$6:$M$105,2,FALSE),""))</f>
        <v/>
      </c>
      <c r="D4390" s="48">
        <f>IF(B4390="","",K4290)</f>
        <v/>
      </c>
      <c r="E4390" s="21">
        <f>IF(B4390="","",IFERROR(VLOOKUP(B4390,'Debt Inputs'!$A$6:$M$105,5,FALSE),0))</f>
        <v/>
      </c>
      <c r="F4390" s="48">
        <f>IF(D4390="","",IFERROR(D4390*E4390/12,0))</f>
        <v/>
      </c>
      <c r="G4390" s="48">
        <f>IF(D4390="","",MIN(IFERROR(VLOOKUP(B4390,'Debt Inputs'!$A$6:$M$105,7,FALSE),0),D4390+F4390))</f>
        <v/>
      </c>
      <c r="H4390" s="48">
        <f>IF(D4390="","",IF(L4390=1,MAX(0,'Debt Inputs'!$B$2-SUM($G$4306:$G$4405)),0))</f>
        <v/>
      </c>
      <c r="I4390" s="48">
        <f>IF(D4390="","",MIN(D4390+F4390,G4390+H4390))</f>
        <v/>
      </c>
      <c r="J4390" s="48">
        <f>IF(D4390="","",MIN(D4390,MAX(0,I4390-F4390)))</f>
        <v/>
      </c>
      <c r="K4390" s="48">
        <f>IF(D4390="","",MAX(0,D4390+F4390-I4390))</f>
        <v/>
      </c>
      <c r="L4390" s="18">
        <f>IF(D4390="","",IF(D4390&lt;=0,"",1+COUNTIFS($D$4306:$D$4405,"&gt;0",$E$4306:$E$4405,"&gt;"&amp;E4390)))</f>
        <v/>
      </c>
      <c r="M4390" s="18">
        <f>IF(D4390="","",IF(AND(K4390&gt;0,L4390=1),"Yes","No"))</f>
        <v/>
      </c>
      <c r="N4390" s="48">
        <f>IF(D4390="","",N4290+F4390)</f>
        <v/>
      </c>
      <c r="O4390" s="47">
        <f>IF(D4390="","",IF(AND(K4390=0,K4290&gt;0),C4390,""))</f>
        <v/>
      </c>
    </row>
    <row r="4391">
      <c r="A4391" s="49">
        <f>IF(B4391="","",DATE(YEAR('Debt Inputs'!$E$2),MONTH('Debt Inputs'!$E$2)+43,1))</f>
        <v/>
      </c>
      <c r="B4391" s="23">
        <f>IF('Debt Inputs'!A91="","",'Debt Inputs'!A91)</f>
        <v/>
      </c>
      <c r="C4391" s="24">
        <f>IF(B4391="","",IFERROR(VLOOKUP(B4391,'Debt Inputs'!$A$6:$M$105,2,FALSE),""))</f>
        <v/>
      </c>
      <c r="D4391" s="50">
        <f>IF(B4391="","",K4291)</f>
        <v/>
      </c>
      <c r="E4391" s="26">
        <f>IF(B4391="","",IFERROR(VLOOKUP(B4391,'Debt Inputs'!$A$6:$M$105,5,FALSE),0))</f>
        <v/>
      </c>
      <c r="F4391" s="50">
        <f>IF(D4391="","",IFERROR(D4391*E4391/12,0))</f>
        <v/>
      </c>
      <c r="G4391" s="50">
        <f>IF(D4391="","",MIN(IFERROR(VLOOKUP(B4391,'Debt Inputs'!$A$6:$M$105,7,FALSE),0),D4391+F4391))</f>
        <v/>
      </c>
      <c r="H4391" s="50">
        <f>IF(D4391="","",IF(L4391=1,MAX(0,'Debt Inputs'!$B$2-SUM($G$4306:$G$4405)),0))</f>
        <v/>
      </c>
      <c r="I4391" s="50">
        <f>IF(D4391="","",MIN(D4391+F4391,G4391+H4391))</f>
        <v/>
      </c>
      <c r="J4391" s="50">
        <f>IF(D4391="","",MIN(D4391,MAX(0,I4391-F4391)))</f>
        <v/>
      </c>
      <c r="K4391" s="50">
        <f>IF(D4391="","",MAX(0,D4391+F4391-I4391))</f>
        <v/>
      </c>
      <c r="L4391" s="23">
        <f>IF(D4391="","",IF(D4391&lt;=0,"",1+COUNTIFS($D$4306:$D$4405,"&gt;0",$E$4306:$E$4405,"&gt;"&amp;E4391)))</f>
        <v/>
      </c>
      <c r="M4391" s="23">
        <f>IF(D4391="","",IF(AND(K4391&gt;0,L4391=1),"Yes","No"))</f>
        <v/>
      </c>
      <c r="N4391" s="50">
        <f>IF(D4391="","",N4291+F4391)</f>
        <v/>
      </c>
      <c r="O4391" s="49">
        <f>IF(D4391="","",IF(AND(K4391=0,K4291&gt;0),C4391,""))</f>
        <v/>
      </c>
    </row>
    <row r="4392">
      <c r="A4392" s="47">
        <f>IF(B4392="","",DATE(YEAR('Debt Inputs'!$E$2),MONTH('Debt Inputs'!$E$2)+43,1))</f>
        <v/>
      </c>
      <c r="B4392" s="18">
        <f>IF('Debt Inputs'!A92="","",'Debt Inputs'!A92)</f>
        <v/>
      </c>
      <c r="C4392" s="19">
        <f>IF(B4392="","",IFERROR(VLOOKUP(B4392,'Debt Inputs'!$A$6:$M$105,2,FALSE),""))</f>
        <v/>
      </c>
      <c r="D4392" s="48">
        <f>IF(B4392="","",K4292)</f>
        <v/>
      </c>
      <c r="E4392" s="21">
        <f>IF(B4392="","",IFERROR(VLOOKUP(B4392,'Debt Inputs'!$A$6:$M$105,5,FALSE),0))</f>
        <v/>
      </c>
      <c r="F4392" s="48">
        <f>IF(D4392="","",IFERROR(D4392*E4392/12,0))</f>
        <v/>
      </c>
      <c r="G4392" s="48">
        <f>IF(D4392="","",MIN(IFERROR(VLOOKUP(B4392,'Debt Inputs'!$A$6:$M$105,7,FALSE),0),D4392+F4392))</f>
        <v/>
      </c>
      <c r="H4392" s="48">
        <f>IF(D4392="","",IF(L4392=1,MAX(0,'Debt Inputs'!$B$2-SUM($G$4306:$G$4405)),0))</f>
        <v/>
      </c>
      <c r="I4392" s="48">
        <f>IF(D4392="","",MIN(D4392+F4392,G4392+H4392))</f>
        <v/>
      </c>
      <c r="J4392" s="48">
        <f>IF(D4392="","",MIN(D4392,MAX(0,I4392-F4392)))</f>
        <v/>
      </c>
      <c r="K4392" s="48">
        <f>IF(D4392="","",MAX(0,D4392+F4392-I4392))</f>
        <v/>
      </c>
      <c r="L4392" s="18">
        <f>IF(D4392="","",IF(D4392&lt;=0,"",1+COUNTIFS($D$4306:$D$4405,"&gt;0",$E$4306:$E$4405,"&gt;"&amp;E4392)))</f>
        <v/>
      </c>
      <c r="M4392" s="18">
        <f>IF(D4392="","",IF(AND(K4392&gt;0,L4392=1),"Yes","No"))</f>
        <v/>
      </c>
      <c r="N4392" s="48">
        <f>IF(D4392="","",N4292+F4392)</f>
        <v/>
      </c>
      <c r="O4392" s="47">
        <f>IF(D4392="","",IF(AND(K4392=0,K4292&gt;0),C4392,""))</f>
        <v/>
      </c>
    </row>
    <row r="4393">
      <c r="A4393" s="49">
        <f>IF(B4393="","",DATE(YEAR('Debt Inputs'!$E$2),MONTH('Debt Inputs'!$E$2)+43,1))</f>
        <v/>
      </c>
      <c r="B4393" s="23">
        <f>IF('Debt Inputs'!A93="","",'Debt Inputs'!A93)</f>
        <v/>
      </c>
      <c r="C4393" s="24">
        <f>IF(B4393="","",IFERROR(VLOOKUP(B4393,'Debt Inputs'!$A$6:$M$105,2,FALSE),""))</f>
        <v/>
      </c>
      <c r="D4393" s="50">
        <f>IF(B4393="","",K4293)</f>
        <v/>
      </c>
      <c r="E4393" s="26">
        <f>IF(B4393="","",IFERROR(VLOOKUP(B4393,'Debt Inputs'!$A$6:$M$105,5,FALSE),0))</f>
        <v/>
      </c>
      <c r="F4393" s="50">
        <f>IF(D4393="","",IFERROR(D4393*E4393/12,0))</f>
        <v/>
      </c>
      <c r="G4393" s="50">
        <f>IF(D4393="","",MIN(IFERROR(VLOOKUP(B4393,'Debt Inputs'!$A$6:$M$105,7,FALSE),0),D4393+F4393))</f>
        <v/>
      </c>
      <c r="H4393" s="50">
        <f>IF(D4393="","",IF(L4393=1,MAX(0,'Debt Inputs'!$B$2-SUM($G$4306:$G$4405)),0))</f>
        <v/>
      </c>
      <c r="I4393" s="50">
        <f>IF(D4393="","",MIN(D4393+F4393,G4393+H4393))</f>
        <v/>
      </c>
      <c r="J4393" s="50">
        <f>IF(D4393="","",MIN(D4393,MAX(0,I4393-F4393)))</f>
        <v/>
      </c>
      <c r="K4393" s="50">
        <f>IF(D4393="","",MAX(0,D4393+F4393-I4393))</f>
        <v/>
      </c>
      <c r="L4393" s="23">
        <f>IF(D4393="","",IF(D4393&lt;=0,"",1+COUNTIFS($D$4306:$D$4405,"&gt;0",$E$4306:$E$4405,"&gt;"&amp;E4393)))</f>
        <v/>
      </c>
      <c r="M4393" s="23">
        <f>IF(D4393="","",IF(AND(K4393&gt;0,L4393=1),"Yes","No"))</f>
        <v/>
      </c>
      <c r="N4393" s="50">
        <f>IF(D4393="","",N4293+F4393)</f>
        <v/>
      </c>
      <c r="O4393" s="49">
        <f>IF(D4393="","",IF(AND(K4393=0,K4293&gt;0),C4393,""))</f>
        <v/>
      </c>
    </row>
    <row r="4394">
      <c r="A4394" s="47">
        <f>IF(B4394="","",DATE(YEAR('Debt Inputs'!$E$2),MONTH('Debt Inputs'!$E$2)+43,1))</f>
        <v/>
      </c>
      <c r="B4394" s="18">
        <f>IF('Debt Inputs'!A94="","",'Debt Inputs'!A94)</f>
        <v/>
      </c>
      <c r="C4394" s="19">
        <f>IF(B4394="","",IFERROR(VLOOKUP(B4394,'Debt Inputs'!$A$6:$M$105,2,FALSE),""))</f>
        <v/>
      </c>
      <c r="D4394" s="48">
        <f>IF(B4394="","",K4294)</f>
        <v/>
      </c>
      <c r="E4394" s="21">
        <f>IF(B4394="","",IFERROR(VLOOKUP(B4394,'Debt Inputs'!$A$6:$M$105,5,FALSE),0))</f>
        <v/>
      </c>
      <c r="F4394" s="48">
        <f>IF(D4394="","",IFERROR(D4394*E4394/12,0))</f>
        <v/>
      </c>
      <c r="G4394" s="48">
        <f>IF(D4394="","",MIN(IFERROR(VLOOKUP(B4394,'Debt Inputs'!$A$6:$M$105,7,FALSE),0),D4394+F4394))</f>
        <v/>
      </c>
      <c r="H4394" s="48">
        <f>IF(D4394="","",IF(L4394=1,MAX(0,'Debt Inputs'!$B$2-SUM($G$4306:$G$4405)),0))</f>
        <v/>
      </c>
      <c r="I4394" s="48">
        <f>IF(D4394="","",MIN(D4394+F4394,G4394+H4394))</f>
        <v/>
      </c>
      <c r="J4394" s="48">
        <f>IF(D4394="","",MIN(D4394,MAX(0,I4394-F4394)))</f>
        <v/>
      </c>
      <c r="K4394" s="48">
        <f>IF(D4394="","",MAX(0,D4394+F4394-I4394))</f>
        <v/>
      </c>
      <c r="L4394" s="18">
        <f>IF(D4394="","",IF(D4394&lt;=0,"",1+COUNTIFS($D$4306:$D$4405,"&gt;0",$E$4306:$E$4405,"&gt;"&amp;E4394)))</f>
        <v/>
      </c>
      <c r="M4394" s="18">
        <f>IF(D4394="","",IF(AND(K4394&gt;0,L4394=1),"Yes","No"))</f>
        <v/>
      </c>
      <c r="N4394" s="48">
        <f>IF(D4394="","",N4294+F4394)</f>
        <v/>
      </c>
      <c r="O4394" s="47">
        <f>IF(D4394="","",IF(AND(K4394=0,K4294&gt;0),C4394,""))</f>
        <v/>
      </c>
    </row>
    <row r="4395">
      <c r="A4395" s="49">
        <f>IF(B4395="","",DATE(YEAR('Debt Inputs'!$E$2),MONTH('Debt Inputs'!$E$2)+43,1))</f>
        <v/>
      </c>
      <c r="B4395" s="23">
        <f>IF('Debt Inputs'!A95="","",'Debt Inputs'!A95)</f>
        <v/>
      </c>
      <c r="C4395" s="24">
        <f>IF(B4395="","",IFERROR(VLOOKUP(B4395,'Debt Inputs'!$A$6:$M$105,2,FALSE),""))</f>
        <v/>
      </c>
      <c r="D4395" s="50">
        <f>IF(B4395="","",K4295)</f>
        <v/>
      </c>
      <c r="E4395" s="26">
        <f>IF(B4395="","",IFERROR(VLOOKUP(B4395,'Debt Inputs'!$A$6:$M$105,5,FALSE),0))</f>
        <v/>
      </c>
      <c r="F4395" s="50">
        <f>IF(D4395="","",IFERROR(D4395*E4395/12,0))</f>
        <v/>
      </c>
      <c r="G4395" s="50">
        <f>IF(D4395="","",MIN(IFERROR(VLOOKUP(B4395,'Debt Inputs'!$A$6:$M$105,7,FALSE),0),D4395+F4395))</f>
        <v/>
      </c>
      <c r="H4395" s="50">
        <f>IF(D4395="","",IF(L4395=1,MAX(0,'Debt Inputs'!$B$2-SUM($G$4306:$G$4405)),0))</f>
        <v/>
      </c>
      <c r="I4395" s="50">
        <f>IF(D4395="","",MIN(D4395+F4395,G4395+H4395))</f>
        <v/>
      </c>
      <c r="J4395" s="50">
        <f>IF(D4395="","",MIN(D4395,MAX(0,I4395-F4395)))</f>
        <v/>
      </c>
      <c r="K4395" s="50">
        <f>IF(D4395="","",MAX(0,D4395+F4395-I4395))</f>
        <v/>
      </c>
      <c r="L4395" s="23">
        <f>IF(D4395="","",IF(D4395&lt;=0,"",1+COUNTIFS($D$4306:$D$4405,"&gt;0",$E$4306:$E$4405,"&gt;"&amp;E4395)))</f>
        <v/>
      </c>
      <c r="M4395" s="23">
        <f>IF(D4395="","",IF(AND(K4395&gt;0,L4395=1),"Yes","No"))</f>
        <v/>
      </c>
      <c r="N4395" s="50">
        <f>IF(D4395="","",N4295+F4395)</f>
        <v/>
      </c>
      <c r="O4395" s="49">
        <f>IF(D4395="","",IF(AND(K4395=0,K4295&gt;0),C4395,""))</f>
        <v/>
      </c>
    </row>
    <row r="4396">
      <c r="A4396" s="47">
        <f>IF(B4396="","",DATE(YEAR('Debt Inputs'!$E$2),MONTH('Debt Inputs'!$E$2)+43,1))</f>
        <v/>
      </c>
      <c r="B4396" s="18">
        <f>IF('Debt Inputs'!A96="","",'Debt Inputs'!A96)</f>
        <v/>
      </c>
      <c r="C4396" s="19">
        <f>IF(B4396="","",IFERROR(VLOOKUP(B4396,'Debt Inputs'!$A$6:$M$105,2,FALSE),""))</f>
        <v/>
      </c>
      <c r="D4396" s="48">
        <f>IF(B4396="","",K4296)</f>
        <v/>
      </c>
      <c r="E4396" s="21">
        <f>IF(B4396="","",IFERROR(VLOOKUP(B4396,'Debt Inputs'!$A$6:$M$105,5,FALSE),0))</f>
        <v/>
      </c>
      <c r="F4396" s="48">
        <f>IF(D4396="","",IFERROR(D4396*E4396/12,0))</f>
        <v/>
      </c>
      <c r="G4396" s="48">
        <f>IF(D4396="","",MIN(IFERROR(VLOOKUP(B4396,'Debt Inputs'!$A$6:$M$105,7,FALSE),0),D4396+F4396))</f>
        <v/>
      </c>
      <c r="H4396" s="48">
        <f>IF(D4396="","",IF(L4396=1,MAX(0,'Debt Inputs'!$B$2-SUM($G$4306:$G$4405)),0))</f>
        <v/>
      </c>
      <c r="I4396" s="48">
        <f>IF(D4396="","",MIN(D4396+F4396,G4396+H4396))</f>
        <v/>
      </c>
      <c r="J4396" s="48">
        <f>IF(D4396="","",MIN(D4396,MAX(0,I4396-F4396)))</f>
        <v/>
      </c>
      <c r="K4396" s="48">
        <f>IF(D4396="","",MAX(0,D4396+F4396-I4396))</f>
        <v/>
      </c>
      <c r="L4396" s="18">
        <f>IF(D4396="","",IF(D4396&lt;=0,"",1+COUNTIFS($D$4306:$D$4405,"&gt;0",$E$4306:$E$4405,"&gt;"&amp;E4396)))</f>
        <v/>
      </c>
      <c r="M4396" s="18">
        <f>IF(D4396="","",IF(AND(K4396&gt;0,L4396=1),"Yes","No"))</f>
        <v/>
      </c>
      <c r="N4396" s="48">
        <f>IF(D4396="","",N4296+F4396)</f>
        <v/>
      </c>
      <c r="O4396" s="47">
        <f>IF(D4396="","",IF(AND(K4396=0,K4296&gt;0),C4396,""))</f>
        <v/>
      </c>
    </row>
    <row r="4397">
      <c r="A4397" s="49">
        <f>IF(B4397="","",DATE(YEAR('Debt Inputs'!$E$2),MONTH('Debt Inputs'!$E$2)+43,1))</f>
        <v/>
      </c>
      <c r="B4397" s="23">
        <f>IF('Debt Inputs'!A97="","",'Debt Inputs'!A97)</f>
        <v/>
      </c>
      <c r="C4397" s="24">
        <f>IF(B4397="","",IFERROR(VLOOKUP(B4397,'Debt Inputs'!$A$6:$M$105,2,FALSE),""))</f>
        <v/>
      </c>
      <c r="D4397" s="50">
        <f>IF(B4397="","",K4297)</f>
        <v/>
      </c>
      <c r="E4397" s="26">
        <f>IF(B4397="","",IFERROR(VLOOKUP(B4397,'Debt Inputs'!$A$6:$M$105,5,FALSE),0))</f>
        <v/>
      </c>
      <c r="F4397" s="50">
        <f>IF(D4397="","",IFERROR(D4397*E4397/12,0))</f>
        <v/>
      </c>
      <c r="G4397" s="50">
        <f>IF(D4397="","",MIN(IFERROR(VLOOKUP(B4397,'Debt Inputs'!$A$6:$M$105,7,FALSE),0),D4397+F4397))</f>
        <v/>
      </c>
      <c r="H4397" s="50">
        <f>IF(D4397="","",IF(L4397=1,MAX(0,'Debt Inputs'!$B$2-SUM($G$4306:$G$4405)),0))</f>
        <v/>
      </c>
      <c r="I4397" s="50">
        <f>IF(D4397="","",MIN(D4397+F4397,G4397+H4397))</f>
        <v/>
      </c>
      <c r="J4397" s="50">
        <f>IF(D4397="","",MIN(D4397,MAX(0,I4397-F4397)))</f>
        <v/>
      </c>
      <c r="K4397" s="50">
        <f>IF(D4397="","",MAX(0,D4397+F4397-I4397))</f>
        <v/>
      </c>
      <c r="L4397" s="23">
        <f>IF(D4397="","",IF(D4397&lt;=0,"",1+COUNTIFS($D$4306:$D$4405,"&gt;0",$E$4306:$E$4405,"&gt;"&amp;E4397)))</f>
        <v/>
      </c>
      <c r="M4397" s="23">
        <f>IF(D4397="","",IF(AND(K4397&gt;0,L4397=1),"Yes","No"))</f>
        <v/>
      </c>
      <c r="N4397" s="50">
        <f>IF(D4397="","",N4297+F4397)</f>
        <v/>
      </c>
      <c r="O4397" s="49">
        <f>IF(D4397="","",IF(AND(K4397=0,K4297&gt;0),C4397,""))</f>
        <v/>
      </c>
    </row>
    <row r="4398">
      <c r="A4398" s="47">
        <f>IF(B4398="","",DATE(YEAR('Debt Inputs'!$E$2),MONTH('Debt Inputs'!$E$2)+43,1))</f>
        <v/>
      </c>
      <c r="B4398" s="18">
        <f>IF('Debt Inputs'!A98="","",'Debt Inputs'!A98)</f>
        <v/>
      </c>
      <c r="C4398" s="19">
        <f>IF(B4398="","",IFERROR(VLOOKUP(B4398,'Debt Inputs'!$A$6:$M$105,2,FALSE),""))</f>
        <v/>
      </c>
      <c r="D4398" s="48">
        <f>IF(B4398="","",K4298)</f>
        <v/>
      </c>
      <c r="E4398" s="21">
        <f>IF(B4398="","",IFERROR(VLOOKUP(B4398,'Debt Inputs'!$A$6:$M$105,5,FALSE),0))</f>
        <v/>
      </c>
      <c r="F4398" s="48">
        <f>IF(D4398="","",IFERROR(D4398*E4398/12,0))</f>
        <v/>
      </c>
      <c r="G4398" s="48">
        <f>IF(D4398="","",MIN(IFERROR(VLOOKUP(B4398,'Debt Inputs'!$A$6:$M$105,7,FALSE),0),D4398+F4398))</f>
        <v/>
      </c>
      <c r="H4398" s="48">
        <f>IF(D4398="","",IF(L4398=1,MAX(0,'Debt Inputs'!$B$2-SUM($G$4306:$G$4405)),0))</f>
        <v/>
      </c>
      <c r="I4398" s="48">
        <f>IF(D4398="","",MIN(D4398+F4398,G4398+H4398))</f>
        <v/>
      </c>
      <c r="J4398" s="48">
        <f>IF(D4398="","",MIN(D4398,MAX(0,I4398-F4398)))</f>
        <v/>
      </c>
      <c r="K4398" s="48">
        <f>IF(D4398="","",MAX(0,D4398+F4398-I4398))</f>
        <v/>
      </c>
      <c r="L4398" s="18">
        <f>IF(D4398="","",IF(D4398&lt;=0,"",1+COUNTIFS($D$4306:$D$4405,"&gt;0",$E$4306:$E$4405,"&gt;"&amp;E4398)))</f>
        <v/>
      </c>
      <c r="M4398" s="18">
        <f>IF(D4398="","",IF(AND(K4398&gt;0,L4398=1),"Yes","No"))</f>
        <v/>
      </c>
      <c r="N4398" s="48">
        <f>IF(D4398="","",N4298+F4398)</f>
        <v/>
      </c>
      <c r="O4398" s="47">
        <f>IF(D4398="","",IF(AND(K4398=0,K4298&gt;0),C4398,""))</f>
        <v/>
      </c>
    </row>
    <row r="4399">
      <c r="A4399" s="49">
        <f>IF(B4399="","",DATE(YEAR('Debt Inputs'!$E$2),MONTH('Debt Inputs'!$E$2)+43,1))</f>
        <v/>
      </c>
      <c r="B4399" s="23">
        <f>IF('Debt Inputs'!A99="","",'Debt Inputs'!A99)</f>
        <v/>
      </c>
      <c r="C4399" s="24">
        <f>IF(B4399="","",IFERROR(VLOOKUP(B4399,'Debt Inputs'!$A$6:$M$105,2,FALSE),""))</f>
        <v/>
      </c>
      <c r="D4399" s="50">
        <f>IF(B4399="","",K4299)</f>
        <v/>
      </c>
      <c r="E4399" s="26">
        <f>IF(B4399="","",IFERROR(VLOOKUP(B4399,'Debt Inputs'!$A$6:$M$105,5,FALSE),0))</f>
        <v/>
      </c>
      <c r="F4399" s="50">
        <f>IF(D4399="","",IFERROR(D4399*E4399/12,0))</f>
        <v/>
      </c>
      <c r="G4399" s="50">
        <f>IF(D4399="","",MIN(IFERROR(VLOOKUP(B4399,'Debt Inputs'!$A$6:$M$105,7,FALSE),0),D4399+F4399))</f>
        <v/>
      </c>
      <c r="H4399" s="50">
        <f>IF(D4399="","",IF(L4399=1,MAX(0,'Debt Inputs'!$B$2-SUM($G$4306:$G$4405)),0))</f>
        <v/>
      </c>
      <c r="I4399" s="50">
        <f>IF(D4399="","",MIN(D4399+F4399,G4399+H4399))</f>
        <v/>
      </c>
      <c r="J4399" s="50">
        <f>IF(D4399="","",MIN(D4399,MAX(0,I4399-F4399)))</f>
        <v/>
      </c>
      <c r="K4399" s="50">
        <f>IF(D4399="","",MAX(0,D4399+F4399-I4399))</f>
        <v/>
      </c>
      <c r="L4399" s="23">
        <f>IF(D4399="","",IF(D4399&lt;=0,"",1+COUNTIFS($D$4306:$D$4405,"&gt;0",$E$4306:$E$4405,"&gt;"&amp;E4399)))</f>
        <v/>
      </c>
      <c r="M4399" s="23">
        <f>IF(D4399="","",IF(AND(K4399&gt;0,L4399=1),"Yes","No"))</f>
        <v/>
      </c>
      <c r="N4399" s="50">
        <f>IF(D4399="","",N4299+F4399)</f>
        <v/>
      </c>
      <c r="O4399" s="49">
        <f>IF(D4399="","",IF(AND(K4399=0,K4299&gt;0),C4399,""))</f>
        <v/>
      </c>
    </row>
    <row r="4400">
      <c r="A4400" s="47">
        <f>IF(B4400="","",DATE(YEAR('Debt Inputs'!$E$2),MONTH('Debt Inputs'!$E$2)+43,1))</f>
        <v/>
      </c>
      <c r="B4400" s="18">
        <f>IF('Debt Inputs'!A100="","",'Debt Inputs'!A100)</f>
        <v/>
      </c>
      <c r="C4400" s="19">
        <f>IF(B4400="","",IFERROR(VLOOKUP(B4400,'Debt Inputs'!$A$6:$M$105,2,FALSE),""))</f>
        <v/>
      </c>
      <c r="D4400" s="48">
        <f>IF(B4400="","",K4300)</f>
        <v/>
      </c>
      <c r="E4400" s="21">
        <f>IF(B4400="","",IFERROR(VLOOKUP(B4400,'Debt Inputs'!$A$6:$M$105,5,FALSE),0))</f>
        <v/>
      </c>
      <c r="F4400" s="48">
        <f>IF(D4400="","",IFERROR(D4400*E4400/12,0))</f>
        <v/>
      </c>
      <c r="G4400" s="48">
        <f>IF(D4400="","",MIN(IFERROR(VLOOKUP(B4400,'Debt Inputs'!$A$6:$M$105,7,FALSE),0),D4400+F4400))</f>
        <v/>
      </c>
      <c r="H4400" s="48">
        <f>IF(D4400="","",IF(L4400=1,MAX(0,'Debt Inputs'!$B$2-SUM($G$4306:$G$4405)),0))</f>
        <v/>
      </c>
      <c r="I4400" s="48">
        <f>IF(D4400="","",MIN(D4400+F4400,G4400+H4400))</f>
        <v/>
      </c>
      <c r="J4400" s="48">
        <f>IF(D4400="","",MIN(D4400,MAX(0,I4400-F4400)))</f>
        <v/>
      </c>
      <c r="K4400" s="48">
        <f>IF(D4400="","",MAX(0,D4400+F4400-I4400))</f>
        <v/>
      </c>
      <c r="L4400" s="18">
        <f>IF(D4400="","",IF(D4400&lt;=0,"",1+COUNTIFS($D$4306:$D$4405,"&gt;0",$E$4306:$E$4405,"&gt;"&amp;E4400)))</f>
        <v/>
      </c>
      <c r="M4400" s="18">
        <f>IF(D4400="","",IF(AND(K4400&gt;0,L4400=1),"Yes","No"))</f>
        <v/>
      </c>
      <c r="N4400" s="48">
        <f>IF(D4400="","",N4300+F4400)</f>
        <v/>
      </c>
      <c r="O4400" s="47">
        <f>IF(D4400="","",IF(AND(K4400=0,K4300&gt;0),C4400,""))</f>
        <v/>
      </c>
    </row>
    <row r="4401">
      <c r="A4401" s="49">
        <f>IF(B4401="","",DATE(YEAR('Debt Inputs'!$E$2),MONTH('Debt Inputs'!$E$2)+43,1))</f>
        <v/>
      </c>
      <c r="B4401" s="23">
        <f>IF('Debt Inputs'!A101="","",'Debt Inputs'!A101)</f>
        <v/>
      </c>
      <c r="C4401" s="24">
        <f>IF(B4401="","",IFERROR(VLOOKUP(B4401,'Debt Inputs'!$A$6:$M$105,2,FALSE),""))</f>
        <v/>
      </c>
      <c r="D4401" s="50">
        <f>IF(B4401="","",K4301)</f>
        <v/>
      </c>
      <c r="E4401" s="26">
        <f>IF(B4401="","",IFERROR(VLOOKUP(B4401,'Debt Inputs'!$A$6:$M$105,5,FALSE),0))</f>
        <v/>
      </c>
      <c r="F4401" s="50">
        <f>IF(D4401="","",IFERROR(D4401*E4401/12,0))</f>
        <v/>
      </c>
      <c r="G4401" s="50">
        <f>IF(D4401="","",MIN(IFERROR(VLOOKUP(B4401,'Debt Inputs'!$A$6:$M$105,7,FALSE),0),D4401+F4401))</f>
        <v/>
      </c>
      <c r="H4401" s="50">
        <f>IF(D4401="","",IF(L4401=1,MAX(0,'Debt Inputs'!$B$2-SUM($G$4306:$G$4405)),0))</f>
        <v/>
      </c>
      <c r="I4401" s="50">
        <f>IF(D4401="","",MIN(D4401+F4401,G4401+H4401))</f>
        <v/>
      </c>
      <c r="J4401" s="50">
        <f>IF(D4401="","",MIN(D4401,MAX(0,I4401-F4401)))</f>
        <v/>
      </c>
      <c r="K4401" s="50">
        <f>IF(D4401="","",MAX(0,D4401+F4401-I4401))</f>
        <v/>
      </c>
      <c r="L4401" s="23">
        <f>IF(D4401="","",IF(D4401&lt;=0,"",1+COUNTIFS($D$4306:$D$4405,"&gt;0",$E$4306:$E$4405,"&gt;"&amp;E4401)))</f>
        <v/>
      </c>
      <c r="M4401" s="23">
        <f>IF(D4401="","",IF(AND(K4401&gt;0,L4401=1),"Yes","No"))</f>
        <v/>
      </c>
      <c r="N4401" s="50">
        <f>IF(D4401="","",N4301+F4401)</f>
        <v/>
      </c>
      <c r="O4401" s="49">
        <f>IF(D4401="","",IF(AND(K4401=0,K4301&gt;0),C4401,""))</f>
        <v/>
      </c>
    </row>
    <row r="4402">
      <c r="A4402" s="47">
        <f>IF(B4402="","",DATE(YEAR('Debt Inputs'!$E$2),MONTH('Debt Inputs'!$E$2)+43,1))</f>
        <v/>
      </c>
      <c r="B4402" s="18">
        <f>IF('Debt Inputs'!A102="","",'Debt Inputs'!A102)</f>
        <v/>
      </c>
      <c r="C4402" s="19">
        <f>IF(B4402="","",IFERROR(VLOOKUP(B4402,'Debt Inputs'!$A$6:$M$105,2,FALSE),""))</f>
        <v/>
      </c>
      <c r="D4402" s="48">
        <f>IF(B4402="","",K4302)</f>
        <v/>
      </c>
      <c r="E4402" s="21">
        <f>IF(B4402="","",IFERROR(VLOOKUP(B4402,'Debt Inputs'!$A$6:$M$105,5,FALSE),0))</f>
        <v/>
      </c>
      <c r="F4402" s="48">
        <f>IF(D4402="","",IFERROR(D4402*E4402/12,0))</f>
        <v/>
      </c>
      <c r="G4402" s="48">
        <f>IF(D4402="","",MIN(IFERROR(VLOOKUP(B4402,'Debt Inputs'!$A$6:$M$105,7,FALSE),0),D4402+F4402))</f>
        <v/>
      </c>
      <c r="H4402" s="48">
        <f>IF(D4402="","",IF(L4402=1,MAX(0,'Debt Inputs'!$B$2-SUM($G$4306:$G$4405)),0))</f>
        <v/>
      </c>
      <c r="I4402" s="48">
        <f>IF(D4402="","",MIN(D4402+F4402,G4402+H4402))</f>
        <v/>
      </c>
      <c r="J4402" s="48">
        <f>IF(D4402="","",MIN(D4402,MAX(0,I4402-F4402)))</f>
        <v/>
      </c>
      <c r="K4402" s="48">
        <f>IF(D4402="","",MAX(0,D4402+F4402-I4402))</f>
        <v/>
      </c>
      <c r="L4402" s="18">
        <f>IF(D4402="","",IF(D4402&lt;=0,"",1+COUNTIFS($D$4306:$D$4405,"&gt;0",$E$4306:$E$4405,"&gt;"&amp;E4402)))</f>
        <v/>
      </c>
      <c r="M4402" s="18">
        <f>IF(D4402="","",IF(AND(K4402&gt;0,L4402=1),"Yes","No"))</f>
        <v/>
      </c>
      <c r="N4402" s="48">
        <f>IF(D4402="","",N4302+F4402)</f>
        <v/>
      </c>
      <c r="O4402" s="47">
        <f>IF(D4402="","",IF(AND(K4402=0,K4302&gt;0),C4402,""))</f>
        <v/>
      </c>
    </row>
    <row r="4403">
      <c r="A4403" s="49">
        <f>IF(B4403="","",DATE(YEAR('Debt Inputs'!$E$2),MONTH('Debt Inputs'!$E$2)+43,1))</f>
        <v/>
      </c>
      <c r="B4403" s="23">
        <f>IF('Debt Inputs'!A103="","",'Debt Inputs'!A103)</f>
        <v/>
      </c>
      <c r="C4403" s="24">
        <f>IF(B4403="","",IFERROR(VLOOKUP(B4403,'Debt Inputs'!$A$6:$M$105,2,FALSE),""))</f>
        <v/>
      </c>
      <c r="D4403" s="50">
        <f>IF(B4403="","",K4303)</f>
        <v/>
      </c>
      <c r="E4403" s="26">
        <f>IF(B4403="","",IFERROR(VLOOKUP(B4403,'Debt Inputs'!$A$6:$M$105,5,FALSE),0))</f>
        <v/>
      </c>
      <c r="F4403" s="50">
        <f>IF(D4403="","",IFERROR(D4403*E4403/12,0))</f>
        <v/>
      </c>
      <c r="G4403" s="50">
        <f>IF(D4403="","",MIN(IFERROR(VLOOKUP(B4403,'Debt Inputs'!$A$6:$M$105,7,FALSE),0),D4403+F4403))</f>
        <v/>
      </c>
      <c r="H4403" s="50">
        <f>IF(D4403="","",IF(L4403=1,MAX(0,'Debt Inputs'!$B$2-SUM($G$4306:$G$4405)),0))</f>
        <v/>
      </c>
      <c r="I4403" s="50">
        <f>IF(D4403="","",MIN(D4403+F4403,G4403+H4403))</f>
        <v/>
      </c>
      <c r="J4403" s="50">
        <f>IF(D4403="","",MIN(D4403,MAX(0,I4403-F4403)))</f>
        <v/>
      </c>
      <c r="K4403" s="50">
        <f>IF(D4403="","",MAX(0,D4403+F4403-I4403))</f>
        <v/>
      </c>
      <c r="L4403" s="23">
        <f>IF(D4403="","",IF(D4403&lt;=0,"",1+COUNTIFS($D$4306:$D$4405,"&gt;0",$E$4306:$E$4405,"&gt;"&amp;E4403)))</f>
        <v/>
      </c>
      <c r="M4403" s="23">
        <f>IF(D4403="","",IF(AND(K4403&gt;0,L4403=1),"Yes","No"))</f>
        <v/>
      </c>
      <c r="N4403" s="50">
        <f>IF(D4403="","",N4303+F4403)</f>
        <v/>
      </c>
      <c r="O4403" s="49">
        <f>IF(D4403="","",IF(AND(K4403=0,K4303&gt;0),C4403,""))</f>
        <v/>
      </c>
    </row>
    <row r="4404">
      <c r="A4404" s="47">
        <f>IF(B4404="","",DATE(YEAR('Debt Inputs'!$E$2),MONTH('Debt Inputs'!$E$2)+43,1))</f>
        <v/>
      </c>
      <c r="B4404" s="18">
        <f>IF('Debt Inputs'!A104="","",'Debt Inputs'!A104)</f>
        <v/>
      </c>
      <c r="C4404" s="19">
        <f>IF(B4404="","",IFERROR(VLOOKUP(B4404,'Debt Inputs'!$A$6:$M$105,2,FALSE),""))</f>
        <v/>
      </c>
      <c r="D4404" s="48">
        <f>IF(B4404="","",K4304)</f>
        <v/>
      </c>
      <c r="E4404" s="21">
        <f>IF(B4404="","",IFERROR(VLOOKUP(B4404,'Debt Inputs'!$A$6:$M$105,5,FALSE),0))</f>
        <v/>
      </c>
      <c r="F4404" s="48">
        <f>IF(D4404="","",IFERROR(D4404*E4404/12,0))</f>
        <v/>
      </c>
      <c r="G4404" s="48">
        <f>IF(D4404="","",MIN(IFERROR(VLOOKUP(B4404,'Debt Inputs'!$A$6:$M$105,7,FALSE),0),D4404+F4404))</f>
        <v/>
      </c>
      <c r="H4404" s="48">
        <f>IF(D4404="","",IF(L4404=1,MAX(0,'Debt Inputs'!$B$2-SUM($G$4306:$G$4405)),0))</f>
        <v/>
      </c>
      <c r="I4404" s="48">
        <f>IF(D4404="","",MIN(D4404+F4404,G4404+H4404))</f>
        <v/>
      </c>
      <c r="J4404" s="48">
        <f>IF(D4404="","",MIN(D4404,MAX(0,I4404-F4404)))</f>
        <v/>
      </c>
      <c r="K4404" s="48">
        <f>IF(D4404="","",MAX(0,D4404+F4404-I4404))</f>
        <v/>
      </c>
      <c r="L4404" s="18">
        <f>IF(D4404="","",IF(D4404&lt;=0,"",1+COUNTIFS($D$4306:$D$4405,"&gt;0",$E$4306:$E$4405,"&gt;"&amp;E4404)))</f>
        <v/>
      </c>
      <c r="M4404" s="18">
        <f>IF(D4404="","",IF(AND(K4404&gt;0,L4404=1),"Yes","No"))</f>
        <v/>
      </c>
      <c r="N4404" s="48">
        <f>IF(D4404="","",N4304+F4404)</f>
        <v/>
      </c>
      <c r="O4404" s="47">
        <f>IF(D4404="","",IF(AND(K4404=0,K4304&gt;0),C4404,""))</f>
        <v/>
      </c>
    </row>
    <row r="4405">
      <c r="A4405" s="49">
        <f>IF(B4405="","",DATE(YEAR('Debt Inputs'!$E$2),MONTH('Debt Inputs'!$E$2)+43,1))</f>
        <v/>
      </c>
      <c r="B4405" s="23">
        <f>IF('Debt Inputs'!A105="","",'Debt Inputs'!A105)</f>
        <v/>
      </c>
      <c r="C4405" s="24">
        <f>IF(B4405="","",IFERROR(VLOOKUP(B4405,'Debt Inputs'!$A$6:$M$105,2,FALSE),""))</f>
        <v/>
      </c>
      <c r="D4405" s="50">
        <f>IF(B4405="","",K4305)</f>
        <v/>
      </c>
      <c r="E4405" s="26">
        <f>IF(B4405="","",IFERROR(VLOOKUP(B4405,'Debt Inputs'!$A$6:$M$105,5,FALSE),0))</f>
        <v/>
      </c>
      <c r="F4405" s="50">
        <f>IF(D4405="","",IFERROR(D4405*E4405/12,0))</f>
        <v/>
      </c>
      <c r="G4405" s="50">
        <f>IF(D4405="","",MIN(IFERROR(VLOOKUP(B4405,'Debt Inputs'!$A$6:$M$105,7,FALSE),0),D4405+F4405))</f>
        <v/>
      </c>
      <c r="H4405" s="50">
        <f>IF(D4405="","",IF(L4405=1,MAX(0,'Debt Inputs'!$B$2-SUM($G$4306:$G$4405)),0))</f>
        <v/>
      </c>
      <c r="I4405" s="50">
        <f>IF(D4405="","",MIN(D4405+F4405,G4405+H4405))</f>
        <v/>
      </c>
      <c r="J4405" s="50">
        <f>IF(D4405="","",MIN(D4405,MAX(0,I4405-F4405)))</f>
        <v/>
      </c>
      <c r="K4405" s="50">
        <f>IF(D4405="","",MAX(0,D4405+F4405-I4405))</f>
        <v/>
      </c>
      <c r="L4405" s="23">
        <f>IF(D4405="","",IF(D4405&lt;=0,"",1+COUNTIFS($D$4306:$D$4405,"&gt;0",$E$4306:$E$4405,"&gt;"&amp;E4405)))</f>
        <v/>
      </c>
      <c r="M4405" s="23">
        <f>IF(D4405="","",IF(AND(K4405&gt;0,L4405=1),"Yes","No"))</f>
        <v/>
      </c>
      <c r="N4405" s="50">
        <f>IF(D4405="","",N4305+F4405)</f>
        <v/>
      </c>
      <c r="O4405" s="49">
        <f>IF(D4405="","",IF(AND(K4405=0,K4305&gt;0),C4405,""))</f>
        <v/>
      </c>
    </row>
    <row r="4406">
      <c r="A4406" s="47">
        <f>IF(B4406="","",DATE(YEAR('Debt Inputs'!$E$2),MONTH('Debt Inputs'!$E$2)+44,1))</f>
        <v/>
      </c>
      <c r="B4406" s="18">
        <f>IF('Debt Inputs'!A6="","",'Debt Inputs'!A6)</f>
        <v/>
      </c>
      <c r="C4406" s="19">
        <f>IF(B4406="","",IFERROR(VLOOKUP(B4406,'Debt Inputs'!$A$6:$M$105,2,FALSE),""))</f>
        <v/>
      </c>
      <c r="D4406" s="48">
        <f>IF(B4406="","",K4306)</f>
        <v/>
      </c>
      <c r="E4406" s="21">
        <f>IF(B4406="","",IFERROR(VLOOKUP(B4406,'Debt Inputs'!$A$6:$M$105,5,FALSE),0))</f>
        <v/>
      </c>
      <c r="F4406" s="48">
        <f>IF(D4406="","",IFERROR(D4406*E4406/12,0))</f>
        <v/>
      </c>
      <c r="G4406" s="48">
        <f>IF(D4406="","",MIN(IFERROR(VLOOKUP(B4406,'Debt Inputs'!$A$6:$M$105,7,FALSE),0),D4406+F4406))</f>
        <v/>
      </c>
      <c r="H4406" s="48">
        <f>IF(D4406="","",IF(L4406=1,MAX(0,'Debt Inputs'!$B$2-SUM($G$4406:$G$4505)),0))</f>
        <v/>
      </c>
      <c r="I4406" s="48">
        <f>IF(D4406="","",MIN(D4406+F4406,G4406+H4406))</f>
        <v/>
      </c>
      <c r="J4406" s="48">
        <f>IF(D4406="","",MIN(D4406,MAX(0,I4406-F4406)))</f>
        <v/>
      </c>
      <c r="K4406" s="48">
        <f>IF(D4406="","",MAX(0,D4406+F4406-I4406))</f>
        <v/>
      </c>
      <c r="L4406" s="18">
        <f>IF(D4406="","",IF(D4406&lt;=0,"",1+COUNTIFS($D$4406:$D$4505,"&gt;0",$E$4406:$E$4505,"&gt;"&amp;E4406)))</f>
        <v/>
      </c>
      <c r="M4406" s="18">
        <f>IF(D4406="","",IF(AND(K4406&gt;0,L4406=1),"Yes","No"))</f>
        <v/>
      </c>
      <c r="N4406" s="48">
        <f>IF(D4406="","",N4306+F4406)</f>
        <v/>
      </c>
      <c r="O4406" s="47">
        <f>IF(D4406="","",IF(AND(K4406=0,K4306&gt;0),C4406,""))</f>
        <v/>
      </c>
    </row>
    <row r="4407">
      <c r="A4407" s="49">
        <f>IF(B4407="","",DATE(YEAR('Debt Inputs'!$E$2),MONTH('Debt Inputs'!$E$2)+44,1))</f>
        <v/>
      </c>
      <c r="B4407" s="23">
        <f>IF('Debt Inputs'!A7="","",'Debt Inputs'!A7)</f>
        <v/>
      </c>
      <c r="C4407" s="24">
        <f>IF(B4407="","",IFERROR(VLOOKUP(B4407,'Debt Inputs'!$A$6:$M$105,2,FALSE),""))</f>
        <v/>
      </c>
      <c r="D4407" s="50">
        <f>IF(B4407="","",K4307)</f>
        <v/>
      </c>
      <c r="E4407" s="26">
        <f>IF(B4407="","",IFERROR(VLOOKUP(B4407,'Debt Inputs'!$A$6:$M$105,5,FALSE),0))</f>
        <v/>
      </c>
      <c r="F4407" s="50">
        <f>IF(D4407="","",IFERROR(D4407*E4407/12,0))</f>
        <v/>
      </c>
      <c r="G4407" s="50">
        <f>IF(D4407="","",MIN(IFERROR(VLOOKUP(B4407,'Debt Inputs'!$A$6:$M$105,7,FALSE),0),D4407+F4407))</f>
        <v/>
      </c>
      <c r="H4407" s="50">
        <f>IF(D4407="","",IF(L4407=1,MAX(0,'Debt Inputs'!$B$2-SUM($G$4406:$G$4505)),0))</f>
        <v/>
      </c>
      <c r="I4407" s="50">
        <f>IF(D4407="","",MIN(D4407+F4407,G4407+H4407))</f>
        <v/>
      </c>
      <c r="J4407" s="50">
        <f>IF(D4407="","",MIN(D4407,MAX(0,I4407-F4407)))</f>
        <v/>
      </c>
      <c r="K4407" s="50">
        <f>IF(D4407="","",MAX(0,D4407+F4407-I4407))</f>
        <v/>
      </c>
      <c r="L4407" s="23">
        <f>IF(D4407="","",IF(D4407&lt;=0,"",1+COUNTIFS($D$4406:$D$4505,"&gt;0",$E$4406:$E$4505,"&gt;"&amp;E4407)))</f>
        <v/>
      </c>
      <c r="M4407" s="23">
        <f>IF(D4407="","",IF(AND(K4407&gt;0,L4407=1),"Yes","No"))</f>
        <v/>
      </c>
      <c r="N4407" s="50">
        <f>IF(D4407="","",N4307+F4407)</f>
        <v/>
      </c>
      <c r="O4407" s="49">
        <f>IF(D4407="","",IF(AND(K4407=0,K4307&gt;0),C4407,""))</f>
        <v/>
      </c>
    </row>
    <row r="4408">
      <c r="A4408" s="47">
        <f>IF(B4408="","",DATE(YEAR('Debt Inputs'!$E$2),MONTH('Debt Inputs'!$E$2)+44,1))</f>
        <v/>
      </c>
      <c r="B4408" s="18">
        <f>IF('Debt Inputs'!A8="","",'Debt Inputs'!A8)</f>
        <v/>
      </c>
      <c r="C4408" s="19">
        <f>IF(B4408="","",IFERROR(VLOOKUP(B4408,'Debt Inputs'!$A$6:$M$105,2,FALSE),""))</f>
        <v/>
      </c>
      <c r="D4408" s="48">
        <f>IF(B4408="","",K4308)</f>
        <v/>
      </c>
      <c r="E4408" s="21">
        <f>IF(B4408="","",IFERROR(VLOOKUP(B4408,'Debt Inputs'!$A$6:$M$105,5,FALSE),0))</f>
        <v/>
      </c>
      <c r="F4408" s="48">
        <f>IF(D4408="","",IFERROR(D4408*E4408/12,0))</f>
        <v/>
      </c>
      <c r="G4408" s="48">
        <f>IF(D4408="","",MIN(IFERROR(VLOOKUP(B4408,'Debt Inputs'!$A$6:$M$105,7,FALSE),0),D4408+F4408))</f>
        <v/>
      </c>
      <c r="H4408" s="48">
        <f>IF(D4408="","",IF(L4408=1,MAX(0,'Debt Inputs'!$B$2-SUM($G$4406:$G$4505)),0))</f>
        <v/>
      </c>
      <c r="I4408" s="48">
        <f>IF(D4408="","",MIN(D4408+F4408,G4408+H4408))</f>
        <v/>
      </c>
      <c r="J4408" s="48">
        <f>IF(D4408="","",MIN(D4408,MAX(0,I4408-F4408)))</f>
        <v/>
      </c>
      <c r="K4408" s="48">
        <f>IF(D4408="","",MAX(0,D4408+F4408-I4408))</f>
        <v/>
      </c>
      <c r="L4408" s="18">
        <f>IF(D4408="","",IF(D4408&lt;=0,"",1+COUNTIFS($D$4406:$D$4505,"&gt;0",$E$4406:$E$4505,"&gt;"&amp;E4408)))</f>
        <v/>
      </c>
      <c r="M4408" s="18">
        <f>IF(D4408="","",IF(AND(K4408&gt;0,L4408=1),"Yes","No"))</f>
        <v/>
      </c>
      <c r="N4408" s="48">
        <f>IF(D4408="","",N4308+F4408)</f>
        <v/>
      </c>
      <c r="O4408" s="47">
        <f>IF(D4408="","",IF(AND(K4408=0,K4308&gt;0),C4408,""))</f>
        <v/>
      </c>
    </row>
    <row r="4409">
      <c r="A4409" s="49">
        <f>IF(B4409="","",DATE(YEAR('Debt Inputs'!$E$2),MONTH('Debt Inputs'!$E$2)+44,1))</f>
        <v/>
      </c>
      <c r="B4409" s="23">
        <f>IF('Debt Inputs'!A9="","",'Debt Inputs'!A9)</f>
        <v/>
      </c>
      <c r="C4409" s="24">
        <f>IF(B4409="","",IFERROR(VLOOKUP(B4409,'Debt Inputs'!$A$6:$M$105,2,FALSE),""))</f>
        <v/>
      </c>
      <c r="D4409" s="50">
        <f>IF(B4409="","",K4309)</f>
        <v/>
      </c>
      <c r="E4409" s="26">
        <f>IF(B4409="","",IFERROR(VLOOKUP(B4409,'Debt Inputs'!$A$6:$M$105,5,FALSE),0))</f>
        <v/>
      </c>
      <c r="F4409" s="50">
        <f>IF(D4409="","",IFERROR(D4409*E4409/12,0))</f>
        <v/>
      </c>
      <c r="G4409" s="50">
        <f>IF(D4409="","",MIN(IFERROR(VLOOKUP(B4409,'Debt Inputs'!$A$6:$M$105,7,FALSE),0),D4409+F4409))</f>
        <v/>
      </c>
      <c r="H4409" s="50">
        <f>IF(D4409="","",IF(L4409=1,MAX(0,'Debt Inputs'!$B$2-SUM($G$4406:$G$4505)),0))</f>
        <v/>
      </c>
      <c r="I4409" s="50">
        <f>IF(D4409="","",MIN(D4409+F4409,G4409+H4409))</f>
        <v/>
      </c>
      <c r="J4409" s="50">
        <f>IF(D4409="","",MIN(D4409,MAX(0,I4409-F4409)))</f>
        <v/>
      </c>
      <c r="K4409" s="50">
        <f>IF(D4409="","",MAX(0,D4409+F4409-I4409))</f>
        <v/>
      </c>
      <c r="L4409" s="23">
        <f>IF(D4409="","",IF(D4409&lt;=0,"",1+COUNTIFS($D$4406:$D$4505,"&gt;0",$E$4406:$E$4505,"&gt;"&amp;E4409)))</f>
        <v/>
      </c>
      <c r="M4409" s="23">
        <f>IF(D4409="","",IF(AND(K4409&gt;0,L4409=1),"Yes","No"))</f>
        <v/>
      </c>
      <c r="N4409" s="50">
        <f>IF(D4409="","",N4309+F4409)</f>
        <v/>
      </c>
      <c r="O4409" s="49">
        <f>IF(D4409="","",IF(AND(K4409=0,K4309&gt;0),C4409,""))</f>
        <v/>
      </c>
    </row>
    <row r="4410">
      <c r="A4410" s="47">
        <f>IF(B4410="","",DATE(YEAR('Debt Inputs'!$E$2),MONTH('Debt Inputs'!$E$2)+44,1))</f>
        <v/>
      </c>
      <c r="B4410" s="18">
        <f>IF('Debt Inputs'!A10="","",'Debt Inputs'!A10)</f>
        <v/>
      </c>
      <c r="C4410" s="19">
        <f>IF(B4410="","",IFERROR(VLOOKUP(B4410,'Debt Inputs'!$A$6:$M$105,2,FALSE),""))</f>
        <v/>
      </c>
      <c r="D4410" s="48">
        <f>IF(B4410="","",K4310)</f>
        <v/>
      </c>
      <c r="E4410" s="21">
        <f>IF(B4410="","",IFERROR(VLOOKUP(B4410,'Debt Inputs'!$A$6:$M$105,5,FALSE),0))</f>
        <v/>
      </c>
      <c r="F4410" s="48">
        <f>IF(D4410="","",IFERROR(D4410*E4410/12,0))</f>
        <v/>
      </c>
      <c r="G4410" s="48">
        <f>IF(D4410="","",MIN(IFERROR(VLOOKUP(B4410,'Debt Inputs'!$A$6:$M$105,7,FALSE),0),D4410+F4410))</f>
        <v/>
      </c>
      <c r="H4410" s="48">
        <f>IF(D4410="","",IF(L4410=1,MAX(0,'Debt Inputs'!$B$2-SUM($G$4406:$G$4505)),0))</f>
        <v/>
      </c>
      <c r="I4410" s="48">
        <f>IF(D4410="","",MIN(D4410+F4410,G4410+H4410))</f>
        <v/>
      </c>
      <c r="J4410" s="48">
        <f>IF(D4410="","",MIN(D4410,MAX(0,I4410-F4410)))</f>
        <v/>
      </c>
      <c r="K4410" s="48">
        <f>IF(D4410="","",MAX(0,D4410+F4410-I4410))</f>
        <v/>
      </c>
      <c r="L4410" s="18">
        <f>IF(D4410="","",IF(D4410&lt;=0,"",1+COUNTIFS($D$4406:$D$4505,"&gt;0",$E$4406:$E$4505,"&gt;"&amp;E4410)))</f>
        <v/>
      </c>
      <c r="M4410" s="18">
        <f>IF(D4410="","",IF(AND(K4410&gt;0,L4410=1),"Yes","No"))</f>
        <v/>
      </c>
      <c r="N4410" s="48">
        <f>IF(D4410="","",N4310+F4410)</f>
        <v/>
      </c>
      <c r="O4410" s="47">
        <f>IF(D4410="","",IF(AND(K4410=0,K4310&gt;0),C4410,""))</f>
        <v/>
      </c>
    </row>
    <row r="4411">
      <c r="A4411" s="49">
        <f>IF(B4411="","",DATE(YEAR('Debt Inputs'!$E$2),MONTH('Debt Inputs'!$E$2)+44,1))</f>
        <v/>
      </c>
      <c r="B4411" s="23">
        <f>IF('Debt Inputs'!A11="","",'Debt Inputs'!A11)</f>
        <v/>
      </c>
      <c r="C4411" s="24">
        <f>IF(B4411="","",IFERROR(VLOOKUP(B4411,'Debt Inputs'!$A$6:$M$105,2,FALSE),""))</f>
        <v/>
      </c>
      <c r="D4411" s="50">
        <f>IF(B4411="","",K4311)</f>
        <v/>
      </c>
      <c r="E4411" s="26">
        <f>IF(B4411="","",IFERROR(VLOOKUP(B4411,'Debt Inputs'!$A$6:$M$105,5,FALSE),0))</f>
        <v/>
      </c>
      <c r="F4411" s="50">
        <f>IF(D4411="","",IFERROR(D4411*E4411/12,0))</f>
        <v/>
      </c>
      <c r="G4411" s="50">
        <f>IF(D4411="","",MIN(IFERROR(VLOOKUP(B4411,'Debt Inputs'!$A$6:$M$105,7,FALSE),0),D4411+F4411))</f>
        <v/>
      </c>
      <c r="H4411" s="50">
        <f>IF(D4411="","",IF(L4411=1,MAX(0,'Debt Inputs'!$B$2-SUM($G$4406:$G$4505)),0))</f>
        <v/>
      </c>
      <c r="I4411" s="50">
        <f>IF(D4411="","",MIN(D4411+F4411,G4411+H4411))</f>
        <v/>
      </c>
      <c r="J4411" s="50">
        <f>IF(D4411="","",MIN(D4411,MAX(0,I4411-F4411)))</f>
        <v/>
      </c>
      <c r="K4411" s="50">
        <f>IF(D4411="","",MAX(0,D4411+F4411-I4411))</f>
        <v/>
      </c>
      <c r="L4411" s="23">
        <f>IF(D4411="","",IF(D4411&lt;=0,"",1+COUNTIFS($D$4406:$D$4505,"&gt;0",$E$4406:$E$4505,"&gt;"&amp;E4411)))</f>
        <v/>
      </c>
      <c r="M4411" s="23">
        <f>IF(D4411="","",IF(AND(K4411&gt;0,L4411=1),"Yes","No"))</f>
        <v/>
      </c>
      <c r="N4411" s="50">
        <f>IF(D4411="","",N4311+F4411)</f>
        <v/>
      </c>
      <c r="O4411" s="49">
        <f>IF(D4411="","",IF(AND(K4411=0,K4311&gt;0),C4411,""))</f>
        <v/>
      </c>
    </row>
    <row r="4412">
      <c r="A4412" s="47">
        <f>IF(B4412="","",DATE(YEAR('Debt Inputs'!$E$2),MONTH('Debt Inputs'!$E$2)+44,1))</f>
        <v/>
      </c>
      <c r="B4412" s="18">
        <f>IF('Debt Inputs'!A12="","",'Debt Inputs'!A12)</f>
        <v/>
      </c>
      <c r="C4412" s="19">
        <f>IF(B4412="","",IFERROR(VLOOKUP(B4412,'Debt Inputs'!$A$6:$M$105,2,FALSE),""))</f>
        <v/>
      </c>
      <c r="D4412" s="48">
        <f>IF(B4412="","",K4312)</f>
        <v/>
      </c>
      <c r="E4412" s="21">
        <f>IF(B4412="","",IFERROR(VLOOKUP(B4412,'Debt Inputs'!$A$6:$M$105,5,FALSE),0))</f>
        <v/>
      </c>
      <c r="F4412" s="48">
        <f>IF(D4412="","",IFERROR(D4412*E4412/12,0))</f>
        <v/>
      </c>
      <c r="G4412" s="48">
        <f>IF(D4412="","",MIN(IFERROR(VLOOKUP(B4412,'Debt Inputs'!$A$6:$M$105,7,FALSE),0),D4412+F4412))</f>
        <v/>
      </c>
      <c r="H4412" s="48">
        <f>IF(D4412="","",IF(L4412=1,MAX(0,'Debt Inputs'!$B$2-SUM($G$4406:$G$4505)),0))</f>
        <v/>
      </c>
      <c r="I4412" s="48">
        <f>IF(D4412="","",MIN(D4412+F4412,G4412+H4412))</f>
        <v/>
      </c>
      <c r="J4412" s="48">
        <f>IF(D4412="","",MIN(D4412,MAX(0,I4412-F4412)))</f>
        <v/>
      </c>
      <c r="K4412" s="48">
        <f>IF(D4412="","",MAX(0,D4412+F4412-I4412))</f>
        <v/>
      </c>
      <c r="L4412" s="18">
        <f>IF(D4412="","",IF(D4412&lt;=0,"",1+COUNTIFS($D$4406:$D$4505,"&gt;0",$E$4406:$E$4505,"&gt;"&amp;E4412)))</f>
        <v/>
      </c>
      <c r="M4412" s="18">
        <f>IF(D4412="","",IF(AND(K4412&gt;0,L4412=1),"Yes","No"))</f>
        <v/>
      </c>
      <c r="N4412" s="48">
        <f>IF(D4412="","",N4312+F4412)</f>
        <v/>
      </c>
      <c r="O4412" s="47">
        <f>IF(D4412="","",IF(AND(K4412=0,K4312&gt;0),C4412,""))</f>
        <v/>
      </c>
    </row>
    <row r="4413">
      <c r="A4413" s="49">
        <f>IF(B4413="","",DATE(YEAR('Debt Inputs'!$E$2),MONTH('Debt Inputs'!$E$2)+44,1))</f>
        <v/>
      </c>
      <c r="B4413" s="23">
        <f>IF('Debt Inputs'!A13="","",'Debt Inputs'!A13)</f>
        <v/>
      </c>
      <c r="C4413" s="24">
        <f>IF(B4413="","",IFERROR(VLOOKUP(B4413,'Debt Inputs'!$A$6:$M$105,2,FALSE),""))</f>
        <v/>
      </c>
      <c r="D4413" s="50">
        <f>IF(B4413="","",K4313)</f>
        <v/>
      </c>
      <c r="E4413" s="26">
        <f>IF(B4413="","",IFERROR(VLOOKUP(B4413,'Debt Inputs'!$A$6:$M$105,5,FALSE),0))</f>
        <v/>
      </c>
      <c r="F4413" s="50">
        <f>IF(D4413="","",IFERROR(D4413*E4413/12,0))</f>
        <v/>
      </c>
      <c r="G4413" s="50">
        <f>IF(D4413="","",MIN(IFERROR(VLOOKUP(B4413,'Debt Inputs'!$A$6:$M$105,7,FALSE),0),D4413+F4413))</f>
        <v/>
      </c>
      <c r="H4413" s="50">
        <f>IF(D4413="","",IF(L4413=1,MAX(0,'Debt Inputs'!$B$2-SUM($G$4406:$G$4505)),0))</f>
        <v/>
      </c>
      <c r="I4413" s="50">
        <f>IF(D4413="","",MIN(D4413+F4413,G4413+H4413))</f>
        <v/>
      </c>
      <c r="J4413" s="50">
        <f>IF(D4413="","",MIN(D4413,MAX(0,I4413-F4413)))</f>
        <v/>
      </c>
      <c r="K4413" s="50">
        <f>IF(D4413="","",MAX(0,D4413+F4413-I4413))</f>
        <v/>
      </c>
      <c r="L4413" s="23">
        <f>IF(D4413="","",IF(D4413&lt;=0,"",1+COUNTIFS($D$4406:$D$4505,"&gt;0",$E$4406:$E$4505,"&gt;"&amp;E4413)))</f>
        <v/>
      </c>
      <c r="M4413" s="23">
        <f>IF(D4413="","",IF(AND(K4413&gt;0,L4413=1),"Yes","No"))</f>
        <v/>
      </c>
      <c r="N4413" s="50">
        <f>IF(D4413="","",N4313+F4413)</f>
        <v/>
      </c>
      <c r="O4413" s="49">
        <f>IF(D4413="","",IF(AND(K4413=0,K4313&gt;0),C4413,""))</f>
        <v/>
      </c>
    </row>
    <row r="4414">
      <c r="A4414" s="47">
        <f>IF(B4414="","",DATE(YEAR('Debt Inputs'!$E$2),MONTH('Debt Inputs'!$E$2)+44,1))</f>
        <v/>
      </c>
      <c r="B4414" s="18">
        <f>IF('Debt Inputs'!A14="","",'Debt Inputs'!A14)</f>
        <v/>
      </c>
      <c r="C4414" s="19">
        <f>IF(B4414="","",IFERROR(VLOOKUP(B4414,'Debt Inputs'!$A$6:$M$105,2,FALSE),""))</f>
        <v/>
      </c>
      <c r="D4414" s="48">
        <f>IF(B4414="","",K4314)</f>
        <v/>
      </c>
      <c r="E4414" s="21">
        <f>IF(B4414="","",IFERROR(VLOOKUP(B4414,'Debt Inputs'!$A$6:$M$105,5,FALSE),0))</f>
        <v/>
      </c>
      <c r="F4414" s="48">
        <f>IF(D4414="","",IFERROR(D4414*E4414/12,0))</f>
        <v/>
      </c>
      <c r="G4414" s="48">
        <f>IF(D4414="","",MIN(IFERROR(VLOOKUP(B4414,'Debt Inputs'!$A$6:$M$105,7,FALSE),0),D4414+F4414))</f>
        <v/>
      </c>
      <c r="H4414" s="48">
        <f>IF(D4414="","",IF(L4414=1,MAX(0,'Debt Inputs'!$B$2-SUM($G$4406:$G$4505)),0))</f>
        <v/>
      </c>
      <c r="I4414" s="48">
        <f>IF(D4414="","",MIN(D4414+F4414,G4414+H4414))</f>
        <v/>
      </c>
      <c r="J4414" s="48">
        <f>IF(D4414="","",MIN(D4414,MAX(0,I4414-F4414)))</f>
        <v/>
      </c>
      <c r="K4414" s="48">
        <f>IF(D4414="","",MAX(0,D4414+F4414-I4414))</f>
        <v/>
      </c>
      <c r="L4414" s="18">
        <f>IF(D4414="","",IF(D4414&lt;=0,"",1+COUNTIFS($D$4406:$D$4505,"&gt;0",$E$4406:$E$4505,"&gt;"&amp;E4414)))</f>
        <v/>
      </c>
      <c r="M4414" s="18">
        <f>IF(D4414="","",IF(AND(K4414&gt;0,L4414=1),"Yes","No"))</f>
        <v/>
      </c>
      <c r="N4414" s="48">
        <f>IF(D4414="","",N4314+F4414)</f>
        <v/>
      </c>
      <c r="O4414" s="47">
        <f>IF(D4414="","",IF(AND(K4414=0,K4314&gt;0),C4414,""))</f>
        <v/>
      </c>
    </row>
    <row r="4415">
      <c r="A4415" s="49">
        <f>IF(B4415="","",DATE(YEAR('Debt Inputs'!$E$2),MONTH('Debt Inputs'!$E$2)+44,1))</f>
        <v/>
      </c>
      <c r="B4415" s="23">
        <f>IF('Debt Inputs'!A15="","",'Debt Inputs'!A15)</f>
        <v/>
      </c>
      <c r="C4415" s="24">
        <f>IF(B4415="","",IFERROR(VLOOKUP(B4415,'Debt Inputs'!$A$6:$M$105,2,FALSE),""))</f>
        <v/>
      </c>
      <c r="D4415" s="50">
        <f>IF(B4415="","",K4315)</f>
        <v/>
      </c>
      <c r="E4415" s="26">
        <f>IF(B4415="","",IFERROR(VLOOKUP(B4415,'Debt Inputs'!$A$6:$M$105,5,FALSE),0))</f>
        <v/>
      </c>
      <c r="F4415" s="50">
        <f>IF(D4415="","",IFERROR(D4415*E4415/12,0))</f>
        <v/>
      </c>
      <c r="G4415" s="50">
        <f>IF(D4415="","",MIN(IFERROR(VLOOKUP(B4415,'Debt Inputs'!$A$6:$M$105,7,FALSE),0),D4415+F4415))</f>
        <v/>
      </c>
      <c r="H4415" s="50">
        <f>IF(D4415="","",IF(L4415=1,MAX(0,'Debt Inputs'!$B$2-SUM($G$4406:$G$4505)),0))</f>
        <v/>
      </c>
      <c r="I4415" s="50">
        <f>IF(D4415="","",MIN(D4415+F4415,G4415+H4415))</f>
        <v/>
      </c>
      <c r="J4415" s="50">
        <f>IF(D4415="","",MIN(D4415,MAX(0,I4415-F4415)))</f>
        <v/>
      </c>
      <c r="K4415" s="50">
        <f>IF(D4415="","",MAX(0,D4415+F4415-I4415))</f>
        <v/>
      </c>
      <c r="L4415" s="23">
        <f>IF(D4415="","",IF(D4415&lt;=0,"",1+COUNTIFS($D$4406:$D$4505,"&gt;0",$E$4406:$E$4505,"&gt;"&amp;E4415)))</f>
        <v/>
      </c>
      <c r="M4415" s="23">
        <f>IF(D4415="","",IF(AND(K4415&gt;0,L4415=1),"Yes","No"))</f>
        <v/>
      </c>
      <c r="N4415" s="50">
        <f>IF(D4415="","",N4315+F4415)</f>
        <v/>
      </c>
      <c r="O4415" s="49">
        <f>IF(D4415="","",IF(AND(K4415=0,K4315&gt;0),C4415,""))</f>
        <v/>
      </c>
    </row>
    <row r="4416">
      <c r="A4416" s="47">
        <f>IF(B4416="","",DATE(YEAR('Debt Inputs'!$E$2),MONTH('Debt Inputs'!$E$2)+44,1))</f>
        <v/>
      </c>
      <c r="B4416" s="18">
        <f>IF('Debt Inputs'!A16="","",'Debt Inputs'!A16)</f>
        <v/>
      </c>
      <c r="C4416" s="19">
        <f>IF(B4416="","",IFERROR(VLOOKUP(B4416,'Debt Inputs'!$A$6:$M$105,2,FALSE),""))</f>
        <v/>
      </c>
      <c r="D4416" s="48">
        <f>IF(B4416="","",K4316)</f>
        <v/>
      </c>
      <c r="E4416" s="21">
        <f>IF(B4416="","",IFERROR(VLOOKUP(B4416,'Debt Inputs'!$A$6:$M$105,5,FALSE),0))</f>
        <v/>
      </c>
      <c r="F4416" s="48">
        <f>IF(D4416="","",IFERROR(D4416*E4416/12,0))</f>
        <v/>
      </c>
      <c r="G4416" s="48">
        <f>IF(D4416="","",MIN(IFERROR(VLOOKUP(B4416,'Debt Inputs'!$A$6:$M$105,7,FALSE),0),D4416+F4416))</f>
        <v/>
      </c>
      <c r="H4416" s="48">
        <f>IF(D4416="","",IF(L4416=1,MAX(0,'Debt Inputs'!$B$2-SUM($G$4406:$G$4505)),0))</f>
        <v/>
      </c>
      <c r="I4416" s="48">
        <f>IF(D4416="","",MIN(D4416+F4416,G4416+H4416))</f>
        <v/>
      </c>
      <c r="J4416" s="48">
        <f>IF(D4416="","",MIN(D4416,MAX(0,I4416-F4416)))</f>
        <v/>
      </c>
      <c r="K4416" s="48">
        <f>IF(D4416="","",MAX(0,D4416+F4416-I4416))</f>
        <v/>
      </c>
      <c r="L4416" s="18">
        <f>IF(D4416="","",IF(D4416&lt;=0,"",1+COUNTIFS($D$4406:$D$4505,"&gt;0",$E$4406:$E$4505,"&gt;"&amp;E4416)))</f>
        <v/>
      </c>
      <c r="M4416" s="18">
        <f>IF(D4416="","",IF(AND(K4416&gt;0,L4416=1),"Yes","No"))</f>
        <v/>
      </c>
      <c r="N4416" s="48">
        <f>IF(D4416="","",N4316+F4416)</f>
        <v/>
      </c>
      <c r="O4416" s="47">
        <f>IF(D4416="","",IF(AND(K4416=0,K4316&gt;0),C4416,""))</f>
        <v/>
      </c>
    </row>
    <row r="4417">
      <c r="A4417" s="49">
        <f>IF(B4417="","",DATE(YEAR('Debt Inputs'!$E$2),MONTH('Debt Inputs'!$E$2)+44,1))</f>
        <v/>
      </c>
      <c r="B4417" s="23">
        <f>IF('Debt Inputs'!A17="","",'Debt Inputs'!A17)</f>
        <v/>
      </c>
      <c r="C4417" s="24">
        <f>IF(B4417="","",IFERROR(VLOOKUP(B4417,'Debt Inputs'!$A$6:$M$105,2,FALSE),""))</f>
        <v/>
      </c>
      <c r="D4417" s="50">
        <f>IF(B4417="","",K4317)</f>
        <v/>
      </c>
      <c r="E4417" s="26">
        <f>IF(B4417="","",IFERROR(VLOOKUP(B4417,'Debt Inputs'!$A$6:$M$105,5,FALSE),0))</f>
        <v/>
      </c>
      <c r="F4417" s="50">
        <f>IF(D4417="","",IFERROR(D4417*E4417/12,0))</f>
        <v/>
      </c>
      <c r="G4417" s="50">
        <f>IF(D4417="","",MIN(IFERROR(VLOOKUP(B4417,'Debt Inputs'!$A$6:$M$105,7,FALSE),0),D4417+F4417))</f>
        <v/>
      </c>
      <c r="H4417" s="50">
        <f>IF(D4417="","",IF(L4417=1,MAX(0,'Debt Inputs'!$B$2-SUM($G$4406:$G$4505)),0))</f>
        <v/>
      </c>
      <c r="I4417" s="50">
        <f>IF(D4417="","",MIN(D4417+F4417,G4417+H4417))</f>
        <v/>
      </c>
      <c r="J4417" s="50">
        <f>IF(D4417="","",MIN(D4417,MAX(0,I4417-F4417)))</f>
        <v/>
      </c>
      <c r="K4417" s="50">
        <f>IF(D4417="","",MAX(0,D4417+F4417-I4417))</f>
        <v/>
      </c>
      <c r="L4417" s="23">
        <f>IF(D4417="","",IF(D4417&lt;=0,"",1+COUNTIFS($D$4406:$D$4505,"&gt;0",$E$4406:$E$4505,"&gt;"&amp;E4417)))</f>
        <v/>
      </c>
      <c r="M4417" s="23">
        <f>IF(D4417="","",IF(AND(K4417&gt;0,L4417=1),"Yes","No"))</f>
        <v/>
      </c>
      <c r="N4417" s="50">
        <f>IF(D4417="","",N4317+F4417)</f>
        <v/>
      </c>
      <c r="O4417" s="49">
        <f>IF(D4417="","",IF(AND(K4417=0,K4317&gt;0),C4417,""))</f>
        <v/>
      </c>
    </row>
    <row r="4418">
      <c r="A4418" s="47">
        <f>IF(B4418="","",DATE(YEAR('Debt Inputs'!$E$2),MONTH('Debt Inputs'!$E$2)+44,1))</f>
        <v/>
      </c>
      <c r="B4418" s="18">
        <f>IF('Debt Inputs'!A18="","",'Debt Inputs'!A18)</f>
        <v/>
      </c>
      <c r="C4418" s="19">
        <f>IF(B4418="","",IFERROR(VLOOKUP(B4418,'Debt Inputs'!$A$6:$M$105,2,FALSE),""))</f>
        <v/>
      </c>
      <c r="D4418" s="48">
        <f>IF(B4418="","",K4318)</f>
        <v/>
      </c>
      <c r="E4418" s="21">
        <f>IF(B4418="","",IFERROR(VLOOKUP(B4418,'Debt Inputs'!$A$6:$M$105,5,FALSE),0))</f>
        <v/>
      </c>
      <c r="F4418" s="48">
        <f>IF(D4418="","",IFERROR(D4418*E4418/12,0))</f>
        <v/>
      </c>
      <c r="G4418" s="48">
        <f>IF(D4418="","",MIN(IFERROR(VLOOKUP(B4418,'Debt Inputs'!$A$6:$M$105,7,FALSE),0),D4418+F4418))</f>
        <v/>
      </c>
      <c r="H4418" s="48">
        <f>IF(D4418="","",IF(L4418=1,MAX(0,'Debt Inputs'!$B$2-SUM($G$4406:$G$4505)),0))</f>
        <v/>
      </c>
      <c r="I4418" s="48">
        <f>IF(D4418="","",MIN(D4418+F4418,G4418+H4418))</f>
        <v/>
      </c>
      <c r="J4418" s="48">
        <f>IF(D4418="","",MIN(D4418,MAX(0,I4418-F4418)))</f>
        <v/>
      </c>
      <c r="K4418" s="48">
        <f>IF(D4418="","",MAX(0,D4418+F4418-I4418))</f>
        <v/>
      </c>
      <c r="L4418" s="18">
        <f>IF(D4418="","",IF(D4418&lt;=0,"",1+COUNTIFS($D$4406:$D$4505,"&gt;0",$E$4406:$E$4505,"&gt;"&amp;E4418)))</f>
        <v/>
      </c>
      <c r="M4418" s="18">
        <f>IF(D4418="","",IF(AND(K4418&gt;0,L4418=1),"Yes","No"))</f>
        <v/>
      </c>
      <c r="N4418" s="48">
        <f>IF(D4418="","",N4318+F4418)</f>
        <v/>
      </c>
      <c r="O4418" s="47">
        <f>IF(D4418="","",IF(AND(K4418=0,K4318&gt;0),C4418,""))</f>
        <v/>
      </c>
    </row>
    <row r="4419">
      <c r="A4419" s="49">
        <f>IF(B4419="","",DATE(YEAR('Debt Inputs'!$E$2),MONTH('Debt Inputs'!$E$2)+44,1))</f>
        <v/>
      </c>
      <c r="B4419" s="23">
        <f>IF('Debt Inputs'!A19="","",'Debt Inputs'!A19)</f>
        <v/>
      </c>
      <c r="C4419" s="24">
        <f>IF(B4419="","",IFERROR(VLOOKUP(B4419,'Debt Inputs'!$A$6:$M$105,2,FALSE),""))</f>
        <v/>
      </c>
      <c r="D4419" s="50">
        <f>IF(B4419="","",K4319)</f>
        <v/>
      </c>
      <c r="E4419" s="26">
        <f>IF(B4419="","",IFERROR(VLOOKUP(B4419,'Debt Inputs'!$A$6:$M$105,5,FALSE),0))</f>
        <v/>
      </c>
      <c r="F4419" s="50">
        <f>IF(D4419="","",IFERROR(D4419*E4419/12,0))</f>
        <v/>
      </c>
      <c r="G4419" s="50">
        <f>IF(D4419="","",MIN(IFERROR(VLOOKUP(B4419,'Debt Inputs'!$A$6:$M$105,7,FALSE),0),D4419+F4419))</f>
        <v/>
      </c>
      <c r="H4419" s="50">
        <f>IF(D4419="","",IF(L4419=1,MAX(0,'Debt Inputs'!$B$2-SUM($G$4406:$G$4505)),0))</f>
        <v/>
      </c>
      <c r="I4419" s="50">
        <f>IF(D4419="","",MIN(D4419+F4419,G4419+H4419))</f>
        <v/>
      </c>
      <c r="J4419" s="50">
        <f>IF(D4419="","",MIN(D4419,MAX(0,I4419-F4419)))</f>
        <v/>
      </c>
      <c r="K4419" s="50">
        <f>IF(D4419="","",MAX(0,D4419+F4419-I4419))</f>
        <v/>
      </c>
      <c r="L4419" s="23">
        <f>IF(D4419="","",IF(D4419&lt;=0,"",1+COUNTIFS($D$4406:$D$4505,"&gt;0",$E$4406:$E$4505,"&gt;"&amp;E4419)))</f>
        <v/>
      </c>
      <c r="M4419" s="23">
        <f>IF(D4419="","",IF(AND(K4419&gt;0,L4419=1),"Yes","No"))</f>
        <v/>
      </c>
      <c r="N4419" s="50">
        <f>IF(D4419="","",N4319+F4419)</f>
        <v/>
      </c>
      <c r="O4419" s="49">
        <f>IF(D4419="","",IF(AND(K4419=0,K4319&gt;0),C4419,""))</f>
        <v/>
      </c>
    </row>
    <row r="4420">
      <c r="A4420" s="47">
        <f>IF(B4420="","",DATE(YEAR('Debt Inputs'!$E$2),MONTH('Debt Inputs'!$E$2)+44,1))</f>
        <v/>
      </c>
      <c r="B4420" s="18">
        <f>IF('Debt Inputs'!A20="","",'Debt Inputs'!A20)</f>
        <v/>
      </c>
      <c r="C4420" s="19">
        <f>IF(B4420="","",IFERROR(VLOOKUP(B4420,'Debt Inputs'!$A$6:$M$105,2,FALSE),""))</f>
        <v/>
      </c>
      <c r="D4420" s="48">
        <f>IF(B4420="","",K4320)</f>
        <v/>
      </c>
      <c r="E4420" s="21">
        <f>IF(B4420="","",IFERROR(VLOOKUP(B4420,'Debt Inputs'!$A$6:$M$105,5,FALSE),0))</f>
        <v/>
      </c>
      <c r="F4420" s="48">
        <f>IF(D4420="","",IFERROR(D4420*E4420/12,0))</f>
        <v/>
      </c>
      <c r="G4420" s="48">
        <f>IF(D4420="","",MIN(IFERROR(VLOOKUP(B4420,'Debt Inputs'!$A$6:$M$105,7,FALSE),0),D4420+F4420))</f>
        <v/>
      </c>
      <c r="H4420" s="48">
        <f>IF(D4420="","",IF(L4420=1,MAX(0,'Debt Inputs'!$B$2-SUM($G$4406:$G$4505)),0))</f>
        <v/>
      </c>
      <c r="I4420" s="48">
        <f>IF(D4420="","",MIN(D4420+F4420,G4420+H4420))</f>
        <v/>
      </c>
      <c r="J4420" s="48">
        <f>IF(D4420="","",MIN(D4420,MAX(0,I4420-F4420)))</f>
        <v/>
      </c>
      <c r="K4420" s="48">
        <f>IF(D4420="","",MAX(0,D4420+F4420-I4420))</f>
        <v/>
      </c>
      <c r="L4420" s="18">
        <f>IF(D4420="","",IF(D4420&lt;=0,"",1+COUNTIFS($D$4406:$D$4505,"&gt;0",$E$4406:$E$4505,"&gt;"&amp;E4420)))</f>
        <v/>
      </c>
      <c r="M4420" s="18">
        <f>IF(D4420="","",IF(AND(K4420&gt;0,L4420=1),"Yes","No"))</f>
        <v/>
      </c>
      <c r="N4420" s="48">
        <f>IF(D4420="","",N4320+F4420)</f>
        <v/>
      </c>
      <c r="O4420" s="47">
        <f>IF(D4420="","",IF(AND(K4420=0,K4320&gt;0),C4420,""))</f>
        <v/>
      </c>
    </row>
    <row r="4421">
      <c r="A4421" s="49">
        <f>IF(B4421="","",DATE(YEAR('Debt Inputs'!$E$2),MONTH('Debt Inputs'!$E$2)+44,1))</f>
        <v/>
      </c>
      <c r="B4421" s="23">
        <f>IF('Debt Inputs'!A21="","",'Debt Inputs'!A21)</f>
        <v/>
      </c>
      <c r="C4421" s="24">
        <f>IF(B4421="","",IFERROR(VLOOKUP(B4421,'Debt Inputs'!$A$6:$M$105,2,FALSE),""))</f>
        <v/>
      </c>
      <c r="D4421" s="50">
        <f>IF(B4421="","",K4321)</f>
        <v/>
      </c>
      <c r="E4421" s="26">
        <f>IF(B4421="","",IFERROR(VLOOKUP(B4421,'Debt Inputs'!$A$6:$M$105,5,FALSE),0))</f>
        <v/>
      </c>
      <c r="F4421" s="50">
        <f>IF(D4421="","",IFERROR(D4421*E4421/12,0))</f>
        <v/>
      </c>
      <c r="G4421" s="50">
        <f>IF(D4421="","",MIN(IFERROR(VLOOKUP(B4421,'Debt Inputs'!$A$6:$M$105,7,FALSE),0),D4421+F4421))</f>
        <v/>
      </c>
      <c r="H4421" s="50">
        <f>IF(D4421="","",IF(L4421=1,MAX(0,'Debt Inputs'!$B$2-SUM($G$4406:$G$4505)),0))</f>
        <v/>
      </c>
      <c r="I4421" s="50">
        <f>IF(D4421="","",MIN(D4421+F4421,G4421+H4421))</f>
        <v/>
      </c>
      <c r="J4421" s="50">
        <f>IF(D4421="","",MIN(D4421,MAX(0,I4421-F4421)))</f>
        <v/>
      </c>
      <c r="K4421" s="50">
        <f>IF(D4421="","",MAX(0,D4421+F4421-I4421))</f>
        <v/>
      </c>
      <c r="L4421" s="23">
        <f>IF(D4421="","",IF(D4421&lt;=0,"",1+COUNTIFS($D$4406:$D$4505,"&gt;0",$E$4406:$E$4505,"&gt;"&amp;E4421)))</f>
        <v/>
      </c>
      <c r="M4421" s="23">
        <f>IF(D4421="","",IF(AND(K4421&gt;0,L4421=1),"Yes","No"))</f>
        <v/>
      </c>
      <c r="N4421" s="50">
        <f>IF(D4421="","",N4321+F4421)</f>
        <v/>
      </c>
      <c r="O4421" s="49">
        <f>IF(D4421="","",IF(AND(K4421=0,K4321&gt;0),C4421,""))</f>
        <v/>
      </c>
    </row>
    <row r="4422">
      <c r="A4422" s="47">
        <f>IF(B4422="","",DATE(YEAR('Debt Inputs'!$E$2),MONTH('Debt Inputs'!$E$2)+44,1))</f>
        <v/>
      </c>
      <c r="B4422" s="18">
        <f>IF('Debt Inputs'!A22="","",'Debt Inputs'!A22)</f>
        <v/>
      </c>
      <c r="C4422" s="19">
        <f>IF(B4422="","",IFERROR(VLOOKUP(B4422,'Debt Inputs'!$A$6:$M$105,2,FALSE),""))</f>
        <v/>
      </c>
      <c r="D4422" s="48">
        <f>IF(B4422="","",K4322)</f>
        <v/>
      </c>
      <c r="E4422" s="21">
        <f>IF(B4422="","",IFERROR(VLOOKUP(B4422,'Debt Inputs'!$A$6:$M$105,5,FALSE),0))</f>
        <v/>
      </c>
      <c r="F4422" s="48">
        <f>IF(D4422="","",IFERROR(D4422*E4422/12,0))</f>
        <v/>
      </c>
      <c r="G4422" s="48">
        <f>IF(D4422="","",MIN(IFERROR(VLOOKUP(B4422,'Debt Inputs'!$A$6:$M$105,7,FALSE),0),D4422+F4422))</f>
        <v/>
      </c>
      <c r="H4422" s="48">
        <f>IF(D4422="","",IF(L4422=1,MAX(0,'Debt Inputs'!$B$2-SUM($G$4406:$G$4505)),0))</f>
        <v/>
      </c>
      <c r="I4422" s="48">
        <f>IF(D4422="","",MIN(D4422+F4422,G4422+H4422))</f>
        <v/>
      </c>
      <c r="J4422" s="48">
        <f>IF(D4422="","",MIN(D4422,MAX(0,I4422-F4422)))</f>
        <v/>
      </c>
      <c r="K4422" s="48">
        <f>IF(D4422="","",MAX(0,D4422+F4422-I4422))</f>
        <v/>
      </c>
      <c r="L4422" s="18">
        <f>IF(D4422="","",IF(D4422&lt;=0,"",1+COUNTIFS($D$4406:$D$4505,"&gt;0",$E$4406:$E$4505,"&gt;"&amp;E4422)))</f>
        <v/>
      </c>
      <c r="M4422" s="18">
        <f>IF(D4422="","",IF(AND(K4422&gt;0,L4422=1),"Yes","No"))</f>
        <v/>
      </c>
      <c r="N4422" s="48">
        <f>IF(D4422="","",N4322+F4422)</f>
        <v/>
      </c>
      <c r="O4422" s="47">
        <f>IF(D4422="","",IF(AND(K4422=0,K4322&gt;0),C4422,""))</f>
        <v/>
      </c>
    </row>
    <row r="4423">
      <c r="A4423" s="49">
        <f>IF(B4423="","",DATE(YEAR('Debt Inputs'!$E$2),MONTH('Debt Inputs'!$E$2)+44,1))</f>
        <v/>
      </c>
      <c r="B4423" s="23">
        <f>IF('Debt Inputs'!A23="","",'Debt Inputs'!A23)</f>
        <v/>
      </c>
      <c r="C4423" s="24">
        <f>IF(B4423="","",IFERROR(VLOOKUP(B4423,'Debt Inputs'!$A$6:$M$105,2,FALSE),""))</f>
        <v/>
      </c>
      <c r="D4423" s="50">
        <f>IF(B4423="","",K4323)</f>
        <v/>
      </c>
      <c r="E4423" s="26">
        <f>IF(B4423="","",IFERROR(VLOOKUP(B4423,'Debt Inputs'!$A$6:$M$105,5,FALSE),0))</f>
        <v/>
      </c>
      <c r="F4423" s="50">
        <f>IF(D4423="","",IFERROR(D4423*E4423/12,0))</f>
        <v/>
      </c>
      <c r="G4423" s="50">
        <f>IF(D4423="","",MIN(IFERROR(VLOOKUP(B4423,'Debt Inputs'!$A$6:$M$105,7,FALSE),0),D4423+F4423))</f>
        <v/>
      </c>
      <c r="H4423" s="50">
        <f>IF(D4423="","",IF(L4423=1,MAX(0,'Debt Inputs'!$B$2-SUM($G$4406:$G$4505)),0))</f>
        <v/>
      </c>
      <c r="I4423" s="50">
        <f>IF(D4423="","",MIN(D4423+F4423,G4423+H4423))</f>
        <v/>
      </c>
      <c r="J4423" s="50">
        <f>IF(D4423="","",MIN(D4423,MAX(0,I4423-F4423)))</f>
        <v/>
      </c>
      <c r="K4423" s="50">
        <f>IF(D4423="","",MAX(0,D4423+F4423-I4423))</f>
        <v/>
      </c>
      <c r="L4423" s="23">
        <f>IF(D4423="","",IF(D4423&lt;=0,"",1+COUNTIFS($D$4406:$D$4505,"&gt;0",$E$4406:$E$4505,"&gt;"&amp;E4423)))</f>
        <v/>
      </c>
      <c r="M4423" s="23">
        <f>IF(D4423="","",IF(AND(K4423&gt;0,L4423=1),"Yes","No"))</f>
        <v/>
      </c>
      <c r="N4423" s="50">
        <f>IF(D4423="","",N4323+F4423)</f>
        <v/>
      </c>
      <c r="O4423" s="49">
        <f>IF(D4423="","",IF(AND(K4423=0,K4323&gt;0),C4423,""))</f>
        <v/>
      </c>
    </row>
    <row r="4424">
      <c r="A4424" s="47">
        <f>IF(B4424="","",DATE(YEAR('Debt Inputs'!$E$2),MONTH('Debt Inputs'!$E$2)+44,1))</f>
        <v/>
      </c>
      <c r="B4424" s="18">
        <f>IF('Debt Inputs'!A24="","",'Debt Inputs'!A24)</f>
        <v/>
      </c>
      <c r="C4424" s="19">
        <f>IF(B4424="","",IFERROR(VLOOKUP(B4424,'Debt Inputs'!$A$6:$M$105,2,FALSE),""))</f>
        <v/>
      </c>
      <c r="D4424" s="48">
        <f>IF(B4424="","",K4324)</f>
        <v/>
      </c>
      <c r="E4424" s="21">
        <f>IF(B4424="","",IFERROR(VLOOKUP(B4424,'Debt Inputs'!$A$6:$M$105,5,FALSE),0))</f>
        <v/>
      </c>
      <c r="F4424" s="48">
        <f>IF(D4424="","",IFERROR(D4424*E4424/12,0))</f>
        <v/>
      </c>
      <c r="G4424" s="48">
        <f>IF(D4424="","",MIN(IFERROR(VLOOKUP(B4424,'Debt Inputs'!$A$6:$M$105,7,FALSE),0),D4424+F4424))</f>
        <v/>
      </c>
      <c r="H4424" s="48">
        <f>IF(D4424="","",IF(L4424=1,MAX(0,'Debt Inputs'!$B$2-SUM($G$4406:$G$4505)),0))</f>
        <v/>
      </c>
      <c r="I4424" s="48">
        <f>IF(D4424="","",MIN(D4424+F4424,G4424+H4424))</f>
        <v/>
      </c>
      <c r="J4424" s="48">
        <f>IF(D4424="","",MIN(D4424,MAX(0,I4424-F4424)))</f>
        <v/>
      </c>
      <c r="K4424" s="48">
        <f>IF(D4424="","",MAX(0,D4424+F4424-I4424))</f>
        <v/>
      </c>
      <c r="L4424" s="18">
        <f>IF(D4424="","",IF(D4424&lt;=0,"",1+COUNTIFS($D$4406:$D$4505,"&gt;0",$E$4406:$E$4505,"&gt;"&amp;E4424)))</f>
        <v/>
      </c>
      <c r="M4424" s="18">
        <f>IF(D4424="","",IF(AND(K4424&gt;0,L4424=1),"Yes","No"))</f>
        <v/>
      </c>
      <c r="N4424" s="48">
        <f>IF(D4424="","",N4324+F4424)</f>
        <v/>
      </c>
      <c r="O4424" s="47">
        <f>IF(D4424="","",IF(AND(K4424=0,K4324&gt;0),C4424,""))</f>
        <v/>
      </c>
    </row>
    <row r="4425">
      <c r="A4425" s="49">
        <f>IF(B4425="","",DATE(YEAR('Debt Inputs'!$E$2),MONTH('Debt Inputs'!$E$2)+44,1))</f>
        <v/>
      </c>
      <c r="B4425" s="23">
        <f>IF('Debt Inputs'!A25="","",'Debt Inputs'!A25)</f>
        <v/>
      </c>
      <c r="C4425" s="24">
        <f>IF(B4425="","",IFERROR(VLOOKUP(B4425,'Debt Inputs'!$A$6:$M$105,2,FALSE),""))</f>
        <v/>
      </c>
      <c r="D4425" s="50">
        <f>IF(B4425="","",K4325)</f>
        <v/>
      </c>
      <c r="E4425" s="26">
        <f>IF(B4425="","",IFERROR(VLOOKUP(B4425,'Debt Inputs'!$A$6:$M$105,5,FALSE),0))</f>
        <v/>
      </c>
      <c r="F4425" s="50">
        <f>IF(D4425="","",IFERROR(D4425*E4425/12,0))</f>
        <v/>
      </c>
      <c r="G4425" s="50">
        <f>IF(D4425="","",MIN(IFERROR(VLOOKUP(B4425,'Debt Inputs'!$A$6:$M$105,7,FALSE),0),D4425+F4425))</f>
        <v/>
      </c>
      <c r="H4425" s="50">
        <f>IF(D4425="","",IF(L4425=1,MAX(0,'Debt Inputs'!$B$2-SUM($G$4406:$G$4505)),0))</f>
        <v/>
      </c>
      <c r="I4425" s="50">
        <f>IF(D4425="","",MIN(D4425+F4425,G4425+H4425))</f>
        <v/>
      </c>
      <c r="J4425" s="50">
        <f>IF(D4425="","",MIN(D4425,MAX(0,I4425-F4425)))</f>
        <v/>
      </c>
      <c r="K4425" s="50">
        <f>IF(D4425="","",MAX(0,D4425+F4425-I4425))</f>
        <v/>
      </c>
      <c r="L4425" s="23">
        <f>IF(D4425="","",IF(D4425&lt;=0,"",1+COUNTIFS($D$4406:$D$4505,"&gt;0",$E$4406:$E$4505,"&gt;"&amp;E4425)))</f>
        <v/>
      </c>
      <c r="M4425" s="23">
        <f>IF(D4425="","",IF(AND(K4425&gt;0,L4425=1),"Yes","No"))</f>
        <v/>
      </c>
      <c r="N4425" s="50">
        <f>IF(D4425="","",N4325+F4425)</f>
        <v/>
      </c>
      <c r="O4425" s="49">
        <f>IF(D4425="","",IF(AND(K4425=0,K4325&gt;0),C4425,""))</f>
        <v/>
      </c>
    </row>
    <row r="4426">
      <c r="A4426" s="47">
        <f>IF(B4426="","",DATE(YEAR('Debt Inputs'!$E$2),MONTH('Debt Inputs'!$E$2)+44,1))</f>
        <v/>
      </c>
      <c r="B4426" s="18">
        <f>IF('Debt Inputs'!A26="","",'Debt Inputs'!A26)</f>
        <v/>
      </c>
      <c r="C4426" s="19">
        <f>IF(B4426="","",IFERROR(VLOOKUP(B4426,'Debt Inputs'!$A$6:$M$105,2,FALSE),""))</f>
        <v/>
      </c>
      <c r="D4426" s="48">
        <f>IF(B4426="","",K4326)</f>
        <v/>
      </c>
      <c r="E4426" s="21">
        <f>IF(B4426="","",IFERROR(VLOOKUP(B4426,'Debt Inputs'!$A$6:$M$105,5,FALSE),0))</f>
        <v/>
      </c>
      <c r="F4426" s="48">
        <f>IF(D4426="","",IFERROR(D4426*E4426/12,0))</f>
        <v/>
      </c>
      <c r="G4426" s="48">
        <f>IF(D4426="","",MIN(IFERROR(VLOOKUP(B4426,'Debt Inputs'!$A$6:$M$105,7,FALSE),0),D4426+F4426))</f>
        <v/>
      </c>
      <c r="H4426" s="48">
        <f>IF(D4426="","",IF(L4426=1,MAX(0,'Debt Inputs'!$B$2-SUM($G$4406:$G$4505)),0))</f>
        <v/>
      </c>
      <c r="I4426" s="48">
        <f>IF(D4426="","",MIN(D4426+F4426,G4426+H4426))</f>
        <v/>
      </c>
      <c r="J4426" s="48">
        <f>IF(D4426="","",MIN(D4426,MAX(0,I4426-F4426)))</f>
        <v/>
      </c>
      <c r="K4426" s="48">
        <f>IF(D4426="","",MAX(0,D4426+F4426-I4426))</f>
        <v/>
      </c>
      <c r="L4426" s="18">
        <f>IF(D4426="","",IF(D4426&lt;=0,"",1+COUNTIFS($D$4406:$D$4505,"&gt;0",$E$4406:$E$4505,"&gt;"&amp;E4426)))</f>
        <v/>
      </c>
      <c r="M4426" s="18">
        <f>IF(D4426="","",IF(AND(K4426&gt;0,L4426=1),"Yes","No"))</f>
        <v/>
      </c>
      <c r="N4426" s="48">
        <f>IF(D4426="","",N4326+F4426)</f>
        <v/>
      </c>
      <c r="O4426" s="47">
        <f>IF(D4426="","",IF(AND(K4426=0,K4326&gt;0),C4426,""))</f>
        <v/>
      </c>
    </row>
    <row r="4427">
      <c r="A4427" s="49">
        <f>IF(B4427="","",DATE(YEAR('Debt Inputs'!$E$2),MONTH('Debt Inputs'!$E$2)+44,1))</f>
        <v/>
      </c>
      <c r="B4427" s="23">
        <f>IF('Debt Inputs'!A27="","",'Debt Inputs'!A27)</f>
        <v/>
      </c>
      <c r="C4427" s="24">
        <f>IF(B4427="","",IFERROR(VLOOKUP(B4427,'Debt Inputs'!$A$6:$M$105,2,FALSE),""))</f>
        <v/>
      </c>
      <c r="D4427" s="50">
        <f>IF(B4427="","",K4327)</f>
        <v/>
      </c>
      <c r="E4427" s="26">
        <f>IF(B4427="","",IFERROR(VLOOKUP(B4427,'Debt Inputs'!$A$6:$M$105,5,FALSE),0))</f>
        <v/>
      </c>
      <c r="F4427" s="50">
        <f>IF(D4427="","",IFERROR(D4427*E4427/12,0))</f>
        <v/>
      </c>
      <c r="G4427" s="50">
        <f>IF(D4427="","",MIN(IFERROR(VLOOKUP(B4427,'Debt Inputs'!$A$6:$M$105,7,FALSE),0),D4427+F4427))</f>
        <v/>
      </c>
      <c r="H4427" s="50">
        <f>IF(D4427="","",IF(L4427=1,MAX(0,'Debt Inputs'!$B$2-SUM($G$4406:$G$4505)),0))</f>
        <v/>
      </c>
      <c r="I4427" s="50">
        <f>IF(D4427="","",MIN(D4427+F4427,G4427+H4427))</f>
        <v/>
      </c>
      <c r="J4427" s="50">
        <f>IF(D4427="","",MIN(D4427,MAX(0,I4427-F4427)))</f>
        <v/>
      </c>
      <c r="K4427" s="50">
        <f>IF(D4427="","",MAX(0,D4427+F4427-I4427))</f>
        <v/>
      </c>
      <c r="L4427" s="23">
        <f>IF(D4427="","",IF(D4427&lt;=0,"",1+COUNTIFS($D$4406:$D$4505,"&gt;0",$E$4406:$E$4505,"&gt;"&amp;E4427)))</f>
        <v/>
      </c>
      <c r="M4427" s="23">
        <f>IF(D4427="","",IF(AND(K4427&gt;0,L4427=1),"Yes","No"))</f>
        <v/>
      </c>
      <c r="N4427" s="50">
        <f>IF(D4427="","",N4327+F4427)</f>
        <v/>
      </c>
      <c r="O4427" s="49">
        <f>IF(D4427="","",IF(AND(K4427=0,K4327&gt;0),C4427,""))</f>
        <v/>
      </c>
    </row>
    <row r="4428">
      <c r="A4428" s="47">
        <f>IF(B4428="","",DATE(YEAR('Debt Inputs'!$E$2),MONTH('Debt Inputs'!$E$2)+44,1))</f>
        <v/>
      </c>
      <c r="B4428" s="18">
        <f>IF('Debt Inputs'!A28="","",'Debt Inputs'!A28)</f>
        <v/>
      </c>
      <c r="C4428" s="19">
        <f>IF(B4428="","",IFERROR(VLOOKUP(B4428,'Debt Inputs'!$A$6:$M$105,2,FALSE),""))</f>
        <v/>
      </c>
      <c r="D4428" s="48">
        <f>IF(B4428="","",K4328)</f>
        <v/>
      </c>
      <c r="E4428" s="21">
        <f>IF(B4428="","",IFERROR(VLOOKUP(B4428,'Debt Inputs'!$A$6:$M$105,5,FALSE),0))</f>
        <v/>
      </c>
      <c r="F4428" s="48">
        <f>IF(D4428="","",IFERROR(D4428*E4428/12,0))</f>
        <v/>
      </c>
      <c r="G4428" s="48">
        <f>IF(D4428="","",MIN(IFERROR(VLOOKUP(B4428,'Debt Inputs'!$A$6:$M$105,7,FALSE),0),D4428+F4428))</f>
        <v/>
      </c>
      <c r="H4428" s="48">
        <f>IF(D4428="","",IF(L4428=1,MAX(0,'Debt Inputs'!$B$2-SUM($G$4406:$G$4505)),0))</f>
        <v/>
      </c>
      <c r="I4428" s="48">
        <f>IF(D4428="","",MIN(D4428+F4428,G4428+H4428))</f>
        <v/>
      </c>
      <c r="J4428" s="48">
        <f>IF(D4428="","",MIN(D4428,MAX(0,I4428-F4428)))</f>
        <v/>
      </c>
      <c r="K4428" s="48">
        <f>IF(D4428="","",MAX(0,D4428+F4428-I4428))</f>
        <v/>
      </c>
      <c r="L4428" s="18">
        <f>IF(D4428="","",IF(D4428&lt;=0,"",1+COUNTIFS($D$4406:$D$4505,"&gt;0",$E$4406:$E$4505,"&gt;"&amp;E4428)))</f>
        <v/>
      </c>
      <c r="M4428" s="18">
        <f>IF(D4428="","",IF(AND(K4428&gt;0,L4428=1),"Yes","No"))</f>
        <v/>
      </c>
      <c r="N4428" s="48">
        <f>IF(D4428="","",N4328+F4428)</f>
        <v/>
      </c>
      <c r="O4428" s="47">
        <f>IF(D4428="","",IF(AND(K4428=0,K4328&gt;0),C4428,""))</f>
        <v/>
      </c>
    </row>
    <row r="4429">
      <c r="A4429" s="49">
        <f>IF(B4429="","",DATE(YEAR('Debt Inputs'!$E$2),MONTH('Debt Inputs'!$E$2)+44,1))</f>
        <v/>
      </c>
      <c r="B4429" s="23">
        <f>IF('Debt Inputs'!A29="","",'Debt Inputs'!A29)</f>
        <v/>
      </c>
      <c r="C4429" s="24">
        <f>IF(B4429="","",IFERROR(VLOOKUP(B4429,'Debt Inputs'!$A$6:$M$105,2,FALSE),""))</f>
        <v/>
      </c>
      <c r="D4429" s="50">
        <f>IF(B4429="","",K4329)</f>
        <v/>
      </c>
      <c r="E4429" s="26">
        <f>IF(B4429="","",IFERROR(VLOOKUP(B4429,'Debt Inputs'!$A$6:$M$105,5,FALSE),0))</f>
        <v/>
      </c>
      <c r="F4429" s="50">
        <f>IF(D4429="","",IFERROR(D4429*E4429/12,0))</f>
        <v/>
      </c>
      <c r="G4429" s="50">
        <f>IF(D4429="","",MIN(IFERROR(VLOOKUP(B4429,'Debt Inputs'!$A$6:$M$105,7,FALSE),0),D4429+F4429))</f>
        <v/>
      </c>
      <c r="H4429" s="50">
        <f>IF(D4429="","",IF(L4429=1,MAX(0,'Debt Inputs'!$B$2-SUM($G$4406:$G$4505)),0))</f>
        <v/>
      </c>
      <c r="I4429" s="50">
        <f>IF(D4429="","",MIN(D4429+F4429,G4429+H4429))</f>
        <v/>
      </c>
      <c r="J4429" s="50">
        <f>IF(D4429="","",MIN(D4429,MAX(0,I4429-F4429)))</f>
        <v/>
      </c>
      <c r="K4429" s="50">
        <f>IF(D4429="","",MAX(0,D4429+F4429-I4429))</f>
        <v/>
      </c>
      <c r="L4429" s="23">
        <f>IF(D4429="","",IF(D4429&lt;=0,"",1+COUNTIFS($D$4406:$D$4505,"&gt;0",$E$4406:$E$4505,"&gt;"&amp;E4429)))</f>
        <v/>
      </c>
      <c r="M4429" s="23">
        <f>IF(D4429="","",IF(AND(K4429&gt;0,L4429=1),"Yes","No"))</f>
        <v/>
      </c>
      <c r="N4429" s="50">
        <f>IF(D4429="","",N4329+F4429)</f>
        <v/>
      </c>
      <c r="O4429" s="49">
        <f>IF(D4429="","",IF(AND(K4429=0,K4329&gt;0),C4429,""))</f>
        <v/>
      </c>
    </row>
    <row r="4430">
      <c r="A4430" s="47">
        <f>IF(B4430="","",DATE(YEAR('Debt Inputs'!$E$2),MONTH('Debt Inputs'!$E$2)+44,1))</f>
        <v/>
      </c>
      <c r="B4430" s="18">
        <f>IF('Debt Inputs'!A30="","",'Debt Inputs'!A30)</f>
        <v/>
      </c>
      <c r="C4430" s="19">
        <f>IF(B4430="","",IFERROR(VLOOKUP(B4430,'Debt Inputs'!$A$6:$M$105,2,FALSE),""))</f>
        <v/>
      </c>
      <c r="D4430" s="48">
        <f>IF(B4430="","",K4330)</f>
        <v/>
      </c>
      <c r="E4430" s="21">
        <f>IF(B4430="","",IFERROR(VLOOKUP(B4430,'Debt Inputs'!$A$6:$M$105,5,FALSE),0))</f>
        <v/>
      </c>
      <c r="F4430" s="48">
        <f>IF(D4430="","",IFERROR(D4430*E4430/12,0))</f>
        <v/>
      </c>
      <c r="G4430" s="48">
        <f>IF(D4430="","",MIN(IFERROR(VLOOKUP(B4430,'Debt Inputs'!$A$6:$M$105,7,FALSE),0),D4430+F4430))</f>
        <v/>
      </c>
      <c r="H4430" s="48">
        <f>IF(D4430="","",IF(L4430=1,MAX(0,'Debt Inputs'!$B$2-SUM($G$4406:$G$4505)),0))</f>
        <v/>
      </c>
      <c r="I4430" s="48">
        <f>IF(D4430="","",MIN(D4430+F4430,G4430+H4430))</f>
        <v/>
      </c>
      <c r="J4430" s="48">
        <f>IF(D4430="","",MIN(D4430,MAX(0,I4430-F4430)))</f>
        <v/>
      </c>
      <c r="K4430" s="48">
        <f>IF(D4430="","",MAX(0,D4430+F4430-I4430))</f>
        <v/>
      </c>
      <c r="L4430" s="18">
        <f>IF(D4430="","",IF(D4430&lt;=0,"",1+COUNTIFS($D$4406:$D$4505,"&gt;0",$E$4406:$E$4505,"&gt;"&amp;E4430)))</f>
        <v/>
      </c>
      <c r="M4430" s="18">
        <f>IF(D4430="","",IF(AND(K4430&gt;0,L4430=1),"Yes","No"))</f>
        <v/>
      </c>
      <c r="N4430" s="48">
        <f>IF(D4430="","",N4330+F4430)</f>
        <v/>
      </c>
      <c r="O4430" s="47">
        <f>IF(D4430="","",IF(AND(K4430=0,K4330&gt;0),C4430,""))</f>
        <v/>
      </c>
    </row>
    <row r="4431">
      <c r="A4431" s="49">
        <f>IF(B4431="","",DATE(YEAR('Debt Inputs'!$E$2),MONTH('Debt Inputs'!$E$2)+44,1))</f>
        <v/>
      </c>
      <c r="B4431" s="23">
        <f>IF('Debt Inputs'!A31="","",'Debt Inputs'!A31)</f>
        <v/>
      </c>
      <c r="C4431" s="24">
        <f>IF(B4431="","",IFERROR(VLOOKUP(B4431,'Debt Inputs'!$A$6:$M$105,2,FALSE),""))</f>
        <v/>
      </c>
      <c r="D4431" s="50">
        <f>IF(B4431="","",K4331)</f>
        <v/>
      </c>
      <c r="E4431" s="26">
        <f>IF(B4431="","",IFERROR(VLOOKUP(B4431,'Debt Inputs'!$A$6:$M$105,5,FALSE),0))</f>
        <v/>
      </c>
      <c r="F4431" s="50">
        <f>IF(D4431="","",IFERROR(D4431*E4431/12,0))</f>
        <v/>
      </c>
      <c r="G4431" s="50">
        <f>IF(D4431="","",MIN(IFERROR(VLOOKUP(B4431,'Debt Inputs'!$A$6:$M$105,7,FALSE),0),D4431+F4431))</f>
        <v/>
      </c>
      <c r="H4431" s="50">
        <f>IF(D4431="","",IF(L4431=1,MAX(0,'Debt Inputs'!$B$2-SUM($G$4406:$G$4505)),0))</f>
        <v/>
      </c>
      <c r="I4431" s="50">
        <f>IF(D4431="","",MIN(D4431+F4431,G4431+H4431))</f>
        <v/>
      </c>
      <c r="J4431" s="50">
        <f>IF(D4431="","",MIN(D4431,MAX(0,I4431-F4431)))</f>
        <v/>
      </c>
      <c r="K4431" s="50">
        <f>IF(D4431="","",MAX(0,D4431+F4431-I4431))</f>
        <v/>
      </c>
      <c r="L4431" s="23">
        <f>IF(D4431="","",IF(D4431&lt;=0,"",1+COUNTIFS($D$4406:$D$4505,"&gt;0",$E$4406:$E$4505,"&gt;"&amp;E4431)))</f>
        <v/>
      </c>
      <c r="M4431" s="23">
        <f>IF(D4431="","",IF(AND(K4431&gt;0,L4431=1),"Yes","No"))</f>
        <v/>
      </c>
      <c r="N4431" s="50">
        <f>IF(D4431="","",N4331+F4431)</f>
        <v/>
      </c>
      <c r="O4431" s="49">
        <f>IF(D4431="","",IF(AND(K4431=0,K4331&gt;0),C4431,""))</f>
        <v/>
      </c>
    </row>
    <row r="4432">
      <c r="A4432" s="47">
        <f>IF(B4432="","",DATE(YEAR('Debt Inputs'!$E$2),MONTH('Debt Inputs'!$E$2)+44,1))</f>
        <v/>
      </c>
      <c r="B4432" s="18">
        <f>IF('Debt Inputs'!A32="","",'Debt Inputs'!A32)</f>
        <v/>
      </c>
      <c r="C4432" s="19">
        <f>IF(B4432="","",IFERROR(VLOOKUP(B4432,'Debt Inputs'!$A$6:$M$105,2,FALSE),""))</f>
        <v/>
      </c>
      <c r="D4432" s="48">
        <f>IF(B4432="","",K4332)</f>
        <v/>
      </c>
      <c r="E4432" s="21">
        <f>IF(B4432="","",IFERROR(VLOOKUP(B4432,'Debt Inputs'!$A$6:$M$105,5,FALSE),0))</f>
        <v/>
      </c>
      <c r="F4432" s="48">
        <f>IF(D4432="","",IFERROR(D4432*E4432/12,0))</f>
        <v/>
      </c>
      <c r="G4432" s="48">
        <f>IF(D4432="","",MIN(IFERROR(VLOOKUP(B4432,'Debt Inputs'!$A$6:$M$105,7,FALSE),0),D4432+F4432))</f>
        <v/>
      </c>
      <c r="H4432" s="48">
        <f>IF(D4432="","",IF(L4432=1,MAX(0,'Debt Inputs'!$B$2-SUM($G$4406:$G$4505)),0))</f>
        <v/>
      </c>
      <c r="I4432" s="48">
        <f>IF(D4432="","",MIN(D4432+F4432,G4432+H4432))</f>
        <v/>
      </c>
      <c r="J4432" s="48">
        <f>IF(D4432="","",MIN(D4432,MAX(0,I4432-F4432)))</f>
        <v/>
      </c>
      <c r="K4432" s="48">
        <f>IF(D4432="","",MAX(0,D4432+F4432-I4432))</f>
        <v/>
      </c>
      <c r="L4432" s="18">
        <f>IF(D4432="","",IF(D4432&lt;=0,"",1+COUNTIFS($D$4406:$D$4505,"&gt;0",$E$4406:$E$4505,"&gt;"&amp;E4432)))</f>
        <v/>
      </c>
      <c r="M4432" s="18">
        <f>IF(D4432="","",IF(AND(K4432&gt;0,L4432=1),"Yes","No"))</f>
        <v/>
      </c>
      <c r="N4432" s="48">
        <f>IF(D4432="","",N4332+F4432)</f>
        <v/>
      </c>
      <c r="O4432" s="47">
        <f>IF(D4432="","",IF(AND(K4432=0,K4332&gt;0),C4432,""))</f>
        <v/>
      </c>
    </row>
    <row r="4433">
      <c r="A4433" s="49">
        <f>IF(B4433="","",DATE(YEAR('Debt Inputs'!$E$2),MONTH('Debt Inputs'!$E$2)+44,1))</f>
        <v/>
      </c>
      <c r="B4433" s="23">
        <f>IF('Debt Inputs'!A33="","",'Debt Inputs'!A33)</f>
        <v/>
      </c>
      <c r="C4433" s="24">
        <f>IF(B4433="","",IFERROR(VLOOKUP(B4433,'Debt Inputs'!$A$6:$M$105,2,FALSE),""))</f>
        <v/>
      </c>
      <c r="D4433" s="50">
        <f>IF(B4433="","",K4333)</f>
        <v/>
      </c>
      <c r="E4433" s="26">
        <f>IF(B4433="","",IFERROR(VLOOKUP(B4433,'Debt Inputs'!$A$6:$M$105,5,FALSE),0))</f>
        <v/>
      </c>
      <c r="F4433" s="50">
        <f>IF(D4433="","",IFERROR(D4433*E4433/12,0))</f>
        <v/>
      </c>
      <c r="G4433" s="50">
        <f>IF(D4433="","",MIN(IFERROR(VLOOKUP(B4433,'Debt Inputs'!$A$6:$M$105,7,FALSE),0),D4433+F4433))</f>
        <v/>
      </c>
      <c r="H4433" s="50">
        <f>IF(D4433="","",IF(L4433=1,MAX(0,'Debt Inputs'!$B$2-SUM($G$4406:$G$4505)),0))</f>
        <v/>
      </c>
      <c r="I4433" s="50">
        <f>IF(D4433="","",MIN(D4433+F4433,G4433+H4433))</f>
        <v/>
      </c>
      <c r="J4433" s="50">
        <f>IF(D4433="","",MIN(D4433,MAX(0,I4433-F4433)))</f>
        <v/>
      </c>
      <c r="K4433" s="50">
        <f>IF(D4433="","",MAX(0,D4433+F4433-I4433))</f>
        <v/>
      </c>
      <c r="L4433" s="23">
        <f>IF(D4433="","",IF(D4433&lt;=0,"",1+COUNTIFS($D$4406:$D$4505,"&gt;0",$E$4406:$E$4505,"&gt;"&amp;E4433)))</f>
        <v/>
      </c>
      <c r="M4433" s="23">
        <f>IF(D4433="","",IF(AND(K4433&gt;0,L4433=1),"Yes","No"))</f>
        <v/>
      </c>
      <c r="N4433" s="50">
        <f>IF(D4433="","",N4333+F4433)</f>
        <v/>
      </c>
      <c r="O4433" s="49">
        <f>IF(D4433="","",IF(AND(K4433=0,K4333&gt;0),C4433,""))</f>
        <v/>
      </c>
    </row>
    <row r="4434">
      <c r="A4434" s="47">
        <f>IF(B4434="","",DATE(YEAR('Debt Inputs'!$E$2),MONTH('Debt Inputs'!$E$2)+44,1))</f>
        <v/>
      </c>
      <c r="B4434" s="18">
        <f>IF('Debt Inputs'!A34="","",'Debt Inputs'!A34)</f>
        <v/>
      </c>
      <c r="C4434" s="19">
        <f>IF(B4434="","",IFERROR(VLOOKUP(B4434,'Debt Inputs'!$A$6:$M$105,2,FALSE),""))</f>
        <v/>
      </c>
      <c r="D4434" s="48">
        <f>IF(B4434="","",K4334)</f>
        <v/>
      </c>
      <c r="E4434" s="21">
        <f>IF(B4434="","",IFERROR(VLOOKUP(B4434,'Debt Inputs'!$A$6:$M$105,5,FALSE),0))</f>
        <v/>
      </c>
      <c r="F4434" s="48">
        <f>IF(D4434="","",IFERROR(D4434*E4434/12,0))</f>
        <v/>
      </c>
      <c r="G4434" s="48">
        <f>IF(D4434="","",MIN(IFERROR(VLOOKUP(B4434,'Debt Inputs'!$A$6:$M$105,7,FALSE),0),D4434+F4434))</f>
        <v/>
      </c>
      <c r="H4434" s="48">
        <f>IF(D4434="","",IF(L4434=1,MAX(0,'Debt Inputs'!$B$2-SUM($G$4406:$G$4505)),0))</f>
        <v/>
      </c>
      <c r="I4434" s="48">
        <f>IF(D4434="","",MIN(D4434+F4434,G4434+H4434))</f>
        <v/>
      </c>
      <c r="J4434" s="48">
        <f>IF(D4434="","",MIN(D4434,MAX(0,I4434-F4434)))</f>
        <v/>
      </c>
      <c r="K4434" s="48">
        <f>IF(D4434="","",MAX(0,D4434+F4434-I4434))</f>
        <v/>
      </c>
      <c r="L4434" s="18">
        <f>IF(D4434="","",IF(D4434&lt;=0,"",1+COUNTIFS($D$4406:$D$4505,"&gt;0",$E$4406:$E$4505,"&gt;"&amp;E4434)))</f>
        <v/>
      </c>
      <c r="M4434" s="18">
        <f>IF(D4434="","",IF(AND(K4434&gt;0,L4434=1),"Yes","No"))</f>
        <v/>
      </c>
      <c r="N4434" s="48">
        <f>IF(D4434="","",N4334+F4434)</f>
        <v/>
      </c>
      <c r="O4434" s="47">
        <f>IF(D4434="","",IF(AND(K4434=0,K4334&gt;0),C4434,""))</f>
        <v/>
      </c>
    </row>
    <row r="4435">
      <c r="A4435" s="49">
        <f>IF(B4435="","",DATE(YEAR('Debt Inputs'!$E$2),MONTH('Debt Inputs'!$E$2)+44,1))</f>
        <v/>
      </c>
      <c r="B4435" s="23">
        <f>IF('Debt Inputs'!A35="","",'Debt Inputs'!A35)</f>
        <v/>
      </c>
      <c r="C4435" s="24">
        <f>IF(B4435="","",IFERROR(VLOOKUP(B4435,'Debt Inputs'!$A$6:$M$105,2,FALSE),""))</f>
        <v/>
      </c>
      <c r="D4435" s="50">
        <f>IF(B4435="","",K4335)</f>
        <v/>
      </c>
      <c r="E4435" s="26">
        <f>IF(B4435="","",IFERROR(VLOOKUP(B4435,'Debt Inputs'!$A$6:$M$105,5,FALSE),0))</f>
        <v/>
      </c>
      <c r="F4435" s="50">
        <f>IF(D4435="","",IFERROR(D4435*E4435/12,0))</f>
        <v/>
      </c>
      <c r="G4435" s="50">
        <f>IF(D4435="","",MIN(IFERROR(VLOOKUP(B4435,'Debt Inputs'!$A$6:$M$105,7,FALSE),0),D4435+F4435))</f>
        <v/>
      </c>
      <c r="H4435" s="50">
        <f>IF(D4435="","",IF(L4435=1,MAX(0,'Debt Inputs'!$B$2-SUM($G$4406:$G$4505)),0))</f>
        <v/>
      </c>
      <c r="I4435" s="50">
        <f>IF(D4435="","",MIN(D4435+F4435,G4435+H4435))</f>
        <v/>
      </c>
      <c r="J4435" s="50">
        <f>IF(D4435="","",MIN(D4435,MAX(0,I4435-F4435)))</f>
        <v/>
      </c>
      <c r="K4435" s="50">
        <f>IF(D4435="","",MAX(0,D4435+F4435-I4435))</f>
        <v/>
      </c>
      <c r="L4435" s="23">
        <f>IF(D4435="","",IF(D4435&lt;=0,"",1+COUNTIFS($D$4406:$D$4505,"&gt;0",$E$4406:$E$4505,"&gt;"&amp;E4435)))</f>
        <v/>
      </c>
      <c r="M4435" s="23">
        <f>IF(D4435="","",IF(AND(K4435&gt;0,L4435=1),"Yes","No"))</f>
        <v/>
      </c>
      <c r="N4435" s="50">
        <f>IF(D4435="","",N4335+F4435)</f>
        <v/>
      </c>
      <c r="O4435" s="49">
        <f>IF(D4435="","",IF(AND(K4435=0,K4335&gt;0),C4435,""))</f>
        <v/>
      </c>
    </row>
    <row r="4436">
      <c r="A4436" s="47">
        <f>IF(B4436="","",DATE(YEAR('Debt Inputs'!$E$2),MONTH('Debt Inputs'!$E$2)+44,1))</f>
        <v/>
      </c>
      <c r="B4436" s="18">
        <f>IF('Debt Inputs'!A36="","",'Debt Inputs'!A36)</f>
        <v/>
      </c>
      <c r="C4436" s="19">
        <f>IF(B4436="","",IFERROR(VLOOKUP(B4436,'Debt Inputs'!$A$6:$M$105,2,FALSE),""))</f>
        <v/>
      </c>
      <c r="D4436" s="48">
        <f>IF(B4436="","",K4336)</f>
        <v/>
      </c>
      <c r="E4436" s="21">
        <f>IF(B4436="","",IFERROR(VLOOKUP(B4436,'Debt Inputs'!$A$6:$M$105,5,FALSE),0))</f>
        <v/>
      </c>
      <c r="F4436" s="48">
        <f>IF(D4436="","",IFERROR(D4436*E4436/12,0))</f>
        <v/>
      </c>
      <c r="G4436" s="48">
        <f>IF(D4436="","",MIN(IFERROR(VLOOKUP(B4436,'Debt Inputs'!$A$6:$M$105,7,FALSE),0),D4436+F4436))</f>
        <v/>
      </c>
      <c r="H4436" s="48">
        <f>IF(D4436="","",IF(L4436=1,MAX(0,'Debt Inputs'!$B$2-SUM($G$4406:$G$4505)),0))</f>
        <v/>
      </c>
      <c r="I4436" s="48">
        <f>IF(D4436="","",MIN(D4436+F4436,G4436+H4436))</f>
        <v/>
      </c>
      <c r="J4436" s="48">
        <f>IF(D4436="","",MIN(D4436,MAX(0,I4436-F4436)))</f>
        <v/>
      </c>
      <c r="K4436" s="48">
        <f>IF(D4436="","",MAX(0,D4436+F4436-I4436))</f>
        <v/>
      </c>
      <c r="L4436" s="18">
        <f>IF(D4436="","",IF(D4436&lt;=0,"",1+COUNTIFS($D$4406:$D$4505,"&gt;0",$E$4406:$E$4505,"&gt;"&amp;E4436)))</f>
        <v/>
      </c>
      <c r="M4436" s="18">
        <f>IF(D4436="","",IF(AND(K4436&gt;0,L4436=1),"Yes","No"))</f>
        <v/>
      </c>
      <c r="N4436" s="48">
        <f>IF(D4436="","",N4336+F4436)</f>
        <v/>
      </c>
      <c r="O4436" s="47">
        <f>IF(D4436="","",IF(AND(K4436=0,K4336&gt;0),C4436,""))</f>
        <v/>
      </c>
    </row>
    <row r="4437">
      <c r="A4437" s="49">
        <f>IF(B4437="","",DATE(YEAR('Debt Inputs'!$E$2),MONTH('Debt Inputs'!$E$2)+44,1))</f>
        <v/>
      </c>
      <c r="B4437" s="23">
        <f>IF('Debt Inputs'!A37="","",'Debt Inputs'!A37)</f>
        <v/>
      </c>
      <c r="C4437" s="24">
        <f>IF(B4437="","",IFERROR(VLOOKUP(B4437,'Debt Inputs'!$A$6:$M$105,2,FALSE),""))</f>
        <v/>
      </c>
      <c r="D4437" s="50">
        <f>IF(B4437="","",K4337)</f>
        <v/>
      </c>
      <c r="E4437" s="26">
        <f>IF(B4437="","",IFERROR(VLOOKUP(B4437,'Debt Inputs'!$A$6:$M$105,5,FALSE),0))</f>
        <v/>
      </c>
      <c r="F4437" s="50">
        <f>IF(D4437="","",IFERROR(D4437*E4437/12,0))</f>
        <v/>
      </c>
      <c r="G4437" s="50">
        <f>IF(D4437="","",MIN(IFERROR(VLOOKUP(B4437,'Debt Inputs'!$A$6:$M$105,7,FALSE),0),D4437+F4437))</f>
        <v/>
      </c>
      <c r="H4437" s="50">
        <f>IF(D4437="","",IF(L4437=1,MAX(0,'Debt Inputs'!$B$2-SUM($G$4406:$G$4505)),0))</f>
        <v/>
      </c>
      <c r="I4437" s="50">
        <f>IF(D4437="","",MIN(D4437+F4437,G4437+H4437))</f>
        <v/>
      </c>
      <c r="J4437" s="50">
        <f>IF(D4437="","",MIN(D4437,MAX(0,I4437-F4437)))</f>
        <v/>
      </c>
      <c r="K4437" s="50">
        <f>IF(D4437="","",MAX(0,D4437+F4437-I4437))</f>
        <v/>
      </c>
      <c r="L4437" s="23">
        <f>IF(D4437="","",IF(D4437&lt;=0,"",1+COUNTIFS($D$4406:$D$4505,"&gt;0",$E$4406:$E$4505,"&gt;"&amp;E4437)))</f>
        <v/>
      </c>
      <c r="M4437" s="23">
        <f>IF(D4437="","",IF(AND(K4437&gt;0,L4437=1),"Yes","No"))</f>
        <v/>
      </c>
      <c r="N4437" s="50">
        <f>IF(D4437="","",N4337+F4437)</f>
        <v/>
      </c>
      <c r="O4437" s="49">
        <f>IF(D4437="","",IF(AND(K4437=0,K4337&gt;0),C4437,""))</f>
        <v/>
      </c>
    </row>
    <row r="4438">
      <c r="A4438" s="47">
        <f>IF(B4438="","",DATE(YEAR('Debt Inputs'!$E$2),MONTH('Debt Inputs'!$E$2)+44,1))</f>
        <v/>
      </c>
      <c r="B4438" s="18">
        <f>IF('Debt Inputs'!A38="","",'Debt Inputs'!A38)</f>
        <v/>
      </c>
      <c r="C4438" s="19">
        <f>IF(B4438="","",IFERROR(VLOOKUP(B4438,'Debt Inputs'!$A$6:$M$105,2,FALSE),""))</f>
        <v/>
      </c>
      <c r="D4438" s="48">
        <f>IF(B4438="","",K4338)</f>
        <v/>
      </c>
      <c r="E4438" s="21">
        <f>IF(B4438="","",IFERROR(VLOOKUP(B4438,'Debt Inputs'!$A$6:$M$105,5,FALSE),0))</f>
        <v/>
      </c>
      <c r="F4438" s="48">
        <f>IF(D4438="","",IFERROR(D4438*E4438/12,0))</f>
        <v/>
      </c>
      <c r="G4438" s="48">
        <f>IF(D4438="","",MIN(IFERROR(VLOOKUP(B4438,'Debt Inputs'!$A$6:$M$105,7,FALSE),0),D4438+F4438))</f>
        <v/>
      </c>
      <c r="H4438" s="48">
        <f>IF(D4438="","",IF(L4438=1,MAX(0,'Debt Inputs'!$B$2-SUM($G$4406:$G$4505)),0))</f>
        <v/>
      </c>
      <c r="I4438" s="48">
        <f>IF(D4438="","",MIN(D4438+F4438,G4438+H4438))</f>
        <v/>
      </c>
      <c r="J4438" s="48">
        <f>IF(D4438="","",MIN(D4438,MAX(0,I4438-F4438)))</f>
        <v/>
      </c>
      <c r="K4438" s="48">
        <f>IF(D4438="","",MAX(0,D4438+F4438-I4438))</f>
        <v/>
      </c>
      <c r="L4438" s="18">
        <f>IF(D4438="","",IF(D4438&lt;=0,"",1+COUNTIFS($D$4406:$D$4505,"&gt;0",$E$4406:$E$4505,"&gt;"&amp;E4438)))</f>
        <v/>
      </c>
      <c r="M4438" s="18">
        <f>IF(D4438="","",IF(AND(K4438&gt;0,L4438=1),"Yes","No"))</f>
        <v/>
      </c>
      <c r="N4438" s="48">
        <f>IF(D4438="","",N4338+F4438)</f>
        <v/>
      </c>
      <c r="O4438" s="47">
        <f>IF(D4438="","",IF(AND(K4438=0,K4338&gt;0),C4438,""))</f>
        <v/>
      </c>
    </row>
    <row r="4439">
      <c r="A4439" s="49">
        <f>IF(B4439="","",DATE(YEAR('Debt Inputs'!$E$2),MONTH('Debt Inputs'!$E$2)+44,1))</f>
        <v/>
      </c>
      <c r="B4439" s="23">
        <f>IF('Debt Inputs'!A39="","",'Debt Inputs'!A39)</f>
        <v/>
      </c>
      <c r="C4439" s="24">
        <f>IF(B4439="","",IFERROR(VLOOKUP(B4439,'Debt Inputs'!$A$6:$M$105,2,FALSE),""))</f>
        <v/>
      </c>
      <c r="D4439" s="50">
        <f>IF(B4439="","",K4339)</f>
        <v/>
      </c>
      <c r="E4439" s="26">
        <f>IF(B4439="","",IFERROR(VLOOKUP(B4439,'Debt Inputs'!$A$6:$M$105,5,FALSE),0))</f>
        <v/>
      </c>
      <c r="F4439" s="50">
        <f>IF(D4439="","",IFERROR(D4439*E4439/12,0))</f>
        <v/>
      </c>
      <c r="G4439" s="50">
        <f>IF(D4439="","",MIN(IFERROR(VLOOKUP(B4439,'Debt Inputs'!$A$6:$M$105,7,FALSE),0),D4439+F4439))</f>
        <v/>
      </c>
      <c r="H4439" s="50">
        <f>IF(D4439="","",IF(L4439=1,MAX(0,'Debt Inputs'!$B$2-SUM($G$4406:$G$4505)),0))</f>
        <v/>
      </c>
      <c r="I4439" s="50">
        <f>IF(D4439="","",MIN(D4439+F4439,G4439+H4439))</f>
        <v/>
      </c>
      <c r="J4439" s="50">
        <f>IF(D4439="","",MIN(D4439,MAX(0,I4439-F4439)))</f>
        <v/>
      </c>
      <c r="K4439" s="50">
        <f>IF(D4439="","",MAX(0,D4439+F4439-I4439))</f>
        <v/>
      </c>
      <c r="L4439" s="23">
        <f>IF(D4439="","",IF(D4439&lt;=0,"",1+COUNTIFS($D$4406:$D$4505,"&gt;0",$E$4406:$E$4505,"&gt;"&amp;E4439)))</f>
        <v/>
      </c>
      <c r="M4439" s="23">
        <f>IF(D4439="","",IF(AND(K4439&gt;0,L4439=1),"Yes","No"))</f>
        <v/>
      </c>
      <c r="N4439" s="50">
        <f>IF(D4439="","",N4339+F4439)</f>
        <v/>
      </c>
      <c r="O4439" s="49">
        <f>IF(D4439="","",IF(AND(K4439=0,K4339&gt;0),C4439,""))</f>
        <v/>
      </c>
    </row>
    <row r="4440">
      <c r="A4440" s="47">
        <f>IF(B4440="","",DATE(YEAR('Debt Inputs'!$E$2),MONTH('Debt Inputs'!$E$2)+44,1))</f>
        <v/>
      </c>
      <c r="B4440" s="18">
        <f>IF('Debt Inputs'!A40="","",'Debt Inputs'!A40)</f>
        <v/>
      </c>
      <c r="C4440" s="19">
        <f>IF(B4440="","",IFERROR(VLOOKUP(B4440,'Debt Inputs'!$A$6:$M$105,2,FALSE),""))</f>
        <v/>
      </c>
      <c r="D4440" s="48">
        <f>IF(B4440="","",K4340)</f>
        <v/>
      </c>
      <c r="E4440" s="21">
        <f>IF(B4440="","",IFERROR(VLOOKUP(B4440,'Debt Inputs'!$A$6:$M$105,5,FALSE),0))</f>
        <v/>
      </c>
      <c r="F4440" s="48">
        <f>IF(D4440="","",IFERROR(D4440*E4440/12,0))</f>
        <v/>
      </c>
      <c r="G4440" s="48">
        <f>IF(D4440="","",MIN(IFERROR(VLOOKUP(B4440,'Debt Inputs'!$A$6:$M$105,7,FALSE),0),D4440+F4440))</f>
        <v/>
      </c>
      <c r="H4440" s="48">
        <f>IF(D4440="","",IF(L4440=1,MAX(0,'Debt Inputs'!$B$2-SUM($G$4406:$G$4505)),0))</f>
        <v/>
      </c>
      <c r="I4440" s="48">
        <f>IF(D4440="","",MIN(D4440+F4440,G4440+H4440))</f>
        <v/>
      </c>
      <c r="J4440" s="48">
        <f>IF(D4440="","",MIN(D4440,MAX(0,I4440-F4440)))</f>
        <v/>
      </c>
      <c r="K4440" s="48">
        <f>IF(D4440="","",MAX(0,D4440+F4440-I4440))</f>
        <v/>
      </c>
      <c r="L4440" s="18">
        <f>IF(D4440="","",IF(D4440&lt;=0,"",1+COUNTIFS($D$4406:$D$4505,"&gt;0",$E$4406:$E$4505,"&gt;"&amp;E4440)))</f>
        <v/>
      </c>
      <c r="M4440" s="18">
        <f>IF(D4440="","",IF(AND(K4440&gt;0,L4440=1),"Yes","No"))</f>
        <v/>
      </c>
      <c r="N4440" s="48">
        <f>IF(D4440="","",N4340+F4440)</f>
        <v/>
      </c>
      <c r="O4440" s="47">
        <f>IF(D4440="","",IF(AND(K4440=0,K4340&gt;0),C4440,""))</f>
        <v/>
      </c>
    </row>
    <row r="4441">
      <c r="A4441" s="49">
        <f>IF(B4441="","",DATE(YEAR('Debt Inputs'!$E$2),MONTH('Debt Inputs'!$E$2)+44,1))</f>
        <v/>
      </c>
      <c r="B4441" s="23">
        <f>IF('Debt Inputs'!A41="","",'Debt Inputs'!A41)</f>
        <v/>
      </c>
      <c r="C4441" s="24">
        <f>IF(B4441="","",IFERROR(VLOOKUP(B4441,'Debt Inputs'!$A$6:$M$105,2,FALSE),""))</f>
        <v/>
      </c>
      <c r="D4441" s="50">
        <f>IF(B4441="","",K4341)</f>
        <v/>
      </c>
      <c r="E4441" s="26">
        <f>IF(B4441="","",IFERROR(VLOOKUP(B4441,'Debt Inputs'!$A$6:$M$105,5,FALSE),0))</f>
        <v/>
      </c>
      <c r="F4441" s="50">
        <f>IF(D4441="","",IFERROR(D4441*E4441/12,0))</f>
        <v/>
      </c>
      <c r="G4441" s="50">
        <f>IF(D4441="","",MIN(IFERROR(VLOOKUP(B4441,'Debt Inputs'!$A$6:$M$105,7,FALSE),0),D4441+F4441))</f>
        <v/>
      </c>
      <c r="H4441" s="50">
        <f>IF(D4441="","",IF(L4441=1,MAX(0,'Debt Inputs'!$B$2-SUM($G$4406:$G$4505)),0))</f>
        <v/>
      </c>
      <c r="I4441" s="50">
        <f>IF(D4441="","",MIN(D4441+F4441,G4441+H4441))</f>
        <v/>
      </c>
      <c r="J4441" s="50">
        <f>IF(D4441="","",MIN(D4441,MAX(0,I4441-F4441)))</f>
        <v/>
      </c>
      <c r="K4441" s="50">
        <f>IF(D4441="","",MAX(0,D4441+F4441-I4441))</f>
        <v/>
      </c>
      <c r="L4441" s="23">
        <f>IF(D4441="","",IF(D4441&lt;=0,"",1+COUNTIFS($D$4406:$D$4505,"&gt;0",$E$4406:$E$4505,"&gt;"&amp;E4441)))</f>
        <v/>
      </c>
      <c r="M4441" s="23">
        <f>IF(D4441="","",IF(AND(K4441&gt;0,L4441=1),"Yes","No"))</f>
        <v/>
      </c>
      <c r="N4441" s="50">
        <f>IF(D4441="","",N4341+F4441)</f>
        <v/>
      </c>
      <c r="O4441" s="49">
        <f>IF(D4441="","",IF(AND(K4441=0,K4341&gt;0),C4441,""))</f>
        <v/>
      </c>
    </row>
    <row r="4442">
      <c r="A4442" s="47">
        <f>IF(B4442="","",DATE(YEAR('Debt Inputs'!$E$2),MONTH('Debt Inputs'!$E$2)+44,1))</f>
        <v/>
      </c>
      <c r="B4442" s="18">
        <f>IF('Debt Inputs'!A42="","",'Debt Inputs'!A42)</f>
        <v/>
      </c>
      <c r="C4442" s="19">
        <f>IF(B4442="","",IFERROR(VLOOKUP(B4442,'Debt Inputs'!$A$6:$M$105,2,FALSE),""))</f>
        <v/>
      </c>
      <c r="D4442" s="48">
        <f>IF(B4442="","",K4342)</f>
        <v/>
      </c>
      <c r="E4442" s="21">
        <f>IF(B4442="","",IFERROR(VLOOKUP(B4442,'Debt Inputs'!$A$6:$M$105,5,FALSE),0))</f>
        <v/>
      </c>
      <c r="F4442" s="48">
        <f>IF(D4442="","",IFERROR(D4442*E4442/12,0))</f>
        <v/>
      </c>
      <c r="G4442" s="48">
        <f>IF(D4442="","",MIN(IFERROR(VLOOKUP(B4442,'Debt Inputs'!$A$6:$M$105,7,FALSE),0),D4442+F4442))</f>
        <v/>
      </c>
      <c r="H4442" s="48">
        <f>IF(D4442="","",IF(L4442=1,MAX(0,'Debt Inputs'!$B$2-SUM($G$4406:$G$4505)),0))</f>
        <v/>
      </c>
      <c r="I4442" s="48">
        <f>IF(D4442="","",MIN(D4442+F4442,G4442+H4442))</f>
        <v/>
      </c>
      <c r="J4442" s="48">
        <f>IF(D4442="","",MIN(D4442,MAX(0,I4442-F4442)))</f>
        <v/>
      </c>
      <c r="K4442" s="48">
        <f>IF(D4442="","",MAX(0,D4442+F4442-I4442))</f>
        <v/>
      </c>
      <c r="L4442" s="18">
        <f>IF(D4442="","",IF(D4442&lt;=0,"",1+COUNTIFS($D$4406:$D$4505,"&gt;0",$E$4406:$E$4505,"&gt;"&amp;E4442)))</f>
        <v/>
      </c>
      <c r="M4442" s="18">
        <f>IF(D4442="","",IF(AND(K4442&gt;0,L4442=1),"Yes","No"))</f>
        <v/>
      </c>
      <c r="N4442" s="48">
        <f>IF(D4442="","",N4342+F4442)</f>
        <v/>
      </c>
      <c r="O4442" s="47">
        <f>IF(D4442="","",IF(AND(K4442=0,K4342&gt;0),C4442,""))</f>
        <v/>
      </c>
    </row>
    <row r="4443">
      <c r="A4443" s="49">
        <f>IF(B4443="","",DATE(YEAR('Debt Inputs'!$E$2),MONTH('Debt Inputs'!$E$2)+44,1))</f>
        <v/>
      </c>
      <c r="B4443" s="23">
        <f>IF('Debt Inputs'!A43="","",'Debt Inputs'!A43)</f>
        <v/>
      </c>
      <c r="C4443" s="24">
        <f>IF(B4443="","",IFERROR(VLOOKUP(B4443,'Debt Inputs'!$A$6:$M$105,2,FALSE),""))</f>
        <v/>
      </c>
      <c r="D4443" s="50">
        <f>IF(B4443="","",K4343)</f>
        <v/>
      </c>
      <c r="E4443" s="26">
        <f>IF(B4443="","",IFERROR(VLOOKUP(B4443,'Debt Inputs'!$A$6:$M$105,5,FALSE),0))</f>
        <v/>
      </c>
      <c r="F4443" s="50">
        <f>IF(D4443="","",IFERROR(D4443*E4443/12,0))</f>
        <v/>
      </c>
      <c r="G4443" s="50">
        <f>IF(D4443="","",MIN(IFERROR(VLOOKUP(B4443,'Debt Inputs'!$A$6:$M$105,7,FALSE),0),D4443+F4443))</f>
        <v/>
      </c>
      <c r="H4443" s="50">
        <f>IF(D4443="","",IF(L4443=1,MAX(0,'Debt Inputs'!$B$2-SUM($G$4406:$G$4505)),0))</f>
        <v/>
      </c>
      <c r="I4443" s="50">
        <f>IF(D4443="","",MIN(D4443+F4443,G4443+H4443))</f>
        <v/>
      </c>
      <c r="J4443" s="50">
        <f>IF(D4443="","",MIN(D4443,MAX(0,I4443-F4443)))</f>
        <v/>
      </c>
      <c r="K4443" s="50">
        <f>IF(D4443="","",MAX(0,D4443+F4443-I4443))</f>
        <v/>
      </c>
      <c r="L4443" s="23">
        <f>IF(D4443="","",IF(D4443&lt;=0,"",1+COUNTIFS($D$4406:$D$4505,"&gt;0",$E$4406:$E$4505,"&gt;"&amp;E4443)))</f>
        <v/>
      </c>
      <c r="M4443" s="23">
        <f>IF(D4443="","",IF(AND(K4443&gt;0,L4443=1),"Yes","No"))</f>
        <v/>
      </c>
      <c r="N4443" s="50">
        <f>IF(D4443="","",N4343+F4443)</f>
        <v/>
      </c>
      <c r="O4443" s="49">
        <f>IF(D4443="","",IF(AND(K4443=0,K4343&gt;0),C4443,""))</f>
        <v/>
      </c>
    </row>
    <row r="4444">
      <c r="A4444" s="47">
        <f>IF(B4444="","",DATE(YEAR('Debt Inputs'!$E$2),MONTH('Debt Inputs'!$E$2)+44,1))</f>
        <v/>
      </c>
      <c r="B4444" s="18">
        <f>IF('Debt Inputs'!A44="","",'Debt Inputs'!A44)</f>
        <v/>
      </c>
      <c r="C4444" s="19">
        <f>IF(B4444="","",IFERROR(VLOOKUP(B4444,'Debt Inputs'!$A$6:$M$105,2,FALSE),""))</f>
        <v/>
      </c>
      <c r="D4444" s="48">
        <f>IF(B4444="","",K4344)</f>
        <v/>
      </c>
      <c r="E4444" s="21">
        <f>IF(B4444="","",IFERROR(VLOOKUP(B4444,'Debt Inputs'!$A$6:$M$105,5,FALSE),0))</f>
        <v/>
      </c>
      <c r="F4444" s="48">
        <f>IF(D4444="","",IFERROR(D4444*E4444/12,0))</f>
        <v/>
      </c>
      <c r="G4444" s="48">
        <f>IF(D4444="","",MIN(IFERROR(VLOOKUP(B4444,'Debt Inputs'!$A$6:$M$105,7,FALSE),0),D4444+F4444))</f>
        <v/>
      </c>
      <c r="H4444" s="48">
        <f>IF(D4444="","",IF(L4444=1,MAX(0,'Debt Inputs'!$B$2-SUM($G$4406:$G$4505)),0))</f>
        <v/>
      </c>
      <c r="I4444" s="48">
        <f>IF(D4444="","",MIN(D4444+F4444,G4444+H4444))</f>
        <v/>
      </c>
      <c r="J4444" s="48">
        <f>IF(D4444="","",MIN(D4444,MAX(0,I4444-F4444)))</f>
        <v/>
      </c>
      <c r="K4444" s="48">
        <f>IF(D4444="","",MAX(0,D4444+F4444-I4444))</f>
        <v/>
      </c>
      <c r="L4444" s="18">
        <f>IF(D4444="","",IF(D4444&lt;=0,"",1+COUNTIFS($D$4406:$D$4505,"&gt;0",$E$4406:$E$4505,"&gt;"&amp;E4444)))</f>
        <v/>
      </c>
      <c r="M4444" s="18">
        <f>IF(D4444="","",IF(AND(K4444&gt;0,L4444=1),"Yes","No"))</f>
        <v/>
      </c>
      <c r="N4444" s="48">
        <f>IF(D4444="","",N4344+F4444)</f>
        <v/>
      </c>
      <c r="O4444" s="47">
        <f>IF(D4444="","",IF(AND(K4444=0,K4344&gt;0),C4444,""))</f>
        <v/>
      </c>
    </row>
    <row r="4445">
      <c r="A4445" s="49">
        <f>IF(B4445="","",DATE(YEAR('Debt Inputs'!$E$2),MONTH('Debt Inputs'!$E$2)+44,1))</f>
        <v/>
      </c>
      <c r="B4445" s="23">
        <f>IF('Debt Inputs'!A45="","",'Debt Inputs'!A45)</f>
        <v/>
      </c>
      <c r="C4445" s="24">
        <f>IF(B4445="","",IFERROR(VLOOKUP(B4445,'Debt Inputs'!$A$6:$M$105,2,FALSE),""))</f>
        <v/>
      </c>
      <c r="D4445" s="50">
        <f>IF(B4445="","",K4345)</f>
        <v/>
      </c>
      <c r="E4445" s="26">
        <f>IF(B4445="","",IFERROR(VLOOKUP(B4445,'Debt Inputs'!$A$6:$M$105,5,FALSE),0))</f>
        <v/>
      </c>
      <c r="F4445" s="50">
        <f>IF(D4445="","",IFERROR(D4445*E4445/12,0))</f>
        <v/>
      </c>
      <c r="G4445" s="50">
        <f>IF(D4445="","",MIN(IFERROR(VLOOKUP(B4445,'Debt Inputs'!$A$6:$M$105,7,FALSE),0),D4445+F4445))</f>
        <v/>
      </c>
      <c r="H4445" s="50">
        <f>IF(D4445="","",IF(L4445=1,MAX(0,'Debt Inputs'!$B$2-SUM($G$4406:$G$4505)),0))</f>
        <v/>
      </c>
      <c r="I4445" s="50">
        <f>IF(D4445="","",MIN(D4445+F4445,G4445+H4445))</f>
        <v/>
      </c>
      <c r="J4445" s="50">
        <f>IF(D4445="","",MIN(D4445,MAX(0,I4445-F4445)))</f>
        <v/>
      </c>
      <c r="K4445" s="50">
        <f>IF(D4445="","",MAX(0,D4445+F4445-I4445))</f>
        <v/>
      </c>
      <c r="L4445" s="23">
        <f>IF(D4445="","",IF(D4445&lt;=0,"",1+COUNTIFS($D$4406:$D$4505,"&gt;0",$E$4406:$E$4505,"&gt;"&amp;E4445)))</f>
        <v/>
      </c>
      <c r="M4445" s="23">
        <f>IF(D4445="","",IF(AND(K4445&gt;0,L4445=1),"Yes","No"))</f>
        <v/>
      </c>
      <c r="N4445" s="50">
        <f>IF(D4445="","",N4345+F4445)</f>
        <v/>
      </c>
      <c r="O4445" s="49">
        <f>IF(D4445="","",IF(AND(K4445=0,K4345&gt;0),C4445,""))</f>
        <v/>
      </c>
    </row>
    <row r="4446">
      <c r="A4446" s="47">
        <f>IF(B4446="","",DATE(YEAR('Debt Inputs'!$E$2),MONTH('Debt Inputs'!$E$2)+44,1))</f>
        <v/>
      </c>
      <c r="B4446" s="18">
        <f>IF('Debt Inputs'!A46="","",'Debt Inputs'!A46)</f>
        <v/>
      </c>
      <c r="C4446" s="19">
        <f>IF(B4446="","",IFERROR(VLOOKUP(B4446,'Debt Inputs'!$A$6:$M$105,2,FALSE),""))</f>
        <v/>
      </c>
      <c r="D4446" s="48">
        <f>IF(B4446="","",K4346)</f>
        <v/>
      </c>
      <c r="E4446" s="21">
        <f>IF(B4446="","",IFERROR(VLOOKUP(B4446,'Debt Inputs'!$A$6:$M$105,5,FALSE),0))</f>
        <v/>
      </c>
      <c r="F4446" s="48">
        <f>IF(D4446="","",IFERROR(D4446*E4446/12,0))</f>
        <v/>
      </c>
      <c r="G4446" s="48">
        <f>IF(D4446="","",MIN(IFERROR(VLOOKUP(B4446,'Debt Inputs'!$A$6:$M$105,7,FALSE),0),D4446+F4446))</f>
        <v/>
      </c>
      <c r="H4446" s="48">
        <f>IF(D4446="","",IF(L4446=1,MAX(0,'Debt Inputs'!$B$2-SUM($G$4406:$G$4505)),0))</f>
        <v/>
      </c>
      <c r="I4446" s="48">
        <f>IF(D4446="","",MIN(D4446+F4446,G4446+H4446))</f>
        <v/>
      </c>
      <c r="J4446" s="48">
        <f>IF(D4446="","",MIN(D4446,MAX(0,I4446-F4446)))</f>
        <v/>
      </c>
      <c r="K4446" s="48">
        <f>IF(D4446="","",MAX(0,D4446+F4446-I4446))</f>
        <v/>
      </c>
      <c r="L4446" s="18">
        <f>IF(D4446="","",IF(D4446&lt;=0,"",1+COUNTIFS($D$4406:$D$4505,"&gt;0",$E$4406:$E$4505,"&gt;"&amp;E4446)))</f>
        <v/>
      </c>
      <c r="M4446" s="18">
        <f>IF(D4446="","",IF(AND(K4446&gt;0,L4446=1),"Yes","No"))</f>
        <v/>
      </c>
      <c r="N4446" s="48">
        <f>IF(D4446="","",N4346+F4446)</f>
        <v/>
      </c>
      <c r="O4446" s="47">
        <f>IF(D4446="","",IF(AND(K4446=0,K4346&gt;0),C4446,""))</f>
        <v/>
      </c>
    </row>
    <row r="4447">
      <c r="A4447" s="49">
        <f>IF(B4447="","",DATE(YEAR('Debt Inputs'!$E$2),MONTH('Debt Inputs'!$E$2)+44,1))</f>
        <v/>
      </c>
      <c r="B4447" s="23">
        <f>IF('Debt Inputs'!A47="","",'Debt Inputs'!A47)</f>
        <v/>
      </c>
      <c r="C4447" s="24">
        <f>IF(B4447="","",IFERROR(VLOOKUP(B4447,'Debt Inputs'!$A$6:$M$105,2,FALSE),""))</f>
        <v/>
      </c>
      <c r="D4447" s="50">
        <f>IF(B4447="","",K4347)</f>
        <v/>
      </c>
      <c r="E4447" s="26">
        <f>IF(B4447="","",IFERROR(VLOOKUP(B4447,'Debt Inputs'!$A$6:$M$105,5,FALSE),0))</f>
        <v/>
      </c>
      <c r="F4447" s="50">
        <f>IF(D4447="","",IFERROR(D4447*E4447/12,0))</f>
        <v/>
      </c>
      <c r="G4447" s="50">
        <f>IF(D4447="","",MIN(IFERROR(VLOOKUP(B4447,'Debt Inputs'!$A$6:$M$105,7,FALSE),0),D4447+F4447))</f>
        <v/>
      </c>
      <c r="H4447" s="50">
        <f>IF(D4447="","",IF(L4447=1,MAX(0,'Debt Inputs'!$B$2-SUM($G$4406:$G$4505)),0))</f>
        <v/>
      </c>
      <c r="I4447" s="50">
        <f>IF(D4447="","",MIN(D4447+F4447,G4447+H4447))</f>
        <v/>
      </c>
      <c r="J4447" s="50">
        <f>IF(D4447="","",MIN(D4447,MAX(0,I4447-F4447)))</f>
        <v/>
      </c>
      <c r="K4447" s="50">
        <f>IF(D4447="","",MAX(0,D4447+F4447-I4447))</f>
        <v/>
      </c>
      <c r="L4447" s="23">
        <f>IF(D4447="","",IF(D4447&lt;=0,"",1+COUNTIFS($D$4406:$D$4505,"&gt;0",$E$4406:$E$4505,"&gt;"&amp;E4447)))</f>
        <v/>
      </c>
      <c r="M4447" s="23">
        <f>IF(D4447="","",IF(AND(K4447&gt;0,L4447=1),"Yes","No"))</f>
        <v/>
      </c>
      <c r="N4447" s="50">
        <f>IF(D4447="","",N4347+F4447)</f>
        <v/>
      </c>
      <c r="O4447" s="49">
        <f>IF(D4447="","",IF(AND(K4447=0,K4347&gt;0),C4447,""))</f>
        <v/>
      </c>
    </row>
    <row r="4448">
      <c r="A4448" s="47">
        <f>IF(B4448="","",DATE(YEAR('Debt Inputs'!$E$2),MONTH('Debt Inputs'!$E$2)+44,1))</f>
        <v/>
      </c>
      <c r="B4448" s="18">
        <f>IF('Debt Inputs'!A48="","",'Debt Inputs'!A48)</f>
        <v/>
      </c>
      <c r="C4448" s="19">
        <f>IF(B4448="","",IFERROR(VLOOKUP(B4448,'Debt Inputs'!$A$6:$M$105,2,FALSE),""))</f>
        <v/>
      </c>
      <c r="D4448" s="48">
        <f>IF(B4448="","",K4348)</f>
        <v/>
      </c>
      <c r="E4448" s="21">
        <f>IF(B4448="","",IFERROR(VLOOKUP(B4448,'Debt Inputs'!$A$6:$M$105,5,FALSE),0))</f>
        <v/>
      </c>
      <c r="F4448" s="48">
        <f>IF(D4448="","",IFERROR(D4448*E4448/12,0))</f>
        <v/>
      </c>
      <c r="G4448" s="48">
        <f>IF(D4448="","",MIN(IFERROR(VLOOKUP(B4448,'Debt Inputs'!$A$6:$M$105,7,FALSE),0),D4448+F4448))</f>
        <v/>
      </c>
      <c r="H4448" s="48">
        <f>IF(D4448="","",IF(L4448=1,MAX(0,'Debt Inputs'!$B$2-SUM($G$4406:$G$4505)),0))</f>
        <v/>
      </c>
      <c r="I4448" s="48">
        <f>IF(D4448="","",MIN(D4448+F4448,G4448+H4448))</f>
        <v/>
      </c>
      <c r="J4448" s="48">
        <f>IF(D4448="","",MIN(D4448,MAX(0,I4448-F4448)))</f>
        <v/>
      </c>
      <c r="K4448" s="48">
        <f>IF(D4448="","",MAX(0,D4448+F4448-I4448))</f>
        <v/>
      </c>
      <c r="L4448" s="18">
        <f>IF(D4448="","",IF(D4448&lt;=0,"",1+COUNTIFS($D$4406:$D$4505,"&gt;0",$E$4406:$E$4505,"&gt;"&amp;E4448)))</f>
        <v/>
      </c>
      <c r="M4448" s="18">
        <f>IF(D4448="","",IF(AND(K4448&gt;0,L4448=1),"Yes","No"))</f>
        <v/>
      </c>
      <c r="N4448" s="48">
        <f>IF(D4448="","",N4348+F4448)</f>
        <v/>
      </c>
      <c r="O4448" s="47">
        <f>IF(D4448="","",IF(AND(K4448=0,K4348&gt;0),C4448,""))</f>
        <v/>
      </c>
    </row>
    <row r="4449">
      <c r="A4449" s="49">
        <f>IF(B4449="","",DATE(YEAR('Debt Inputs'!$E$2),MONTH('Debt Inputs'!$E$2)+44,1))</f>
        <v/>
      </c>
      <c r="B4449" s="23">
        <f>IF('Debt Inputs'!A49="","",'Debt Inputs'!A49)</f>
        <v/>
      </c>
      <c r="C4449" s="24">
        <f>IF(B4449="","",IFERROR(VLOOKUP(B4449,'Debt Inputs'!$A$6:$M$105,2,FALSE),""))</f>
        <v/>
      </c>
      <c r="D4449" s="50">
        <f>IF(B4449="","",K4349)</f>
        <v/>
      </c>
      <c r="E4449" s="26">
        <f>IF(B4449="","",IFERROR(VLOOKUP(B4449,'Debt Inputs'!$A$6:$M$105,5,FALSE),0))</f>
        <v/>
      </c>
      <c r="F4449" s="50">
        <f>IF(D4449="","",IFERROR(D4449*E4449/12,0))</f>
        <v/>
      </c>
      <c r="G4449" s="50">
        <f>IF(D4449="","",MIN(IFERROR(VLOOKUP(B4449,'Debt Inputs'!$A$6:$M$105,7,FALSE),0),D4449+F4449))</f>
        <v/>
      </c>
      <c r="H4449" s="50">
        <f>IF(D4449="","",IF(L4449=1,MAX(0,'Debt Inputs'!$B$2-SUM($G$4406:$G$4505)),0))</f>
        <v/>
      </c>
      <c r="I4449" s="50">
        <f>IF(D4449="","",MIN(D4449+F4449,G4449+H4449))</f>
        <v/>
      </c>
      <c r="J4449" s="50">
        <f>IF(D4449="","",MIN(D4449,MAX(0,I4449-F4449)))</f>
        <v/>
      </c>
      <c r="K4449" s="50">
        <f>IF(D4449="","",MAX(0,D4449+F4449-I4449))</f>
        <v/>
      </c>
      <c r="L4449" s="23">
        <f>IF(D4449="","",IF(D4449&lt;=0,"",1+COUNTIFS($D$4406:$D$4505,"&gt;0",$E$4406:$E$4505,"&gt;"&amp;E4449)))</f>
        <v/>
      </c>
      <c r="M4449" s="23">
        <f>IF(D4449="","",IF(AND(K4449&gt;0,L4449=1),"Yes","No"))</f>
        <v/>
      </c>
      <c r="N4449" s="50">
        <f>IF(D4449="","",N4349+F4449)</f>
        <v/>
      </c>
      <c r="O4449" s="49">
        <f>IF(D4449="","",IF(AND(K4449=0,K4349&gt;0),C4449,""))</f>
        <v/>
      </c>
    </row>
    <row r="4450">
      <c r="A4450" s="47">
        <f>IF(B4450="","",DATE(YEAR('Debt Inputs'!$E$2),MONTH('Debt Inputs'!$E$2)+44,1))</f>
        <v/>
      </c>
      <c r="B4450" s="18">
        <f>IF('Debt Inputs'!A50="","",'Debt Inputs'!A50)</f>
        <v/>
      </c>
      <c r="C4450" s="19">
        <f>IF(B4450="","",IFERROR(VLOOKUP(B4450,'Debt Inputs'!$A$6:$M$105,2,FALSE),""))</f>
        <v/>
      </c>
      <c r="D4450" s="48">
        <f>IF(B4450="","",K4350)</f>
        <v/>
      </c>
      <c r="E4450" s="21">
        <f>IF(B4450="","",IFERROR(VLOOKUP(B4450,'Debt Inputs'!$A$6:$M$105,5,FALSE),0))</f>
        <v/>
      </c>
      <c r="F4450" s="48">
        <f>IF(D4450="","",IFERROR(D4450*E4450/12,0))</f>
        <v/>
      </c>
      <c r="G4450" s="48">
        <f>IF(D4450="","",MIN(IFERROR(VLOOKUP(B4450,'Debt Inputs'!$A$6:$M$105,7,FALSE),0),D4450+F4450))</f>
        <v/>
      </c>
      <c r="H4450" s="48">
        <f>IF(D4450="","",IF(L4450=1,MAX(0,'Debt Inputs'!$B$2-SUM($G$4406:$G$4505)),0))</f>
        <v/>
      </c>
      <c r="I4450" s="48">
        <f>IF(D4450="","",MIN(D4450+F4450,G4450+H4450))</f>
        <v/>
      </c>
      <c r="J4450" s="48">
        <f>IF(D4450="","",MIN(D4450,MAX(0,I4450-F4450)))</f>
        <v/>
      </c>
      <c r="K4450" s="48">
        <f>IF(D4450="","",MAX(0,D4450+F4450-I4450))</f>
        <v/>
      </c>
      <c r="L4450" s="18">
        <f>IF(D4450="","",IF(D4450&lt;=0,"",1+COUNTIFS($D$4406:$D$4505,"&gt;0",$E$4406:$E$4505,"&gt;"&amp;E4450)))</f>
        <v/>
      </c>
      <c r="M4450" s="18">
        <f>IF(D4450="","",IF(AND(K4450&gt;0,L4450=1),"Yes","No"))</f>
        <v/>
      </c>
      <c r="N4450" s="48">
        <f>IF(D4450="","",N4350+F4450)</f>
        <v/>
      </c>
      <c r="O4450" s="47">
        <f>IF(D4450="","",IF(AND(K4450=0,K4350&gt;0),C4450,""))</f>
        <v/>
      </c>
    </row>
    <row r="4451">
      <c r="A4451" s="49">
        <f>IF(B4451="","",DATE(YEAR('Debt Inputs'!$E$2),MONTH('Debt Inputs'!$E$2)+44,1))</f>
        <v/>
      </c>
      <c r="B4451" s="23">
        <f>IF('Debt Inputs'!A51="","",'Debt Inputs'!A51)</f>
        <v/>
      </c>
      <c r="C4451" s="24">
        <f>IF(B4451="","",IFERROR(VLOOKUP(B4451,'Debt Inputs'!$A$6:$M$105,2,FALSE),""))</f>
        <v/>
      </c>
      <c r="D4451" s="50">
        <f>IF(B4451="","",K4351)</f>
        <v/>
      </c>
      <c r="E4451" s="26">
        <f>IF(B4451="","",IFERROR(VLOOKUP(B4451,'Debt Inputs'!$A$6:$M$105,5,FALSE),0))</f>
        <v/>
      </c>
      <c r="F4451" s="50">
        <f>IF(D4451="","",IFERROR(D4451*E4451/12,0))</f>
        <v/>
      </c>
      <c r="G4451" s="50">
        <f>IF(D4451="","",MIN(IFERROR(VLOOKUP(B4451,'Debt Inputs'!$A$6:$M$105,7,FALSE),0),D4451+F4451))</f>
        <v/>
      </c>
      <c r="H4451" s="50">
        <f>IF(D4451="","",IF(L4451=1,MAX(0,'Debt Inputs'!$B$2-SUM($G$4406:$G$4505)),0))</f>
        <v/>
      </c>
      <c r="I4451" s="50">
        <f>IF(D4451="","",MIN(D4451+F4451,G4451+H4451))</f>
        <v/>
      </c>
      <c r="J4451" s="50">
        <f>IF(D4451="","",MIN(D4451,MAX(0,I4451-F4451)))</f>
        <v/>
      </c>
      <c r="K4451" s="50">
        <f>IF(D4451="","",MAX(0,D4451+F4451-I4451))</f>
        <v/>
      </c>
      <c r="L4451" s="23">
        <f>IF(D4451="","",IF(D4451&lt;=0,"",1+COUNTIFS($D$4406:$D$4505,"&gt;0",$E$4406:$E$4505,"&gt;"&amp;E4451)))</f>
        <v/>
      </c>
      <c r="M4451" s="23">
        <f>IF(D4451="","",IF(AND(K4451&gt;0,L4451=1),"Yes","No"))</f>
        <v/>
      </c>
      <c r="N4451" s="50">
        <f>IF(D4451="","",N4351+F4451)</f>
        <v/>
      </c>
      <c r="O4451" s="49">
        <f>IF(D4451="","",IF(AND(K4451=0,K4351&gt;0),C4451,""))</f>
        <v/>
      </c>
    </row>
    <row r="4452">
      <c r="A4452" s="47">
        <f>IF(B4452="","",DATE(YEAR('Debt Inputs'!$E$2),MONTH('Debt Inputs'!$E$2)+44,1))</f>
        <v/>
      </c>
      <c r="B4452" s="18">
        <f>IF('Debt Inputs'!A52="","",'Debt Inputs'!A52)</f>
        <v/>
      </c>
      <c r="C4452" s="19">
        <f>IF(B4452="","",IFERROR(VLOOKUP(B4452,'Debt Inputs'!$A$6:$M$105,2,FALSE),""))</f>
        <v/>
      </c>
      <c r="D4452" s="48">
        <f>IF(B4452="","",K4352)</f>
        <v/>
      </c>
      <c r="E4452" s="21">
        <f>IF(B4452="","",IFERROR(VLOOKUP(B4452,'Debt Inputs'!$A$6:$M$105,5,FALSE),0))</f>
        <v/>
      </c>
      <c r="F4452" s="48">
        <f>IF(D4452="","",IFERROR(D4452*E4452/12,0))</f>
        <v/>
      </c>
      <c r="G4452" s="48">
        <f>IF(D4452="","",MIN(IFERROR(VLOOKUP(B4452,'Debt Inputs'!$A$6:$M$105,7,FALSE),0),D4452+F4452))</f>
        <v/>
      </c>
      <c r="H4452" s="48">
        <f>IF(D4452="","",IF(L4452=1,MAX(0,'Debt Inputs'!$B$2-SUM($G$4406:$G$4505)),0))</f>
        <v/>
      </c>
      <c r="I4452" s="48">
        <f>IF(D4452="","",MIN(D4452+F4452,G4452+H4452))</f>
        <v/>
      </c>
      <c r="J4452" s="48">
        <f>IF(D4452="","",MIN(D4452,MAX(0,I4452-F4452)))</f>
        <v/>
      </c>
      <c r="K4452" s="48">
        <f>IF(D4452="","",MAX(0,D4452+F4452-I4452))</f>
        <v/>
      </c>
      <c r="L4452" s="18">
        <f>IF(D4452="","",IF(D4452&lt;=0,"",1+COUNTIFS($D$4406:$D$4505,"&gt;0",$E$4406:$E$4505,"&gt;"&amp;E4452)))</f>
        <v/>
      </c>
      <c r="M4452" s="18">
        <f>IF(D4452="","",IF(AND(K4452&gt;0,L4452=1),"Yes","No"))</f>
        <v/>
      </c>
      <c r="N4452" s="48">
        <f>IF(D4452="","",N4352+F4452)</f>
        <v/>
      </c>
      <c r="O4452" s="47">
        <f>IF(D4452="","",IF(AND(K4452=0,K4352&gt;0),C4452,""))</f>
        <v/>
      </c>
    </row>
    <row r="4453">
      <c r="A4453" s="49">
        <f>IF(B4453="","",DATE(YEAR('Debt Inputs'!$E$2),MONTH('Debt Inputs'!$E$2)+44,1))</f>
        <v/>
      </c>
      <c r="B4453" s="23">
        <f>IF('Debt Inputs'!A53="","",'Debt Inputs'!A53)</f>
        <v/>
      </c>
      <c r="C4453" s="24">
        <f>IF(B4453="","",IFERROR(VLOOKUP(B4453,'Debt Inputs'!$A$6:$M$105,2,FALSE),""))</f>
        <v/>
      </c>
      <c r="D4453" s="50">
        <f>IF(B4453="","",K4353)</f>
        <v/>
      </c>
      <c r="E4453" s="26">
        <f>IF(B4453="","",IFERROR(VLOOKUP(B4453,'Debt Inputs'!$A$6:$M$105,5,FALSE),0))</f>
        <v/>
      </c>
      <c r="F4453" s="50">
        <f>IF(D4453="","",IFERROR(D4453*E4453/12,0))</f>
        <v/>
      </c>
      <c r="G4453" s="50">
        <f>IF(D4453="","",MIN(IFERROR(VLOOKUP(B4453,'Debt Inputs'!$A$6:$M$105,7,FALSE),0),D4453+F4453))</f>
        <v/>
      </c>
      <c r="H4453" s="50">
        <f>IF(D4453="","",IF(L4453=1,MAX(0,'Debt Inputs'!$B$2-SUM($G$4406:$G$4505)),0))</f>
        <v/>
      </c>
      <c r="I4453" s="50">
        <f>IF(D4453="","",MIN(D4453+F4453,G4453+H4453))</f>
        <v/>
      </c>
      <c r="J4453" s="50">
        <f>IF(D4453="","",MIN(D4453,MAX(0,I4453-F4453)))</f>
        <v/>
      </c>
      <c r="K4453" s="50">
        <f>IF(D4453="","",MAX(0,D4453+F4453-I4453))</f>
        <v/>
      </c>
      <c r="L4453" s="23">
        <f>IF(D4453="","",IF(D4453&lt;=0,"",1+COUNTIFS($D$4406:$D$4505,"&gt;0",$E$4406:$E$4505,"&gt;"&amp;E4453)))</f>
        <v/>
      </c>
      <c r="M4453" s="23">
        <f>IF(D4453="","",IF(AND(K4453&gt;0,L4453=1),"Yes","No"))</f>
        <v/>
      </c>
      <c r="N4453" s="50">
        <f>IF(D4453="","",N4353+F4453)</f>
        <v/>
      </c>
      <c r="O4453" s="49">
        <f>IF(D4453="","",IF(AND(K4453=0,K4353&gt;0),C4453,""))</f>
        <v/>
      </c>
    </row>
    <row r="4454">
      <c r="A4454" s="47">
        <f>IF(B4454="","",DATE(YEAR('Debt Inputs'!$E$2),MONTH('Debt Inputs'!$E$2)+44,1))</f>
        <v/>
      </c>
      <c r="B4454" s="18">
        <f>IF('Debt Inputs'!A54="","",'Debt Inputs'!A54)</f>
        <v/>
      </c>
      <c r="C4454" s="19">
        <f>IF(B4454="","",IFERROR(VLOOKUP(B4454,'Debt Inputs'!$A$6:$M$105,2,FALSE),""))</f>
        <v/>
      </c>
      <c r="D4454" s="48">
        <f>IF(B4454="","",K4354)</f>
        <v/>
      </c>
      <c r="E4454" s="21">
        <f>IF(B4454="","",IFERROR(VLOOKUP(B4454,'Debt Inputs'!$A$6:$M$105,5,FALSE),0))</f>
        <v/>
      </c>
      <c r="F4454" s="48">
        <f>IF(D4454="","",IFERROR(D4454*E4454/12,0))</f>
        <v/>
      </c>
      <c r="G4454" s="48">
        <f>IF(D4454="","",MIN(IFERROR(VLOOKUP(B4454,'Debt Inputs'!$A$6:$M$105,7,FALSE),0),D4454+F4454))</f>
        <v/>
      </c>
      <c r="H4454" s="48">
        <f>IF(D4454="","",IF(L4454=1,MAX(0,'Debt Inputs'!$B$2-SUM($G$4406:$G$4505)),0))</f>
        <v/>
      </c>
      <c r="I4454" s="48">
        <f>IF(D4454="","",MIN(D4454+F4454,G4454+H4454))</f>
        <v/>
      </c>
      <c r="J4454" s="48">
        <f>IF(D4454="","",MIN(D4454,MAX(0,I4454-F4454)))</f>
        <v/>
      </c>
      <c r="K4454" s="48">
        <f>IF(D4454="","",MAX(0,D4454+F4454-I4454))</f>
        <v/>
      </c>
      <c r="L4454" s="18">
        <f>IF(D4454="","",IF(D4454&lt;=0,"",1+COUNTIFS($D$4406:$D$4505,"&gt;0",$E$4406:$E$4505,"&gt;"&amp;E4454)))</f>
        <v/>
      </c>
      <c r="M4454" s="18">
        <f>IF(D4454="","",IF(AND(K4454&gt;0,L4454=1),"Yes","No"))</f>
        <v/>
      </c>
      <c r="N4454" s="48">
        <f>IF(D4454="","",N4354+F4454)</f>
        <v/>
      </c>
      <c r="O4454" s="47">
        <f>IF(D4454="","",IF(AND(K4454=0,K4354&gt;0),C4454,""))</f>
        <v/>
      </c>
    </row>
    <row r="4455">
      <c r="A4455" s="49">
        <f>IF(B4455="","",DATE(YEAR('Debt Inputs'!$E$2),MONTH('Debt Inputs'!$E$2)+44,1))</f>
        <v/>
      </c>
      <c r="B4455" s="23">
        <f>IF('Debt Inputs'!A55="","",'Debt Inputs'!A55)</f>
        <v/>
      </c>
      <c r="C4455" s="24">
        <f>IF(B4455="","",IFERROR(VLOOKUP(B4455,'Debt Inputs'!$A$6:$M$105,2,FALSE),""))</f>
        <v/>
      </c>
      <c r="D4455" s="50">
        <f>IF(B4455="","",K4355)</f>
        <v/>
      </c>
      <c r="E4455" s="26">
        <f>IF(B4455="","",IFERROR(VLOOKUP(B4455,'Debt Inputs'!$A$6:$M$105,5,FALSE),0))</f>
        <v/>
      </c>
      <c r="F4455" s="50">
        <f>IF(D4455="","",IFERROR(D4455*E4455/12,0))</f>
        <v/>
      </c>
      <c r="G4455" s="50">
        <f>IF(D4455="","",MIN(IFERROR(VLOOKUP(B4455,'Debt Inputs'!$A$6:$M$105,7,FALSE),0),D4455+F4455))</f>
        <v/>
      </c>
      <c r="H4455" s="50">
        <f>IF(D4455="","",IF(L4455=1,MAX(0,'Debt Inputs'!$B$2-SUM($G$4406:$G$4505)),0))</f>
        <v/>
      </c>
      <c r="I4455" s="50">
        <f>IF(D4455="","",MIN(D4455+F4455,G4455+H4455))</f>
        <v/>
      </c>
      <c r="J4455" s="50">
        <f>IF(D4455="","",MIN(D4455,MAX(0,I4455-F4455)))</f>
        <v/>
      </c>
      <c r="K4455" s="50">
        <f>IF(D4455="","",MAX(0,D4455+F4455-I4455))</f>
        <v/>
      </c>
      <c r="L4455" s="23">
        <f>IF(D4455="","",IF(D4455&lt;=0,"",1+COUNTIFS($D$4406:$D$4505,"&gt;0",$E$4406:$E$4505,"&gt;"&amp;E4455)))</f>
        <v/>
      </c>
      <c r="M4455" s="23">
        <f>IF(D4455="","",IF(AND(K4455&gt;0,L4455=1),"Yes","No"))</f>
        <v/>
      </c>
      <c r="N4455" s="50">
        <f>IF(D4455="","",N4355+F4455)</f>
        <v/>
      </c>
      <c r="O4455" s="49">
        <f>IF(D4455="","",IF(AND(K4455=0,K4355&gt;0),C4455,""))</f>
        <v/>
      </c>
    </row>
    <row r="4456">
      <c r="A4456" s="47">
        <f>IF(B4456="","",DATE(YEAR('Debt Inputs'!$E$2),MONTH('Debt Inputs'!$E$2)+44,1))</f>
        <v/>
      </c>
      <c r="B4456" s="18">
        <f>IF('Debt Inputs'!A56="","",'Debt Inputs'!A56)</f>
        <v/>
      </c>
      <c r="C4456" s="19">
        <f>IF(B4456="","",IFERROR(VLOOKUP(B4456,'Debt Inputs'!$A$6:$M$105,2,FALSE),""))</f>
        <v/>
      </c>
      <c r="D4456" s="48">
        <f>IF(B4456="","",K4356)</f>
        <v/>
      </c>
      <c r="E4456" s="21">
        <f>IF(B4456="","",IFERROR(VLOOKUP(B4456,'Debt Inputs'!$A$6:$M$105,5,FALSE),0))</f>
        <v/>
      </c>
      <c r="F4456" s="48">
        <f>IF(D4456="","",IFERROR(D4456*E4456/12,0))</f>
        <v/>
      </c>
      <c r="G4456" s="48">
        <f>IF(D4456="","",MIN(IFERROR(VLOOKUP(B4456,'Debt Inputs'!$A$6:$M$105,7,FALSE),0),D4456+F4456))</f>
        <v/>
      </c>
      <c r="H4456" s="48">
        <f>IF(D4456="","",IF(L4456=1,MAX(0,'Debt Inputs'!$B$2-SUM($G$4406:$G$4505)),0))</f>
        <v/>
      </c>
      <c r="I4456" s="48">
        <f>IF(D4456="","",MIN(D4456+F4456,G4456+H4456))</f>
        <v/>
      </c>
      <c r="J4456" s="48">
        <f>IF(D4456="","",MIN(D4456,MAX(0,I4456-F4456)))</f>
        <v/>
      </c>
      <c r="K4456" s="48">
        <f>IF(D4456="","",MAX(0,D4456+F4456-I4456))</f>
        <v/>
      </c>
      <c r="L4456" s="18">
        <f>IF(D4456="","",IF(D4456&lt;=0,"",1+COUNTIFS($D$4406:$D$4505,"&gt;0",$E$4406:$E$4505,"&gt;"&amp;E4456)))</f>
        <v/>
      </c>
      <c r="M4456" s="18">
        <f>IF(D4456="","",IF(AND(K4456&gt;0,L4456=1),"Yes","No"))</f>
        <v/>
      </c>
      <c r="N4456" s="48">
        <f>IF(D4456="","",N4356+F4456)</f>
        <v/>
      </c>
      <c r="O4456" s="47">
        <f>IF(D4456="","",IF(AND(K4456=0,K4356&gt;0),C4456,""))</f>
        <v/>
      </c>
    </row>
    <row r="4457">
      <c r="A4457" s="49">
        <f>IF(B4457="","",DATE(YEAR('Debt Inputs'!$E$2),MONTH('Debt Inputs'!$E$2)+44,1))</f>
        <v/>
      </c>
      <c r="B4457" s="23">
        <f>IF('Debt Inputs'!A57="","",'Debt Inputs'!A57)</f>
        <v/>
      </c>
      <c r="C4457" s="24">
        <f>IF(B4457="","",IFERROR(VLOOKUP(B4457,'Debt Inputs'!$A$6:$M$105,2,FALSE),""))</f>
        <v/>
      </c>
      <c r="D4457" s="50">
        <f>IF(B4457="","",K4357)</f>
        <v/>
      </c>
      <c r="E4457" s="26">
        <f>IF(B4457="","",IFERROR(VLOOKUP(B4457,'Debt Inputs'!$A$6:$M$105,5,FALSE),0))</f>
        <v/>
      </c>
      <c r="F4457" s="50">
        <f>IF(D4457="","",IFERROR(D4457*E4457/12,0))</f>
        <v/>
      </c>
      <c r="G4457" s="50">
        <f>IF(D4457="","",MIN(IFERROR(VLOOKUP(B4457,'Debt Inputs'!$A$6:$M$105,7,FALSE),0),D4457+F4457))</f>
        <v/>
      </c>
      <c r="H4457" s="50">
        <f>IF(D4457="","",IF(L4457=1,MAX(0,'Debt Inputs'!$B$2-SUM($G$4406:$G$4505)),0))</f>
        <v/>
      </c>
      <c r="I4457" s="50">
        <f>IF(D4457="","",MIN(D4457+F4457,G4457+H4457))</f>
        <v/>
      </c>
      <c r="J4457" s="50">
        <f>IF(D4457="","",MIN(D4457,MAX(0,I4457-F4457)))</f>
        <v/>
      </c>
      <c r="K4457" s="50">
        <f>IF(D4457="","",MAX(0,D4457+F4457-I4457))</f>
        <v/>
      </c>
      <c r="L4457" s="23">
        <f>IF(D4457="","",IF(D4457&lt;=0,"",1+COUNTIFS($D$4406:$D$4505,"&gt;0",$E$4406:$E$4505,"&gt;"&amp;E4457)))</f>
        <v/>
      </c>
      <c r="M4457" s="23">
        <f>IF(D4457="","",IF(AND(K4457&gt;0,L4457=1),"Yes","No"))</f>
        <v/>
      </c>
      <c r="N4457" s="50">
        <f>IF(D4457="","",N4357+F4457)</f>
        <v/>
      </c>
      <c r="O4457" s="49">
        <f>IF(D4457="","",IF(AND(K4457=0,K4357&gt;0),C4457,""))</f>
        <v/>
      </c>
    </row>
    <row r="4458">
      <c r="A4458" s="47">
        <f>IF(B4458="","",DATE(YEAR('Debt Inputs'!$E$2),MONTH('Debt Inputs'!$E$2)+44,1))</f>
        <v/>
      </c>
      <c r="B4458" s="18">
        <f>IF('Debt Inputs'!A58="","",'Debt Inputs'!A58)</f>
        <v/>
      </c>
      <c r="C4458" s="19">
        <f>IF(B4458="","",IFERROR(VLOOKUP(B4458,'Debt Inputs'!$A$6:$M$105,2,FALSE),""))</f>
        <v/>
      </c>
      <c r="D4458" s="48">
        <f>IF(B4458="","",K4358)</f>
        <v/>
      </c>
      <c r="E4458" s="21">
        <f>IF(B4458="","",IFERROR(VLOOKUP(B4458,'Debt Inputs'!$A$6:$M$105,5,FALSE),0))</f>
        <v/>
      </c>
      <c r="F4458" s="48">
        <f>IF(D4458="","",IFERROR(D4458*E4458/12,0))</f>
        <v/>
      </c>
      <c r="G4458" s="48">
        <f>IF(D4458="","",MIN(IFERROR(VLOOKUP(B4458,'Debt Inputs'!$A$6:$M$105,7,FALSE),0),D4458+F4458))</f>
        <v/>
      </c>
      <c r="H4458" s="48">
        <f>IF(D4458="","",IF(L4458=1,MAX(0,'Debt Inputs'!$B$2-SUM($G$4406:$G$4505)),0))</f>
        <v/>
      </c>
      <c r="I4458" s="48">
        <f>IF(D4458="","",MIN(D4458+F4458,G4458+H4458))</f>
        <v/>
      </c>
      <c r="J4458" s="48">
        <f>IF(D4458="","",MIN(D4458,MAX(0,I4458-F4458)))</f>
        <v/>
      </c>
      <c r="K4458" s="48">
        <f>IF(D4458="","",MAX(0,D4458+F4458-I4458))</f>
        <v/>
      </c>
      <c r="L4458" s="18">
        <f>IF(D4458="","",IF(D4458&lt;=0,"",1+COUNTIFS($D$4406:$D$4505,"&gt;0",$E$4406:$E$4505,"&gt;"&amp;E4458)))</f>
        <v/>
      </c>
      <c r="M4458" s="18">
        <f>IF(D4458="","",IF(AND(K4458&gt;0,L4458=1),"Yes","No"))</f>
        <v/>
      </c>
      <c r="N4458" s="48">
        <f>IF(D4458="","",N4358+F4458)</f>
        <v/>
      </c>
      <c r="O4458" s="47">
        <f>IF(D4458="","",IF(AND(K4458=0,K4358&gt;0),C4458,""))</f>
        <v/>
      </c>
    </row>
    <row r="4459">
      <c r="A4459" s="49">
        <f>IF(B4459="","",DATE(YEAR('Debt Inputs'!$E$2),MONTH('Debt Inputs'!$E$2)+44,1))</f>
        <v/>
      </c>
      <c r="B4459" s="23">
        <f>IF('Debt Inputs'!A59="","",'Debt Inputs'!A59)</f>
        <v/>
      </c>
      <c r="C4459" s="24">
        <f>IF(B4459="","",IFERROR(VLOOKUP(B4459,'Debt Inputs'!$A$6:$M$105,2,FALSE),""))</f>
        <v/>
      </c>
      <c r="D4459" s="50">
        <f>IF(B4459="","",K4359)</f>
        <v/>
      </c>
      <c r="E4459" s="26">
        <f>IF(B4459="","",IFERROR(VLOOKUP(B4459,'Debt Inputs'!$A$6:$M$105,5,FALSE),0))</f>
        <v/>
      </c>
      <c r="F4459" s="50">
        <f>IF(D4459="","",IFERROR(D4459*E4459/12,0))</f>
        <v/>
      </c>
      <c r="G4459" s="50">
        <f>IF(D4459="","",MIN(IFERROR(VLOOKUP(B4459,'Debt Inputs'!$A$6:$M$105,7,FALSE),0),D4459+F4459))</f>
        <v/>
      </c>
      <c r="H4459" s="50">
        <f>IF(D4459="","",IF(L4459=1,MAX(0,'Debt Inputs'!$B$2-SUM($G$4406:$G$4505)),0))</f>
        <v/>
      </c>
      <c r="I4459" s="50">
        <f>IF(D4459="","",MIN(D4459+F4459,G4459+H4459))</f>
        <v/>
      </c>
      <c r="J4459" s="50">
        <f>IF(D4459="","",MIN(D4459,MAX(0,I4459-F4459)))</f>
        <v/>
      </c>
      <c r="K4459" s="50">
        <f>IF(D4459="","",MAX(0,D4459+F4459-I4459))</f>
        <v/>
      </c>
      <c r="L4459" s="23">
        <f>IF(D4459="","",IF(D4459&lt;=0,"",1+COUNTIFS($D$4406:$D$4505,"&gt;0",$E$4406:$E$4505,"&gt;"&amp;E4459)))</f>
        <v/>
      </c>
      <c r="M4459" s="23">
        <f>IF(D4459="","",IF(AND(K4459&gt;0,L4459=1),"Yes","No"))</f>
        <v/>
      </c>
      <c r="N4459" s="50">
        <f>IF(D4459="","",N4359+F4459)</f>
        <v/>
      </c>
      <c r="O4459" s="49">
        <f>IF(D4459="","",IF(AND(K4459=0,K4359&gt;0),C4459,""))</f>
        <v/>
      </c>
    </row>
    <row r="4460">
      <c r="A4460" s="47">
        <f>IF(B4460="","",DATE(YEAR('Debt Inputs'!$E$2),MONTH('Debt Inputs'!$E$2)+44,1))</f>
        <v/>
      </c>
      <c r="B4460" s="18">
        <f>IF('Debt Inputs'!A60="","",'Debt Inputs'!A60)</f>
        <v/>
      </c>
      <c r="C4460" s="19">
        <f>IF(B4460="","",IFERROR(VLOOKUP(B4460,'Debt Inputs'!$A$6:$M$105,2,FALSE),""))</f>
        <v/>
      </c>
      <c r="D4460" s="48">
        <f>IF(B4460="","",K4360)</f>
        <v/>
      </c>
      <c r="E4460" s="21">
        <f>IF(B4460="","",IFERROR(VLOOKUP(B4460,'Debt Inputs'!$A$6:$M$105,5,FALSE),0))</f>
        <v/>
      </c>
      <c r="F4460" s="48">
        <f>IF(D4460="","",IFERROR(D4460*E4460/12,0))</f>
        <v/>
      </c>
      <c r="G4460" s="48">
        <f>IF(D4460="","",MIN(IFERROR(VLOOKUP(B4460,'Debt Inputs'!$A$6:$M$105,7,FALSE),0),D4460+F4460))</f>
        <v/>
      </c>
      <c r="H4460" s="48">
        <f>IF(D4460="","",IF(L4460=1,MAX(0,'Debt Inputs'!$B$2-SUM($G$4406:$G$4505)),0))</f>
        <v/>
      </c>
      <c r="I4460" s="48">
        <f>IF(D4460="","",MIN(D4460+F4460,G4460+H4460))</f>
        <v/>
      </c>
      <c r="J4460" s="48">
        <f>IF(D4460="","",MIN(D4460,MAX(0,I4460-F4460)))</f>
        <v/>
      </c>
      <c r="K4460" s="48">
        <f>IF(D4460="","",MAX(0,D4460+F4460-I4460))</f>
        <v/>
      </c>
      <c r="L4460" s="18">
        <f>IF(D4460="","",IF(D4460&lt;=0,"",1+COUNTIFS($D$4406:$D$4505,"&gt;0",$E$4406:$E$4505,"&gt;"&amp;E4460)))</f>
        <v/>
      </c>
      <c r="M4460" s="18">
        <f>IF(D4460="","",IF(AND(K4460&gt;0,L4460=1),"Yes","No"))</f>
        <v/>
      </c>
      <c r="N4460" s="48">
        <f>IF(D4460="","",N4360+F4460)</f>
        <v/>
      </c>
      <c r="O4460" s="47">
        <f>IF(D4460="","",IF(AND(K4460=0,K4360&gt;0),C4460,""))</f>
        <v/>
      </c>
    </row>
    <row r="4461">
      <c r="A4461" s="49">
        <f>IF(B4461="","",DATE(YEAR('Debt Inputs'!$E$2),MONTH('Debt Inputs'!$E$2)+44,1))</f>
        <v/>
      </c>
      <c r="B4461" s="23">
        <f>IF('Debt Inputs'!A61="","",'Debt Inputs'!A61)</f>
        <v/>
      </c>
      <c r="C4461" s="24">
        <f>IF(B4461="","",IFERROR(VLOOKUP(B4461,'Debt Inputs'!$A$6:$M$105,2,FALSE),""))</f>
        <v/>
      </c>
      <c r="D4461" s="50">
        <f>IF(B4461="","",K4361)</f>
        <v/>
      </c>
      <c r="E4461" s="26">
        <f>IF(B4461="","",IFERROR(VLOOKUP(B4461,'Debt Inputs'!$A$6:$M$105,5,FALSE),0))</f>
        <v/>
      </c>
      <c r="F4461" s="50">
        <f>IF(D4461="","",IFERROR(D4461*E4461/12,0))</f>
        <v/>
      </c>
      <c r="G4461" s="50">
        <f>IF(D4461="","",MIN(IFERROR(VLOOKUP(B4461,'Debt Inputs'!$A$6:$M$105,7,FALSE),0),D4461+F4461))</f>
        <v/>
      </c>
      <c r="H4461" s="50">
        <f>IF(D4461="","",IF(L4461=1,MAX(0,'Debt Inputs'!$B$2-SUM($G$4406:$G$4505)),0))</f>
        <v/>
      </c>
      <c r="I4461" s="50">
        <f>IF(D4461="","",MIN(D4461+F4461,G4461+H4461))</f>
        <v/>
      </c>
      <c r="J4461" s="50">
        <f>IF(D4461="","",MIN(D4461,MAX(0,I4461-F4461)))</f>
        <v/>
      </c>
      <c r="K4461" s="50">
        <f>IF(D4461="","",MAX(0,D4461+F4461-I4461))</f>
        <v/>
      </c>
      <c r="L4461" s="23">
        <f>IF(D4461="","",IF(D4461&lt;=0,"",1+COUNTIFS($D$4406:$D$4505,"&gt;0",$E$4406:$E$4505,"&gt;"&amp;E4461)))</f>
        <v/>
      </c>
      <c r="M4461" s="23">
        <f>IF(D4461="","",IF(AND(K4461&gt;0,L4461=1),"Yes","No"))</f>
        <v/>
      </c>
      <c r="N4461" s="50">
        <f>IF(D4461="","",N4361+F4461)</f>
        <v/>
      </c>
      <c r="O4461" s="49">
        <f>IF(D4461="","",IF(AND(K4461=0,K4361&gt;0),C4461,""))</f>
        <v/>
      </c>
    </row>
    <row r="4462">
      <c r="A4462" s="47">
        <f>IF(B4462="","",DATE(YEAR('Debt Inputs'!$E$2),MONTH('Debt Inputs'!$E$2)+44,1))</f>
        <v/>
      </c>
      <c r="B4462" s="18">
        <f>IF('Debt Inputs'!A62="","",'Debt Inputs'!A62)</f>
        <v/>
      </c>
      <c r="C4462" s="19">
        <f>IF(B4462="","",IFERROR(VLOOKUP(B4462,'Debt Inputs'!$A$6:$M$105,2,FALSE),""))</f>
        <v/>
      </c>
      <c r="D4462" s="48">
        <f>IF(B4462="","",K4362)</f>
        <v/>
      </c>
      <c r="E4462" s="21">
        <f>IF(B4462="","",IFERROR(VLOOKUP(B4462,'Debt Inputs'!$A$6:$M$105,5,FALSE),0))</f>
        <v/>
      </c>
      <c r="F4462" s="48">
        <f>IF(D4462="","",IFERROR(D4462*E4462/12,0))</f>
        <v/>
      </c>
      <c r="G4462" s="48">
        <f>IF(D4462="","",MIN(IFERROR(VLOOKUP(B4462,'Debt Inputs'!$A$6:$M$105,7,FALSE),0),D4462+F4462))</f>
        <v/>
      </c>
      <c r="H4462" s="48">
        <f>IF(D4462="","",IF(L4462=1,MAX(0,'Debt Inputs'!$B$2-SUM($G$4406:$G$4505)),0))</f>
        <v/>
      </c>
      <c r="I4462" s="48">
        <f>IF(D4462="","",MIN(D4462+F4462,G4462+H4462))</f>
        <v/>
      </c>
      <c r="J4462" s="48">
        <f>IF(D4462="","",MIN(D4462,MAX(0,I4462-F4462)))</f>
        <v/>
      </c>
      <c r="K4462" s="48">
        <f>IF(D4462="","",MAX(0,D4462+F4462-I4462))</f>
        <v/>
      </c>
      <c r="L4462" s="18">
        <f>IF(D4462="","",IF(D4462&lt;=0,"",1+COUNTIFS($D$4406:$D$4505,"&gt;0",$E$4406:$E$4505,"&gt;"&amp;E4462)))</f>
        <v/>
      </c>
      <c r="M4462" s="18">
        <f>IF(D4462="","",IF(AND(K4462&gt;0,L4462=1),"Yes","No"))</f>
        <v/>
      </c>
      <c r="N4462" s="48">
        <f>IF(D4462="","",N4362+F4462)</f>
        <v/>
      </c>
      <c r="O4462" s="47">
        <f>IF(D4462="","",IF(AND(K4462=0,K4362&gt;0),C4462,""))</f>
        <v/>
      </c>
    </row>
    <row r="4463">
      <c r="A4463" s="49">
        <f>IF(B4463="","",DATE(YEAR('Debt Inputs'!$E$2),MONTH('Debt Inputs'!$E$2)+44,1))</f>
        <v/>
      </c>
      <c r="B4463" s="23">
        <f>IF('Debt Inputs'!A63="","",'Debt Inputs'!A63)</f>
        <v/>
      </c>
      <c r="C4463" s="24">
        <f>IF(B4463="","",IFERROR(VLOOKUP(B4463,'Debt Inputs'!$A$6:$M$105,2,FALSE),""))</f>
        <v/>
      </c>
      <c r="D4463" s="50">
        <f>IF(B4463="","",K4363)</f>
        <v/>
      </c>
      <c r="E4463" s="26">
        <f>IF(B4463="","",IFERROR(VLOOKUP(B4463,'Debt Inputs'!$A$6:$M$105,5,FALSE),0))</f>
        <v/>
      </c>
      <c r="F4463" s="50">
        <f>IF(D4463="","",IFERROR(D4463*E4463/12,0))</f>
        <v/>
      </c>
      <c r="G4463" s="50">
        <f>IF(D4463="","",MIN(IFERROR(VLOOKUP(B4463,'Debt Inputs'!$A$6:$M$105,7,FALSE),0),D4463+F4463))</f>
        <v/>
      </c>
      <c r="H4463" s="50">
        <f>IF(D4463="","",IF(L4463=1,MAX(0,'Debt Inputs'!$B$2-SUM($G$4406:$G$4505)),0))</f>
        <v/>
      </c>
      <c r="I4463" s="50">
        <f>IF(D4463="","",MIN(D4463+F4463,G4463+H4463))</f>
        <v/>
      </c>
      <c r="J4463" s="50">
        <f>IF(D4463="","",MIN(D4463,MAX(0,I4463-F4463)))</f>
        <v/>
      </c>
      <c r="K4463" s="50">
        <f>IF(D4463="","",MAX(0,D4463+F4463-I4463))</f>
        <v/>
      </c>
      <c r="L4463" s="23">
        <f>IF(D4463="","",IF(D4463&lt;=0,"",1+COUNTIFS($D$4406:$D$4505,"&gt;0",$E$4406:$E$4505,"&gt;"&amp;E4463)))</f>
        <v/>
      </c>
      <c r="M4463" s="23">
        <f>IF(D4463="","",IF(AND(K4463&gt;0,L4463=1),"Yes","No"))</f>
        <v/>
      </c>
      <c r="N4463" s="50">
        <f>IF(D4463="","",N4363+F4463)</f>
        <v/>
      </c>
      <c r="O4463" s="49">
        <f>IF(D4463="","",IF(AND(K4463=0,K4363&gt;0),C4463,""))</f>
        <v/>
      </c>
    </row>
    <row r="4464">
      <c r="A4464" s="47">
        <f>IF(B4464="","",DATE(YEAR('Debt Inputs'!$E$2),MONTH('Debt Inputs'!$E$2)+44,1))</f>
        <v/>
      </c>
      <c r="B4464" s="18">
        <f>IF('Debt Inputs'!A64="","",'Debt Inputs'!A64)</f>
        <v/>
      </c>
      <c r="C4464" s="19">
        <f>IF(B4464="","",IFERROR(VLOOKUP(B4464,'Debt Inputs'!$A$6:$M$105,2,FALSE),""))</f>
        <v/>
      </c>
      <c r="D4464" s="48">
        <f>IF(B4464="","",K4364)</f>
        <v/>
      </c>
      <c r="E4464" s="21">
        <f>IF(B4464="","",IFERROR(VLOOKUP(B4464,'Debt Inputs'!$A$6:$M$105,5,FALSE),0))</f>
        <v/>
      </c>
      <c r="F4464" s="48">
        <f>IF(D4464="","",IFERROR(D4464*E4464/12,0))</f>
        <v/>
      </c>
      <c r="G4464" s="48">
        <f>IF(D4464="","",MIN(IFERROR(VLOOKUP(B4464,'Debt Inputs'!$A$6:$M$105,7,FALSE),0),D4464+F4464))</f>
        <v/>
      </c>
      <c r="H4464" s="48">
        <f>IF(D4464="","",IF(L4464=1,MAX(0,'Debt Inputs'!$B$2-SUM($G$4406:$G$4505)),0))</f>
        <v/>
      </c>
      <c r="I4464" s="48">
        <f>IF(D4464="","",MIN(D4464+F4464,G4464+H4464))</f>
        <v/>
      </c>
      <c r="J4464" s="48">
        <f>IF(D4464="","",MIN(D4464,MAX(0,I4464-F4464)))</f>
        <v/>
      </c>
      <c r="K4464" s="48">
        <f>IF(D4464="","",MAX(0,D4464+F4464-I4464))</f>
        <v/>
      </c>
      <c r="L4464" s="18">
        <f>IF(D4464="","",IF(D4464&lt;=0,"",1+COUNTIFS($D$4406:$D$4505,"&gt;0",$E$4406:$E$4505,"&gt;"&amp;E4464)))</f>
        <v/>
      </c>
      <c r="M4464" s="18">
        <f>IF(D4464="","",IF(AND(K4464&gt;0,L4464=1),"Yes","No"))</f>
        <v/>
      </c>
      <c r="N4464" s="48">
        <f>IF(D4464="","",N4364+F4464)</f>
        <v/>
      </c>
      <c r="O4464" s="47">
        <f>IF(D4464="","",IF(AND(K4464=0,K4364&gt;0),C4464,""))</f>
        <v/>
      </c>
    </row>
    <row r="4465">
      <c r="A4465" s="49">
        <f>IF(B4465="","",DATE(YEAR('Debt Inputs'!$E$2),MONTH('Debt Inputs'!$E$2)+44,1))</f>
        <v/>
      </c>
      <c r="B4465" s="23">
        <f>IF('Debt Inputs'!A65="","",'Debt Inputs'!A65)</f>
        <v/>
      </c>
      <c r="C4465" s="24">
        <f>IF(B4465="","",IFERROR(VLOOKUP(B4465,'Debt Inputs'!$A$6:$M$105,2,FALSE),""))</f>
        <v/>
      </c>
      <c r="D4465" s="50">
        <f>IF(B4465="","",K4365)</f>
        <v/>
      </c>
      <c r="E4465" s="26">
        <f>IF(B4465="","",IFERROR(VLOOKUP(B4465,'Debt Inputs'!$A$6:$M$105,5,FALSE),0))</f>
        <v/>
      </c>
      <c r="F4465" s="50">
        <f>IF(D4465="","",IFERROR(D4465*E4465/12,0))</f>
        <v/>
      </c>
      <c r="G4465" s="50">
        <f>IF(D4465="","",MIN(IFERROR(VLOOKUP(B4465,'Debt Inputs'!$A$6:$M$105,7,FALSE),0),D4465+F4465))</f>
        <v/>
      </c>
      <c r="H4465" s="50">
        <f>IF(D4465="","",IF(L4465=1,MAX(0,'Debt Inputs'!$B$2-SUM($G$4406:$G$4505)),0))</f>
        <v/>
      </c>
      <c r="I4465" s="50">
        <f>IF(D4465="","",MIN(D4465+F4465,G4465+H4465))</f>
        <v/>
      </c>
      <c r="J4465" s="50">
        <f>IF(D4465="","",MIN(D4465,MAX(0,I4465-F4465)))</f>
        <v/>
      </c>
      <c r="K4465" s="50">
        <f>IF(D4465="","",MAX(0,D4465+F4465-I4465))</f>
        <v/>
      </c>
      <c r="L4465" s="23">
        <f>IF(D4465="","",IF(D4465&lt;=0,"",1+COUNTIFS($D$4406:$D$4505,"&gt;0",$E$4406:$E$4505,"&gt;"&amp;E4465)))</f>
        <v/>
      </c>
      <c r="M4465" s="23">
        <f>IF(D4465="","",IF(AND(K4465&gt;0,L4465=1),"Yes","No"))</f>
        <v/>
      </c>
      <c r="N4465" s="50">
        <f>IF(D4465="","",N4365+F4465)</f>
        <v/>
      </c>
      <c r="O4465" s="49">
        <f>IF(D4465="","",IF(AND(K4465=0,K4365&gt;0),C4465,""))</f>
        <v/>
      </c>
    </row>
    <row r="4466">
      <c r="A4466" s="47">
        <f>IF(B4466="","",DATE(YEAR('Debt Inputs'!$E$2),MONTH('Debt Inputs'!$E$2)+44,1))</f>
        <v/>
      </c>
      <c r="B4466" s="18">
        <f>IF('Debt Inputs'!A66="","",'Debt Inputs'!A66)</f>
        <v/>
      </c>
      <c r="C4466" s="19">
        <f>IF(B4466="","",IFERROR(VLOOKUP(B4466,'Debt Inputs'!$A$6:$M$105,2,FALSE),""))</f>
        <v/>
      </c>
      <c r="D4466" s="48">
        <f>IF(B4466="","",K4366)</f>
        <v/>
      </c>
      <c r="E4466" s="21">
        <f>IF(B4466="","",IFERROR(VLOOKUP(B4466,'Debt Inputs'!$A$6:$M$105,5,FALSE),0))</f>
        <v/>
      </c>
      <c r="F4466" s="48">
        <f>IF(D4466="","",IFERROR(D4466*E4466/12,0))</f>
        <v/>
      </c>
      <c r="G4466" s="48">
        <f>IF(D4466="","",MIN(IFERROR(VLOOKUP(B4466,'Debt Inputs'!$A$6:$M$105,7,FALSE),0),D4466+F4466))</f>
        <v/>
      </c>
      <c r="H4466" s="48">
        <f>IF(D4466="","",IF(L4466=1,MAX(0,'Debt Inputs'!$B$2-SUM($G$4406:$G$4505)),0))</f>
        <v/>
      </c>
      <c r="I4466" s="48">
        <f>IF(D4466="","",MIN(D4466+F4466,G4466+H4466))</f>
        <v/>
      </c>
      <c r="J4466" s="48">
        <f>IF(D4466="","",MIN(D4466,MAX(0,I4466-F4466)))</f>
        <v/>
      </c>
      <c r="K4466" s="48">
        <f>IF(D4466="","",MAX(0,D4466+F4466-I4466))</f>
        <v/>
      </c>
      <c r="L4466" s="18">
        <f>IF(D4466="","",IF(D4466&lt;=0,"",1+COUNTIFS($D$4406:$D$4505,"&gt;0",$E$4406:$E$4505,"&gt;"&amp;E4466)))</f>
        <v/>
      </c>
      <c r="M4466" s="18">
        <f>IF(D4466="","",IF(AND(K4466&gt;0,L4466=1),"Yes","No"))</f>
        <v/>
      </c>
      <c r="N4466" s="48">
        <f>IF(D4466="","",N4366+F4466)</f>
        <v/>
      </c>
      <c r="O4466" s="47">
        <f>IF(D4466="","",IF(AND(K4466=0,K4366&gt;0),C4466,""))</f>
        <v/>
      </c>
    </row>
    <row r="4467">
      <c r="A4467" s="49">
        <f>IF(B4467="","",DATE(YEAR('Debt Inputs'!$E$2),MONTH('Debt Inputs'!$E$2)+44,1))</f>
        <v/>
      </c>
      <c r="B4467" s="23">
        <f>IF('Debt Inputs'!A67="","",'Debt Inputs'!A67)</f>
        <v/>
      </c>
      <c r="C4467" s="24">
        <f>IF(B4467="","",IFERROR(VLOOKUP(B4467,'Debt Inputs'!$A$6:$M$105,2,FALSE),""))</f>
        <v/>
      </c>
      <c r="D4467" s="50">
        <f>IF(B4467="","",K4367)</f>
        <v/>
      </c>
      <c r="E4467" s="26">
        <f>IF(B4467="","",IFERROR(VLOOKUP(B4467,'Debt Inputs'!$A$6:$M$105,5,FALSE),0))</f>
        <v/>
      </c>
      <c r="F4467" s="50">
        <f>IF(D4467="","",IFERROR(D4467*E4467/12,0))</f>
        <v/>
      </c>
      <c r="G4467" s="50">
        <f>IF(D4467="","",MIN(IFERROR(VLOOKUP(B4467,'Debt Inputs'!$A$6:$M$105,7,FALSE),0),D4467+F4467))</f>
        <v/>
      </c>
      <c r="H4467" s="50">
        <f>IF(D4467="","",IF(L4467=1,MAX(0,'Debt Inputs'!$B$2-SUM($G$4406:$G$4505)),0))</f>
        <v/>
      </c>
      <c r="I4467" s="50">
        <f>IF(D4467="","",MIN(D4467+F4467,G4467+H4467))</f>
        <v/>
      </c>
      <c r="J4467" s="50">
        <f>IF(D4467="","",MIN(D4467,MAX(0,I4467-F4467)))</f>
        <v/>
      </c>
      <c r="K4467" s="50">
        <f>IF(D4467="","",MAX(0,D4467+F4467-I4467))</f>
        <v/>
      </c>
      <c r="L4467" s="23">
        <f>IF(D4467="","",IF(D4467&lt;=0,"",1+COUNTIFS($D$4406:$D$4505,"&gt;0",$E$4406:$E$4505,"&gt;"&amp;E4467)))</f>
        <v/>
      </c>
      <c r="M4467" s="23">
        <f>IF(D4467="","",IF(AND(K4467&gt;0,L4467=1),"Yes","No"))</f>
        <v/>
      </c>
      <c r="N4467" s="50">
        <f>IF(D4467="","",N4367+F4467)</f>
        <v/>
      </c>
      <c r="O4467" s="49">
        <f>IF(D4467="","",IF(AND(K4467=0,K4367&gt;0),C4467,""))</f>
        <v/>
      </c>
    </row>
    <row r="4468">
      <c r="A4468" s="47">
        <f>IF(B4468="","",DATE(YEAR('Debt Inputs'!$E$2),MONTH('Debt Inputs'!$E$2)+44,1))</f>
        <v/>
      </c>
      <c r="B4468" s="18">
        <f>IF('Debt Inputs'!A68="","",'Debt Inputs'!A68)</f>
        <v/>
      </c>
      <c r="C4468" s="19">
        <f>IF(B4468="","",IFERROR(VLOOKUP(B4468,'Debt Inputs'!$A$6:$M$105,2,FALSE),""))</f>
        <v/>
      </c>
      <c r="D4468" s="48">
        <f>IF(B4468="","",K4368)</f>
        <v/>
      </c>
      <c r="E4468" s="21">
        <f>IF(B4468="","",IFERROR(VLOOKUP(B4468,'Debt Inputs'!$A$6:$M$105,5,FALSE),0))</f>
        <v/>
      </c>
      <c r="F4468" s="48">
        <f>IF(D4468="","",IFERROR(D4468*E4468/12,0))</f>
        <v/>
      </c>
      <c r="G4468" s="48">
        <f>IF(D4468="","",MIN(IFERROR(VLOOKUP(B4468,'Debt Inputs'!$A$6:$M$105,7,FALSE),0),D4468+F4468))</f>
        <v/>
      </c>
      <c r="H4468" s="48">
        <f>IF(D4468="","",IF(L4468=1,MAX(0,'Debt Inputs'!$B$2-SUM($G$4406:$G$4505)),0))</f>
        <v/>
      </c>
      <c r="I4468" s="48">
        <f>IF(D4468="","",MIN(D4468+F4468,G4468+H4468))</f>
        <v/>
      </c>
      <c r="J4468" s="48">
        <f>IF(D4468="","",MIN(D4468,MAX(0,I4468-F4468)))</f>
        <v/>
      </c>
      <c r="K4468" s="48">
        <f>IF(D4468="","",MAX(0,D4468+F4468-I4468))</f>
        <v/>
      </c>
      <c r="L4468" s="18">
        <f>IF(D4468="","",IF(D4468&lt;=0,"",1+COUNTIFS($D$4406:$D$4505,"&gt;0",$E$4406:$E$4505,"&gt;"&amp;E4468)))</f>
        <v/>
      </c>
      <c r="M4468" s="18">
        <f>IF(D4468="","",IF(AND(K4468&gt;0,L4468=1),"Yes","No"))</f>
        <v/>
      </c>
      <c r="N4468" s="48">
        <f>IF(D4468="","",N4368+F4468)</f>
        <v/>
      </c>
      <c r="O4468" s="47">
        <f>IF(D4468="","",IF(AND(K4468=0,K4368&gt;0),C4468,""))</f>
        <v/>
      </c>
    </row>
    <row r="4469">
      <c r="A4469" s="49">
        <f>IF(B4469="","",DATE(YEAR('Debt Inputs'!$E$2),MONTH('Debt Inputs'!$E$2)+44,1))</f>
        <v/>
      </c>
      <c r="B4469" s="23">
        <f>IF('Debt Inputs'!A69="","",'Debt Inputs'!A69)</f>
        <v/>
      </c>
      <c r="C4469" s="24">
        <f>IF(B4469="","",IFERROR(VLOOKUP(B4469,'Debt Inputs'!$A$6:$M$105,2,FALSE),""))</f>
        <v/>
      </c>
      <c r="D4469" s="50">
        <f>IF(B4469="","",K4369)</f>
        <v/>
      </c>
      <c r="E4469" s="26">
        <f>IF(B4469="","",IFERROR(VLOOKUP(B4469,'Debt Inputs'!$A$6:$M$105,5,FALSE),0))</f>
        <v/>
      </c>
      <c r="F4469" s="50">
        <f>IF(D4469="","",IFERROR(D4469*E4469/12,0))</f>
        <v/>
      </c>
      <c r="G4469" s="50">
        <f>IF(D4469="","",MIN(IFERROR(VLOOKUP(B4469,'Debt Inputs'!$A$6:$M$105,7,FALSE),0),D4469+F4469))</f>
        <v/>
      </c>
      <c r="H4469" s="50">
        <f>IF(D4469="","",IF(L4469=1,MAX(0,'Debt Inputs'!$B$2-SUM($G$4406:$G$4505)),0))</f>
        <v/>
      </c>
      <c r="I4469" s="50">
        <f>IF(D4469="","",MIN(D4469+F4469,G4469+H4469))</f>
        <v/>
      </c>
      <c r="J4469" s="50">
        <f>IF(D4469="","",MIN(D4469,MAX(0,I4469-F4469)))</f>
        <v/>
      </c>
      <c r="K4469" s="50">
        <f>IF(D4469="","",MAX(0,D4469+F4469-I4469))</f>
        <v/>
      </c>
      <c r="L4469" s="23">
        <f>IF(D4469="","",IF(D4469&lt;=0,"",1+COUNTIFS($D$4406:$D$4505,"&gt;0",$E$4406:$E$4505,"&gt;"&amp;E4469)))</f>
        <v/>
      </c>
      <c r="M4469" s="23">
        <f>IF(D4469="","",IF(AND(K4469&gt;0,L4469=1),"Yes","No"))</f>
        <v/>
      </c>
      <c r="N4469" s="50">
        <f>IF(D4469="","",N4369+F4469)</f>
        <v/>
      </c>
      <c r="O4469" s="49">
        <f>IF(D4469="","",IF(AND(K4469=0,K4369&gt;0),C4469,""))</f>
        <v/>
      </c>
    </row>
    <row r="4470">
      <c r="A4470" s="47">
        <f>IF(B4470="","",DATE(YEAR('Debt Inputs'!$E$2),MONTH('Debt Inputs'!$E$2)+44,1))</f>
        <v/>
      </c>
      <c r="B4470" s="18">
        <f>IF('Debt Inputs'!A70="","",'Debt Inputs'!A70)</f>
        <v/>
      </c>
      <c r="C4470" s="19">
        <f>IF(B4470="","",IFERROR(VLOOKUP(B4470,'Debt Inputs'!$A$6:$M$105,2,FALSE),""))</f>
        <v/>
      </c>
      <c r="D4470" s="48">
        <f>IF(B4470="","",K4370)</f>
        <v/>
      </c>
      <c r="E4470" s="21">
        <f>IF(B4470="","",IFERROR(VLOOKUP(B4470,'Debt Inputs'!$A$6:$M$105,5,FALSE),0))</f>
        <v/>
      </c>
      <c r="F4470" s="48">
        <f>IF(D4470="","",IFERROR(D4470*E4470/12,0))</f>
        <v/>
      </c>
      <c r="G4470" s="48">
        <f>IF(D4470="","",MIN(IFERROR(VLOOKUP(B4470,'Debt Inputs'!$A$6:$M$105,7,FALSE),0),D4470+F4470))</f>
        <v/>
      </c>
      <c r="H4470" s="48">
        <f>IF(D4470="","",IF(L4470=1,MAX(0,'Debt Inputs'!$B$2-SUM($G$4406:$G$4505)),0))</f>
        <v/>
      </c>
      <c r="I4470" s="48">
        <f>IF(D4470="","",MIN(D4470+F4470,G4470+H4470))</f>
        <v/>
      </c>
      <c r="J4470" s="48">
        <f>IF(D4470="","",MIN(D4470,MAX(0,I4470-F4470)))</f>
        <v/>
      </c>
      <c r="K4470" s="48">
        <f>IF(D4470="","",MAX(0,D4470+F4470-I4470))</f>
        <v/>
      </c>
      <c r="L4470" s="18">
        <f>IF(D4470="","",IF(D4470&lt;=0,"",1+COUNTIFS($D$4406:$D$4505,"&gt;0",$E$4406:$E$4505,"&gt;"&amp;E4470)))</f>
        <v/>
      </c>
      <c r="M4470" s="18">
        <f>IF(D4470="","",IF(AND(K4470&gt;0,L4470=1),"Yes","No"))</f>
        <v/>
      </c>
      <c r="N4470" s="48">
        <f>IF(D4470="","",N4370+F4470)</f>
        <v/>
      </c>
      <c r="O4470" s="47">
        <f>IF(D4470="","",IF(AND(K4470=0,K4370&gt;0),C4470,""))</f>
        <v/>
      </c>
    </row>
    <row r="4471">
      <c r="A4471" s="49">
        <f>IF(B4471="","",DATE(YEAR('Debt Inputs'!$E$2),MONTH('Debt Inputs'!$E$2)+44,1))</f>
        <v/>
      </c>
      <c r="B4471" s="23">
        <f>IF('Debt Inputs'!A71="","",'Debt Inputs'!A71)</f>
        <v/>
      </c>
      <c r="C4471" s="24">
        <f>IF(B4471="","",IFERROR(VLOOKUP(B4471,'Debt Inputs'!$A$6:$M$105,2,FALSE),""))</f>
        <v/>
      </c>
      <c r="D4471" s="50">
        <f>IF(B4471="","",K4371)</f>
        <v/>
      </c>
      <c r="E4471" s="26">
        <f>IF(B4471="","",IFERROR(VLOOKUP(B4471,'Debt Inputs'!$A$6:$M$105,5,FALSE),0))</f>
        <v/>
      </c>
      <c r="F4471" s="50">
        <f>IF(D4471="","",IFERROR(D4471*E4471/12,0))</f>
        <v/>
      </c>
      <c r="G4471" s="50">
        <f>IF(D4471="","",MIN(IFERROR(VLOOKUP(B4471,'Debt Inputs'!$A$6:$M$105,7,FALSE),0),D4471+F4471))</f>
        <v/>
      </c>
      <c r="H4471" s="50">
        <f>IF(D4471="","",IF(L4471=1,MAX(0,'Debt Inputs'!$B$2-SUM($G$4406:$G$4505)),0))</f>
        <v/>
      </c>
      <c r="I4471" s="50">
        <f>IF(D4471="","",MIN(D4471+F4471,G4471+H4471))</f>
        <v/>
      </c>
      <c r="J4471" s="50">
        <f>IF(D4471="","",MIN(D4471,MAX(0,I4471-F4471)))</f>
        <v/>
      </c>
      <c r="K4471" s="50">
        <f>IF(D4471="","",MAX(0,D4471+F4471-I4471))</f>
        <v/>
      </c>
      <c r="L4471" s="23">
        <f>IF(D4471="","",IF(D4471&lt;=0,"",1+COUNTIFS($D$4406:$D$4505,"&gt;0",$E$4406:$E$4505,"&gt;"&amp;E4471)))</f>
        <v/>
      </c>
      <c r="M4471" s="23">
        <f>IF(D4471="","",IF(AND(K4471&gt;0,L4471=1),"Yes","No"))</f>
        <v/>
      </c>
      <c r="N4471" s="50">
        <f>IF(D4471="","",N4371+F4471)</f>
        <v/>
      </c>
      <c r="O4471" s="49">
        <f>IF(D4471="","",IF(AND(K4471=0,K4371&gt;0),C4471,""))</f>
        <v/>
      </c>
    </row>
    <row r="4472">
      <c r="A4472" s="47">
        <f>IF(B4472="","",DATE(YEAR('Debt Inputs'!$E$2),MONTH('Debt Inputs'!$E$2)+44,1))</f>
        <v/>
      </c>
      <c r="B4472" s="18">
        <f>IF('Debt Inputs'!A72="","",'Debt Inputs'!A72)</f>
        <v/>
      </c>
      <c r="C4472" s="19">
        <f>IF(B4472="","",IFERROR(VLOOKUP(B4472,'Debt Inputs'!$A$6:$M$105,2,FALSE),""))</f>
        <v/>
      </c>
      <c r="D4472" s="48">
        <f>IF(B4472="","",K4372)</f>
        <v/>
      </c>
      <c r="E4472" s="21">
        <f>IF(B4472="","",IFERROR(VLOOKUP(B4472,'Debt Inputs'!$A$6:$M$105,5,FALSE),0))</f>
        <v/>
      </c>
      <c r="F4472" s="48">
        <f>IF(D4472="","",IFERROR(D4472*E4472/12,0))</f>
        <v/>
      </c>
      <c r="G4472" s="48">
        <f>IF(D4472="","",MIN(IFERROR(VLOOKUP(B4472,'Debt Inputs'!$A$6:$M$105,7,FALSE),0),D4472+F4472))</f>
        <v/>
      </c>
      <c r="H4472" s="48">
        <f>IF(D4472="","",IF(L4472=1,MAX(0,'Debt Inputs'!$B$2-SUM($G$4406:$G$4505)),0))</f>
        <v/>
      </c>
      <c r="I4472" s="48">
        <f>IF(D4472="","",MIN(D4472+F4472,G4472+H4472))</f>
        <v/>
      </c>
      <c r="J4472" s="48">
        <f>IF(D4472="","",MIN(D4472,MAX(0,I4472-F4472)))</f>
        <v/>
      </c>
      <c r="K4472" s="48">
        <f>IF(D4472="","",MAX(0,D4472+F4472-I4472))</f>
        <v/>
      </c>
      <c r="L4472" s="18">
        <f>IF(D4472="","",IF(D4472&lt;=0,"",1+COUNTIFS($D$4406:$D$4505,"&gt;0",$E$4406:$E$4505,"&gt;"&amp;E4472)))</f>
        <v/>
      </c>
      <c r="M4472" s="18">
        <f>IF(D4472="","",IF(AND(K4472&gt;0,L4472=1),"Yes","No"))</f>
        <v/>
      </c>
      <c r="N4472" s="48">
        <f>IF(D4472="","",N4372+F4472)</f>
        <v/>
      </c>
      <c r="O4472" s="47">
        <f>IF(D4472="","",IF(AND(K4472=0,K4372&gt;0),C4472,""))</f>
        <v/>
      </c>
    </row>
    <row r="4473">
      <c r="A4473" s="49">
        <f>IF(B4473="","",DATE(YEAR('Debt Inputs'!$E$2),MONTH('Debt Inputs'!$E$2)+44,1))</f>
        <v/>
      </c>
      <c r="B4473" s="23">
        <f>IF('Debt Inputs'!A73="","",'Debt Inputs'!A73)</f>
        <v/>
      </c>
      <c r="C4473" s="24">
        <f>IF(B4473="","",IFERROR(VLOOKUP(B4473,'Debt Inputs'!$A$6:$M$105,2,FALSE),""))</f>
        <v/>
      </c>
      <c r="D4473" s="50">
        <f>IF(B4473="","",K4373)</f>
        <v/>
      </c>
      <c r="E4473" s="26">
        <f>IF(B4473="","",IFERROR(VLOOKUP(B4473,'Debt Inputs'!$A$6:$M$105,5,FALSE),0))</f>
        <v/>
      </c>
      <c r="F4473" s="50">
        <f>IF(D4473="","",IFERROR(D4473*E4473/12,0))</f>
        <v/>
      </c>
      <c r="G4473" s="50">
        <f>IF(D4473="","",MIN(IFERROR(VLOOKUP(B4473,'Debt Inputs'!$A$6:$M$105,7,FALSE),0),D4473+F4473))</f>
        <v/>
      </c>
      <c r="H4473" s="50">
        <f>IF(D4473="","",IF(L4473=1,MAX(0,'Debt Inputs'!$B$2-SUM($G$4406:$G$4505)),0))</f>
        <v/>
      </c>
      <c r="I4473" s="50">
        <f>IF(D4473="","",MIN(D4473+F4473,G4473+H4473))</f>
        <v/>
      </c>
      <c r="J4473" s="50">
        <f>IF(D4473="","",MIN(D4473,MAX(0,I4473-F4473)))</f>
        <v/>
      </c>
      <c r="K4473" s="50">
        <f>IF(D4473="","",MAX(0,D4473+F4473-I4473))</f>
        <v/>
      </c>
      <c r="L4473" s="23">
        <f>IF(D4473="","",IF(D4473&lt;=0,"",1+COUNTIFS($D$4406:$D$4505,"&gt;0",$E$4406:$E$4505,"&gt;"&amp;E4473)))</f>
        <v/>
      </c>
      <c r="M4473" s="23">
        <f>IF(D4473="","",IF(AND(K4473&gt;0,L4473=1),"Yes","No"))</f>
        <v/>
      </c>
      <c r="N4473" s="50">
        <f>IF(D4473="","",N4373+F4473)</f>
        <v/>
      </c>
      <c r="O4473" s="49">
        <f>IF(D4473="","",IF(AND(K4473=0,K4373&gt;0),C4473,""))</f>
        <v/>
      </c>
    </row>
    <row r="4474">
      <c r="A4474" s="47">
        <f>IF(B4474="","",DATE(YEAR('Debt Inputs'!$E$2),MONTH('Debt Inputs'!$E$2)+44,1))</f>
        <v/>
      </c>
      <c r="B4474" s="18">
        <f>IF('Debt Inputs'!A74="","",'Debt Inputs'!A74)</f>
        <v/>
      </c>
      <c r="C4474" s="19">
        <f>IF(B4474="","",IFERROR(VLOOKUP(B4474,'Debt Inputs'!$A$6:$M$105,2,FALSE),""))</f>
        <v/>
      </c>
      <c r="D4474" s="48">
        <f>IF(B4474="","",K4374)</f>
        <v/>
      </c>
      <c r="E4474" s="21">
        <f>IF(B4474="","",IFERROR(VLOOKUP(B4474,'Debt Inputs'!$A$6:$M$105,5,FALSE),0))</f>
        <v/>
      </c>
      <c r="F4474" s="48">
        <f>IF(D4474="","",IFERROR(D4474*E4474/12,0))</f>
        <v/>
      </c>
      <c r="G4474" s="48">
        <f>IF(D4474="","",MIN(IFERROR(VLOOKUP(B4474,'Debt Inputs'!$A$6:$M$105,7,FALSE),0),D4474+F4474))</f>
        <v/>
      </c>
      <c r="H4474" s="48">
        <f>IF(D4474="","",IF(L4474=1,MAX(0,'Debt Inputs'!$B$2-SUM($G$4406:$G$4505)),0))</f>
        <v/>
      </c>
      <c r="I4474" s="48">
        <f>IF(D4474="","",MIN(D4474+F4474,G4474+H4474))</f>
        <v/>
      </c>
      <c r="J4474" s="48">
        <f>IF(D4474="","",MIN(D4474,MAX(0,I4474-F4474)))</f>
        <v/>
      </c>
      <c r="K4474" s="48">
        <f>IF(D4474="","",MAX(0,D4474+F4474-I4474))</f>
        <v/>
      </c>
      <c r="L4474" s="18">
        <f>IF(D4474="","",IF(D4474&lt;=0,"",1+COUNTIFS($D$4406:$D$4505,"&gt;0",$E$4406:$E$4505,"&gt;"&amp;E4474)))</f>
        <v/>
      </c>
      <c r="M4474" s="18">
        <f>IF(D4474="","",IF(AND(K4474&gt;0,L4474=1),"Yes","No"))</f>
        <v/>
      </c>
      <c r="N4474" s="48">
        <f>IF(D4474="","",N4374+F4474)</f>
        <v/>
      </c>
      <c r="O4474" s="47">
        <f>IF(D4474="","",IF(AND(K4474=0,K4374&gt;0),C4474,""))</f>
        <v/>
      </c>
    </row>
    <row r="4475">
      <c r="A4475" s="49">
        <f>IF(B4475="","",DATE(YEAR('Debt Inputs'!$E$2),MONTH('Debt Inputs'!$E$2)+44,1))</f>
        <v/>
      </c>
      <c r="B4475" s="23">
        <f>IF('Debt Inputs'!A75="","",'Debt Inputs'!A75)</f>
        <v/>
      </c>
      <c r="C4475" s="24">
        <f>IF(B4475="","",IFERROR(VLOOKUP(B4475,'Debt Inputs'!$A$6:$M$105,2,FALSE),""))</f>
        <v/>
      </c>
      <c r="D4475" s="50">
        <f>IF(B4475="","",K4375)</f>
        <v/>
      </c>
      <c r="E4475" s="26">
        <f>IF(B4475="","",IFERROR(VLOOKUP(B4475,'Debt Inputs'!$A$6:$M$105,5,FALSE),0))</f>
        <v/>
      </c>
      <c r="F4475" s="50">
        <f>IF(D4475="","",IFERROR(D4475*E4475/12,0))</f>
        <v/>
      </c>
      <c r="G4475" s="50">
        <f>IF(D4475="","",MIN(IFERROR(VLOOKUP(B4475,'Debt Inputs'!$A$6:$M$105,7,FALSE),0),D4475+F4475))</f>
        <v/>
      </c>
      <c r="H4475" s="50">
        <f>IF(D4475="","",IF(L4475=1,MAX(0,'Debt Inputs'!$B$2-SUM($G$4406:$G$4505)),0))</f>
        <v/>
      </c>
      <c r="I4475" s="50">
        <f>IF(D4475="","",MIN(D4475+F4475,G4475+H4475))</f>
        <v/>
      </c>
      <c r="J4475" s="50">
        <f>IF(D4475="","",MIN(D4475,MAX(0,I4475-F4475)))</f>
        <v/>
      </c>
      <c r="K4475" s="50">
        <f>IF(D4475="","",MAX(0,D4475+F4475-I4475))</f>
        <v/>
      </c>
      <c r="L4475" s="23">
        <f>IF(D4475="","",IF(D4475&lt;=0,"",1+COUNTIFS($D$4406:$D$4505,"&gt;0",$E$4406:$E$4505,"&gt;"&amp;E4475)))</f>
        <v/>
      </c>
      <c r="M4475" s="23">
        <f>IF(D4475="","",IF(AND(K4475&gt;0,L4475=1),"Yes","No"))</f>
        <v/>
      </c>
      <c r="N4475" s="50">
        <f>IF(D4475="","",N4375+F4475)</f>
        <v/>
      </c>
      <c r="O4475" s="49">
        <f>IF(D4475="","",IF(AND(K4475=0,K4375&gt;0),C4475,""))</f>
        <v/>
      </c>
    </row>
    <row r="4476">
      <c r="A4476" s="47">
        <f>IF(B4476="","",DATE(YEAR('Debt Inputs'!$E$2),MONTH('Debt Inputs'!$E$2)+44,1))</f>
        <v/>
      </c>
      <c r="B4476" s="18">
        <f>IF('Debt Inputs'!A76="","",'Debt Inputs'!A76)</f>
        <v/>
      </c>
      <c r="C4476" s="19">
        <f>IF(B4476="","",IFERROR(VLOOKUP(B4476,'Debt Inputs'!$A$6:$M$105,2,FALSE),""))</f>
        <v/>
      </c>
      <c r="D4476" s="48">
        <f>IF(B4476="","",K4376)</f>
        <v/>
      </c>
      <c r="E4476" s="21">
        <f>IF(B4476="","",IFERROR(VLOOKUP(B4476,'Debt Inputs'!$A$6:$M$105,5,FALSE),0))</f>
        <v/>
      </c>
      <c r="F4476" s="48">
        <f>IF(D4476="","",IFERROR(D4476*E4476/12,0))</f>
        <v/>
      </c>
      <c r="G4476" s="48">
        <f>IF(D4476="","",MIN(IFERROR(VLOOKUP(B4476,'Debt Inputs'!$A$6:$M$105,7,FALSE),0),D4476+F4476))</f>
        <v/>
      </c>
      <c r="H4476" s="48">
        <f>IF(D4476="","",IF(L4476=1,MAX(0,'Debt Inputs'!$B$2-SUM($G$4406:$G$4505)),0))</f>
        <v/>
      </c>
      <c r="I4476" s="48">
        <f>IF(D4476="","",MIN(D4476+F4476,G4476+H4476))</f>
        <v/>
      </c>
      <c r="J4476" s="48">
        <f>IF(D4476="","",MIN(D4476,MAX(0,I4476-F4476)))</f>
        <v/>
      </c>
      <c r="K4476" s="48">
        <f>IF(D4476="","",MAX(0,D4476+F4476-I4476))</f>
        <v/>
      </c>
      <c r="L4476" s="18">
        <f>IF(D4476="","",IF(D4476&lt;=0,"",1+COUNTIFS($D$4406:$D$4505,"&gt;0",$E$4406:$E$4505,"&gt;"&amp;E4476)))</f>
        <v/>
      </c>
      <c r="M4476" s="18">
        <f>IF(D4476="","",IF(AND(K4476&gt;0,L4476=1),"Yes","No"))</f>
        <v/>
      </c>
      <c r="N4476" s="48">
        <f>IF(D4476="","",N4376+F4476)</f>
        <v/>
      </c>
      <c r="O4476" s="47">
        <f>IF(D4476="","",IF(AND(K4476=0,K4376&gt;0),C4476,""))</f>
        <v/>
      </c>
    </row>
    <row r="4477">
      <c r="A4477" s="49">
        <f>IF(B4477="","",DATE(YEAR('Debt Inputs'!$E$2),MONTH('Debt Inputs'!$E$2)+44,1))</f>
        <v/>
      </c>
      <c r="B4477" s="23">
        <f>IF('Debt Inputs'!A77="","",'Debt Inputs'!A77)</f>
        <v/>
      </c>
      <c r="C4477" s="24">
        <f>IF(B4477="","",IFERROR(VLOOKUP(B4477,'Debt Inputs'!$A$6:$M$105,2,FALSE),""))</f>
        <v/>
      </c>
      <c r="D4477" s="50">
        <f>IF(B4477="","",K4377)</f>
        <v/>
      </c>
      <c r="E4477" s="26">
        <f>IF(B4477="","",IFERROR(VLOOKUP(B4477,'Debt Inputs'!$A$6:$M$105,5,FALSE),0))</f>
        <v/>
      </c>
      <c r="F4477" s="50">
        <f>IF(D4477="","",IFERROR(D4477*E4477/12,0))</f>
        <v/>
      </c>
      <c r="G4477" s="50">
        <f>IF(D4477="","",MIN(IFERROR(VLOOKUP(B4477,'Debt Inputs'!$A$6:$M$105,7,FALSE),0),D4477+F4477))</f>
        <v/>
      </c>
      <c r="H4477" s="50">
        <f>IF(D4477="","",IF(L4477=1,MAX(0,'Debt Inputs'!$B$2-SUM($G$4406:$G$4505)),0))</f>
        <v/>
      </c>
      <c r="I4477" s="50">
        <f>IF(D4477="","",MIN(D4477+F4477,G4477+H4477))</f>
        <v/>
      </c>
      <c r="J4477" s="50">
        <f>IF(D4477="","",MIN(D4477,MAX(0,I4477-F4477)))</f>
        <v/>
      </c>
      <c r="K4477" s="50">
        <f>IF(D4477="","",MAX(0,D4477+F4477-I4477))</f>
        <v/>
      </c>
      <c r="L4477" s="23">
        <f>IF(D4477="","",IF(D4477&lt;=0,"",1+COUNTIFS($D$4406:$D$4505,"&gt;0",$E$4406:$E$4505,"&gt;"&amp;E4477)))</f>
        <v/>
      </c>
      <c r="M4477" s="23">
        <f>IF(D4477="","",IF(AND(K4477&gt;0,L4477=1),"Yes","No"))</f>
        <v/>
      </c>
      <c r="N4477" s="50">
        <f>IF(D4477="","",N4377+F4477)</f>
        <v/>
      </c>
      <c r="O4477" s="49">
        <f>IF(D4477="","",IF(AND(K4477=0,K4377&gt;0),C4477,""))</f>
        <v/>
      </c>
    </row>
    <row r="4478">
      <c r="A4478" s="47">
        <f>IF(B4478="","",DATE(YEAR('Debt Inputs'!$E$2),MONTH('Debt Inputs'!$E$2)+44,1))</f>
        <v/>
      </c>
      <c r="B4478" s="18">
        <f>IF('Debt Inputs'!A78="","",'Debt Inputs'!A78)</f>
        <v/>
      </c>
      <c r="C4478" s="19">
        <f>IF(B4478="","",IFERROR(VLOOKUP(B4478,'Debt Inputs'!$A$6:$M$105,2,FALSE),""))</f>
        <v/>
      </c>
      <c r="D4478" s="48">
        <f>IF(B4478="","",K4378)</f>
        <v/>
      </c>
      <c r="E4478" s="21">
        <f>IF(B4478="","",IFERROR(VLOOKUP(B4478,'Debt Inputs'!$A$6:$M$105,5,FALSE),0))</f>
        <v/>
      </c>
      <c r="F4478" s="48">
        <f>IF(D4478="","",IFERROR(D4478*E4478/12,0))</f>
        <v/>
      </c>
      <c r="G4478" s="48">
        <f>IF(D4478="","",MIN(IFERROR(VLOOKUP(B4478,'Debt Inputs'!$A$6:$M$105,7,FALSE),0),D4478+F4478))</f>
        <v/>
      </c>
      <c r="H4478" s="48">
        <f>IF(D4478="","",IF(L4478=1,MAX(0,'Debt Inputs'!$B$2-SUM($G$4406:$G$4505)),0))</f>
        <v/>
      </c>
      <c r="I4478" s="48">
        <f>IF(D4478="","",MIN(D4478+F4478,G4478+H4478))</f>
        <v/>
      </c>
      <c r="J4478" s="48">
        <f>IF(D4478="","",MIN(D4478,MAX(0,I4478-F4478)))</f>
        <v/>
      </c>
      <c r="K4478" s="48">
        <f>IF(D4478="","",MAX(0,D4478+F4478-I4478))</f>
        <v/>
      </c>
      <c r="L4478" s="18">
        <f>IF(D4478="","",IF(D4478&lt;=0,"",1+COUNTIFS($D$4406:$D$4505,"&gt;0",$E$4406:$E$4505,"&gt;"&amp;E4478)))</f>
        <v/>
      </c>
      <c r="M4478" s="18">
        <f>IF(D4478="","",IF(AND(K4478&gt;0,L4478=1),"Yes","No"))</f>
        <v/>
      </c>
      <c r="N4478" s="48">
        <f>IF(D4478="","",N4378+F4478)</f>
        <v/>
      </c>
      <c r="O4478" s="47">
        <f>IF(D4478="","",IF(AND(K4478=0,K4378&gt;0),C4478,""))</f>
        <v/>
      </c>
    </row>
    <row r="4479">
      <c r="A4479" s="49">
        <f>IF(B4479="","",DATE(YEAR('Debt Inputs'!$E$2),MONTH('Debt Inputs'!$E$2)+44,1))</f>
        <v/>
      </c>
      <c r="B4479" s="23">
        <f>IF('Debt Inputs'!A79="","",'Debt Inputs'!A79)</f>
        <v/>
      </c>
      <c r="C4479" s="24">
        <f>IF(B4479="","",IFERROR(VLOOKUP(B4479,'Debt Inputs'!$A$6:$M$105,2,FALSE),""))</f>
        <v/>
      </c>
      <c r="D4479" s="50">
        <f>IF(B4479="","",K4379)</f>
        <v/>
      </c>
      <c r="E4479" s="26">
        <f>IF(B4479="","",IFERROR(VLOOKUP(B4479,'Debt Inputs'!$A$6:$M$105,5,FALSE),0))</f>
        <v/>
      </c>
      <c r="F4479" s="50">
        <f>IF(D4479="","",IFERROR(D4479*E4479/12,0))</f>
        <v/>
      </c>
      <c r="G4479" s="50">
        <f>IF(D4479="","",MIN(IFERROR(VLOOKUP(B4479,'Debt Inputs'!$A$6:$M$105,7,FALSE),0),D4479+F4479))</f>
        <v/>
      </c>
      <c r="H4479" s="50">
        <f>IF(D4479="","",IF(L4479=1,MAX(0,'Debt Inputs'!$B$2-SUM($G$4406:$G$4505)),0))</f>
        <v/>
      </c>
      <c r="I4479" s="50">
        <f>IF(D4479="","",MIN(D4479+F4479,G4479+H4479))</f>
        <v/>
      </c>
      <c r="J4479" s="50">
        <f>IF(D4479="","",MIN(D4479,MAX(0,I4479-F4479)))</f>
        <v/>
      </c>
      <c r="K4479" s="50">
        <f>IF(D4479="","",MAX(0,D4479+F4479-I4479))</f>
        <v/>
      </c>
      <c r="L4479" s="23">
        <f>IF(D4479="","",IF(D4479&lt;=0,"",1+COUNTIFS($D$4406:$D$4505,"&gt;0",$E$4406:$E$4505,"&gt;"&amp;E4479)))</f>
        <v/>
      </c>
      <c r="M4479" s="23">
        <f>IF(D4479="","",IF(AND(K4479&gt;0,L4479=1),"Yes","No"))</f>
        <v/>
      </c>
      <c r="N4479" s="50">
        <f>IF(D4479="","",N4379+F4479)</f>
        <v/>
      </c>
      <c r="O4479" s="49">
        <f>IF(D4479="","",IF(AND(K4479=0,K4379&gt;0),C4479,""))</f>
        <v/>
      </c>
    </row>
    <row r="4480">
      <c r="A4480" s="47">
        <f>IF(B4480="","",DATE(YEAR('Debt Inputs'!$E$2),MONTH('Debt Inputs'!$E$2)+44,1))</f>
        <v/>
      </c>
      <c r="B4480" s="18">
        <f>IF('Debt Inputs'!A80="","",'Debt Inputs'!A80)</f>
        <v/>
      </c>
      <c r="C4480" s="19">
        <f>IF(B4480="","",IFERROR(VLOOKUP(B4480,'Debt Inputs'!$A$6:$M$105,2,FALSE),""))</f>
        <v/>
      </c>
      <c r="D4480" s="48">
        <f>IF(B4480="","",K4380)</f>
        <v/>
      </c>
      <c r="E4480" s="21">
        <f>IF(B4480="","",IFERROR(VLOOKUP(B4480,'Debt Inputs'!$A$6:$M$105,5,FALSE),0))</f>
        <v/>
      </c>
      <c r="F4480" s="48">
        <f>IF(D4480="","",IFERROR(D4480*E4480/12,0))</f>
        <v/>
      </c>
      <c r="G4480" s="48">
        <f>IF(D4480="","",MIN(IFERROR(VLOOKUP(B4480,'Debt Inputs'!$A$6:$M$105,7,FALSE),0),D4480+F4480))</f>
        <v/>
      </c>
      <c r="H4480" s="48">
        <f>IF(D4480="","",IF(L4480=1,MAX(0,'Debt Inputs'!$B$2-SUM($G$4406:$G$4505)),0))</f>
        <v/>
      </c>
      <c r="I4480" s="48">
        <f>IF(D4480="","",MIN(D4480+F4480,G4480+H4480))</f>
        <v/>
      </c>
      <c r="J4480" s="48">
        <f>IF(D4480="","",MIN(D4480,MAX(0,I4480-F4480)))</f>
        <v/>
      </c>
      <c r="K4480" s="48">
        <f>IF(D4480="","",MAX(0,D4480+F4480-I4480))</f>
        <v/>
      </c>
      <c r="L4480" s="18">
        <f>IF(D4480="","",IF(D4480&lt;=0,"",1+COUNTIFS($D$4406:$D$4505,"&gt;0",$E$4406:$E$4505,"&gt;"&amp;E4480)))</f>
        <v/>
      </c>
      <c r="M4480" s="18">
        <f>IF(D4480="","",IF(AND(K4480&gt;0,L4480=1),"Yes","No"))</f>
        <v/>
      </c>
      <c r="N4480" s="48">
        <f>IF(D4480="","",N4380+F4480)</f>
        <v/>
      </c>
      <c r="O4480" s="47">
        <f>IF(D4480="","",IF(AND(K4480=0,K4380&gt;0),C4480,""))</f>
        <v/>
      </c>
    </row>
    <row r="4481">
      <c r="A4481" s="49">
        <f>IF(B4481="","",DATE(YEAR('Debt Inputs'!$E$2),MONTH('Debt Inputs'!$E$2)+44,1))</f>
        <v/>
      </c>
      <c r="B4481" s="23">
        <f>IF('Debt Inputs'!A81="","",'Debt Inputs'!A81)</f>
        <v/>
      </c>
      <c r="C4481" s="24">
        <f>IF(B4481="","",IFERROR(VLOOKUP(B4481,'Debt Inputs'!$A$6:$M$105,2,FALSE),""))</f>
        <v/>
      </c>
      <c r="D4481" s="50">
        <f>IF(B4481="","",K4381)</f>
        <v/>
      </c>
      <c r="E4481" s="26">
        <f>IF(B4481="","",IFERROR(VLOOKUP(B4481,'Debt Inputs'!$A$6:$M$105,5,FALSE),0))</f>
        <v/>
      </c>
      <c r="F4481" s="50">
        <f>IF(D4481="","",IFERROR(D4481*E4481/12,0))</f>
        <v/>
      </c>
      <c r="G4481" s="50">
        <f>IF(D4481="","",MIN(IFERROR(VLOOKUP(B4481,'Debt Inputs'!$A$6:$M$105,7,FALSE),0),D4481+F4481))</f>
        <v/>
      </c>
      <c r="H4481" s="50">
        <f>IF(D4481="","",IF(L4481=1,MAX(0,'Debt Inputs'!$B$2-SUM($G$4406:$G$4505)),0))</f>
        <v/>
      </c>
      <c r="I4481" s="50">
        <f>IF(D4481="","",MIN(D4481+F4481,G4481+H4481))</f>
        <v/>
      </c>
      <c r="J4481" s="50">
        <f>IF(D4481="","",MIN(D4481,MAX(0,I4481-F4481)))</f>
        <v/>
      </c>
      <c r="K4481" s="50">
        <f>IF(D4481="","",MAX(0,D4481+F4481-I4481))</f>
        <v/>
      </c>
      <c r="L4481" s="23">
        <f>IF(D4481="","",IF(D4481&lt;=0,"",1+COUNTIFS($D$4406:$D$4505,"&gt;0",$E$4406:$E$4505,"&gt;"&amp;E4481)))</f>
        <v/>
      </c>
      <c r="M4481" s="23">
        <f>IF(D4481="","",IF(AND(K4481&gt;0,L4481=1),"Yes","No"))</f>
        <v/>
      </c>
      <c r="N4481" s="50">
        <f>IF(D4481="","",N4381+F4481)</f>
        <v/>
      </c>
      <c r="O4481" s="49">
        <f>IF(D4481="","",IF(AND(K4481=0,K4381&gt;0),C4481,""))</f>
        <v/>
      </c>
    </row>
    <row r="4482">
      <c r="A4482" s="47">
        <f>IF(B4482="","",DATE(YEAR('Debt Inputs'!$E$2),MONTH('Debt Inputs'!$E$2)+44,1))</f>
        <v/>
      </c>
      <c r="B4482" s="18">
        <f>IF('Debt Inputs'!A82="","",'Debt Inputs'!A82)</f>
        <v/>
      </c>
      <c r="C4482" s="19">
        <f>IF(B4482="","",IFERROR(VLOOKUP(B4482,'Debt Inputs'!$A$6:$M$105,2,FALSE),""))</f>
        <v/>
      </c>
      <c r="D4482" s="48">
        <f>IF(B4482="","",K4382)</f>
        <v/>
      </c>
      <c r="E4482" s="21">
        <f>IF(B4482="","",IFERROR(VLOOKUP(B4482,'Debt Inputs'!$A$6:$M$105,5,FALSE),0))</f>
        <v/>
      </c>
      <c r="F4482" s="48">
        <f>IF(D4482="","",IFERROR(D4482*E4482/12,0))</f>
        <v/>
      </c>
      <c r="G4482" s="48">
        <f>IF(D4482="","",MIN(IFERROR(VLOOKUP(B4482,'Debt Inputs'!$A$6:$M$105,7,FALSE),0),D4482+F4482))</f>
        <v/>
      </c>
      <c r="H4482" s="48">
        <f>IF(D4482="","",IF(L4482=1,MAX(0,'Debt Inputs'!$B$2-SUM($G$4406:$G$4505)),0))</f>
        <v/>
      </c>
      <c r="I4482" s="48">
        <f>IF(D4482="","",MIN(D4482+F4482,G4482+H4482))</f>
        <v/>
      </c>
      <c r="J4482" s="48">
        <f>IF(D4482="","",MIN(D4482,MAX(0,I4482-F4482)))</f>
        <v/>
      </c>
      <c r="K4482" s="48">
        <f>IF(D4482="","",MAX(0,D4482+F4482-I4482))</f>
        <v/>
      </c>
      <c r="L4482" s="18">
        <f>IF(D4482="","",IF(D4482&lt;=0,"",1+COUNTIFS($D$4406:$D$4505,"&gt;0",$E$4406:$E$4505,"&gt;"&amp;E4482)))</f>
        <v/>
      </c>
      <c r="M4482" s="18">
        <f>IF(D4482="","",IF(AND(K4482&gt;0,L4482=1),"Yes","No"))</f>
        <v/>
      </c>
      <c r="N4482" s="48">
        <f>IF(D4482="","",N4382+F4482)</f>
        <v/>
      </c>
      <c r="O4482" s="47">
        <f>IF(D4482="","",IF(AND(K4482=0,K4382&gt;0),C4482,""))</f>
        <v/>
      </c>
    </row>
    <row r="4483">
      <c r="A4483" s="49">
        <f>IF(B4483="","",DATE(YEAR('Debt Inputs'!$E$2),MONTH('Debt Inputs'!$E$2)+44,1))</f>
        <v/>
      </c>
      <c r="B4483" s="23">
        <f>IF('Debt Inputs'!A83="","",'Debt Inputs'!A83)</f>
        <v/>
      </c>
      <c r="C4483" s="24">
        <f>IF(B4483="","",IFERROR(VLOOKUP(B4483,'Debt Inputs'!$A$6:$M$105,2,FALSE),""))</f>
        <v/>
      </c>
      <c r="D4483" s="50">
        <f>IF(B4483="","",K4383)</f>
        <v/>
      </c>
      <c r="E4483" s="26">
        <f>IF(B4483="","",IFERROR(VLOOKUP(B4483,'Debt Inputs'!$A$6:$M$105,5,FALSE),0))</f>
        <v/>
      </c>
      <c r="F4483" s="50">
        <f>IF(D4483="","",IFERROR(D4483*E4483/12,0))</f>
        <v/>
      </c>
      <c r="G4483" s="50">
        <f>IF(D4483="","",MIN(IFERROR(VLOOKUP(B4483,'Debt Inputs'!$A$6:$M$105,7,FALSE),0),D4483+F4483))</f>
        <v/>
      </c>
      <c r="H4483" s="50">
        <f>IF(D4483="","",IF(L4483=1,MAX(0,'Debt Inputs'!$B$2-SUM($G$4406:$G$4505)),0))</f>
        <v/>
      </c>
      <c r="I4483" s="50">
        <f>IF(D4483="","",MIN(D4483+F4483,G4483+H4483))</f>
        <v/>
      </c>
      <c r="J4483" s="50">
        <f>IF(D4483="","",MIN(D4483,MAX(0,I4483-F4483)))</f>
        <v/>
      </c>
      <c r="K4483" s="50">
        <f>IF(D4483="","",MAX(0,D4483+F4483-I4483))</f>
        <v/>
      </c>
      <c r="L4483" s="23">
        <f>IF(D4483="","",IF(D4483&lt;=0,"",1+COUNTIFS($D$4406:$D$4505,"&gt;0",$E$4406:$E$4505,"&gt;"&amp;E4483)))</f>
        <v/>
      </c>
      <c r="M4483" s="23">
        <f>IF(D4483="","",IF(AND(K4483&gt;0,L4483=1),"Yes","No"))</f>
        <v/>
      </c>
      <c r="N4483" s="50">
        <f>IF(D4483="","",N4383+F4483)</f>
        <v/>
      </c>
      <c r="O4483" s="49">
        <f>IF(D4483="","",IF(AND(K4483=0,K4383&gt;0),C4483,""))</f>
        <v/>
      </c>
    </row>
    <row r="4484">
      <c r="A4484" s="47">
        <f>IF(B4484="","",DATE(YEAR('Debt Inputs'!$E$2),MONTH('Debt Inputs'!$E$2)+44,1))</f>
        <v/>
      </c>
      <c r="B4484" s="18">
        <f>IF('Debt Inputs'!A84="","",'Debt Inputs'!A84)</f>
        <v/>
      </c>
      <c r="C4484" s="19">
        <f>IF(B4484="","",IFERROR(VLOOKUP(B4484,'Debt Inputs'!$A$6:$M$105,2,FALSE),""))</f>
        <v/>
      </c>
      <c r="D4484" s="48">
        <f>IF(B4484="","",K4384)</f>
        <v/>
      </c>
      <c r="E4484" s="21">
        <f>IF(B4484="","",IFERROR(VLOOKUP(B4484,'Debt Inputs'!$A$6:$M$105,5,FALSE),0))</f>
        <v/>
      </c>
      <c r="F4484" s="48">
        <f>IF(D4484="","",IFERROR(D4484*E4484/12,0))</f>
        <v/>
      </c>
      <c r="G4484" s="48">
        <f>IF(D4484="","",MIN(IFERROR(VLOOKUP(B4484,'Debt Inputs'!$A$6:$M$105,7,FALSE),0),D4484+F4484))</f>
        <v/>
      </c>
      <c r="H4484" s="48">
        <f>IF(D4484="","",IF(L4484=1,MAX(0,'Debt Inputs'!$B$2-SUM($G$4406:$G$4505)),0))</f>
        <v/>
      </c>
      <c r="I4484" s="48">
        <f>IF(D4484="","",MIN(D4484+F4484,G4484+H4484))</f>
        <v/>
      </c>
      <c r="J4484" s="48">
        <f>IF(D4484="","",MIN(D4484,MAX(0,I4484-F4484)))</f>
        <v/>
      </c>
      <c r="K4484" s="48">
        <f>IF(D4484="","",MAX(0,D4484+F4484-I4484))</f>
        <v/>
      </c>
      <c r="L4484" s="18">
        <f>IF(D4484="","",IF(D4484&lt;=0,"",1+COUNTIFS($D$4406:$D$4505,"&gt;0",$E$4406:$E$4505,"&gt;"&amp;E4484)))</f>
        <v/>
      </c>
      <c r="M4484" s="18">
        <f>IF(D4484="","",IF(AND(K4484&gt;0,L4484=1),"Yes","No"))</f>
        <v/>
      </c>
      <c r="N4484" s="48">
        <f>IF(D4484="","",N4384+F4484)</f>
        <v/>
      </c>
      <c r="O4484" s="47">
        <f>IF(D4484="","",IF(AND(K4484=0,K4384&gt;0),C4484,""))</f>
        <v/>
      </c>
    </row>
    <row r="4485">
      <c r="A4485" s="49">
        <f>IF(B4485="","",DATE(YEAR('Debt Inputs'!$E$2),MONTH('Debt Inputs'!$E$2)+44,1))</f>
        <v/>
      </c>
      <c r="B4485" s="23">
        <f>IF('Debt Inputs'!A85="","",'Debt Inputs'!A85)</f>
        <v/>
      </c>
      <c r="C4485" s="24">
        <f>IF(B4485="","",IFERROR(VLOOKUP(B4485,'Debt Inputs'!$A$6:$M$105,2,FALSE),""))</f>
        <v/>
      </c>
      <c r="D4485" s="50">
        <f>IF(B4485="","",K4385)</f>
        <v/>
      </c>
      <c r="E4485" s="26">
        <f>IF(B4485="","",IFERROR(VLOOKUP(B4485,'Debt Inputs'!$A$6:$M$105,5,FALSE),0))</f>
        <v/>
      </c>
      <c r="F4485" s="50">
        <f>IF(D4485="","",IFERROR(D4485*E4485/12,0))</f>
        <v/>
      </c>
      <c r="G4485" s="50">
        <f>IF(D4485="","",MIN(IFERROR(VLOOKUP(B4485,'Debt Inputs'!$A$6:$M$105,7,FALSE),0),D4485+F4485))</f>
        <v/>
      </c>
      <c r="H4485" s="50">
        <f>IF(D4485="","",IF(L4485=1,MAX(0,'Debt Inputs'!$B$2-SUM($G$4406:$G$4505)),0))</f>
        <v/>
      </c>
      <c r="I4485" s="50">
        <f>IF(D4485="","",MIN(D4485+F4485,G4485+H4485))</f>
        <v/>
      </c>
      <c r="J4485" s="50">
        <f>IF(D4485="","",MIN(D4485,MAX(0,I4485-F4485)))</f>
        <v/>
      </c>
      <c r="K4485" s="50">
        <f>IF(D4485="","",MAX(0,D4485+F4485-I4485))</f>
        <v/>
      </c>
      <c r="L4485" s="23">
        <f>IF(D4485="","",IF(D4485&lt;=0,"",1+COUNTIFS($D$4406:$D$4505,"&gt;0",$E$4406:$E$4505,"&gt;"&amp;E4485)))</f>
        <v/>
      </c>
      <c r="M4485" s="23">
        <f>IF(D4485="","",IF(AND(K4485&gt;0,L4485=1),"Yes","No"))</f>
        <v/>
      </c>
      <c r="N4485" s="50">
        <f>IF(D4485="","",N4385+F4485)</f>
        <v/>
      </c>
      <c r="O4485" s="49">
        <f>IF(D4485="","",IF(AND(K4485=0,K4385&gt;0),C4485,""))</f>
        <v/>
      </c>
    </row>
    <row r="4486">
      <c r="A4486" s="47">
        <f>IF(B4486="","",DATE(YEAR('Debt Inputs'!$E$2),MONTH('Debt Inputs'!$E$2)+44,1))</f>
        <v/>
      </c>
      <c r="B4486" s="18">
        <f>IF('Debt Inputs'!A86="","",'Debt Inputs'!A86)</f>
        <v/>
      </c>
      <c r="C4486" s="19">
        <f>IF(B4486="","",IFERROR(VLOOKUP(B4486,'Debt Inputs'!$A$6:$M$105,2,FALSE),""))</f>
        <v/>
      </c>
      <c r="D4486" s="48">
        <f>IF(B4486="","",K4386)</f>
        <v/>
      </c>
      <c r="E4486" s="21">
        <f>IF(B4486="","",IFERROR(VLOOKUP(B4486,'Debt Inputs'!$A$6:$M$105,5,FALSE),0))</f>
        <v/>
      </c>
      <c r="F4486" s="48">
        <f>IF(D4486="","",IFERROR(D4486*E4486/12,0))</f>
        <v/>
      </c>
      <c r="G4486" s="48">
        <f>IF(D4486="","",MIN(IFERROR(VLOOKUP(B4486,'Debt Inputs'!$A$6:$M$105,7,FALSE),0),D4486+F4486))</f>
        <v/>
      </c>
      <c r="H4486" s="48">
        <f>IF(D4486="","",IF(L4486=1,MAX(0,'Debt Inputs'!$B$2-SUM($G$4406:$G$4505)),0))</f>
        <v/>
      </c>
      <c r="I4486" s="48">
        <f>IF(D4486="","",MIN(D4486+F4486,G4486+H4486))</f>
        <v/>
      </c>
      <c r="J4486" s="48">
        <f>IF(D4486="","",MIN(D4486,MAX(0,I4486-F4486)))</f>
        <v/>
      </c>
      <c r="K4486" s="48">
        <f>IF(D4486="","",MAX(0,D4486+F4486-I4486))</f>
        <v/>
      </c>
      <c r="L4486" s="18">
        <f>IF(D4486="","",IF(D4486&lt;=0,"",1+COUNTIFS($D$4406:$D$4505,"&gt;0",$E$4406:$E$4505,"&gt;"&amp;E4486)))</f>
        <v/>
      </c>
      <c r="M4486" s="18">
        <f>IF(D4486="","",IF(AND(K4486&gt;0,L4486=1),"Yes","No"))</f>
        <v/>
      </c>
      <c r="N4486" s="48">
        <f>IF(D4486="","",N4386+F4486)</f>
        <v/>
      </c>
      <c r="O4486" s="47">
        <f>IF(D4486="","",IF(AND(K4486=0,K4386&gt;0),C4486,""))</f>
        <v/>
      </c>
    </row>
    <row r="4487">
      <c r="A4487" s="49">
        <f>IF(B4487="","",DATE(YEAR('Debt Inputs'!$E$2),MONTH('Debt Inputs'!$E$2)+44,1))</f>
        <v/>
      </c>
      <c r="B4487" s="23">
        <f>IF('Debt Inputs'!A87="","",'Debt Inputs'!A87)</f>
        <v/>
      </c>
      <c r="C4487" s="24">
        <f>IF(B4487="","",IFERROR(VLOOKUP(B4487,'Debt Inputs'!$A$6:$M$105,2,FALSE),""))</f>
        <v/>
      </c>
      <c r="D4487" s="50">
        <f>IF(B4487="","",K4387)</f>
        <v/>
      </c>
      <c r="E4487" s="26">
        <f>IF(B4487="","",IFERROR(VLOOKUP(B4487,'Debt Inputs'!$A$6:$M$105,5,FALSE),0))</f>
        <v/>
      </c>
      <c r="F4487" s="50">
        <f>IF(D4487="","",IFERROR(D4487*E4487/12,0))</f>
        <v/>
      </c>
      <c r="G4487" s="50">
        <f>IF(D4487="","",MIN(IFERROR(VLOOKUP(B4487,'Debt Inputs'!$A$6:$M$105,7,FALSE),0),D4487+F4487))</f>
        <v/>
      </c>
      <c r="H4487" s="50">
        <f>IF(D4487="","",IF(L4487=1,MAX(0,'Debt Inputs'!$B$2-SUM($G$4406:$G$4505)),0))</f>
        <v/>
      </c>
      <c r="I4487" s="50">
        <f>IF(D4487="","",MIN(D4487+F4487,G4487+H4487))</f>
        <v/>
      </c>
      <c r="J4487" s="50">
        <f>IF(D4487="","",MIN(D4487,MAX(0,I4487-F4487)))</f>
        <v/>
      </c>
      <c r="K4487" s="50">
        <f>IF(D4487="","",MAX(0,D4487+F4487-I4487))</f>
        <v/>
      </c>
      <c r="L4487" s="23">
        <f>IF(D4487="","",IF(D4487&lt;=0,"",1+COUNTIFS($D$4406:$D$4505,"&gt;0",$E$4406:$E$4505,"&gt;"&amp;E4487)))</f>
        <v/>
      </c>
      <c r="M4487" s="23">
        <f>IF(D4487="","",IF(AND(K4487&gt;0,L4487=1),"Yes","No"))</f>
        <v/>
      </c>
      <c r="N4487" s="50">
        <f>IF(D4487="","",N4387+F4487)</f>
        <v/>
      </c>
      <c r="O4487" s="49">
        <f>IF(D4487="","",IF(AND(K4487=0,K4387&gt;0),C4487,""))</f>
        <v/>
      </c>
    </row>
    <row r="4488">
      <c r="A4488" s="47">
        <f>IF(B4488="","",DATE(YEAR('Debt Inputs'!$E$2),MONTH('Debt Inputs'!$E$2)+44,1))</f>
        <v/>
      </c>
      <c r="B4488" s="18">
        <f>IF('Debt Inputs'!A88="","",'Debt Inputs'!A88)</f>
        <v/>
      </c>
      <c r="C4488" s="19">
        <f>IF(B4488="","",IFERROR(VLOOKUP(B4488,'Debt Inputs'!$A$6:$M$105,2,FALSE),""))</f>
        <v/>
      </c>
      <c r="D4488" s="48">
        <f>IF(B4488="","",K4388)</f>
        <v/>
      </c>
      <c r="E4488" s="21">
        <f>IF(B4488="","",IFERROR(VLOOKUP(B4488,'Debt Inputs'!$A$6:$M$105,5,FALSE),0))</f>
        <v/>
      </c>
      <c r="F4488" s="48">
        <f>IF(D4488="","",IFERROR(D4488*E4488/12,0))</f>
        <v/>
      </c>
      <c r="G4488" s="48">
        <f>IF(D4488="","",MIN(IFERROR(VLOOKUP(B4488,'Debt Inputs'!$A$6:$M$105,7,FALSE),0),D4488+F4488))</f>
        <v/>
      </c>
      <c r="H4488" s="48">
        <f>IF(D4488="","",IF(L4488=1,MAX(0,'Debt Inputs'!$B$2-SUM($G$4406:$G$4505)),0))</f>
        <v/>
      </c>
      <c r="I4488" s="48">
        <f>IF(D4488="","",MIN(D4488+F4488,G4488+H4488))</f>
        <v/>
      </c>
      <c r="J4488" s="48">
        <f>IF(D4488="","",MIN(D4488,MAX(0,I4488-F4488)))</f>
        <v/>
      </c>
      <c r="K4488" s="48">
        <f>IF(D4488="","",MAX(0,D4488+F4488-I4488))</f>
        <v/>
      </c>
      <c r="L4488" s="18">
        <f>IF(D4488="","",IF(D4488&lt;=0,"",1+COUNTIFS($D$4406:$D$4505,"&gt;0",$E$4406:$E$4505,"&gt;"&amp;E4488)))</f>
        <v/>
      </c>
      <c r="M4488" s="18">
        <f>IF(D4488="","",IF(AND(K4488&gt;0,L4488=1),"Yes","No"))</f>
        <v/>
      </c>
      <c r="N4488" s="48">
        <f>IF(D4488="","",N4388+F4488)</f>
        <v/>
      </c>
      <c r="O4488" s="47">
        <f>IF(D4488="","",IF(AND(K4488=0,K4388&gt;0),C4488,""))</f>
        <v/>
      </c>
    </row>
    <row r="4489">
      <c r="A4489" s="49">
        <f>IF(B4489="","",DATE(YEAR('Debt Inputs'!$E$2),MONTH('Debt Inputs'!$E$2)+44,1))</f>
        <v/>
      </c>
      <c r="B4489" s="23">
        <f>IF('Debt Inputs'!A89="","",'Debt Inputs'!A89)</f>
        <v/>
      </c>
      <c r="C4489" s="24">
        <f>IF(B4489="","",IFERROR(VLOOKUP(B4489,'Debt Inputs'!$A$6:$M$105,2,FALSE),""))</f>
        <v/>
      </c>
      <c r="D4489" s="50">
        <f>IF(B4489="","",K4389)</f>
        <v/>
      </c>
      <c r="E4489" s="26">
        <f>IF(B4489="","",IFERROR(VLOOKUP(B4489,'Debt Inputs'!$A$6:$M$105,5,FALSE),0))</f>
        <v/>
      </c>
      <c r="F4489" s="50">
        <f>IF(D4489="","",IFERROR(D4489*E4489/12,0))</f>
        <v/>
      </c>
      <c r="G4489" s="50">
        <f>IF(D4489="","",MIN(IFERROR(VLOOKUP(B4489,'Debt Inputs'!$A$6:$M$105,7,FALSE),0),D4489+F4489))</f>
        <v/>
      </c>
      <c r="H4489" s="50">
        <f>IF(D4489="","",IF(L4489=1,MAX(0,'Debt Inputs'!$B$2-SUM($G$4406:$G$4505)),0))</f>
        <v/>
      </c>
      <c r="I4489" s="50">
        <f>IF(D4489="","",MIN(D4489+F4489,G4489+H4489))</f>
        <v/>
      </c>
      <c r="J4489" s="50">
        <f>IF(D4489="","",MIN(D4489,MAX(0,I4489-F4489)))</f>
        <v/>
      </c>
      <c r="K4489" s="50">
        <f>IF(D4489="","",MAX(0,D4489+F4489-I4489))</f>
        <v/>
      </c>
      <c r="L4489" s="23">
        <f>IF(D4489="","",IF(D4489&lt;=0,"",1+COUNTIFS($D$4406:$D$4505,"&gt;0",$E$4406:$E$4505,"&gt;"&amp;E4489)))</f>
        <v/>
      </c>
      <c r="M4489" s="23">
        <f>IF(D4489="","",IF(AND(K4489&gt;0,L4489=1),"Yes","No"))</f>
        <v/>
      </c>
      <c r="N4489" s="50">
        <f>IF(D4489="","",N4389+F4489)</f>
        <v/>
      </c>
      <c r="O4489" s="49">
        <f>IF(D4489="","",IF(AND(K4489=0,K4389&gt;0),C4489,""))</f>
        <v/>
      </c>
    </row>
    <row r="4490">
      <c r="A4490" s="47">
        <f>IF(B4490="","",DATE(YEAR('Debt Inputs'!$E$2),MONTH('Debt Inputs'!$E$2)+44,1))</f>
        <v/>
      </c>
      <c r="B4490" s="18">
        <f>IF('Debt Inputs'!A90="","",'Debt Inputs'!A90)</f>
        <v/>
      </c>
      <c r="C4490" s="19">
        <f>IF(B4490="","",IFERROR(VLOOKUP(B4490,'Debt Inputs'!$A$6:$M$105,2,FALSE),""))</f>
        <v/>
      </c>
      <c r="D4490" s="48">
        <f>IF(B4490="","",K4390)</f>
        <v/>
      </c>
      <c r="E4490" s="21">
        <f>IF(B4490="","",IFERROR(VLOOKUP(B4490,'Debt Inputs'!$A$6:$M$105,5,FALSE),0))</f>
        <v/>
      </c>
      <c r="F4490" s="48">
        <f>IF(D4490="","",IFERROR(D4490*E4490/12,0))</f>
        <v/>
      </c>
      <c r="G4490" s="48">
        <f>IF(D4490="","",MIN(IFERROR(VLOOKUP(B4490,'Debt Inputs'!$A$6:$M$105,7,FALSE),0),D4490+F4490))</f>
        <v/>
      </c>
      <c r="H4490" s="48">
        <f>IF(D4490="","",IF(L4490=1,MAX(0,'Debt Inputs'!$B$2-SUM($G$4406:$G$4505)),0))</f>
        <v/>
      </c>
      <c r="I4490" s="48">
        <f>IF(D4490="","",MIN(D4490+F4490,G4490+H4490))</f>
        <v/>
      </c>
      <c r="J4490" s="48">
        <f>IF(D4490="","",MIN(D4490,MAX(0,I4490-F4490)))</f>
        <v/>
      </c>
      <c r="K4490" s="48">
        <f>IF(D4490="","",MAX(0,D4490+F4490-I4490))</f>
        <v/>
      </c>
      <c r="L4490" s="18">
        <f>IF(D4490="","",IF(D4490&lt;=0,"",1+COUNTIFS($D$4406:$D$4505,"&gt;0",$E$4406:$E$4505,"&gt;"&amp;E4490)))</f>
        <v/>
      </c>
      <c r="M4490" s="18">
        <f>IF(D4490="","",IF(AND(K4490&gt;0,L4490=1),"Yes","No"))</f>
        <v/>
      </c>
      <c r="N4490" s="48">
        <f>IF(D4490="","",N4390+F4490)</f>
        <v/>
      </c>
      <c r="O4490" s="47">
        <f>IF(D4490="","",IF(AND(K4490=0,K4390&gt;0),C4490,""))</f>
        <v/>
      </c>
    </row>
    <row r="4491">
      <c r="A4491" s="49">
        <f>IF(B4491="","",DATE(YEAR('Debt Inputs'!$E$2),MONTH('Debt Inputs'!$E$2)+44,1))</f>
        <v/>
      </c>
      <c r="B4491" s="23">
        <f>IF('Debt Inputs'!A91="","",'Debt Inputs'!A91)</f>
        <v/>
      </c>
      <c r="C4491" s="24">
        <f>IF(B4491="","",IFERROR(VLOOKUP(B4491,'Debt Inputs'!$A$6:$M$105,2,FALSE),""))</f>
        <v/>
      </c>
      <c r="D4491" s="50">
        <f>IF(B4491="","",K4391)</f>
        <v/>
      </c>
      <c r="E4491" s="26">
        <f>IF(B4491="","",IFERROR(VLOOKUP(B4491,'Debt Inputs'!$A$6:$M$105,5,FALSE),0))</f>
        <v/>
      </c>
      <c r="F4491" s="50">
        <f>IF(D4491="","",IFERROR(D4491*E4491/12,0))</f>
        <v/>
      </c>
      <c r="G4491" s="50">
        <f>IF(D4491="","",MIN(IFERROR(VLOOKUP(B4491,'Debt Inputs'!$A$6:$M$105,7,FALSE),0),D4491+F4491))</f>
        <v/>
      </c>
      <c r="H4491" s="50">
        <f>IF(D4491="","",IF(L4491=1,MAX(0,'Debt Inputs'!$B$2-SUM($G$4406:$G$4505)),0))</f>
        <v/>
      </c>
      <c r="I4491" s="50">
        <f>IF(D4491="","",MIN(D4491+F4491,G4491+H4491))</f>
        <v/>
      </c>
      <c r="J4491" s="50">
        <f>IF(D4491="","",MIN(D4491,MAX(0,I4491-F4491)))</f>
        <v/>
      </c>
      <c r="K4491" s="50">
        <f>IF(D4491="","",MAX(0,D4491+F4491-I4491))</f>
        <v/>
      </c>
      <c r="L4491" s="23">
        <f>IF(D4491="","",IF(D4491&lt;=0,"",1+COUNTIFS($D$4406:$D$4505,"&gt;0",$E$4406:$E$4505,"&gt;"&amp;E4491)))</f>
        <v/>
      </c>
      <c r="M4491" s="23">
        <f>IF(D4491="","",IF(AND(K4491&gt;0,L4491=1),"Yes","No"))</f>
        <v/>
      </c>
      <c r="N4491" s="50">
        <f>IF(D4491="","",N4391+F4491)</f>
        <v/>
      </c>
      <c r="O4491" s="49">
        <f>IF(D4491="","",IF(AND(K4491=0,K4391&gt;0),C4491,""))</f>
        <v/>
      </c>
    </row>
    <row r="4492">
      <c r="A4492" s="47">
        <f>IF(B4492="","",DATE(YEAR('Debt Inputs'!$E$2),MONTH('Debt Inputs'!$E$2)+44,1))</f>
        <v/>
      </c>
      <c r="B4492" s="18">
        <f>IF('Debt Inputs'!A92="","",'Debt Inputs'!A92)</f>
        <v/>
      </c>
      <c r="C4492" s="19">
        <f>IF(B4492="","",IFERROR(VLOOKUP(B4492,'Debt Inputs'!$A$6:$M$105,2,FALSE),""))</f>
        <v/>
      </c>
      <c r="D4492" s="48">
        <f>IF(B4492="","",K4392)</f>
        <v/>
      </c>
      <c r="E4492" s="21">
        <f>IF(B4492="","",IFERROR(VLOOKUP(B4492,'Debt Inputs'!$A$6:$M$105,5,FALSE),0))</f>
        <v/>
      </c>
      <c r="F4492" s="48">
        <f>IF(D4492="","",IFERROR(D4492*E4492/12,0))</f>
        <v/>
      </c>
      <c r="G4492" s="48">
        <f>IF(D4492="","",MIN(IFERROR(VLOOKUP(B4492,'Debt Inputs'!$A$6:$M$105,7,FALSE),0),D4492+F4492))</f>
        <v/>
      </c>
      <c r="H4492" s="48">
        <f>IF(D4492="","",IF(L4492=1,MAX(0,'Debt Inputs'!$B$2-SUM($G$4406:$G$4505)),0))</f>
        <v/>
      </c>
      <c r="I4492" s="48">
        <f>IF(D4492="","",MIN(D4492+F4492,G4492+H4492))</f>
        <v/>
      </c>
      <c r="J4492" s="48">
        <f>IF(D4492="","",MIN(D4492,MAX(0,I4492-F4492)))</f>
        <v/>
      </c>
      <c r="K4492" s="48">
        <f>IF(D4492="","",MAX(0,D4492+F4492-I4492))</f>
        <v/>
      </c>
      <c r="L4492" s="18">
        <f>IF(D4492="","",IF(D4492&lt;=0,"",1+COUNTIFS($D$4406:$D$4505,"&gt;0",$E$4406:$E$4505,"&gt;"&amp;E4492)))</f>
        <v/>
      </c>
      <c r="M4492" s="18">
        <f>IF(D4492="","",IF(AND(K4492&gt;0,L4492=1),"Yes","No"))</f>
        <v/>
      </c>
      <c r="N4492" s="48">
        <f>IF(D4492="","",N4392+F4492)</f>
        <v/>
      </c>
      <c r="O4492" s="47">
        <f>IF(D4492="","",IF(AND(K4492=0,K4392&gt;0),C4492,""))</f>
        <v/>
      </c>
    </row>
    <row r="4493">
      <c r="A4493" s="49">
        <f>IF(B4493="","",DATE(YEAR('Debt Inputs'!$E$2),MONTH('Debt Inputs'!$E$2)+44,1))</f>
        <v/>
      </c>
      <c r="B4493" s="23">
        <f>IF('Debt Inputs'!A93="","",'Debt Inputs'!A93)</f>
        <v/>
      </c>
      <c r="C4493" s="24">
        <f>IF(B4493="","",IFERROR(VLOOKUP(B4493,'Debt Inputs'!$A$6:$M$105,2,FALSE),""))</f>
        <v/>
      </c>
      <c r="D4493" s="50">
        <f>IF(B4493="","",K4393)</f>
        <v/>
      </c>
      <c r="E4493" s="26">
        <f>IF(B4493="","",IFERROR(VLOOKUP(B4493,'Debt Inputs'!$A$6:$M$105,5,FALSE),0))</f>
        <v/>
      </c>
      <c r="F4493" s="50">
        <f>IF(D4493="","",IFERROR(D4493*E4493/12,0))</f>
        <v/>
      </c>
      <c r="G4493" s="50">
        <f>IF(D4493="","",MIN(IFERROR(VLOOKUP(B4493,'Debt Inputs'!$A$6:$M$105,7,FALSE),0),D4493+F4493))</f>
        <v/>
      </c>
      <c r="H4493" s="50">
        <f>IF(D4493="","",IF(L4493=1,MAX(0,'Debt Inputs'!$B$2-SUM($G$4406:$G$4505)),0))</f>
        <v/>
      </c>
      <c r="I4493" s="50">
        <f>IF(D4493="","",MIN(D4493+F4493,G4493+H4493))</f>
        <v/>
      </c>
      <c r="J4493" s="50">
        <f>IF(D4493="","",MIN(D4493,MAX(0,I4493-F4493)))</f>
        <v/>
      </c>
      <c r="K4493" s="50">
        <f>IF(D4493="","",MAX(0,D4493+F4493-I4493))</f>
        <v/>
      </c>
      <c r="L4493" s="23">
        <f>IF(D4493="","",IF(D4493&lt;=0,"",1+COUNTIFS($D$4406:$D$4505,"&gt;0",$E$4406:$E$4505,"&gt;"&amp;E4493)))</f>
        <v/>
      </c>
      <c r="M4493" s="23">
        <f>IF(D4493="","",IF(AND(K4493&gt;0,L4493=1),"Yes","No"))</f>
        <v/>
      </c>
      <c r="N4493" s="50">
        <f>IF(D4493="","",N4393+F4493)</f>
        <v/>
      </c>
      <c r="O4493" s="49">
        <f>IF(D4493="","",IF(AND(K4493=0,K4393&gt;0),C4493,""))</f>
        <v/>
      </c>
    </row>
    <row r="4494">
      <c r="A4494" s="47">
        <f>IF(B4494="","",DATE(YEAR('Debt Inputs'!$E$2),MONTH('Debt Inputs'!$E$2)+44,1))</f>
        <v/>
      </c>
      <c r="B4494" s="18">
        <f>IF('Debt Inputs'!A94="","",'Debt Inputs'!A94)</f>
        <v/>
      </c>
      <c r="C4494" s="19">
        <f>IF(B4494="","",IFERROR(VLOOKUP(B4494,'Debt Inputs'!$A$6:$M$105,2,FALSE),""))</f>
        <v/>
      </c>
      <c r="D4494" s="48">
        <f>IF(B4494="","",K4394)</f>
        <v/>
      </c>
      <c r="E4494" s="21">
        <f>IF(B4494="","",IFERROR(VLOOKUP(B4494,'Debt Inputs'!$A$6:$M$105,5,FALSE),0))</f>
        <v/>
      </c>
      <c r="F4494" s="48">
        <f>IF(D4494="","",IFERROR(D4494*E4494/12,0))</f>
        <v/>
      </c>
      <c r="G4494" s="48">
        <f>IF(D4494="","",MIN(IFERROR(VLOOKUP(B4494,'Debt Inputs'!$A$6:$M$105,7,FALSE),0),D4494+F4494))</f>
        <v/>
      </c>
      <c r="H4494" s="48">
        <f>IF(D4494="","",IF(L4494=1,MAX(0,'Debt Inputs'!$B$2-SUM($G$4406:$G$4505)),0))</f>
        <v/>
      </c>
      <c r="I4494" s="48">
        <f>IF(D4494="","",MIN(D4494+F4494,G4494+H4494))</f>
        <v/>
      </c>
      <c r="J4494" s="48">
        <f>IF(D4494="","",MIN(D4494,MAX(0,I4494-F4494)))</f>
        <v/>
      </c>
      <c r="K4494" s="48">
        <f>IF(D4494="","",MAX(0,D4494+F4494-I4494))</f>
        <v/>
      </c>
      <c r="L4494" s="18">
        <f>IF(D4494="","",IF(D4494&lt;=0,"",1+COUNTIFS($D$4406:$D$4505,"&gt;0",$E$4406:$E$4505,"&gt;"&amp;E4494)))</f>
        <v/>
      </c>
      <c r="M4494" s="18">
        <f>IF(D4494="","",IF(AND(K4494&gt;0,L4494=1),"Yes","No"))</f>
        <v/>
      </c>
      <c r="N4494" s="48">
        <f>IF(D4494="","",N4394+F4494)</f>
        <v/>
      </c>
      <c r="O4494" s="47">
        <f>IF(D4494="","",IF(AND(K4494=0,K4394&gt;0),C4494,""))</f>
        <v/>
      </c>
    </row>
    <row r="4495">
      <c r="A4495" s="49">
        <f>IF(B4495="","",DATE(YEAR('Debt Inputs'!$E$2),MONTH('Debt Inputs'!$E$2)+44,1))</f>
        <v/>
      </c>
      <c r="B4495" s="23">
        <f>IF('Debt Inputs'!A95="","",'Debt Inputs'!A95)</f>
        <v/>
      </c>
      <c r="C4495" s="24">
        <f>IF(B4495="","",IFERROR(VLOOKUP(B4495,'Debt Inputs'!$A$6:$M$105,2,FALSE),""))</f>
        <v/>
      </c>
      <c r="D4495" s="50">
        <f>IF(B4495="","",K4395)</f>
        <v/>
      </c>
      <c r="E4495" s="26">
        <f>IF(B4495="","",IFERROR(VLOOKUP(B4495,'Debt Inputs'!$A$6:$M$105,5,FALSE),0))</f>
        <v/>
      </c>
      <c r="F4495" s="50">
        <f>IF(D4495="","",IFERROR(D4495*E4495/12,0))</f>
        <v/>
      </c>
      <c r="G4495" s="50">
        <f>IF(D4495="","",MIN(IFERROR(VLOOKUP(B4495,'Debt Inputs'!$A$6:$M$105,7,FALSE),0),D4495+F4495))</f>
        <v/>
      </c>
      <c r="H4495" s="50">
        <f>IF(D4495="","",IF(L4495=1,MAX(0,'Debt Inputs'!$B$2-SUM($G$4406:$G$4505)),0))</f>
        <v/>
      </c>
      <c r="I4495" s="50">
        <f>IF(D4495="","",MIN(D4495+F4495,G4495+H4495))</f>
        <v/>
      </c>
      <c r="J4495" s="50">
        <f>IF(D4495="","",MIN(D4495,MAX(0,I4495-F4495)))</f>
        <v/>
      </c>
      <c r="K4495" s="50">
        <f>IF(D4495="","",MAX(0,D4495+F4495-I4495))</f>
        <v/>
      </c>
      <c r="L4495" s="23">
        <f>IF(D4495="","",IF(D4495&lt;=0,"",1+COUNTIFS($D$4406:$D$4505,"&gt;0",$E$4406:$E$4505,"&gt;"&amp;E4495)))</f>
        <v/>
      </c>
      <c r="M4495" s="23">
        <f>IF(D4495="","",IF(AND(K4495&gt;0,L4495=1),"Yes","No"))</f>
        <v/>
      </c>
      <c r="N4495" s="50">
        <f>IF(D4495="","",N4395+F4495)</f>
        <v/>
      </c>
      <c r="O4495" s="49">
        <f>IF(D4495="","",IF(AND(K4495=0,K4395&gt;0),C4495,""))</f>
        <v/>
      </c>
    </row>
    <row r="4496">
      <c r="A4496" s="47">
        <f>IF(B4496="","",DATE(YEAR('Debt Inputs'!$E$2),MONTH('Debt Inputs'!$E$2)+44,1))</f>
        <v/>
      </c>
      <c r="B4496" s="18">
        <f>IF('Debt Inputs'!A96="","",'Debt Inputs'!A96)</f>
        <v/>
      </c>
      <c r="C4496" s="19">
        <f>IF(B4496="","",IFERROR(VLOOKUP(B4496,'Debt Inputs'!$A$6:$M$105,2,FALSE),""))</f>
        <v/>
      </c>
      <c r="D4496" s="48">
        <f>IF(B4496="","",K4396)</f>
        <v/>
      </c>
      <c r="E4496" s="21">
        <f>IF(B4496="","",IFERROR(VLOOKUP(B4496,'Debt Inputs'!$A$6:$M$105,5,FALSE),0))</f>
        <v/>
      </c>
      <c r="F4496" s="48">
        <f>IF(D4496="","",IFERROR(D4496*E4496/12,0))</f>
        <v/>
      </c>
      <c r="G4496" s="48">
        <f>IF(D4496="","",MIN(IFERROR(VLOOKUP(B4496,'Debt Inputs'!$A$6:$M$105,7,FALSE),0),D4496+F4496))</f>
        <v/>
      </c>
      <c r="H4496" s="48">
        <f>IF(D4496="","",IF(L4496=1,MAX(0,'Debt Inputs'!$B$2-SUM($G$4406:$G$4505)),0))</f>
        <v/>
      </c>
      <c r="I4496" s="48">
        <f>IF(D4496="","",MIN(D4496+F4496,G4496+H4496))</f>
        <v/>
      </c>
      <c r="J4496" s="48">
        <f>IF(D4496="","",MIN(D4496,MAX(0,I4496-F4496)))</f>
        <v/>
      </c>
      <c r="K4496" s="48">
        <f>IF(D4496="","",MAX(0,D4496+F4496-I4496))</f>
        <v/>
      </c>
      <c r="L4496" s="18">
        <f>IF(D4496="","",IF(D4496&lt;=0,"",1+COUNTIFS($D$4406:$D$4505,"&gt;0",$E$4406:$E$4505,"&gt;"&amp;E4496)))</f>
        <v/>
      </c>
      <c r="M4496" s="18">
        <f>IF(D4496="","",IF(AND(K4496&gt;0,L4496=1),"Yes","No"))</f>
        <v/>
      </c>
      <c r="N4496" s="48">
        <f>IF(D4496="","",N4396+F4496)</f>
        <v/>
      </c>
      <c r="O4496" s="47">
        <f>IF(D4496="","",IF(AND(K4496=0,K4396&gt;0),C4496,""))</f>
        <v/>
      </c>
    </row>
    <row r="4497">
      <c r="A4497" s="49">
        <f>IF(B4497="","",DATE(YEAR('Debt Inputs'!$E$2),MONTH('Debt Inputs'!$E$2)+44,1))</f>
        <v/>
      </c>
      <c r="B4497" s="23">
        <f>IF('Debt Inputs'!A97="","",'Debt Inputs'!A97)</f>
        <v/>
      </c>
      <c r="C4497" s="24">
        <f>IF(B4497="","",IFERROR(VLOOKUP(B4497,'Debt Inputs'!$A$6:$M$105,2,FALSE),""))</f>
        <v/>
      </c>
      <c r="D4497" s="50">
        <f>IF(B4497="","",K4397)</f>
        <v/>
      </c>
      <c r="E4497" s="26">
        <f>IF(B4497="","",IFERROR(VLOOKUP(B4497,'Debt Inputs'!$A$6:$M$105,5,FALSE),0))</f>
        <v/>
      </c>
      <c r="F4497" s="50">
        <f>IF(D4497="","",IFERROR(D4497*E4497/12,0))</f>
        <v/>
      </c>
      <c r="G4497" s="50">
        <f>IF(D4497="","",MIN(IFERROR(VLOOKUP(B4497,'Debt Inputs'!$A$6:$M$105,7,FALSE),0),D4497+F4497))</f>
        <v/>
      </c>
      <c r="H4497" s="50">
        <f>IF(D4497="","",IF(L4497=1,MAX(0,'Debt Inputs'!$B$2-SUM($G$4406:$G$4505)),0))</f>
        <v/>
      </c>
      <c r="I4497" s="50">
        <f>IF(D4497="","",MIN(D4497+F4497,G4497+H4497))</f>
        <v/>
      </c>
      <c r="J4497" s="50">
        <f>IF(D4497="","",MIN(D4497,MAX(0,I4497-F4497)))</f>
        <v/>
      </c>
      <c r="K4497" s="50">
        <f>IF(D4497="","",MAX(0,D4497+F4497-I4497))</f>
        <v/>
      </c>
      <c r="L4497" s="23">
        <f>IF(D4497="","",IF(D4497&lt;=0,"",1+COUNTIFS($D$4406:$D$4505,"&gt;0",$E$4406:$E$4505,"&gt;"&amp;E4497)))</f>
        <v/>
      </c>
      <c r="M4497" s="23">
        <f>IF(D4497="","",IF(AND(K4497&gt;0,L4497=1),"Yes","No"))</f>
        <v/>
      </c>
      <c r="N4497" s="50">
        <f>IF(D4497="","",N4397+F4497)</f>
        <v/>
      </c>
      <c r="O4497" s="49">
        <f>IF(D4497="","",IF(AND(K4497=0,K4397&gt;0),C4497,""))</f>
        <v/>
      </c>
    </row>
    <row r="4498">
      <c r="A4498" s="47">
        <f>IF(B4498="","",DATE(YEAR('Debt Inputs'!$E$2),MONTH('Debt Inputs'!$E$2)+44,1))</f>
        <v/>
      </c>
      <c r="B4498" s="18">
        <f>IF('Debt Inputs'!A98="","",'Debt Inputs'!A98)</f>
        <v/>
      </c>
      <c r="C4498" s="19">
        <f>IF(B4498="","",IFERROR(VLOOKUP(B4498,'Debt Inputs'!$A$6:$M$105,2,FALSE),""))</f>
        <v/>
      </c>
      <c r="D4498" s="48">
        <f>IF(B4498="","",K4398)</f>
        <v/>
      </c>
      <c r="E4498" s="21">
        <f>IF(B4498="","",IFERROR(VLOOKUP(B4498,'Debt Inputs'!$A$6:$M$105,5,FALSE),0))</f>
        <v/>
      </c>
      <c r="F4498" s="48">
        <f>IF(D4498="","",IFERROR(D4498*E4498/12,0))</f>
        <v/>
      </c>
      <c r="G4498" s="48">
        <f>IF(D4498="","",MIN(IFERROR(VLOOKUP(B4498,'Debt Inputs'!$A$6:$M$105,7,FALSE),0),D4498+F4498))</f>
        <v/>
      </c>
      <c r="H4498" s="48">
        <f>IF(D4498="","",IF(L4498=1,MAX(0,'Debt Inputs'!$B$2-SUM($G$4406:$G$4505)),0))</f>
        <v/>
      </c>
      <c r="I4498" s="48">
        <f>IF(D4498="","",MIN(D4498+F4498,G4498+H4498))</f>
        <v/>
      </c>
      <c r="J4498" s="48">
        <f>IF(D4498="","",MIN(D4498,MAX(0,I4498-F4498)))</f>
        <v/>
      </c>
      <c r="K4498" s="48">
        <f>IF(D4498="","",MAX(0,D4498+F4498-I4498))</f>
        <v/>
      </c>
      <c r="L4498" s="18">
        <f>IF(D4498="","",IF(D4498&lt;=0,"",1+COUNTIFS($D$4406:$D$4505,"&gt;0",$E$4406:$E$4505,"&gt;"&amp;E4498)))</f>
        <v/>
      </c>
      <c r="M4498" s="18">
        <f>IF(D4498="","",IF(AND(K4498&gt;0,L4498=1),"Yes","No"))</f>
        <v/>
      </c>
      <c r="N4498" s="48">
        <f>IF(D4498="","",N4398+F4498)</f>
        <v/>
      </c>
      <c r="O4498" s="47">
        <f>IF(D4498="","",IF(AND(K4498=0,K4398&gt;0),C4498,""))</f>
        <v/>
      </c>
    </row>
    <row r="4499">
      <c r="A4499" s="49">
        <f>IF(B4499="","",DATE(YEAR('Debt Inputs'!$E$2),MONTH('Debt Inputs'!$E$2)+44,1))</f>
        <v/>
      </c>
      <c r="B4499" s="23">
        <f>IF('Debt Inputs'!A99="","",'Debt Inputs'!A99)</f>
        <v/>
      </c>
      <c r="C4499" s="24">
        <f>IF(B4499="","",IFERROR(VLOOKUP(B4499,'Debt Inputs'!$A$6:$M$105,2,FALSE),""))</f>
        <v/>
      </c>
      <c r="D4499" s="50">
        <f>IF(B4499="","",K4399)</f>
        <v/>
      </c>
      <c r="E4499" s="26">
        <f>IF(B4499="","",IFERROR(VLOOKUP(B4499,'Debt Inputs'!$A$6:$M$105,5,FALSE),0))</f>
        <v/>
      </c>
      <c r="F4499" s="50">
        <f>IF(D4499="","",IFERROR(D4499*E4499/12,0))</f>
        <v/>
      </c>
      <c r="G4499" s="50">
        <f>IF(D4499="","",MIN(IFERROR(VLOOKUP(B4499,'Debt Inputs'!$A$6:$M$105,7,FALSE),0),D4499+F4499))</f>
        <v/>
      </c>
      <c r="H4499" s="50">
        <f>IF(D4499="","",IF(L4499=1,MAX(0,'Debt Inputs'!$B$2-SUM($G$4406:$G$4505)),0))</f>
        <v/>
      </c>
      <c r="I4499" s="50">
        <f>IF(D4499="","",MIN(D4499+F4499,G4499+H4499))</f>
        <v/>
      </c>
      <c r="J4499" s="50">
        <f>IF(D4499="","",MIN(D4499,MAX(0,I4499-F4499)))</f>
        <v/>
      </c>
      <c r="K4499" s="50">
        <f>IF(D4499="","",MAX(0,D4499+F4499-I4499))</f>
        <v/>
      </c>
      <c r="L4499" s="23">
        <f>IF(D4499="","",IF(D4499&lt;=0,"",1+COUNTIFS($D$4406:$D$4505,"&gt;0",$E$4406:$E$4505,"&gt;"&amp;E4499)))</f>
        <v/>
      </c>
      <c r="M4499" s="23">
        <f>IF(D4499="","",IF(AND(K4499&gt;0,L4499=1),"Yes","No"))</f>
        <v/>
      </c>
      <c r="N4499" s="50">
        <f>IF(D4499="","",N4399+F4499)</f>
        <v/>
      </c>
      <c r="O4499" s="49">
        <f>IF(D4499="","",IF(AND(K4499=0,K4399&gt;0),C4499,""))</f>
        <v/>
      </c>
    </row>
    <row r="4500">
      <c r="A4500" s="47">
        <f>IF(B4500="","",DATE(YEAR('Debt Inputs'!$E$2),MONTH('Debt Inputs'!$E$2)+44,1))</f>
        <v/>
      </c>
      <c r="B4500" s="18">
        <f>IF('Debt Inputs'!A100="","",'Debt Inputs'!A100)</f>
        <v/>
      </c>
      <c r="C4500" s="19">
        <f>IF(B4500="","",IFERROR(VLOOKUP(B4500,'Debt Inputs'!$A$6:$M$105,2,FALSE),""))</f>
        <v/>
      </c>
      <c r="D4500" s="48">
        <f>IF(B4500="","",K4400)</f>
        <v/>
      </c>
      <c r="E4500" s="21">
        <f>IF(B4500="","",IFERROR(VLOOKUP(B4500,'Debt Inputs'!$A$6:$M$105,5,FALSE),0))</f>
        <v/>
      </c>
      <c r="F4500" s="48">
        <f>IF(D4500="","",IFERROR(D4500*E4500/12,0))</f>
        <v/>
      </c>
      <c r="G4500" s="48">
        <f>IF(D4500="","",MIN(IFERROR(VLOOKUP(B4500,'Debt Inputs'!$A$6:$M$105,7,FALSE),0),D4500+F4500))</f>
        <v/>
      </c>
      <c r="H4500" s="48">
        <f>IF(D4500="","",IF(L4500=1,MAX(0,'Debt Inputs'!$B$2-SUM($G$4406:$G$4505)),0))</f>
        <v/>
      </c>
      <c r="I4500" s="48">
        <f>IF(D4500="","",MIN(D4500+F4500,G4500+H4500))</f>
        <v/>
      </c>
      <c r="J4500" s="48">
        <f>IF(D4500="","",MIN(D4500,MAX(0,I4500-F4500)))</f>
        <v/>
      </c>
      <c r="K4500" s="48">
        <f>IF(D4500="","",MAX(0,D4500+F4500-I4500))</f>
        <v/>
      </c>
      <c r="L4500" s="18">
        <f>IF(D4500="","",IF(D4500&lt;=0,"",1+COUNTIFS($D$4406:$D$4505,"&gt;0",$E$4406:$E$4505,"&gt;"&amp;E4500)))</f>
        <v/>
      </c>
      <c r="M4500" s="18">
        <f>IF(D4500="","",IF(AND(K4500&gt;0,L4500=1),"Yes","No"))</f>
        <v/>
      </c>
      <c r="N4500" s="48">
        <f>IF(D4500="","",N4400+F4500)</f>
        <v/>
      </c>
      <c r="O4500" s="47">
        <f>IF(D4500="","",IF(AND(K4500=0,K4400&gt;0),C4500,""))</f>
        <v/>
      </c>
    </row>
    <row r="4501">
      <c r="A4501" s="49">
        <f>IF(B4501="","",DATE(YEAR('Debt Inputs'!$E$2),MONTH('Debt Inputs'!$E$2)+44,1))</f>
        <v/>
      </c>
      <c r="B4501" s="23">
        <f>IF('Debt Inputs'!A101="","",'Debt Inputs'!A101)</f>
        <v/>
      </c>
      <c r="C4501" s="24">
        <f>IF(B4501="","",IFERROR(VLOOKUP(B4501,'Debt Inputs'!$A$6:$M$105,2,FALSE),""))</f>
        <v/>
      </c>
      <c r="D4501" s="50">
        <f>IF(B4501="","",K4401)</f>
        <v/>
      </c>
      <c r="E4501" s="26">
        <f>IF(B4501="","",IFERROR(VLOOKUP(B4501,'Debt Inputs'!$A$6:$M$105,5,FALSE),0))</f>
        <v/>
      </c>
      <c r="F4501" s="50">
        <f>IF(D4501="","",IFERROR(D4501*E4501/12,0))</f>
        <v/>
      </c>
      <c r="G4501" s="50">
        <f>IF(D4501="","",MIN(IFERROR(VLOOKUP(B4501,'Debt Inputs'!$A$6:$M$105,7,FALSE),0),D4501+F4501))</f>
        <v/>
      </c>
      <c r="H4501" s="50">
        <f>IF(D4501="","",IF(L4501=1,MAX(0,'Debt Inputs'!$B$2-SUM($G$4406:$G$4505)),0))</f>
        <v/>
      </c>
      <c r="I4501" s="50">
        <f>IF(D4501="","",MIN(D4501+F4501,G4501+H4501))</f>
        <v/>
      </c>
      <c r="J4501" s="50">
        <f>IF(D4501="","",MIN(D4501,MAX(0,I4501-F4501)))</f>
        <v/>
      </c>
      <c r="K4501" s="50">
        <f>IF(D4501="","",MAX(0,D4501+F4501-I4501))</f>
        <v/>
      </c>
      <c r="L4501" s="23">
        <f>IF(D4501="","",IF(D4501&lt;=0,"",1+COUNTIFS($D$4406:$D$4505,"&gt;0",$E$4406:$E$4505,"&gt;"&amp;E4501)))</f>
        <v/>
      </c>
      <c r="M4501" s="23">
        <f>IF(D4501="","",IF(AND(K4501&gt;0,L4501=1),"Yes","No"))</f>
        <v/>
      </c>
      <c r="N4501" s="50">
        <f>IF(D4501="","",N4401+F4501)</f>
        <v/>
      </c>
      <c r="O4501" s="49">
        <f>IF(D4501="","",IF(AND(K4501=0,K4401&gt;0),C4501,""))</f>
        <v/>
      </c>
    </row>
    <row r="4502">
      <c r="A4502" s="47">
        <f>IF(B4502="","",DATE(YEAR('Debt Inputs'!$E$2),MONTH('Debt Inputs'!$E$2)+44,1))</f>
        <v/>
      </c>
      <c r="B4502" s="18">
        <f>IF('Debt Inputs'!A102="","",'Debt Inputs'!A102)</f>
        <v/>
      </c>
      <c r="C4502" s="19">
        <f>IF(B4502="","",IFERROR(VLOOKUP(B4502,'Debt Inputs'!$A$6:$M$105,2,FALSE),""))</f>
        <v/>
      </c>
      <c r="D4502" s="48">
        <f>IF(B4502="","",K4402)</f>
        <v/>
      </c>
      <c r="E4502" s="21">
        <f>IF(B4502="","",IFERROR(VLOOKUP(B4502,'Debt Inputs'!$A$6:$M$105,5,FALSE),0))</f>
        <v/>
      </c>
      <c r="F4502" s="48">
        <f>IF(D4502="","",IFERROR(D4502*E4502/12,0))</f>
        <v/>
      </c>
      <c r="G4502" s="48">
        <f>IF(D4502="","",MIN(IFERROR(VLOOKUP(B4502,'Debt Inputs'!$A$6:$M$105,7,FALSE),0),D4502+F4502))</f>
        <v/>
      </c>
      <c r="H4502" s="48">
        <f>IF(D4502="","",IF(L4502=1,MAX(0,'Debt Inputs'!$B$2-SUM($G$4406:$G$4505)),0))</f>
        <v/>
      </c>
      <c r="I4502" s="48">
        <f>IF(D4502="","",MIN(D4502+F4502,G4502+H4502))</f>
        <v/>
      </c>
      <c r="J4502" s="48">
        <f>IF(D4502="","",MIN(D4502,MAX(0,I4502-F4502)))</f>
        <v/>
      </c>
      <c r="K4502" s="48">
        <f>IF(D4502="","",MAX(0,D4502+F4502-I4502))</f>
        <v/>
      </c>
      <c r="L4502" s="18">
        <f>IF(D4502="","",IF(D4502&lt;=0,"",1+COUNTIFS($D$4406:$D$4505,"&gt;0",$E$4406:$E$4505,"&gt;"&amp;E4502)))</f>
        <v/>
      </c>
      <c r="M4502" s="18">
        <f>IF(D4502="","",IF(AND(K4502&gt;0,L4502=1),"Yes","No"))</f>
        <v/>
      </c>
      <c r="N4502" s="48">
        <f>IF(D4502="","",N4402+F4502)</f>
        <v/>
      </c>
      <c r="O4502" s="47">
        <f>IF(D4502="","",IF(AND(K4502=0,K4402&gt;0),C4502,""))</f>
        <v/>
      </c>
    </row>
    <row r="4503">
      <c r="A4503" s="49">
        <f>IF(B4503="","",DATE(YEAR('Debt Inputs'!$E$2),MONTH('Debt Inputs'!$E$2)+44,1))</f>
        <v/>
      </c>
      <c r="B4503" s="23">
        <f>IF('Debt Inputs'!A103="","",'Debt Inputs'!A103)</f>
        <v/>
      </c>
      <c r="C4503" s="24">
        <f>IF(B4503="","",IFERROR(VLOOKUP(B4503,'Debt Inputs'!$A$6:$M$105,2,FALSE),""))</f>
        <v/>
      </c>
      <c r="D4503" s="50">
        <f>IF(B4503="","",K4403)</f>
        <v/>
      </c>
      <c r="E4503" s="26">
        <f>IF(B4503="","",IFERROR(VLOOKUP(B4503,'Debt Inputs'!$A$6:$M$105,5,FALSE),0))</f>
        <v/>
      </c>
      <c r="F4503" s="50">
        <f>IF(D4503="","",IFERROR(D4503*E4503/12,0))</f>
        <v/>
      </c>
      <c r="G4503" s="50">
        <f>IF(D4503="","",MIN(IFERROR(VLOOKUP(B4503,'Debt Inputs'!$A$6:$M$105,7,FALSE),0),D4503+F4503))</f>
        <v/>
      </c>
      <c r="H4503" s="50">
        <f>IF(D4503="","",IF(L4503=1,MAX(0,'Debt Inputs'!$B$2-SUM($G$4406:$G$4505)),0))</f>
        <v/>
      </c>
      <c r="I4503" s="50">
        <f>IF(D4503="","",MIN(D4503+F4503,G4503+H4503))</f>
        <v/>
      </c>
      <c r="J4503" s="50">
        <f>IF(D4503="","",MIN(D4503,MAX(0,I4503-F4503)))</f>
        <v/>
      </c>
      <c r="K4503" s="50">
        <f>IF(D4503="","",MAX(0,D4503+F4503-I4503))</f>
        <v/>
      </c>
      <c r="L4503" s="23">
        <f>IF(D4503="","",IF(D4503&lt;=0,"",1+COUNTIFS($D$4406:$D$4505,"&gt;0",$E$4406:$E$4505,"&gt;"&amp;E4503)))</f>
        <v/>
      </c>
      <c r="M4503" s="23">
        <f>IF(D4503="","",IF(AND(K4503&gt;0,L4503=1),"Yes","No"))</f>
        <v/>
      </c>
      <c r="N4503" s="50">
        <f>IF(D4503="","",N4403+F4503)</f>
        <v/>
      </c>
      <c r="O4503" s="49">
        <f>IF(D4503="","",IF(AND(K4503=0,K4403&gt;0),C4503,""))</f>
        <v/>
      </c>
    </row>
    <row r="4504">
      <c r="A4504" s="47">
        <f>IF(B4504="","",DATE(YEAR('Debt Inputs'!$E$2),MONTH('Debt Inputs'!$E$2)+44,1))</f>
        <v/>
      </c>
      <c r="B4504" s="18">
        <f>IF('Debt Inputs'!A104="","",'Debt Inputs'!A104)</f>
        <v/>
      </c>
      <c r="C4504" s="19">
        <f>IF(B4504="","",IFERROR(VLOOKUP(B4504,'Debt Inputs'!$A$6:$M$105,2,FALSE),""))</f>
        <v/>
      </c>
      <c r="D4504" s="48">
        <f>IF(B4504="","",K4404)</f>
        <v/>
      </c>
      <c r="E4504" s="21">
        <f>IF(B4504="","",IFERROR(VLOOKUP(B4504,'Debt Inputs'!$A$6:$M$105,5,FALSE),0))</f>
        <v/>
      </c>
      <c r="F4504" s="48">
        <f>IF(D4504="","",IFERROR(D4504*E4504/12,0))</f>
        <v/>
      </c>
      <c r="G4504" s="48">
        <f>IF(D4504="","",MIN(IFERROR(VLOOKUP(B4504,'Debt Inputs'!$A$6:$M$105,7,FALSE),0),D4504+F4504))</f>
        <v/>
      </c>
      <c r="H4504" s="48">
        <f>IF(D4504="","",IF(L4504=1,MAX(0,'Debt Inputs'!$B$2-SUM($G$4406:$G$4505)),0))</f>
        <v/>
      </c>
      <c r="I4504" s="48">
        <f>IF(D4504="","",MIN(D4504+F4504,G4504+H4504))</f>
        <v/>
      </c>
      <c r="J4504" s="48">
        <f>IF(D4504="","",MIN(D4504,MAX(0,I4504-F4504)))</f>
        <v/>
      </c>
      <c r="K4504" s="48">
        <f>IF(D4504="","",MAX(0,D4504+F4504-I4504))</f>
        <v/>
      </c>
      <c r="L4504" s="18">
        <f>IF(D4504="","",IF(D4504&lt;=0,"",1+COUNTIFS($D$4406:$D$4505,"&gt;0",$E$4406:$E$4505,"&gt;"&amp;E4504)))</f>
        <v/>
      </c>
      <c r="M4504" s="18">
        <f>IF(D4504="","",IF(AND(K4504&gt;0,L4504=1),"Yes","No"))</f>
        <v/>
      </c>
      <c r="N4504" s="48">
        <f>IF(D4504="","",N4404+F4504)</f>
        <v/>
      </c>
      <c r="O4504" s="47">
        <f>IF(D4504="","",IF(AND(K4504=0,K4404&gt;0),C4504,""))</f>
        <v/>
      </c>
    </row>
    <row r="4505">
      <c r="A4505" s="49">
        <f>IF(B4505="","",DATE(YEAR('Debt Inputs'!$E$2),MONTH('Debt Inputs'!$E$2)+44,1))</f>
        <v/>
      </c>
      <c r="B4505" s="23">
        <f>IF('Debt Inputs'!A105="","",'Debt Inputs'!A105)</f>
        <v/>
      </c>
      <c r="C4505" s="24">
        <f>IF(B4505="","",IFERROR(VLOOKUP(B4505,'Debt Inputs'!$A$6:$M$105,2,FALSE),""))</f>
        <v/>
      </c>
      <c r="D4505" s="50">
        <f>IF(B4505="","",K4405)</f>
        <v/>
      </c>
      <c r="E4505" s="26">
        <f>IF(B4505="","",IFERROR(VLOOKUP(B4505,'Debt Inputs'!$A$6:$M$105,5,FALSE),0))</f>
        <v/>
      </c>
      <c r="F4505" s="50">
        <f>IF(D4505="","",IFERROR(D4505*E4505/12,0))</f>
        <v/>
      </c>
      <c r="G4505" s="50">
        <f>IF(D4505="","",MIN(IFERROR(VLOOKUP(B4505,'Debt Inputs'!$A$6:$M$105,7,FALSE),0),D4505+F4505))</f>
        <v/>
      </c>
      <c r="H4505" s="50">
        <f>IF(D4505="","",IF(L4505=1,MAX(0,'Debt Inputs'!$B$2-SUM($G$4406:$G$4505)),0))</f>
        <v/>
      </c>
      <c r="I4505" s="50">
        <f>IF(D4505="","",MIN(D4505+F4505,G4505+H4505))</f>
        <v/>
      </c>
      <c r="J4505" s="50">
        <f>IF(D4505="","",MIN(D4505,MAX(0,I4505-F4505)))</f>
        <v/>
      </c>
      <c r="K4505" s="50">
        <f>IF(D4505="","",MAX(0,D4505+F4505-I4505))</f>
        <v/>
      </c>
      <c r="L4505" s="23">
        <f>IF(D4505="","",IF(D4505&lt;=0,"",1+COUNTIFS($D$4406:$D$4505,"&gt;0",$E$4406:$E$4505,"&gt;"&amp;E4505)))</f>
        <v/>
      </c>
      <c r="M4505" s="23">
        <f>IF(D4505="","",IF(AND(K4505&gt;0,L4505=1),"Yes","No"))</f>
        <v/>
      </c>
      <c r="N4505" s="50">
        <f>IF(D4505="","",N4405+F4505)</f>
        <v/>
      </c>
      <c r="O4505" s="49">
        <f>IF(D4505="","",IF(AND(K4505=0,K4405&gt;0),C4505,""))</f>
        <v/>
      </c>
    </row>
    <row r="4506">
      <c r="A4506" s="47">
        <f>IF(B4506="","",DATE(YEAR('Debt Inputs'!$E$2),MONTH('Debt Inputs'!$E$2)+45,1))</f>
        <v/>
      </c>
      <c r="B4506" s="18">
        <f>IF('Debt Inputs'!A6="","",'Debt Inputs'!A6)</f>
        <v/>
      </c>
      <c r="C4506" s="19">
        <f>IF(B4506="","",IFERROR(VLOOKUP(B4506,'Debt Inputs'!$A$6:$M$105,2,FALSE),""))</f>
        <v/>
      </c>
      <c r="D4506" s="48">
        <f>IF(B4506="","",K4406)</f>
        <v/>
      </c>
      <c r="E4506" s="21">
        <f>IF(B4506="","",IFERROR(VLOOKUP(B4506,'Debt Inputs'!$A$6:$M$105,5,FALSE),0))</f>
        <v/>
      </c>
      <c r="F4506" s="48">
        <f>IF(D4506="","",IFERROR(D4506*E4506/12,0))</f>
        <v/>
      </c>
      <c r="G4506" s="48">
        <f>IF(D4506="","",MIN(IFERROR(VLOOKUP(B4506,'Debt Inputs'!$A$6:$M$105,7,FALSE),0),D4506+F4506))</f>
        <v/>
      </c>
      <c r="H4506" s="48">
        <f>IF(D4506="","",IF(L4506=1,MAX(0,'Debt Inputs'!$B$2-SUM($G$4506:$G$4605)),0))</f>
        <v/>
      </c>
      <c r="I4506" s="48">
        <f>IF(D4506="","",MIN(D4506+F4506,G4506+H4506))</f>
        <v/>
      </c>
      <c r="J4506" s="48">
        <f>IF(D4506="","",MIN(D4506,MAX(0,I4506-F4506)))</f>
        <v/>
      </c>
      <c r="K4506" s="48">
        <f>IF(D4506="","",MAX(0,D4506+F4506-I4506))</f>
        <v/>
      </c>
      <c r="L4506" s="18">
        <f>IF(D4506="","",IF(D4506&lt;=0,"",1+COUNTIFS($D$4506:$D$4605,"&gt;0",$E$4506:$E$4605,"&gt;"&amp;E4506)))</f>
        <v/>
      </c>
      <c r="M4506" s="18">
        <f>IF(D4506="","",IF(AND(K4506&gt;0,L4506=1),"Yes","No"))</f>
        <v/>
      </c>
      <c r="N4506" s="48">
        <f>IF(D4506="","",N4406+F4506)</f>
        <v/>
      </c>
      <c r="O4506" s="47">
        <f>IF(D4506="","",IF(AND(K4506=0,K4406&gt;0),C4506,""))</f>
        <v/>
      </c>
    </row>
    <row r="4507">
      <c r="A4507" s="49">
        <f>IF(B4507="","",DATE(YEAR('Debt Inputs'!$E$2),MONTH('Debt Inputs'!$E$2)+45,1))</f>
        <v/>
      </c>
      <c r="B4507" s="23">
        <f>IF('Debt Inputs'!A7="","",'Debt Inputs'!A7)</f>
        <v/>
      </c>
      <c r="C4507" s="24">
        <f>IF(B4507="","",IFERROR(VLOOKUP(B4507,'Debt Inputs'!$A$6:$M$105,2,FALSE),""))</f>
        <v/>
      </c>
      <c r="D4507" s="50">
        <f>IF(B4507="","",K4407)</f>
        <v/>
      </c>
      <c r="E4507" s="26">
        <f>IF(B4507="","",IFERROR(VLOOKUP(B4507,'Debt Inputs'!$A$6:$M$105,5,FALSE),0))</f>
        <v/>
      </c>
      <c r="F4507" s="50">
        <f>IF(D4507="","",IFERROR(D4507*E4507/12,0))</f>
        <v/>
      </c>
      <c r="G4507" s="50">
        <f>IF(D4507="","",MIN(IFERROR(VLOOKUP(B4507,'Debt Inputs'!$A$6:$M$105,7,FALSE),0),D4507+F4507))</f>
        <v/>
      </c>
      <c r="H4507" s="50">
        <f>IF(D4507="","",IF(L4507=1,MAX(0,'Debt Inputs'!$B$2-SUM($G$4506:$G$4605)),0))</f>
        <v/>
      </c>
      <c r="I4507" s="50">
        <f>IF(D4507="","",MIN(D4507+F4507,G4507+H4507))</f>
        <v/>
      </c>
      <c r="J4507" s="50">
        <f>IF(D4507="","",MIN(D4507,MAX(0,I4507-F4507)))</f>
        <v/>
      </c>
      <c r="K4507" s="50">
        <f>IF(D4507="","",MAX(0,D4507+F4507-I4507))</f>
        <v/>
      </c>
      <c r="L4507" s="23">
        <f>IF(D4507="","",IF(D4507&lt;=0,"",1+COUNTIFS($D$4506:$D$4605,"&gt;0",$E$4506:$E$4605,"&gt;"&amp;E4507)))</f>
        <v/>
      </c>
      <c r="M4507" s="23">
        <f>IF(D4507="","",IF(AND(K4507&gt;0,L4507=1),"Yes","No"))</f>
        <v/>
      </c>
      <c r="N4507" s="50">
        <f>IF(D4507="","",N4407+F4507)</f>
        <v/>
      </c>
      <c r="O4507" s="49">
        <f>IF(D4507="","",IF(AND(K4507=0,K4407&gt;0),C4507,""))</f>
        <v/>
      </c>
    </row>
    <row r="4508">
      <c r="A4508" s="47">
        <f>IF(B4508="","",DATE(YEAR('Debt Inputs'!$E$2),MONTH('Debt Inputs'!$E$2)+45,1))</f>
        <v/>
      </c>
      <c r="B4508" s="18">
        <f>IF('Debt Inputs'!A8="","",'Debt Inputs'!A8)</f>
        <v/>
      </c>
      <c r="C4508" s="19">
        <f>IF(B4508="","",IFERROR(VLOOKUP(B4508,'Debt Inputs'!$A$6:$M$105,2,FALSE),""))</f>
        <v/>
      </c>
      <c r="D4508" s="48">
        <f>IF(B4508="","",K4408)</f>
        <v/>
      </c>
      <c r="E4508" s="21">
        <f>IF(B4508="","",IFERROR(VLOOKUP(B4508,'Debt Inputs'!$A$6:$M$105,5,FALSE),0))</f>
        <v/>
      </c>
      <c r="F4508" s="48">
        <f>IF(D4508="","",IFERROR(D4508*E4508/12,0))</f>
        <v/>
      </c>
      <c r="G4508" s="48">
        <f>IF(D4508="","",MIN(IFERROR(VLOOKUP(B4508,'Debt Inputs'!$A$6:$M$105,7,FALSE),0),D4508+F4508))</f>
        <v/>
      </c>
      <c r="H4508" s="48">
        <f>IF(D4508="","",IF(L4508=1,MAX(0,'Debt Inputs'!$B$2-SUM($G$4506:$G$4605)),0))</f>
        <v/>
      </c>
      <c r="I4508" s="48">
        <f>IF(D4508="","",MIN(D4508+F4508,G4508+H4508))</f>
        <v/>
      </c>
      <c r="J4508" s="48">
        <f>IF(D4508="","",MIN(D4508,MAX(0,I4508-F4508)))</f>
        <v/>
      </c>
      <c r="K4508" s="48">
        <f>IF(D4508="","",MAX(0,D4508+F4508-I4508))</f>
        <v/>
      </c>
      <c r="L4508" s="18">
        <f>IF(D4508="","",IF(D4508&lt;=0,"",1+COUNTIFS($D$4506:$D$4605,"&gt;0",$E$4506:$E$4605,"&gt;"&amp;E4508)))</f>
        <v/>
      </c>
      <c r="M4508" s="18">
        <f>IF(D4508="","",IF(AND(K4508&gt;0,L4508=1),"Yes","No"))</f>
        <v/>
      </c>
      <c r="N4508" s="48">
        <f>IF(D4508="","",N4408+F4508)</f>
        <v/>
      </c>
      <c r="O4508" s="47">
        <f>IF(D4508="","",IF(AND(K4508=0,K4408&gt;0),C4508,""))</f>
        <v/>
      </c>
    </row>
    <row r="4509">
      <c r="A4509" s="49">
        <f>IF(B4509="","",DATE(YEAR('Debt Inputs'!$E$2),MONTH('Debt Inputs'!$E$2)+45,1))</f>
        <v/>
      </c>
      <c r="B4509" s="23">
        <f>IF('Debt Inputs'!A9="","",'Debt Inputs'!A9)</f>
        <v/>
      </c>
      <c r="C4509" s="24">
        <f>IF(B4509="","",IFERROR(VLOOKUP(B4509,'Debt Inputs'!$A$6:$M$105,2,FALSE),""))</f>
        <v/>
      </c>
      <c r="D4509" s="50">
        <f>IF(B4509="","",K4409)</f>
        <v/>
      </c>
      <c r="E4509" s="26">
        <f>IF(B4509="","",IFERROR(VLOOKUP(B4509,'Debt Inputs'!$A$6:$M$105,5,FALSE),0))</f>
        <v/>
      </c>
      <c r="F4509" s="50">
        <f>IF(D4509="","",IFERROR(D4509*E4509/12,0))</f>
        <v/>
      </c>
      <c r="G4509" s="50">
        <f>IF(D4509="","",MIN(IFERROR(VLOOKUP(B4509,'Debt Inputs'!$A$6:$M$105,7,FALSE),0),D4509+F4509))</f>
        <v/>
      </c>
      <c r="H4509" s="50">
        <f>IF(D4509="","",IF(L4509=1,MAX(0,'Debt Inputs'!$B$2-SUM($G$4506:$G$4605)),0))</f>
        <v/>
      </c>
      <c r="I4509" s="50">
        <f>IF(D4509="","",MIN(D4509+F4509,G4509+H4509))</f>
        <v/>
      </c>
      <c r="J4509" s="50">
        <f>IF(D4509="","",MIN(D4509,MAX(0,I4509-F4509)))</f>
        <v/>
      </c>
      <c r="K4509" s="50">
        <f>IF(D4509="","",MAX(0,D4509+F4509-I4509))</f>
        <v/>
      </c>
      <c r="L4509" s="23">
        <f>IF(D4509="","",IF(D4509&lt;=0,"",1+COUNTIFS($D$4506:$D$4605,"&gt;0",$E$4506:$E$4605,"&gt;"&amp;E4509)))</f>
        <v/>
      </c>
      <c r="M4509" s="23">
        <f>IF(D4509="","",IF(AND(K4509&gt;0,L4509=1),"Yes","No"))</f>
        <v/>
      </c>
      <c r="N4509" s="50">
        <f>IF(D4509="","",N4409+F4509)</f>
        <v/>
      </c>
      <c r="O4509" s="49">
        <f>IF(D4509="","",IF(AND(K4509=0,K4409&gt;0),C4509,""))</f>
        <v/>
      </c>
    </row>
    <row r="4510">
      <c r="A4510" s="47">
        <f>IF(B4510="","",DATE(YEAR('Debt Inputs'!$E$2),MONTH('Debt Inputs'!$E$2)+45,1))</f>
        <v/>
      </c>
      <c r="B4510" s="18">
        <f>IF('Debt Inputs'!A10="","",'Debt Inputs'!A10)</f>
        <v/>
      </c>
      <c r="C4510" s="19">
        <f>IF(B4510="","",IFERROR(VLOOKUP(B4510,'Debt Inputs'!$A$6:$M$105,2,FALSE),""))</f>
        <v/>
      </c>
      <c r="D4510" s="48">
        <f>IF(B4510="","",K4410)</f>
        <v/>
      </c>
      <c r="E4510" s="21">
        <f>IF(B4510="","",IFERROR(VLOOKUP(B4510,'Debt Inputs'!$A$6:$M$105,5,FALSE),0))</f>
        <v/>
      </c>
      <c r="F4510" s="48">
        <f>IF(D4510="","",IFERROR(D4510*E4510/12,0))</f>
        <v/>
      </c>
      <c r="G4510" s="48">
        <f>IF(D4510="","",MIN(IFERROR(VLOOKUP(B4510,'Debt Inputs'!$A$6:$M$105,7,FALSE),0),D4510+F4510))</f>
        <v/>
      </c>
      <c r="H4510" s="48">
        <f>IF(D4510="","",IF(L4510=1,MAX(0,'Debt Inputs'!$B$2-SUM($G$4506:$G$4605)),0))</f>
        <v/>
      </c>
      <c r="I4510" s="48">
        <f>IF(D4510="","",MIN(D4510+F4510,G4510+H4510))</f>
        <v/>
      </c>
      <c r="J4510" s="48">
        <f>IF(D4510="","",MIN(D4510,MAX(0,I4510-F4510)))</f>
        <v/>
      </c>
      <c r="K4510" s="48">
        <f>IF(D4510="","",MAX(0,D4510+F4510-I4510))</f>
        <v/>
      </c>
      <c r="L4510" s="18">
        <f>IF(D4510="","",IF(D4510&lt;=0,"",1+COUNTIFS($D$4506:$D$4605,"&gt;0",$E$4506:$E$4605,"&gt;"&amp;E4510)))</f>
        <v/>
      </c>
      <c r="M4510" s="18">
        <f>IF(D4510="","",IF(AND(K4510&gt;0,L4510=1),"Yes","No"))</f>
        <v/>
      </c>
      <c r="N4510" s="48">
        <f>IF(D4510="","",N4410+F4510)</f>
        <v/>
      </c>
      <c r="O4510" s="47">
        <f>IF(D4510="","",IF(AND(K4510=0,K4410&gt;0),C4510,""))</f>
        <v/>
      </c>
    </row>
    <row r="4511">
      <c r="A4511" s="49">
        <f>IF(B4511="","",DATE(YEAR('Debt Inputs'!$E$2),MONTH('Debt Inputs'!$E$2)+45,1))</f>
        <v/>
      </c>
      <c r="B4511" s="23">
        <f>IF('Debt Inputs'!A11="","",'Debt Inputs'!A11)</f>
        <v/>
      </c>
      <c r="C4511" s="24">
        <f>IF(B4511="","",IFERROR(VLOOKUP(B4511,'Debt Inputs'!$A$6:$M$105,2,FALSE),""))</f>
        <v/>
      </c>
      <c r="D4511" s="50">
        <f>IF(B4511="","",K4411)</f>
        <v/>
      </c>
      <c r="E4511" s="26">
        <f>IF(B4511="","",IFERROR(VLOOKUP(B4511,'Debt Inputs'!$A$6:$M$105,5,FALSE),0))</f>
        <v/>
      </c>
      <c r="F4511" s="50">
        <f>IF(D4511="","",IFERROR(D4511*E4511/12,0))</f>
        <v/>
      </c>
      <c r="G4511" s="50">
        <f>IF(D4511="","",MIN(IFERROR(VLOOKUP(B4511,'Debt Inputs'!$A$6:$M$105,7,FALSE),0),D4511+F4511))</f>
        <v/>
      </c>
      <c r="H4511" s="50">
        <f>IF(D4511="","",IF(L4511=1,MAX(0,'Debt Inputs'!$B$2-SUM($G$4506:$G$4605)),0))</f>
        <v/>
      </c>
      <c r="I4511" s="50">
        <f>IF(D4511="","",MIN(D4511+F4511,G4511+H4511))</f>
        <v/>
      </c>
      <c r="J4511" s="50">
        <f>IF(D4511="","",MIN(D4511,MAX(0,I4511-F4511)))</f>
        <v/>
      </c>
      <c r="K4511" s="50">
        <f>IF(D4511="","",MAX(0,D4511+F4511-I4511))</f>
        <v/>
      </c>
      <c r="L4511" s="23">
        <f>IF(D4511="","",IF(D4511&lt;=0,"",1+COUNTIFS($D$4506:$D$4605,"&gt;0",$E$4506:$E$4605,"&gt;"&amp;E4511)))</f>
        <v/>
      </c>
      <c r="M4511" s="23">
        <f>IF(D4511="","",IF(AND(K4511&gt;0,L4511=1),"Yes","No"))</f>
        <v/>
      </c>
      <c r="N4511" s="50">
        <f>IF(D4511="","",N4411+F4511)</f>
        <v/>
      </c>
      <c r="O4511" s="49">
        <f>IF(D4511="","",IF(AND(K4511=0,K4411&gt;0),C4511,""))</f>
        <v/>
      </c>
    </row>
    <row r="4512">
      <c r="A4512" s="47">
        <f>IF(B4512="","",DATE(YEAR('Debt Inputs'!$E$2),MONTH('Debt Inputs'!$E$2)+45,1))</f>
        <v/>
      </c>
      <c r="B4512" s="18">
        <f>IF('Debt Inputs'!A12="","",'Debt Inputs'!A12)</f>
        <v/>
      </c>
      <c r="C4512" s="19">
        <f>IF(B4512="","",IFERROR(VLOOKUP(B4512,'Debt Inputs'!$A$6:$M$105,2,FALSE),""))</f>
        <v/>
      </c>
      <c r="D4512" s="48">
        <f>IF(B4512="","",K4412)</f>
        <v/>
      </c>
      <c r="E4512" s="21">
        <f>IF(B4512="","",IFERROR(VLOOKUP(B4512,'Debt Inputs'!$A$6:$M$105,5,FALSE),0))</f>
        <v/>
      </c>
      <c r="F4512" s="48">
        <f>IF(D4512="","",IFERROR(D4512*E4512/12,0))</f>
        <v/>
      </c>
      <c r="G4512" s="48">
        <f>IF(D4512="","",MIN(IFERROR(VLOOKUP(B4512,'Debt Inputs'!$A$6:$M$105,7,FALSE),0),D4512+F4512))</f>
        <v/>
      </c>
      <c r="H4512" s="48">
        <f>IF(D4512="","",IF(L4512=1,MAX(0,'Debt Inputs'!$B$2-SUM($G$4506:$G$4605)),0))</f>
        <v/>
      </c>
      <c r="I4512" s="48">
        <f>IF(D4512="","",MIN(D4512+F4512,G4512+H4512))</f>
        <v/>
      </c>
      <c r="J4512" s="48">
        <f>IF(D4512="","",MIN(D4512,MAX(0,I4512-F4512)))</f>
        <v/>
      </c>
      <c r="K4512" s="48">
        <f>IF(D4512="","",MAX(0,D4512+F4512-I4512))</f>
        <v/>
      </c>
      <c r="L4512" s="18">
        <f>IF(D4512="","",IF(D4512&lt;=0,"",1+COUNTIFS($D$4506:$D$4605,"&gt;0",$E$4506:$E$4605,"&gt;"&amp;E4512)))</f>
        <v/>
      </c>
      <c r="M4512" s="18">
        <f>IF(D4512="","",IF(AND(K4512&gt;0,L4512=1),"Yes","No"))</f>
        <v/>
      </c>
      <c r="N4512" s="48">
        <f>IF(D4512="","",N4412+F4512)</f>
        <v/>
      </c>
      <c r="O4512" s="47">
        <f>IF(D4512="","",IF(AND(K4512=0,K4412&gt;0),C4512,""))</f>
        <v/>
      </c>
    </row>
    <row r="4513">
      <c r="A4513" s="49">
        <f>IF(B4513="","",DATE(YEAR('Debt Inputs'!$E$2),MONTH('Debt Inputs'!$E$2)+45,1))</f>
        <v/>
      </c>
      <c r="B4513" s="23">
        <f>IF('Debt Inputs'!A13="","",'Debt Inputs'!A13)</f>
        <v/>
      </c>
      <c r="C4513" s="24">
        <f>IF(B4513="","",IFERROR(VLOOKUP(B4513,'Debt Inputs'!$A$6:$M$105,2,FALSE),""))</f>
        <v/>
      </c>
      <c r="D4513" s="50">
        <f>IF(B4513="","",K4413)</f>
        <v/>
      </c>
      <c r="E4513" s="26">
        <f>IF(B4513="","",IFERROR(VLOOKUP(B4513,'Debt Inputs'!$A$6:$M$105,5,FALSE),0))</f>
        <v/>
      </c>
      <c r="F4513" s="50">
        <f>IF(D4513="","",IFERROR(D4513*E4513/12,0))</f>
        <v/>
      </c>
      <c r="G4513" s="50">
        <f>IF(D4513="","",MIN(IFERROR(VLOOKUP(B4513,'Debt Inputs'!$A$6:$M$105,7,FALSE),0),D4513+F4513))</f>
        <v/>
      </c>
      <c r="H4513" s="50">
        <f>IF(D4513="","",IF(L4513=1,MAX(0,'Debt Inputs'!$B$2-SUM($G$4506:$G$4605)),0))</f>
        <v/>
      </c>
      <c r="I4513" s="50">
        <f>IF(D4513="","",MIN(D4513+F4513,G4513+H4513))</f>
        <v/>
      </c>
      <c r="J4513" s="50">
        <f>IF(D4513="","",MIN(D4513,MAX(0,I4513-F4513)))</f>
        <v/>
      </c>
      <c r="K4513" s="50">
        <f>IF(D4513="","",MAX(0,D4513+F4513-I4513))</f>
        <v/>
      </c>
      <c r="L4513" s="23">
        <f>IF(D4513="","",IF(D4513&lt;=0,"",1+COUNTIFS($D$4506:$D$4605,"&gt;0",$E$4506:$E$4605,"&gt;"&amp;E4513)))</f>
        <v/>
      </c>
      <c r="M4513" s="23">
        <f>IF(D4513="","",IF(AND(K4513&gt;0,L4513=1),"Yes","No"))</f>
        <v/>
      </c>
      <c r="N4513" s="50">
        <f>IF(D4513="","",N4413+F4513)</f>
        <v/>
      </c>
      <c r="O4513" s="49">
        <f>IF(D4513="","",IF(AND(K4513=0,K4413&gt;0),C4513,""))</f>
        <v/>
      </c>
    </row>
    <row r="4514">
      <c r="A4514" s="47">
        <f>IF(B4514="","",DATE(YEAR('Debt Inputs'!$E$2),MONTH('Debt Inputs'!$E$2)+45,1))</f>
        <v/>
      </c>
      <c r="B4514" s="18">
        <f>IF('Debt Inputs'!A14="","",'Debt Inputs'!A14)</f>
        <v/>
      </c>
      <c r="C4514" s="19">
        <f>IF(B4514="","",IFERROR(VLOOKUP(B4514,'Debt Inputs'!$A$6:$M$105,2,FALSE),""))</f>
        <v/>
      </c>
      <c r="D4514" s="48">
        <f>IF(B4514="","",K4414)</f>
        <v/>
      </c>
      <c r="E4514" s="21">
        <f>IF(B4514="","",IFERROR(VLOOKUP(B4514,'Debt Inputs'!$A$6:$M$105,5,FALSE),0))</f>
        <v/>
      </c>
      <c r="F4514" s="48">
        <f>IF(D4514="","",IFERROR(D4514*E4514/12,0))</f>
        <v/>
      </c>
      <c r="G4514" s="48">
        <f>IF(D4514="","",MIN(IFERROR(VLOOKUP(B4514,'Debt Inputs'!$A$6:$M$105,7,FALSE),0),D4514+F4514))</f>
        <v/>
      </c>
      <c r="H4514" s="48">
        <f>IF(D4514="","",IF(L4514=1,MAX(0,'Debt Inputs'!$B$2-SUM($G$4506:$G$4605)),0))</f>
        <v/>
      </c>
      <c r="I4514" s="48">
        <f>IF(D4514="","",MIN(D4514+F4514,G4514+H4514))</f>
        <v/>
      </c>
      <c r="J4514" s="48">
        <f>IF(D4514="","",MIN(D4514,MAX(0,I4514-F4514)))</f>
        <v/>
      </c>
      <c r="K4514" s="48">
        <f>IF(D4514="","",MAX(0,D4514+F4514-I4514))</f>
        <v/>
      </c>
      <c r="L4514" s="18">
        <f>IF(D4514="","",IF(D4514&lt;=0,"",1+COUNTIFS($D$4506:$D$4605,"&gt;0",$E$4506:$E$4605,"&gt;"&amp;E4514)))</f>
        <v/>
      </c>
      <c r="M4514" s="18">
        <f>IF(D4514="","",IF(AND(K4514&gt;0,L4514=1),"Yes","No"))</f>
        <v/>
      </c>
      <c r="N4514" s="48">
        <f>IF(D4514="","",N4414+F4514)</f>
        <v/>
      </c>
      <c r="O4514" s="47">
        <f>IF(D4514="","",IF(AND(K4514=0,K4414&gt;0),C4514,""))</f>
        <v/>
      </c>
    </row>
    <row r="4515">
      <c r="A4515" s="49">
        <f>IF(B4515="","",DATE(YEAR('Debt Inputs'!$E$2),MONTH('Debt Inputs'!$E$2)+45,1))</f>
        <v/>
      </c>
      <c r="B4515" s="23">
        <f>IF('Debt Inputs'!A15="","",'Debt Inputs'!A15)</f>
        <v/>
      </c>
      <c r="C4515" s="24">
        <f>IF(B4515="","",IFERROR(VLOOKUP(B4515,'Debt Inputs'!$A$6:$M$105,2,FALSE),""))</f>
        <v/>
      </c>
      <c r="D4515" s="50">
        <f>IF(B4515="","",K4415)</f>
        <v/>
      </c>
      <c r="E4515" s="26">
        <f>IF(B4515="","",IFERROR(VLOOKUP(B4515,'Debt Inputs'!$A$6:$M$105,5,FALSE),0))</f>
        <v/>
      </c>
      <c r="F4515" s="50">
        <f>IF(D4515="","",IFERROR(D4515*E4515/12,0))</f>
        <v/>
      </c>
      <c r="G4515" s="50">
        <f>IF(D4515="","",MIN(IFERROR(VLOOKUP(B4515,'Debt Inputs'!$A$6:$M$105,7,FALSE),0),D4515+F4515))</f>
        <v/>
      </c>
      <c r="H4515" s="50">
        <f>IF(D4515="","",IF(L4515=1,MAX(0,'Debt Inputs'!$B$2-SUM($G$4506:$G$4605)),0))</f>
        <v/>
      </c>
      <c r="I4515" s="50">
        <f>IF(D4515="","",MIN(D4515+F4515,G4515+H4515))</f>
        <v/>
      </c>
      <c r="J4515" s="50">
        <f>IF(D4515="","",MIN(D4515,MAX(0,I4515-F4515)))</f>
        <v/>
      </c>
      <c r="K4515" s="50">
        <f>IF(D4515="","",MAX(0,D4515+F4515-I4515))</f>
        <v/>
      </c>
      <c r="L4515" s="23">
        <f>IF(D4515="","",IF(D4515&lt;=0,"",1+COUNTIFS($D$4506:$D$4605,"&gt;0",$E$4506:$E$4605,"&gt;"&amp;E4515)))</f>
        <v/>
      </c>
      <c r="M4515" s="23">
        <f>IF(D4515="","",IF(AND(K4515&gt;0,L4515=1),"Yes","No"))</f>
        <v/>
      </c>
      <c r="N4515" s="50">
        <f>IF(D4515="","",N4415+F4515)</f>
        <v/>
      </c>
      <c r="O4515" s="49">
        <f>IF(D4515="","",IF(AND(K4515=0,K4415&gt;0),C4515,""))</f>
        <v/>
      </c>
    </row>
    <row r="4516">
      <c r="A4516" s="47">
        <f>IF(B4516="","",DATE(YEAR('Debt Inputs'!$E$2),MONTH('Debt Inputs'!$E$2)+45,1))</f>
        <v/>
      </c>
      <c r="B4516" s="18">
        <f>IF('Debt Inputs'!A16="","",'Debt Inputs'!A16)</f>
        <v/>
      </c>
      <c r="C4516" s="19">
        <f>IF(B4516="","",IFERROR(VLOOKUP(B4516,'Debt Inputs'!$A$6:$M$105,2,FALSE),""))</f>
        <v/>
      </c>
      <c r="D4516" s="48">
        <f>IF(B4516="","",K4416)</f>
        <v/>
      </c>
      <c r="E4516" s="21">
        <f>IF(B4516="","",IFERROR(VLOOKUP(B4516,'Debt Inputs'!$A$6:$M$105,5,FALSE),0))</f>
        <v/>
      </c>
      <c r="F4516" s="48">
        <f>IF(D4516="","",IFERROR(D4516*E4516/12,0))</f>
        <v/>
      </c>
      <c r="G4516" s="48">
        <f>IF(D4516="","",MIN(IFERROR(VLOOKUP(B4516,'Debt Inputs'!$A$6:$M$105,7,FALSE),0),D4516+F4516))</f>
        <v/>
      </c>
      <c r="H4516" s="48">
        <f>IF(D4516="","",IF(L4516=1,MAX(0,'Debt Inputs'!$B$2-SUM($G$4506:$G$4605)),0))</f>
        <v/>
      </c>
      <c r="I4516" s="48">
        <f>IF(D4516="","",MIN(D4516+F4516,G4516+H4516))</f>
        <v/>
      </c>
      <c r="J4516" s="48">
        <f>IF(D4516="","",MIN(D4516,MAX(0,I4516-F4516)))</f>
        <v/>
      </c>
      <c r="K4516" s="48">
        <f>IF(D4516="","",MAX(0,D4516+F4516-I4516))</f>
        <v/>
      </c>
      <c r="L4516" s="18">
        <f>IF(D4516="","",IF(D4516&lt;=0,"",1+COUNTIFS($D$4506:$D$4605,"&gt;0",$E$4506:$E$4605,"&gt;"&amp;E4516)))</f>
        <v/>
      </c>
      <c r="M4516" s="18">
        <f>IF(D4516="","",IF(AND(K4516&gt;0,L4516=1),"Yes","No"))</f>
        <v/>
      </c>
      <c r="N4516" s="48">
        <f>IF(D4516="","",N4416+F4516)</f>
        <v/>
      </c>
      <c r="O4516" s="47">
        <f>IF(D4516="","",IF(AND(K4516=0,K4416&gt;0),C4516,""))</f>
        <v/>
      </c>
    </row>
    <row r="4517">
      <c r="A4517" s="49">
        <f>IF(B4517="","",DATE(YEAR('Debt Inputs'!$E$2),MONTH('Debt Inputs'!$E$2)+45,1))</f>
        <v/>
      </c>
      <c r="B4517" s="23">
        <f>IF('Debt Inputs'!A17="","",'Debt Inputs'!A17)</f>
        <v/>
      </c>
      <c r="C4517" s="24">
        <f>IF(B4517="","",IFERROR(VLOOKUP(B4517,'Debt Inputs'!$A$6:$M$105,2,FALSE),""))</f>
        <v/>
      </c>
      <c r="D4517" s="50">
        <f>IF(B4517="","",K4417)</f>
        <v/>
      </c>
      <c r="E4517" s="26">
        <f>IF(B4517="","",IFERROR(VLOOKUP(B4517,'Debt Inputs'!$A$6:$M$105,5,FALSE),0))</f>
        <v/>
      </c>
      <c r="F4517" s="50">
        <f>IF(D4517="","",IFERROR(D4517*E4517/12,0))</f>
        <v/>
      </c>
      <c r="G4517" s="50">
        <f>IF(D4517="","",MIN(IFERROR(VLOOKUP(B4517,'Debt Inputs'!$A$6:$M$105,7,FALSE),0),D4517+F4517))</f>
        <v/>
      </c>
      <c r="H4517" s="50">
        <f>IF(D4517="","",IF(L4517=1,MAX(0,'Debt Inputs'!$B$2-SUM($G$4506:$G$4605)),0))</f>
        <v/>
      </c>
      <c r="I4517" s="50">
        <f>IF(D4517="","",MIN(D4517+F4517,G4517+H4517))</f>
        <v/>
      </c>
      <c r="J4517" s="50">
        <f>IF(D4517="","",MIN(D4517,MAX(0,I4517-F4517)))</f>
        <v/>
      </c>
      <c r="K4517" s="50">
        <f>IF(D4517="","",MAX(0,D4517+F4517-I4517))</f>
        <v/>
      </c>
      <c r="L4517" s="23">
        <f>IF(D4517="","",IF(D4517&lt;=0,"",1+COUNTIFS($D$4506:$D$4605,"&gt;0",$E$4506:$E$4605,"&gt;"&amp;E4517)))</f>
        <v/>
      </c>
      <c r="M4517" s="23">
        <f>IF(D4517="","",IF(AND(K4517&gt;0,L4517=1),"Yes","No"))</f>
        <v/>
      </c>
      <c r="N4517" s="50">
        <f>IF(D4517="","",N4417+F4517)</f>
        <v/>
      </c>
      <c r="O4517" s="49">
        <f>IF(D4517="","",IF(AND(K4517=0,K4417&gt;0),C4517,""))</f>
        <v/>
      </c>
    </row>
    <row r="4518">
      <c r="A4518" s="47">
        <f>IF(B4518="","",DATE(YEAR('Debt Inputs'!$E$2),MONTH('Debt Inputs'!$E$2)+45,1))</f>
        <v/>
      </c>
      <c r="B4518" s="18">
        <f>IF('Debt Inputs'!A18="","",'Debt Inputs'!A18)</f>
        <v/>
      </c>
      <c r="C4518" s="19">
        <f>IF(B4518="","",IFERROR(VLOOKUP(B4518,'Debt Inputs'!$A$6:$M$105,2,FALSE),""))</f>
        <v/>
      </c>
      <c r="D4518" s="48">
        <f>IF(B4518="","",K4418)</f>
        <v/>
      </c>
      <c r="E4518" s="21">
        <f>IF(B4518="","",IFERROR(VLOOKUP(B4518,'Debt Inputs'!$A$6:$M$105,5,FALSE),0))</f>
        <v/>
      </c>
      <c r="F4518" s="48">
        <f>IF(D4518="","",IFERROR(D4518*E4518/12,0))</f>
        <v/>
      </c>
      <c r="G4518" s="48">
        <f>IF(D4518="","",MIN(IFERROR(VLOOKUP(B4518,'Debt Inputs'!$A$6:$M$105,7,FALSE),0),D4518+F4518))</f>
        <v/>
      </c>
      <c r="H4518" s="48">
        <f>IF(D4518="","",IF(L4518=1,MAX(0,'Debt Inputs'!$B$2-SUM($G$4506:$G$4605)),0))</f>
        <v/>
      </c>
      <c r="I4518" s="48">
        <f>IF(D4518="","",MIN(D4518+F4518,G4518+H4518))</f>
        <v/>
      </c>
      <c r="J4518" s="48">
        <f>IF(D4518="","",MIN(D4518,MAX(0,I4518-F4518)))</f>
        <v/>
      </c>
      <c r="K4518" s="48">
        <f>IF(D4518="","",MAX(0,D4518+F4518-I4518))</f>
        <v/>
      </c>
      <c r="L4518" s="18">
        <f>IF(D4518="","",IF(D4518&lt;=0,"",1+COUNTIFS($D$4506:$D$4605,"&gt;0",$E$4506:$E$4605,"&gt;"&amp;E4518)))</f>
        <v/>
      </c>
      <c r="M4518" s="18">
        <f>IF(D4518="","",IF(AND(K4518&gt;0,L4518=1),"Yes","No"))</f>
        <v/>
      </c>
      <c r="N4518" s="48">
        <f>IF(D4518="","",N4418+F4518)</f>
        <v/>
      </c>
      <c r="O4518" s="47">
        <f>IF(D4518="","",IF(AND(K4518=0,K4418&gt;0),C4518,""))</f>
        <v/>
      </c>
    </row>
    <row r="4519">
      <c r="A4519" s="49">
        <f>IF(B4519="","",DATE(YEAR('Debt Inputs'!$E$2),MONTH('Debt Inputs'!$E$2)+45,1))</f>
        <v/>
      </c>
      <c r="B4519" s="23">
        <f>IF('Debt Inputs'!A19="","",'Debt Inputs'!A19)</f>
        <v/>
      </c>
      <c r="C4519" s="24">
        <f>IF(B4519="","",IFERROR(VLOOKUP(B4519,'Debt Inputs'!$A$6:$M$105,2,FALSE),""))</f>
        <v/>
      </c>
      <c r="D4519" s="50">
        <f>IF(B4519="","",K4419)</f>
        <v/>
      </c>
      <c r="E4519" s="26">
        <f>IF(B4519="","",IFERROR(VLOOKUP(B4519,'Debt Inputs'!$A$6:$M$105,5,FALSE),0))</f>
        <v/>
      </c>
      <c r="F4519" s="50">
        <f>IF(D4519="","",IFERROR(D4519*E4519/12,0))</f>
        <v/>
      </c>
      <c r="G4519" s="50">
        <f>IF(D4519="","",MIN(IFERROR(VLOOKUP(B4519,'Debt Inputs'!$A$6:$M$105,7,FALSE),0),D4519+F4519))</f>
        <v/>
      </c>
      <c r="H4519" s="50">
        <f>IF(D4519="","",IF(L4519=1,MAX(0,'Debt Inputs'!$B$2-SUM($G$4506:$G$4605)),0))</f>
        <v/>
      </c>
      <c r="I4519" s="50">
        <f>IF(D4519="","",MIN(D4519+F4519,G4519+H4519))</f>
        <v/>
      </c>
      <c r="J4519" s="50">
        <f>IF(D4519="","",MIN(D4519,MAX(0,I4519-F4519)))</f>
        <v/>
      </c>
      <c r="K4519" s="50">
        <f>IF(D4519="","",MAX(0,D4519+F4519-I4519))</f>
        <v/>
      </c>
      <c r="L4519" s="23">
        <f>IF(D4519="","",IF(D4519&lt;=0,"",1+COUNTIFS($D$4506:$D$4605,"&gt;0",$E$4506:$E$4605,"&gt;"&amp;E4519)))</f>
        <v/>
      </c>
      <c r="M4519" s="23">
        <f>IF(D4519="","",IF(AND(K4519&gt;0,L4519=1),"Yes","No"))</f>
        <v/>
      </c>
      <c r="N4519" s="50">
        <f>IF(D4519="","",N4419+F4519)</f>
        <v/>
      </c>
      <c r="O4519" s="49">
        <f>IF(D4519="","",IF(AND(K4519=0,K4419&gt;0),C4519,""))</f>
        <v/>
      </c>
    </row>
    <row r="4520">
      <c r="A4520" s="47">
        <f>IF(B4520="","",DATE(YEAR('Debt Inputs'!$E$2),MONTH('Debt Inputs'!$E$2)+45,1))</f>
        <v/>
      </c>
      <c r="B4520" s="18">
        <f>IF('Debt Inputs'!A20="","",'Debt Inputs'!A20)</f>
        <v/>
      </c>
      <c r="C4520" s="19">
        <f>IF(B4520="","",IFERROR(VLOOKUP(B4520,'Debt Inputs'!$A$6:$M$105,2,FALSE),""))</f>
        <v/>
      </c>
      <c r="D4520" s="48">
        <f>IF(B4520="","",K4420)</f>
        <v/>
      </c>
      <c r="E4520" s="21">
        <f>IF(B4520="","",IFERROR(VLOOKUP(B4520,'Debt Inputs'!$A$6:$M$105,5,FALSE),0))</f>
        <v/>
      </c>
      <c r="F4520" s="48">
        <f>IF(D4520="","",IFERROR(D4520*E4520/12,0))</f>
        <v/>
      </c>
      <c r="G4520" s="48">
        <f>IF(D4520="","",MIN(IFERROR(VLOOKUP(B4520,'Debt Inputs'!$A$6:$M$105,7,FALSE),0),D4520+F4520))</f>
        <v/>
      </c>
      <c r="H4520" s="48">
        <f>IF(D4520="","",IF(L4520=1,MAX(0,'Debt Inputs'!$B$2-SUM($G$4506:$G$4605)),0))</f>
        <v/>
      </c>
      <c r="I4520" s="48">
        <f>IF(D4520="","",MIN(D4520+F4520,G4520+H4520))</f>
        <v/>
      </c>
      <c r="J4520" s="48">
        <f>IF(D4520="","",MIN(D4520,MAX(0,I4520-F4520)))</f>
        <v/>
      </c>
      <c r="K4520" s="48">
        <f>IF(D4520="","",MAX(0,D4520+F4520-I4520))</f>
        <v/>
      </c>
      <c r="L4520" s="18">
        <f>IF(D4520="","",IF(D4520&lt;=0,"",1+COUNTIFS($D$4506:$D$4605,"&gt;0",$E$4506:$E$4605,"&gt;"&amp;E4520)))</f>
        <v/>
      </c>
      <c r="M4520" s="18">
        <f>IF(D4520="","",IF(AND(K4520&gt;0,L4520=1),"Yes","No"))</f>
        <v/>
      </c>
      <c r="N4520" s="48">
        <f>IF(D4520="","",N4420+F4520)</f>
        <v/>
      </c>
      <c r="O4520" s="47">
        <f>IF(D4520="","",IF(AND(K4520=0,K4420&gt;0),C4520,""))</f>
        <v/>
      </c>
    </row>
    <row r="4521">
      <c r="A4521" s="49">
        <f>IF(B4521="","",DATE(YEAR('Debt Inputs'!$E$2),MONTH('Debt Inputs'!$E$2)+45,1))</f>
        <v/>
      </c>
      <c r="B4521" s="23">
        <f>IF('Debt Inputs'!A21="","",'Debt Inputs'!A21)</f>
        <v/>
      </c>
      <c r="C4521" s="24">
        <f>IF(B4521="","",IFERROR(VLOOKUP(B4521,'Debt Inputs'!$A$6:$M$105,2,FALSE),""))</f>
        <v/>
      </c>
      <c r="D4521" s="50">
        <f>IF(B4521="","",K4421)</f>
        <v/>
      </c>
      <c r="E4521" s="26">
        <f>IF(B4521="","",IFERROR(VLOOKUP(B4521,'Debt Inputs'!$A$6:$M$105,5,FALSE),0))</f>
        <v/>
      </c>
      <c r="F4521" s="50">
        <f>IF(D4521="","",IFERROR(D4521*E4521/12,0))</f>
        <v/>
      </c>
      <c r="G4521" s="50">
        <f>IF(D4521="","",MIN(IFERROR(VLOOKUP(B4521,'Debt Inputs'!$A$6:$M$105,7,FALSE),0),D4521+F4521))</f>
        <v/>
      </c>
      <c r="H4521" s="50">
        <f>IF(D4521="","",IF(L4521=1,MAX(0,'Debt Inputs'!$B$2-SUM($G$4506:$G$4605)),0))</f>
        <v/>
      </c>
      <c r="I4521" s="50">
        <f>IF(D4521="","",MIN(D4521+F4521,G4521+H4521))</f>
        <v/>
      </c>
      <c r="J4521" s="50">
        <f>IF(D4521="","",MIN(D4521,MAX(0,I4521-F4521)))</f>
        <v/>
      </c>
      <c r="K4521" s="50">
        <f>IF(D4521="","",MAX(0,D4521+F4521-I4521))</f>
        <v/>
      </c>
      <c r="L4521" s="23">
        <f>IF(D4521="","",IF(D4521&lt;=0,"",1+COUNTIFS($D$4506:$D$4605,"&gt;0",$E$4506:$E$4605,"&gt;"&amp;E4521)))</f>
        <v/>
      </c>
      <c r="M4521" s="23">
        <f>IF(D4521="","",IF(AND(K4521&gt;0,L4521=1),"Yes","No"))</f>
        <v/>
      </c>
      <c r="N4521" s="50">
        <f>IF(D4521="","",N4421+F4521)</f>
        <v/>
      </c>
      <c r="O4521" s="49">
        <f>IF(D4521="","",IF(AND(K4521=0,K4421&gt;0),C4521,""))</f>
        <v/>
      </c>
    </row>
    <row r="4522">
      <c r="A4522" s="47">
        <f>IF(B4522="","",DATE(YEAR('Debt Inputs'!$E$2),MONTH('Debt Inputs'!$E$2)+45,1))</f>
        <v/>
      </c>
      <c r="B4522" s="18">
        <f>IF('Debt Inputs'!A22="","",'Debt Inputs'!A22)</f>
        <v/>
      </c>
      <c r="C4522" s="19">
        <f>IF(B4522="","",IFERROR(VLOOKUP(B4522,'Debt Inputs'!$A$6:$M$105,2,FALSE),""))</f>
        <v/>
      </c>
      <c r="D4522" s="48">
        <f>IF(B4522="","",K4422)</f>
        <v/>
      </c>
      <c r="E4522" s="21">
        <f>IF(B4522="","",IFERROR(VLOOKUP(B4522,'Debt Inputs'!$A$6:$M$105,5,FALSE),0))</f>
        <v/>
      </c>
      <c r="F4522" s="48">
        <f>IF(D4522="","",IFERROR(D4522*E4522/12,0))</f>
        <v/>
      </c>
      <c r="G4522" s="48">
        <f>IF(D4522="","",MIN(IFERROR(VLOOKUP(B4522,'Debt Inputs'!$A$6:$M$105,7,FALSE),0),D4522+F4522))</f>
        <v/>
      </c>
      <c r="H4522" s="48">
        <f>IF(D4522="","",IF(L4522=1,MAX(0,'Debt Inputs'!$B$2-SUM($G$4506:$G$4605)),0))</f>
        <v/>
      </c>
      <c r="I4522" s="48">
        <f>IF(D4522="","",MIN(D4522+F4522,G4522+H4522))</f>
        <v/>
      </c>
      <c r="J4522" s="48">
        <f>IF(D4522="","",MIN(D4522,MAX(0,I4522-F4522)))</f>
        <v/>
      </c>
      <c r="K4522" s="48">
        <f>IF(D4522="","",MAX(0,D4522+F4522-I4522))</f>
        <v/>
      </c>
      <c r="L4522" s="18">
        <f>IF(D4522="","",IF(D4522&lt;=0,"",1+COUNTIFS($D$4506:$D$4605,"&gt;0",$E$4506:$E$4605,"&gt;"&amp;E4522)))</f>
        <v/>
      </c>
      <c r="M4522" s="18">
        <f>IF(D4522="","",IF(AND(K4522&gt;0,L4522=1),"Yes","No"))</f>
        <v/>
      </c>
      <c r="N4522" s="48">
        <f>IF(D4522="","",N4422+F4522)</f>
        <v/>
      </c>
      <c r="O4522" s="47">
        <f>IF(D4522="","",IF(AND(K4522=0,K4422&gt;0),C4522,""))</f>
        <v/>
      </c>
    </row>
    <row r="4523">
      <c r="A4523" s="49">
        <f>IF(B4523="","",DATE(YEAR('Debt Inputs'!$E$2),MONTH('Debt Inputs'!$E$2)+45,1))</f>
        <v/>
      </c>
      <c r="B4523" s="23">
        <f>IF('Debt Inputs'!A23="","",'Debt Inputs'!A23)</f>
        <v/>
      </c>
      <c r="C4523" s="24">
        <f>IF(B4523="","",IFERROR(VLOOKUP(B4523,'Debt Inputs'!$A$6:$M$105,2,FALSE),""))</f>
        <v/>
      </c>
      <c r="D4523" s="50">
        <f>IF(B4523="","",K4423)</f>
        <v/>
      </c>
      <c r="E4523" s="26">
        <f>IF(B4523="","",IFERROR(VLOOKUP(B4523,'Debt Inputs'!$A$6:$M$105,5,FALSE),0))</f>
        <v/>
      </c>
      <c r="F4523" s="50">
        <f>IF(D4523="","",IFERROR(D4523*E4523/12,0))</f>
        <v/>
      </c>
      <c r="G4523" s="50">
        <f>IF(D4523="","",MIN(IFERROR(VLOOKUP(B4523,'Debt Inputs'!$A$6:$M$105,7,FALSE),0),D4523+F4523))</f>
        <v/>
      </c>
      <c r="H4523" s="50">
        <f>IF(D4523="","",IF(L4523=1,MAX(0,'Debt Inputs'!$B$2-SUM($G$4506:$G$4605)),0))</f>
        <v/>
      </c>
      <c r="I4523" s="50">
        <f>IF(D4523="","",MIN(D4523+F4523,G4523+H4523))</f>
        <v/>
      </c>
      <c r="J4523" s="50">
        <f>IF(D4523="","",MIN(D4523,MAX(0,I4523-F4523)))</f>
        <v/>
      </c>
      <c r="K4523" s="50">
        <f>IF(D4523="","",MAX(0,D4523+F4523-I4523))</f>
        <v/>
      </c>
      <c r="L4523" s="23">
        <f>IF(D4523="","",IF(D4523&lt;=0,"",1+COUNTIFS($D$4506:$D$4605,"&gt;0",$E$4506:$E$4605,"&gt;"&amp;E4523)))</f>
        <v/>
      </c>
      <c r="M4523" s="23">
        <f>IF(D4523="","",IF(AND(K4523&gt;0,L4523=1),"Yes","No"))</f>
        <v/>
      </c>
      <c r="N4523" s="50">
        <f>IF(D4523="","",N4423+F4523)</f>
        <v/>
      </c>
      <c r="O4523" s="49">
        <f>IF(D4523="","",IF(AND(K4523=0,K4423&gt;0),C4523,""))</f>
        <v/>
      </c>
    </row>
    <row r="4524">
      <c r="A4524" s="47">
        <f>IF(B4524="","",DATE(YEAR('Debt Inputs'!$E$2),MONTH('Debt Inputs'!$E$2)+45,1))</f>
        <v/>
      </c>
      <c r="B4524" s="18">
        <f>IF('Debt Inputs'!A24="","",'Debt Inputs'!A24)</f>
        <v/>
      </c>
      <c r="C4524" s="19">
        <f>IF(B4524="","",IFERROR(VLOOKUP(B4524,'Debt Inputs'!$A$6:$M$105,2,FALSE),""))</f>
        <v/>
      </c>
      <c r="D4524" s="48">
        <f>IF(B4524="","",K4424)</f>
        <v/>
      </c>
      <c r="E4524" s="21">
        <f>IF(B4524="","",IFERROR(VLOOKUP(B4524,'Debt Inputs'!$A$6:$M$105,5,FALSE),0))</f>
        <v/>
      </c>
      <c r="F4524" s="48">
        <f>IF(D4524="","",IFERROR(D4524*E4524/12,0))</f>
        <v/>
      </c>
      <c r="G4524" s="48">
        <f>IF(D4524="","",MIN(IFERROR(VLOOKUP(B4524,'Debt Inputs'!$A$6:$M$105,7,FALSE),0),D4524+F4524))</f>
        <v/>
      </c>
      <c r="H4524" s="48">
        <f>IF(D4524="","",IF(L4524=1,MAX(0,'Debt Inputs'!$B$2-SUM($G$4506:$G$4605)),0))</f>
        <v/>
      </c>
      <c r="I4524" s="48">
        <f>IF(D4524="","",MIN(D4524+F4524,G4524+H4524))</f>
        <v/>
      </c>
      <c r="J4524" s="48">
        <f>IF(D4524="","",MIN(D4524,MAX(0,I4524-F4524)))</f>
        <v/>
      </c>
      <c r="K4524" s="48">
        <f>IF(D4524="","",MAX(0,D4524+F4524-I4524))</f>
        <v/>
      </c>
      <c r="L4524" s="18">
        <f>IF(D4524="","",IF(D4524&lt;=0,"",1+COUNTIFS($D$4506:$D$4605,"&gt;0",$E$4506:$E$4605,"&gt;"&amp;E4524)))</f>
        <v/>
      </c>
      <c r="M4524" s="18">
        <f>IF(D4524="","",IF(AND(K4524&gt;0,L4524=1),"Yes","No"))</f>
        <v/>
      </c>
      <c r="N4524" s="48">
        <f>IF(D4524="","",N4424+F4524)</f>
        <v/>
      </c>
      <c r="O4524" s="47">
        <f>IF(D4524="","",IF(AND(K4524=0,K4424&gt;0),C4524,""))</f>
        <v/>
      </c>
    </row>
    <row r="4525">
      <c r="A4525" s="49">
        <f>IF(B4525="","",DATE(YEAR('Debt Inputs'!$E$2),MONTH('Debt Inputs'!$E$2)+45,1))</f>
        <v/>
      </c>
      <c r="B4525" s="23">
        <f>IF('Debt Inputs'!A25="","",'Debt Inputs'!A25)</f>
        <v/>
      </c>
      <c r="C4525" s="24">
        <f>IF(B4525="","",IFERROR(VLOOKUP(B4525,'Debt Inputs'!$A$6:$M$105,2,FALSE),""))</f>
        <v/>
      </c>
      <c r="D4525" s="50">
        <f>IF(B4525="","",K4425)</f>
        <v/>
      </c>
      <c r="E4525" s="26">
        <f>IF(B4525="","",IFERROR(VLOOKUP(B4525,'Debt Inputs'!$A$6:$M$105,5,FALSE),0))</f>
        <v/>
      </c>
      <c r="F4525" s="50">
        <f>IF(D4525="","",IFERROR(D4525*E4525/12,0))</f>
        <v/>
      </c>
      <c r="G4525" s="50">
        <f>IF(D4525="","",MIN(IFERROR(VLOOKUP(B4525,'Debt Inputs'!$A$6:$M$105,7,FALSE),0),D4525+F4525))</f>
        <v/>
      </c>
      <c r="H4525" s="50">
        <f>IF(D4525="","",IF(L4525=1,MAX(0,'Debt Inputs'!$B$2-SUM($G$4506:$G$4605)),0))</f>
        <v/>
      </c>
      <c r="I4525" s="50">
        <f>IF(D4525="","",MIN(D4525+F4525,G4525+H4525))</f>
        <v/>
      </c>
      <c r="J4525" s="50">
        <f>IF(D4525="","",MIN(D4525,MAX(0,I4525-F4525)))</f>
        <v/>
      </c>
      <c r="K4525" s="50">
        <f>IF(D4525="","",MAX(0,D4525+F4525-I4525))</f>
        <v/>
      </c>
      <c r="L4525" s="23">
        <f>IF(D4525="","",IF(D4525&lt;=0,"",1+COUNTIFS($D$4506:$D$4605,"&gt;0",$E$4506:$E$4605,"&gt;"&amp;E4525)))</f>
        <v/>
      </c>
      <c r="M4525" s="23">
        <f>IF(D4525="","",IF(AND(K4525&gt;0,L4525=1),"Yes","No"))</f>
        <v/>
      </c>
      <c r="N4525" s="50">
        <f>IF(D4525="","",N4425+F4525)</f>
        <v/>
      </c>
      <c r="O4525" s="49">
        <f>IF(D4525="","",IF(AND(K4525=0,K4425&gt;0),C4525,""))</f>
        <v/>
      </c>
    </row>
    <row r="4526">
      <c r="A4526" s="47">
        <f>IF(B4526="","",DATE(YEAR('Debt Inputs'!$E$2),MONTH('Debt Inputs'!$E$2)+45,1))</f>
        <v/>
      </c>
      <c r="B4526" s="18">
        <f>IF('Debt Inputs'!A26="","",'Debt Inputs'!A26)</f>
        <v/>
      </c>
      <c r="C4526" s="19">
        <f>IF(B4526="","",IFERROR(VLOOKUP(B4526,'Debt Inputs'!$A$6:$M$105,2,FALSE),""))</f>
        <v/>
      </c>
      <c r="D4526" s="48">
        <f>IF(B4526="","",K4426)</f>
        <v/>
      </c>
      <c r="E4526" s="21">
        <f>IF(B4526="","",IFERROR(VLOOKUP(B4526,'Debt Inputs'!$A$6:$M$105,5,FALSE),0))</f>
        <v/>
      </c>
      <c r="F4526" s="48">
        <f>IF(D4526="","",IFERROR(D4526*E4526/12,0))</f>
        <v/>
      </c>
      <c r="G4526" s="48">
        <f>IF(D4526="","",MIN(IFERROR(VLOOKUP(B4526,'Debt Inputs'!$A$6:$M$105,7,FALSE),0),D4526+F4526))</f>
        <v/>
      </c>
      <c r="H4526" s="48">
        <f>IF(D4526="","",IF(L4526=1,MAX(0,'Debt Inputs'!$B$2-SUM($G$4506:$G$4605)),0))</f>
        <v/>
      </c>
      <c r="I4526" s="48">
        <f>IF(D4526="","",MIN(D4526+F4526,G4526+H4526))</f>
        <v/>
      </c>
      <c r="J4526" s="48">
        <f>IF(D4526="","",MIN(D4526,MAX(0,I4526-F4526)))</f>
        <v/>
      </c>
      <c r="K4526" s="48">
        <f>IF(D4526="","",MAX(0,D4526+F4526-I4526))</f>
        <v/>
      </c>
      <c r="L4526" s="18">
        <f>IF(D4526="","",IF(D4526&lt;=0,"",1+COUNTIFS($D$4506:$D$4605,"&gt;0",$E$4506:$E$4605,"&gt;"&amp;E4526)))</f>
        <v/>
      </c>
      <c r="M4526" s="18">
        <f>IF(D4526="","",IF(AND(K4526&gt;0,L4526=1),"Yes","No"))</f>
        <v/>
      </c>
      <c r="N4526" s="48">
        <f>IF(D4526="","",N4426+F4526)</f>
        <v/>
      </c>
      <c r="O4526" s="47">
        <f>IF(D4526="","",IF(AND(K4526=0,K4426&gt;0),C4526,""))</f>
        <v/>
      </c>
    </row>
    <row r="4527">
      <c r="A4527" s="49">
        <f>IF(B4527="","",DATE(YEAR('Debt Inputs'!$E$2),MONTH('Debt Inputs'!$E$2)+45,1))</f>
        <v/>
      </c>
      <c r="B4527" s="23">
        <f>IF('Debt Inputs'!A27="","",'Debt Inputs'!A27)</f>
        <v/>
      </c>
      <c r="C4527" s="24">
        <f>IF(B4527="","",IFERROR(VLOOKUP(B4527,'Debt Inputs'!$A$6:$M$105,2,FALSE),""))</f>
        <v/>
      </c>
      <c r="D4527" s="50">
        <f>IF(B4527="","",K4427)</f>
        <v/>
      </c>
      <c r="E4527" s="26">
        <f>IF(B4527="","",IFERROR(VLOOKUP(B4527,'Debt Inputs'!$A$6:$M$105,5,FALSE),0))</f>
        <v/>
      </c>
      <c r="F4527" s="50">
        <f>IF(D4527="","",IFERROR(D4527*E4527/12,0))</f>
        <v/>
      </c>
      <c r="G4527" s="50">
        <f>IF(D4527="","",MIN(IFERROR(VLOOKUP(B4527,'Debt Inputs'!$A$6:$M$105,7,FALSE),0),D4527+F4527))</f>
        <v/>
      </c>
      <c r="H4527" s="50">
        <f>IF(D4527="","",IF(L4527=1,MAX(0,'Debt Inputs'!$B$2-SUM($G$4506:$G$4605)),0))</f>
        <v/>
      </c>
      <c r="I4527" s="50">
        <f>IF(D4527="","",MIN(D4527+F4527,G4527+H4527))</f>
        <v/>
      </c>
      <c r="J4527" s="50">
        <f>IF(D4527="","",MIN(D4527,MAX(0,I4527-F4527)))</f>
        <v/>
      </c>
      <c r="K4527" s="50">
        <f>IF(D4527="","",MAX(0,D4527+F4527-I4527))</f>
        <v/>
      </c>
      <c r="L4527" s="23">
        <f>IF(D4527="","",IF(D4527&lt;=0,"",1+COUNTIFS($D$4506:$D$4605,"&gt;0",$E$4506:$E$4605,"&gt;"&amp;E4527)))</f>
        <v/>
      </c>
      <c r="M4527" s="23">
        <f>IF(D4527="","",IF(AND(K4527&gt;0,L4527=1),"Yes","No"))</f>
        <v/>
      </c>
      <c r="N4527" s="50">
        <f>IF(D4527="","",N4427+F4527)</f>
        <v/>
      </c>
      <c r="O4527" s="49">
        <f>IF(D4527="","",IF(AND(K4527=0,K4427&gt;0),C4527,""))</f>
        <v/>
      </c>
    </row>
    <row r="4528">
      <c r="A4528" s="47">
        <f>IF(B4528="","",DATE(YEAR('Debt Inputs'!$E$2),MONTH('Debt Inputs'!$E$2)+45,1))</f>
        <v/>
      </c>
      <c r="B4528" s="18">
        <f>IF('Debt Inputs'!A28="","",'Debt Inputs'!A28)</f>
        <v/>
      </c>
      <c r="C4528" s="19">
        <f>IF(B4528="","",IFERROR(VLOOKUP(B4528,'Debt Inputs'!$A$6:$M$105,2,FALSE),""))</f>
        <v/>
      </c>
      <c r="D4528" s="48">
        <f>IF(B4528="","",K4428)</f>
        <v/>
      </c>
      <c r="E4528" s="21">
        <f>IF(B4528="","",IFERROR(VLOOKUP(B4528,'Debt Inputs'!$A$6:$M$105,5,FALSE),0))</f>
        <v/>
      </c>
      <c r="F4528" s="48">
        <f>IF(D4528="","",IFERROR(D4528*E4528/12,0))</f>
        <v/>
      </c>
      <c r="G4528" s="48">
        <f>IF(D4528="","",MIN(IFERROR(VLOOKUP(B4528,'Debt Inputs'!$A$6:$M$105,7,FALSE),0),D4528+F4528))</f>
        <v/>
      </c>
      <c r="H4528" s="48">
        <f>IF(D4528="","",IF(L4528=1,MAX(0,'Debt Inputs'!$B$2-SUM($G$4506:$G$4605)),0))</f>
        <v/>
      </c>
      <c r="I4528" s="48">
        <f>IF(D4528="","",MIN(D4528+F4528,G4528+H4528))</f>
        <v/>
      </c>
      <c r="J4528" s="48">
        <f>IF(D4528="","",MIN(D4528,MAX(0,I4528-F4528)))</f>
        <v/>
      </c>
      <c r="K4528" s="48">
        <f>IF(D4528="","",MAX(0,D4528+F4528-I4528))</f>
        <v/>
      </c>
      <c r="L4528" s="18">
        <f>IF(D4528="","",IF(D4528&lt;=0,"",1+COUNTIFS($D$4506:$D$4605,"&gt;0",$E$4506:$E$4605,"&gt;"&amp;E4528)))</f>
        <v/>
      </c>
      <c r="M4528" s="18">
        <f>IF(D4528="","",IF(AND(K4528&gt;0,L4528=1),"Yes","No"))</f>
        <v/>
      </c>
      <c r="N4528" s="48">
        <f>IF(D4528="","",N4428+F4528)</f>
        <v/>
      </c>
      <c r="O4528" s="47">
        <f>IF(D4528="","",IF(AND(K4528=0,K4428&gt;0),C4528,""))</f>
        <v/>
      </c>
    </row>
    <row r="4529">
      <c r="A4529" s="49">
        <f>IF(B4529="","",DATE(YEAR('Debt Inputs'!$E$2),MONTH('Debt Inputs'!$E$2)+45,1))</f>
        <v/>
      </c>
      <c r="B4529" s="23">
        <f>IF('Debt Inputs'!A29="","",'Debt Inputs'!A29)</f>
        <v/>
      </c>
      <c r="C4529" s="24">
        <f>IF(B4529="","",IFERROR(VLOOKUP(B4529,'Debt Inputs'!$A$6:$M$105,2,FALSE),""))</f>
        <v/>
      </c>
      <c r="D4529" s="50">
        <f>IF(B4529="","",K4429)</f>
        <v/>
      </c>
      <c r="E4529" s="26">
        <f>IF(B4529="","",IFERROR(VLOOKUP(B4529,'Debt Inputs'!$A$6:$M$105,5,FALSE),0))</f>
        <v/>
      </c>
      <c r="F4529" s="50">
        <f>IF(D4529="","",IFERROR(D4529*E4529/12,0))</f>
        <v/>
      </c>
      <c r="G4529" s="50">
        <f>IF(D4529="","",MIN(IFERROR(VLOOKUP(B4529,'Debt Inputs'!$A$6:$M$105,7,FALSE),0),D4529+F4529))</f>
        <v/>
      </c>
      <c r="H4529" s="50">
        <f>IF(D4529="","",IF(L4529=1,MAX(0,'Debt Inputs'!$B$2-SUM($G$4506:$G$4605)),0))</f>
        <v/>
      </c>
      <c r="I4529" s="50">
        <f>IF(D4529="","",MIN(D4529+F4529,G4529+H4529))</f>
        <v/>
      </c>
      <c r="J4529" s="50">
        <f>IF(D4529="","",MIN(D4529,MAX(0,I4529-F4529)))</f>
        <v/>
      </c>
      <c r="K4529" s="50">
        <f>IF(D4529="","",MAX(0,D4529+F4529-I4529))</f>
        <v/>
      </c>
      <c r="L4529" s="23">
        <f>IF(D4529="","",IF(D4529&lt;=0,"",1+COUNTIFS($D$4506:$D$4605,"&gt;0",$E$4506:$E$4605,"&gt;"&amp;E4529)))</f>
        <v/>
      </c>
      <c r="M4529" s="23">
        <f>IF(D4529="","",IF(AND(K4529&gt;0,L4529=1),"Yes","No"))</f>
        <v/>
      </c>
      <c r="N4529" s="50">
        <f>IF(D4529="","",N4429+F4529)</f>
        <v/>
      </c>
      <c r="O4529" s="49">
        <f>IF(D4529="","",IF(AND(K4529=0,K4429&gt;0),C4529,""))</f>
        <v/>
      </c>
    </row>
    <row r="4530">
      <c r="A4530" s="47">
        <f>IF(B4530="","",DATE(YEAR('Debt Inputs'!$E$2),MONTH('Debt Inputs'!$E$2)+45,1))</f>
        <v/>
      </c>
      <c r="B4530" s="18">
        <f>IF('Debt Inputs'!A30="","",'Debt Inputs'!A30)</f>
        <v/>
      </c>
      <c r="C4530" s="19">
        <f>IF(B4530="","",IFERROR(VLOOKUP(B4530,'Debt Inputs'!$A$6:$M$105,2,FALSE),""))</f>
        <v/>
      </c>
      <c r="D4530" s="48">
        <f>IF(B4530="","",K4430)</f>
        <v/>
      </c>
      <c r="E4530" s="21">
        <f>IF(B4530="","",IFERROR(VLOOKUP(B4530,'Debt Inputs'!$A$6:$M$105,5,FALSE),0))</f>
        <v/>
      </c>
      <c r="F4530" s="48">
        <f>IF(D4530="","",IFERROR(D4530*E4530/12,0))</f>
        <v/>
      </c>
      <c r="G4530" s="48">
        <f>IF(D4530="","",MIN(IFERROR(VLOOKUP(B4530,'Debt Inputs'!$A$6:$M$105,7,FALSE),0),D4530+F4530))</f>
        <v/>
      </c>
      <c r="H4530" s="48">
        <f>IF(D4530="","",IF(L4530=1,MAX(0,'Debt Inputs'!$B$2-SUM($G$4506:$G$4605)),0))</f>
        <v/>
      </c>
      <c r="I4530" s="48">
        <f>IF(D4530="","",MIN(D4530+F4530,G4530+H4530))</f>
        <v/>
      </c>
      <c r="J4530" s="48">
        <f>IF(D4530="","",MIN(D4530,MAX(0,I4530-F4530)))</f>
        <v/>
      </c>
      <c r="K4530" s="48">
        <f>IF(D4530="","",MAX(0,D4530+F4530-I4530))</f>
        <v/>
      </c>
      <c r="L4530" s="18">
        <f>IF(D4530="","",IF(D4530&lt;=0,"",1+COUNTIFS($D$4506:$D$4605,"&gt;0",$E$4506:$E$4605,"&gt;"&amp;E4530)))</f>
        <v/>
      </c>
      <c r="M4530" s="18">
        <f>IF(D4530="","",IF(AND(K4530&gt;0,L4530=1),"Yes","No"))</f>
        <v/>
      </c>
      <c r="N4530" s="48">
        <f>IF(D4530="","",N4430+F4530)</f>
        <v/>
      </c>
      <c r="O4530" s="47">
        <f>IF(D4530="","",IF(AND(K4530=0,K4430&gt;0),C4530,""))</f>
        <v/>
      </c>
    </row>
    <row r="4531">
      <c r="A4531" s="49">
        <f>IF(B4531="","",DATE(YEAR('Debt Inputs'!$E$2),MONTH('Debt Inputs'!$E$2)+45,1))</f>
        <v/>
      </c>
      <c r="B4531" s="23">
        <f>IF('Debt Inputs'!A31="","",'Debt Inputs'!A31)</f>
        <v/>
      </c>
      <c r="C4531" s="24">
        <f>IF(B4531="","",IFERROR(VLOOKUP(B4531,'Debt Inputs'!$A$6:$M$105,2,FALSE),""))</f>
        <v/>
      </c>
      <c r="D4531" s="50">
        <f>IF(B4531="","",K4431)</f>
        <v/>
      </c>
      <c r="E4531" s="26">
        <f>IF(B4531="","",IFERROR(VLOOKUP(B4531,'Debt Inputs'!$A$6:$M$105,5,FALSE),0))</f>
        <v/>
      </c>
      <c r="F4531" s="50">
        <f>IF(D4531="","",IFERROR(D4531*E4531/12,0))</f>
        <v/>
      </c>
      <c r="G4531" s="50">
        <f>IF(D4531="","",MIN(IFERROR(VLOOKUP(B4531,'Debt Inputs'!$A$6:$M$105,7,FALSE),0),D4531+F4531))</f>
        <v/>
      </c>
      <c r="H4531" s="50">
        <f>IF(D4531="","",IF(L4531=1,MAX(0,'Debt Inputs'!$B$2-SUM($G$4506:$G$4605)),0))</f>
        <v/>
      </c>
      <c r="I4531" s="50">
        <f>IF(D4531="","",MIN(D4531+F4531,G4531+H4531))</f>
        <v/>
      </c>
      <c r="J4531" s="50">
        <f>IF(D4531="","",MIN(D4531,MAX(0,I4531-F4531)))</f>
        <v/>
      </c>
      <c r="K4531" s="50">
        <f>IF(D4531="","",MAX(0,D4531+F4531-I4531))</f>
        <v/>
      </c>
      <c r="L4531" s="23">
        <f>IF(D4531="","",IF(D4531&lt;=0,"",1+COUNTIFS($D$4506:$D$4605,"&gt;0",$E$4506:$E$4605,"&gt;"&amp;E4531)))</f>
        <v/>
      </c>
      <c r="M4531" s="23">
        <f>IF(D4531="","",IF(AND(K4531&gt;0,L4531=1),"Yes","No"))</f>
        <v/>
      </c>
      <c r="N4531" s="50">
        <f>IF(D4531="","",N4431+F4531)</f>
        <v/>
      </c>
      <c r="O4531" s="49">
        <f>IF(D4531="","",IF(AND(K4531=0,K4431&gt;0),C4531,""))</f>
        <v/>
      </c>
    </row>
    <row r="4532">
      <c r="A4532" s="47">
        <f>IF(B4532="","",DATE(YEAR('Debt Inputs'!$E$2),MONTH('Debt Inputs'!$E$2)+45,1))</f>
        <v/>
      </c>
      <c r="B4532" s="18">
        <f>IF('Debt Inputs'!A32="","",'Debt Inputs'!A32)</f>
        <v/>
      </c>
      <c r="C4532" s="19">
        <f>IF(B4532="","",IFERROR(VLOOKUP(B4532,'Debt Inputs'!$A$6:$M$105,2,FALSE),""))</f>
        <v/>
      </c>
      <c r="D4532" s="48">
        <f>IF(B4532="","",K4432)</f>
        <v/>
      </c>
      <c r="E4532" s="21">
        <f>IF(B4532="","",IFERROR(VLOOKUP(B4532,'Debt Inputs'!$A$6:$M$105,5,FALSE),0))</f>
        <v/>
      </c>
      <c r="F4532" s="48">
        <f>IF(D4532="","",IFERROR(D4532*E4532/12,0))</f>
        <v/>
      </c>
      <c r="G4532" s="48">
        <f>IF(D4532="","",MIN(IFERROR(VLOOKUP(B4532,'Debt Inputs'!$A$6:$M$105,7,FALSE),0),D4532+F4532))</f>
        <v/>
      </c>
      <c r="H4532" s="48">
        <f>IF(D4532="","",IF(L4532=1,MAX(0,'Debt Inputs'!$B$2-SUM($G$4506:$G$4605)),0))</f>
        <v/>
      </c>
      <c r="I4532" s="48">
        <f>IF(D4532="","",MIN(D4532+F4532,G4532+H4532))</f>
        <v/>
      </c>
      <c r="J4532" s="48">
        <f>IF(D4532="","",MIN(D4532,MAX(0,I4532-F4532)))</f>
        <v/>
      </c>
      <c r="K4532" s="48">
        <f>IF(D4532="","",MAX(0,D4532+F4532-I4532))</f>
        <v/>
      </c>
      <c r="L4532" s="18">
        <f>IF(D4532="","",IF(D4532&lt;=0,"",1+COUNTIFS($D$4506:$D$4605,"&gt;0",$E$4506:$E$4605,"&gt;"&amp;E4532)))</f>
        <v/>
      </c>
      <c r="M4532" s="18">
        <f>IF(D4532="","",IF(AND(K4532&gt;0,L4532=1),"Yes","No"))</f>
        <v/>
      </c>
      <c r="N4532" s="48">
        <f>IF(D4532="","",N4432+F4532)</f>
        <v/>
      </c>
      <c r="O4532" s="47">
        <f>IF(D4532="","",IF(AND(K4532=0,K4432&gt;0),C4532,""))</f>
        <v/>
      </c>
    </row>
    <row r="4533">
      <c r="A4533" s="49">
        <f>IF(B4533="","",DATE(YEAR('Debt Inputs'!$E$2),MONTH('Debt Inputs'!$E$2)+45,1))</f>
        <v/>
      </c>
      <c r="B4533" s="23">
        <f>IF('Debt Inputs'!A33="","",'Debt Inputs'!A33)</f>
        <v/>
      </c>
      <c r="C4533" s="24">
        <f>IF(B4533="","",IFERROR(VLOOKUP(B4533,'Debt Inputs'!$A$6:$M$105,2,FALSE),""))</f>
        <v/>
      </c>
      <c r="D4533" s="50">
        <f>IF(B4533="","",K4433)</f>
        <v/>
      </c>
      <c r="E4533" s="26">
        <f>IF(B4533="","",IFERROR(VLOOKUP(B4533,'Debt Inputs'!$A$6:$M$105,5,FALSE),0))</f>
        <v/>
      </c>
      <c r="F4533" s="50">
        <f>IF(D4533="","",IFERROR(D4533*E4533/12,0))</f>
        <v/>
      </c>
      <c r="G4533" s="50">
        <f>IF(D4533="","",MIN(IFERROR(VLOOKUP(B4533,'Debt Inputs'!$A$6:$M$105,7,FALSE),0),D4533+F4533))</f>
        <v/>
      </c>
      <c r="H4533" s="50">
        <f>IF(D4533="","",IF(L4533=1,MAX(0,'Debt Inputs'!$B$2-SUM($G$4506:$G$4605)),0))</f>
        <v/>
      </c>
      <c r="I4533" s="50">
        <f>IF(D4533="","",MIN(D4533+F4533,G4533+H4533))</f>
        <v/>
      </c>
      <c r="J4533" s="50">
        <f>IF(D4533="","",MIN(D4533,MAX(0,I4533-F4533)))</f>
        <v/>
      </c>
      <c r="K4533" s="50">
        <f>IF(D4533="","",MAX(0,D4533+F4533-I4533))</f>
        <v/>
      </c>
      <c r="L4533" s="23">
        <f>IF(D4533="","",IF(D4533&lt;=0,"",1+COUNTIFS($D$4506:$D$4605,"&gt;0",$E$4506:$E$4605,"&gt;"&amp;E4533)))</f>
        <v/>
      </c>
      <c r="M4533" s="23">
        <f>IF(D4533="","",IF(AND(K4533&gt;0,L4533=1),"Yes","No"))</f>
        <v/>
      </c>
      <c r="N4533" s="50">
        <f>IF(D4533="","",N4433+F4533)</f>
        <v/>
      </c>
      <c r="O4533" s="49">
        <f>IF(D4533="","",IF(AND(K4533=0,K4433&gt;0),C4533,""))</f>
        <v/>
      </c>
    </row>
    <row r="4534">
      <c r="A4534" s="47">
        <f>IF(B4534="","",DATE(YEAR('Debt Inputs'!$E$2),MONTH('Debt Inputs'!$E$2)+45,1))</f>
        <v/>
      </c>
      <c r="B4534" s="18">
        <f>IF('Debt Inputs'!A34="","",'Debt Inputs'!A34)</f>
        <v/>
      </c>
      <c r="C4534" s="19">
        <f>IF(B4534="","",IFERROR(VLOOKUP(B4534,'Debt Inputs'!$A$6:$M$105,2,FALSE),""))</f>
        <v/>
      </c>
      <c r="D4534" s="48">
        <f>IF(B4534="","",K4434)</f>
        <v/>
      </c>
      <c r="E4534" s="21">
        <f>IF(B4534="","",IFERROR(VLOOKUP(B4534,'Debt Inputs'!$A$6:$M$105,5,FALSE),0))</f>
        <v/>
      </c>
      <c r="F4534" s="48">
        <f>IF(D4534="","",IFERROR(D4534*E4534/12,0))</f>
        <v/>
      </c>
      <c r="G4534" s="48">
        <f>IF(D4534="","",MIN(IFERROR(VLOOKUP(B4534,'Debt Inputs'!$A$6:$M$105,7,FALSE),0),D4534+F4534))</f>
        <v/>
      </c>
      <c r="H4534" s="48">
        <f>IF(D4534="","",IF(L4534=1,MAX(0,'Debt Inputs'!$B$2-SUM($G$4506:$G$4605)),0))</f>
        <v/>
      </c>
      <c r="I4534" s="48">
        <f>IF(D4534="","",MIN(D4534+F4534,G4534+H4534))</f>
        <v/>
      </c>
      <c r="J4534" s="48">
        <f>IF(D4534="","",MIN(D4534,MAX(0,I4534-F4534)))</f>
        <v/>
      </c>
      <c r="K4534" s="48">
        <f>IF(D4534="","",MAX(0,D4534+F4534-I4534))</f>
        <v/>
      </c>
      <c r="L4534" s="18">
        <f>IF(D4534="","",IF(D4534&lt;=0,"",1+COUNTIFS($D$4506:$D$4605,"&gt;0",$E$4506:$E$4605,"&gt;"&amp;E4534)))</f>
        <v/>
      </c>
      <c r="M4534" s="18">
        <f>IF(D4534="","",IF(AND(K4534&gt;0,L4534=1),"Yes","No"))</f>
        <v/>
      </c>
      <c r="N4534" s="48">
        <f>IF(D4534="","",N4434+F4534)</f>
        <v/>
      </c>
      <c r="O4534" s="47">
        <f>IF(D4534="","",IF(AND(K4534=0,K4434&gt;0),C4534,""))</f>
        <v/>
      </c>
    </row>
    <row r="4535">
      <c r="A4535" s="49">
        <f>IF(B4535="","",DATE(YEAR('Debt Inputs'!$E$2),MONTH('Debt Inputs'!$E$2)+45,1))</f>
        <v/>
      </c>
      <c r="B4535" s="23">
        <f>IF('Debt Inputs'!A35="","",'Debt Inputs'!A35)</f>
        <v/>
      </c>
      <c r="C4535" s="24">
        <f>IF(B4535="","",IFERROR(VLOOKUP(B4535,'Debt Inputs'!$A$6:$M$105,2,FALSE),""))</f>
        <v/>
      </c>
      <c r="D4535" s="50">
        <f>IF(B4535="","",K4435)</f>
        <v/>
      </c>
      <c r="E4535" s="26">
        <f>IF(B4535="","",IFERROR(VLOOKUP(B4535,'Debt Inputs'!$A$6:$M$105,5,FALSE),0))</f>
        <v/>
      </c>
      <c r="F4535" s="50">
        <f>IF(D4535="","",IFERROR(D4535*E4535/12,0))</f>
        <v/>
      </c>
      <c r="G4535" s="50">
        <f>IF(D4535="","",MIN(IFERROR(VLOOKUP(B4535,'Debt Inputs'!$A$6:$M$105,7,FALSE),0),D4535+F4535))</f>
        <v/>
      </c>
      <c r="H4535" s="50">
        <f>IF(D4535="","",IF(L4535=1,MAX(0,'Debt Inputs'!$B$2-SUM($G$4506:$G$4605)),0))</f>
        <v/>
      </c>
      <c r="I4535" s="50">
        <f>IF(D4535="","",MIN(D4535+F4535,G4535+H4535))</f>
        <v/>
      </c>
      <c r="J4535" s="50">
        <f>IF(D4535="","",MIN(D4535,MAX(0,I4535-F4535)))</f>
        <v/>
      </c>
      <c r="K4535" s="50">
        <f>IF(D4535="","",MAX(0,D4535+F4535-I4535))</f>
        <v/>
      </c>
      <c r="L4535" s="23">
        <f>IF(D4535="","",IF(D4535&lt;=0,"",1+COUNTIFS($D$4506:$D$4605,"&gt;0",$E$4506:$E$4605,"&gt;"&amp;E4535)))</f>
        <v/>
      </c>
      <c r="M4535" s="23">
        <f>IF(D4535="","",IF(AND(K4535&gt;0,L4535=1),"Yes","No"))</f>
        <v/>
      </c>
      <c r="N4535" s="50">
        <f>IF(D4535="","",N4435+F4535)</f>
        <v/>
      </c>
      <c r="O4535" s="49">
        <f>IF(D4535="","",IF(AND(K4535=0,K4435&gt;0),C4535,""))</f>
        <v/>
      </c>
    </row>
    <row r="4536">
      <c r="A4536" s="47">
        <f>IF(B4536="","",DATE(YEAR('Debt Inputs'!$E$2),MONTH('Debt Inputs'!$E$2)+45,1))</f>
        <v/>
      </c>
      <c r="B4536" s="18">
        <f>IF('Debt Inputs'!A36="","",'Debt Inputs'!A36)</f>
        <v/>
      </c>
      <c r="C4536" s="19">
        <f>IF(B4536="","",IFERROR(VLOOKUP(B4536,'Debt Inputs'!$A$6:$M$105,2,FALSE),""))</f>
        <v/>
      </c>
      <c r="D4536" s="48">
        <f>IF(B4536="","",K4436)</f>
        <v/>
      </c>
      <c r="E4536" s="21">
        <f>IF(B4536="","",IFERROR(VLOOKUP(B4536,'Debt Inputs'!$A$6:$M$105,5,FALSE),0))</f>
        <v/>
      </c>
      <c r="F4536" s="48">
        <f>IF(D4536="","",IFERROR(D4536*E4536/12,0))</f>
        <v/>
      </c>
      <c r="G4536" s="48">
        <f>IF(D4536="","",MIN(IFERROR(VLOOKUP(B4536,'Debt Inputs'!$A$6:$M$105,7,FALSE),0),D4536+F4536))</f>
        <v/>
      </c>
      <c r="H4536" s="48">
        <f>IF(D4536="","",IF(L4536=1,MAX(0,'Debt Inputs'!$B$2-SUM($G$4506:$G$4605)),0))</f>
        <v/>
      </c>
      <c r="I4536" s="48">
        <f>IF(D4536="","",MIN(D4536+F4536,G4536+H4536))</f>
        <v/>
      </c>
      <c r="J4536" s="48">
        <f>IF(D4536="","",MIN(D4536,MAX(0,I4536-F4536)))</f>
        <v/>
      </c>
      <c r="K4536" s="48">
        <f>IF(D4536="","",MAX(0,D4536+F4536-I4536))</f>
        <v/>
      </c>
      <c r="L4536" s="18">
        <f>IF(D4536="","",IF(D4536&lt;=0,"",1+COUNTIFS($D$4506:$D$4605,"&gt;0",$E$4506:$E$4605,"&gt;"&amp;E4536)))</f>
        <v/>
      </c>
      <c r="M4536" s="18">
        <f>IF(D4536="","",IF(AND(K4536&gt;0,L4536=1),"Yes","No"))</f>
        <v/>
      </c>
      <c r="N4536" s="48">
        <f>IF(D4536="","",N4436+F4536)</f>
        <v/>
      </c>
      <c r="O4536" s="47">
        <f>IF(D4536="","",IF(AND(K4536=0,K4436&gt;0),C4536,""))</f>
        <v/>
      </c>
    </row>
    <row r="4537">
      <c r="A4537" s="49">
        <f>IF(B4537="","",DATE(YEAR('Debt Inputs'!$E$2),MONTH('Debt Inputs'!$E$2)+45,1))</f>
        <v/>
      </c>
      <c r="B4537" s="23">
        <f>IF('Debt Inputs'!A37="","",'Debt Inputs'!A37)</f>
        <v/>
      </c>
      <c r="C4537" s="24">
        <f>IF(B4537="","",IFERROR(VLOOKUP(B4537,'Debt Inputs'!$A$6:$M$105,2,FALSE),""))</f>
        <v/>
      </c>
      <c r="D4537" s="50">
        <f>IF(B4537="","",K4437)</f>
        <v/>
      </c>
      <c r="E4537" s="26">
        <f>IF(B4537="","",IFERROR(VLOOKUP(B4537,'Debt Inputs'!$A$6:$M$105,5,FALSE),0))</f>
        <v/>
      </c>
      <c r="F4537" s="50">
        <f>IF(D4537="","",IFERROR(D4537*E4537/12,0))</f>
        <v/>
      </c>
      <c r="G4537" s="50">
        <f>IF(D4537="","",MIN(IFERROR(VLOOKUP(B4537,'Debt Inputs'!$A$6:$M$105,7,FALSE),0),D4537+F4537))</f>
        <v/>
      </c>
      <c r="H4537" s="50">
        <f>IF(D4537="","",IF(L4537=1,MAX(0,'Debt Inputs'!$B$2-SUM($G$4506:$G$4605)),0))</f>
        <v/>
      </c>
      <c r="I4537" s="50">
        <f>IF(D4537="","",MIN(D4537+F4537,G4537+H4537))</f>
        <v/>
      </c>
      <c r="J4537" s="50">
        <f>IF(D4537="","",MIN(D4537,MAX(0,I4537-F4537)))</f>
        <v/>
      </c>
      <c r="K4537" s="50">
        <f>IF(D4537="","",MAX(0,D4537+F4537-I4537))</f>
        <v/>
      </c>
      <c r="L4537" s="23">
        <f>IF(D4537="","",IF(D4537&lt;=0,"",1+COUNTIFS($D$4506:$D$4605,"&gt;0",$E$4506:$E$4605,"&gt;"&amp;E4537)))</f>
        <v/>
      </c>
      <c r="M4537" s="23">
        <f>IF(D4537="","",IF(AND(K4537&gt;0,L4537=1),"Yes","No"))</f>
        <v/>
      </c>
      <c r="N4537" s="50">
        <f>IF(D4537="","",N4437+F4537)</f>
        <v/>
      </c>
      <c r="O4537" s="49">
        <f>IF(D4537="","",IF(AND(K4537=0,K4437&gt;0),C4537,""))</f>
        <v/>
      </c>
    </row>
    <row r="4538">
      <c r="A4538" s="47">
        <f>IF(B4538="","",DATE(YEAR('Debt Inputs'!$E$2),MONTH('Debt Inputs'!$E$2)+45,1))</f>
        <v/>
      </c>
      <c r="B4538" s="18">
        <f>IF('Debt Inputs'!A38="","",'Debt Inputs'!A38)</f>
        <v/>
      </c>
      <c r="C4538" s="19">
        <f>IF(B4538="","",IFERROR(VLOOKUP(B4538,'Debt Inputs'!$A$6:$M$105,2,FALSE),""))</f>
        <v/>
      </c>
      <c r="D4538" s="48">
        <f>IF(B4538="","",K4438)</f>
        <v/>
      </c>
      <c r="E4538" s="21">
        <f>IF(B4538="","",IFERROR(VLOOKUP(B4538,'Debt Inputs'!$A$6:$M$105,5,FALSE),0))</f>
        <v/>
      </c>
      <c r="F4538" s="48">
        <f>IF(D4538="","",IFERROR(D4538*E4538/12,0))</f>
        <v/>
      </c>
      <c r="G4538" s="48">
        <f>IF(D4538="","",MIN(IFERROR(VLOOKUP(B4538,'Debt Inputs'!$A$6:$M$105,7,FALSE),0),D4538+F4538))</f>
        <v/>
      </c>
      <c r="H4538" s="48">
        <f>IF(D4538="","",IF(L4538=1,MAX(0,'Debt Inputs'!$B$2-SUM($G$4506:$G$4605)),0))</f>
        <v/>
      </c>
      <c r="I4538" s="48">
        <f>IF(D4538="","",MIN(D4538+F4538,G4538+H4538))</f>
        <v/>
      </c>
      <c r="J4538" s="48">
        <f>IF(D4538="","",MIN(D4538,MAX(0,I4538-F4538)))</f>
        <v/>
      </c>
      <c r="K4538" s="48">
        <f>IF(D4538="","",MAX(0,D4538+F4538-I4538))</f>
        <v/>
      </c>
      <c r="L4538" s="18">
        <f>IF(D4538="","",IF(D4538&lt;=0,"",1+COUNTIFS($D$4506:$D$4605,"&gt;0",$E$4506:$E$4605,"&gt;"&amp;E4538)))</f>
        <v/>
      </c>
      <c r="M4538" s="18">
        <f>IF(D4538="","",IF(AND(K4538&gt;0,L4538=1),"Yes","No"))</f>
        <v/>
      </c>
      <c r="N4538" s="48">
        <f>IF(D4538="","",N4438+F4538)</f>
        <v/>
      </c>
      <c r="O4538" s="47">
        <f>IF(D4538="","",IF(AND(K4538=0,K4438&gt;0),C4538,""))</f>
        <v/>
      </c>
    </row>
    <row r="4539">
      <c r="A4539" s="49">
        <f>IF(B4539="","",DATE(YEAR('Debt Inputs'!$E$2),MONTH('Debt Inputs'!$E$2)+45,1))</f>
        <v/>
      </c>
      <c r="B4539" s="23">
        <f>IF('Debt Inputs'!A39="","",'Debt Inputs'!A39)</f>
        <v/>
      </c>
      <c r="C4539" s="24">
        <f>IF(B4539="","",IFERROR(VLOOKUP(B4539,'Debt Inputs'!$A$6:$M$105,2,FALSE),""))</f>
        <v/>
      </c>
      <c r="D4539" s="50">
        <f>IF(B4539="","",K4439)</f>
        <v/>
      </c>
      <c r="E4539" s="26">
        <f>IF(B4539="","",IFERROR(VLOOKUP(B4539,'Debt Inputs'!$A$6:$M$105,5,FALSE),0))</f>
        <v/>
      </c>
      <c r="F4539" s="50">
        <f>IF(D4539="","",IFERROR(D4539*E4539/12,0))</f>
        <v/>
      </c>
      <c r="G4539" s="50">
        <f>IF(D4539="","",MIN(IFERROR(VLOOKUP(B4539,'Debt Inputs'!$A$6:$M$105,7,FALSE),0),D4539+F4539))</f>
        <v/>
      </c>
      <c r="H4539" s="50">
        <f>IF(D4539="","",IF(L4539=1,MAX(0,'Debt Inputs'!$B$2-SUM($G$4506:$G$4605)),0))</f>
        <v/>
      </c>
      <c r="I4539" s="50">
        <f>IF(D4539="","",MIN(D4539+F4539,G4539+H4539))</f>
        <v/>
      </c>
      <c r="J4539" s="50">
        <f>IF(D4539="","",MIN(D4539,MAX(0,I4539-F4539)))</f>
        <v/>
      </c>
      <c r="K4539" s="50">
        <f>IF(D4539="","",MAX(0,D4539+F4539-I4539))</f>
        <v/>
      </c>
      <c r="L4539" s="23">
        <f>IF(D4539="","",IF(D4539&lt;=0,"",1+COUNTIFS($D$4506:$D$4605,"&gt;0",$E$4506:$E$4605,"&gt;"&amp;E4539)))</f>
        <v/>
      </c>
      <c r="M4539" s="23">
        <f>IF(D4539="","",IF(AND(K4539&gt;0,L4539=1),"Yes","No"))</f>
        <v/>
      </c>
      <c r="N4539" s="50">
        <f>IF(D4539="","",N4439+F4539)</f>
        <v/>
      </c>
      <c r="O4539" s="49">
        <f>IF(D4539="","",IF(AND(K4539=0,K4439&gt;0),C4539,""))</f>
        <v/>
      </c>
    </row>
    <row r="4540">
      <c r="A4540" s="47">
        <f>IF(B4540="","",DATE(YEAR('Debt Inputs'!$E$2),MONTH('Debt Inputs'!$E$2)+45,1))</f>
        <v/>
      </c>
      <c r="B4540" s="18">
        <f>IF('Debt Inputs'!A40="","",'Debt Inputs'!A40)</f>
        <v/>
      </c>
      <c r="C4540" s="19">
        <f>IF(B4540="","",IFERROR(VLOOKUP(B4540,'Debt Inputs'!$A$6:$M$105,2,FALSE),""))</f>
        <v/>
      </c>
      <c r="D4540" s="48">
        <f>IF(B4540="","",K4440)</f>
        <v/>
      </c>
      <c r="E4540" s="21">
        <f>IF(B4540="","",IFERROR(VLOOKUP(B4540,'Debt Inputs'!$A$6:$M$105,5,FALSE),0))</f>
        <v/>
      </c>
      <c r="F4540" s="48">
        <f>IF(D4540="","",IFERROR(D4540*E4540/12,0))</f>
        <v/>
      </c>
      <c r="G4540" s="48">
        <f>IF(D4540="","",MIN(IFERROR(VLOOKUP(B4540,'Debt Inputs'!$A$6:$M$105,7,FALSE),0),D4540+F4540))</f>
        <v/>
      </c>
      <c r="H4540" s="48">
        <f>IF(D4540="","",IF(L4540=1,MAX(0,'Debt Inputs'!$B$2-SUM($G$4506:$G$4605)),0))</f>
        <v/>
      </c>
      <c r="I4540" s="48">
        <f>IF(D4540="","",MIN(D4540+F4540,G4540+H4540))</f>
        <v/>
      </c>
      <c r="J4540" s="48">
        <f>IF(D4540="","",MIN(D4540,MAX(0,I4540-F4540)))</f>
        <v/>
      </c>
      <c r="K4540" s="48">
        <f>IF(D4540="","",MAX(0,D4540+F4540-I4540))</f>
        <v/>
      </c>
      <c r="L4540" s="18">
        <f>IF(D4540="","",IF(D4540&lt;=0,"",1+COUNTIFS($D$4506:$D$4605,"&gt;0",$E$4506:$E$4605,"&gt;"&amp;E4540)))</f>
        <v/>
      </c>
      <c r="M4540" s="18">
        <f>IF(D4540="","",IF(AND(K4540&gt;0,L4540=1),"Yes","No"))</f>
        <v/>
      </c>
      <c r="N4540" s="48">
        <f>IF(D4540="","",N4440+F4540)</f>
        <v/>
      </c>
      <c r="O4540" s="47">
        <f>IF(D4540="","",IF(AND(K4540=0,K4440&gt;0),C4540,""))</f>
        <v/>
      </c>
    </row>
    <row r="4541">
      <c r="A4541" s="49">
        <f>IF(B4541="","",DATE(YEAR('Debt Inputs'!$E$2),MONTH('Debt Inputs'!$E$2)+45,1))</f>
        <v/>
      </c>
      <c r="B4541" s="23">
        <f>IF('Debt Inputs'!A41="","",'Debt Inputs'!A41)</f>
        <v/>
      </c>
      <c r="C4541" s="24">
        <f>IF(B4541="","",IFERROR(VLOOKUP(B4541,'Debt Inputs'!$A$6:$M$105,2,FALSE),""))</f>
        <v/>
      </c>
      <c r="D4541" s="50">
        <f>IF(B4541="","",K4441)</f>
        <v/>
      </c>
      <c r="E4541" s="26">
        <f>IF(B4541="","",IFERROR(VLOOKUP(B4541,'Debt Inputs'!$A$6:$M$105,5,FALSE),0))</f>
        <v/>
      </c>
      <c r="F4541" s="50">
        <f>IF(D4541="","",IFERROR(D4541*E4541/12,0))</f>
        <v/>
      </c>
      <c r="G4541" s="50">
        <f>IF(D4541="","",MIN(IFERROR(VLOOKUP(B4541,'Debt Inputs'!$A$6:$M$105,7,FALSE),0),D4541+F4541))</f>
        <v/>
      </c>
      <c r="H4541" s="50">
        <f>IF(D4541="","",IF(L4541=1,MAX(0,'Debt Inputs'!$B$2-SUM($G$4506:$G$4605)),0))</f>
        <v/>
      </c>
      <c r="I4541" s="50">
        <f>IF(D4541="","",MIN(D4541+F4541,G4541+H4541))</f>
        <v/>
      </c>
      <c r="J4541" s="50">
        <f>IF(D4541="","",MIN(D4541,MAX(0,I4541-F4541)))</f>
        <v/>
      </c>
      <c r="K4541" s="50">
        <f>IF(D4541="","",MAX(0,D4541+F4541-I4541))</f>
        <v/>
      </c>
      <c r="L4541" s="23">
        <f>IF(D4541="","",IF(D4541&lt;=0,"",1+COUNTIFS($D$4506:$D$4605,"&gt;0",$E$4506:$E$4605,"&gt;"&amp;E4541)))</f>
        <v/>
      </c>
      <c r="M4541" s="23">
        <f>IF(D4541="","",IF(AND(K4541&gt;0,L4541=1),"Yes","No"))</f>
        <v/>
      </c>
      <c r="N4541" s="50">
        <f>IF(D4541="","",N4441+F4541)</f>
        <v/>
      </c>
      <c r="O4541" s="49">
        <f>IF(D4541="","",IF(AND(K4541=0,K4441&gt;0),C4541,""))</f>
        <v/>
      </c>
    </row>
    <row r="4542">
      <c r="A4542" s="47">
        <f>IF(B4542="","",DATE(YEAR('Debt Inputs'!$E$2),MONTH('Debt Inputs'!$E$2)+45,1))</f>
        <v/>
      </c>
      <c r="B4542" s="18">
        <f>IF('Debt Inputs'!A42="","",'Debt Inputs'!A42)</f>
        <v/>
      </c>
      <c r="C4542" s="19">
        <f>IF(B4542="","",IFERROR(VLOOKUP(B4542,'Debt Inputs'!$A$6:$M$105,2,FALSE),""))</f>
        <v/>
      </c>
      <c r="D4542" s="48">
        <f>IF(B4542="","",K4442)</f>
        <v/>
      </c>
      <c r="E4542" s="21">
        <f>IF(B4542="","",IFERROR(VLOOKUP(B4542,'Debt Inputs'!$A$6:$M$105,5,FALSE),0))</f>
        <v/>
      </c>
      <c r="F4542" s="48">
        <f>IF(D4542="","",IFERROR(D4542*E4542/12,0))</f>
        <v/>
      </c>
      <c r="G4542" s="48">
        <f>IF(D4542="","",MIN(IFERROR(VLOOKUP(B4542,'Debt Inputs'!$A$6:$M$105,7,FALSE),0),D4542+F4542))</f>
        <v/>
      </c>
      <c r="H4542" s="48">
        <f>IF(D4542="","",IF(L4542=1,MAX(0,'Debt Inputs'!$B$2-SUM($G$4506:$G$4605)),0))</f>
        <v/>
      </c>
      <c r="I4542" s="48">
        <f>IF(D4542="","",MIN(D4542+F4542,G4542+H4542))</f>
        <v/>
      </c>
      <c r="J4542" s="48">
        <f>IF(D4542="","",MIN(D4542,MAX(0,I4542-F4542)))</f>
        <v/>
      </c>
      <c r="K4542" s="48">
        <f>IF(D4542="","",MAX(0,D4542+F4542-I4542))</f>
        <v/>
      </c>
      <c r="L4542" s="18">
        <f>IF(D4542="","",IF(D4542&lt;=0,"",1+COUNTIFS($D$4506:$D$4605,"&gt;0",$E$4506:$E$4605,"&gt;"&amp;E4542)))</f>
        <v/>
      </c>
      <c r="M4542" s="18">
        <f>IF(D4542="","",IF(AND(K4542&gt;0,L4542=1),"Yes","No"))</f>
        <v/>
      </c>
      <c r="N4542" s="48">
        <f>IF(D4542="","",N4442+F4542)</f>
        <v/>
      </c>
      <c r="O4542" s="47">
        <f>IF(D4542="","",IF(AND(K4542=0,K4442&gt;0),C4542,""))</f>
        <v/>
      </c>
    </row>
    <row r="4543">
      <c r="A4543" s="49">
        <f>IF(B4543="","",DATE(YEAR('Debt Inputs'!$E$2),MONTH('Debt Inputs'!$E$2)+45,1))</f>
        <v/>
      </c>
      <c r="B4543" s="23">
        <f>IF('Debt Inputs'!A43="","",'Debt Inputs'!A43)</f>
        <v/>
      </c>
      <c r="C4543" s="24">
        <f>IF(B4543="","",IFERROR(VLOOKUP(B4543,'Debt Inputs'!$A$6:$M$105,2,FALSE),""))</f>
        <v/>
      </c>
      <c r="D4543" s="50">
        <f>IF(B4543="","",K4443)</f>
        <v/>
      </c>
      <c r="E4543" s="26">
        <f>IF(B4543="","",IFERROR(VLOOKUP(B4543,'Debt Inputs'!$A$6:$M$105,5,FALSE),0))</f>
        <v/>
      </c>
      <c r="F4543" s="50">
        <f>IF(D4543="","",IFERROR(D4543*E4543/12,0))</f>
        <v/>
      </c>
      <c r="G4543" s="50">
        <f>IF(D4543="","",MIN(IFERROR(VLOOKUP(B4543,'Debt Inputs'!$A$6:$M$105,7,FALSE),0),D4543+F4543))</f>
        <v/>
      </c>
      <c r="H4543" s="50">
        <f>IF(D4543="","",IF(L4543=1,MAX(0,'Debt Inputs'!$B$2-SUM($G$4506:$G$4605)),0))</f>
        <v/>
      </c>
      <c r="I4543" s="50">
        <f>IF(D4543="","",MIN(D4543+F4543,G4543+H4543))</f>
        <v/>
      </c>
      <c r="J4543" s="50">
        <f>IF(D4543="","",MIN(D4543,MAX(0,I4543-F4543)))</f>
        <v/>
      </c>
      <c r="K4543" s="50">
        <f>IF(D4543="","",MAX(0,D4543+F4543-I4543))</f>
        <v/>
      </c>
      <c r="L4543" s="23">
        <f>IF(D4543="","",IF(D4543&lt;=0,"",1+COUNTIFS($D$4506:$D$4605,"&gt;0",$E$4506:$E$4605,"&gt;"&amp;E4543)))</f>
        <v/>
      </c>
      <c r="M4543" s="23">
        <f>IF(D4543="","",IF(AND(K4543&gt;0,L4543=1),"Yes","No"))</f>
        <v/>
      </c>
      <c r="N4543" s="50">
        <f>IF(D4543="","",N4443+F4543)</f>
        <v/>
      </c>
      <c r="O4543" s="49">
        <f>IF(D4543="","",IF(AND(K4543=0,K4443&gt;0),C4543,""))</f>
        <v/>
      </c>
    </row>
    <row r="4544">
      <c r="A4544" s="47">
        <f>IF(B4544="","",DATE(YEAR('Debt Inputs'!$E$2),MONTH('Debt Inputs'!$E$2)+45,1))</f>
        <v/>
      </c>
      <c r="B4544" s="18">
        <f>IF('Debt Inputs'!A44="","",'Debt Inputs'!A44)</f>
        <v/>
      </c>
      <c r="C4544" s="19">
        <f>IF(B4544="","",IFERROR(VLOOKUP(B4544,'Debt Inputs'!$A$6:$M$105,2,FALSE),""))</f>
        <v/>
      </c>
      <c r="D4544" s="48">
        <f>IF(B4544="","",K4444)</f>
        <v/>
      </c>
      <c r="E4544" s="21">
        <f>IF(B4544="","",IFERROR(VLOOKUP(B4544,'Debt Inputs'!$A$6:$M$105,5,FALSE),0))</f>
        <v/>
      </c>
      <c r="F4544" s="48">
        <f>IF(D4544="","",IFERROR(D4544*E4544/12,0))</f>
        <v/>
      </c>
      <c r="G4544" s="48">
        <f>IF(D4544="","",MIN(IFERROR(VLOOKUP(B4544,'Debt Inputs'!$A$6:$M$105,7,FALSE),0),D4544+F4544))</f>
        <v/>
      </c>
      <c r="H4544" s="48">
        <f>IF(D4544="","",IF(L4544=1,MAX(0,'Debt Inputs'!$B$2-SUM($G$4506:$G$4605)),0))</f>
        <v/>
      </c>
      <c r="I4544" s="48">
        <f>IF(D4544="","",MIN(D4544+F4544,G4544+H4544))</f>
        <v/>
      </c>
      <c r="J4544" s="48">
        <f>IF(D4544="","",MIN(D4544,MAX(0,I4544-F4544)))</f>
        <v/>
      </c>
      <c r="K4544" s="48">
        <f>IF(D4544="","",MAX(0,D4544+F4544-I4544))</f>
        <v/>
      </c>
      <c r="L4544" s="18">
        <f>IF(D4544="","",IF(D4544&lt;=0,"",1+COUNTIFS($D$4506:$D$4605,"&gt;0",$E$4506:$E$4605,"&gt;"&amp;E4544)))</f>
        <v/>
      </c>
      <c r="M4544" s="18">
        <f>IF(D4544="","",IF(AND(K4544&gt;0,L4544=1),"Yes","No"))</f>
        <v/>
      </c>
      <c r="N4544" s="48">
        <f>IF(D4544="","",N4444+F4544)</f>
        <v/>
      </c>
      <c r="O4544" s="47">
        <f>IF(D4544="","",IF(AND(K4544=0,K4444&gt;0),C4544,""))</f>
        <v/>
      </c>
    </row>
    <row r="4545">
      <c r="A4545" s="49">
        <f>IF(B4545="","",DATE(YEAR('Debt Inputs'!$E$2),MONTH('Debt Inputs'!$E$2)+45,1))</f>
        <v/>
      </c>
      <c r="B4545" s="23">
        <f>IF('Debt Inputs'!A45="","",'Debt Inputs'!A45)</f>
        <v/>
      </c>
      <c r="C4545" s="24">
        <f>IF(B4545="","",IFERROR(VLOOKUP(B4545,'Debt Inputs'!$A$6:$M$105,2,FALSE),""))</f>
        <v/>
      </c>
      <c r="D4545" s="50">
        <f>IF(B4545="","",K4445)</f>
        <v/>
      </c>
      <c r="E4545" s="26">
        <f>IF(B4545="","",IFERROR(VLOOKUP(B4545,'Debt Inputs'!$A$6:$M$105,5,FALSE),0))</f>
        <v/>
      </c>
      <c r="F4545" s="50">
        <f>IF(D4545="","",IFERROR(D4545*E4545/12,0))</f>
        <v/>
      </c>
      <c r="G4545" s="50">
        <f>IF(D4545="","",MIN(IFERROR(VLOOKUP(B4545,'Debt Inputs'!$A$6:$M$105,7,FALSE),0),D4545+F4545))</f>
        <v/>
      </c>
      <c r="H4545" s="50">
        <f>IF(D4545="","",IF(L4545=1,MAX(0,'Debt Inputs'!$B$2-SUM($G$4506:$G$4605)),0))</f>
        <v/>
      </c>
      <c r="I4545" s="50">
        <f>IF(D4545="","",MIN(D4545+F4545,G4545+H4545))</f>
        <v/>
      </c>
      <c r="J4545" s="50">
        <f>IF(D4545="","",MIN(D4545,MAX(0,I4545-F4545)))</f>
        <v/>
      </c>
      <c r="K4545" s="50">
        <f>IF(D4545="","",MAX(0,D4545+F4545-I4545))</f>
        <v/>
      </c>
      <c r="L4545" s="23">
        <f>IF(D4545="","",IF(D4545&lt;=0,"",1+COUNTIFS($D$4506:$D$4605,"&gt;0",$E$4506:$E$4605,"&gt;"&amp;E4545)))</f>
        <v/>
      </c>
      <c r="M4545" s="23">
        <f>IF(D4545="","",IF(AND(K4545&gt;0,L4545=1),"Yes","No"))</f>
        <v/>
      </c>
      <c r="N4545" s="50">
        <f>IF(D4545="","",N4445+F4545)</f>
        <v/>
      </c>
      <c r="O4545" s="49">
        <f>IF(D4545="","",IF(AND(K4545=0,K4445&gt;0),C4545,""))</f>
        <v/>
      </c>
    </row>
    <row r="4546">
      <c r="A4546" s="47">
        <f>IF(B4546="","",DATE(YEAR('Debt Inputs'!$E$2),MONTH('Debt Inputs'!$E$2)+45,1))</f>
        <v/>
      </c>
      <c r="B4546" s="18">
        <f>IF('Debt Inputs'!A46="","",'Debt Inputs'!A46)</f>
        <v/>
      </c>
      <c r="C4546" s="19">
        <f>IF(B4546="","",IFERROR(VLOOKUP(B4546,'Debt Inputs'!$A$6:$M$105,2,FALSE),""))</f>
        <v/>
      </c>
      <c r="D4546" s="48">
        <f>IF(B4546="","",K4446)</f>
        <v/>
      </c>
      <c r="E4546" s="21">
        <f>IF(B4546="","",IFERROR(VLOOKUP(B4546,'Debt Inputs'!$A$6:$M$105,5,FALSE),0))</f>
        <v/>
      </c>
      <c r="F4546" s="48">
        <f>IF(D4546="","",IFERROR(D4546*E4546/12,0))</f>
        <v/>
      </c>
      <c r="G4546" s="48">
        <f>IF(D4546="","",MIN(IFERROR(VLOOKUP(B4546,'Debt Inputs'!$A$6:$M$105,7,FALSE),0),D4546+F4546))</f>
        <v/>
      </c>
      <c r="H4546" s="48">
        <f>IF(D4546="","",IF(L4546=1,MAX(0,'Debt Inputs'!$B$2-SUM($G$4506:$G$4605)),0))</f>
        <v/>
      </c>
      <c r="I4546" s="48">
        <f>IF(D4546="","",MIN(D4546+F4546,G4546+H4546))</f>
        <v/>
      </c>
      <c r="J4546" s="48">
        <f>IF(D4546="","",MIN(D4546,MAX(0,I4546-F4546)))</f>
        <v/>
      </c>
      <c r="K4546" s="48">
        <f>IF(D4546="","",MAX(0,D4546+F4546-I4546))</f>
        <v/>
      </c>
      <c r="L4546" s="18">
        <f>IF(D4546="","",IF(D4546&lt;=0,"",1+COUNTIFS($D$4506:$D$4605,"&gt;0",$E$4506:$E$4605,"&gt;"&amp;E4546)))</f>
        <v/>
      </c>
      <c r="M4546" s="18">
        <f>IF(D4546="","",IF(AND(K4546&gt;0,L4546=1),"Yes","No"))</f>
        <v/>
      </c>
      <c r="N4546" s="48">
        <f>IF(D4546="","",N4446+F4546)</f>
        <v/>
      </c>
      <c r="O4546" s="47">
        <f>IF(D4546="","",IF(AND(K4546=0,K4446&gt;0),C4546,""))</f>
        <v/>
      </c>
    </row>
    <row r="4547">
      <c r="A4547" s="49">
        <f>IF(B4547="","",DATE(YEAR('Debt Inputs'!$E$2),MONTH('Debt Inputs'!$E$2)+45,1))</f>
        <v/>
      </c>
      <c r="B4547" s="23">
        <f>IF('Debt Inputs'!A47="","",'Debt Inputs'!A47)</f>
        <v/>
      </c>
      <c r="C4547" s="24">
        <f>IF(B4547="","",IFERROR(VLOOKUP(B4547,'Debt Inputs'!$A$6:$M$105,2,FALSE),""))</f>
        <v/>
      </c>
      <c r="D4547" s="50">
        <f>IF(B4547="","",K4447)</f>
        <v/>
      </c>
      <c r="E4547" s="26">
        <f>IF(B4547="","",IFERROR(VLOOKUP(B4547,'Debt Inputs'!$A$6:$M$105,5,FALSE),0))</f>
        <v/>
      </c>
      <c r="F4547" s="50">
        <f>IF(D4547="","",IFERROR(D4547*E4547/12,0))</f>
        <v/>
      </c>
      <c r="G4547" s="50">
        <f>IF(D4547="","",MIN(IFERROR(VLOOKUP(B4547,'Debt Inputs'!$A$6:$M$105,7,FALSE),0),D4547+F4547))</f>
        <v/>
      </c>
      <c r="H4547" s="50">
        <f>IF(D4547="","",IF(L4547=1,MAX(0,'Debt Inputs'!$B$2-SUM($G$4506:$G$4605)),0))</f>
        <v/>
      </c>
      <c r="I4547" s="50">
        <f>IF(D4547="","",MIN(D4547+F4547,G4547+H4547))</f>
        <v/>
      </c>
      <c r="J4547" s="50">
        <f>IF(D4547="","",MIN(D4547,MAX(0,I4547-F4547)))</f>
        <v/>
      </c>
      <c r="K4547" s="50">
        <f>IF(D4547="","",MAX(0,D4547+F4547-I4547))</f>
        <v/>
      </c>
      <c r="L4547" s="23">
        <f>IF(D4547="","",IF(D4547&lt;=0,"",1+COUNTIFS($D$4506:$D$4605,"&gt;0",$E$4506:$E$4605,"&gt;"&amp;E4547)))</f>
        <v/>
      </c>
      <c r="M4547" s="23">
        <f>IF(D4547="","",IF(AND(K4547&gt;0,L4547=1),"Yes","No"))</f>
        <v/>
      </c>
      <c r="N4547" s="50">
        <f>IF(D4547="","",N4447+F4547)</f>
        <v/>
      </c>
      <c r="O4547" s="49">
        <f>IF(D4547="","",IF(AND(K4547=0,K4447&gt;0),C4547,""))</f>
        <v/>
      </c>
    </row>
    <row r="4548">
      <c r="A4548" s="47">
        <f>IF(B4548="","",DATE(YEAR('Debt Inputs'!$E$2),MONTH('Debt Inputs'!$E$2)+45,1))</f>
        <v/>
      </c>
      <c r="B4548" s="18">
        <f>IF('Debt Inputs'!A48="","",'Debt Inputs'!A48)</f>
        <v/>
      </c>
      <c r="C4548" s="19">
        <f>IF(B4548="","",IFERROR(VLOOKUP(B4548,'Debt Inputs'!$A$6:$M$105,2,FALSE),""))</f>
        <v/>
      </c>
      <c r="D4548" s="48">
        <f>IF(B4548="","",K4448)</f>
        <v/>
      </c>
      <c r="E4548" s="21">
        <f>IF(B4548="","",IFERROR(VLOOKUP(B4548,'Debt Inputs'!$A$6:$M$105,5,FALSE),0))</f>
        <v/>
      </c>
      <c r="F4548" s="48">
        <f>IF(D4548="","",IFERROR(D4548*E4548/12,0))</f>
        <v/>
      </c>
      <c r="G4548" s="48">
        <f>IF(D4548="","",MIN(IFERROR(VLOOKUP(B4548,'Debt Inputs'!$A$6:$M$105,7,FALSE),0),D4548+F4548))</f>
        <v/>
      </c>
      <c r="H4548" s="48">
        <f>IF(D4548="","",IF(L4548=1,MAX(0,'Debt Inputs'!$B$2-SUM($G$4506:$G$4605)),0))</f>
        <v/>
      </c>
      <c r="I4548" s="48">
        <f>IF(D4548="","",MIN(D4548+F4548,G4548+H4548))</f>
        <v/>
      </c>
      <c r="J4548" s="48">
        <f>IF(D4548="","",MIN(D4548,MAX(0,I4548-F4548)))</f>
        <v/>
      </c>
      <c r="K4548" s="48">
        <f>IF(D4548="","",MAX(0,D4548+F4548-I4548))</f>
        <v/>
      </c>
      <c r="L4548" s="18">
        <f>IF(D4548="","",IF(D4548&lt;=0,"",1+COUNTIFS($D$4506:$D$4605,"&gt;0",$E$4506:$E$4605,"&gt;"&amp;E4548)))</f>
        <v/>
      </c>
      <c r="M4548" s="18">
        <f>IF(D4548="","",IF(AND(K4548&gt;0,L4548=1),"Yes","No"))</f>
        <v/>
      </c>
      <c r="N4548" s="48">
        <f>IF(D4548="","",N4448+F4548)</f>
        <v/>
      </c>
      <c r="O4548" s="47">
        <f>IF(D4548="","",IF(AND(K4548=0,K4448&gt;0),C4548,""))</f>
        <v/>
      </c>
    </row>
    <row r="4549">
      <c r="A4549" s="49">
        <f>IF(B4549="","",DATE(YEAR('Debt Inputs'!$E$2),MONTH('Debt Inputs'!$E$2)+45,1))</f>
        <v/>
      </c>
      <c r="B4549" s="23">
        <f>IF('Debt Inputs'!A49="","",'Debt Inputs'!A49)</f>
        <v/>
      </c>
      <c r="C4549" s="24">
        <f>IF(B4549="","",IFERROR(VLOOKUP(B4549,'Debt Inputs'!$A$6:$M$105,2,FALSE),""))</f>
        <v/>
      </c>
      <c r="D4549" s="50">
        <f>IF(B4549="","",K4449)</f>
        <v/>
      </c>
      <c r="E4549" s="26">
        <f>IF(B4549="","",IFERROR(VLOOKUP(B4549,'Debt Inputs'!$A$6:$M$105,5,FALSE),0))</f>
        <v/>
      </c>
      <c r="F4549" s="50">
        <f>IF(D4549="","",IFERROR(D4549*E4549/12,0))</f>
        <v/>
      </c>
      <c r="G4549" s="50">
        <f>IF(D4549="","",MIN(IFERROR(VLOOKUP(B4549,'Debt Inputs'!$A$6:$M$105,7,FALSE),0),D4549+F4549))</f>
        <v/>
      </c>
      <c r="H4549" s="50">
        <f>IF(D4549="","",IF(L4549=1,MAX(0,'Debt Inputs'!$B$2-SUM($G$4506:$G$4605)),0))</f>
        <v/>
      </c>
      <c r="I4549" s="50">
        <f>IF(D4549="","",MIN(D4549+F4549,G4549+H4549))</f>
        <v/>
      </c>
      <c r="J4549" s="50">
        <f>IF(D4549="","",MIN(D4549,MAX(0,I4549-F4549)))</f>
        <v/>
      </c>
      <c r="K4549" s="50">
        <f>IF(D4549="","",MAX(0,D4549+F4549-I4549))</f>
        <v/>
      </c>
      <c r="L4549" s="23">
        <f>IF(D4549="","",IF(D4549&lt;=0,"",1+COUNTIFS($D$4506:$D$4605,"&gt;0",$E$4506:$E$4605,"&gt;"&amp;E4549)))</f>
        <v/>
      </c>
      <c r="M4549" s="23">
        <f>IF(D4549="","",IF(AND(K4549&gt;0,L4549=1),"Yes","No"))</f>
        <v/>
      </c>
      <c r="N4549" s="50">
        <f>IF(D4549="","",N4449+F4549)</f>
        <v/>
      </c>
      <c r="O4549" s="49">
        <f>IF(D4549="","",IF(AND(K4549=0,K4449&gt;0),C4549,""))</f>
        <v/>
      </c>
    </row>
    <row r="4550">
      <c r="A4550" s="47">
        <f>IF(B4550="","",DATE(YEAR('Debt Inputs'!$E$2),MONTH('Debt Inputs'!$E$2)+45,1))</f>
        <v/>
      </c>
      <c r="B4550" s="18">
        <f>IF('Debt Inputs'!A50="","",'Debt Inputs'!A50)</f>
        <v/>
      </c>
      <c r="C4550" s="19">
        <f>IF(B4550="","",IFERROR(VLOOKUP(B4550,'Debt Inputs'!$A$6:$M$105,2,FALSE),""))</f>
        <v/>
      </c>
      <c r="D4550" s="48">
        <f>IF(B4550="","",K4450)</f>
        <v/>
      </c>
      <c r="E4550" s="21">
        <f>IF(B4550="","",IFERROR(VLOOKUP(B4550,'Debt Inputs'!$A$6:$M$105,5,FALSE),0))</f>
        <v/>
      </c>
      <c r="F4550" s="48">
        <f>IF(D4550="","",IFERROR(D4550*E4550/12,0))</f>
        <v/>
      </c>
      <c r="G4550" s="48">
        <f>IF(D4550="","",MIN(IFERROR(VLOOKUP(B4550,'Debt Inputs'!$A$6:$M$105,7,FALSE),0),D4550+F4550))</f>
        <v/>
      </c>
      <c r="H4550" s="48">
        <f>IF(D4550="","",IF(L4550=1,MAX(0,'Debt Inputs'!$B$2-SUM($G$4506:$G$4605)),0))</f>
        <v/>
      </c>
      <c r="I4550" s="48">
        <f>IF(D4550="","",MIN(D4550+F4550,G4550+H4550))</f>
        <v/>
      </c>
      <c r="J4550" s="48">
        <f>IF(D4550="","",MIN(D4550,MAX(0,I4550-F4550)))</f>
        <v/>
      </c>
      <c r="K4550" s="48">
        <f>IF(D4550="","",MAX(0,D4550+F4550-I4550))</f>
        <v/>
      </c>
      <c r="L4550" s="18">
        <f>IF(D4550="","",IF(D4550&lt;=0,"",1+COUNTIFS($D$4506:$D$4605,"&gt;0",$E$4506:$E$4605,"&gt;"&amp;E4550)))</f>
        <v/>
      </c>
      <c r="M4550" s="18">
        <f>IF(D4550="","",IF(AND(K4550&gt;0,L4550=1),"Yes","No"))</f>
        <v/>
      </c>
      <c r="N4550" s="48">
        <f>IF(D4550="","",N4450+F4550)</f>
        <v/>
      </c>
      <c r="O4550" s="47">
        <f>IF(D4550="","",IF(AND(K4550=0,K4450&gt;0),C4550,""))</f>
        <v/>
      </c>
    </row>
    <row r="4551">
      <c r="A4551" s="49">
        <f>IF(B4551="","",DATE(YEAR('Debt Inputs'!$E$2),MONTH('Debt Inputs'!$E$2)+45,1))</f>
        <v/>
      </c>
      <c r="B4551" s="23">
        <f>IF('Debt Inputs'!A51="","",'Debt Inputs'!A51)</f>
        <v/>
      </c>
      <c r="C4551" s="24">
        <f>IF(B4551="","",IFERROR(VLOOKUP(B4551,'Debt Inputs'!$A$6:$M$105,2,FALSE),""))</f>
        <v/>
      </c>
      <c r="D4551" s="50">
        <f>IF(B4551="","",K4451)</f>
        <v/>
      </c>
      <c r="E4551" s="26">
        <f>IF(B4551="","",IFERROR(VLOOKUP(B4551,'Debt Inputs'!$A$6:$M$105,5,FALSE),0))</f>
        <v/>
      </c>
      <c r="F4551" s="50">
        <f>IF(D4551="","",IFERROR(D4551*E4551/12,0))</f>
        <v/>
      </c>
      <c r="G4551" s="50">
        <f>IF(D4551="","",MIN(IFERROR(VLOOKUP(B4551,'Debt Inputs'!$A$6:$M$105,7,FALSE),0),D4551+F4551))</f>
        <v/>
      </c>
      <c r="H4551" s="50">
        <f>IF(D4551="","",IF(L4551=1,MAX(0,'Debt Inputs'!$B$2-SUM($G$4506:$G$4605)),0))</f>
        <v/>
      </c>
      <c r="I4551" s="50">
        <f>IF(D4551="","",MIN(D4551+F4551,G4551+H4551))</f>
        <v/>
      </c>
      <c r="J4551" s="50">
        <f>IF(D4551="","",MIN(D4551,MAX(0,I4551-F4551)))</f>
        <v/>
      </c>
      <c r="K4551" s="50">
        <f>IF(D4551="","",MAX(0,D4551+F4551-I4551))</f>
        <v/>
      </c>
      <c r="L4551" s="23">
        <f>IF(D4551="","",IF(D4551&lt;=0,"",1+COUNTIFS($D$4506:$D$4605,"&gt;0",$E$4506:$E$4605,"&gt;"&amp;E4551)))</f>
        <v/>
      </c>
      <c r="M4551" s="23">
        <f>IF(D4551="","",IF(AND(K4551&gt;0,L4551=1),"Yes","No"))</f>
        <v/>
      </c>
      <c r="N4551" s="50">
        <f>IF(D4551="","",N4451+F4551)</f>
        <v/>
      </c>
      <c r="O4551" s="49">
        <f>IF(D4551="","",IF(AND(K4551=0,K4451&gt;0),C4551,""))</f>
        <v/>
      </c>
    </row>
    <row r="4552">
      <c r="A4552" s="47">
        <f>IF(B4552="","",DATE(YEAR('Debt Inputs'!$E$2),MONTH('Debt Inputs'!$E$2)+45,1))</f>
        <v/>
      </c>
      <c r="B4552" s="18">
        <f>IF('Debt Inputs'!A52="","",'Debt Inputs'!A52)</f>
        <v/>
      </c>
      <c r="C4552" s="19">
        <f>IF(B4552="","",IFERROR(VLOOKUP(B4552,'Debt Inputs'!$A$6:$M$105,2,FALSE),""))</f>
        <v/>
      </c>
      <c r="D4552" s="48">
        <f>IF(B4552="","",K4452)</f>
        <v/>
      </c>
      <c r="E4552" s="21">
        <f>IF(B4552="","",IFERROR(VLOOKUP(B4552,'Debt Inputs'!$A$6:$M$105,5,FALSE),0))</f>
        <v/>
      </c>
      <c r="F4552" s="48">
        <f>IF(D4552="","",IFERROR(D4552*E4552/12,0))</f>
        <v/>
      </c>
      <c r="G4552" s="48">
        <f>IF(D4552="","",MIN(IFERROR(VLOOKUP(B4552,'Debt Inputs'!$A$6:$M$105,7,FALSE),0),D4552+F4552))</f>
        <v/>
      </c>
      <c r="H4552" s="48">
        <f>IF(D4552="","",IF(L4552=1,MAX(0,'Debt Inputs'!$B$2-SUM($G$4506:$G$4605)),0))</f>
        <v/>
      </c>
      <c r="I4552" s="48">
        <f>IF(D4552="","",MIN(D4552+F4552,G4552+H4552))</f>
        <v/>
      </c>
      <c r="J4552" s="48">
        <f>IF(D4552="","",MIN(D4552,MAX(0,I4552-F4552)))</f>
        <v/>
      </c>
      <c r="K4552" s="48">
        <f>IF(D4552="","",MAX(0,D4552+F4552-I4552))</f>
        <v/>
      </c>
      <c r="L4552" s="18">
        <f>IF(D4552="","",IF(D4552&lt;=0,"",1+COUNTIFS($D$4506:$D$4605,"&gt;0",$E$4506:$E$4605,"&gt;"&amp;E4552)))</f>
        <v/>
      </c>
      <c r="M4552" s="18">
        <f>IF(D4552="","",IF(AND(K4552&gt;0,L4552=1),"Yes","No"))</f>
        <v/>
      </c>
      <c r="N4552" s="48">
        <f>IF(D4552="","",N4452+F4552)</f>
        <v/>
      </c>
      <c r="O4552" s="47">
        <f>IF(D4552="","",IF(AND(K4552=0,K4452&gt;0),C4552,""))</f>
        <v/>
      </c>
    </row>
    <row r="4553">
      <c r="A4553" s="49">
        <f>IF(B4553="","",DATE(YEAR('Debt Inputs'!$E$2),MONTH('Debt Inputs'!$E$2)+45,1))</f>
        <v/>
      </c>
      <c r="B4553" s="23">
        <f>IF('Debt Inputs'!A53="","",'Debt Inputs'!A53)</f>
        <v/>
      </c>
      <c r="C4553" s="24">
        <f>IF(B4553="","",IFERROR(VLOOKUP(B4553,'Debt Inputs'!$A$6:$M$105,2,FALSE),""))</f>
        <v/>
      </c>
      <c r="D4553" s="50">
        <f>IF(B4553="","",K4453)</f>
        <v/>
      </c>
      <c r="E4553" s="26">
        <f>IF(B4553="","",IFERROR(VLOOKUP(B4553,'Debt Inputs'!$A$6:$M$105,5,FALSE),0))</f>
        <v/>
      </c>
      <c r="F4553" s="50">
        <f>IF(D4553="","",IFERROR(D4553*E4553/12,0))</f>
        <v/>
      </c>
      <c r="G4553" s="50">
        <f>IF(D4553="","",MIN(IFERROR(VLOOKUP(B4553,'Debt Inputs'!$A$6:$M$105,7,FALSE),0),D4553+F4553))</f>
        <v/>
      </c>
      <c r="H4553" s="50">
        <f>IF(D4553="","",IF(L4553=1,MAX(0,'Debt Inputs'!$B$2-SUM($G$4506:$G$4605)),0))</f>
        <v/>
      </c>
      <c r="I4553" s="50">
        <f>IF(D4553="","",MIN(D4553+F4553,G4553+H4553))</f>
        <v/>
      </c>
      <c r="J4553" s="50">
        <f>IF(D4553="","",MIN(D4553,MAX(0,I4553-F4553)))</f>
        <v/>
      </c>
      <c r="K4553" s="50">
        <f>IF(D4553="","",MAX(0,D4553+F4553-I4553))</f>
        <v/>
      </c>
      <c r="L4553" s="23">
        <f>IF(D4553="","",IF(D4553&lt;=0,"",1+COUNTIFS($D$4506:$D$4605,"&gt;0",$E$4506:$E$4605,"&gt;"&amp;E4553)))</f>
        <v/>
      </c>
      <c r="M4553" s="23">
        <f>IF(D4553="","",IF(AND(K4553&gt;0,L4553=1),"Yes","No"))</f>
        <v/>
      </c>
      <c r="N4553" s="50">
        <f>IF(D4553="","",N4453+F4553)</f>
        <v/>
      </c>
      <c r="O4553" s="49">
        <f>IF(D4553="","",IF(AND(K4553=0,K4453&gt;0),C4553,""))</f>
        <v/>
      </c>
    </row>
    <row r="4554">
      <c r="A4554" s="47">
        <f>IF(B4554="","",DATE(YEAR('Debt Inputs'!$E$2),MONTH('Debt Inputs'!$E$2)+45,1))</f>
        <v/>
      </c>
      <c r="B4554" s="18">
        <f>IF('Debt Inputs'!A54="","",'Debt Inputs'!A54)</f>
        <v/>
      </c>
      <c r="C4554" s="19">
        <f>IF(B4554="","",IFERROR(VLOOKUP(B4554,'Debt Inputs'!$A$6:$M$105,2,FALSE),""))</f>
        <v/>
      </c>
      <c r="D4554" s="48">
        <f>IF(B4554="","",K4454)</f>
        <v/>
      </c>
      <c r="E4554" s="21">
        <f>IF(B4554="","",IFERROR(VLOOKUP(B4554,'Debt Inputs'!$A$6:$M$105,5,FALSE),0))</f>
        <v/>
      </c>
      <c r="F4554" s="48">
        <f>IF(D4554="","",IFERROR(D4554*E4554/12,0))</f>
        <v/>
      </c>
      <c r="G4554" s="48">
        <f>IF(D4554="","",MIN(IFERROR(VLOOKUP(B4554,'Debt Inputs'!$A$6:$M$105,7,FALSE),0),D4554+F4554))</f>
        <v/>
      </c>
      <c r="H4554" s="48">
        <f>IF(D4554="","",IF(L4554=1,MAX(0,'Debt Inputs'!$B$2-SUM($G$4506:$G$4605)),0))</f>
        <v/>
      </c>
      <c r="I4554" s="48">
        <f>IF(D4554="","",MIN(D4554+F4554,G4554+H4554))</f>
        <v/>
      </c>
      <c r="J4554" s="48">
        <f>IF(D4554="","",MIN(D4554,MAX(0,I4554-F4554)))</f>
        <v/>
      </c>
      <c r="K4554" s="48">
        <f>IF(D4554="","",MAX(0,D4554+F4554-I4554))</f>
        <v/>
      </c>
      <c r="L4554" s="18">
        <f>IF(D4554="","",IF(D4554&lt;=0,"",1+COUNTIFS($D$4506:$D$4605,"&gt;0",$E$4506:$E$4605,"&gt;"&amp;E4554)))</f>
        <v/>
      </c>
      <c r="M4554" s="18">
        <f>IF(D4554="","",IF(AND(K4554&gt;0,L4554=1),"Yes","No"))</f>
        <v/>
      </c>
      <c r="N4554" s="48">
        <f>IF(D4554="","",N4454+F4554)</f>
        <v/>
      </c>
      <c r="O4554" s="47">
        <f>IF(D4554="","",IF(AND(K4554=0,K4454&gt;0),C4554,""))</f>
        <v/>
      </c>
    </row>
    <row r="4555">
      <c r="A4555" s="49">
        <f>IF(B4555="","",DATE(YEAR('Debt Inputs'!$E$2),MONTH('Debt Inputs'!$E$2)+45,1))</f>
        <v/>
      </c>
      <c r="B4555" s="23">
        <f>IF('Debt Inputs'!A55="","",'Debt Inputs'!A55)</f>
        <v/>
      </c>
      <c r="C4555" s="24">
        <f>IF(B4555="","",IFERROR(VLOOKUP(B4555,'Debt Inputs'!$A$6:$M$105,2,FALSE),""))</f>
        <v/>
      </c>
      <c r="D4555" s="50">
        <f>IF(B4555="","",K4455)</f>
        <v/>
      </c>
      <c r="E4555" s="26">
        <f>IF(B4555="","",IFERROR(VLOOKUP(B4555,'Debt Inputs'!$A$6:$M$105,5,FALSE),0))</f>
        <v/>
      </c>
      <c r="F4555" s="50">
        <f>IF(D4555="","",IFERROR(D4555*E4555/12,0))</f>
        <v/>
      </c>
      <c r="G4555" s="50">
        <f>IF(D4555="","",MIN(IFERROR(VLOOKUP(B4555,'Debt Inputs'!$A$6:$M$105,7,FALSE),0),D4555+F4555))</f>
        <v/>
      </c>
      <c r="H4555" s="50">
        <f>IF(D4555="","",IF(L4555=1,MAX(0,'Debt Inputs'!$B$2-SUM($G$4506:$G$4605)),0))</f>
        <v/>
      </c>
      <c r="I4555" s="50">
        <f>IF(D4555="","",MIN(D4555+F4555,G4555+H4555))</f>
        <v/>
      </c>
      <c r="J4555" s="50">
        <f>IF(D4555="","",MIN(D4555,MAX(0,I4555-F4555)))</f>
        <v/>
      </c>
      <c r="K4555" s="50">
        <f>IF(D4555="","",MAX(0,D4555+F4555-I4555))</f>
        <v/>
      </c>
      <c r="L4555" s="23">
        <f>IF(D4555="","",IF(D4555&lt;=0,"",1+COUNTIFS($D$4506:$D$4605,"&gt;0",$E$4506:$E$4605,"&gt;"&amp;E4555)))</f>
        <v/>
      </c>
      <c r="M4555" s="23">
        <f>IF(D4555="","",IF(AND(K4555&gt;0,L4555=1),"Yes","No"))</f>
        <v/>
      </c>
      <c r="N4555" s="50">
        <f>IF(D4555="","",N4455+F4555)</f>
        <v/>
      </c>
      <c r="O4555" s="49">
        <f>IF(D4555="","",IF(AND(K4555=0,K4455&gt;0),C4555,""))</f>
        <v/>
      </c>
    </row>
    <row r="4556">
      <c r="A4556" s="47">
        <f>IF(B4556="","",DATE(YEAR('Debt Inputs'!$E$2),MONTH('Debt Inputs'!$E$2)+45,1))</f>
        <v/>
      </c>
      <c r="B4556" s="18">
        <f>IF('Debt Inputs'!A56="","",'Debt Inputs'!A56)</f>
        <v/>
      </c>
      <c r="C4556" s="19">
        <f>IF(B4556="","",IFERROR(VLOOKUP(B4556,'Debt Inputs'!$A$6:$M$105,2,FALSE),""))</f>
        <v/>
      </c>
      <c r="D4556" s="48">
        <f>IF(B4556="","",K4456)</f>
        <v/>
      </c>
      <c r="E4556" s="21">
        <f>IF(B4556="","",IFERROR(VLOOKUP(B4556,'Debt Inputs'!$A$6:$M$105,5,FALSE),0))</f>
        <v/>
      </c>
      <c r="F4556" s="48">
        <f>IF(D4556="","",IFERROR(D4556*E4556/12,0))</f>
        <v/>
      </c>
      <c r="G4556" s="48">
        <f>IF(D4556="","",MIN(IFERROR(VLOOKUP(B4556,'Debt Inputs'!$A$6:$M$105,7,FALSE),0),D4556+F4556))</f>
        <v/>
      </c>
      <c r="H4556" s="48">
        <f>IF(D4556="","",IF(L4556=1,MAX(0,'Debt Inputs'!$B$2-SUM($G$4506:$G$4605)),0))</f>
        <v/>
      </c>
      <c r="I4556" s="48">
        <f>IF(D4556="","",MIN(D4556+F4556,G4556+H4556))</f>
        <v/>
      </c>
      <c r="J4556" s="48">
        <f>IF(D4556="","",MIN(D4556,MAX(0,I4556-F4556)))</f>
        <v/>
      </c>
      <c r="K4556" s="48">
        <f>IF(D4556="","",MAX(0,D4556+F4556-I4556))</f>
        <v/>
      </c>
      <c r="L4556" s="18">
        <f>IF(D4556="","",IF(D4556&lt;=0,"",1+COUNTIFS($D$4506:$D$4605,"&gt;0",$E$4506:$E$4605,"&gt;"&amp;E4556)))</f>
        <v/>
      </c>
      <c r="M4556" s="18">
        <f>IF(D4556="","",IF(AND(K4556&gt;0,L4556=1),"Yes","No"))</f>
        <v/>
      </c>
      <c r="N4556" s="48">
        <f>IF(D4556="","",N4456+F4556)</f>
        <v/>
      </c>
      <c r="O4556" s="47">
        <f>IF(D4556="","",IF(AND(K4556=0,K4456&gt;0),C4556,""))</f>
        <v/>
      </c>
    </row>
    <row r="4557">
      <c r="A4557" s="49">
        <f>IF(B4557="","",DATE(YEAR('Debt Inputs'!$E$2),MONTH('Debt Inputs'!$E$2)+45,1))</f>
        <v/>
      </c>
      <c r="B4557" s="23">
        <f>IF('Debt Inputs'!A57="","",'Debt Inputs'!A57)</f>
        <v/>
      </c>
      <c r="C4557" s="24">
        <f>IF(B4557="","",IFERROR(VLOOKUP(B4557,'Debt Inputs'!$A$6:$M$105,2,FALSE),""))</f>
        <v/>
      </c>
      <c r="D4557" s="50">
        <f>IF(B4557="","",K4457)</f>
        <v/>
      </c>
      <c r="E4557" s="26">
        <f>IF(B4557="","",IFERROR(VLOOKUP(B4557,'Debt Inputs'!$A$6:$M$105,5,FALSE),0))</f>
        <v/>
      </c>
      <c r="F4557" s="50">
        <f>IF(D4557="","",IFERROR(D4557*E4557/12,0))</f>
        <v/>
      </c>
      <c r="G4557" s="50">
        <f>IF(D4557="","",MIN(IFERROR(VLOOKUP(B4557,'Debt Inputs'!$A$6:$M$105,7,FALSE),0),D4557+F4557))</f>
        <v/>
      </c>
      <c r="H4557" s="50">
        <f>IF(D4557="","",IF(L4557=1,MAX(0,'Debt Inputs'!$B$2-SUM($G$4506:$G$4605)),0))</f>
        <v/>
      </c>
      <c r="I4557" s="50">
        <f>IF(D4557="","",MIN(D4557+F4557,G4557+H4557))</f>
        <v/>
      </c>
      <c r="J4557" s="50">
        <f>IF(D4557="","",MIN(D4557,MAX(0,I4557-F4557)))</f>
        <v/>
      </c>
      <c r="K4557" s="50">
        <f>IF(D4557="","",MAX(0,D4557+F4557-I4557))</f>
        <v/>
      </c>
      <c r="L4557" s="23">
        <f>IF(D4557="","",IF(D4557&lt;=0,"",1+COUNTIFS($D$4506:$D$4605,"&gt;0",$E$4506:$E$4605,"&gt;"&amp;E4557)))</f>
        <v/>
      </c>
      <c r="M4557" s="23">
        <f>IF(D4557="","",IF(AND(K4557&gt;0,L4557=1),"Yes","No"))</f>
        <v/>
      </c>
      <c r="N4557" s="50">
        <f>IF(D4557="","",N4457+F4557)</f>
        <v/>
      </c>
      <c r="O4557" s="49">
        <f>IF(D4557="","",IF(AND(K4557=0,K4457&gt;0),C4557,""))</f>
        <v/>
      </c>
    </row>
    <row r="4558">
      <c r="A4558" s="47">
        <f>IF(B4558="","",DATE(YEAR('Debt Inputs'!$E$2),MONTH('Debt Inputs'!$E$2)+45,1))</f>
        <v/>
      </c>
      <c r="B4558" s="18">
        <f>IF('Debt Inputs'!A58="","",'Debt Inputs'!A58)</f>
        <v/>
      </c>
      <c r="C4558" s="19">
        <f>IF(B4558="","",IFERROR(VLOOKUP(B4558,'Debt Inputs'!$A$6:$M$105,2,FALSE),""))</f>
        <v/>
      </c>
      <c r="D4558" s="48">
        <f>IF(B4558="","",K4458)</f>
        <v/>
      </c>
      <c r="E4558" s="21">
        <f>IF(B4558="","",IFERROR(VLOOKUP(B4558,'Debt Inputs'!$A$6:$M$105,5,FALSE),0))</f>
        <v/>
      </c>
      <c r="F4558" s="48">
        <f>IF(D4558="","",IFERROR(D4558*E4558/12,0))</f>
        <v/>
      </c>
      <c r="G4558" s="48">
        <f>IF(D4558="","",MIN(IFERROR(VLOOKUP(B4558,'Debt Inputs'!$A$6:$M$105,7,FALSE),0),D4558+F4558))</f>
        <v/>
      </c>
      <c r="H4558" s="48">
        <f>IF(D4558="","",IF(L4558=1,MAX(0,'Debt Inputs'!$B$2-SUM($G$4506:$G$4605)),0))</f>
        <v/>
      </c>
      <c r="I4558" s="48">
        <f>IF(D4558="","",MIN(D4558+F4558,G4558+H4558))</f>
        <v/>
      </c>
      <c r="J4558" s="48">
        <f>IF(D4558="","",MIN(D4558,MAX(0,I4558-F4558)))</f>
        <v/>
      </c>
      <c r="K4558" s="48">
        <f>IF(D4558="","",MAX(0,D4558+F4558-I4558))</f>
        <v/>
      </c>
      <c r="L4558" s="18">
        <f>IF(D4558="","",IF(D4558&lt;=0,"",1+COUNTIFS($D$4506:$D$4605,"&gt;0",$E$4506:$E$4605,"&gt;"&amp;E4558)))</f>
        <v/>
      </c>
      <c r="M4558" s="18">
        <f>IF(D4558="","",IF(AND(K4558&gt;0,L4558=1),"Yes","No"))</f>
        <v/>
      </c>
      <c r="N4558" s="48">
        <f>IF(D4558="","",N4458+F4558)</f>
        <v/>
      </c>
      <c r="O4558" s="47">
        <f>IF(D4558="","",IF(AND(K4558=0,K4458&gt;0),C4558,""))</f>
        <v/>
      </c>
    </row>
    <row r="4559">
      <c r="A4559" s="49">
        <f>IF(B4559="","",DATE(YEAR('Debt Inputs'!$E$2),MONTH('Debt Inputs'!$E$2)+45,1))</f>
        <v/>
      </c>
      <c r="B4559" s="23">
        <f>IF('Debt Inputs'!A59="","",'Debt Inputs'!A59)</f>
        <v/>
      </c>
      <c r="C4559" s="24">
        <f>IF(B4559="","",IFERROR(VLOOKUP(B4559,'Debt Inputs'!$A$6:$M$105,2,FALSE),""))</f>
        <v/>
      </c>
      <c r="D4559" s="50">
        <f>IF(B4559="","",K4459)</f>
        <v/>
      </c>
      <c r="E4559" s="26">
        <f>IF(B4559="","",IFERROR(VLOOKUP(B4559,'Debt Inputs'!$A$6:$M$105,5,FALSE),0))</f>
        <v/>
      </c>
      <c r="F4559" s="50">
        <f>IF(D4559="","",IFERROR(D4559*E4559/12,0))</f>
        <v/>
      </c>
      <c r="G4559" s="50">
        <f>IF(D4559="","",MIN(IFERROR(VLOOKUP(B4559,'Debt Inputs'!$A$6:$M$105,7,FALSE),0),D4559+F4559))</f>
        <v/>
      </c>
      <c r="H4559" s="50">
        <f>IF(D4559="","",IF(L4559=1,MAX(0,'Debt Inputs'!$B$2-SUM($G$4506:$G$4605)),0))</f>
        <v/>
      </c>
      <c r="I4559" s="50">
        <f>IF(D4559="","",MIN(D4559+F4559,G4559+H4559))</f>
        <v/>
      </c>
      <c r="J4559" s="50">
        <f>IF(D4559="","",MIN(D4559,MAX(0,I4559-F4559)))</f>
        <v/>
      </c>
      <c r="K4559" s="50">
        <f>IF(D4559="","",MAX(0,D4559+F4559-I4559))</f>
        <v/>
      </c>
      <c r="L4559" s="23">
        <f>IF(D4559="","",IF(D4559&lt;=0,"",1+COUNTIFS($D$4506:$D$4605,"&gt;0",$E$4506:$E$4605,"&gt;"&amp;E4559)))</f>
        <v/>
      </c>
      <c r="M4559" s="23">
        <f>IF(D4559="","",IF(AND(K4559&gt;0,L4559=1),"Yes","No"))</f>
        <v/>
      </c>
      <c r="N4559" s="50">
        <f>IF(D4559="","",N4459+F4559)</f>
        <v/>
      </c>
      <c r="O4559" s="49">
        <f>IF(D4559="","",IF(AND(K4559=0,K4459&gt;0),C4559,""))</f>
        <v/>
      </c>
    </row>
    <row r="4560">
      <c r="A4560" s="47">
        <f>IF(B4560="","",DATE(YEAR('Debt Inputs'!$E$2),MONTH('Debt Inputs'!$E$2)+45,1))</f>
        <v/>
      </c>
      <c r="B4560" s="18">
        <f>IF('Debt Inputs'!A60="","",'Debt Inputs'!A60)</f>
        <v/>
      </c>
      <c r="C4560" s="19">
        <f>IF(B4560="","",IFERROR(VLOOKUP(B4560,'Debt Inputs'!$A$6:$M$105,2,FALSE),""))</f>
        <v/>
      </c>
      <c r="D4560" s="48">
        <f>IF(B4560="","",K4460)</f>
        <v/>
      </c>
      <c r="E4560" s="21">
        <f>IF(B4560="","",IFERROR(VLOOKUP(B4560,'Debt Inputs'!$A$6:$M$105,5,FALSE),0))</f>
        <v/>
      </c>
      <c r="F4560" s="48">
        <f>IF(D4560="","",IFERROR(D4560*E4560/12,0))</f>
        <v/>
      </c>
      <c r="G4560" s="48">
        <f>IF(D4560="","",MIN(IFERROR(VLOOKUP(B4560,'Debt Inputs'!$A$6:$M$105,7,FALSE),0),D4560+F4560))</f>
        <v/>
      </c>
      <c r="H4560" s="48">
        <f>IF(D4560="","",IF(L4560=1,MAX(0,'Debt Inputs'!$B$2-SUM($G$4506:$G$4605)),0))</f>
        <v/>
      </c>
      <c r="I4560" s="48">
        <f>IF(D4560="","",MIN(D4560+F4560,G4560+H4560))</f>
        <v/>
      </c>
      <c r="J4560" s="48">
        <f>IF(D4560="","",MIN(D4560,MAX(0,I4560-F4560)))</f>
        <v/>
      </c>
      <c r="K4560" s="48">
        <f>IF(D4560="","",MAX(0,D4560+F4560-I4560))</f>
        <v/>
      </c>
      <c r="L4560" s="18">
        <f>IF(D4560="","",IF(D4560&lt;=0,"",1+COUNTIFS($D$4506:$D$4605,"&gt;0",$E$4506:$E$4605,"&gt;"&amp;E4560)))</f>
        <v/>
      </c>
      <c r="M4560" s="18">
        <f>IF(D4560="","",IF(AND(K4560&gt;0,L4560=1),"Yes","No"))</f>
        <v/>
      </c>
      <c r="N4560" s="48">
        <f>IF(D4560="","",N4460+F4560)</f>
        <v/>
      </c>
      <c r="O4560" s="47">
        <f>IF(D4560="","",IF(AND(K4560=0,K4460&gt;0),C4560,""))</f>
        <v/>
      </c>
    </row>
    <row r="4561">
      <c r="A4561" s="49">
        <f>IF(B4561="","",DATE(YEAR('Debt Inputs'!$E$2),MONTH('Debt Inputs'!$E$2)+45,1))</f>
        <v/>
      </c>
      <c r="B4561" s="23">
        <f>IF('Debt Inputs'!A61="","",'Debt Inputs'!A61)</f>
        <v/>
      </c>
      <c r="C4561" s="24">
        <f>IF(B4561="","",IFERROR(VLOOKUP(B4561,'Debt Inputs'!$A$6:$M$105,2,FALSE),""))</f>
        <v/>
      </c>
      <c r="D4561" s="50">
        <f>IF(B4561="","",K4461)</f>
        <v/>
      </c>
      <c r="E4561" s="26">
        <f>IF(B4561="","",IFERROR(VLOOKUP(B4561,'Debt Inputs'!$A$6:$M$105,5,FALSE),0))</f>
        <v/>
      </c>
      <c r="F4561" s="50">
        <f>IF(D4561="","",IFERROR(D4561*E4561/12,0))</f>
        <v/>
      </c>
      <c r="G4561" s="50">
        <f>IF(D4561="","",MIN(IFERROR(VLOOKUP(B4561,'Debt Inputs'!$A$6:$M$105,7,FALSE),0),D4561+F4561))</f>
        <v/>
      </c>
      <c r="H4561" s="50">
        <f>IF(D4561="","",IF(L4561=1,MAX(0,'Debt Inputs'!$B$2-SUM($G$4506:$G$4605)),0))</f>
        <v/>
      </c>
      <c r="I4561" s="50">
        <f>IF(D4561="","",MIN(D4561+F4561,G4561+H4561))</f>
        <v/>
      </c>
      <c r="J4561" s="50">
        <f>IF(D4561="","",MIN(D4561,MAX(0,I4561-F4561)))</f>
        <v/>
      </c>
      <c r="K4561" s="50">
        <f>IF(D4561="","",MAX(0,D4561+F4561-I4561))</f>
        <v/>
      </c>
      <c r="L4561" s="23">
        <f>IF(D4561="","",IF(D4561&lt;=0,"",1+COUNTIFS($D$4506:$D$4605,"&gt;0",$E$4506:$E$4605,"&gt;"&amp;E4561)))</f>
        <v/>
      </c>
      <c r="M4561" s="23">
        <f>IF(D4561="","",IF(AND(K4561&gt;0,L4561=1),"Yes","No"))</f>
        <v/>
      </c>
      <c r="N4561" s="50">
        <f>IF(D4561="","",N4461+F4561)</f>
        <v/>
      </c>
      <c r="O4561" s="49">
        <f>IF(D4561="","",IF(AND(K4561=0,K4461&gt;0),C4561,""))</f>
        <v/>
      </c>
    </row>
    <row r="4562">
      <c r="A4562" s="47">
        <f>IF(B4562="","",DATE(YEAR('Debt Inputs'!$E$2),MONTH('Debt Inputs'!$E$2)+45,1))</f>
        <v/>
      </c>
      <c r="B4562" s="18">
        <f>IF('Debt Inputs'!A62="","",'Debt Inputs'!A62)</f>
        <v/>
      </c>
      <c r="C4562" s="19">
        <f>IF(B4562="","",IFERROR(VLOOKUP(B4562,'Debt Inputs'!$A$6:$M$105,2,FALSE),""))</f>
        <v/>
      </c>
      <c r="D4562" s="48">
        <f>IF(B4562="","",K4462)</f>
        <v/>
      </c>
      <c r="E4562" s="21">
        <f>IF(B4562="","",IFERROR(VLOOKUP(B4562,'Debt Inputs'!$A$6:$M$105,5,FALSE),0))</f>
        <v/>
      </c>
      <c r="F4562" s="48">
        <f>IF(D4562="","",IFERROR(D4562*E4562/12,0))</f>
        <v/>
      </c>
      <c r="G4562" s="48">
        <f>IF(D4562="","",MIN(IFERROR(VLOOKUP(B4562,'Debt Inputs'!$A$6:$M$105,7,FALSE),0),D4562+F4562))</f>
        <v/>
      </c>
      <c r="H4562" s="48">
        <f>IF(D4562="","",IF(L4562=1,MAX(0,'Debt Inputs'!$B$2-SUM($G$4506:$G$4605)),0))</f>
        <v/>
      </c>
      <c r="I4562" s="48">
        <f>IF(D4562="","",MIN(D4562+F4562,G4562+H4562))</f>
        <v/>
      </c>
      <c r="J4562" s="48">
        <f>IF(D4562="","",MIN(D4562,MAX(0,I4562-F4562)))</f>
        <v/>
      </c>
      <c r="K4562" s="48">
        <f>IF(D4562="","",MAX(0,D4562+F4562-I4562))</f>
        <v/>
      </c>
      <c r="L4562" s="18">
        <f>IF(D4562="","",IF(D4562&lt;=0,"",1+COUNTIFS($D$4506:$D$4605,"&gt;0",$E$4506:$E$4605,"&gt;"&amp;E4562)))</f>
        <v/>
      </c>
      <c r="M4562" s="18">
        <f>IF(D4562="","",IF(AND(K4562&gt;0,L4562=1),"Yes","No"))</f>
        <v/>
      </c>
      <c r="N4562" s="48">
        <f>IF(D4562="","",N4462+F4562)</f>
        <v/>
      </c>
      <c r="O4562" s="47">
        <f>IF(D4562="","",IF(AND(K4562=0,K4462&gt;0),C4562,""))</f>
        <v/>
      </c>
    </row>
    <row r="4563">
      <c r="A4563" s="49">
        <f>IF(B4563="","",DATE(YEAR('Debt Inputs'!$E$2),MONTH('Debt Inputs'!$E$2)+45,1))</f>
        <v/>
      </c>
      <c r="B4563" s="23">
        <f>IF('Debt Inputs'!A63="","",'Debt Inputs'!A63)</f>
        <v/>
      </c>
      <c r="C4563" s="24">
        <f>IF(B4563="","",IFERROR(VLOOKUP(B4563,'Debt Inputs'!$A$6:$M$105,2,FALSE),""))</f>
        <v/>
      </c>
      <c r="D4563" s="50">
        <f>IF(B4563="","",K4463)</f>
        <v/>
      </c>
      <c r="E4563" s="26">
        <f>IF(B4563="","",IFERROR(VLOOKUP(B4563,'Debt Inputs'!$A$6:$M$105,5,FALSE),0))</f>
        <v/>
      </c>
      <c r="F4563" s="50">
        <f>IF(D4563="","",IFERROR(D4563*E4563/12,0))</f>
        <v/>
      </c>
      <c r="G4563" s="50">
        <f>IF(D4563="","",MIN(IFERROR(VLOOKUP(B4563,'Debt Inputs'!$A$6:$M$105,7,FALSE),0),D4563+F4563))</f>
        <v/>
      </c>
      <c r="H4563" s="50">
        <f>IF(D4563="","",IF(L4563=1,MAX(0,'Debt Inputs'!$B$2-SUM($G$4506:$G$4605)),0))</f>
        <v/>
      </c>
      <c r="I4563" s="50">
        <f>IF(D4563="","",MIN(D4563+F4563,G4563+H4563))</f>
        <v/>
      </c>
      <c r="J4563" s="50">
        <f>IF(D4563="","",MIN(D4563,MAX(0,I4563-F4563)))</f>
        <v/>
      </c>
      <c r="K4563" s="50">
        <f>IF(D4563="","",MAX(0,D4563+F4563-I4563))</f>
        <v/>
      </c>
      <c r="L4563" s="23">
        <f>IF(D4563="","",IF(D4563&lt;=0,"",1+COUNTIFS($D$4506:$D$4605,"&gt;0",$E$4506:$E$4605,"&gt;"&amp;E4563)))</f>
        <v/>
      </c>
      <c r="M4563" s="23">
        <f>IF(D4563="","",IF(AND(K4563&gt;0,L4563=1),"Yes","No"))</f>
        <v/>
      </c>
      <c r="N4563" s="50">
        <f>IF(D4563="","",N4463+F4563)</f>
        <v/>
      </c>
      <c r="O4563" s="49">
        <f>IF(D4563="","",IF(AND(K4563=0,K4463&gt;0),C4563,""))</f>
        <v/>
      </c>
    </row>
    <row r="4564">
      <c r="A4564" s="47">
        <f>IF(B4564="","",DATE(YEAR('Debt Inputs'!$E$2),MONTH('Debt Inputs'!$E$2)+45,1))</f>
        <v/>
      </c>
      <c r="B4564" s="18">
        <f>IF('Debt Inputs'!A64="","",'Debt Inputs'!A64)</f>
        <v/>
      </c>
      <c r="C4564" s="19">
        <f>IF(B4564="","",IFERROR(VLOOKUP(B4564,'Debt Inputs'!$A$6:$M$105,2,FALSE),""))</f>
        <v/>
      </c>
      <c r="D4564" s="48">
        <f>IF(B4564="","",K4464)</f>
        <v/>
      </c>
      <c r="E4564" s="21">
        <f>IF(B4564="","",IFERROR(VLOOKUP(B4564,'Debt Inputs'!$A$6:$M$105,5,FALSE),0))</f>
        <v/>
      </c>
      <c r="F4564" s="48">
        <f>IF(D4564="","",IFERROR(D4564*E4564/12,0))</f>
        <v/>
      </c>
      <c r="G4564" s="48">
        <f>IF(D4564="","",MIN(IFERROR(VLOOKUP(B4564,'Debt Inputs'!$A$6:$M$105,7,FALSE),0),D4564+F4564))</f>
        <v/>
      </c>
      <c r="H4564" s="48">
        <f>IF(D4564="","",IF(L4564=1,MAX(0,'Debt Inputs'!$B$2-SUM($G$4506:$G$4605)),0))</f>
        <v/>
      </c>
      <c r="I4564" s="48">
        <f>IF(D4564="","",MIN(D4564+F4564,G4564+H4564))</f>
        <v/>
      </c>
      <c r="J4564" s="48">
        <f>IF(D4564="","",MIN(D4564,MAX(0,I4564-F4564)))</f>
        <v/>
      </c>
      <c r="K4564" s="48">
        <f>IF(D4564="","",MAX(0,D4564+F4564-I4564))</f>
        <v/>
      </c>
      <c r="L4564" s="18">
        <f>IF(D4564="","",IF(D4564&lt;=0,"",1+COUNTIFS($D$4506:$D$4605,"&gt;0",$E$4506:$E$4605,"&gt;"&amp;E4564)))</f>
        <v/>
      </c>
      <c r="M4564" s="18">
        <f>IF(D4564="","",IF(AND(K4564&gt;0,L4564=1),"Yes","No"))</f>
        <v/>
      </c>
      <c r="N4564" s="48">
        <f>IF(D4564="","",N4464+F4564)</f>
        <v/>
      </c>
      <c r="O4564" s="47">
        <f>IF(D4564="","",IF(AND(K4564=0,K4464&gt;0),C4564,""))</f>
        <v/>
      </c>
    </row>
    <row r="4565">
      <c r="A4565" s="49">
        <f>IF(B4565="","",DATE(YEAR('Debt Inputs'!$E$2),MONTH('Debt Inputs'!$E$2)+45,1))</f>
        <v/>
      </c>
      <c r="B4565" s="23">
        <f>IF('Debt Inputs'!A65="","",'Debt Inputs'!A65)</f>
        <v/>
      </c>
      <c r="C4565" s="24">
        <f>IF(B4565="","",IFERROR(VLOOKUP(B4565,'Debt Inputs'!$A$6:$M$105,2,FALSE),""))</f>
        <v/>
      </c>
      <c r="D4565" s="50">
        <f>IF(B4565="","",K4465)</f>
        <v/>
      </c>
      <c r="E4565" s="26">
        <f>IF(B4565="","",IFERROR(VLOOKUP(B4565,'Debt Inputs'!$A$6:$M$105,5,FALSE),0))</f>
        <v/>
      </c>
      <c r="F4565" s="50">
        <f>IF(D4565="","",IFERROR(D4565*E4565/12,0))</f>
        <v/>
      </c>
      <c r="G4565" s="50">
        <f>IF(D4565="","",MIN(IFERROR(VLOOKUP(B4565,'Debt Inputs'!$A$6:$M$105,7,FALSE),0),D4565+F4565))</f>
        <v/>
      </c>
      <c r="H4565" s="50">
        <f>IF(D4565="","",IF(L4565=1,MAX(0,'Debt Inputs'!$B$2-SUM($G$4506:$G$4605)),0))</f>
        <v/>
      </c>
      <c r="I4565" s="50">
        <f>IF(D4565="","",MIN(D4565+F4565,G4565+H4565))</f>
        <v/>
      </c>
      <c r="J4565" s="50">
        <f>IF(D4565="","",MIN(D4565,MAX(0,I4565-F4565)))</f>
        <v/>
      </c>
      <c r="K4565" s="50">
        <f>IF(D4565="","",MAX(0,D4565+F4565-I4565))</f>
        <v/>
      </c>
      <c r="L4565" s="23">
        <f>IF(D4565="","",IF(D4565&lt;=0,"",1+COUNTIFS($D$4506:$D$4605,"&gt;0",$E$4506:$E$4605,"&gt;"&amp;E4565)))</f>
        <v/>
      </c>
      <c r="M4565" s="23">
        <f>IF(D4565="","",IF(AND(K4565&gt;0,L4565=1),"Yes","No"))</f>
        <v/>
      </c>
      <c r="N4565" s="50">
        <f>IF(D4565="","",N4465+F4565)</f>
        <v/>
      </c>
      <c r="O4565" s="49">
        <f>IF(D4565="","",IF(AND(K4565=0,K4465&gt;0),C4565,""))</f>
        <v/>
      </c>
    </row>
    <row r="4566">
      <c r="A4566" s="47">
        <f>IF(B4566="","",DATE(YEAR('Debt Inputs'!$E$2),MONTH('Debt Inputs'!$E$2)+45,1))</f>
        <v/>
      </c>
      <c r="B4566" s="18">
        <f>IF('Debt Inputs'!A66="","",'Debt Inputs'!A66)</f>
        <v/>
      </c>
      <c r="C4566" s="19">
        <f>IF(B4566="","",IFERROR(VLOOKUP(B4566,'Debt Inputs'!$A$6:$M$105,2,FALSE),""))</f>
        <v/>
      </c>
      <c r="D4566" s="48">
        <f>IF(B4566="","",K4466)</f>
        <v/>
      </c>
      <c r="E4566" s="21">
        <f>IF(B4566="","",IFERROR(VLOOKUP(B4566,'Debt Inputs'!$A$6:$M$105,5,FALSE),0))</f>
        <v/>
      </c>
      <c r="F4566" s="48">
        <f>IF(D4566="","",IFERROR(D4566*E4566/12,0))</f>
        <v/>
      </c>
      <c r="G4566" s="48">
        <f>IF(D4566="","",MIN(IFERROR(VLOOKUP(B4566,'Debt Inputs'!$A$6:$M$105,7,FALSE),0),D4566+F4566))</f>
        <v/>
      </c>
      <c r="H4566" s="48">
        <f>IF(D4566="","",IF(L4566=1,MAX(0,'Debt Inputs'!$B$2-SUM($G$4506:$G$4605)),0))</f>
        <v/>
      </c>
      <c r="I4566" s="48">
        <f>IF(D4566="","",MIN(D4566+F4566,G4566+H4566))</f>
        <v/>
      </c>
      <c r="J4566" s="48">
        <f>IF(D4566="","",MIN(D4566,MAX(0,I4566-F4566)))</f>
        <v/>
      </c>
      <c r="K4566" s="48">
        <f>IF(D4566="","",MAX(0,D4566+F4566-I4566))</f>
        <v/>
      </c>
      <c r="L4566" s="18">
        <f>IF(D4566="","",IF(D4566&lt;=0,"",1+COUNTIFS($D$4506:$D$4605,"&gt;0",$E$4506:$E$4605,"&gt;"&amp;E4566)))</f>
        <v/>
      </c>
      <c r="M4566" s="18">
        <f>IF(D4566="","",IF(AND(K4566&gt;0,L4566=1),"Yes","No"))</f>
        <v/>
      </c>
      <c r="N4566" s="48">
        <f>IF(D4566="","",N4466+F4566)</f>
        <v/>
      </c>
      <c r="O4566" s="47">
        <f>IF(D4566="","",IF(AND(K4566=0,K4466&gt;0),C4566,""))</f>
        <v/>
      </c>
    </row>
    <row r="4567">
      <c r="A4567" s="49">
        <f>IF(B4567="","",DATE(YEAR('Debt Inputs'!$E$2),MONTH('Debt Inputs'!$E$2)+45,1))</f>
        <v/>
      </c>
      <c r="B4567" s="23">
        <f>IF('Debt Inputs'!A67="","",'Debt Inputs'!A67)</f>
        <v/>
      </c>
      <c r="C4567" s="24">
        <f>IF(B4567="","",IFERROR(VLOOKUP(B4567,'Debt Inputs'!$A$6:$M$105,2,FALSE),""))</f>
        <v/>
      </c>
      <c r="D4567" s="50">
        <f>IF(B4567="","",K4467)</f>
        <v/>
      </c>
      <c r="E4567" s="26">
        <f>IF(B4567="","",IFERROR(VLOOKUP(B4567,'Debt Inputs'!$A$6:$M$105,5,FALSE),0))</f>
        <v/>
      </c>
      <c r="F4567" s="50">
        <f>IF(D4567="","",IFERROR(D4567*E4567/12,0))</f>
        <v/>
      </c>
      <c r="G4567" s="50">
        <f>IF(D4567="","",MIN(IFERROR(VLOOKUP(B4567,'Debt Inputs'!$A$6:$M$105,7,FALSE),0),D4567+F4567))</f>
        <v/>
      </c>
      <c r="H4567" s="50">
        <f>IF(D4567="","",IF(L4567=1,MAX(0,'Debt Inputs'!$B$2-SUM($G$4506:$G$4605)),0))</f>
        <v/>
      </c>
      <c r="I4567" s="50">
        <f>IF(D4567="","",MIN(D4567+F4567,G4567+H4567))</f>
        <v/>
      </c>
      <c r="J4567" s="50">
        <f>IF(D4567="","",MIN(D4567,MAX(0,I4567-F4567)))</f>
        <v/>
      </c>
      <c r="K4567" s="50">
        <f>IF(D4567="","",MAX(0,D4567+F4567-I4567))</f>
        <v/>
      </c>
      <c r="L4567" s="23">
        <f>IF(D4567="","",IF(D4567&lt;=0,"",1+COUNTIFS($D$4506:$D$4605,"&gt;0",$E$4506:$E$4605,"&gt;"&amp;E4567)))</f>
        <v/>
      </c>
      <c r="M4567" s="23">
        <f>IF(D4567="","",IF(AND(K4567&gt;0,L4567=1),"Yes","No"))</f>
        <v/>
      </c>
      <c r="N4567" s="50">
        <f>IF(D4567="","",N4467+F4567)</f>
        <v/>
      </c>
      <c r="O4567" s="49">
        <f>IF(D4567="","",IF(AND(K4567=0,K4467&gt;0),C4567,""))</f>
        <v/>
      </c>
    </row>
    <row r="4568">
      <c r="A4568" s="47">
        <f>IF(B4568="","",DATE(YEAR('Debt Inputs'!$E$2),MONTH('Debt Inputs'!$E$2)+45,1))</f>
        <v/>
      </c>
      <c r="B4568" s="18">
        <f>IF('Debt Inputs'!A68="","",'Debt Inputs'!A68)</f>
        <v/>
      </c>
      <c r="C4568" s="19">
        <f>IF(B4568="","",IFERROR(VLOOKUP(B4568,'Debt Inputs'!$A$6:$M$105,2,FALSE),""))</f>
        <v/>
      </c>
      <c r="D4568" s="48">
        <f>IF(B4568="","",K4468)</f>
        <v/>
      </c>
      <c r="E4568" s="21">
        <f>IF(B4568="","",IFERROR(VLOOKUP(B4568,'Debt Inputs'!$A$6:$M$105,5,FALSE),0))</f>
        <v/>
      </c>
      <c r="F4568" s="48">
        <f>IF(D4568="","",IFERROR(D4568*E4568/12,0))</f>
        <v/>
      </c>
      <c r="G4568" s="48">
        <f>IF(D4568="","",MIN(IFERROR(VLOOKUP(B4568,'Debt Inputs'!$A$6:$M$105,7,FALSE),0),D4568+F4568))</f>
        <v/>
      </c>
      <c r="H4568" s="48">
        <f>IF(D4568="","",IF(L4568=1,MAX(0,'Debt Inputs'!$B$2-SUM($G$4506:$G$4605)),0))</f>
        <v/>
      </c>
      <c r="I4568" s="48">
        <f>IF(D4568="","",MIN(D4568+F4568,G4568+H4568))</f>
        <v/>
      </c>
      <c r="J4568" s="48">
        <f>IF(D4568="","",MIN(D4568,MAX(0,I4568-F4568)))</f>
        <v/>
      </c>
      <c r="K4568" s="48">
        <f>IF(D4568="","",MAX(0,D4568+F4568-I4568))</f>
        <v/>
      </c>
      <c r="L4568" s="18">
        <f>IF(D4568="","",IF(D4568&lt;=0,"",1+COUNTIFS($D$4506:$D$4605,"&gt;0",$E$4506:$E$4605,"&gt;"&amp;E4568)))</f>
        <v/>
      </c>
      <c r="M4568" s="18">
        <f>IF(D4568="","",IF(AND(K4568&gt;0,L4568=1),"Yes","No"))</f>
        <v/>
      </c>
      <c r="N4568" s="48">
        <f>IF(D4568="","",N4468+F4568)</f>
        <v/>
      </c>
      <c r="O4568" s="47">
        <f>IF(D4568="","",IF(AND(K4568=0,K4468&gt;0),C4568,""))</f>
        <v/>
      </c>
    </row>
    <row r="4569">
      <c r="A4569" s="49">
        <f>IF(B4569="","",DATE(YEAR('Debt Inputs'!$E$2),MONTH('Debt Inputs'!$E$2)+45,1))</f>
        <v/>
      </c>
      <c r="B4569" s="23">
        <f>IF('Debt Inputs'!A69="","",'Debt Inputs'!A69)</f>
        <v/>
      </c>
      <c r="C4569" s="24">
        <f>IF(B4569="","",IFERROR(VLOOKUP(B4569,'Debt Inputs'!$A$6:$M$105,2,FALSE),""))</f>
        <v/>
      </c>
      <c r="D4569" s="50">
        <f>IF(B4569="","",K4469)</f>
        <v/>
      </c>
      <c r="E4569" s="26">
        <f>IF(B4569="","",IFERROR(VLOOKUP(B4569,'Debt Inputs'!$A$6:$M$105,5,FALSE),0))</f>
        <v/>
      </c>
      <c r="F4569" s="50">
        <f>IF(D4569="","",IFERROR(D4569*E4569/12,0))</f>
        <v/>
      </c>
      <c r="G4569" s="50">
        <f>IF(D4569="","",MIN(IFERROR(VLOOKUP(B4569,'Debt Inputs'!$A$6:$M$105,7,FALSE),0),D4569+F4569))</f>
        <v/>
      </c>
      <c r="H4569" s="50">
        <f>IF(D4569="","",IF(L4569=1,MAX(0,'Debt Inputs'!$B$2-SUM($G$4506:$G$4605)),0))</f>
        <v/>
      </c>
      <c r="I4569" s="50">
        <f>IF(D4569="","",MIN(D4569+F4569,G4569+H4569))</f>
        <v/>
      </c>
      <c r="J4569" s="50">
        <f>IF(D4569="","",MIN(D4569,MAX(0,I4569-F4569)))</f>
        <v/>
      </c>
      <c r="K4569" s="50">
        <f>IF(D4569="","",MAX(0,D4569+F4569-I4569))</f>
        <v/>
      </c>
      <c r="L4569" s="23">
        <f>IF(D4569="","",IF(D4569&lt;=0,"",1+COUNTIFS($D$4506:$D$4605,"&gt;0",$E$4506:$E$4605,"&gt;"&amp;E4569)))</f>
        <v/>
      </c>
      <c r="M4569" s="23">
        <f>IF(D4569="","",IF(AND(K4569&gt;0,L4569=1),"Yes","No"))</f>
        <v/>
      </c>
      <c r="N4569" s="50">
        <f>IF(D4569="","",N4469+F4569)</f>
        <v/>
      </c>
      <c r="O4569" s="49">
        <f>IF(D4569="","",IF(AND(K4569=0,K4469&gt;0),C4569,""))</f>
        <v/>
      </c>
    </row>
    <row r="4570">
      <c r="A4570" s="47">
        <f>IF(B4570="","",DATE(YEAR('Debt Inputs'!$E$2),MONTH('Debt Inputs'!$E$2)+45,1))</f>
        <v/>
      </c>
      <c r="B4570" s="18">
        <f>IF('Debt Inputs'!A70="","",'Debt Inputs'!A70)</f>
        <v/>
      </c>
      <c r="C4570" s="19">
        <f>IF(B4570="","",IFERROR(VLOOKUP(B4570,'Debt Inputs'!$A$6:$M$105,2,FALSE),""))</f>
        <v/>
      </c>
      <c r="D4570" s="48">
        <f>IF(B4570="","",K4470)</f>
        <v/>
      </c>
      <c r="E4570" s="21">
        <f>IF(B4570="","",IFERROR(VLOOKUP(B4570,'Debt Inputs'!$A$6:$M$105,5,FALSE),0))</f>
        <v/>
      </c>
      <c r="F4570" s="48">
        <f>IF(D4570="","",IFERROR(D4570*E4570/12,0))</f>
        <v/>
      </c>
      <c r="G4570" s="48">
        <f>IF(D4570="","",MIN(IFERROR(VLOOKUP(B4570,'Debt Inputs'!$A$6:$M$105,7,FALSE),0),D4570+F4570))</f>
        <v/>
      </c>
      <c r="H4570" s="48">
        <f>IF(D4570="","",IF(L4570=1,MAX(0,'Debt Inputs'!$B$2-SUM($G$4506:$G$4605)),0))</f>
        <v/>
      </c>
      <c r="I4570" s="48">
        <f>IF(D4570="","",MIN(D4570+F4570,G4570+H4570))</f>
        <v/>
      </c>
      <c r="J4570" s="48">
        <f>IF(D4570="","",MIN(D4570,MAX(0,I4570-F4570)))</f>
        <v/>
      </c>
      <c r="K4570" s="48">
        <f>IF(D4570="","",MAX(0,D4570+F4570-I4570))</f>
        <v/>
      </c>
      <c r="L4570" s="18">
        <f>IF(D4570="","",IF(D4570&lt;=0,"",1+COUNTIFS($D$4506:$D$4605,"&gt;0",$E$4506:$E$4605,"&gt;"&amp;E4570)))</f>
        <v/>
      </c>
      <c r="M4570" s="18">
        <f>IF(D4570="","",IF(AND(K4570&gt;0,L4570=1),"Yes","No"))</f>
        <v/>
      </c>
      <c r="N4570" s="48">
        <f>IF(D4570="","",N4470+F4570)</f>
        <v/>
      </c>
      <c r="O4570" s="47">
        <f>IF(D4570="","",IF(AND(K4570=0,K4470&gt;0),C4570,""))</f>
        <v/>
      </c>
    </row>
    <row r="4571">
      <c r="A4571" s="49">
        <f>IF(B4571="","",DATE(YEAR('Debt Inputs'!$E$2),MONTH('Debt Inputs'!$E$2)+45,1))</f>
        <v/>
      </c>
      <c r="B4571" s="23">
        <f>IF('Debt Inputs'!A71="","",'Debt Inputs'!A71)</f>
        <v/>
      </c>
      <c r="C4571" s="24">
        <f>IF(B4571="","",IFERROR(VLOOKUP(B4571,'Debt Inputs'!$A$6:$M$105,2,FALSE),""))</f>
        <v/>
      </c>
      <c r="D4571" s="50">
        <f>IF(B4571="","",K4471)</f>
        <v/>
      </c>
      <c r="E4571" s="26">
        <f>IF(B4571="","",IFERROR(VLOOKUP(B4571,'Debt Inputs'!$A$6:$M$105,5,FALSE),0))</f>
        <v/>
      </c>
      <c r="F4571" s="50">
        <f>IF(D4571="","",IFERROR(D4571*E4571/12,0))</f>
        <v/>
      </c>
      <c r="G4571" s="50">
        <f>IF(D4571="","",MIN(IFERROR(VLOOKUP(B4571,'Debt Inputs'!$A$6:$M$105,7,FALSE),0),D4571+F4571))</f>
        <v/>
      </c>
      <c r="H4571" s="50">
        <f>IF(D4571="","",IF(L4571=1,MAX(0,'Debt Inputs'!$B$2-SUM($G$4506:$G$4605)),0))</f>
        <v/>
      </c>
      <c r="I4571" s="50">
        <f>IF(D4571="","",MIN(D4571+F4571,G4571+H4571))</f>
        <v/>
      </c>
      <c r="J4571" s="50">
        <f>IF(D4571="","",MIN(D4571,MAX(0,I4571-F4571)))</f>
        <v/>
      </c>
      <c r="K4571" s="50">
        <f>IF(D4571="","",MAX(0,D4571+F4571-I4571))</f>
        <v/>
      </c>
      <c r="L4571" s="23">
        <f>IF(D4571="","",IF(D4571&lt;=0,"",1+COUNTIFS($D$4506:$D$4605,"&gt;0",$E$4506:$E$4605,"&gt;"&amp;E4571)))</f>
        <v/>
      </c>
      <c r="M4571" s="23">
        <f>IF(D4571="","",IF(AND(K4571&gt;0,L4571=1),"Yes","No"))</f>
        <v/>
      </c>
      <c r="N4571" s="50">
        <f>IF(D4571="","",N4471+F4571)</f>
        <v/>
      </c>
      <c r="O4571" s="49">
        <f>IF(D4571="","",IF(AND(K4571=0,K4471&gt;0),C4571,""))</f>
        <v/>
      </c>
    </row>
    <row r="4572">
      <c r="A4572" s="47">
        <f>IF(B4572="","",DATE(YEAR('Debt Inputs'!$E$2),MONTH('Debt Inputs'!$E$2)+45,1))</f>
        <v/>
      </c>
      <c r="B4572" s="18">
        <f>IF('Debt Inputs'!A72="","",'Debt Inputs'!A72)</f>
        <v/>
      </c>
      <c r="C4572" s="19">
        <f>IF(B4572="","",IFERROR(VLOOKUP(B4572,'Debt Inputs'!$A$6:$M$105,2,FALSE),""))</f>
        <v/>
      </c>
      <c r="D4572" s="48">
        <f>IF(B4572="","",K4472)</f>
        <v/>
      </c>
      <c r="E4572" s="21">
        <f>IF(B4572="","",IFERROR(VLOOKUP(B4572,'Debt Inputs'!$A$6:$M$105,5,FALSE),0))</f>
        <v/>
      </c>
      <c r="F4572" s="48">
        <f>IF(D4572="","",IFERROR(D4572*E4572/12,0))</f>
        <v/>
      </c>
      <c r="G4572" s="48">
        <f>IF(D4572="","",MIN(IFERROR(VLOOKUP(B4572,'Debt Inputs'!$A$6:$M$105,7,FALSE),0),D4572+F4572))</f>
        <v/>
      </c>
      <c r="H4572" s="48">
        <f>IF(D4572="","",IF(L4572=1,MAX(0,'Debt Inputs'!$B$2-SUM($G$4506:$G$4605)),0))</f>
        <v/>
      </c>
      <c r="I4572" s="48">
        <f>IF(D4572="","",MIN(D4572+F4572,G4572+H4572))</f>
        <v/>
      </c>
      <c r="J4572" s="48">
        <f>IF(D4572="","",MIN(D4572,MAX(0,I4572-F4572)))</f>
        <v/>
      </c>
      <c r="K4572" s="48">
        <f>IF(D4572="","",MAX(0,D4572+F4572-I4572))</f>
        <v/>
      </c>
      <c r="L4572" s="18">
        <f>IF(D4572="","",IF(D4572&lt;=0,"",1+COUNTIFS($D$4506:$D$4605,"&gt;0",$E$4506:$E$4605,"&gt;"&amp;E4572)))</f>
        <v/>
      </c>
      <c r="M4572" s="18">
        <f>IF(D4572="","",IF(AND(K4572&gt;0,L4572=1),"Yes","No"))</f>
        <v/>
      </c>
      <c r="N4572" s="48">
        <f>IF(D4572="","",N4472+F4572)</f>
        <v/>
      </c>
      <c r="O4572" s="47">
        <f>IF(D4572="","",IF(AND(K4572=0,K4472&gt;0),C4572,""))</f>
        <v/>
      </c>
    </row>
    <row r="4573">
      <c r="A4573" s="49">
        <f>IF(B4573="","",DATE(YEAR('Debt Inputs'!$E$2),MONTH('Debt Inputs'!$E$2)+45,1))</f>
        <v/>
      </c>
      <c r="B4573" s="23">
        <f>IF('Debt Inputs'!A73="","",'Debt Inputs'!A73)</f>
        <v/>
      </c>
      <c r="C4573" s="24">
        <f>IF(B4573="","",IFERROR(VLOOKUP(B4573,'Debt Inputs'!$A$6:$M$105,2,FALSE),""))</f>
        <v/>
      </c>
      <c r="D4573" s="50">
        <f>IF(B4573="","",K4473)</f>
        <v/>
      </c>
      <c r="E4573" s="26">
        <f>IF(B4573="","",IFERROR(VLOOKUP(B4573,'Debt Inputs'!$A$6:$M$105,5,FALSE),0))</f>
        <v/>
      </c>
      <c r="F4573" s="50">
        <f>IF(D4573="","",IFERROR(D4573*E4573/12,0))</f>
        <v/>
      </c>
      <c r="G4573" s="50">
        <f>IF(D4573="","",MIN(IFERROR(VLOOKUP(B4573,'Debt Inputs'!$A$6:$M$105,7,FALSE),0),D4573+F4573))</f>
        <v/>
      </c>
      <c r="H4573" s="50">
        <f>IF(D4573="","",IF(L4573=1,MAX(0,'Debt Inputs'!$B$2-SUM($G$4506:$G$4605)),0))</f>
        <v/>
      </c>
      <c r="I4573" s="50">
        <f>IF(D4573="","",MIN(D4573+F4573,G4573+H4573))</f>
        <v/>
      </c>
      <c r="J4573" s="50">
        <f>IF(D4573="","",MIN(D4573,MAX(0,I4573-F4573)))</f>
        <v/>
      </c>
      <c r="K4573" s="50">
        <f>IF(D4573="","",MAX(0,D4573+F4573-I4573))</f>
        <v/>
      </c>
      <c r="L4573" s="23">
        <f>IF(D4573="","",IF(D4573&lt;=0,"",1+COUNTIFS($D$4506:$D$4605,"&gt;0",$E$4506:$E$4605,"&gt;"&amp;E4573)))</f>
        <v/>
      </c>
      <c r="M4573" s="23">
        <f>IF(D4573="","",IF(AND(K4573&gt;0,L4573=1),"Yes","No"))</f>
        <v/>
      </c>
      <c r="N4573" s="50">
        <f>IF(D4573="","",N4473+F4573)</f>
        <v/>
      </c>
      <c r="O4573" s="49">
        <f>IF(D4573="","",IF(AND(K4573=0,K4473&gt;0),C4573,""))</f>
        <v/>
      </c>
    </row>
    <row r="4574">
      <c r="A4574" s="47">
        <f>IF(B4574="","",DATE(YEAR('Debt Inputs'!$E$2),MONTH('Debt Inputs'!$E$2)+45,1))</f>
        <v/>
      </c>
      <c r="B4574" s="18">
        <f>IF('Debt Inputs'!A74="","",'Debt Inputs'!A74)</f>
        <v/>
      </c>
      <c r="C4574" s="19">
        <f>IF(B4574="","",IFERROR(VLOOKUP(B4574,'Debt Inputs'!$A$6:$M$105,2,FALSE),""))</f>
        <v/>
      </c>
      <c r="D4574" s="48">
        <f>IF(B4574="","",K4474)</f>
        <v/>
      </c>
      <c r="E4574" s="21">
        <f>IF(B4574="","",IFERROR(VLOOKUP(B4574,'Debt Inputs'!$A$6:$M$105,5,FALSE),0))</f>
        <v/>
      </c>
      <c r="F4574" s="48">
        <f>IF(D4574="","",IFERROR(D4574*E4574/12,0))</f>
        <v/>
      </c>
      <c r="G4574" s="48">
        <f>IF(D4574="","",MIN(IFERROR(VLOOKUP(B4574,'Debt Inputs'!$A$6:$M$105,7,FALSE),0),D4574+F4574))</f>
        <v/>
      </c>
      <c r="H4574" s="48">
        <f>IF(D4574="","",IF(L4574=1,MAX(0,'Debt Inputs'!$B$2-SUM($G$4506:$G$4605)),0))</f>
        <v/>
      </c>
      <c r="I4574" s="48">
        <f>IF(D4574="","",MIN(D4574+F4574,G4574+H4574))</f>
        <v/>
      </c>
      <c r="J4574" s="48">
        <f>IF(D4574="","",MIN(D4574,MAX(0,I4574-F4574)))</f>
        <v/>
      </c>
      <c r="K4574" s="48">
        <f>IF(D4574="","",MAX(0,D4574+F4574-I4574))</f>
        <v/>
      </c>
      <c r="L4574" s="18">
        <f>IF(D4574="","",IF(D4574&lt;=0,"",1+COUNTIFS($D$4506:$D$4605,"&gt;0",$E$4506:$E$4605,"&gt;"&amp;E4574)))</f>
        <v/>
      </c>
      <c r="M4574" s="18">
        <f>IF(D4574="","",IF(AND(K4574&gt;0,L4574=1),"Yes","No"))</f>
        <v/>
      </c>
      <c r="N4574" s="48">
        <f>IF(D4574="","",N4474+F4574)</f>
        <v/>
      </c>
      <c r="O4574" s="47">
        <f>IF(D4574="","",IF(AND(K4574=0,K4474&gt;0),C4574,""))</f>
        <v/>
      </c>
    </row>
    <row r="4575">
      <c r="A4575" s="49">
        <f>IF(B4575="","",DATE(YEAR('Debt Inputs'!$E$2),MONTH('Debt Inputs'!$E$2)+45,1))</f>
        <v/>
      </c>
      <c r="B4575" s="23">
        <f>IF('Debt Inputs'!A75="","",'Debt Inputs'!A75)</f>
        <v/>
      </c>
      <c r="C4575" s="24">
        <f>IF(B4575="","",IFERROR(VLOOKUP(B4575,'Debt Inputs'!$A$6:$M$105,2,FALSE),""))</f>
        <v/>
      </c>
      <c r="D4575" s="50">
        <f>IF(B4575="","",K4475)</f>
        <v/>
      </c>
      <c r="E4575" s="26">
        <f>IF(B4575="","",IFERROR(VLOOKUP(B4575,'Debt Inputs'!$A$6:$M$105,5,FALSE),0))</f>
        <v/>
      </c>
      <c r="F4575" s="50">
        <f>IF(D4575="","",IFERROR(D4575*E4575/12,0))</f>
        <v/>
      </c>
      <c r="G4575" s="50">
        <f>IF(D4575="","",MIN(IFERROR(VLOOKUP(B4575,'Debt Inputs'!$A$6:$M$105,7,FALSE),0),D4575+F4575))</f>
        <v/>
      </c>
      <c r="H4575" s="50">
        <f>IF(D4575="","",IF(L4575=1,MAX(0,'Debt Inputs'!$B$2-SUM($G$4506:$G$4605)),0))</f>
        <v/>
      </c>
      <c r="I4575" s="50">
        <f>IF(D4575="","",MIN(D4575+F4575,G4575+H4575))</f>
        <v/>
      </c>
      <c r="J4575" s="50">
        <f>IF(D4575="","",MIN(D4575,MAX(0,I4575-F4575)))</f>
        <v/>
      </c>
      <c r="K4575" s="50">
        <f>IF(D4575="","",MAX(0,D4575+F4575-I4575))</f>
        <v/>
      </c>
      <c r="L4575" s="23">
        <f>IF(D4575="","",IF(D4575&lt;=0,"",1+COUNTIFS($D$4506:$D$4605,"&gt;0",$E$4506:$E$4605,"&gt;"&amp;E4575)))</f>
        <v/>
      </c>
      <c r="M4575" s="23">
        <f>IF(D4575="","",IF(AND(K4575&gt;0,L4575=1),"Yes","No"))</f>
        <v/>
      </c>
      <c r="N4575" s="50">
        <f>IF(D4575="","",N4475+F4575)</f>
        <v/>
      </c>
      <c r="O4575" s="49">
        <f>IF(D4575="","",IF(AND(K4575=0,K4475&gt;0),C4575,""))</f>
        <v/>
      </c>
    </row>
    <row r="4576">
      <c r="A4576" s="47">
        <f>IF(B4576="","",DATE(YEAR('Debt Inputs'!$E$2),MONTH('Debt Inputs'!$E$2)+45,1))</f>
        <v/>
      </c>
      <c r="B4576" s="18">
        <f>IF('Debt Inputs'!A76="","",'Debt Inputs'!A76)</f>
        <v/>
      </c>
      <c r="C4576" s="19">
        <f>IF(B4576="","",IFERROR(VLOOKUP(B4576,'Debt Inputs'!$A$6:$M$105,2,FALSE),""))</f>
        <v/>
      </c>
      <c r="D4576" s="48">
        <f>IF(B4576="","",K4476)</f>
        <v/>
      </c>
      <c r="E4576" s="21">
        <f>IF(B4576="","",IFERROR(VLOOKUP(B4576,'Debt Inputs'!$A$6:$M$105,5,FALSE),0))</f>
        <v/>
      </c>
      <c r="F4576" s="48">
        <f>IF(D4576="","",IFERROR(D4576*E4576/12,0))</f>
        <v/>
      </c>
      <c r="G4576" s="48">
        <f>IF(D4576="","",MIN(IFERROR(VLOOKUP(B4576,'Debt Inputs'!$A$6:$M$105,7,FALSE),0),D4576+F4576))</f>
        <v/>
      </c>
      <c r="H4576" s="48">
        <f>IF(D4576="","",IF(L4576=1,MAX(0,'Debt Inputs'!$B$2-SUM($G$4506:$G$4605)),0))</f>
        <v/>
      </c>
      <c r="I4576" s="48">
        <f>IF(D4576="","",MIN(D4576+F4576,G4576+H4576))</f>
        <v/>
      </c>
      <c r="J4576" s="48">
        <f>IF(D4576="","",MIN(D4576,MAX(0,I4576-F4576)))</f>
        <v/>
      </c>
      <c r="K4576" s="48">
        <f>IF(D4576="","",MAX(0,D4576+F4576-I4576))</f>
        <v/>
      </c>
      <c r="L4576" s="18">
        <f>IF(D4576="","",IF(D4576&lt;=0,"",1+COUNTIFS($D$4506:$D$4605,"&gt;0",$E$4506:$E$4605,"&gt;"&amp;E4576)))</f>
        <v/>
      </c>
      <c r="M4576" s="18">
        <f>IF(D4576="","",IF(AND(K4576&gt;0,L4576=1),"Yes","No"))</f>
        <v/>
      </c>
      <c r="N4576" s="48">
        <f>IF(D4576="","",N4476+F4576)</f>
        <v/>
      </c>
      <c r="O4576" s="47">
        <f>IF(D4576="","",IF(AND(K4576=0,K4476&gt;0),C4576,""))</f>
        <v/>
      </c>
    </row>
    <row r="4577">
      <c r="A4577" s="49">
        <f>IF(B4577="","",DATE(YEAR('Debt Inputs'!$E$2),MONTH('Debt Inputs'!$E$2)+45,1))</f>
        <v/>
      </c>
      <c r="B4577" s="23">
        <f>IF('Debt Inputs'!A77="","",'Debt Inputs'!A77)</f>
        <v/>
      </c>
      <c r="C4577" s="24">
        <f>IF(B4577="","",IFERROR(VLOOKUP(B4577,'Debt Inputs'!$A$6:$M$105,2,FALSE),""))</f>
        <v/>
      </c>
      <c r="D4577" s="50">
        <f>IF(B4577="","",K4477)</f>
        <v/>
      </c>
      <c r="E4577" s="26">
        <f>IF(B4577="","",IFERROR(VLOOKUP(B4577,'Debt Inputs'!$A$6:$M$105,5,FALSE),0))</f>
        <v/>
      </c>
      <c r="F4577" s="50">
        <f>IF(D4577="","",IFERROR(D4577*E4577/12,0))</f>
        <v/>
      </c>
      <c r="G4577" s="50">
        <f>IF(D4577="","",MIN(IFERROR(VLOOKUP(B4577,'Debt Inputs'!$A$6:$M$105,7,FALSE),0),D4577+F4577))</f>
        <v/>
      </c>
      <c r="H4577" s="50">
        <f>IF(D4577="","",IF(L4577=1,MAX(0,'Debt Inputs'!$B$2-SUM($G$4506:$G$4605)),0))</f>
        <v/>
      </c>
      <c r="I4577" s="50">
        <f>IF(D4577="","",MIN(D4577+F4577,G4577+H4577))</f>
        <v/>
      </c>
      <c r="J4577" s="50">
        <f>IF(D4577="","",MIN(D4577,MAX(0,I4577-F4577)))</f>
        <v/>
      </c>
      <c r="K4577" s="50">
        <f>IF(D4577="","",MAX(0,D4577+F4577-I4577))</f>
        <v/>
      </c>
      <c r="L4577" s="23">
        <f>IF(D4577="","",IF(D4577&lt;=0,"",1+COUNTIFS($D$4506:$D$4605,"&gt;0",$E$4506:$E$4605,"&gt;"&amp;E4577)))</f>
        <v/>
      </c>
      <c r="M4577" s="23">
        <f>IF(D4577="","",IF(AND(K4577&gt;0,L4577=1),"Yes","No"))</f>
        <v/>
      </c>
      <c r="N4577" s="50">
        <f>IF(D4577="","",N4477+F4577)</f>
        <v/>
      </c>
      <c r="O4577" s="49">
        <f>IF(D4577="","",IF(AND(K4577=0,K4477&gt;0),C4577,""))</f>
        <v/>
      </c>
    </row>
    <row r="4578">
      <c r="A4578" s="47">
        <f>IF(B4578="","",DATE(YEAR('Debt Inputs'!$E$2),MONTH('Debt Inputs'!$E$2)+45,1))</f>
        <v/>
      </c>
      <c r="B4578" s="18">
        <f>IF('Debt Inputs'!A78="","",'Debt Inputs'!A78)</f>
        <v/>
      </c>
      <c r="C4578" s="19">
        <f>IF(B4578="","",IFERROR(VLOOKUP(B4578,'Debt Inputs'!$A$6:$M$105,2,FALSE),""))</f>
        <v/>
      </c>
      <c r="D4578" s="48">
        <f>IF(B4578="","",K4478)</f>
        <v/>
      </c>
      <c r="E4578" s="21">
        <f>IF(B4578="","",IFERROR(VLOOKUP(B4578,'Debt Inputs'!$A$6:$M$105,5,FALSE),0))</f>
        <v/>
      </c>
      <c r="F4578" s="48">
        <f>IF(D4578="","",IFERROR(D4578*E4578/12,0))</f>
        <v/>
      </c>
      <c r="G4578" s="48">
        <f>IF(D4578="","",MIN(IFERROR(VLOOKUP(B4578,'Debt Inputs'!$A$6:$M$105,7,FALSE),0),D4578+F4578))</f>
        <v/>
      </c>
      <c r="H4578" s="48">
        <f>IF(D4578="","",IF(L4578=1,MAX(0,'Debt Inputs'!$B$2-SUM($G$4506:$G$4605)),0))</f>
        <v/>
      </c>
      <c r="I4578" s="48">
        <f>IF(D4578="","",MIN(D4578+F4578,G4578+H4578))</f>
        <v/>
      </c>
      <c r="J4578" s="48">
        <f>IF(D4578="","",MIN(D4578,MAX(0,I4578-F4578)))</f>
        <v/>
      </c>
      <c r="K4578" s="48">
        <f>IF(D4578="","",MAX(0,D4578+F4578-I4578))</f>
        <v/>
      </c>
      <c r="L4578" s="18">
        <f>IF(D4578="","",IF(D4578&lt;=0,"",1+COUNTIFS($D$4506:$D$4605,"&gt;0",$E$4506:$E$4605,"&gt;"&amp;E4578)))</f>
        <v/>
      </c>
      <c r="M4578" s="18">
        <f>IF(D4578="","",IF(AND(K4578&gt;0,L4578=1),"Yes","No"))</f>
        <v/>
      </c>
      <c r="N4578" s="48">
        <f>IF(D4578="","",N4478+F4578)</f>
        <v/>
      </c>
      <c r="O4578" s="47">
        <f>IF(D4578="","",IF(AND(K4578=0,K4478&gt;0),C4578,""))</f>
        <v/>
      </c>
    </row>
    <row r="4579">
      <c r="A4579" s="49">
        <f>IF(B4579="","",DATE(YEAR('Debt Inputs'!$E$2),MONTH('Debt Inputs'!$E$2)+45,1))</f>
        <v/>
      </c>
      <c r="B4579" s="23">
        <f>IF('Debt Inputs'!A79="","",'Debt Inputs'!A79)</f>
        <v/>
      </c>
      <c r="C4579" s="24">
        <f>IF(B4579="","",IFERROR(VLOOKUP(B4579,'Debt Inputs'!$A$6:$M$105,2,FALSE),""))</f>
        <v/>
      </c>
      <c r="D4579" s="50">
        <f>IF(B4579="","",K4479)</f>
        <v/>
      </c>
      <c r="E4579" s="26">
        <f>IF(B4579="","",IFERROR(VLOOKUP(B4579,'Debt Inputs'!$A$6:$M$105,5,FALSE),0))</f>
        <v/>
      </c>
      <c r="F4579" s="50">
        <f>IF(D4579="","",IFERROR(D4579*E4579/12,0))</f>
        <v/>
      </c>
      <c r="G4579" s="50">
        <f>IF(D4579="","",MIN(IFERROR(VLOOKUP(B4579,'Debt Inputs'!$A$6:$M$105,7,FALSE),0),D4579+F4579))</f>
        <v/>
      </c>
      <c r="H4579" s="50">
        <f>IF(D4579="","",IF(L4579=1,MAX(0,'Debt Inputs'!$B$2-SUM($G$4506:$G$4605)),0))</f>
        <v/>
      </c>
      <c r="I4579" s="50">
        <f>IF(D4579="","",MIN(D4579+F4579,G4579+H4579))</f>
        <v/>
      </c>
      <c r="J4579" s="50">
        <f>IF(D4579="","",MIN(D4579,MAX(0,I4579-F4579)))</f>
        <v/>
      </c>
      <c r="K4579" s="50">
        <f>IF(D4579="","",MAX(0,D4579+F4579-I4579))</f>
        <v/>
      </c>
      <c r="L4579" s="23">
        <f>IF(D4579="","",IF(D4579&lt;=0,"",1+COUNTIFS($D$4506:$D$4605,"&gt;0",$E$4506:$E$4605,"&gt;"&amp;E4579)))</f>
        <v/>
      </c>
      <c r="M4579" s="23">
        <f>IF(D4579="","",IF(AND(K4579&gt;0,L4579=1),"Yes","No"))</f>
        <v/>
      </c>
      <c r="N4579" s="50">
        <f>IF(D4579="","",N4479+F4579)</f>
        <v/>
      </c>
      <c r="O4579" s="49">
        <f>IF(D4579="","",IF(AND(K4579=0,K4479&gt;0),C4579,""))</f>
        <v/>
      </c>
    </row>
    <row r="4580">
      <c r="A4580" s="47">
        <f>IF(B4580="","",DATE(YEAR('Debt Inputs'!$E$2),MONTH('Debt Inputs'!$E$2)+45,1))</f>
        <v/>
      </c>
      <c r="B4580" s="18">
        <f>IF('Debt Inputs'!A80="","",'Debt Inputs'!A80)</f>
        <v/>
      </c>
      <c r="C4580" s="19">
        <f>IF(B4580="","",IFERROR(VLOOKUP(B4580,'Debt Inputs'!$A$6:$M$105,2,FALSE),""))</f>
        <v/>
      </c>
      <c r="D4580" s="48">
        <f>IF(B4580="","",K4480)</f>
        <v/>
      </c>
      <c r="E4580" s="21">
        <f>IF(B4580="","",IFERROR(VLOOKUP(B4580,'Debt Inputs'!$A$6:$M$105,5,FALSE),0))</f>
        <v/>
      </c>
      <c r="F4580" s="48">
        <f>IF(D4580="","",IFERROR(D4580*E4580/12,0))</f>
        <v/>
      </c>
      <c r="G4580" s="48">
        <f>IF(D4580="","",MIN(IFERROR(VLOOKUP(B4580,'Debt Inputs'!$A$6:$M$105,7,FALSE),0),D4580+F4580))</f>
        <v/>
      </c>
      <c r="H4580" s="48">
        <f>IF(D4580="","",IF(L4580=1,MAX(0,'Debt Inputs'!$B$2-SUM($G$4506:$G$4605)),0))</f>
        <v/>
      </c>
      <c r="I4580" s="48">
        <f>IF(D4580="","",MIN(D4580+F4580,G4580+H4580))</f>
        <v/>
      </c>
      <c r="J4580" s="48">
        <f>IF(D4580="","",MIN(D4580,MAX(0,I4580-F4580)))</f>
        <v/>
      </c>
      <c r="K4580" s="48">
        <f>IF(D4580="","",MAX(0,D4580+F4580-I4580))</f>
        <v/>
      </c>
      <c r="L4580" s="18">
        <f>IF(D4580="","",IF(D4580&lt;=0,"",1+COUNTIFS($D$4506:$D$4605,"&gt;0",$E$4506:$E$4605,"&gt;"&amp;E4580)))</f>
        <v/>
      </c>
      <c r="M4580" s="18">
        <f>IF(D4580="","",IF(AND(K4580&gt;0,L4580=1),"Yes","No"))</f>
        <v/>
      </c>
      <c r="N4580" s="48">
        <f>IF(D4580="","",N4480+F4580)</f>
        <v/>
      </c>
      <c r="O4580" s="47">
        <f>IF(D4580="","",IF(AND(K4580=0,K4480&gt;0),C4580,""))</f>
        <v/>
      </c>
    </row>
    <row r="4581">
      <c r="A4581" s="49">
        <f>IF(B4581="","",DATE(YEAR('Debt Inputs'!$E$2),MONTH('Debt Inputs'!$E$2)+45,1))</f>
        <v/>
      </c>
      <c r="B4581" s="23">
        <f>IF('Debt Inputs'!A81="","",'Debt Inputs'!A81)</f>
        <v/>
      </c>
      <c r="C4581" s="24">
        <f>IF(B4581="","",IFERROR(VLOOKUP(B4581,'Debt Inputs'!$A$6:$M$105,2,FALSE),""))</f>
        <v/>
      </c>
      <c r="D4581" s="50">
        <f>IF(B4581="","",K4481)</f>
        <v/>
      </c>
      <c r="E4581" s="26">
        <f>IF(B4581="","",IFERROR(VLOOKUP(B4581,'Debt Inputs'!$A$6:$M$105,5,FALSE),0))</f>
        <v/>
      </c>
      <c r="F4581" s="50">
        <f>IF(D4581="","",IFERROR(D4581*E4581/12,0))</f>
        <v/>
      </c>
      <c r="G4581" s="50">
        <f>IF(D4581="","",MIN(IFERROR(VLOOKUP(B4581,'Debt Inputs'!$A$6:$M$105,7,FALSE),0),D4581+F4581))</f>
        <v/>
      </c>
      <c r="H4581" s="50">
        <f>IF(D4581="","",IF(L4581=1,MAX(0,'Debt Inputs'!$B$2-SUM($G$4506:$G$4605)),0))</f>
        <v/>
      </c>
      <c r="I4581" s="50">
        <f>IF(D4581="","",MIN(D4581+F4581,G4581+H4581))</f>
        <v/>
      </c>
      <c r="J4581" s="50">
        <f>IF(D4581="","",MIN(D4581,MAX(0,I4581-F4581)))</f>
        <v/>
      </c>
      <c r="K4581" s="50">
        <f>IF(D4581="","",MAX(0,D4581+F4581-I4581))</f>
        <v/>
      </c>
      <c r="L4581" s="23">
        <f>IF(D4581="","",IF(D4581&lt;=0,"",1+COUNTIFS($D$4506:$D$4605,"&gt;0",$E$4506:$E$4605,"&gt;"&amp;E4581)))</f>
        <v/>
      </c>
      <c r="M4581" s="23">
        <f>IF(D4581="","",IF(AND(K4581&gt;0,L4581=1),"Yes","No"))</f>
        <v/>
      </c>
      <c r="N4581" s="50">
        <f>IF(D4581="","",N4481+F4581)</f>
        <v/>
      </c>
      <c r="O4581" s="49">
        <f>IF(D4581="","",IF(AND(K4581=0,K4481&gt;0),C4581,""))</f>
        <v/>
      </c>
    </row>
    <row r="4582">
      <c r="A4582" s="47">
        <f>IF(B4582="","",DATE(YEAR('Debt Inputs'!$E$2),MONTH('Debt Inputs'!$E$2)+45,1))</f>
        <v/>
      </c>
      <c r="B4582" s="18">
        <f>IF('Debt Inputs'!A82="","",'Debt Inputs'!A82)</f>
        <v/>
      </c>
      <c r="C4582" s="19">
        <f>IF(B4582="","",IFERROR(VLOOKUP(B4582,'Debt Inputs'!$A$6:$M$105,2,FALSE),""))</f>
        <v/>
      </c>
      <c r="D4582" s="48">
        <f>IF(B4582="","",K4482)</f>
        <v/>
      </c>
      <c r="E4582" s="21">
        <f>IF(B4582="","",IFERROR(VLOOKUP(B4582,'Debt Inputs'!$A$6:$M$105,5,FALSE),0))</f>
        <v/>
      </c>
      <c r="F4582" s="48">
        <f>IF(D4582="","",IFERROR(D4582*E4582/12,0))</f>
        <v/>
      </c>
      <c r="G4582" s="48">
        <f>IF(D4582="","",MIN(IFERROR(VLOOKUP(B4582,'Debt Inputs'!$A$6:$M$105,7,FALSE),0),D4582+F4582))</f>
        <v/>
      </c>
      <c r="H4582" s="48">
        <f>IF(D4582="","",IF(L4582=1,MAX(0,'Debt Inputs'!$B$2-SUM($G$4506:$G$4605)),0))</f>
        <v/>
      </c>
      <c r="I4582" s="48">
        <f>IF(D4582="","",MIN(D4582+F4582,G4582+H4582))</f>
        <v/>
      </c>
      <c r="J4582" s="48">
        <f>IF(D4582="","",MIN(D4582,MAX(0,I4582-F4582)))</f>
        <v/>
      </c>
      <c r="K4582" s="48">
        <f>IF(D4582="","",MAX(0,D4582+F4582-I4582))</f>
        <v/>
      </c>
      <c r="L4582" s="18">
        <f>IF(D4582="","",IF(D4582&lt;=0,"",1+COUNTIFS($D$4506:$D$4605,"&gt;0",$E$4506:$E$4605,"&gt;"&amp;E4582)))</f>
        <v/>
      </c>
      <c r="M4582" s="18">
        <f>IF(D4582="","",IF(AND(K4582&gt;0,L4582=1),"Yes","No"))</f>
        <v/>
      </c>
      <c r="N4582" s="48">
        <f>IF(D4582="","",N4482+F4582)</f>
        <v/>
      </c>
      <c r="O4582" s="47">
        <f>IF(D4582="","",IF(AND(K4582=0,K4482&gt;0),C4582,""))</f>
        <v/>
      </c>
    </row>
    <row r="4583">
      <c r="A4583" s="49">
        <f>IF(B4583="","",DATE(YEAR('Debt Inputs'!$E$2),MONTH('Debt Inputs'!$E$2)+45,1))</f>
        <v/>
      </c>
      <c r="B4583" s="23">
        <f>IF('Debt Inputs'!A83="","",'Debt Inputs'!A83)</f>
        <v/>
      </c>
      <c r="C4583" s="24">
        <f>IF(B4583="","",IFERROR(VLOOKUP(B4583,'Debt Inputs'!$A$6:$M$105,2,FALSE),""))</f>
        <v/>
      </c>
      <c r="D4583" s="50">
        <f>IF(B4583="","",K4483)</f>
        <v/>
      </c>
      <c r="E4583" s="26">
        <f>IF(B4583="","",IFERROR(VLOOKUP(B4583,'Debt Inputs'!$A$6:$M$105,5,FALSE),0))</f>
        <v/>
      </c>
      <c r="F4583" s="50">
        <f>IF(D4583="","",IFERROR(D4583*E4583/12,0))</f>
        <v/>
      </c>
      <c r="G4583" s="50">
        <f>IF(D4583="","",MIN(IFERROR(VLOOKUP(B4583,'Debt Inputs'!$A$6:$M$105,7,FALSE),0),D4583+F4583))</f>
        <v/>
      </c>
      <c r="H4583" s="50">
        <f>IF(D4583="","",IF(L4583=1,MAX(0,'Debt Inputs'!$B$2-SUM($G$4506:$G$4605)),0))</f>
        <v/>
      </c>
      <c r="I4583" s="50">
        <f>IF(D4583="","",MIN(D4583+F4583,G4583+H4583))</f>
        <v/>
      </c>
      <c r="J4583" s="50">
        <f>IF(D4583="","",MIN(D4583,MAX(0,I4583-F4583)))</f>
        <v/>
      </c>
      <c r="K4583" s="50">
        <f>IF(D4583="","",MAX(0,D4583+F4583-I4583))</f>
        <v/>
      </c>
      <c r="L4583" s="23">
        <f>IF(D4583="","",IF(D4583&lt;=0,"",1+COUNTIFS($D$4506:$D$4605,"&gt;0",$E$4506:$E$4605,"&gt;"&amp;E4583)))</f>
        <v/>
      </c>
      <c r="M4583" s="23">
        <f>IF(D4583="","",IF(AND(K4583&gt;0,L4583=1),"Yes","No"))</f>
        <v/>
      </c>
      <c r="N4583" s="50">
        <f>IF(D4583="","",N4483+F4583)</f>
        <v/>
      </c>
      <c r="O4583" s="49">
        <f>IF(D4583="","",IF(AND(K4583=0,K4483&gt;0),C4583,""))</f>
        <v/>
      </c>
    </row>
    <row r="4584">
      <c r="A4584" s="47">
        <f>IF(B4584="","",DATE(YEAR('Debt Inputs'!$E$2),MONTH('Debt Inputs'!$E$2)+45,1))</f>
        <v/>
      </c>
      <c r="B4584" s="18">
        <f>IF('Debt Inputs'!A84="","",'Debt Inputs'!A84)</f>
        <v/>
      </c>
      <c r="C4584" s="19">
        <f>IF(B4584="","",IFERROR(VLOOKUP(B4584,'Debt Inputs'!$A$6:$M$105,2,FALSE),""))</f>
        <v/>
      </c>
      <c r="D4584" s="48">
        <f>IF(B4584="","",K4484)</f>
        <v/>
      </c>
      <c r="E4584" s="21">
        <f>IF(B4584="","",IFERROR(VLOOKUP(B4584,'Debt Inputs'!$A$6:$M$105,5,FALSE),0))</f>
        <v/>
      </c>
      <c r="F4584" s="48">
        <f>IF(D4584="","",IFERROR(D4584*E4584/12,0))</f>
        <v/>
      </c>
      <c r="G4584" s="48">
        <f>IF(D4584="","",MIN(IFERROR(VLOOKUP(B4584,'Debt Inputs'!$A$6:$M$105,7,FALSE),0),D4584+F4584))</f>
        <v/>
      </c>
      <c r="H4584" s="48">
        <f>IF(D4584="","",IF(L4584=1,MAX(0,'Debt Inputs'!$B$2-SUM($G$4506:$G$4605)),0))</f>
        <v/>
      </c>
      <c r="I4584" s="48">
        <f>IF(D4584="","",MIN(D4584+F4584,G4584+H4584))</f>
        <v/>
      </c>
      <c r="J4584" s="48">
        <f>IF(D4584="","",MIN(D4584,MAX(0,I4584-F4584)))</f>
        <v/>
      </c>
      <c r="K4584" s="48">
        <f>IF(D4584="","",MAX(0,D4584+F4584-I4584))</f>
        <v/>
      </c>
      <c r="L4584" s="18">
        <f>IF(D4584="","",IF(D4584&lt;=0,"",1+COUNTIFS($D$4506:$D$4605,"&gt;0",$E$4506:$E$4605,"&gt;"&amp;E4584)))</f>
        <v/>
      </c>
      <c r="M4584" s="18">
        <f>IF(D4584="","",IF(AND(K4584&gt;0,L4584=1),"Yes","No"))</f>
        <v/>
      </c>
      <c r="N4584" s="48">
        <f>IF(D4584="","",N4484+F4584)</f>
        <v/>
      </c>
      <c r="O4584" s="47">
        <f>IF(D4584="","",IF(AND(K4584=0,K4484&gt;0),C4584,""))</f>
        <v/>
      </c>
    </row>
    <row r="4585">
      <c r="A4585" s="49">
        <f>IF(B4585="","",DATE(YEAR('Debt Inputs'!$E$2),MONTH('Debt Inputs'!$E$2)+45,1))</f>
        <v/>
      </c>
      <c r="B4585" s="23">
        <f>IF('Debt Inputs'!A85="","",'Debt Inputs'!A85)</f>
        <v/>
      </c>
      <c r="C4585" s="24">
        <f>IF(B4585="","",IFERROR(VLOOKUP(B4585,'Debt Inputs'!$A$6:$M$105,2,FALSE),""))</f>
        <v/>
      </c>
      <c r="D4585" s="50">
        <f>IF(B4585="","",K4485)</f>
        <v/>
      </c>
      <c r="E4585" s="26">
        <f>IF(B4585="","",IFERROR(VLOOKUP(B4585,'Debt Inputs'!$A$6:$M$105,5,FALSE),0))</f>
        <v/>
      </c>
      <c r="F4585" s="50">
        <f>IF(D4585="","",IFERROR(D4585*E4585/12,0))</f>
        <v/>
      </c>
      <c r="G4585" s="50">
        <f>IF(D4585="","",MIN(IFERROR(VLOOKUP(B4585,'Debt Inputs'!$A$6:$M$105,7,FALSE),0),D4585+F4585))</f>
        <v/>
      </c>
      <c r="H4585" s="50">
        <f>IF(D4585="","",IF(L4585=1,MAX(0,'Debt Inputs'!$B$2-SUM($G$4506:$G$4605)),0))</f>
        <v/>
      </c>
      <c r="I4585" s="50">
        <f>IF(D4585="","",MIN(D4585+F4585,G4585+H4585))</f>
        <v/>
      </c>
      <c r="J4585" s="50">
        <f>IF(D4585="","",MIN(D4585,MAX(0,I4585-F4585)))</f>
        <v/>
      </c>
      <c r="K4585" s="50">
        <f>IF(D4585="","",MAX(0,D4585+F4585-I4585))</f>
        <v/>
      </c>
      <c r="L4585" s="23">
        <f>IF(D4585="","",IF(D4585&lt;=0,"",1+COUNTIFS($D$4506:$D$4605,"&gt;0",$E$4506:$E$4605,"&gt;"&amp;E4585)))</f>
        <v/>
      </c>
      <c r="M4585" s="23">
        <f>IF(D4585="","",IF(AND(K4585&gt;0,L4585=1),"Yes","No"))</f>
        <v/>
      </c>
      <c r="N4585" s="50">
        <f>IF(D4585="","",N4485+F4585)</f>
        <v/>
      </c>
      <c r="O4585" s="49">
        <f>IF(D4585="","",IF(AND(K4585=0,K4485&gt;0),C4585,""))</f>
        <v/>
      </c>
    </row>
    <row r="4586">
      <c r="A4586" s="47">
        <f>IF(B4586="","",DATE(YEAR('Debt Inputs'!$E$2),MONTH('Debt Inputs'!$E$2)+45,1))</f>
        <v/>
      </c>
      <c r="B4586" s="18">
        <f>IF('Debt Inputs'!A86="","",'Debt Inputs'!A86)</f>
        <v/>
      </c>
      <c r="C4586" s="19">
        <f>IF(B4586="","",IFERROR(VLOOKUP(B4586,'Debt Inputs'!$A$6:$M$105,2,FALSE),""))</f>
        <v/>
      </c>
      <c r="D4586" s="48">
        <f>IF(B4586="","",K4486)</f>
        <v/>
      </c>
      <c r="E4586" s="21">
        <f>IF(B4586="","",IFERROR(VLOOKUP(B4586,'Debt Inputs'!$A$6:$M$105,5,FALSE),0))</f>
        <v/>
      </c>
      <c r="F4586" s="48">
        <f>IF(D4586="","",IFERROR(D4586*E4586/12,0))</f>
        <v/>
      </c>
      <c r="G4586" s="48">
        <f>IF(D4586="","",MIN(IFERROR(VLOOKUP(B4586,'Debt Inputs'!$A$6:$M$105,7,FALSE),0),D4586+F4586))</f>
        <v/>
      </c>
      <c r="H4586" s="48">
        <f>IF(D4586="","",IF(L4586=1,MAX(0,'Debt Inputs'!$B$2-SUM($G$4506:$G$4605)),0))</f>
        <v/>
      </c>
      <c r="I4586" s="48">
        <f>IF(D4586="","",MIN(D4586+F4586,G4586+H4586))</f>
        <v/>
      </c>
      <c r="J4586" s="48">
        <f>IF(D4586="","",MIN(D4586,MAX(0,I4586-F4586)))</f>
        <v/>
      </c>
      <c r="K4586" s="48">
        <f>IF(D4586="","",MAX(0,D4586+F4586-I4586))</f>
        <v/>
      </c>
      <c r="L4586" s="18">
        <f>IF(D4586="","",IF(D4586&lt;=0,"",1+COUNTIFS($D$4506:$D$4605,"&gt;0",$E$4506:$E$4605,"&gt;"&amp;E4586)))</f>
        <v/>
      </c>
      <c r="M4586" s="18">
        <f>IF(D4586="","",IF(AND(K4586&gt;0,L4586=1),"Yes","No"))</f>
        <v/>
      </c>
      <c r="N4586" s="48">
        <f>IF(D4586="","",N4486+F4586)</f>
        <v/>
      </c>
      <c r="O4586" s="47">
        <f>IF(D4586="","",IF(AND(K4586=0,K4486&gt;0),C4586,""))</f>
        <v/>
      </c>
    </row>
    <row r="4587">
      <c r="A4587" s="49">
        <f>IF(B4587="","",DATE(YEAR('Debt Inputs'!$E$2),MONTH('Debt Inputs'!$E$2)+45,1))</f>
        <v/>
      </c>
      <c r="B4587" s="23">
        <f>IF('Debt Inputs'!A87="","",'Debt Inputs'!A87)</f>
        <v/>
      </c>
      <c r="C4587" s="24">
        <f>IF(B4587="","",IFERROR(VLOOKUP(B4587,'Debt Inputs'!$A$6:$M$105,2,FALSE),""))</f>
        <v/>
      </c>
      <c r="D4587" s="50">
        <f>IF(B4587="","",K4487)</f>
        <v/>
      </c>
      <c r="E4587" s="26">
        <f>IF(B4587="","",IFERROR(VLOOKUP(B4587,'Debt Inputs'!$A$6:$M$105,5,FALSE),0))</f>
        <v/>
      </c>
      <c r="F4587" s="50">
        <f>IF(D4587="","",IFERROR(D4587*E4587/12,0))</f>
        <v/>
      </c>
      <c r="G4587" s="50">
        <f>IF(D4587="","",MIN(IFERROR(VLOOKUP(B4587,'Debt Inputs'!$A$6:$M$105,7,FALSE),0),D4587+F4587))</f>
        <v/>
      </c>
      <c r="H4587" s="50">
        <f>IF(D4587="","",IF(L4587=1,MAX(0,'Debt Inputs'!$B$2-SUM($G$4506:$G$4605)),0))</f>
        <v/>
      </c>
      <c r="I4587" s="50">
        <f>IF(D4587="","",MIN(D4587+F4587,G4587+H4587))</f>
        <v/>
      </c>
      <c r="J4587" s="50">
        <f>IF(D4587="","",MIN(D4587,MAX(0,I4587-F4587)))</f>
        <v/>
      </c>
      <c r="K4587" s="50">
        <f>IF(D4587="","",MAX(0,D4587+F4587-I4587))</f>
        <v/>
      </c>
      <c r="L4587" s="23">
        <f>IF(D4587="","",IF(D4587&lt;=0,"",1+COUNTIFS($D$4506:$D$4605,"&gt;0",$E$4506:$E$4605,"&gt;"&amp;E4587)))</f>
        <v/>
      </c>
      <c r="M4587" s="23">
        <f>IF(D4587="","",IF(AND(K4587&gt;0,L4587=1),"Yes","No"))</f>
        <v/>
      </c>
      <c r="N4587" s="50">
        <f>IF(D4587="","",N4487+F4587)</f>
        <v/>
      </c>
      <c r="O4587" s="49">
        <f>IF(D4587="","",IF(AND(K4587=0,K4487&gt;0),C4587,""))</f>
        <v/>
      </c>
    </row>
    <row r="4588">
      <c r="A4588" s="47">
        <f>IF(B4588="","",DATE(YEAR('Debt Inputs'!$E$2),MONTH('Debt Inputs'!$E$2)+45,1))</f>
        <v/>
      </c>
      <c r="B4588" s="18">
        <f>IF('Debt Inputs'!A88="","",'Debt Inputs'!A88)</f>
        <v/>
      </c>
      <c r="C4588" s="19">
        <f>IF(B4588="","",IFERROR(VLOOKUP(B4588,'Debt Inputs'!$A$6:$M$105,2,FALSE),""))</f>
        <v/>
      </c>
      <c r="D4588" s="48">
        <f>IF(B4588="","",K4488)</f>
        <v/>
      </c>
      <c r="E4588" s="21">
        <f>IF(B4588="","",IFERROR(VLOOKUP(B4588,'Debt Inputs'!$A$6:$M$105,5,FALSE),0))</f>
        <v/>
      </c>
      <c r="F4588" s="48">
        <f>IF(D4588="","",IFERROR(D4588*E4588/12,0))</f>
        <v/>
      </c>
      <c r="G4588" s="48">
        <f>IF(D4588="","",MIN(IFERROR(VLOOKUP(B4588,'Debt Inputs'!$A$6:$M$105,7,FALSE),0),D4588+F4588))</f>
        <v/>
      </c>
      <c r="H4588" s="48">
        <f>IF(D4588="","",IF(L4588=1,MAX(0,'Debt Inputs'!$B$2-SUM($G$4506:$G$4605)),0))</f>
        <v/>
      </c>
      <c r="I4588" s="48">
        <f>IF(D4588="","",MIN(D4588+F4588,G4588+H4588))</f>
        <v/>
      </c>
      <c r="J4588" s="48">
        <f>IF(D4588="","",MIN(D4588,MAX(0,I4588-F4588)))</f>
        <v/>
      </c>
      <c r="K4588" s="48">
        <f>IF(D4588="","",MAX(0,D4588+F4588-I4588))</f>
        <v/>
      </c>
      <c r="L4588" s="18">
        <f>IF(D4588="","",IF(D4588&lt;=0,"",1+COUNTIFS($D$4506:$D$4605,"&gt;0",$E$4506:$E$4605,"&gt;"&amp;E4588)))</f>
        <v/>
      </c>
      <c r="M4588" s="18">
        <f>IF(D4588="","",IF(AND(K4588&gt;0,L4588=1),"Yes","No"))</f>
        <v/>
      </c>
      <c r="N4588" s="48">
        <f>IF(D4588="","",N4488+F4588)</f>
        <v/>
      </c>
      <c r="O4588" s="47">
        <f>IF(D4588="","",IF(AND(K4588=0,K4488&gt;0),C4588,""))</f>
        <v/>
      </c>
    </row>
    <row r="4589">
      <c r="A4589" s="49">
        <f>IF(B4589="","",DATE(YEAR('Debt Inputs'!$E$2),MONTH('Debt Inputs'!$E$2)+45,1))</f>
        <v/>
      </c>
      <c r="B4589" s="23">
        <f>IF('Debt Inputs'!A89="","",'Debt Inputs'!A89)</f>
        <v/>
      </c>
      <c r="C4589" s="24">
        <f>IF(B4589="","",IFERROR(VLOOKUP(B4589,'Debt Inputs'!$A$6:$M$105,2,FALSE),""))</f>
        <v/>
      </c>
      <c r="D4589" s="50">
        <f>IF(B4589="","",K4489)</f>
        <v/>
      </c>
      <c r="E4589" s="26">
        <f>IF(B4589="","",IFERROR(VLOOKUP(B4589,'Debt Inputs'!$A$6:$M$105,5,FALSE),0))</f>
        <v/>
      </c>
      <c r="F4589" s="50">
        <f>IF(D4589="","",IFERROR(D4589*E4589/12,0))</f>
        <v/>
      </c>
      <c r="G4589" s="50">
        <f>IF(D4589="","",MIN(IFERROR(VLOOKUP(B4589,'Debt Inputs'!$A$6:$M$105,7,FALSE),0),D4589+F4589))</f>
        <v/>
      </c>
      <c r="H4589" s="50">
        <f>IF(D4589="","",IF(L4589=1,MAX(0,'Debt Inputs'!$B$2-SUM($G$4506:$G$4605)),0))</f>
        <v/>
      </c>
      <c r="I4589" s="50">
        <f>IF(D4589="","",MIN(D4589+F4589,G4589+H4589))</f>
        <v/>
      </c>
      <c r="J4589" s="50">
        <f>IF(D4589="","",MIN(D4589,MAX(0,I4589-F4589)))</f>
        <v/>
      </c>
      <c r="K4589" s="50">
        <f>IF(D4589="","",MAX(0,D4589+F4589-I4589))</f>
        <v/>
      </c>
      <c r="L4589" s="23">
        <f>IF(D4589="","",IF(D4589&lt;=0,"",1+COUNTIFS($D$4506:$D$4605,"&gt;0",$E$4506:$E$4605,"&gt;"&amp;E4589)))</f>
        <v/>
      </c>
      <c r="M4589" s="23">
        <f>IF(D4589="","",IF(AND(K4589&gt;0,L4589=1),"Yes","No"))</f>
        <v/>
      </c>
      <c r="N4589" s="50">
        <f>IF(D4589="","",N4489+F4589)</f>
        <v/>
      </c>
      <c r="O4589" s="49">
        <f>IF(D4589="","",IF(AND(K4589=0,K4489&gt;0),C4589,""))</f>
        <v/>
      </c>
    </row>
    <row r="4590">
      <c r="A4590" s="47">
        <f>IF(B4590="","",DATE(YEAR('Debt Inputs'!$E$2),MONTH('Debt Inputs'!$E$2)+45,1))</f>
        <v/>
      </c>
      <c r="B4590" s="18">
        <f>IF('Debt Inputs'!A90="","",'Debt Inputs'!A90)</f>
        <v/>
      </c>
      <c r="C4590" s="19">
        <f>IF(B4590="","",IFERROR(VLOOKUP(B4590,'Debt Inputs'!$A$6:$M$105,2,FALSE),""))</f>
        <v/>
      </c>
      <c r="D4590" s="48">
        <f>IF(B4590="","",K4490)</f>
        <v/>
      </c>
      <c r="E4590" s="21">
        <f>IF(B4590="","",IFERROR(VLOOKUP(B4590,'Debt Inputs'!$A$6:$M$105,5,FALSE),0))</f>
        <v/>
      </c>
      <c r="F4590" s="48">
        <f>IF(D4590="","",IFERROR(D4590*E4590/12,0))</f>
        <v/>
      </c>
      <c r="G4590" s="48">
        <f>IF(D4590="","",MIN(IFERROR(VLOOKUP(B4590,'Debt Inputs'!$A$6:$M$105,7,FALSE),0),D4590+F4590))</f>
        <v/>
      </c>
      <c r="H4590" s="48">
        <f>IF(D4590="","",IF(L4590=1,MAX(0,'Debt Inputs'!$B$2-SUM($G$4506:$G$4605)),0))</f>
        <v/>
      </c>
      <c r="I4590" s="48">
        <f>IF(D4590="","",MIN(D4590+F4590,G4590+H4590))</f>
        <v/>
      </c>
      <c r="J4590" s="48">
        <f>IF(D4590="","",MIN(D4590,MAX(0,I4590-F4590)))</f>
        <v/>
      </c>
      <c r="K4590" s="48">
        <f>IF(D4590="","",MAX(0,D4590+F4590-I4590))</f>
        <v/>
      </c>
      <c r="L4590" s="18">
        <f>IF(D4590="","",IF(D4590&lt;=0,"",1+COUNTIFS($D$4506:$D$4605,"&gt;0",$E$4506:$E$4605,"&gt;"&amp;E4590)))</f>
        <v/>
      </c>
      <c r="M4590" s="18">
        <f>IF(D4590="","",IF(AND(K4590&gt;0,L4590=1),"Yes","No"))</f>
        <v/>
      </c>
      <c r="N4590" s="48">
        <f>IF(D4590="","",N4490+F4590)</f>
        <v/>
      </c>
      <c r="O4590" s="47">
        <f>IF(D4590="","",IF(AND(K4590=0,K4490&gt;0),C4590,""))</f>
        <v/>
      </c>
    </row>
    <row r="4591">
      <c r="A4591" s="49">
        <f>IF(B4591="","",DATE(YEAR('Debt Inputs'!$E$2),MONTH('Debt Inputs'!$E$2)+45,1))</f>
        <v/>
      </c>
      <c r="B4591" s="23">
        <f>IF('Debt Inputs'!A91="","",'Debt Inputs'!A91)</f>
        <v/>
      </c>
      <c r="C4591" s="24">
        <f>IF(B4591="","",IFERROR(VLOOKUP(B4591,'Debt Inputs'!$A$6:$M$105,2,FALSE),""))</f>
        <v/>
      </c>
      <c r="D4591" s="50">
        <f>IF(B4591="","",K4491)</f>
        <v/>
      </c>
      <c r="E4591" s="26">
        <f>IF(B4591="","",IFERROR(VLOOKUP(B4591,'Debt Inputs'!$A$6:$M$105,5,FALSE),0))</f>
        <v/>
      </c>
      <c r="F4591" s="50">
        <f>IF(D4591="","",IFERROR(D4591*E4591/12,0))</f>
        <v/>
      </c>
      <c r="G4591" s="50">
        <f>IF(D4591="","",MIN(IFERROR(VLOOKUP(B4591,'Debt Inputs'!$A$6:$M$105,7,FALSE),0),D4591+F4591))</f>
        <v/>
      </c>
      <c r="H4591" s="50">
        <f>IF(D4591="","",IF(L4591=1,MAX(0,'Debt Inputs'!$B$2-SUM($G$4506:$G$4605)),0))</f>
        <v/>
      </c>
      <c r="I4591" s="50">
        <f>IF(D4591="","",MIN(D4591+F4591,G4591+H4591))</f>
        <v/>
      </c>
      <c r="J4591" s="50">
        <f>IF(D4591="","",MIN(D4591,MAX(0,I4591-F4591)))</f>
        <v/>
      </c>
      <c r="K4591" s="50">
        <f>IF(D4591="","",MAX(0,D4591+F4591-I4591))</f>
        <v/>
      </c>
      <c r="L4591" s="23">
        <f>IF(D4591="","",IF(D4591&lt;=0,"",1+COUNTIFS($D$4506:$D$4605,"&gt;0",$E$4506:$E$4605,"&gt;"&amp;E4591)))</f>
        <v/>
      </c>
      <c r="M4591" s="23">
        <f>IF(D4591="","",IF(AND(K4591&gt;0,L4591=1),"Yes","No"))</f>
        <v/>
      </c>
      <c r="N4591" s="50">
        <f>IF(D4591="","",N4491+F4591)</f>
        <v/>
      </c>
      <c r="O4591" s="49">
        <f>IF(D4591="","",IF(AND(K4591=0,K4491&gt;0),C4591,""))</f>
        <v/>
      </c>
    </row>
    <row r="4592">
      <c r="A4592" s="47">
        <f>IF(B4592="","",DATE(YEAR('Debt Inputs'!$E$2),MONTH('Debt Inputs'!$E$2)+45,1))</f>
        <v/>
      </c>
      <c r="B4592" s="18">
        <f>IF('Debt Inputs'!A92="","",'Debt Inputs'!A92)</f>
        <v/>
      </c>
      <c r="C4592" s="19">
        <f>IF(B4592="","",IFERROR(VLOOKUP(B4592,'Debt Inputs'!$A$6:$M$105,2,FALSE),""))</f>
        <v/>
      </c>
      <c r="D4592" s="48">
        <f>IF(B4592="","",K4492)</f>
        <v/>
      </c>
      <c r="E4592" s="21">
        <f>IF(B4592="","",IFERROR(VLOOKUP(B4592,'Debt Inputs'!$A$6:$M$105,5,FALSE),0))</f>
        <v/>
      </c>
      <c r="F4592" s="48">
        <f>IF(D4592="","",IFERROR(D4592*E4592/12,0))</f>
        <v/>
      </c>
      <c r="G4592" s="48">
        <f>IF(D4592="","",MIN(IFERROR(VLOOKUP(B4592,'Debt Inputs'!$A$6:$M$105,7,FALSE),0),D4592+F4592))</f>
        <v/>
      </c>
      <c r="H4592" s="48">
        <f>IF(D4592="","",IF(L4592=1,MAX(0,'Debt Inputs'!$B$2-SUM($G$4506:$G$4605)),0))</f>
        <v/>
      </c>
      <c r="I4592" s="48">
        <f>IF(D4592="","",MIN(D4592+F4592,G4592+H4592))</f>
        <v/>
      </c>
      <c r="J4592" s="48">
        <f>IF(D4592="","",MIN(D4592,MAX(0,I4592-F4592)))</f>
        <v/>
      </c>
      <c r="K4592" s="48">
        <f>IF(D4592="","",MAX(0,D4592+F4592-I4592))</f>
        <v/>
      </c>
      <c r="L4592" s="18">
        <f>IF(D4592="","",IF(D4592&lt;=0,"",1+COUNTIFS($D$4506:$D$4605,"&gt;0",$E$4506:$E$4605,"&gt;"&amp;E4592)))</f>
        <v/>
      </c>
      <c r="M4592" s="18">
        <f>IF(D4592="","",IF(AND(K4592&gt;0,L4592=1),"Yes","No"))</f>
        <v/>
      </c>
      <c r="N4592" s="48">
        <f>IF(D4592="","",N4492+F4592)</f>
        <v/>
      </c>
      <c r="O4592" s="47">
        <f>IF(D4592="","",IF(AND(K4592=0,K4492&gt;0),C4592,""))</f>
        <v/>
      </c>
    </row>
    <row r="4593">
      <c r="A4593" s="49">
        <f>IF(B4593="","",DATE(YEAR('Debt Inputs'!$E$2),MONTH('Debt Inputs'!$E$2)+45,1))</f>
        <v/>
      </c>
      <c r="B4593" s="23">
        <f>IF('Debt Inputs'!A93="","",'Debt Inputs'!A93)</f>
        <v/>
      </c>
      <c r="C4593" s="24">
        <f>IF(B4593="","",IFERROR(VLOOKUP(B4593,'Debt Inputs'!$A$6:$M$105,2,FALSE),""))</f>
        <v/>
      </c>
      <c r="D4593" s="50">
        <f>IF(B4593="","",K4493)</f>
        <v/>
      </c>
      <c r="E4593" s="26">
        <f>IF(B4593="","",IFERROR(VLOOKUP(B4593,'Debt Inputs'!$A$6:$M$105,5,FALSE),0))</f>
        <v/>
      </c>
      <c r="F4593" s="50">
        <f>IF(D4593="","",IFERROR(D4593*E4593/12,0))</f>
        <v/>
      </c>
      <c r="G4593" s="50">
        <f>IF(D4593="","",MIN(IFERROR(VLOOKUP(B4593,'Debt Inputs'!$A$6:$M$105,7,FALSE),0),D4593+F4593))</f>
        <v/>
      </c>
      <c r="H4593" s="50">
        <f>IF(D4593="","",IF(L4593=1,MAX(0,'Debt Inputs'!$B$2-SUM($G$4506:$G$4605)),0))</f>
        <v/>
      </c>
      <c r="I4593" s="50">
        <f>IF(D4593="","",MIN(D4593+F4593,G4593+H4593))</f>
        <v/>
      </c>
      <c r="J4593" s="50">
        <f>IF(D4593="","",MIN(D4593,MAX(0,I4593-F4593)))</f>
        <v/>
      </c>
      <c r="K4593" s="50">
        <f>IF(D4593="","",MAX(0,D4593+F4593-I4593))</f>
        <v/>
      </c>
      <c r="L4593" s="23">
        <f>IF(D4593="","",IF(D4593&lt;=0,"",1+COUNTIFS($D$4506:$D$4605,"&gt;0",$E$4506:$E$4605,"&gt;"&amp;E4593)))</f>
        <v/>
      </c>
      <c r="M4593" s="23">
        <f>IF(D4593="","",IF(AND(K4593&gt;0,L4593=1),"Yes","No"))</f>
        <v/>
      </c>
      <c r="N4593" s="50">
        <f>IF(D4593="","",N4493+F4593)</f>
        <v/>
      </c>
      <c r="O4593" s="49">
        <f>IF(D4593="","",IF(AND(K4593=0,K4493&gt;0),C4593,""))</f>
        <v/>
      </c>
    </row>
    <row r="4594">
      <c r="A4594" s="47">
        <f>IF(B4594="","",DATE(YEAR('Debt Inputs'!$E$2),MONTH('Debt Inputs'!$E$2)+45,1))</f>
        <v/>
      </c>
      <c r="B4594" s="18">
        <f>IF('Debt Inputs'!A94="","",'Debt Inputs'!A94)</f>
        <v/>
      </c>
      <c r="C4594" s="19">
        <f>IF(B4594="","",IFERROR(VLOOKUP(B4594,'Debt Inputs'!$A$6:$M$105,2,FALSE),""))</f>
        <v/>
      </c>
      <c r="D4594" s="48">
        <f>IF(B4594="","",K4494)</f>
        <v/>
      </c>
      <c r="E4594" s="21">
        <f>IF(B4594="","",IFERROR(VLOOKUP(B4594,'Debt Inputs'!$A$6:$M$105,5,FALSE),0))</f>
        <v/>
      </c>
      <c r="F4594" s="48">
        <f>IF(D4594="","",IFERROR(D4594*E4594/12,0))</f>
        <v/>
      </c>
      <c r="G4594" s="48">
        <f>IF(D4594="","",MIN(IFERROR(VLOOKUP(B4594,'Debt Inputs'!$A$6:$M$105,7,FALSE),0),D4594+F4594))</f>
        <v/>
      </c>
      <c r="H4594" s="48">
        <f>IF(D4594="","",IF(L4594=1,MAX(0,'Debt Inputs'!$B$2-SUM($G$4506:$G$4605)),0))</f>
        <v/>
      </c>
      <c r="I4594" s="48">
        <f>IF(D4594="","",MIN(D4594+F4594,G4594+H4594))</f>
        <v/>
      </c>
      <c r="J4594" s="48">
        <f>IF(D4594="","",MIN(D4594,MAX(0,I4594-F4594)))</f>
        <v/>
      </c>
      <c r="K4594" s="48">
        <f>IF(D4594="","",MAX(0,D4594+F4594-I4594))</f>
        <v/>
      </c>
      <c r="L4594" s="18">
        <f>IF(D4594="","",IF(D4594&lt;=0,"",1+COUNTIFS($D$4506:$D$4605,"&gt;0",$E$4506:$E$4605,"&gt;"&amp;E4594)))</f>
        <v/>
      </c>
      <c r="M4594" s="18">
        <f>IF(D4594="","",IF(AND(K4594&gt;0,L4594=1),"Yes","No"))</f>
        <v/>
      </c>
      <c r="N4594" s="48">
        <f>IF(D4594="","",N4494+F4594)</f>
        <v/>
      </c>
      <c r="O4594" s="47">
        <f>IF(D4594="","",IF(AND(K4594=0,K4494&gt;0),C4594,""))</f>
        <v/>
      </c>
    </row>
    <row r="4595">
      <c r="A4595" s="49">
        <f>IF(B4595="","",DATE(YEAR('Debt Inputs'!$E$2),MONTH('Debt Inputs'!$E$2)+45,1))</f>
        <v/>
      </c>
      <c r="B4595" s="23">
        <f>IF('Debt Inputs'!A95="","",'Debt Inputs'!A95)</f>
        <v/>
      </c>
      <c r="C4595" s="24">
        <f>IF(B4595="","",IFERROR(VLOOKUP(B4595,'Debt Inputs'!$A$6:$M$105,2,FALSE),""))</f>
        <v/>
      </c>
      <c r="D4595" s="50">
        <f>IF(B4595="","",K4495)</f>
        <v/>
      </c>
      <c r="E4595" s="26">
        <f>IF(B4595="","",IFERROR(VLOOKUP(B4595,'Debt Inputs'!$A$6:$M$105,5,FALSE),0))</f>
        <v/>
      </c>
      <c r="F4595" s="50">
        <f>IF(D4595="","",IFERROR(D4595*E4595/12,0))</f>
        <v/>
      </c>
      <c r="G4595" s="50">
        <f>IF(D4595="","",MIN(IFERROR(VLOOKUP(B4595,'Debt Inputs'!$A$6:$M$105,7,FALSE),0),D4595+F4595))</f>
        <v/>
      </c>
      <c r="H4595" s="50">
        <f>IF(D4595="","",IF(L4595=1,MAX(0,'Debt Inputs'!$B$2-SUM($G$4506:$G$4605)),0))</f>
        <v/>
      </c>
      <c r="I4595" s="50">
        <f>IF(D4595="","",MIN(D4595+F4595,G4595+H4595))</f>
        <v/>
      </c>
      <c r="J4595" s="50">
        <f>IF(D4595="","",MIN(D4595,MAX(0,I4595-F4595)))</f>
        <v/>
      </c>
      <c r="K4595" s="50">
        <f>IF(D4595="","",MAX(0,D4595+F4595-I4595))</f>
        <v/>
      </c>
      <c r="L4595" s="23">
        <f>IF(D4595="","",IF(D4595&lt;=0,"",1+COUNTIFS($D$4506:$D$4605,"&gt;0",$E$4506:$E$4605,"&gt;"&amp;E4595)))</f>
        <v/>
      </c>
      <c r="M4595" s="23">
        <f>IF(D4595="","",IF(AND(K4595&gt;0,L4595=1),"Yes","No"))</f>
        <v/>
      </c>
      <c r="N4595" s="50">
        <f>IF(D4595="","",N4495+F4595)</f>
        <v/>
      </c>
      <c r="O4595" s="49">
        <f>IF(D4595="","",IF(AND(K4595=0,K4495&gt;0),C4595,""))</f>
        <v/>
      </c>
    </row>
    <row r="4596">
      <c r="A4596" s="47">
        <f>IF(B4596="","",DATE(YEAR('Debt Inputs'!$E$2),MONTH('Debt Inputs'!$E$2)+45,1))</f>
        <v/>
      </c>
      <c r="B4596" s="18">
        <f>IF('Debt Inputs'!A96="","",'Debt Inputs'!A96)</f>
        <v/>
      </c>
      <c r="C4596" s="19">
        <f>IF(B4596="","",IFERROR(VLOOKUP(B4596,'Debt Inputs'!$A$6:$M$105,2,FALSE),""))</f>
        <v/>
      </c>
      <c r="D4596" s="48">
        <f>IF(B4596="","",K4496)</f>
        <v/>
      </c>
      <c r="E4596" s="21">
        <f>IF(B4596="","",IFERROR(VLOOKUP(B4596,'Debt Inputs'!$A$6:$M$105,5,FALSE),0))</f>
        <v/>
      </c>
      <c r="F4596" s="48">
        <f>IF(D4596="","",IFERROR(D4596*E4596/12,0))</f>
        <v/>
      </c>
      <c r="G4596" s="48">
        <f>IF(D4596="","",MIN(IFERROR(VLOOKUP(B4596,'Debt Inputs'!$A$6:$M$105,7,FALSE),0),D4596+F4596))</f>
        <v/>
      </c>
      <c r="H4596" s="48">
        <f>IF(D4596="","",IF(L4596=1,MAX(0,'Debt Inputs'!$B$2-SUM($G$4506:$G$4605)),0))</f>
        <v/>
      </c>
      <c r="I4596" s="48">
        <f>IF(D4596="","",MIN(D4596+F4596,G4596+H4596))</f>
        <v/>
      </c>
      <c r="J4596" s="48">
        <f>IF(D4596="","",MIN(D4596,MAX(0,I4596-F4596)))</f>
        <v/>
      </c>
      <c r="K4596" s="48">
        <f>IF(D4596="","",MAX(0,D4596+F4596-I4596))</f>
        <v/>
      </c>
      <c r="L4596" s="18">
        <f>IF(D4596="","",IF(D4596&lt;=0,"",1+COUNTIFS($D$4506:$D$4605,"&gt;0",$E$4506:$E$4605,"&gt;"&amp;E4596)))</f>
        <v/>
      </c>
      <c r="M4596" s="18">
        <f>IF(D4596="","",IF(AND(K4596&gt;0,L4596=1),"Yes","No"))</f>
        <v/>
      </c>
      <c r="N4596" s="48">
        <f>IF(D4596="","",N4496+F4596)</f>
        <v/>
      </c>
      <c r="O4596" s="47">
        <f>IF(D4596="","",IF(AND(K4596=0,K4496&gt;0),C4596,""))</f>
        <v/>
      </c>
    </row>
    <row r="4597">
      <c r="A4597" s="49">
        <f>IF(B4597="","",DATE(YEAR('Debt Inputs'!$E$2),MONTH('Debt Inputs'!$E$2)+45,1))</f>
        <v/>
      </c>
      <c r="B4597" s="23">
        <f>IF('Debt Inputs'!A97="","",'Debt Inputs'!A97)</f>
        <v/>
      </c>
      <c r="C4597" s="24">
        <f>IF(B4597="","",IFERROR(VLOOKUP(B4597,'Debt Inputs'!$A$6:$M$105,2,FALSE),""))</f>
        <v/>
      </c>
      <c r="D4597" s="50">
        <f>IF(B4597="","",K4497)</f>
        <v/>
      </c>
      <c r="E4597" s="26">
        <f>IF(B4597="","",IFERROR(VLOOKUP(B4597,'Debt Inputs'!$A$6:$M$105,5,FALSE),0))</f>
        <v/>
      </c>
      <c r="F4597" s="50">
        <f>IF(D4597="","",IFERROR(D4597*E4597/12,0))</f>
        <v/>
      </c>
      <c r="G4597" s="50">
        <f>IF(D4597="","",MIN(IFERROR(VLOOKUP(B4597,'Debt Inputs'!$A$6:$M$105,7,FALSE),0),D4597+F4597))</f>
        <v/>
      </c>
      <c r="H4597" s="50">
        <f>IF(D4597="","",IF(L4597=1,MAX(0,'Debt Inputs'!$B$2-SUM($G$4506:$G$4605)),0))</f>
        <v/>
      </c>
      <c r="I4597" s="50">
        <f>IF(D4597="","",MIN(D4597+F4597,G4597+H4597))</f>
        <v/>
      </c>
      <c r="J4597" s="50">
        <f>IF(D4597="","",MIN(D4597,MAX(0,I4597-F4597)))</f>
        <v/>
      </c>
      <c r="K4597" s="50">
        <f>IF(D4597="","",MAX(0,D4597+F4597-I4597))</f>
        <v/>
      </c>
      <c r="L4597" s="23">
        <f>IF(D4597="","",IF(D4597&lt;=0,"",1+COUNTIFS($D$4506:$D$4605,"&gt;0",$E$4506:$E$4605,"&gt;"&amp;E4597)))</f>
        <v/>
      </c>
      <c r="M4597" s="23">
        <f>IF(D4597="","",IF(AND(K4597&gt;0,L4597=1),"Yes","No"))</f>
        <v/>
      </c>
      <c r="N4597" s="50">
        <f>IF(D4597="","",N4497+F4597)</f>
        <v/>
      </c>
      <c r="O4597" s="49">
        <f>IF(D4597="","",IF(AND(K4597=0,K4497&gt;0),C4597,""))</f>
        <v/>
      </c>
    </row>
    <row r="4598">
      <c r="A4598" s="47">
        <f>IF(B4598="","",DATE(YEAR('Debt Inputs'!$E$2),MONTH('Debt Inputs'!$E$2)+45,1))</f>
        <v/>
      </c>
      <c r="B4598" s="18">
        <f>IF('Debt Inputs'!A98="","",'Debt Inputs'!A98)</f>
        <v/>
      </c>
      <c r="C4598" s="19">
        <f>IF(B4598="","",IFERROR(VLOOKUP(B4598,'Debt Inputs'!$A$6:$M$105,2,FALSE),""))</f>
        <v/>
      </c>
      <c r="D4598" s="48">
        <f>IF(B4598="","",K4498)</f>
        <v/>
      </c>
      <c r="E4598" s="21">
        <f>IF(B4598="","",IFERROR(VLOOKUP(B4598,'Debt Inputs'!$A$6:$M$105,5,FALSE),0))</f>
        <v/>
      </c>
      <c r="F4598" s="48">
        <f>IF(D4598="","",IFERROR(D4598*E4598/12,0))</f>
        <v/>
      </c>
      <c r="G4598" s="48">
        <f>IF(D4598="","",MIN(IFERROR(VLOOKUP(B4598,'Debt Inputs'!$A$6:$M$105,7,FALSE),0),D4598+F4598))</f>
        <v/>
      </c>
      <c r="H4598" s="48">
        <f>IF(D4598="","",IF(L4598=1,MAX(0,'Debt Inputs'!$B$2-SUM($G$4506:$G$4605)),0))</f>
        <v/>
      </c>
      <c r="I4598" s="48">
        <f>IF(D4598="","",MIN(D4598+F4598,G4598+H4598))</f>
        <v/>
      </c>
      <c r="J4598" s="48">
        <f>IF(D4598="","",MIN(D4598,MAX(0,I4598-F4598)))</f>
        <v/>
      </c>
      <c r="K4598" s="48">
        <f>IF(D4598="","",MAX(0,D4598+F4598-I4598))</f>
        <v/>
      </c>
      <c r="L4598" s="18">
        <f>IF(D4598="","",IF(D4598&lt;=0,"",1+COUNTIFS($D$4506:$D$4605,"&gt;0",$E$4506:$E$4605,"&gt;"&amp;E4598)))</f>
        <v/>
      </c>
      <c r="M4598" s="18">
        <f>IF(D4598="","",IF(AND(K4598&gt;0,L4598=1),"Yes","No"))</f>
        <v/>
      </c>
      <c r="N4598" s="48">
        <f>IF(D4598="","",N4498+F4598)</f>
        <v/>
      </c>
      <c r="O4598" s="47">
        <f>IF(D4598="","",IF(AND(K4598=0,K4498&gt;0),C4598,""))</f>
        <v/>
      </c>
    </row>
    <row r="4599">
      <c r="A4599" s="49">
        <f>IF(B4599="","",DATE(YEAR('Debt Inputs'!$E$2),MONTH('Debt Inputs'!$E$2)+45,1))</f>
        <v/>
      </c>
      <c r="B4599" s="23">
        <f>IF('Debt Inputs'!A99="","",'Debt Inputs'!A99)</f>
        <v/>
      </c>
      <c r="C4599" s="24">
        <f>IF(B4599="","",IFERROR(VLOOKUP(B4599,'Debt Inputs'!$A$6:$M$105,2,FALSE),""))</f>
        <v/>
      </c>
      <c r="D4599" s="50">
        <f>IF(B4599="","",K4499)</f>
        <v/>
      </c>
      <c r="E4599" s="26">
        <f>IF(B4599="","",IFERROR(VLOOKUP(B4599,'Debt Inputs'!$A$6:$M$105,5,FALSE),0))</f>
        <v/>
      </c>
      <c r="F4599" s="50">
        <f>IF(D4599="","",IFERROR(D4599*E4599/12,0))</f>
        <v/>
      </c>
      <c r="G4599" s="50">
        <f>IF(D4599="","",MIN(IFERROR(VLOOKUP(B4599,'Debt Inputs'!$A$6:$M$105,7,FALSE),0),D4599+F4599))</f>
        <v/>
      </c>
      <c r="H4599" s="50">
        <f>IF(D4599="","",IF(L4599=1,MAX(0,'Debt Inputs'!$B$2-SUM($G$4506:$G$4605)),0))</f>
        <v/>
      </c>
      <c r="I4599" s="50">
        <f>IF(D4599="","",MIN(D4599+F4599,G4599+H4599))</f>
        <v/>
      </c>
      <c r="J4599" s="50">
        <f>IF(D4599="","",MIN(D4599,MAX(0,I4599-F4599)))</f>
        <v/>
      </c>
      <c r="K4599" s="50">
        <f>IF(D4599="","",MAX(0,D4599+F4599-I4599))</f>
        <v/>
      </c>
      <c r="L4599" s="23">
        <f>IF(D4599="","",IF(D4599&lt;=0,"",1+COUNTIFS($D$4506:$D$4605,"&gt;0",$E$4506:$E$4605,"&gt;"&amp;E4599)))</f>
        <v/>
      </c>
      <c r="M4599" s="23">
        <f>IF(D4599="","",IF(AND(K4599&gt;0,L4599=1),"Yes","No"))</f>
        <v/>
      </c>
      <c r="N4599" s="50">
        <f>IF(D4599="","",N4499+F4599)</f>
        <v/>
      </c>
      <c r="O4599" s="49">
        <f>IF(D4599="","",IF(AND(K4599=0,K4499&gt;0),C4599,""))</f>
        <v/>
      </c>
    </row>
    <row r="4600">
      <c r="A4600" s="47">
        <f>IF(B4600="","",DATE(YEAR('Debt Inputs'!$E$2),MONTH('Debt Inputs'!$E$2)+45,1))</f>
        <v/>
      </c>
      <c r="B4600" s="18">
        <f>IF('Debt Inputs'!A100="","",'Debt Inputs'!A100)</f>
        <v/>
      </c>
      <c r="C4600" s="19">
        <f>IF(B4600="","",IFERROR(VLOOKUP(B4600,'Debt Inputs'!$A$6:$M$105,2,FALSE),""))</f>
        <v/>
      </c>
      <c r="D4600" s="48">
        <f>IF(B4600="","",K4500)</f>
        <v/>
      </c>
      <c r="E4600" s="21">
        <f>IF(B4600="","",IFERROR(VLOOKUP(B4600,'Debt Inputs'!$A$6:$M$105,5,FALSE),0))</f>
        <v/>
      </c>
      <c r="F4600" s="48">
        <f>IF(D4600="","",IFERROR(D4600*E4600/12,0))</f>
        <v/>
      </c>
      <c r="G4600" s="48">
        <f>IF(D4600="","",MIN(IFERROR(VLOOKUP(B4600,'Debt Inputs'!$A$6:$M$105,7,FALSE),0),D4600+F4600))</f>
        <v/>
      </c>
      <c r="H4600" s="48">
        <f>IF(D4600="","",IF(L4600=1,MAX(0,'Debt Inputs'!$B$2-SUM($G$4506:$G$4605)),0))</f>
        <v/>
      </c>
      <c r="I4600" s="48">
        <f>IF(D4600="","",MIN(D4600+F4600,G4600+H4600))</f>
        <v/>
      </c>
      <c r="J4600" s="48">
        <f>IF(D4600="","",MIN(D4600,MAX(0,I4600-F4600)))</f>
        <v/>
      </c>
      <c r="K4600" s="48">
        <f>IF(D4600="","",MAX(0,D4600+F4600-I4600))</f>
        <v/>
      </c>
      <c r="L4600" s="18">
        <f>IF(D4600="","",IF(D4600&lt;=0,"",1+COUNTIFS($D$4506:$D$4605,"&gt;0",$E$4506:$E$4605,"&gt;"&amp;E4600)))</f>
        <v/>
      </c>
      <c r="M4600" s="18">
        <f>IF(D4600="","",IF(AND(K4600&gt;0,L4600=1),"Yes","No"))</f>
        <v/>
      </c>
      <c r="N4600" s="48">
        <f>IF(D4600="","",N4500+F4600)</f>
        <v/>
      </c>
      <c r="O4600" s="47">
        <f>IF(D4600="","",IF(AND(K4600=0,K4500&gt;0),C4600,""))</f>
        <v/>
      </c>
    </row>
    <row r="4601">
      <c r="A4601" s="49">
        <f>IF(B4601="","",DATE(YEAR('Debt Inputs'!$E$2),MONTH('Debt Inputs'!$E$2)+45,1))</f>
        <v/>
      </c>
      <c r="B4601" s="23">
        <f>IF('Debt Inputs'!A101="","",'Debt Inputs'!A101)</f>
        <v/>
      </c>
      <c r="C4601" s="24">
        <f>IF(B4601="","",IFERROR(VLOOKUP(B4601,'Debt Inputs'!$A$6:$M$105,2,FALSE),""))</f>
        <v/>
      </c>
      <c r="D4601" s="50">
        <f>IF(B4601="","",K4501)</f>
        <v/>
      </c>
      <c r="E4601" s="26">
        <f>IF(B4601="","",IFERROR(VLOOKUP(B4601,'Debt Inputs'!$A$6:$M$105,5,FALSE),0))</f>
        <v/>
      </c>
      <c r="F4601" s="50">
        <f>IF(D4601="","",IFERROR(D4601*E4601/12,0))</f>
        <v/>
      </c>
      <c r="G4601" s="50">
        <f>IF(D4601="","",MIN(IFERROR(VLOOKUP(B4601,'Debt Inputs'!$A$6:$M$105,7,FALSE),0),D4601+F4601))</f>
        <v/>
      </c>
      <c r="H4601" s="50">
        <f>IF(D4601="","",IF(L4601=1,MAX(0,'Debt Inputs'!$B$2-SUM($G$4506:$G$4605)),0))</f>
        <v/>
      </c>
      <c r="I4601" s="50">
        <f>IF(D4601="","",MIN(D4601+F4601,G4601+H4601))</f>
        <v/>
      </c>
      <c r="J4601" s="50">
        <f>IF(D4601="","",MIN(D4601,MAX(0,I4601-F4601)))</f>
        <v/>
      </c>
      <c r="K4601" s="50">
        <f>IF(D4601="","",MAX(0,D4601+F4601-I4601))</f>
        <v/>
      </c>
      <c r="L4601" s="23">
        <f>IF(D4601="","",IF(D4601&lt;=0,"",1+COUNTIFS($D$4506:$D$4605,"&gt;0",$E$4506:$E$4605,"&gt;"&amp;E4601)))</f>
        <v/>
      </c>
      <c r="M4601" s="23">
        <f>IF(D4601="","",IF(AND(K4601&gt;0,L4601=1),"Yes","No"))</f>
        <v/>
      </c>
      <c r="N4601" s="50">
        <f>IF(D4601="","",N4501+F4601)</f>
        <v/>
      </c>
      <c r="O4601" s="49">
        <f>IF(D4601="","",IF(AND(K4601=0,K4501&gt;0),C4601,""))</f>
        <v/>
      </c>
    </row>
    <row r="4602">
      <c r="A4602" s="47">
        <f>IF(B4602="","",DATE(YEAR('Debt Inputs'!$E$2),MONTH('Debt Inputs'!$E$2)+45,1))</f>
        <v/>
      </c>
      <c r="B4602" s="18">
        <f>IF('Debt Inputs'!A102="","",'Debt Inputs'!A102)</f>
        <v/>
      </c>
      <c r="C4602" s="19">
        <f>IF(B4602="","",IFERROR(VLOOKUP(B4602,'Debt Inputs'!$A$6:$M$105,2,FALSE),""))</f>
        <v/>
      </c>
      <c r="D4602" s="48">
        <f>IF(B4602="","",K4502)</f>
        <v/>
      </c>
      <c r="E4602" s="21">
        <f>IF(B4602="","",IFERROR(VLOOKUP(B4602,'Debt Inputs'!$A$6:$M$105,5,FALSE),0))</f>
        <v/>
      </c>
      <c r="F4602" s="48">
        <f>IF(D4602="","",IFERROR(D4602*E4602/12,0))</f>
        <v/>
      </c>
      <c r="G4602" s="48">
        <f>IF(D4602="","",MIN(IFERROR(VLOOKUP(B4602,'Debt Inputs'!$A$6:$M$105,7,FALSE),0),D4602+F4602))</f>
        <v/>
      </c>
      <c r="H4602" s="48">
        <f>IF(D4602="","",IF(L4602=1,MAX(0,'Debt Inputs'!$B$2-SUM($G$4506:$G$4605)),0))</f>
        <v/>
      </c>
      <c r="I4602" s="48">
        <f>IF(D4602="","",MIN(D4602+F4602,G4602+H4602))</f>
        <v/>
      </c>
      <c r="J4602" s="48">
        <f>IF(D4602="","",MIN(D4602,MAX(0,I4602-F4602)))</f>
        <v/>
      </c>
      <c r="K4602" s="48">
        <f>IF(D4602="","",MAX(0,D4602+F4602-I4602))</f>
        <v/>
      </c>
      <c r="L4602" s="18">
        <f>IF(D4602="","",IF(D4602&lt;=0,"",1+COUNTIFS($D$4506:$D$4605,"&gt;0",$E$4506:$E$4605,"&gt;"&amp;E4602)))</f>
        <v/>
      </c>
      <c r="M4602" s="18">
        <f>IF(D4602="","",IF(AND(K4602&gt;0,L4602=1),"Yes","No"))</f>
        <v/>
      </c>
      <c r="N4602" s="48">
        <f>IF(D4602="","",N4502+F4602)</f>
        <v/>
      </c>
      <c r="O4602" s="47">
        <f>IF(D4602="","",IF(AND(K4602=0,K4502&gt;0),C4602,""))</f>
        <v/>
      </c>
    </row>
    <row r="4603">
      <c r="A4603" s="49">
        <f>IF(B4603="","",DATE(YEAR('Debt Inputs'!$E$2),MONTH('Debt Inputs'!$E$2)+45,1))</f>
        <v/>
      </c>
      <c r="B4603" s="23">
        <f>IF('Debt Inputs'!A103="","",'Debt Inputs'!A103)</f>
        <v/>
      </c>
      <c r="C4603" s="24">
        <f>IF(B4603="","",IFERROR(VLOOKUP(B4603,'Debt Inputs'!$A$6:$M$105,2,FALSE),""))</f>
        <v/>
      </c>
      <c r="D4603" s="50">
        <f>IF(B4603="","",K4503)</f>
        <v/>
      </c>
      <c r="E4603" s="26">
        <f>IF(B4603="","",IFERROR(VLOOKUP(B4603,'Debt Inputs'!$A$6:$M$105,5,FALSE),0))</f>
        <v/>
      </c>
      <c r="F4603" s="50">
        <f>IF(D4603="","",IFERROR(D4603*E4603/12,0))</f>
        <v/>
      </c>
      <c r="G4603" s="50">
        <f>IF(D4603="","",MIN(IFERROR(VLOOKUP(B4603,'Debt Inputs'!$A$6:$M$105,7,FALSE),0),D4603+F4603))</f>
        <v/>
      </c>
      <c r="H4603" s="50">
        <f>IF(D4603="","",IF(L4603=1,MAX(0,'Debt Inputs'!$B$2-SUM($G$4506:$G$4605)),0))</f>
        <v/>
      </c>
      <c r="I4603" s="50">
        <f>IF(D4603="","",MIN(D4603+F4603,G4603+H4603))</f>
        <v/>
      </c>
      <c r="J4603" s="50">
        <f>IF(D4603="","",MIN(D4603,MAX(0,I4603-F4603)))</f>
        <v/>
      </c>
      <c r="K4603" s="50">
        <f>IF(D4603="","",MAX(0,D4603+F4603-I4603))</f>
        <v/>
      </c>
      <c r="L4603" s="23">
        <f>IF(D4603="","",IF(D4603&lt;=0,"",1+COUNTIFS($D$4506:$D$4605,"&gt;0",$E$4506:$E$4605,"&gt;"&amp;E4603)))</f>
        <v/>
      </c>
      <c r="M4603" s="23">
        <f>IF(D4603="","",IF(AND(K4603&gt;0,L4603=1),"Yes","No"))</f>
        <v/>
      </c>
      <c r="N4603" s="50">
        <f>IF(D4603="","",N4503+F4603)</f>
        <v/>
      </c>
      <c r="O4603" s="49">
        <f>IF(D4603="","",IF(AND(K4603=0,K4503&gt;0),C4603,""))</f>
        <v/>
      </c>
    </row>
    <row r="4604">
      <c r="A4604" s="47">
        <f>IF(B4604="","",DATE(YEAR('Debt Inputs'!$E$2),MONTH('Debt Inputs'!$E$2)+45,1))</f>
        <v/>
      </c>
      <c r="B4604" s="18">
        <f>IF('Debt Inputs'!A104="","",'Debt Inputs'!A104)</f>
        <v/>
      </c>
      <c r="C4604" s="19">
        <f>IF(B4604="","",IFERROR(VLOOKUP(B4604,'Debt Inputs'!$A$6:$M$105,2,FALSE),""))</f>
        <v/>
      </c>
      <c r="D4604" s="48">
        <f>IF(B4604="","",K4504)</f>
        <v/>
      </c>
      <c r="E4604" s="21">
        <f>IF(B4604="","",IFERROR(VLOOKUP(B4604,'Debt Inputs'!$A$6:$M$105,5,FALSE),0))</f>
        <v/>
      </c>
      <c r="F4604" s="48">
        <f>IF(D4604="","",IFERROR(D4604*E4604/12,0))</f>
        <v/>
      </c>
      <c r="G4604" s="48">
        <f>IF(D4604="","",MIN(IFERROR(VLOOKUP(B4604,'Debt Inputs'!$A$6:$M$105,7,FALSE),0),D4604+F4604))</f>
        <v/>
      </c>
      <c r="H4604" s="48">
        <f>IF(D4604="","",IF(L4604=1,MAX(0,'Debt Inputs'!$B$2-SUM($G$4506:$G$4605)),0))</f>
        <v/>
      </c>
      <c r="I4604" s="48">
        <f>IF(D4604="","",MIN(D4604+F4604,G4604+H4604))</f>
        <v/>
      </c>
      <c r="J4604" s="48">
        <f>IF(D4604="","",MIN(D4604,MAX(0,I4604-F4604)))</f>
        <v/>
      </c>
      <c r="K4604" s="48">
        <f>IF(D4604="","",MAX(0,D4604+F4604-I4604))</f>
        <v/>
      </c>
      <c r="L4604" s="18">
        <f>IF(D4604="","",IF(D4604&lt;=0,"",1+COUNTIFS($D$4506:$D$4605,"&gt;0",$E$4506:$E$4605,"&gt;"&amp;E4604)))</f>
        <v/>
      </c>
      <c r="M4604" s="18">
        <f>IF(D4604="","",IF(AND(K4604&gt;0,L4604=1),"Yes","No"))</f>
        <v/>
      </c>
      <c r="N4604" s="48">
        <f>IF(D4604="","",N4504+F4604)</f>
        <v/>
      </c>
      <c r="O4604" s="47">
        <f>IF(D4604="","",IF(AND(K4604=0,K4504&gt;0),C4604,""))</f>
        <v/>
      </c>
    </row>
    <row r="4605">
      <c r="A4605" s="49">
        <f>IF(B4605="","",DATE(YEAR('Debt Inputs'!$E$2),MONTH('Debt Inputs'!$E$2)+45,1))</f>
        <v/>
      </c>
      <c r="B4605" s="23">
        <f>IF('Debt Inputs'!A105="","",'Debt Inputs'!A105)</f>
        <v/>
      </c>
      <c r="C4605" s="24">
        <f>IF(B4605="","",IFERROR(VLOOKUP(B4605,'Debt Inputs'!$A$6:$M$105,2,FALSE),""))</f>
        <v/>
      </c>
      <c r="D4605" s="50">
        <f>IF(B4605="","",K4505)</f>
        <v/>
      </c>
      <c r="E4605" s="26">
        <f>IF(B4605="","",IFERROR(VLOOKUP(B4605,'Debt Inputs'!$A$6:$M$105,5,FALSE),0))</f>
        <v/>
      </c>
      <c r="F4605" s="50">
        <f>IF(D4605="","",IFERROR(D4605*E4605/12,0))</f>
        <v/>
      </c>
      <c r="G4605" s="50">
        <f>IF(D4605="","",MIN(IFERROR(VLOOKUP(B4605,'Debt Inputs'!$A$6:$M$105,7,FALSE),0),D4605+F4605))</f>
        <v/>
      </c>
      <c r="H4605" s="50">
        <f>IF(D4605="","",IF(L4605=1,MAX(0,'Debt Inputs'!$B$2-SUM($G$4506:$G$4605)),0))</f>
        <v/>
      </c>
      <c r="I4605" s="50">
        <f>IF(D4605="","",MIN(D4605+F4605,G4605+H4605))</f>
        <v/>
      </c>
      <c r="J4605" s="50">
        <f>IF(D4605="","",MIN(D4605,MAX(0,I4605-F4605)))</f>
        <v/>
      </c>
      <c r="K4605" s="50">
        <f>IF(D4605="","",MAX(0,D4605+F4605-I4605))</f>
        <v/>
      </c>
      <c r="L4605" s="23">
        <f>IF(D4605="","",IF(D4605&lt;=0,"",1+COUNTIFS($D$4506:$D$4605,"&gt;0",$E$4506:$E$4605,"&gt;"&amp;E4605)))</f>
        <v/>
      </c>
      <c r="M4605" s="23">
        <f>IF(D4605="","",IF(AND(K4605&gt;0,L4605=1),"Yes","No"))</f>
        <v/>
      </c>
      <c r="N4605" s="50">
        <f>IF(D4605="","",N4505+F4605)</f>
        <v/>
      </c>
      <c r="O4605" s="49">
        <f>IF(D4605="","",IF(AND(K4605=0,K4505&gt;0),C4605,""))</f>
        <v/>
      </c>
    </row>
    <row r="4606">
      <c r="A4606" s="47">
        <f>IF(B4606="","",DATE(YEAR('Debt Inputs'!$E$2),MONTH('Debt Inputs'!$E$2)+46,1))</f>
        <v/>
      </c>
      <c r="B4606" s="18">
        <f>IF('Debt Inputs'!A6="","",'Debt Inputs'!A6)</f>
        <v/>
      </c>
      <c r="C4606" s="19">
        <f>IF(B4606="","",IFERROR(VLOOKUP(B4606,'Debt Inputs'!$A$6:$M$105,2,FALSE),""))</f>
        <v/>
      </c>
      <c r="D4606" s="48">
        <f>IF(B4606="","",K4506)</f>
        <v/>
      </c>
      <c r="E4606" s="21">
        <f>IF(B4606="","",IFERROR(VLOOKUP(B4606,'Debt Inputs'!$A$6:$M$105,5,FALSE),0))</f>
        <v/>
      </c>
      <c r="F4606" s="48">
        <f>IF(D4606="","",IFERROR(D4606*E4606/12,0))</f>
        <v/>
      </c>
      <c r="G4606" s="48">
        <f>IF(D4606="","",MIN(IFERROR(VLOOKUP(B4606,'Debt Inputs'!$A$6:$M$105,7,FALSE),0),D4606+F4606))</f>
        <v/>
      </c>
      <c r="H4606" s="48">
        <f>IF(D4606="","",IF(L4606=1,MAX(0,'Debt Inputs'!$B$2-SUM($G$4606:$G$4705)),0))</f>
        <v/>
      </c>
      <c r="I4606" s="48">
        <f>IF(D4606="","",MIN(D4606+F4606,G4606+H4606))</f>
        <v/>
      </c>
      <c r="J4606" s="48">
        <f>IF(D4606="","",MIN(D4606,MAX(0,I4606-F4606)))</f>
        <v/>
      </c>
      <c r="K4606" s="48">
        <f>IF(D4606="","",MAX(0,D4606+F4606-I4606))</f>
        <v/>
      </c>
      <c r="L4606" s="18">
        <f>IF(D4606="","",IF(D4606&lt;=0,"",1+COUNTIFS($D$4606:$D$4705,"&gt;0",$E$4606:$E$4705,"&gt;"&amp;E4606)))</f>
        <v/>
      </c>
      <c r="M4606" s="18">
        <f>IF(D4606="","",IF(AND(K4606&gt;0,L4606=1),"Yes","No"))</f>
        <v/>
      </c>
      <c r="N4606" s="48">
        <f>IF(D4606="","",N4506+F4606)</f>
        <v/>
      </c>
      <c r="O4606" s="47">
        <f>IF(D4606="","",IF(AND(K4606=0,K4506&gt;0),C4606,""))</f>
        <v/>
      </c>
    </row>
    <row r="4607">
      <c r="A4607" s="49">
        <f>IF(B4607="","",DATE(YEAR('Debt Inputs'!$E$2),MONTH('Debt Inputs'!$E$2)+46,1))</f>
        <v/>
      </c>
      <c r="B4607" s="23">
        <f>IF('Debt Inputs'!A7="","",'Debt Inputs'!A7)</f>
        <v/>
      </c>
      <c r="C4607" s="24">
        <f>IF(B4607="","",IFERROR(VLOOKUP(B4607,'Debt Inputs'!$A$6:$M$105,2,FALSE),""))</f>
        <v/>
      </c>
      <c r="D4607" s="50">
        <f>IF(B4607="","",K4507)</f>
        <v/>
      </c>
      <c r="E4607" s="26">
        <f>IF(B4607="","",IFERROR(VLOOKUP(B4607,'Debt Inputs'!$A$6:$M$105,5,FALSE),0))</f>
        <v/>
      </c>
      <c r="F4607" s="50">
        <f>IF(D4607="","",IFERROR(D4607*E4607/12,0))</f>
        <v/>
      </c>
      <c r="G4607" s="50">
        <f>IF(D4607="","",MIN(IFERROR(VLOOKUP(B4607,'Debt Inputs'!$A$6:$M$105,7,FALSE),0),D4607+F4607))</f>
        <v/>
      </c>
      <c r="H4607" s="50">
        <f>IF(D4607="","",IF(L4607=1,MAX(0,'Debt Inputs'!$B$2-SUM($G$4606:$G$4705)),0))</f>
        <v/>
      </c>
      <c r="I4607" s="50">
        <f>IF(D4607="","",MIN(D4607+F4607,G4607+H4607))</f>
        <v/>
      </c>
      <c r="J4607" s="50">
        <f>IF(D4607="","",MIN(D4607,MAX(0,I4607-F4607)))</f>
        <v/>
      </c>
      <c r="K4607" s="50">
        <f>IF(D4607="","",MAX(0,D4607+F4607-I4607))</f>
        <v/>
      </c>
      <c r="L4607" s="23">
        <f>IF(D4607="","",IF(D4607&lt;=0,"",1+COUNTIFS($D$4606:$D$4705,"&gt;0",$E$4606:$E$4705,"&gt;"&amp;E4607)))</f>
        <v/>
      </c>
      <c r="M4607" s="23">
        <f>IF(D4607="","",IF(AND(K4607&gt;0,L4607=1),"Yes","No"))</f>
        <v/>
      </c>
      <c r="N4607" s="50">
        <f>IF(D4607="","",N4507+F4607)</f>
        <v/>
      </c>
      <c r="O4607" s="49">
        <f>IF(D4607="","",IF(AND(K4607=0,K4507&gt;0),C4607,""))</f>
        <v/>
      </c>
    </row>
    <row r="4608">
      <c r="A4608" s="47">
        <f>IF(B4608="","",DATE(YEAR('Debt Inputs'!$E$2),MONTH('Debt Inputs'!$E$2)+46,1))</f>
        <v/>
      </c>
      <c r="B4608" s="18">
        <f>IF('Debt Inputs'!A8="","",'Debt Inputs'!A8)</f>
        <v/>
      </c>
      <c r="C4608" s="19">
        <f>IF(B4608="","",IFERROR(VLOOKUP(B4608,'Debt Inputs'!$A$6:$M$105,2,FALSE),""))</f>
        <v/>
      </c>
      <c r="D4608" s="48">
        <f>IF(B4608="","",K4508)</f>
        <v/>
      </c>
      <c r="E4608" s="21">
        <f>IF(B4608="","",IFERROR(VLOOKUP(B4608,'Debt Inputs'!$A$6:$M$105,5,FALSE),0))</f>
        <v/>
      </c>
      <c r="F4608" s="48">
        <f>IF(D4608="","",IFERROR(D4608*E4608/12,0))</f>
        <v/>
      </c>
      <c r="G4608" s="48">
        <f>IF(D4608="","",MIN(IFERROR(VLOOKUP(B4608,'Debt Inputs'!$A$6:$M$105,7,FALSE),0),D4608+F4608))</f>
        <v/>
      </c>
      <c r="H4608" s="48">
        <f>IF(D4608="","",IF(L4608=1,MAX(0,'Debt Inputs'!$B$2-SUM($G$4606:$G$4705)),0))</f>
        <v/>
      </c>
      <c r="I4608" s="48">
        <f>IF(D4608="","",MIN(D4608+F4608,G4608+H4608))</f>
        <v/>
      </c>
      <c r="J4608" s="48">
        <f>IF(D4608="","",MIN(D4608,MAX(0,I4608-F4608)))</f>
        <v/>
      </c>
      <c r="K4608" s="48">
        <f>IF(D4608="","",MAX(0,D4608+F4608-I4608))</f>
        <v/>
      </c>
      <c r="L4608" s="18">
        <f>IF(D4608="","",IF(D4608&lt;=0,"",1+COUNTIFS($D$4606:$D$4705,"&gt;0",$E$4606:$E$4705,"&gt;"&amp;E4608)))</f>
        <v/>
      </c>
      <c r="M4608" s="18">
        <f>IF(D4608="","",IF(AND(K4608&gt;0,L4608=1),"Yes","No"))</f>
        <v/>
      </c>
      <c r="N4608" s="48">
        <f>IF(D4608="","",N4508+F4608)</f>
        <v/>
      </c>
      <c r="O4608" s="47">
        <f>IF(D4608="","",IF(AND(K4608=0,K4508&gt;0),C4608,""))</f>
        <v/>
      </c>
    </row>
    <row r="4609">
      <c r="A4609" s="49">
        <f>IF(B4609="","",DATE(YEAR('Debt Inputs'!$E$2),MONTH('Debt Inputs'!$E$2)+46,1))</f>
        <v/>
      </c>
      <c r="B4609" s="23">
        <f>IF('Debt Inputs'!A9="","",'Debt Inputs'!A9)</f>
        <v/>
      </c>
      <c r="C4609" s="24">
        <f>IF(B4609="","",IFERROR(VLOOKUP(B4609,'Debt Inputs'!$A$6:$M$105,2,FALSE),""))</f>
        <v/>
      </c>
      <c r="D4609" s="50">
        <f>IF(B4609="","",K4509)</f>
        <v/>
      </c>
      <c r="E4609" s="26">
        <f>IF(B4609="","",IFERROR(VLOOKUP(B4609,'Debt Inputs'!$A$6:$M$105,5,FALSE),0))</f>
        <v/>
      </c>
      <c r="F4609" s="50">
        <f>IF(D4609="","",IFERROR(D4609*E4609/12,0))</f>
        <v/>
      </c>
      <c r="G4609" s="50">
        <f>IF(D4609="","",MIN(IFERROR(VLOOKUP(B4609,'Debt Inputs'!$A$6:$M$105,7,FALSE),0),D4609+F4609))</f>
        <v/>
      </c>
      <c r="H4609" s="50">
        <f>IF(D4609="","",IF(L4609=1,MAX(0,'Debt Inputs'!$B$2-SUM($G$4606:$G$4705)),0))</f>
        <v/>
      </c>
      <c r="I4609" s="50">
        <f>IF(D4609="","",MIN(D4609+F4609,G4609+H4609))</f>
        <v/>
      </c>
      <c r="J4609" s="50">
        <f>IF(D4609="","",MIN(D4609,MAX(0,I4609-F4609)))</f>
        <v/>
      </c>
      <c r="K4609" s="50">
        <f>IF(D4609="","",MAX(0,D4609+F4609-I4609))</f>
        <v/>
      </c>
      <c r="L4609" s="23">
        <f>IF(D4609="","",IF(D4609&lt;=0,"",1+COUNTIFS($D$4606:$D$4705,"&gt;0",$E$4606:$E$4705,"&gt;"&amp;E4609)))</f>
        <v/>
      </c>
      <c r="M4609" s="23">
        <f>IF(D4609="","",IF(AND(K4609&gt;0,L4609=1),"Yes","No"))</f>
        <v/>
      </c>
      <c r="N4609" s="50">
        <f>IF(D4609="","",N4509+F4609)</f>
        <v/>
      </c>
      <c r="O4609" s="49">
        <f>IF(D4609="","",IF(AND(K4609=0,K4509&gt;0),C4609,""))</f>
        <v/>
      </c>
    </row>
    <row r="4610">
      <c r="A4610" s="47">
        <f>IF(B4610="","",DATE(YEAR('Debt Inputs'!$E$2),MONTH('Debt Inputs'!$E$2)+46,1))</f>
        <v/>
      </c>
      <c r="B4610" s="18">
        <f>IF('Debt Inputs'!A10="","",'Debt Inputs'!A10)</f>
        <v/>
      </c>
      <c r="C4610" s="19">
        <f>IF(B4610="","",IFERROR(VLOOKUP(B4610,'Debt Inputs'!$A$6:$M$105,2,FALSE),""))</f>
        <v/>
      </c>
      <c r="D4610" s="48">
        <f>IF(B4610="","",K4510)</f>
        <v/>
      </c>
      <c r="E4610" s="21">
        <f>IF(B4610="","",IFERROR(VLOOKUP(B4610,'Debt Inputs'!$A$6:$M$105,5,FALSE),0))</f>
        <v/>
      </c>
      <c r="F4610" s="48">
        <f>IF(D4610="","",IFERROR(D4610*E4610/12,0))</f>
        <v/>
      </c>
      <c r="G4610" s="48">
        <f>IF(D4610="","",MIN(IFERROR(VLOOKUP(B4610,'Debt Inputs'!$A$6:$M$105,7,FALSE),0),D4610+F4610))</f>
        <v/>
      </c>
      <c r="H4610" s="48">
        <f>IF(D4610="","",IF(L4610=1,MAX(0,'Debt Inputs'!$B$2-SUM($G$4606:$G$4705)),0))</f>
        <v/>
      </c>
      <c r="I4610" s="48">
        <f>IF(D4610="","",MIN(D4610+F4610,G4610+H4610))</f>
        <v/>
      </c>
      <c r="J4610" s="48">
        <f>IF(D4610="","",MIN(D4610,MAX(0,I4610-F4610)))</f>
        <v/>
      </c>
      <c r="K4610" s="48">
        <f>IF(D4610="","",MAX(0,D4610+F4610-I4610))</f>
        <v/>
      </c>
      <c r="L4610" s="18">
        <f>IF(D4610="","",IF(D4610&lt;=0,"",1+COUNTIFS($D$4606:$D$4705,"&gt;0",$E$4606:$E$4705,"&gt;"&amp;E4610)))</f>
        <v/>
      </c>
      <c r="M4610" s="18">
        <f>IF(D4610="","",IF(AND(K4610&gt;0,L4610=1),"Yes","No"))</f>
        <v/>
      </c>
      <c r="N4610" s="48">
        <f>IF(D4610="","",N4510+F4610)</f>
        <v/>
      </c>
      <c r="O4610" s="47">
        <f>IF(D4610="","",IF(AND(K4610=0,K4510&gt;0),C4610,""))</f>
        <v/>
      </c>
    </row>
    <row r="4611">
      <c r="A4611" s="49">
        <f>IF(B4611="","",DATE(YEAR('Debt Inputs'!$E$2),MONTH('Debt Inputs'!$E$2)+46,1))</f>
        <v/>
      </c>
      <c r="B4611" s="23">
        <f>IF('Debt Inputs'!A11="","",'Debt Inputs'!A11)</f>
        <v/>
      </c>
      <c r="C4611" s="24">
        <f>IF(B4611="","",IFERROR(VLOOKUP(B4611,'Debt Inputs'!$A$6:$M$105,2,FALSE),""))</f>
        <v/>
      </c>
      <c r="D4611" s="50">
        <f>IF(B4611="","",K4511)</f>
        <v/>
      </c>
      <c r="E4611" s="26">
        <f>IF(B4611="","",IFERROR(VLOOKUP(B4611,'Debt Inputs'!$A$6:$M$105,5,FALSE),0))</f>
        <v/>
      </c>
      <c r="F4611" s="50">
        <f>IF(D4611="","",IFERROR(D4611*E4611/12,0))</f>
        <v/>
      </c>
      <c r="G4611" s="50">
        <f>IF(D4611="","",MIN(IFERROR(VLOOKUP(B4611,'Debt Inputs'!$A$6:$M$105,7,FALSE),0),D4611+F4611))</f>
        <v/>
      </c>
      <c r="H4611" s="50">
        <f>IF(D4611="","",IF(L4611=1,MAX(0,'Debt Inputs'!$B$2-SUM($G$4606:$G$4705)),0))</f>
        <v/>
      </c>
      <c r="I4611" s="50">
        <f>IF(D4611="","",MIN(D4611+F4611,G4611+H4611))</f>
        <v/>
      </c>
      <c r="J4611" s="50">
        <f>IF(D4611="","",MIN(D4611,MAX(0,I4611-F4611)))</f>
        <v/>
      </c>
      <c r="K4611" s="50">
        <f>IF(D4611="","",MAX(0,D4611+F4611-I4611))</f>
        <v/>
      </c>
      <c r="L4611" s="23">
        <f>IF(D4611="","",IF(D4611&lt;=0,"",1+COUNTIFS($D$4606:$D$4705,"&gt;0",$E$4606:$E$4705,"&gt;"&amp;E4611)))</f>
        <v/>
      </c>
      <c r="M4611" s="23">
        <f>IF(D4611="","",IF(AND(K4611&gt;0,L4611=1),"Yes","No"))</f>
        <v/>
      </c>
      <c r="N4611" s="50">
        <f>IF(D4611="","",N4511+F4611)</f>
        <v/>
      </c>
      <c r="O4611" s="49">
        <f>IF(D4611="","",IF(AND(K4611=0,K4511&gt;0),C4611,""))</f>
        <v/>
      </c>
    </row>
    <row r="4612">
      <c r="A4612" s="47">
        <f>IF(B4612="","",DATE(YEAR('Debt Inputs'!$E$2),MONTH('Debt Inputs'!$E$2)+46,1))</f>
        <v/>
      </c>
      <c r="B4612" s="18">
        <f>IF('Debt Inputs'!A12="","",'Debt Inputs'!A12)</f>
        <v/>
      </c>
      <c r="C4612" s="19">
        <f>IF(B4612="","",IFERROR(VLOOKUP(B4612,'Debt Inputs'!$A$6:$M$105,2,FALSE),""))</f>
        <v/>
      </c>
      <c r="D4612" s="48">
        <f>IF(B4612="","",K4512)</f>
        <v/>
      </c>
      <c r="E4612" s="21">
        <f>IF(B4612="","",IFERROR(VLOOKUP(B4612,'Debt Inputs'!$A$6:$M$105,5,FALSE),0))</f>
        <v/>
      </c>
      <c r="F4612" s="48">
        <f>IF(D4612="","",IFERROR(D4612*E4612/12,0))</f>
        <v/>
      </c>
      <c r="G4612" s="48">
        <f>IF(D4612="","",MIN(IFERROR(VLOOKUP(B4612,'Debt Inputs'!$A$6:$M$105,7,FALSE),0),D4612+F4612))</f>
        <v/>
      </c>
      <c r="H4612" s="48">
        <f>IF(D4612="","",IF(L4612=1,MAX(0,'Debt Inputs'!$B$2-SUM($G$4606:$G$4705)),0))</f>
        <v/>
      </c>
      <c r="I4612" s="48">
        <f>IF(D4612="","",MIN(D4612+F4612,G4612+H4612))</f>
        <v/>
      </c>
      <c r="J4612" s="48">
        <f>IF(D4612="","",MIN(D4612,MAX(0,I4612-F4612)))</f>
        <v/>
      </c>
      <c r="K4612" s="48">
        <f>IF(D4612="","",MAX(0,D4612+F4612-I4612))</f>
        <v/>
      </c>
      <c r="L4612" s="18">
        <f>IF(D4612="","",IF(D4612&lt;=0,"",1+COUNTIFS($D$4606:$D$4705,"&gt;0",$E$4606:$E$4705,"&gt;"&amp;E4612)))</f>
        <v/>
      </c>
      <c r="M4612" s="18">
        <f>IF(D4612="","",IF(AND(K4612&gt;0,L4612=1),"Yes","No"))</f>
        <v/>
      </c>
      <c r="N4612" s="48">
        <f>IF(D4612="","",N4512+F4612)</f>
        <v/>
      </c>
      <c r="O4612" s="47">
        <f>IF(D4612="","",IF(AND(K4612=0,K4512&gt;0),C4612,""))</f>
        <v/>
      </c>
    </row>
    <row r="4613">
      <c r="A4613" s="49">
        <f>IF(B4613="","",DATE(YEAR('Debt Inputs'!$E$2),MONTH('Debt Inputs'!$E$2)+46,1))</f>
        <v/>
      </c>
      <c r="B4613" s="23">
        <f>IF('Debt Inputs'!A13="","",'Debt Inputs'!A13)</f>
        <v/>
      </c>
      <c r="C4613" s="24">
        <f>IF(B4613="","",IFERROR(VLOOKUP(B4613,'Debt Inputs'!$A$6:$M$105,2,FALSE),""))</f>
        <v/>
      </c>
      <c r="D4613" s="50">
        <f>IF(B4613="","",K4513)</f>
        <v/>
      </c>
      <c r="E4613" s="26">
        <f>IF(B4613="","",IFERROR(VLOOKUP(B4613,'Debt Inputs'!$A$6:$M$105,5,FALSE),0))</f>
        <v/>
      </c>
      <c r="F4613" s="50">
        <f>IF(D4613="","",IFERROR(D4613*E4613/12,0))</f>
        <v/>
      </c>
      <c r="G4613" s="50">
        <f>IF(D4613="","",MIN(IFERROR(VLOOKUP(B4613,'Debt Inputs'!$A$6:$M$105,7,FALSE),0),D4613+F4613))</f>
        <v/>
      </c>
      <c r="H4613" s="50">
        <f>IF(D4613="","",IF(L4613=1,MAX(0,'Debt Inputs'!$B$2-SUM($G$4606:$G$4705)),0))</f>
        <v/>
      </c>
      <c r="I4613" s="50">
        <f>IF(D4613="","",MIN(D4613+F4613,G4613+H4613))</f>
        <v/>
      </c>
      <c r="J4613" s="50">
        <f>IF(D4613="","",MIN(D4613,MAX(0,I4613-F4613)))</f>
        <v/>
      </c>
      <c r="K4613" s="50">
        <f>IF(D4613="","",MAX(0,D4613+F4613-I4613))</f>
        <v/>
      </c>
      <c r="L4613" s="23">
        <f>IF(D4613="","",IF(D4613&lt;=0,"",1+COUNTIFS($D$4606:$D$4705,"&gt;0",$E$4606:$E$4705,"&gt;"&amp;E4613)))</f>
        <v/>
      </c>
      <c r="M4613" s="23">
        <f>IF(D4613="","",IF(AND(K4613&gt;0,L4613=1),"Yes","No"))</f>
        <v/>
      </c>
      <c r="N4613" s="50">
        <f>IF(D4613="","",N4513+F4613)</f>
        <v/>
      </c>
      <c r="O4613" s="49">
        <f>IF(D4613="","",IF(AND(K4613=0,K4513&gt;0),C4613,""))</f>
        <v/>
      </c>
    </row>
    <row r="4614">
      <c r="A4614" s="47">
        <f>IF(B4614="","",DATE(YEAR('Debt Inputs'!$E$2),MONTH('Debt Inputs'!$E$2)+46,1))</f>
        <v/>
      </c>
      <c r="B4614" s="18">
        <f>IF('Debt Inputs'!A14="","",'Debt Inputs'!A14)</f>
        <v/>
      </c>
      <c r="C4614" s="19">
        <f>IF(B4614="","",IFERROR(VLOOKUP(B4614,'Debt Inputs'!$A$6:$M$105,2,FALSE),""))</f>
        <v/>
      </c>
      <c r="D4614" s="48">
        <f>IF(B4614="","",K4514)</f>
        <v/>
      </c>
      <c r="E4614" s="21">
        <f>IF(B4614="","",IFERROR(VLOOKUP(B4614,'Debt Inputs'!$A$6:$M$105,5,FALSE),0))</f>
        <v/>
      </c>
      <c r="F4614" s="48">
        <f>IF(D4614="","",IFERROR(D4614*E4614/12,0))</f>
        <v/>
      </c>
      <c r="G4614" s="48">
        <f>IF(D4614="","",MIN(IFERROR(VLOOKUP(B4614,'Debt Inputs'!$A$6:$M$105,7,FALSE),0),D4614+F4614))</f>
        <v/>
      </c>
      <c r="H4614" s="48">
        <f>IF(D4614="","",IF(L4614=1,MAX(0,'Debt Inputs'!$B$2-SUM($G$4606:$G$4705)),0))</f>
        <v/>
      </c>
      <c r="I4614" s="48">
        <f>IF(D4614="","",MIN(D4614+F4614,G4614+H4614))</f>
        <v/>
      </c>
      <c r="J4614" s="48">
        <f>IF(D4614="","",MIN(D4614,MAX(0,I4614-F4614)))</f>
        <v/>
      </c>
      <c r="K4614" s="48">
        <f>IF(D4614="","",MAX(0,D4614+F4614-I4614))</f>
        <v/>
      </c>
      <c r="L4614" s="18">
        <f>IF(D4614="","",IF(D4614&lt;=0,"",1+COUNTIFS($D$4606:$D$4705,"&gt;0",$E$4606:$E$4705,"&gt;"&amp;E4614)))</f>
        <v/>
      </c>
      <c r="M4614" s="18">
        <f>IF(D4614="","",IF(AND(K4614&gt;0,L4614=1),"Yes","No"))</f>
        <v/>
      </c>
      <c r="N4614" s="48">
        <f>IF(D4614="","",N4514+F4614)</f>
        <v/>
      </c>
      <c r="O4614" s="47">
        <f>IF(D4614="","",IF(AND(K4614=0,K4514&gt;0),C4614,""))</f>
        <v/>
      </c>
    </row>
    <row r="4615">
      <c r="A4615" s="49">
        <f>IF(B4615="","",DATE(YEAR('Debt Inputs'!$E$2),MONTH('Debt Inputs'!$E$2)+46,1))</f>
        <v/>
      </c>
      <c r="B4615" s="23">
        <f>IF('Debt Inputs'!A15="","",'Debt Inputs'!A15)</f>
        <v/>
      </c>
      <c r="C4615" s="24">
        <f>IF(B4615="","",IFERROR(VLOOKUP(B4615,'Debt Inputs'!$A$6:$M$105,2,FALSE),""))</f>
        <v/>
      </c>
      <c r="D4615" s="50">
        <f>IF(B4615="","",K4515)</f>
        <v/>
      </c>
      <c r="E4615" s="26">
        <f>IF(B4615="","",IFERROR(VLOOKUP(B4615,'Debt Inputs'!$A$6:$M$105,5,FALSE),0))</f>
        <v/>
      </c>
      <c r="F4615" s="50">
        <f>IF(D4615="","",IFERROR(D4615*E4615/12,0))</f>
        <v/>
      </c>
      <c r="G4615" s="50">
        <f>IF(D4615="","",MIN(IFERROR(VLOOKUP(B4615,'Debt Inputs'!$A$6:$M$105,7,FALSE),0),D4615+F4615))</f>
        <v/>
      </c>
      <c r="H4615" s="50">
        <f>IF(D4615="","",IF(L4615=1,MAX(0,'Debt Inputs'!$B$2-SUM($G$4606:$G$4705)),0))</f>
        <v/>
      </c>
      <c r="I4615" s="50">
        <f>IF(D4615="","",MIN(D4615+F4615,G4615+H4615))</f>
        <v/>
      </c>
      <c r="J4615" s="50">
        <f>IF(D4615="","",MIN(D4615,MAX(0,I4615-F4615)))</f>
        <v/>
      </c>
      <c r="K4615" s="50">
        <f>IF(D4615="","",MAX(0,D4615+F4615-I4615))</f>
        <v/>
      </c>
      <c r="L4615" s="23">
        <f>IF(D4615="","",IF(D4615&lt;=0,"",1+COUNTIFS($D$4606:$D$4705,"&gt;0",$E$4606:$E$4705,"&gt;"&amp;E4615)))</f>
        <v/>
      </c>
      <c r="M4615" s="23">
        <f>IF(D4615="","",IF(AND(K4615&gt;0,L4615=1),"Yes","No"))</f>
        <v/>
      </c>
      <c r="N4615" s="50">
        <f>IF(D4615="","",N4515+F4615)</f>
        <v/>
      </c>
      <c r="O4615" s="49">
        <f>IF(D4615="","",IF(AND(K4615=0,K4515&gt;0),C4615,""))</f>
        <v/>
      </c>
    </row>
    <row r="4616">
      <c r="A4616" s="47">
        <f>IF(B4616="","",DATE(YEAR('Debt Inputs'!$E$2),MONTH('Debt Inputs'!$E$2)+46,1))</f>
        <v/>
      </c>
      <c r="B4616" s="18">
        <f>IF('Debt Inputs'!A16="","",'Debt Inputs'!A16)</f>
        <v/>
      </c>
      <c r="C4616" s="19">
        <f>IF(B4616="","",IFERROR(VLOOKUP(B4616,'Debt Inputs'!$A$6:$M$105,2,FALSE),""))</f>
        <v/>
      </c>
      <c r="D4616" s="48">
        <f>IF(B4616="","",K4516)</f>
        <v/>
      </c>
      <c r="E4616" s="21">
        <f>IF(B4616="","",IFERROR(VLOOKUP(B4616,'Debt Inputs'!$A$6:$M$105,5,FALSE),0))</f>
        <v/>
      </c>
      <c r="F4616" s="48">
        <f>IF(D4616="","",IFERROR(D4616*E4616/12,0))</f>
        <v/>
      </c>
      <c r="G4616" s="48">
        <f>IF(D4616="","",MIN(IFERROR(VLOOKUP(B4616,'Debt Inputs'!$A$6:$M$105,7,FALSE),0),D4616+F4616))</f>
        <v/>
      </c>
      <c r="H4616" s="48">
        <f>IF(D4616="","",IF(L4616=1,MAX(0,'Debt Inputs'!$B$2-SUM($G$4606:$G$4705)),0))</f>
        <v/>
      </c>
      <c r="I4616" s="48">
        <f>IF(D4616="","",MIN(D4616+F4616,G4616+H4616))</f>
        <v/>
      </c>
      <c r="J4616" s="48">
        <f>IF(D4616="","",MIN(D4616,MAX(0,I4616-F4616)))</f>
        <v/>
      </c>
      <c r="K4616" s="48">
        <f>IF(D4616="","",MAX(0,D4616+F4616-I4616))</f>
        <v/>
      </c>
      <c r="L4616" s="18">
        <f>IF(D4616="","",IF(D4616&lt;=0,"",1+COUNTIFS($D$4606:$D$4705,"&gt;0",$E$4606:$E$4705,"&gt;"&amp;E4616)))</f>
        <v/>
      </c>
      <c r="M4616" s="18">
        <f>IF(D4616="","",IF(AND(K4616&gt;0,L4616=1),"Yes","No"))</f>
        <v/>
      </c>
      <c r="N4616" s="48">
        <f>IF(D4616="","",N4516+F4616)</f>
        <v/>
      </c>
      <c r="O4616" s="47">
        <f>IF(D4616="","",IF(AND(K4616=0,K4516&gt;0),C4616,""))</f>
        <v/>
      </c>
    </row>
    <row r="4617">
      <c r="A4617" s="49">
        <f>IF(B4617="","",DATE(YEAR('Debt Inputs'!$E$2),MONTH('Debt Inputs'!$E$2)+46,1))</f>
        <v/>
      </c>
      <c r="B4617" s="23">
        <f>IF('Debt Inputs'!A17="","",'Debt Inputs'!A17)</f>
        <v/>
      </c>
      <c r="C4617" s="24">
        <f>IF(B4617="","",IFERROR(VLOOKUP(B4617,'Debt Inputs'!$A$6:$M$105,2,FALSE),""))</f>
        <v/>
      </c>
      <c r="D4617" s="50">
        <f>IF(B4617="","",K4517)</f>
        <v/>
      </c>
      <c r="E4617" s="26">
        <f>IF(B4617="","",IFERROR(VLOOKUP(B4617,'Debt Inputs'!$A$6:$M$105,5,FALSE),0))</f>
        <v/>
      </c>
      <c r="F4617" s="50">
        <f>IF(D4617="","",IFERROR(D4617*E4617/12,0))</f>
        <v/>
      </c>
      <c r="G4617" s="50">
        <f>IF(D4617="","",MIN(IFERROR(VLOOKUP(B4617,'Debt Inputs'!$A$6:$M$105,7,FALSE),0),D4617+F4617))</f>
        <v/>
      </c>
      <c r="H4617" s="50">
        <f>IF(D4617="","",IF(L4617=1,MAX(0,'Debt Inputs'!$B$2-SUM($G$4606:$G$4705)),0))</f>
        <v/>
      </c>
      <c r="I4617" s="50">
        <f>IF(D4617="","",MIN(D4617+F4617,G4617+H4617))</f>
        <v/>
      </c>
      <c r="J4617" s="50">
        <f>IF(D4617="","",MIN(D4617,MAX(0,I4617-F4617)))</f>
        <v/>
      </c>
      <c r="K4617" s="50">
        <f>IF(D4617="","",MAX(0,D4617+F4617-I4617))</f>
        <v/>
      </c>
      <c r="L4617" s="23">
        <f>IF(D4617="","",IF(D4617&lt;=0,"",1+COUNTIFS($D$4606:$D$4705,"&gt;0",$E$4606:$E$4705,"&gt;"&amp;E4617)))</f>
        <v/>
      </c>
      <c r="M4617" s="23">
        <f>IF(D4617="","",IF(AND(K4617&gt;0,L4617=1),"Yes","No"))</f>
        <v/>
      </c>
      <c r="N4617" s="50">
        <f>IF(D4617="","",N4517+F4617)</f>
        <v/>
      </c>
      <c r="O4617" s="49">
        <f>IF(D4617="","",IF(AND(K4617=0,K4517&gt;0),C4617,""))</f>
        <v/>
      </c>
    </row>
    <row r="4618">
      <c r="A4618" s="47">
        <f>IF(B4618="","",DATE(YEAR('Debt Inputs'!$E$2),MONTH('Debt Inputs'!$E$2)+46,1))</f>
        <v/>
      </c>
      <c r="B4618" s="18">
        <f>IF('Debt Inputs'!A18="","",'Debt Inputs'!A18)</f>
        <v/>
      </c>
      <c r="C4618" s="19">
        <f>IF(B4618="","",IFERROR(VLOOKUP(B4618,'Debt Inputs'!$A$6:$M$105,2,FALSE),""))</f>
        <v/>
      </c>
      <c r="D4618" s="48">
        <f>IF(B4618="","",K4518)</f>
        <v/>
      </c>
      <c r="E4618" s="21">
        <f>IF(B4618="","",IFERROR(VLOOKUP(B4618,'Debt Inputs'!$A$6:$M$105,5,FALSE),0))</f>
        <v/>
      </c>
      <c r="F4618" s="48">
        <f>IF(D4618="","",IFERROR(D4618*E4618/12,0))</f>
        <v/>
      </c>
      <c r="G4618" s="48">
        <f>IF(D4618="","",MIN(IFERROR(VLOOKUP(B4618,'Debt Inputs'!$A$6:$M$105,7,FALSE),0),D4618+F4618))</f>
        <v/>
      </c>
      <c r="H4618" s="48">
        <f>IF(D4618="","",IF(L4618=1,MAX(0,'Debt Inputs'!$B$2-SUM($G$4606:$G$4705)),0))</f>
        <v/>
      </c>
      <c r="I4618" s="48">
        <f>IF(D4618="","",MIN(D4618+F4618,G4618+H4618))</f>
        <v/>
      </c>
      <c r="J4618" s="48">
        <f>IF(D4618="","",MIN(D4618,MAX(0,I4618-F4618)))</f>
        <v/>
      </c>
      <c r="K4618" s="48">
        <f>IF(D4618="","",MAX(0,D4618+F4618-I4618))</f>
        <v/>
      </c>
      <c r="L4618" s="18">
        <f>IF(D4618="","",IF(D4618&lt;=0,"",1+COUNTIFS($D$4606:$D$4705,"&gt;0",$E$4606:$E$4705,"&gt;"&amp;E4618)))</f>
        <v/>
      </c>
      <c r="M4618" s="18">
        <f>IF(D4618="","",IF(AND(K4618&gt;0,L4618=1),"Yes","No"))</f>
        <v/>
      </c>
      <c r="N4618" s="48">
        <f>IF(D4618="","",N4518+F4618)</f>
        <v/>
      </c>
      <c r="O4618" s="47">
        <f>IF(D4618="","",IF(AND(K4618=0,K4518&gt;0),C4618,""))</f>
        <v/>
      </c>
    </row>
    <row r="4619">
      <c r="A4619" s="49">
        <f>IF(B4619="","",DATE(YEAR('Debt Inputs'!$E$2),MONTH('Debt Inputs'!$E$2)+46,1))</f>
        <v/>
      </c>
      <c r="B4619" s="23">
        <f>IF('Debt Inputs'!A19="","",'Debt Inputs'!A19)</f>
        <v/>
      </c>
      <c r="C4619" s="24">
        <f>IF(B4619="","",IFERROR(VLOOKUP(B4619,'Debt Inputs'!$A$6:$M$105,2,FALSE),""))</f>
        <v/>
      </c>
      <c r="D4619" s="50">
        <f>IF(B4619="","",K4519)</f>
        <v/>
      </c>
      <c r="E4619" s="26">
        <f>IF(B4619="","",IFERROR(VLOOKUP(B4619,'Debt Inputs'!$A$6:$M$105,5,FALSE),0))</f>
        <v/>
      </c>
      <c r="F4619" s="50">
        <f>IF(D4619="","",IFERROR(D4619*E4619/12,0))</f>
        <v/>
      </c>
      <c r="G4619" s="50">
        <f>IF(D4619="","",MIN(IFERROR(VLOOKUP(B4619,'Debt Inputs'!$A$6:$M$105,7,FALSE),0),D4619+F4619))</f>
        <v/>
      </c>
      <c r="H4619" s="50">
        <f>IF(D4619="","",IF(L4619=1,MAX(0,'Debt Inputs'!$B$2-SUM($G$4606:$G$4705)),0))</f>
        <v/>
      </c>
      <c r="I4619" s="50">
        <f>IF(D4619="","",MIN(D4619+F4619,G4619+H4619))</f>
        <v/>
      </c>
      <c r="J4619" s="50">
        <f>IF(D4619="","",MIN(D4619,MAX(0,I4619-F4619)))</f>
        <v/>
      </c>
      <c r="K4619" s="50">
        <f>IF(D4619="","",MAX(0,D4619+F4619-I4619))</f>
        <v/>
      </c>
      <c r="L4619" s="23">
        <f>IF(D4619="","",IF(D4619&lt;=0,"",1+COUNTIFS($D$4606:$D$4705,"&gt;0",$E$4606:$E$4705,"&gt;"&amp;E4619)))</f>
        <v/>
      </c>
      <c r="M4619" s="23">
        <f>IF(D4619="","",IF(AND(K4619&gt;0,L4619=1),"Yes","No"))</f>
        <v/>
      </c>
      <c r="N4619" s="50">
        <f>IF(D4619="","",N4519+F4619)</f>
        <v/>
      </c>
      <c r="O4619" s="49">
        <f>IF(D4619="","",IF(AND(K4619=0,K4519&gt;0),C4619,""))</f>
        <v/>
      </c>
    </row>
    <row r="4620">
      <c r="A4620" s="47">
        <f>IF(B4620="","",DATE(YEAR('Debt Inputs'!$E$2),MONTH('Debt Inputs'!$E$2)+46,1))</f>
        <v/>
      </c>
      <c r="B4620" s="18">
        <f>IF('Debt Inputs'!A20="","",'Debt Inputs'!A20)</f>
        <v/>
      </c>
      <c r="C4620" s="19">
        <f>IF(B4620="","",IFERROR(VLOOKUP(B4620,'Debt Inputs'!$A$6:$M$105,2,FALSE),""))</f>
        <v/>
      </c>
      <c r="D4620" s="48">
        <f>IF(B4620="","",K4520)</f>
        <v/>
      </c>
      <c r="E4620" s="21">
        <f>IF(B4620="","",IFERROR(VLOOKUP(B4620,'Debt Inputs'!$A$6:$M$105,5,FALSE),0))</f>
        <v/>
      </c>
      <c r="F4620" s="48">
        <f>IF(D4620="","",IFERROR(D4620*E4620/12,0))</f>
        <v/>
      </c>
      <c r="G4620" s="48">
        <f>IF(D4620="","",MIN(IFERROR(VLOOKUP(B4620,'Debt Inputs'!$A$6:$M$105,7,FALSE),0),D4620+F4620))</f>
        <v/>
      </c>
      <c r="H4620" s="48">
        <f>IF(D4620="","",IF(L4620=1,MAX(0,'Debt Inputs'!$B$2-SUM($G$4606:$G$4705)),0))</f>
        <v/>
      </c>
      <c r="I4620" s="48">
        <f>IF(D4620="","",MIN(D4620+F4620,G4620+H4620))</f>
        <v/>
      </c>
      <c r="J4620" s="48">
        <f>IF(D4620="","",MIN(D4620,MAX(0,I4620-F4620)))</f>
        <v/>
      </c>
      <c r="K4620" s="48">
        <f>IF(D4620="","",MAX(0,D4620+F4620-I4620))</f>
        <v/>
      </c>
      <c r="L4620" s="18">
        <f>IF(D4620="","",IF(D4620&lt;=0,"",1+COUNTIFS($D$4606:$D$4705,"&gt;0",$E$4606:$E$4705,"&gt;"&amp;E4620)))</f>
        <v/>
      </c>
      <c r="M4620" s="18">
        <f>IF(D4620="","",IF(AND(K4620&gt;0,L4620=1),"Yes","No"))</f>
        <v/>
      </c>
      <c r="N4620" s="48">
        <f>IF(D4620="","",N4520+F4620)</f>
        <v/>
      </c>
      <c r="O4620" s="47">
        <f>IF(D4620="","",IF(AND(K4620=0,K4520&gt;0),C4620,""))</f>
        <v/>
      </c>
    </row>
    <row r="4621">
      <c r="A4621" s="49">
        <f>IF(B4621="","",DATE(YEAR('Debt Inputs'!$E$2),MONTH('Debt Inputs'!$E$2)+46,1))</f>
        <v/>
      </c>
      <c r="B4621" s="23">
        <f>IF('Debt Inputs'!A21="","",'Debt Inputs'!A21)</f>
        <v/>
      </c>
      <c r="C4621" s="24">
        <f>IF(B4621="","",IFERROR(VLOOKUP(B4621,'Debt Inputs'!$A$6:$M$105,2,FALSE),""))</f>
        <v/>
      </c>
      <c r="D4621" s="50">
        <f>IF(B4621="","",K4521)</f>
        <v/>
      </c>
      <c r="E4621" s="26">
        <f>IF(B4621="","",IFERROR(VLOOKUP(B4621,'Debt Inputs'!$A$6:$M$105,5,FALSE),0))</f>
        <v/>
      </c>
      <c r="F4621" s="50">
        <f>IF(D4621="","",IFERROR(D4621*E4621/12,0))</f>
        <v/>
      </c>
      <c r="G4621" s="50">
        <f>IF(D4621="","",MIN(IFERROR(VLOOKUP(B4621,'Debt Inputs'!$A$6:$M$105,7,FALSE),0),D4621+F4621))</f>
        <v/>
      </c>
      <c r="H4621" s="50">
        <f>IF(D4621="","",IF(L4621=1,MAX(0,'Debt Inputs'!$B$2-SUM($G$4606:$G$4705)),0))</f>
        <v/>
      </c>
      <c r="I4621" s="50">
        <f>IF(D4621="","",MIN(D4621+F4621,G4621+H4621))</f>
        <v/>
      </c>
      <c r="J4621" s="50">
        <f>IF(D4621="","",MIN(D4621,MAX(0,I4621-F4621)))</f>
        <v/>
      </c>
      <c r="K4621" s="50">
        <f>IF(D4621="","",MAX(0,D4621+F4621-I4621))</f>
        <v/>
      </c>
      <c r="L4621" s="23">
        <f>IF(D4621="","",IF(D4621&lt;=0,"",1+COUNTIFS($D$4606:$D$4705,"&gt;0",$E$4606:$E$4705,"&gt;"&amp;E4621)))</f>
        <v/>
      </c>
      <c r="M4621" s="23">
        <f>IF(D4621="","",IF(AND(K4621&gt;0,L4621=1),"Yes","No"))</f>
        <v/>
      </c>
      <c r="N4621" s="50">
        <f>IF(D4621="","",N4521+F4621)</f>
        <v/>
      </c>
      <c r="O4621" s="49">
        <f>IF(D4621="","",IF(AND(K4621=0,K4521&gt;0),C4621,""))</f>
        <v/>
      </c>
    </row>
    <row r="4622">
      <c r="A4622" s="47">
        <f>IF(B4622="","",DATE(YEAR('Debt Inputs'!$E$2),MONTH('Debt Inputs'!$E$2)+46,1))</f>
        <v/>
      </c>
      <c r="B4622" s="18">
        <f>IF('Debt Inputs'!A22="","",'Debt Inputs'!A22)</f>
        <v/>
      </c>
      <c r="C4622" s="19">
        <f>IF(B4622="","",IFERROR(VLOOKUP(B4622,'Debt Inputs'!$A$6:$M$105,2,FALSE),""))</f>
        <v/>
      </c>
      <c r="D4622" s="48">
        <f>IF(B4622="","",K4522)</f>
        <v/>
      </c>
      <c r="E4622" s="21">
        <f>IF(B4622="","",IFERROR(VLOOKUP(B4622,'Debt Inputs'!$A$6:$M$105,5,FALSE),0))</f>
        <v/>
      </c>
      <c r="F4622" s="48">
        <f>IF(D4622="","",IFERROR(D4622*E4622/12,0))</f>
        <v/>
      </c>
      <c r="G4622" s="48">
        <f>IF(D4622="","",MIN(IFERROR(VLOOKUP(B4622,'Debt Inputs'!$A$6:$M$105,7,FALSE),0),D4622+F4622))</f>
        <v/>
      </c>
      <c r="H4622" s="48">
        <f>IF(D4622="","",IF(L4622=1,MAX(0,'Debt Inputs'!$B$2-SUM($G$4606:$G$4705)),0))</f>
        <v/>
      </c>
      <c r="I4622" s="48">
        <f>IF(D4622="","",MIN(D4622+F4622,G4622+H4622))</f>
        <v/>
      </c>
      <c r="J4622" s="48">
        <f>IF(D4622="","",MIN(D4622,MAX(0,I4622-F4622)))</f>
        <v/>
      </c>
      <c r="K4622" s="48">
        <f>IF(D4622="","",MAX(0,D4622+F4622-I4622))</f>
        <v/>
      </c>
      <c r="L4622" s="18">
        <f>IF(D4622="","",IF(D4622&lt;=0,"",1+COUNTIFS($D$4606:$D$4705,"&gt;0",$E$4606:$E$4705,"&gt;"&amp;E4622)))</f>
        <v/>
      </c>
      <c r="M4622" s="18">
        <f>IF(D4622="","",IF(AND(K4622&gt;0,L4622=1),"Yes","No"))</f>
        <v/>
      </c>
      <c r="N4622" s="48">
        <f>IF(D4622="","",N4522+F4622)</f>
        <v/>
      </c>
      <c r="O4622" s="47">
        <f>IF(D4622="","",IF(AND(K4622=0,K4522&gt;0),C4622,""))</f>
        <v/>
      </c>
    </row>
    <row r="4623">
      <c r="A4623" s="49">
        <f>IF(B4623="","",DATE(YEAR('Debt Inputs'!$E$2),MONTH('Debt Inputs'!$E$2)+46,1))</f>
        <v/>
      </c>
      <c r="B4623" s="23">
        <f>IF('Debt Inputs'!A23="","",'Debt Inputs'!A23)</f>
        <v/>
      </c>
      <c r="C4623" s="24">
        <f>IF(B4623="","",IFERROR(VLOOKUP(B4623,'Debt Inputs'!$A$6:$M$105,2,FALSE),""))</f>
        <v/>
      </c>
      <c r="D4623" s="50">
        <f>IF(B4623="","",K4523)</f>
        <v/>
      </c>
      <c r="E4623" s="26">
        <f>IF(B4623="","",IFERROR(VLOOKUP(B4623,'Debt Inputs'!$A$6:$M$105,5,FALSE),0))</f>
        <v/>
      </c>
      <c r="F4623" s="50">
        <f>IF(D4623="","",IFERROR(D4623*E4623/12,0))</f>
        <v/>
      </c>
      <c r="G4623" s="50">
        <f>IF(D4623="","",MIN(IFERROR(VLOOKUP(B4623,'Debt Inputs'!$A$6:$M$105,7,FALSE),0),D4623+F4623))</f>
        <v/>
      </c>
      <c r="H4623" s="50">
        <f>IF(D4623="","",IF(L4623=1,MAX(0,'Debt Inputs'!$B$2-SUM($G$4606:$G$4705)),0))</f>
        <v/>
      </c>
      <c r="I4623" s="50">
        <f>IF(D4623="","",MIN(D4623+F4623,G4623+H4623))</f>
        <v/>
      </c>
      <c r="J4623" s="50">
        <f>IF(D4623="","",MIN(D4623,MAX(0,I4623-F4623)))</f>
        <v/>
      </c>
      <c r="K4623" s="50">
        <f>IF(D4623="","",MAX(0,D4623+F4623-I4623))</f>
        <v/>
      </c>
      <c r="L4623" s="23">
        <f>IF(D4623="","",IF(D4623&lt;=0,"",1+COUNTIFS($D$4606:$D$4705,"&gt;0",$E$4606:$E$4705,"&gt;"&amp;E4623)))</f>
        <v/>
      </c>
      <c r="M4623" s="23">
        <f>IF(D4623="","",IF(AND(K4623&gt;0,L4623=1),"Yes","No"))</f>
        <v/>
      </c>
      <c r="N4623" s="50">
        <f>IF(D4623="","",N4523+F4623)</f>
        <v/>
      </c>
      <c r="O4623" s="49">
        <f>IF(D4623="","",IF(AND(K4623=0,K4523&gt;0),C4623,""))</f>
        <v/>
      </c>
    </row>
    <row r="4624">
      <c r="A4624" s="47">
        <f>IF(B4624="","",DATE(YEAR('Debt Inputs'!$E$2),MONTH('Debt Inputs'!$E$2)+46,1))</f>
        <v/>
      </c>
      <c r="B4624" s="18">
        <f>IF('Debt Inputs'!A24="","",'Debt Inputs'!A24)</f>
        <v/>
      </c>
      <c r="C4624" s="19">
        <f>IF(B4624="","",IFERROR(VLOOKUP(B4624,'Debt Inputs'!$A$6:$M$105,2,FALSE),""))</f>
        <v/>
      </c>
      <c r="D4624" s="48">
        <f>IF(B4624="","",K4524)</f>
        <v/>
      </c>
      <c r="E4624" s="21">
        <f>IF(B4624="","",IFERROR(VLOOKUP(B4624,'Debt Inputs'!$A$6:$M$105,5,FALSE),0))</f>
        <v/>
      </c>
      <c r="F4624" s="48">
        <f>IF(D4624="","",IFERROR(D4624*E4624/12,0))</f>
        <v/>
      </c>
      <c r="G4624" s="48">
        <f>IF(D4624="","",MIN(IFERROR(VLOOKUP(B4624,'Debt Inputs'!$A$6:$M$105,7,FALSE),0),D4624+F4624))</f>
        <v/>
      </c>
      <c r="H4624" s="48">
        <f>IF(D4624="","",IF(L4624=1,MAX(0,'Debt Inputs'!$B$2-SUM($G$4606:$G$4705)),0))</f>
        <v/>
      </c>
      <c r="I4624" s="48">
        <f>IF(D4624="","",MIN(D4624+F4624,G4624+H4624))</f>
        <v/>
      </c>
      <c r="J4624" s="48">
        <f>IF(D4624="","",MIN(D4624,MAX(0,I4624-F4624)))</f>
        <v/>
      </c>
      <c r="K4624" s="48">
        <f>IF(D4624="","",MAX(0,D4624+F4624-I4624))</f>
        <v/>
      </c>
      <c r="L4624" s="18">
        <f>IF(D4624="","",IF(D4624&lt;=0,"",1+COUNTIFS($D$4606:$D$4705,"&gt;0",$E$4606:$E$4705,"&gt;"&amp;E4624)))</f>
        <v/>
      </c>
      <c r="M4624" s="18">
        <f>IF(D4624="","",IF(AND(K4624&gt;0,L4624=1),"Yes","No"))</f>
        <v/>
      </c>
      <c r="N4624" s="48">
        <f>IF(D4624="","",N4524+F4624)</f>
        <v/>
      </c>
      <c r="O4624" s="47">
        <f>IF(D4624="","",IF(AND(K4624=0,K4524&gt;0),C4624,""))</f>
        <v/>
      </c>
    </row>
    <row r="4625">
      <c r="A4625" s="49">
        <f>IF(B4625="","",DATE(YEAR('Debt Inputs'!$E$2),MONTH('Debt Inputs'!$E$2)+46,1))</f>
        <v/>
      </c>
      <c r="B4625" s="23">
        <f>IF('Debt Inputs'!A25="","",'Debt Inputs'!A25)</f>
        <v/>
      </c>
      <c r="C4625" s="24">
        <f>IF(B4625="","",IFERROR(VLOOKUP(B4625,'Debt Inputs'!$A$6:$M$105,2,FALSE),""))</f>
        <v/>
      </c>
      <c r="D4625" s="50">
        <f>IF(B4625="","",K4525)</f>
        <v/>
      </c>
      <c r="E4625" s="26">
        <f>IF(B4625="","",IFERROR(VLOOKUP(B4625,'Debt Inputs'!$A$6:$M$105,5,FALSE),0))</f>
        <v/>
      </c>
      <c r="F4625" s="50">
        <f>IF(D4625="","",IFERROR(D4625*E4625/12,0))</f>
        <v/>
      </c>
      <c r="G4625" s="50">
        <f>IF(D4625="","",MIN(IFERROR(VLOOKUP(B4625,'Debt Inputs'!$A$6:$M$105,7,FALSE),0),D4625+F4625))</f>
        <v/>
      </c>
      <c r="H4625" s="50">
        <f>IF(D4625="","",IF(L4625=1,MAX(0,'Debt Inputs'!$B$2-SUM($G$4606:$G$4705)),0))</f>
        <v/>
      </c>
      <c r="I4625" s="50">
        <f>IF(D4625="","",MIN(D4625+F4625,G4625+H4625))</f>
        <v/>
      </c>
      <c r="J4625" s="50">
        <f>IF(D4625="","",MIN(D4625,MAX(0,I4625-F4625)))</f>
        <v/>
      </c>
      <c r="K4625" s="50">
        <f>IF(D4625="","",MAX(0,D4625+F4625-I4625))</f>
        <v/>
      </c>
      <c r="L4625" s="23">
        <f>IF(D4625="","",IF(D4625&lt;=0,"",1+COUNTIFS($D$4606:$D$4705,"&gt;0",$E$4606:$E$4705,"&gt;"&amp;E4625)))</f>
        <v/>
      </c>
      <c r="M4625" s="23">
        <f>IF(D4625="","",IF(AND(K4625&gt;0,L4625=1),"Yes","No"))</f>
        <v/>
      </c>
      <c r="N4625" s="50">
        <f>IF(D4625="","",N4525+F4625)</f>
        <v/>
      </c>
      <c r="O4625" s="49">
        <f>IF(D4625="","",IF(AND(K4625=0,K4525&gt;0),C4625,""))</f>
        <v/>
      </c>
    </row>
    <row r="4626">
      <c r="A4626" s="47">
        <f>IF(B4626="","",DATE(YEAR('Debt Inputs'!$E$2),MONTH('Debt Inputs'!$E$2)+46,1))</f>
        <v/>
      </c>
      <c r="B4626" s="18">
        <f>IF('Debt Inputs'!A26="","",'Debt Inputs'!A26)</f>
        <v/>
      </c>
      <c r="C4626" s="19">
        <f>IF(B4626="","",IFERROR(VLOOKUP(B4626,'Debt Inputs'!$A$6:$M$105,2,FALSE),""))</f>
        <v/>
      </c>
      <c r="D4626" s="48">
        <f>IF(B4626="","",K4526)</f>
        <v/>
      </c>
      <c r="E4626" s="21">
        <f>IF(B4626="","",IFERROR(VLOOKUP(B4626,'Debt Inputs'!$A$6:$M$105,5,FALSE),0))</f>
        <v/>
      </c>
      <c r="F4626" s="48">
        <f>IF(D4626="","",IFERROR(D4626*E4626/12,0))</f>
        <v/>
      </c>
      <c r="G4626" s="48">
        <f>IF(D4626="","",MIN(IFERROR(VLOOKUP(B4626,'Debt Inputs'!$A$6:$M$105,7,FALSE),0),D4626+F4626))</f>
        <v/>
      </c>
      <c r="H4626" s="48">
        <f>IF(D4626="","",IF(L4626=1,MAX(0,'Debt Inputs'!$B$2-SUM($G$4606:$G$4705)),0))</f>
        <v/>
      </c>
      <c r="I4626" s="48">
        <f>IF(D4626="","",MIN(D4626+F4626,G4626+H4626))</f>
        <v/>
      </c>
      <c r="J4626" s="48">
        <f>IF(D4626="","",MIN(D4626,MAX(0,I4626-F4626)))</f>
        <v/>
      </c>
      <c r="K4626" s="48">
        <f>IF(D4626="","",MAX(0,D4626+F4626-I4626))</f>
        <v/>
      </c>
      <c r="L4626" s="18">
        <f>IF(D4626="","",IF(D4626&lt;=0,"",1+COUNTIFS($D$4606:$D$4705,"&gt;0",$E$4606:$E$4705,"&gt;"&amp;E4626)))</f>
        <v/>
      </c>
      <c r="M4626" s="18">
        <f>IF(D4626="","",IF(AND(K4626&gt;0,L4626=1),"Yes","No"))</f>
        <v/>
      </c>
      <c r="N4626" s="48">
        <f>IF(D4626="","",N4526+F4626)</f>
        <v/>
      </c>
      <c r="O4626" s="47">
        <f>IF(D4626="","",IF(AND(K4626=0,K4526&gt;0),C4626,""))</f>
        <v/>
      </c>
    </row>
    <row r="4627">
      <c r="A4627" s="49">
        <f>IF(B4627="","",DATE(YEAR('Debt Inputs'!$E$2),MONTH('Debt Inputs'!$E$2)+46,1))</f>
        <v/>
      </c>
      <c r="B4627" s="23">
        <f>IF('Debt Inputs'!A27="","",'Debt Inputs'!A27)</f>
        <v/>
      </c>
      <c r="C4627" s="24">
        <f>IF(B4627="","",IFERROR(VLOOKUP(B4627,'Debt Inputs'!$A$6:$M$105,2,FALSE),""))</f>
        <v/>
      </c>
      <c r="D4627" s="50">
        <f>IF(B4627="","",K4527)</f>
        <v/>
      </c>
      <c r="E4627" s="26">
        <f>IF(B4627="","",IFERROR(VLOOKUP(B4627,'Debt Inputs'!$A$6:$M$105,5,FALSE),0))</f>
        <v/>
      </c>
      <c r="F4627" s="50">
        <f>IF(D4627="","",IFERROR(D4627*E4627/12,0))</f>
        <v/>
      </c>
      <c r="G4627" s="50">
        <f>IF(D4627="","",MIN(IFERROR(VLOOKUP(B4627,'Debt Inputs'!$A$6:$M$105,7,FALSE),0),D4627+F4627))</f>
        <v/>
      </c>
      <c r="H4627" s="50">
        <f>IF(D4627="","",IF(L4627=1,MAX(0,'Debt Inputs'!$B$2-SUM($G$4606:$G$4705)),0))</f>
        <v/>
      </c>
      <c r="I4627" s="50">
        <f>IF(D4627="","",MIN(D4627+F4627,G4627+H4627))</f>
        <v/>
      </c>
      <c r="J4627" s="50">
        <f>IF(D4627="","",MIN(D4627,MAX(0,I4627-F4627)))</f>
        <v/>
      </c>
      <c r="K4627" s="50">
        <f>IF(D4627="","",MAX(0,D4627+F4627-I4627))</f>
        <v/>
      </c>
      <c r="L4627" s="23">
        <f>IF(D4627="","",IF(D4627&lt;=0,"",1+COUNTIFS($D$4606:$D$4705,"&gt;0",$E$4606:$E$4705,"&gt;"&amp;E4627)))</f>
        <v/>
      </c>
      <c r="M4627" s="23">
        <f>IF(D4627="","",IF(AND(K4627&gt;0,L4627=1),"Yes","No"))</f>
        <v/>
      </c>
      <c r="N4627" s="50">
        <f>IF(D4627="","",N4527+F4627)</f>
        <v/>
      </c>
      <c r="O4627" s="49">
        <f>IF(D4627="","",IF(AND(K4627=0,K4527&gt;0),C4627,""))</f>
        <v/>
      </c>
    </row>
    <row r="4628">
      <c r="A4628" s="47">
        <f>IF(B4628="","",DATE(YEAR('Debt Inputs'!$E$2),MONTH('Debt Inputs'!$E$2)+46,1))</f>
        <v/>
      </c>
      <c r="B4628" s="18">
        <f>IF('Debt Inputs'!A28="","",'Debt Inputs'!A28)</f>
        <v/>
      </c>
      <c r="C4628" s="19">
        <f>IF(B4628="","",IFERROR(VLOOKUP(B4628,'Debt Inputs'!$A$6:$M$105,2,FALSE),""))</f>
        <v/>
      </c>
      <c r="D4628" s="48">
        <f>IF(B4628="","",K4528)</f>
        <v/>
      </c>
      <c r="E4628" s="21">
        <f>IF(B4628="","",IFERROR(VLOOKUP(B4628,'Debt Inputs'!$A$6:$M$105,5,FALSE),0))</f>
        <v/>
      </c>
      <c r="F4628" s="48">
        <f>IF(D4628="","",IFERROR(D4628*E4628/12,0))</f>
        <v/>
      </c>
      <c r="G4628" s="48">
        <f>IF(D4628="","",MIN(IFERROR(VLOOKUP(B4628,'Debt Inputs'!$A$6:$M$105,7,FALSE),0),D4628+F4628))</f>
        <v/>
      </c>
      <c r="H4628" s="48">
        <f>IF(D4628="","",IF(L4628=1,MAX(0,'Debt Inputs'!$B$2-SUM($G$4606:$G$4705)),0))</f>
        <v/>
      </c>
      <c r="I4628" s="48">
        <f>IF(D4628="","",MIN(D4628+F4628,G4628+H4628))</f>
        <v/>
      </c>
      <c r="J4628" s="48">
        <f>IF(D4628="","",MIN(D4628,MAX(0,I4628-F4628)))</f>
        <v/>
      </c>
      <c r="K4628" s="48">
        <f>IF(D4628="","",MAX(0,D4628+F4628-I4628))</f>
        <v/>
      </c>
      <c r="L4628" s="18">
        <f>IF(D4628="","",IF(D4628&lt;=0,"",1+COUNTIFS($D$4606:$D$4705,"&gt;0",$E$4606:$E$4705,"&gt;"&amp;E4628)))</f>
        <v/>
      </c>
      <c r="M4628" s="18">
        <f>IF(D4628="","",IF(AND(K4628&gt;0,L4628=1),"Yes","No"))</f>
        <v/>
      </c>
      <c r="N4628" s="48">
        <f>IF(D4628="","",N4528+F4628)</f>
        <v/>
      </c>
      <c r="O4628" s="47">
        <f>IF(D4628="","",IF(AND(K4628=0,K4528&gt;0),C4628,""))</f>
        <v/>
      </c>
    </row>
    <row r="4629">
      <c r="A4629" s="49">
        <f>IF(B4629="","",DATE(YEAR('Debt Inputs'!$E$2),MONTH('Debt Inputs'!$E$2)+46,1))</f>
        <v/>
      </c>
      <c r="B4629" s="23">
        <f>IF('Debt Inputs'!A29="","",'Debt Inputs'!A29)</f>
        <v/>
      </c>
      <c r="C4629" s="24">
        <f>IF(B4629="","",IFERROR(VLOOKUP(B4629,'Debt Inputs'!$A$6:$M$105,2,FALSE),""))</f>
        <v/>
      </c>
      <c r="D4629" s="50">
        <f>IF(B4629="","",K4529)</f>
        <v/>
      </c>
      <c r="E4629" s="26">
        <f>IF(B4629="","",IFERROR(VLOOKUP(B4629,'Debt Inputs'!$A$6:$M$105,5,FALSE),0))</f>
        <v/>
      </c>
      <c r="F4629" s="50">
        <f>IF(D4629="","",IFERROR(D4629*E4629/12,0))</f>
        <v/>
      </c>
      <c r="G4629" s="50">
        <f>IF(D4629="","",MIN(IFERROR(VLOOKUP(B4629,'Debt Inputs'!$A$6:$M$105,7,FALSE),0),D4629+F4629))</f>
        <v/>
      </c>
      <c r="H4629" s="50">
        <f>IF(D4629="","",IF(L4629=1,MAX(0,'Debt Inputs'!$B$2-SUM($G$4606:$G$4705)),0))</f>
        <v/>
      </c>
      <c r="I4629" s="50">
        <f>IF(D4629="","",MIN(D4629+F4629,G4629+H4629))</f>
        <v/>
      </c>
      <c r="J4629" s="50">
        <f>IF(D4629="","",MIN(D4629,MAX(0,I4629-F4629)))</f>
        <v/>
      </c>
      <c r="K4629" s="50">
        <f>IF(D4629="","",MAX(0,D4629+F4629-I4629))</f>
        <v/>
      </c>
      <c r="L4629" s="23">
        <f>IF(D4629="","",IF(D4629&lt;=0,"",1+COUNTIFS($D$4606:$D$4705,"&gt;0",$E$4606:$E$4705,"&gt;"&amp;E4629)))</f>
        <v/>
      </c>
      <c r="M4629" s="23">
        <f>IF(D4629="","",IF(AND(K4629&gt;0,L4629=1),"Yes","No"))</f>
        <v/>
      </c>
      <c r="N4629" s="50">
        <f>IF(D4629="","",N4529+F4629)</f>
        <v/>
      </c>
      <c r="O4629" s="49">
        <f>IF(D4629="","",IF(AND(K4629=0,K4529&gt;0),C4629,""))</f>
        <v/>
      </c>
    </row>
    <row r="4630">
      <c r="A4630" s="47">
        <f>IF(B4630="","",DATE(YEAR('Debt Inputs'!$E$2),MONTH('Debt Inputs'!$E$2)+46,1))</f>
        <v/>
      </c>
      <c r="B4630" s="18">
        <f>IF('Debt Inputs'!A30="","",'Debt Inputs'!A30)</f>
        <v/>
      </c>
      <c r="C4630" s="19">
        <f>IF(B4630="","",IFERROR(VLOOKUP(B4630,'Debt Inputs'!$A$6:$M$105,2,FALSE),""))</f>
        <v/>
      </c>
      <c r="D4630" s="48">
        <f>IF(B4630="","",K4530)</f>
        <v/>
      </c>
      <c r="E4630" s="21">
        <f>IF(B4630="","",IFERROR(VLOOKUP(B4630,'Debt Inputs'!$A$6:$M$105,5,FALSE),0))</f>
        <v/>
      </c>
      <c r="F4630" s="48">
        <f>IF(D4630="","",IFERROR(D4630*E4630/12,0))</f>
        <v/>
      </c>
      <c r="G4630" s="48">
        <f>IF(D4630="","",MIN(IFERROR(VLOOKUP(B4630,'Debt Inputs'!$A$6:$M$105,7,FALSE),0),D4630+F4630))</f>
        <v/>
      </c>
      <c r="H4630" s="48">
        <f>IF(D4630="","",IF(L4630=1,MAX(0,'Debt Inputs'!$B$2-SUM($G$4606:$G$4705)),0))</f>
        <v/>
      </c>
      <c r="I4630" s="48">
        <f>IF(D4630="","",MIN(D4630+F4630,G4630+H4630))</f>
        <v/>
      </c>
      <c r="J4630" s="48">
        <f>IF(D4630="","",MIN(D4630,MAX(0,I4630-F4630)))</f>
        <v/>
      </c>
      <c r="K4630" s="48">
        <f>IF(D4630="","",MAX(0,D4630+F4630-I4630))</f>
        <v/>
      </c>
      <c r="L4630" s="18">
        <f>IF(D4630="","",IF(D4630&lt;=0,"",1+COUNTIFS($D$4606:$D$4705,"&gt;0",$E$4606:$E$4705,"&gt;"&amp;E4630)))</f>
        <v/>
      </c>
      <c r="M4630" s="18">
        <f>IF(D4630="","",IF(AND(K4630&gt;0,L4630=1),"Yes","No"))</f>
        <v/>
      </c>
      <c r="N4630" s="48">
        <f>IF(D4630="","",N4530+F4630)</f>
        <v/>
      </c>
      <c r="O4630" s="47">
        <f>IF(D4630="","",IF(AND(K4630=0,K4530&gt;0),C4630,""))</f>
        <v/>
      </c>
    </row>
    <row r="4631">
      <c r="A4631" s="49">
        <f>IF(B4631="","",DATE(YEAR('Debt Inputs'!$E$2),MONTH('Debt Inputs'!$E$2)+46,1))</f>
        <v/>
      </c>
      <c r="B4631" s="23">
        <f>IF('Debt Inputs'!A31="","",'Debt Inputs'!A31)</f>
        <v/>
      </c>
      <c r="C4631" s="24">
        <f>IF(B4631="","",IFERROR(VLOOKUP(B4631,'Debt Inputs'!$A$6:$M$105,2,FALSE),""))</f>
        <v/>
      </c>
      <c r="D4631" s="50">
        <f>IF(B4631="","",K4531)</f>
        <v/>
      </c>
      <c r="E4631" s="26">
        <f>IF(B4631="","",IFERROR(VLOOKUP(B4631,'Debt Inputs'!$A$6:$M$105,5,FALSE),0))</f>
        <v/>
      </c>
      <c r="F4631" s="50">
        <f>IF(D4631="","",IFERROR(D4631*E4631/12,0))</f>
        <v/>
      </c>
      <c r="G4631" s="50">
        <f>IF(D4631="","",MIN(IFERROR(VLOOKUP(B4631,'Debt Inputs'!$A$6:$M$105,7,FALSE),0),D4631+F4631))</f>
        <v/>
      </c>
      <c r="H4631" s="50">
        <f>IF(D4631="","",IF(L4631=1,MAX(0,'Debt Inputs'!$B$2-SUM($G$4606:$G$4705)),0))</f>
        <v/>
      </c>
      <c r="I4631" s="50">
        <f>IF(D4631="","",MIN(D4631+F4631,G4631+H4631))</f>
        <v/>
      </c>
      <c r="J4631" s="50">
        <f>IF(D4631="","",MIN(D4631,MAX(0,I4631-F4631)))</f>
        <v/>
      </c>
      <c r="K4631" s="50">
        <f>IF(D4631="","",MAX(0,D4631+F4631-I4631))</f>
        <v/>
      </c>
      <c r="L4631" s="23">
        <f>IF(D4631="","",IF(D4631&lt;=0,"",1+COUNTIFS($D$4606:$D$4705,"&gt;0",$E$4606:$E$4705,"&gt;"&amp;E4631)))</f>
        <v/>
      </c>
      <c r="M4631" s="23">
        <f>IF(D4631="","",IF(AND(K4631&gt;0,L4631=1),"Yes","No"))</f>
        <v/>
      </c>
      <c r="N4631" s="50">
        <f>IF(D4631="","",N4531+F4631)</f>
        <v/>
      </c>
      <c r="O4631" s="49">
        <f>IF(D4631="","",IF(AND(K4631=0,K4531&gt;0),C4631,""))</f>
        <v/>
      </c>
    </row>
    <row r="4632">
      <c r="A4632" s="47">
        <f>IF(B4632="","",DATE(YEAR('Debt Inputs'!$E$2),MONTH('Debt Inputs'!$E$2)+46,1))</f>
        <v/>
      </c>
      <c r="B4632" s="18">
        <f>IF('Debt Inputs'!A32="","",'Debt Inputs'!A32)</f>
        <v/>
      </c>
      <c r="C4632" s="19">
        <f>IF(B4632="","",IFERROR(VLOOKUP(B4632,'Debt Inputs'!$A$6:$M$105,2,FALSE),""))</f>
        <v/>
      </c>
      <c r="D4632" s="48">
        <f>IF(B4632="","",K4532)</f>
        <v/>
      </c>
      <c r="E4632" s="21">
        <f>IF(B4632="","",IFERROR(VLOOKUP(B4632,'Debt Inputs'!$A$6:$M$105,5,FALSE),0))</f>
        <v/>
      </c>
      <c r="F4632" s="48">
        <f>IF(D4632="","",IFERROR(D4632*E4632/12,0))</f>
        <v/>
      </c>
      <c r="G4632" s="48">
        <f>IF(D4632="","",MIN(IFERROR(VLOOKUP(B4632,'Debt Inputs'!$A$6:$M$105,7,FALSE),0),D4632+F4632))</f>
        <v/>
      </c>
      <c r="H4632" s="48">
        <f>IF(D4632="","",IF(L4632=1,MAX(0,'Debt Inputs'!$B$2-SUM($G$4606:$G$4705)),0))</f>
        <v/>
      </c>
      <c r="I4632" s="48">
        <f>IF(D4632="","",MIN(D4632+F4632,G4632+H4632))</f>
        <v/>
      </c>
      <c r="J4632" s="48">
        <f>IF(D4632="","",MIN(D4632,MAX(0,I4632-F4632)))</f>
        <v/>
      </c>
      <c r="K4632" s="48">
        <f>IF(D4632="","",MAX(0,D4632+F4632-I4632))</f>
        <v/>
      </c>
      <c r="L4632" s="18">
        <f>IF(D4632="","",IF(D4632&lt;=0,"",1+COUNTIFS($D$4606:$D$4705,"&gt;0",$E$4606:$E$4705,"&gt;"&amp;E4632)))</f>
        <v/>
      </c>
      <c r="M4632" s="18">
        <f>IF(D4632="","",IF(AND(K4632&gt;0,L4632=1),"Yes","No"))</f>
        <v/>
      </c>
      <c r="N4632" s="48">
        <f>IF(D4632="","",N4532+F4632)</f>
        <v/>
      </c>
      <c r="O4632" s="47">
        <f>IF(D4632="","",IF(AND(K4632=0,K4532&gt;0),C4632,""))</f>
        <v/>
      </c>
    </row>
    <row r="4633">
      <c r="A4633" s="49">
        <f>IF(B4633="","",DATE(YEAR('Debt Inputs'!$E$2),MONTH('Debt Inputs'!$E$2)+46,1))</f>
        <v/>
      </c>
      <c r="B4633" s="23">
        <f>IF('Debt Inputs'!A33="","",'Debt Inputs'!A33)</f>
        <v/>
      </c>
      <c r="C4633" s="24">
        <f>IF(B4633="","",IFERROR(VLOOKUP(B4633,'Debt Inputs'!$A$6:$M$105,2,FALSE),""))</f>
        <v/>
      </c>
      <c r="D4633" s="50">
        <f>IF(B4633="","",K4533)</f>
        <v/>
      </c>
      <c r="E4633" s="26">
        <f>IF(B4633="","",IFERROR(VLOOKUP(B4633,'Debt Inputs'!$A$6:$M$105,5,FALSE),0))</f>
        <v/>
      </c>
      <c r="F4633" s="50">
        <f>IF(D4633="","",IFERROR(D4633*E4633/12,0))</f>
        <v/>
      </c>
      <c r="G4633" s="50">
        <f>IF(D4633="","",MIN(IFERROR(VLOOKUP(B4633,'Debt Inputs'!$A$6:$M$105,7,FALSE),0),D4633+F4633))</f>
        <v/>
      </c>
      <c r="H4633" s="50">
        <f>IF(D4633="","",IF(L4633=1,MAX(0,'Debt Inputs'!$B$2-SUM($G$4606:$G$4705)),0))</f>
        <v/>
      </c>
      <c r="I4633" s="50">
        <f>IF(D4633="","",MIN(D4633+F4633,G4633+H4633))</f>
        <v/>
      </c>
      <c r="J4633" s="50">
        <f>IF(D4633="","",MIN(D4633,MAX(0,I4633-F4633)))</f>
        <v/>
      </c>
      <c r="K4633" s="50">
        <f>IF(D4633="","",MAX(0,D4633+F4633-I4633))</f>
        <v/>
      </c>
      <c r="L4633" s="23">
        <f>IF(D4633="","",IF(D4633&lt;=0,"",1+COUNTIFS($D$4606:$D$4705,"&gt;0",$E$4606:$E$4705,"&gt;"&amp;E4633)))</f>
        <v/>
      </c>
      <c r="M4633" s="23">
        <f>IF(D4633="","",IF(AND(K4633&gt;0,L4633=1),"Yes","No"))</f>
        <v/>
      </c>
      <c r="N4633" s="50">
        <f>IF(D4633="","",N4533+F4633)</f>
        <v/>
      </c>
      <c r="O4633" s="49">
        <f>IF(D4633="","",IF(AND(K4633=0,K4533&gt;0),C4633,""))</f>
        <v/>
      </c>
    </row>
    <row r="4634">
      <c r="A4634" s="47">
        <f>IF(B4634="","",DATE(YEAR('Debt Inputs'!$E$2),MONTH('Debt Inputs'!$E$2)+46,1))</f>
        <v/>
      </c>
      <c r="B4634" s="18">
        <f>IF('Debt Inputs'!A34="","",'Debt Inputs'!A34)</f>
        <v/>
      </c>
      <c r="C4634" s="19">
        <f>IF(B4634="","",IFERROR(VLOOKUP(B4634,'Debt Inputs'!$A$6:$M$105,2,FALSE),""))</f>
        <v/>
      </c>
      <c r="D4634" s="48">
        <f>IF(B4634="","",K4534)</f>
        <v/>
      </c>
      <c r="E4634" s="21">
        <f>IF(B4634="","",IFERROR(VLOOKUP(B4634,'Debt Inputs'!$A$6:$M$105,5,FALSE),0))</f>
        <v/>
      </c>
      <c r="F4634" s="48">
        <f>IF(D4634="","",IFERROR(D4634*E4634/12,0))</f>
        <v/>
      </c>
      <c r="G4634" s="48">
        <f>IF(D4634="","",MIN(IFERROR(VLOOKUP(B4634,'Debt Inputs'!$A$6:$M$105,7,FALSE),0),D4634+F4634))</f>
        <v/>
      </c>
      <c r="H4634" s="48">
        <f>IF(D4634="","",IF(L4634=1,MAX(0,'Debt Inputs'!$B$2-SUM($G$4606:$G$4705)),0))</f>
        <v/>
      </c>
      <c r="I4634" s="48">
        <f>IF(D4634="","",MIN(D4634+F4634,G4634+H4634))</f>
        <v/>
      </c>
      <c r="J4634" s="48">
        <f>IF(D4634="","",MIN(D4634,MAX(0,I4634-F4634)))</f>
        <v/>
      </c>
      <c r="K4634" s="48">
        <f>IF(D4634="","",MAX(0,D4634+F4634-I4634))</f>
        <v/>
      </c>
      <c r="L4634" s="18">
        <f>IF(D4634="","",IF(D4634&lt;=0,"",1+COUNTIFS($D$4606:$D$4705,"&gt;0",$E$4606:$E$4705,"&gt;"&amp;E4634)))</f>
        <v/>
      </c>
      <c r="M4634" s="18">
        <f>IF(D4634="","",IF(AND(K4634&gt;0,L4634=1),"Yes","No"))</f>
        <v/>
      </c>
      <c r="N4634" s="48">
        <f>IF(D4634="","",N4534+F4634)</f>
        <v/>
      </c>
      <c r="O4634" s="47">
        <f>IF(D4634="","",IF(AND(K4634=0,K4534&gt;0),C4634,""))</f>
        <v/>
      </c>
    </row>
    <row r="4635">
      <c r="A4635" s="49">
        <f>IF(B4635="","",DATE(YEAR('Debt Inputs'!$E$2),MONTH('Debt Inputs'!$E$2)+46,1))</f>
        <v/>
      </c>
      <c r="B4635" s="23">
        <f>IF('Debt Inputs'!A35="","",'Debt Inputs'!A35)</f>
        <v/>
      </c>
      <c r="C4635" s="24">
        <f>IF(B4635="","",IFERROR(VLOOKUP(B4635,'Debt Inputs'!$A$6:$M$105,2,FALSE),""))</f>
        <v/>
      </c>
      <c r="D4635" s="50">
        <f>IF(B4635="","",K4535)</f>
        <v/>
      </c>
      <c r="E4635" s="26">
        <f>IF(B4635="","",IFERROR(VLOOKUP(B4635,'Debt Inputs'!$A$6:$M$105,5,FALSE),0))</f>
        <v/>
      </c>
      <c r="F4635" s="50">
        <f>IF(D4635="","",IFERROR(D4635*E4635/12,0))</f>
        <v/>
      </c>
      <c r="G4635" s="50">
        <f>IF(D4635="","",MIN(IFERROR(VLOOKUP(B4635,'Debt Inputs'!$A$6:$M$105,7,FALSE),0),D4635+F4635))</f>
        <v/>
      </c>
      <c r="H4635" s="50">
        <f>IF(D4635="","",IF(L4635=1,MAX(0,'Debt Inputs'!$B$2-SUM($G$4606:$G$4705)),0))</f>
        <v/>
      </c>
      <c r="I4635" s="50">
        <f>IF(D4635="","",MIN(D4635+F4635,G4635+H4635))</f>
        <v/>
      </c>
      <c r="J4635" s="50">
        <f>IF(D4635="","",MIN(D4635,MAX(0,I4635-F4635)))</f>
        <v/>
      </c>
      <c r="K4635" s="50">
        <f>IF(D4635="","",MAX(0,D4635+F4635-I4635))</f>
        <v/>
      </c>
      <c r="L4635" s="23">
        <f>IF(D4635="","",IF(D4635&lt;=0,"",1+COUNTIFS($D$4606:$D$4705,"&gt;0",$E$4606:$E$4705,"&gt;"&amp;E4635)))</f>
        <v/>
      </c>
      <c r="M4635" s="23">
        <f>IF(D4635="","",IF(AND(K4635&gt;0,L4635=1),"Yes","No"))</f>
        <v/>
      </c>
      <c r="N4635" s="50">
        <f>IF(D4635="","",N4535+F4635)</f>
        <v/>
      </c>
      <c r="O4635" s="49">
        <f>IF(D4635="","",IF(AND(K4635=0,K4535&gt;0),C4635,""))</f>
        <v/>
      </c>
    </row>
    <row r="4636">
      <c r="A4636" s="47">
        <f>IF(B4636="","",DATE(YEAR('Debt Inputs'!$E$2),MONTH('Debt Inputs'!$E$2)+46,1))</f>
        <v/>
      </c>
      <c r="B4636" s="18">
        <f>IF('Debt Inputs'!A36="","",'Debt Inputs'!A36)</f>
        <v/>
      </c>
      <c r="C4636" s="19">
        <f>IF(B4636="","",IFERROR(VLOOKUP(B4636,'Debt Inputs'!$A$6:$M$105,2,FALSE),""))</f>
        <v/>
      </c>
      <c r="D4636" s="48">
        <f>IF(B4636="","",K4536)</f>
        <v/>
      </c>
      <c r="E4636" s="21">
        <f>IF(B4636="","",IFERROR(VLOOKUP(B4636,'Debt Inputs'!$A$6:$M$105,5,FALSE),0))</f>
        <v/>
      </c>
      <c r="F4636" s="48">
        <f>IF(D4636="","",IFERROR(D4636*E4636/12,0))</f>
        <v/>
      </c>
      <c r="G4636" s="48">
        <f>IF(D4636="","",MIN(IFERROR(VLOOKUP(B4636,'Debt Inputs'!$A$6:$M$105,7,FALSE),0),D4636+F4636))</f>
        <v/>
      </c>
      <c r="H4636" s="48">
        <f>IF(D4636="","",IF(L4636=1,MAX(0,'Debt Inputs'!$B$2-SUM($G$4606:$G$4705)),0))</f>
        <v/>
      </c>
      <c r="I4636" s="48">
        <f>IF(D4636="","",MIN(D4636+F4636,G4636+H4636))</f>
        <v/>
      </c>
      <c r="J4636" s="48">
        <f>IF(D4636="","",MIN(D4636,MAX(0,I4636-F4636)))</f>
        <v/>
      </c>
      <c r="K4636" s="48">
        <f>IF(D4636="","",MAX(0,D4636+F4636-I4636))</f>
        <v/>
      </c>
      <c r="L4636" s="18">
        <f>IF(D4636="","",IF(D4636&lt;=0,"",1+COUNTIFS($D$4606:$D$4705,"&gt;0",$E$4606:$E$4705,"&gt;"&amp;E4636)))</f>
        <v/>
      </c>
      <c r="M4636" s="18">
        <f>IF(D4636="","",IF(AND(K4636&gt;0,L4636=1),"Yes","No"))</f>
        <v/>
      </c>
      <c r="N4636" s="48">
        <f>IF(D4636="","",N4536+F4636)</f>
        <v/>
      </c>
      <c r="O4636" s="47">
        <f>IF(D4636="","",IF(AND(K4636=0,K4536&gt;0),C4636,""))</f>
        <v/>
      </c>
    </row>
    <row r="4637">
      <c r="A4637" s="49">
        <f>IF(B4637="","",DATE(YEAR('Debt Inputs'!$E$2),MONTH('Debt Inputs'!$E$2)+46,1))</f>
        <v/>
      </c>
      <c r="B4637" s="23">
        <f>IF('Debt Inputs'!A37="","",'Debt Inputs'!A37)</f>
        <v/>
      </c>
      <c r="C4637" s="24">
        <f>IF(B4637="","",IFERROR(VLOOKUP(B4637,'Debt Inputs'!$A$6:$M$105,2,FALSE),""))</f>
        <v/>
      </c>
      <c r="D4637" s="50">
        <f>IF(B4637="","",K4537)</f>
        <v/>
      </c>
      <c r="E4637" s="26">
        <f>IF(B4637="","",IFERROR(VLOOKUP(B4637,'Debt Inputs'!$A$6:$M$105,5,FALSE),0))</f>
        <v/>
      </c>
      <c r="F4637" s="50">
        <f>IF(D4637="","",IFERROR(D4637*E4637/12,0))</f>
        <v/>
      </c>
      <c r="G4637" s="50">
        <f>IF(D4637="","",MIN(IFERROR(VLOOKUP(B4637,'Debt Inputs'!$A$6:$M$105,7,FALSE),0),D4637+F4637))</f>
        <v/>
      </c>
      <c r="H4637" s="50">
        <f>IF(D4637="","",IF(L4637=1,MAX(0,'Debt Inputs'!$B$2-SUM($G$4606:$G$4705)),0))</f>
        <v/>
      </c>
      <c r="I4637" s="50">
        <f>IF(D4637="","",MIN(D4637+F4637,G4637+H4637))</f>
        <v/>
      </c>
      <c r="J4637" s="50">
        <f>IF(D4637="","",MIN(D4637,MAX(0,I4637-F4637)))</f>
        <v/>
      </c>
      <c r="K4637" s="50">
        <f>IF(D4637="","",MAX(0,D4637+F4637-I4637))</f>
        <v/>
      </c>
      <c r="L4637" s="23">
        <f>IF(D4637="","",IF(D4637&lt;=0,"",1+COUNTIFS($D$4606:$D$4705,"&gt;0",$E$4606:$E$4705,"&gt;"&amp;E4637)))</f>
        <v/>
      </c>
      <c r="M4637" s="23">
        <f>IF(D4637="","",IF(AND(K4637&gt;0,L4637=1),"Yes","No"))</f>
        <v/>
      </c>
      <c r="N4637" s="50">
        <f>IF(D4637="","",N4537+F4637)</f>
        <v/>
      </c>
      <c r="O4637" s="49">
        <f>IF(D4637="","",IF(AND(K4637=0,K4537&gt;0),C4637,""))</f>
        <v/>
      </c>
    </row>
    <row r="4638">
      <c r="A4638" s="47">
        <f>IF(B4638="","",DATE(YEAR('Debt Inputs'!$E$2),MONTH('Debt Inputs'!$E$2)+46,1))</f>
        <v/>
      </c>
      <c r="B4638" s="18">
        <f>IF('Debt Inputs'!A38="","",'Debt Inputs'!A38)</f>
        <v/>
      </c>
      <c r="C4638" s="19">
        <f>IF(B4638="","",IFERROR(VLOOKUP(B4638,'Debt Inputs'!$A$6:$M$105,2,FALSE),""))</f>
        <v/>
      </c>
      <c r="D4638" s="48">
        <f>IF(B4638="","",K4538)</f>
        <v/>
      </c>
      <c r="E4638" s="21">
        <f>IF(B4638="","",IFERROR(VLOOKUP(B4638,'Debt Inputs'!$A$6:$M$105,5,FALSE),0))</f>
        <v/>
      </c>
      <c r="F4638" s="48">
        <f>IF(D4638="","",IFERROR(D4638*E4638/12,0))</f>
        <v/>
      </c>
      <c r="G4638" s="48">
        <f>IF(D4638="","",MIN(IFERROR(VLOOKUP(B4638,'Debt Inputs'!$A$6:$M$105,7,FALSE),0),D4638+F4638))</f>
        <v/>
      </c>
      <c r="H4638" s="48">
        <f>IF(D4638="","",IF(L4638=1,MAX(0,'Debt Inputs'!$B$2-SUM($G$4606:$G$4705)),0))</f>
        <v/>
      </c>
      <c r="I4638" s="48">
        <f>IF(D4638="","",MIN(D4638+F4638,G4638+H4638))</f>
        <v/>
      </c>
      <c r="J4638" s="48">
        <f>IF(D4638="","",MIN(D4638,MAX(0,I4638-F4638)))</f>
        <v/>
      </c>
      <c r="K4638" s="48">
        <f>IF(D4638="","",MAX(0,D4638+F4638-I4638))</f>
        <v/>
      </c>
      <c r="L4638" s="18">
        <f>IF(D4638="","",IF(D4638&lt;=0,"",1+COUNTIFS($D$4606:$D$4705,"&gt;0",$E$4606:$E$4705,"&gt;"&amp;E4638)))</f>
        <v/>
      </c>
      <c r="M4638" s="18">
        <f>IF(D4638="","",IF(AND(K4638&gt;0,L4638=1),"Yes","No"))</f>
        <v/>
      </c>
      <c r="N4638" s="48">
        <f>IF(D4638="","",N4538+F4638)</f>
        <v/>
      </c>
      <c r="O4638" s="47">
        <f>IF(D4638="","",IF(AND(K4638=0,K4538&gt;0),C4638,""))</f>
        <v/>
      </c>
    </row>
    <row r="4639">
      <c r="A4639" s="49">
        <f>IF(B4639="","",DATE(YEAR('Debt Inputs'!$E$2),MONTH('Debt Inputs'!$E$2)+46,1))</f>
        <v/>
      </c>
      <c r="B4639" s="23">
        <f>IF('Debt Inputs'!A39="","",'Debt Inputs'!A39)</f>
        <v/>
      </c>
      <c r="C4639" s="24">
        <f>IF(B4639="","",IFERROR(VLOOKUP(B4639,'Debt Inputs'!$A$6:$M$105,2,FALSE),""))</f>
        <v/>
      </c>
      <c r="D4639" s="50">
        <f>IF(B4639="","",K4539)</f>
        <v/>
      </c>
      <c r="E4639" s="26">
        <f>IF(B4639="","",IFERROR(VLOOKUP(B4639,'Debt Inputs'!$A$6:$M$105,5,FALSE),0))</f>
        <v/>
      </c>
      <c r="F4639" s="50">
        <f>IF(D4639="","",IFERROR(D4639*E4639/12,0))</f>
        <v/>
      </c>
      <c r="G4639" s="50">
        <f>IF(D4639="","",MIN(IFERROR(VLOOKUP(B4639,'Debt Inputs'!$A$6:$M$105,7,FALSE),0),D4639+F4639))</f>
        <v/>
      </c>
      <c r="H4639" s="50">
        <f>IF(D4639="","",IF(L4639=1,MAX(0,'Debt Inputs'!$B$2-SUM($G$4606:$G$4705)),0))</f>
        <v/>
      </c>
      <c r="I4639" s="50">
        <f>IF(D4639="","",MIN(D4639+F4639,G4639+H4639))</f>
        <v/>
      </c>
      <c r="J4639" s="50">
        <f>IF(D4639="","",MIN(D4639,MAX(0,I4639-F4639)))</f>
        <v/>
      </c>
      <c r="K4639" s="50">
        <f>IF(D4639="","",MAX(0,D4639+F4639-I4639))</f>
        <v/>
      </c>
      <c r="L4639" s="23">
        <f>IF(D4639="","",IF(D4639&lt;=0,"",1+COUNTIFS($D$4606:$D$4705,"&gt;0",$E$4606:$E$4705,"&gt;"&amp;E4639)))</f>
        <v/>
      </c>
      <c r="M4639" s="23">
        <f>IF(D4639="","",IF(AND(K4639&gt;0,L4639=1),"Yes","No"))</f>
        <v/>
      </c>
      <c r="N4639" s="50">
        <f>IF(D4639="","",N4539+F4639)</f>
        <v/>
      </c>
      <c r="O4639" s="49">
        <f>IF(D4639="","",IF(AND(K4639=0,K4539&gt;0),C4639,""))</f>
        <v/>
      </c>
    </row>
    <row r="4640">
      <c r="A4640" s="47">
        <f>IF(B4640="","",DATE(YEAR('Debt Inputs'!$E$2),MONTH('Debt Inputs'!$E$2)+46,1))</f>
        <v/>
      </c>
      <c r="B4640" s="18">
        <f>IF('Debt Inputs'!A40="","",'Debt Inputs'!A40)</f>
        <v/>
      </c>
      <c r="C4640" s="19">
        <f>IF(B4640="","",IFERROR(VLOOKUP(B4640,'Debt Inputs'!$A$6:$M$105,2,FALSE),""))</f>
        <v/>
      </c>
      <c r="D4640" s="48">
        <f>IF(B4640="","",K4540)</f>
        <v/>
      </c>
      <c r="E4640" s="21">
        <f>IF(B4640="","",IFERROR(VLOOKUP(B4640,'Debt Inputs'!$A$6:$M$105,5,FALSE),0))</f>
        <v/>
      </c>
      <c r="F4640" s="48">
        <f>IF(D4640="","",IFERROR(D4640*E4640/12,0))</f>
        <v/>
      </c>
      <c r="G4640" s="48">
        <f>IF(D4640="","",MIN(IFERROR(VLOOKUP(B4640,'Debt Inputs'!$A$6:$M$105,7,FALSE),0),D4640+F4640))</f>
        <v/>
      </c>
      <c r="H4640" s="48">
        <f>IF(D4640="","",IF(L4640=1,MAX(0,'Debt Inputs'!$B$2-SUM($G$4606:$G$4705)),0))</f>
        <v/>
      </c>
      <c r="I4640" s="48">
        <f>IF(D4640="","",MIN(D4640+F4640,G4640+H4640))</f>
        <v/>
      </c>
      <c r="J4640" s="48">
        <f>IF(D4640="","",MIN(D4640,MAX(0,I4640-F4640)))</f>
        <v/>
      </c>
      <c r="K4640" s="48">
        <f>IF(D4640="","",MAX(0,D4640+F4640-I4640))</f>
        <v/>
      </c>
      <c r="L4640" s="18">
        <f>IF(D4640="","",IF(D4640&lt;=0,"",1+COUNTIFS($D$4606:$D$4705,"&gt;0",$E$4606:$E$4705,"&gt;"&amp;E4640)))</f>
        <v/>
      </c>
      <c r="M4640" s="18">
        <f>IF(D4640="","",IF(AND(K4640&gt;0,L4640=1),"Yes","No"))</f>
        <v/>
      </c>
      <c r="N4640" s="48">
        <f>IF(D4640="","",N4540+F4640)</f>
        <v/>
      </c>
      <c r="O4640" s="47">
        <f>IF(D4640="","",IF(AND(K4640=0,K4540&gt;0),C4640,""))</f>
        <v/>
      </c>
    </row>
    <row r="4641">
      <c r="A4641" s="49">
        <f>IF(B4641="","",DATE(YEAR('Debt Inputs'!$E$2),MONTH('Debt Inputs'!$E$2)+46,1))</f>
        <v/>
      </c>
      <c r="B4641" s="23">
        <f>IF('Debt Inputs'!A41="","",'Debt Inputs'!A41)</f>
        <v/>
      </c>
      <c r="C4641" s="24">
        <f>IF(B4641="","",IFERROR(VLOOKUP(B4641,'Debt Inputs'!$A$6:$M$105,2,FALSE),""))</f>
        <v/>
      </c>
      <c r="D4641" s="50">
        <f>IF(B4641="","",K4541)</f>
        <v/>
      </c>
      <c r="E4641" s="26">
        <f>IF(B4641="","",IFERROR(VLOOKUP(B4641,'Debt Inputs'!$A$6:$M$105,5,FALSE),0))</f>
        <v/>
      </c>
      <c r="F4641" s="50">
        <f>IF(D4641="","",IFERROR(D4641*E4641/12,0))</f>
        <v/>
      </c>
      <c r="G4641" s="50">
        <f>IF(D4641="","",MIN(IFERROR(VLOOKUP(B4641,'Debt Inputs'!$A$6:$M$105,7,FALSE),0),D4641+F4641))</f>
        <v/>
      </c>
      <c r="H4641" s="50">
        <f>IF(D4641="","",IF(L4641=1,MAX(0,'Debt Inputs'!$B$2-SUM($G$4606:$G$4705)),0))</f>
        <v/>
      </c>
      <c r="I4641" s="50">
        <f>IF(D4641="","",MIN(D4641+F4641,G4641+H4641))</f>
        <v/>
      </c>
      <c r="J4641" s="50">
        <f>IF(D4641="","",MIN(D4641,MAX(0,I4641-F4641)))</f>
        <v/>
      </c>
      <c r="K4641" s="50">
        <f>IF(D4641="","",MAX(0,D4641+F4641-I4641))</f>
        <v/>
      </c>
      <c r="L4641" s="23">
        <f>IF(D4641="","",IF(D4641&lt;=0,"",1+COUNTIFS($D$4606:$D$4705,"&gt;0",$E$4606:$E$4705,"&gt;"&amp;E4641)))</f>
        <v/>
      </c>
      <c r="M4641" s="23">
        <f>IF(D4641="","",IF(AND(K4641&gt;0,L4641=1),"Yes","No"))</f>
        <v/>
      </c>
      <c r="N4641" s="50">
        <f>IF(D4641="","",N4541+F4641)</f>
        <v/>
      </c>
      <c r="O4641" s="49">
        <f>IF(D4641="","",IF(AND(K4641=0,K4541&gt;0),C4641,""))</f>
        <v/>
      </c>
    </row>
    <row r="4642">
      <c r="A4642" s="47">
        <f>IF(B4642="","",DATE(YEAR('Debt Inputs'!$E$2),MONTH('Debt Inputs'!$E$2)+46,1))</f>
        <v/>
      </c>
      <c r="B4642" s="18">
        <f>IF('Debt Inputs'!A42="","",'Debt Inputs'!A42)</f>
        <v/>
      </c>
      <c r="C4642" s="19">
        <f>IF(B4642="","",IFERROR(VLOOKUP(B4642,'Debt Inputs'!$A$6:$M$105,2,FALSE),""))</f>
        <v/>
      </c>
      <c r="D4642" s="48">
        <f>IF(B4642="","",K4542)</f>
        <v/>
      </c>
      <c r="E4642" s="21">
        <f>IF(B4642="","",IFERROR(VLOOKUP(B4642,'Debt Inputs'!$A$6:$M$105,5,FALSE),0))</f>
        <v/>
      </c>
      <c r="F4642" s="48">
        <f>IF(D4642="","",IFERROR(D4642*E4642/12,0))</f>
        <v/>
      </c>
      <c r="G4642" s="48">
        <f>IF(D4642="","",MIN(IFERROR(VLOOKUP(B4642,'Debt Inputs'!$A$6:$M$105,7,FALSE),0),D4642+F4642))</f>
        <v/>
      </c>
      <c r="H4642" s="48">
        <f>IF(D4642="","",IF(L4642=1,MAX(0,'Debt Inputs'!$B$2-SUM($G$4606:$G$4705)),0))</f>
        <v/>
      </c>
      <c r="I4642" s="48">
        <f>IF(D4642="","",MIN(D4642+F4642,G4642+H4642))</f>
        <v/>
      </c>
      <c r="J4642" s="48">
        <f>IF(D4642="","",MIN(D4642,MAX(0,I4642-F4642)))</f>
        <v/>
      </c>
      <c r="K4642" s="48">
        <f>IF(D4642="","",MAX(0,D4642+F4642-I4642))</f>
        <v/>
      </c>
      <c r="L4642" s="18">
        <f>IF(D4642="","",IF(D4642&lt;=0,"",1+COUNTIFS($D$4606:$D$4705,"&gt;0",$E$4606:$E$4705,"&gt;"&amp;E4642)))</f>
        <v/>
      </c>
      <c r="M4642" s="18">
        <f>IF(D4642="","",IF(AND(K4642&gt;0,L4642=1),"Yes","No"))</f>
        <v/>
      </c>
      <c r="N4642" s="48">
        <f>IF(D4642="","",N4542+F4642)</f>
        <v/>
      </c>
      <c r="O4642" s="47">
        <f>IF(D4642="","",IF(AND(K4642=0,K4542&gt;0),C4642,""))</f>
        <v/>
      </c>
    </row>
    <row r="4643">
      <c r="A4643" s="49">
        <f>IF(B4643="","",DATE(YEAR('Debt Inputs'!$E$2),MONTH('Debt Inputs'!$E$2)+46,1))</f>
        <v/>
      </c>
      <c r="B4643" s="23">
        <f>IF('Debt Inputs'!A43="","",'Debt Inputs'!A43)</f>
        <v/>
      </c>
      <c r="C4643" s="24">
        <f>IF(B4643="","",IFERROR(VLOOKUP(B4643,'Debt Inputs'!$A$6:$M$105,2,FALSE),""))</f>
        <v/>
      </c>
      <c r="D4643" s="50">
        <f>IF(B4643="","",K4543)</f>
        <v/>
      </c>
      <c r="E4643" s="26">
        <f>IF(B4643="","",IFERROR(VLOOKUP(B4643,'Debt Inputs'!$A$6:$M$105,5,FALSE),0))</f>
        <v/>
      </c>
      <c r="F4643" s="50">
        <f>IF(D4643="","",IFERROR(D4643*E4643/12,0))</f>
        <v/>
      </c>
      <c r="G4643" s="50">
        <f>IF(D4643="","",MIN(IFERROR(VLOOKUP(B4643,'Debt Inputs'!$A$6:$M$105,7,FALSE),0),D4643+F4643))</f>
        <v/>
      </c>
      <c r="H4643" s="50">
        <f>IF(D4643="","",IF(L4643=1,MAX(0,'Debt Inputs'!$B$2-SUM($G$4606:$G$4705)),0))</f>
        <v/>
      </c>
      <c r="I4643" s="50">
        <f>IF(D4643="","",MIN(D4643+F4643,G4643+H4643))</f>
        <v/>
      </c>
      <c r="J4643" s="50">
        <f>IF(D4643="","",MIN(D4643,MAX(0,I4643-F4643)))</f>
        <v/>
      </c>
      <c r="K4643" s="50">
        <f>IF(D4643="","",MAX(0,D4643+F4643-I4643))</f>
        <v/>
      </c>
      <c r="L4643" s="23">
        <f>IF(D4643="","",IF(D4643&lt;=0,"",1+COUNTIFS($D$4606:$D$4705,"&gt;0",$E$4606:$E$4705,"&gt;"&amp;E4643)))</f>
        <v/>
      </c>
      <c r="M4643" s="23">
        <f>IF(D4643="","",IF(AND(K4643&gt;0,L4643=1),"Yes","No"))</f>
        <v/>
      </c>
      <c r="N4643" s="50">
        <f>IF(D4643="","",N4543+F4643)</f>
        <v/>
      </c>
      <c r="O4643" s="49">
        <f>IF(D4643="","",IF(AND(K4643=0,K4543&gt;0),C4643,""))</f>
        <v/>
      </c>
    </row>
    <row r="4644">
      <c r="A4644" s="47">
        <f>IF(B4644="","",DATE(YEAR('Debt Inputs'!$E$2),MONTH('Debt Inputs'!$E$2)+46,1))</f>
        <v/>
      </c>
      <c r="B4644" s="18">
        <f>IF('Debt Inputs'!A44="","",'Debt Inputs'!A44)</f>
        <v/>
      </c>
      <c r="C4644" s="19">
        <f>IF(B4644="","",IFERROR(VLOOKUP(B4644,'Debt Inputs'!$A$6:$M$105,2,FALSE),""))</f>
        <v/>
      </c>
      <c r="D4644" s="48">
        <f>IF(B4644="","",K4544)</f>
        <v/>
      </c>
      <c r="E4644" s="21">
        <f>IF(B4644="","",IFERROR(VLOOKUP(B4644,'Debt Inputs'!$A$6:$M$105,5,FALSE),0))</f>
        <v/>
      </c>
      <c r="F4644" s="48">
        <f>IF(D4644="","",IFERROR(D4644*E4644/12,0))</f>
        <v/>
      </c>
      <c r="G4644" s="48">
        <f>IF(D4644="","",MIN(IFERROR(VLOOKUP(B4644,'Debt Inputs'!$A$6:$M$105,7,FALSE),0),D4644+F4644))</f>
        <v/>
      </c>
      <c r="H4644" s="48">
        <f>IF(D4644="","",IF(L4644=1,MAX(0,'Debt Inputs'!$B$2-SUM($G$4606:$G$4705)),0))</f>
        <v/>
      </c>
      <c r="I4644" s="48">
        <f>IF(D4644="","",MIN(D4644+F4644,G4644+H4644))</f>
        <v/>
      </c>
      <c r="J4644" s="48">
        <f>IF(D4644="","",MIN(D4644,MAX(0,I4644-F4644)))</f>
        <v/>
      </c>
      <c r="K4644" s="48">
        <f>IF(D4644="","",MAX(0,D4644+F4644-I4644))</f>
        <v/>
      </c>
      <c r="L4644" s="18">
        <f>IF(D4644="","",IF(D4644&lt;=0,"",1+COUNTIFS($D$4606:$D$4705,"&gt;0",$E$4606:$E$4705,"&gt;"&amp;E4644)))</f>
        <v/>
      </c>
      <c r="M4644" s="18">
        <f>IF(D4644="","",IF(AND(K4644&gt;0,L4644=1),"Yes","No"))</f>
        <v/>
      </c>
      <c r="N4644" s="48">
        <f>IF(D4644="","",N4544+F4644)</f>
        <v/>
      </c>
      <c r="O4644" s="47">
        <f>IF(D4644="","",IF(AND(K4644=0,K4544&gt;0),C4644,""))</f>
        <v/>
      </c>
    </row>
    <row r="4645">
      <c r="A4645" s="49">
        <f>IF(B4645="","",DATE(YEAR('Debt Inputs'!$E$2),MONTH('Debt Inputs'!$E$2)+46,1))</f>
        <v/>
      </c>
      <c r="B4645" s="23">
        <f>IF('Debt Inputs'!A45="","",'Debt Inputs'!A45)</f>
        <v/>
      </c>
      <c r="C4645" s="24">
        <f>IF(B4645="","",IFERROR(VLOOKUP(B4645,'Debt Inputs'!$A$6:$M$105,2,FALSE),""))</f>
        <v/>
      </c>
      <c r="D4645" s="50">
        <f>IF(B4645="","",K4545)</f>
        <v/>
      </c>
      <c r="E4645" s="26">
        <f>IF(B4645="","",IFERROR(VLOOKUP(B4645,'Debt Inputs'!$A$6:$M$105,5,FALSE),0))</f>
        <v/>
      </c>
      <c r="F4645" s="50">
        <f>IF(D4645="","",IFERROR(D4645*E4645/12,0))</f>
        <v/>
      </c>
      <c r="G4645" s="50">
        <f>IF(D4645="","",MIN(IFERROR(VLOOKUP(B4645,'Debt Inputs'!$A$6:$M$105,7,FALSE),0),D4645+F4645))</f>
        <v/>
      </c>
      <c r="H4645" s="50">
        <f>IF(D4645="","",IF(L4645=1,MAX(0,'Debt Inputs'!$B$2-SUM($G$4606:$G$4705)),0))</f>
        <v/>
      </c>
      <c r="I4645" s="50">
        <f>IF(D4645="","",MIN(D4645+F4645,G4645+H4645))</f>
        <v/>
      </c>
      <c r="J4645" s="50">
        <f>IF(D4645="","",MIN(D4645,MAX(0,I4645-F4645)))</f>
        <v/>
      </c>
      <c r="K4645" s="50">
        <f>IF(D4645="","",MAX(0,D4645+F4645-I4645))</f>
        <v/>
      </c>
      <c r="L4645" s="23">
        <f>IF(D4645="","",IF(D4645&lt;=0,"",1+COUNTIFS($D$4606:$D$4705,"&gt;0",$E$4606:$E$4705,"&gt;"&amp;E4645)))</f>
        <v/>
      </c>
      <c r="M4645" s="23">
        <f>IF(D4645="","",IF(AND(K4645&gt;0,L4645=1),"Yes","No"))</f>
        <v/>
      </c>
      <c r="N4645" s="50">
        <f>IF(D4645="","",N4545+F4645)</f>
        <v/>
      </c>
      <c r="O4645" s="49">
        <f>IF(D4645="","",IF(AND(K4645=0,K4545&gt;0),C4645,""))</f>
        <v/>
      </c>
    </row>
    <row r="4646">
      <c r="A4646" s="47">
        <f>IF(B4646="","",DATE(YEAR('Debt Inputs'!$E$2),MONTH('Debt Inputs'!$E$2)+46,1))</f>
        <v/>
      </c>
      <c r="B4646" s="18">
        <f>IF('Debt Inputs'!A46="","",'Debt Inputs'!A46)</f>
        <v/>
      </c>
      <c r="C4646" s="19">
        <f>IF(B4646="","",IFERROR(VLOOKUP(B4646,'Debt Inputs'!$A$6:$M$105,2,FALSE),""))</f>
        <v/>
      </c>
      <c r="D4646" s="48">
        <f>IF(B4646="","",K4546)</f>
        <v/>
      </c>
      <c r="E4646" s="21">
        <f>IF(B4646="","",IFERROR(VLOOKUP(B4646,'Debt Inputs'!$A$6:$M$105,5,FALSE),0))</f>
        <v/>
      </c>
      <c r="F4646" s="48">
        <f>IF(D4646="","",IFERROR(D4646*E4646/12,0))</f>
        <v/>
      </c>
      <c r="G4646" s="48">
        <f>IF(D4646="","",MIN(IFERROR(VLOOKUP(B4646,'Debt Inputs'!$A$6:$M$105,7,FALSE),0),D4646+F4646))</f>
        <v/>
      </c>
      <c r="H4646" s="48">
        <f>IF(D4646="","",IF(L4646=1,MAX(0,'Debt Inputs'!$B$2-SUM($G$4606:$G$4705)),0))</f>
        <v/>
      </c>
      <c r="I4646" s="48">
        <f>IF(D4646="","",MIN(D4646+F4646,G4646+H4646))</f>
        <v/>
      </c>
      <c r="J4646" s="48">
        <f>IF(D4646="","",MIN(D4646,MAX(0,I4646-F4646)))</f>
        <v/>
      </c>
      <c r="K4646" s="48">
        <f>IF(D4646="","",MAX(0,D4646+F4646-I4646))</f>
        <v/>
      </c>
      <c r="L4646" s="18">
        <f>IF(D4646="","",IF(D4646&lt;=0,"",1+COUNTIFS($D$4606:$D$4705,"&gt;0",$E$4606:$E$4705,"&gt;"&amp;E4646)))</f>
        <v/>
      </c>
      <c r="M4646" s="18">
        <f>IF(D4646="","",IF(AND(K4646&gt;0,L4646=1),"Yes","No"))</f>
        <v/>
      </c>
      <c r="N4646" s="48">
        <f>IF(D4646="","",N4546+F4646)</f>
        <v/>
      </c>
      <c r="O4646" s="47">
        <f>IF(D4646="","",IF(AND(K4646=0,K4546&gt;0),C4646,""))</f>
        <v/>
      </c>
    </row>
    <row r="4647">
      <c r="A4647" s="49">
        <f>IF(B4647="","",DATE(YEAR('Debt Inputs'!$E$2),MONTH('Debt Inputs'!$E$2)+46,1))</f>
        <v/>
      </c>
      <c r="B4647" s="23">
        <f>IF('Debt Inputs'!A47="","",'Debt Inputs'!A47)</f>
        <v/>
      </c>
      <c r="C4647" s="24">
        <f>IF(B4647="","",IFERROR(VLOOKUP(B4647,'Debt Inputs'!$A$6:$M$105,2,FALSE),""))</f>
        <v/>
      </c>
      <c r="D4647" s="50">
        <f>IF(B4647="","",K4547)</f>
        <v/>
      </c>
      <c r="E4647" s="26">
        <f>IF(B4647="","",IFERROR(VLOOKUP(B4647,'Debt Inputs'!$A$6:$M$105,5,FALSE),0))</f>
        <v/>
      </c>
      <c r="F4647" s="50">
        <f>IF(D4647="","",IFERROR(D4647*E4647/12,0))</f>
        <v/>
      </c>
      <c r="G4647" s="50">
        <f>IF(D4647="","",MIN(IFERROR(VLOOKUP(B4647,'Debt Inputs'!$A$6:$M$105,7,FALSE),0),D4647+F4647))</f>
        <v/>
      </c>
      <c r="H4647" s="50">
        <f>IF(D4647="","",IF(L4647=1,MAX(0,'Debt Inputs'!$B$2-SUM($G$4606:$G$4705)),0))</f>
        <v/>
      </c>
      <c r="I4647" s="50">
        <f>IF(D4647="","",MIN(D4647+F4647,G4647+H4647))</f>
        <v/>
      </c>
      <c r="J4647" s="50">
        <f>IF(D4647="","",MIN(D4647,MAX(0,I4647-F4647)))</f>
        <v/>
      </c>
      <c r="K4647" s="50">
        <f>IF(D4647="","",MAX(0,D4647+F4647-I4647))</f>
        <v/>
      </c>
      <c r="L4647" s="23">
        <f>IF(D4647="","",IF(D4647&lt;=0,"",1+COUNTIFS($D$4606:$D$4705,"&gt;0",$E$4606:$E$4705,"&gt;"&amp;E4647)))</f>
        <v/>
      </c>
      <c r="M4647" s="23">
        <f>IF(D4647="","",IF(AND(K4647&gt;0,L4647=1),"Yes","No"))</f>
        <v/>
      </c>
      <c r="N4647" s="50">
        <f>IF(D4647="","",N4547+F4647)</f>
        <v/>
      </c>
      <c r="O4647" s="49">
        <f>IF(D4647="","",IF(AND(K4647=0,K4547&gt;0),C4647,""))</f>
        <v/>
      </c>
    </row>
    <row r="4648">
      <c r="A4648" s="47">
        <f>IF(B4648="","",DATE(YEAR('Debt Inputs'!$E$2),MONTH('Debt Inputs'!$E$2)+46,1))</f>
        <v/>
      </c>
      <c r="B4648" s="18">
        <f>IF('Debt Inputs'!A48="","",'Debt Inputs'!A48)</f>
        <v/>
      </c>
      <c r="C4648" s="19">
        <f>IF(B4648="","",IFERROR(VLOOKUP(B4648,'Debt Inputs'!$A$6:$M$105,2,FALSE),""))</f>
        <v/>
      </c>
      <c r="D4648" s="48">
        <f>IF(B4648="","",K4548)</f>
        <v/>
      </c>
      <c r="E4648" s="21">
        <f>IF(B4648="","",IFERROR(VLOOKUP(B4648,'Debt Inputs'!$A$6:$M$105,5,FALSE),0))</f>
        <v/>
      </c>
      <c r="F4648" s="48">
        <f>IF(D4648="","",IFERROR(D4648*E4648/12,0))</f>
        <v/>
      </c>
      <c r="G4648" s="48">
        <f>IF(D4648="","",MIN(IFERROR(VLOOKUP(B4648,'Debt Inputs'!$A$6:$M$105,7,FALSE),0),D4648+F4648))</f>
        <v/>
      </c>
      <c r="H4648" s="48">
        <f>IF(D4648="","",IF(L4648=1,MAX(0,'Debt Inputs'!$B$2-SUM($G$4606:$G$4705)),0))</f>
        <v/>
      </c>
      <c r="I4648" s="48">
        <f>IF(D4648="","",MIN(D4648+F4648,G4648+H4648))</f>
        <v/>
      </c>
      <c r="J4648" s="48">
        <f>IF(D4648="","",MIN(D4648,MAX(0,I4648-F4648)))</f>
        <v/>
      </c>
      <c r="K4648" s="48">
        <f>IF(D4648="","",MAX(0,D4648+F4648-I4648))</f>
        <v/>
      </c>
      <c r="L4648" s="18">
        <f>IF(D4648="","",IF(D4648&lt;=0,"",1+COUNTIFS($D$4606:$D$4705,"&gt;0",$E$4606:$E$4705,"&gt;"&amp;E4648)))</f>
        <v/>
      </c>
      <c r="M4648" s="18">
        <f>IF(D4648="","",IF(AND(K4648&gt;0,L4648=1),"Yes","No"))</f>
        <v/>
      </c>
      <c r="N4648" s="48">
        <f>IF(D4648="","",N4548+F4648)</f>
        <v/>
      </c>
      <c r="O4648" s="47">
        <f>IF(D4648="","",IF(AND(K4648=0,K4548&gt;0),C4648,""))</f>
        <v/>
      </c>
    </row>
    <row r="4649">
      <c r="A4649" s="49">
        <f>IF(B4649="","",DATE(YEAR('Debt Inputs'!$E$2),MONTH('Debt Inputs'!$E$2)+46,1))</f>
        <v/>
      </c>
      <c r="B4649" s="23">
        <f>IF('Debt Inputs'!A49="","",'Debt Inputs'!A49)</f>
        <v/>
      </c>
      <c r="C4649" s="24">
        <f>IF(B4649="","",IFERROR(VLOOKUP(B4649,'Debt Inputs'!$A$6:$M$105,2,FALSE),""))</f>
        <v/>
      </c>
      <c r="D4649" s="50">
        <f>IF(B4649="","",K4549)</f>
        <v/>
      </c>
      <c r="E4649" s="26">
        <f>IF(B4649="","",IFERROR(VLOOKUP(B4649,'Debt Inputs'!$A$6:$M$105,5,FALSE),0))</f>
        <v/>
      </c>
      <c r="F4649" s="50">
        <f>IF(D4649="","",IFERROR(D4649*E4649/12,0))</f>
        <v/>
      </c>
      <c r="G4649" s="50">
        <f>IF(D4649="","",MIN(IFERROR(VLOOKUP(B4649,'Debt Inputs'!$A$6:$M$105,7,FALSE),0),D4649+F4649))</f>
        <v/>
      </c>
      <c r="H4649" s="50">
        <f>IF(D4649="","",IF(L4649=1,MAX(0,'Debt Inputs'!$B$2-SUM($G$4606:$G$4705)),0))</f>
        <v/>
      </c>
      <c r="I4649" s="50">
        <f>IF(D4649="","",MIN(D4649+F4649,G4649+H4649))</f>
        <v/>
      </c>
      <c r="J4649" s="50">
        <f>IF(D4649="","",MIN(D4649,MAX(0,I4649-F4649)))</f>
        <v/>
      </c>
      <c r="K4649" s="50">
        <f>IF(D4649="","",MAX(0,D4649+F4649-I4649))</f>
        <v/>
      </c>
      <c r="L4649" s="23">
        <f>IF(D4649="","",IF(D4649&lt;=0,"",1+COUNTIFS($D$4606:$D$4705,"&gt;0",$E$4606:$E$4705,"&gt;"&amp;E4649)))</f>
        <v/>
      </c>
      <c r="M4649" s="23">
        <f>IF(D4649="","",IF(AND(K4649&gt;0,L4649=1),"Yes","No"))</f>
        <v/>
      </c>
      <c r="N4649" s="50">
        <f>IF(D4649="","",N4549+F4649)</f>
        <v/>
      </c>
      <c r="O4649" s="49">
        <f>IF(D4649="","",IF(AND(K4649=0,K4549&gt;0),C4649,""))</f>
        <v/>
      </c>
    </row>
    <row r="4650">
      <c r="A4650" s="47">
        <f>IF(B4650="","",DATE(YEAR('Debt Inputs'!$E$2),MONTH('Debt Inputs'!$E$2)+46,1))</f>
        <v/>
      </c>
      <c r="B4650" s="18">
        <f>IF('Debt Inputs'!A50="","",'Debt Inputs'!A50)</f>
        <v/>
      </c>
      <c r="C4650" s="19">
        <f>IF(B4650="","",IFERROR(VLOOKUP(B4650,'Debt Inputs'!$A$6:$M$105,2,FALSE),""))</f>
        <v/>
      </c>
      <c r="D4650" s="48">
        <f>IF(B4650="","",K4550)</f>
        <v/>
      </c>
      <c r="E4650" s="21">
        <f>IF(B4650="","",IFERROR(VLOOKUP(B4650,'Debt Inputs'!$A$6:$M$105,5,FALSE),0))</f>
        <v/>
      </c>
      <c r="F4650" s="48">
        <f>IF(D4650="","",IFERROR(D4650*E4650/12,0))</f>
        <v/>
      </c>
      <c r="G4650" s="48">
        <f>IF(D4650="","",MIN(IFERROR(VLOOKUP(B4650,'Debt Inputs'!$A$6:$M$105,7,FALSE),0),D4650+F4650))</f>
        <v/>
      </c>
      <c r="H4650" s="48">
        <f>IF(D4650="","",IF(L4650=1,MAX(0,'Debt Inputs'!$B$2-SUM($G$4606:$G$4705)),0))</f>
        <v/>
      </c>
      <c r="I4650" s="48">
        <f>IF(D4650="","",MIN(D4650+F4650,G4650+H4650))</f>
        <v/>
      </c>
      <c r="J4650" s="48">
        <f>IF(D4650="","",MIN(D4650,MAX(0,I4650-F4650)))</f>
        <v/>
      </c>
      <c r="K4650" s="48">
        <f>IF(D4650="","",MAX(0,D4650+F4650-I4650))</f>
        <v/>
      </c>
      <c r="L4650" s="18">
        <f>IF(D4650="","",IF(D4650&lt;=0,"",1+COUNTIFS($D$4606:$D$4705,"&gt;0",$E$4606:$E$4705,"&gt;"&amp;E4650)))</f>
        <v/>
      </c>
      <c r="M4650" s="18">
        <f>IF(D4650="","",IF(AND(K4650&gt;0,L4650=1),"Yes","No"))</f>
        <v/>
      </c>
      <c r="N4650" s="48">
        <f>IF(D4650="","",N4550+F4650)</f>
        <v/>
      </c>
      <c r="O4650" s="47">
        <f>IF(D4650="","",IF(AND(K4650=0,K4550&gt;0),C4650,""))</f>
        <v/>
      </c>
    </row>
    <row r="4651">
      <c r="A4651" s="49">
        <f>IF(B4651="","",DATE(YEAR('Debt Inputs'!$E$2),MONTH('Debt Inputs'!$E$2)+46,1))</f>
        <v/>
      </c>
      <c r="B4651" s="23">
        <f>IF('Debt Inputs'!A51="","",'Debt Inputs'!A51)</f>
        <v/>
      </c>
      <c r="C4651" s="24">
        <f>IF(B4651="","",IFERROR(VLOOKUP(B4651,'Debt Inputs'!$A$6:$M$105,2,FALSE),""))</f>
        <v/>
      </c>
      <c r="D4651" s="50">
        <f>IF(B4651="","",K4551)</f>
        <v/>
      </c>
      <c r="E4651" s="26">
        <f>IF(B4651="","",IFERROR(VLOOKUP(B4651,'Debt Inputs'!$A$6:$M$105,5,FALSE),0))</f>
        <v/>
      </c>
      <c r="F4651" s="50">
        <f>IF(D4651="","",IFERROR(D4651*E4651/12,0))</f>
        <v/>
      </c>
      <c r="G4651" s="50">
        <f>IF(D4651="","",MIN(IFERROR(VLOOKUP(B4651,'Debt Inputs'!$A$6:$M$105,7,FALSE),0),D4651+F4651))</f>
        <v/>
      </c>
      <c r="H4651" s="50">
        <f>IF(D4651="","",IF(L4651=1,MAX(0,'Debt Inputs'!$B$2-SUM($G$4606:$G$4705)),0))</f>
        <v/>
      </c>
      <c r="I4651" s="50">
        <f>IF(D4651="","",MIN(D4651+F4651,G4651+H4651))</f>
        <v/>
      </c>
      <c r="J4651" s="50">
        <f>IF(D4651="","",MIN(D4651,MAX(0,I4651-F4651)))</f>
        <v/>
      </c>
      <c r="K4651" s="50">
        <f>IF(D4651="","",MAX(0,D4651+F4651-I4651))</f>
        <v/>
      </c>
      <c r="L4651" s="23">
        <f>IF(D4651="","",IF(D4651&lt;=0,"",1+COUNTIFS($D$4606:$D$4705,"&gt;0",$E$4606:$E$4705,"&gt;"&amp;E4651)))</f>
        <v/>
      </c>
      <c r="M4651" s="23">
        <f>IF(D4651="","",IF(AND(K4651&gt;0,L4651=1),"Yes","No"))</f>
        <v/>
      </c>
      <c r="N4651" s="50">
        <f>IF(D4651="","",N4551+F4651)</f>
        <v/>
      </c>
      <c r="O4651" s="49">
        <f>IF(D4651="","",IF(AND(K4651=0,K4551&gt;0),C4651,""))</f>
        <v/>
      </c>
    </row>
    <row r="4652">
      <c r="A4652" s="47">
        <f>IF(B4652="","",DATE(YEAR('Debt Inputs'!$E$2),MONTH('Debt Inputs'!$E$2)+46,1))</f>
        <v/>
      </c>
      <c r="B4652" s="18">
        <f>IF('Debt Inputs'!A52="","",'Debt Inputs'!A52)</f>
        <v/>
      </c>
      <c r="C4652" s="19">
        <f>IF(B4652="","",IFERROR(VLOOKUP(B4652,'Debt Inputs'!$A$6:$M$105,2,FALSE),""))</f>
        <v/>
      </c>
      <c r="D4652" s="48">
        <f>IF(B4652="","",K4552)</f>
        <v/>
      </c>
      <c r="E4652" s="21">
        <f>IF(B4652="","",IFERROR(VLOOKUP(B4652,'Debt Inputs'!$A$6:$M$105,5,FALSE),0))</f>
        <v/>
      </c>
      <c r="F4652" s="48">
        <f>IF(D4652="","",IFERROR(D4652*E4652/12,0))</f>
        <v/>
      </c>
      <c r="G4652" s="48">
        <f>IF(D4652="","",MIN(IFERROR(VLOOKUP(B4652,'Debt Inputs'!$A$6:$M$105,7,FALSE),0),D4652+F4652))</f>
        <v/>
      </c>
      <c r="H4652" s="48">
        <f>IF(D4652="","",IF(L4652=1,MAX(0,'Debt Inputs'!$B$2-SUM($G$4606:$G$4705)),0))</f>
        <v/>
      </c>
      <c r="I4652" s="48">
        <f>IF(D4652="","",MIN(D4652+F4652,G4652+H4652))</f>
        <v/>
      </c>
      <c r="J4652" s="48">
        <f>IF(D4652="","",MIN(D4652,MAX(0,I4652-F4652)))</f>
        <v/>
      </c>
      <c r="K4652" s="48">
        <f>IF(D4652="","",MAX(0,D4652+F4652-I4652))</f>
        <v/>
      </c>
      <c r="L4652" s="18">
        <f>IF(D4652="","",IF(D4652&lt;=0,"",1+COUNTIFS($D$4606:$D$4705,"&gt;0",$E$4606:$E$4705,"&gt;"&amp;E4652)))</f>
        <v/>
      </c>
      <c r="M4652" s="18">
        <f>IF(D4652="","",IF(AND(K4652&gt;0,L4652=1),"Yes","No"))</f>
        <v/>
      </c>
      <c r="N4652" s="48">
        <f>IF(D4652="","",N4552+F4652)</f>
        <v/>
      </c>
      <c r="O4652" s="47">
        <f>IF(D4652="","",IF(AND(K4652=0,K4552&gt;0),C4652,""))</f>
        <v/>
      </c>
    </row>
    <row r="4653">
      <c r="A4653" s="49">
        <f>IF(B4653="","",DATE(YEAR('Debt Inputs'!$E$2),MONTH('Debt Inputs'!$E$2)+46,1))</f>
        <v/>
      </c>
      <c r="B4653" s="23">
        <f>IF('Debt Inputs'!A53="","",'Debt Inputs'!A53)</f>
        <v/>
      </c>
      <c r="C4653" s="24">
        <f>IF(B4653="","",IFERROR(VLOOKUP(B4653,'Debt Inputs'!$A$6:$M$105,2,FALSE),""))</f>
        <v/>
      </c>
      <c r="D4653" s="50">
        <f>IF(B4653="","",K4553)</f>
        <v/>
      </c>
      <c r="E4653" s="26">
        <f>IF(B4653="","",IFERROR(VLOOKUP(B4653,'Debt Inputs'!$A$6:$M$105,5,FALSE),0))</f>
        <v/>
      </c>
      <c r="F4653" s="50">
        <f>IF(D4653="","",IFERROR(D4653*E4653/12,0))</f>
        <v/>
      </c>
      <c r="G4653" s="50">
        <f>IF(D4653="","",MIN(IFERROR(VLOOKUP(B4653,'Debt Inputs'!$A$6:$M$105,7,FALSE),0),D4653+F4653))</f>
        <v/>
      </c>
      <c r="H4653" s="50">
        <f>IF(D4653="","",IF(L4653=1,MAX(0,'Debt Inputs'!$B$2-SUM($G$4606:$G$4705)),0))</f>
        <v/>
      </c>
      <c r="I4653" s="50">
        <f>IF(D4653="","",MIN(D4653+F4653,G4653+H4653))</f>
        <v/>
      </c>
      <c r="J4653" s="50">
        <f>IF(D4653="","",MIN(D4653,MAX(0,I4653-F4653)))</f>
        <v/>
      </c>
      <c r="K4653" s="50">
        <f>IF(D4653="","",MAX(0,D4653+F4653-I4653))</f>
        <v/>
      </c>
      <c r="L4653" s="23">
        <f>IF(D4653="","",IF(D4653&lt;=0,"",1+COUNTIFS($D$4606:$D$4705,"&gt;0",$E$4606:$E$4705,"&gt;"&amp;E4653)))</f>
        <v/>
      </c>
      <c r="M4653" s="23">
        <f>IF(D4653="","",IF(AND(K4653&gt;0,L4653=1),"Yes","No"))</f>
        <v/>
      </c>
      <c r="N4653" s="50">
        <f>IF(D4653="","",N4553+F4653)</f>
        <v/>
      </c>
      <c r="O4653" s="49">
        <f>IF(D4653="","",IF(AND(K4653=0,K4553&gt;0),C4653,""))</f>
        <v/>
      </c>
    </row>
    <row r="4654">
      <c r="A4654" s="47">
        <f>IF(B4654="","",DATE(YEAR('Debt Inputs'!$E$2),MONTH('Debt Inputs'!$E$2)+46,1))</f>
        <v/>
      </c>
      <c r="B4654" s="18">
        <f>IF('Debt Inputs'!A54="","",'Debt Inputs'!A54)</f>
        <v/>
      </c>
      <c r="C4654" s="19">
        <f>IF(B4654="","",IFERROR(VLOOKUP(B4654,'Debt Inputs'!$A$6:$M$105,2,FALSE),""))</f>
        <v/>
      </c>
      <c r="D4654" s="48">
        <f>IF(B4654="","",K4554)</f>
        <v/>
      </c>
      <c r="E4654" s="21">
        <f>IF(B4654="","",IFERROR(VLOOKUP(B4654,'Debt Inputs'!$A$6:$M$105,5,FALSE),0))</f>
        <v/>
      </c>
      <c r="F4654" s="48">
        <f>IF(D4654="","",IFERROR(D4654*E4654/12,0))</f>
        <v/>
      </c>
      <c r="G4654" s="48">
        <f>IF(D4654="","",MIN(IFERROR(VLOOKUP(B4654,'Debt Inputs'!$A$6:$M$105,7,FALSE),0),D4654+F4654))</f>
        <v/>
      </c>
      <c r="H4654" s="48">
        <f>IF(D4654="","",IF(L4654=1,MAX(0,'Debt Inputs'!$B$2-SUM($G$4606:$G$4705)),0))</f>
        <v/>
      </c>
      <c r="I4654" s="48">
        <f>IF(D4654="","",MIN(D4654+F4654,G4654+H4654))</f>
        <v/>
      </c>
      <c r="J4654" s="48">
        <f>IF(D4654="","",MIN(D4654,MAX(0,I4654-F4654)))</f>
        <v/>
      </c>
      <c r="K4654" s="48">
        <f>IF(D4654="","",MAX(0,D4654+F4654-I4654))</f>
        <v/>
      </c>
      <c r="L4654" s="18">
        <f>IF(D4654="","",IF(D4654&lt;=0,"",1+COUNTIFS($D$4606:$D$4705,"&gt;0",$E$4606:$E$4705,"&gt;"&amp;E4654)))</f>
        <v/>
      </c>
      <c r="M4654" s="18">
        <f>IF(D4654="","",IF(AND(K4654&gt;0,L4654=1),"Yes","No"))</f>
        <v/>
      </c>
      <c r="N4654" s="48">
        <f>IF(D4654="","",N4554+F4654)</f>
        <v/>
      </c>
      <c r="O4654" s="47">
        <f>IF(D4654="","",IF(AND(K4654=0,K4554&gt;0),C4654,""))</f>
        <v/>
      </c>
    </row>
    <row r="4655">
      <c r="A4655" s="49">
        <f>IF(B4655="","",DATE(YEAR('Debt Inputs'!$E$2),MONTH('Debt Inputs'!$E$2)+46,1))</f>
        <v/>
      </c>
      <c r="B4655" s="23">
        <f>IF('Debt Inputs'!A55="","",'Debt Inputs'!A55)</f>
        <v/>
      </c>
      <c r="C4655" s="24">
        <f>IF(B4655="","",IFERROR(VLOOKUP(B4655,'Debt Inputs'!$A$6:$M$105,2,FALSE),""))</f>
        <v/>
      </c>
      <c r="D4655" s="50">
        <f>IF(B4655="","",K4555)</f>
        <v/>
      </c>
      <c r="E4655" s="26">
        <f>IF(B4655="","",IFERROR(VLOOKUP(B4655,'Debt Inputs'!$A$6:$M$105,5,FALSE),0))</f>
        <v/>
      </c>
      <c r="F4655" s="50">
        <f>IF(D4655="","",IFERROR(D4655*E4655/12,0))</f>
        <v/>
      </c>
      <c r="G4655" s="50">
        <f>IF(D4655="","",MIN(IFERROR(VLOOKUP(B4655,'Debt Inputs'!$A$6:$M$105,7,FALSE),0),D4655+F4655))</f>
        <v/>
      </c>
      <c r="H4655" s="50">
        <f>IF(D4655="","",IF(L4655=1,MAX(0,'Debt Inputs'!$B$2-SUM($G$4606:$G$4705)),0))</f>
        <v/>
      </c>
      <c r="I4655" s="50">
        <f>IF(D4655="","",MIN(D4655+F4655,G4655+H4655))</f>
        <v/>
      </c>
      <c r="J4655" s="50">
        <f>IF(D4655="","",MIN(D4655,MAX(0,I4655-F4655)))</f>
        <v/>
      </c>
      <c r="K4655" s="50">
        <f>IF(D4655="","",MAX(0,D4655+F4655-I4655))</f>
        <v/>
      </c>
      <c r="L4655" s="23">
        <f>IF(D4655="","",IF(D4655&lt;=0,"",1+COUNTIFS($D$4606:$D$4705,"&gt;0",$E$4606:$E$4705,"&gt;"&amp;E4655)))</f>
        <v/>
      </c>
      <c r="M4655" s="23">
        <f>IF(D4655="","",IF(AND(K4655&gt;0,L4655=1),"Yes","No"))</f>
        <v/>
      </c>
      <c r="N4655" s="50">
        <f>IF(D4655="","",N4555+F4655)</f>
        <v/>
      </c>
      <c r="O4655" s="49">
        <f>IF(D4655="","",IF(AND(K4655=0,K4555&gt;0),C4655,""))</f>
        <v/>
      </c>
    </row>
    <row r="4656">
      <c r="A4656" s="47">
        <f>IF(B4656="","",DATE(YEAR('Debt Inputs'!$E$2),MONTH('Debt Inputs'!$E$2)+46,1))</f>
        <v/>
      </c>
      <c r="B4656" s="18">
        <f>IF('Debt Inputs'!A56="","",'Debt Inputs'!A56)</f>
        <v/>
      </c>
      <c r="C4656" s="19">
        <f>IF(B4656="","",IFERROR(VLOOKUP(B4656,'Debt Inputs'!$A$6:$M$105,2,FALSE),""))</f>
        <v/>
      </c>
      <c r="D4656" s="48">
        <f>IF(B4656="","",K4556)</f>
        <v/>
      </c>
      <c r="E4656" s="21">
        <f>IF(B4656="","",IFERROR(VLOOKUP(B4656,'Debt Inputs'!$A$6:$M$105,5,FALSE),0))</f>
        <v/>
      </c>
      <c r="F4656" s="48">
        <f>IF(D4656="","",IFERROR(D4656*E4656/12,0))</f>
        <v/>
      </c>
      <c r="G4656" s="48">
        <f>IF(D4656="","",MIN(IFERROR(VLOOKUP(B4656,'Debt Inputs'!$A$6:$M$105,7,FALSE),0),D4656+F4656))</f>
        <v/>
      </c>
      <c r="H4656" s="48">
        <f>IF(D4656="","",IF(L4656=1,MAX(0,'Debt Inputs'!$B$2-SUM($G$4606:$G$4705)),0))</f>
        <v/>
      </c>
      <c r="I4656" s="48">
        <f>IF(D4656="","",MIN(D4656+F4656,G4656+H4656))</f>
        <v/>
      </c>
      <c r="J4656" s="48">
        <f>IF(D4656="","",MIN(D4656,MAX(0,I4656-F4656)))</f>
        <v/>
      </c>
      <c r="K4656" s="48">
        <f>IF(D4656="","",MAX(0,D4656+F4656-I4656))</f>
        <v/>
      </c>
      <c r="L4656" s="18">
        <f>IF(D4656="","",IF(D4656&lt;=0,"",1+COUNTIFS($D$4606:$D$4705,"&gt;0",$E$4606:$E$4705,"&gt;"&amp;E4656)))</f>
        <v/>
      </c>
      <c r="M4656" s="18">
        <f>IF(D4656="","",IF(AND(K4656&gt;0,L4656=1),"Yes","No"))</f>
        <v/>
      </c>
      <c r="N4656" s="48">
        <f>IF(D4656="","",N4556+F4656)</f>
        <v/>
      </c>
      <c r="O4656" s="47">
        <f>IF(D4656="","",IF(AND(K4656=0,K4556&gt;0),C4656,""))</f>
        <v/>
      </c>
    </row>
    <row r="4657">
      <c r="A4657" s="49">
        <f>IF(B4657="","",DATE(YEAR('Debt Inputs'!$E$2),MONTH('Debt Inputs'!$E$2)+46,1))</f>
        <v/>
      </c>
      <c r="B4657" s="23">
        <f>IF('Debt Inputs'!A57="","",'Debt Inputs'!A57)</f>
        <v/>
      </c>
      <c r="C4657" s="24">
        <f>IF(B4657="","",IFERROR(VLOOKUP(B4657,'Debt Inputs'!$A$6:$M$105,2,FALSE),""))</f>
        <v/>
      </c>
      <c r="D4657" s="50">
        <f>IF(B4657="","",K4557)</f>
        <v/>
      </c>
      <c r="E4657" s="26">
        <f>IF(B4657="","",IFERROR(VLOOKUP(B4657,'Debt Inputs'!$A$6:$M$105,5,FALSE),0))</f>
        <v/>
      </c>
      <c r="F4657" s="50">
        <f>IF(D4657="","",IFERROR(D4657*E4657/12,0))</f>
        <v/>
      </c>
      <c r="G4657" s="50">
        <f>IF(D4657="","",MIN(IFERROR(VLOOKUP(B4657,'Debt Inputs'!$A$6:$M$105,7,FALSE),0),D4657+F4657))</f>
        <v/>
      </c>
      <c r="H4657" s="50">
        <f>IF(D4657="","",IF(L4657=1,MAX(0,'Debt Inputs'!$B$2-SUM($G$4606:$G$4705)),0))</f>
        <v/>
      </c>
      <c r="I4657" s="50">
        <f>IF(D4657="","",MIN(D4657+F4657,G4657+H4657))</f>
        <v/>
      </c>
      <c r="J4657" s="50">
        <f>IF(D4657="","",MIN(D4657,MAX(0,I4657-F4657)))</f>
        <v/>
      </c>
      <c r="K4657" s="50">
        <f>IF(D4657="","",MAX(0,D4657+F4657-I4657))</f>
        <v/>
      </c>
      <c r="L4657" s="23">
        <f>IF(D4657="","",IF(D4657&lt;=0,"",1+COUNTIFS($D$4606:$D$4705,"&gt;0",$E$4606:$E$4705,"&gt;"&amp;E4657)))</f>
        <v/>
      </c>
      <c r="M4657" s="23">
        <f>IF(D4657="","",IF(AND(K4657&gt;0,L4657=1),"Yes","No"))</f>
        <v/>
      </c>
      <c r="N4657" s="50">
        <f>IF(D4657="","",N4557+F4657)</f>
        <v/>
      </c>
      <c r="O4657" s="49">
        <f>IF(D4657="","",IF(AND(K4657=0,K4557&gt;0),C4657,""))</f>
        <v/>
      </c>
    </row>
    <row r="4658">
      <c r="A4658" s="47">
        <f>IF(B4658="","",DATE(YEAR('Debt Inputs'!$E$2),MONTH('Debt Inputs'!$E$2)+46,1))</f>
        <v/>
      </c>
      <c r="B4658" s="18">
        <f>IF('Debt Inputs'!A58="","",'Debt Inputs'!A58)</f>
        <v/>
      </c>
      <c r="C4658" s="19">
        <f>IF(B4658="","",IFERROR(VLOOKUP(B4658,'Debt Inputs'!$A$6:$M$105,2,FALSE),""))</f>
        <v/>
      </c>
      <c r="D4658" s="48">
        <f>IF(B4658="","",K4558)</f>
        <v/>
      </c>
      <c r="E4658" s="21">
        <f>IF(B4658="","",IFERROR(VLOOKUP(B4658,'Debt Inputs'!$A$6:$M$105,5,FALSE),0))</f>
        <v/>
      </c>
      <c r="F4658" s="48">
        <f>IF(D4658="","",IFERROR(D4658*E4658/12,0))</f>
        <v/>
      </c>
      <c r="G4658" s="48">
        <f>IF(D4658="","",MIN(IFERROR(VLOOKUP(B4658,'Debt Inputs'!$A$6:$M$105,7,FALSE),0),D4658+F4658))</f>
        <v/>
      </c>
      <c r="H4658" s="48">
        <f>IF(D4658="","",IF(L4658=1,MAX(0,'Debt Inputs'!$B$2-SUM($G$4606:$G$4705)),0))</f>
        <v/>
      </c>
      <c r="I4658" s="48">
        <f>IF(D4658="","",MIN(D4658+F4658,G4658+H4658))</f>
        <v/>
      </c>
      <c r="J4658" s="48">
        <f>IF(D4658="","",MIN(D4658,MAX(0,I4658-F4658)))</f>
        <v/>
      </c>
      <c r="K4658" s="48">
        <f>IF(D4658="","",MAX(0,D4658+F4658-I4658))</f>
        <v/>
      </c>
      <c r="L4658" s="18">
        <f>IF(D4658="","",IF(D4658&lt;=0,"",1+COUNTIFS($D$4606:$D$4705,"&gt;0",$E$4606:$E$4705,"&gt;"&amp;E4658)))</f>
        <v/>
      </c>
      <c r="M4658" s="18">
        <f>IF(D4658="","",IF(AND(K4658&gt;0,L4658=1),"Yes","No"))</f>
        <v/>
      </c>
      <c r="N4658" s="48">
        <f>IF(D4658="","",N4558+F4658)</f>
        <v/>
      </c>
      <c r="O4658" s="47">
        <f>IF(D4658="","",IF(AND(K4658=0,K4558&gt;0),C4658,""))</f>
        <v/>
      </c>
    </row>
    <row r="4659">
      <c r="A4659" s="49">
        <f>IF(B4659="","",DATE(YEAR('Debt Inputs'!$E$2),MONTH('Debt Inputs'!$E$2)+46,1))</f>
        <v/>
      </c>
      <c r="B4659" s="23">
        <f>IF('Debt Inputs'!A59="","",'Debt Inputs'!A59)</f>
        <v/>
      </c>
      <c r="C4659" s="24">
        <f>IF(B4659="","",IFERROR(VLOOKUP(B4659,'Debt Inputs'!$A$6:$M$105,2,FALSE),""))</f>
        <v/>
      </c>
      <c r="D4659" s="50">
        <f>IF(B4659="","",K4559)</f>
        <v/>
      </c>
      <c r="E4659" s="26">
        <f>IF(B4659="","",IFERROR(VLOOKUP(B4659,'Debt Inputs'!$A$6:$M$105,5,FALSE),0))</f>
        <v/>
      </c>
      <c r="F4659" s="50">
        <f>IF(D4659="","",IFERROR(D4659*E4659/12,0))</f>
        <v/>
      </c>
      <c r="G4659" s="50">
        <f>IF(D4659="","",MIN(IFERROR(VLOOKUP(B4659,'Debt Inputs'!$A$6:$M$105,7,FALSE),0),D4659+F4659))</f>
        <v/>
      </c>
      <c r="H4659" s="50">
        <f>IF(D4659="","",IF(L4659=1,MAX(0,'Debt Inputs'!$B$2-SUM($G$4606:$G$4705)),0))</f>
        <v/>
      </c>
      <c r="I4659" s="50">
        <f>IF(D4659="","",MIN(D4659+F4659,G4659+H4659))</f>
        <v/>
      </c>
      <c r="J4659" s="50">
        <f>IF(D4659="","",MIN(D4659,MAX(0,I4659-F4659)))</f>
        <v/>
      </c>
      <c r="K4659" s="50">
        <f>IF(D4659="","",MAX(0,D4659+F4659-I4659))</f>
        <v/>
      </c>
      <c r="L4659" s="23">
        <f>IF(D4659="","",IF(D4659&lt;=0,"",1+COUNTIFS($D$4606:$D$4705,"&gt;0",$E$4606:$E$4705,"&gt;"&amp;E4659)))</f>
        <v/>
      </c>
      <c r="M4659" s="23">
        <f>IF(D4659="","",IF(AND(K4659&gt;0,L4659=1),"Yes","No"))</f>
        <v/>
      </c>
      <c r="N4659" s="50">
        <f>IF(D4659="","",N4559+F4659)</f>
        <v/>
      </c>
      <c r="O4659" s="49">
        <f>IF(D4659="","",IF(AND(K4659=0,K4559&gt;0),C4659,""))</f>
        <v/>
      </c>
    </row>
    <row r="4660">
      <c r="A4660" s="47">
        <f>IF(B4660="","",DATE(YEAR('Debt Inputs'!$E$2),MONTH('Debt Inputs'!$E$2)+46,1))</f>
        <v/>
      </c>
      <c r="B4660" s="18">
        <f>IF('Debt Inputs'!A60="","",'Debt Inputs'!A60)</f>
        <v/>
      </c>
      <c r="C4660" s="19">
        <f>IF(B4660="","",IFERROR(VLOOKUP(B4660,'Debt Inputs'!$A$6:$M$105,2,FALSE),""))</f>
        <v/>
      </c>
      <c r="D4660" s="48">
        <f>IF(B4660="","",K4560)</f>
        <v/>
      </c>
      <c r="E4660" s="21">
        <f>IF(B4660="","",IFERROR(VLOOKUP(B4660,'Debt Inputs'!$A$6:$M$105,5,FALSE),0))</f>
        <v/>
      </c>
      <c r="F4660" s="48">
        <f>IF(D4660="","",IFERROR(D4660*E4660/12,0))</f>
        <v/>
      </c>
      <c r="G4660" s="48">
        <f>IF(D4660="","",MIN(IFERROR(VLOOKUP(B4660,'Debt Inputs'!$A$6:$M$105,7,FALSE),0),D4660+F4660))</f>
        <v/>
      </c>
      <c r="H4660" s="48">
        <f>IF(D4660="","",IF(L4660=1,MAX(0,'Debt Inputs'!$B$2-SUM($G$4606:$G$4705)),0))</f>
        <v/>
      </c>
      <c r="I4660" s="48">
        <f>IF(D4660="","",MIN(D4660+F4660,G4660+H4660))</f>
        <v/>
      </c>
      <c r="J4660" s="48">
        <f>IF(D4660="","",MIN(D4660,MAX(0,I4660-F4660)))</f>
        <v/>
      </c>
      <c r="K4660" s="48">
        <f>IF(D4660="","",MAX(0,D4660+F4660-I4660))</f>
        <v/>
      </c>
      <c r="L4660" s="18">
        <f>IF(D4660="","",IF(D4660&lt;=0,"",1+COUNTIFS($D$4606:$D$4705,"&gt;0",$E$4606:$E$4705,"&gt;"&amp;E4660)))</f>
        <v/>
      </c>
      <c r="M4660" s="18">
        <f>IF(D4660="","",IF(AND(K4660&gt;0,L4660=1),"Yes","No"))</f>
        <v/>
      </c>
      <c r="N4660" s="48">
        <f>IF(D4660="","",N4560+F4660)</f>
        <v/>
      </c>
      <c r="O4660" s="47">
        <f>IF(D4660="","",IF(AND(K4660=0,K4560&gt;0),C4660,""))</f>
        <v/>
      </c>
    </row>
    <row r="4661">
      <c r="A4661" s="49">
        <f>IF(B4661="","",DATE(YEAR('Debt Inputs'!$E$2),MONTH('Debt Inputs'!$E$2)+46,1))</f>
        <v/>
      </c>
      <c r="B4661" s="23">
        <f>IF('Debt Inputs'!A61="","",'Debt Inputs'!A61)</f>
        <v/>
      </c>
      <c r="C4661" s="24">
        <f>IF(B4661="","",IFERROR(VLOOKUP(B4661,'Debt Inputs'!$A$6:$M$105,2,FALSE),""))</f>
        <v/>
      </c>
      <c r="D4661" s="50">
        <f>IF(B4661="","",K4561)</f>
        <v/>
      </c>
      <c r="E4661" s="26">
        <f>IF(B4661="","",IFERROR(VLOOKUP(B4661,'Debt Inputs'!$A$6:$M$105,5,FALSE),0))</f>
        <v/>
      </c>
      <c r="F4661" s="50">
        <f>IF(D4661="","",IFERROR(D4661*E4661/12,0))</f>
        <v/>
      </c>
      <c r="G4661" s="50">
        <f>IF(D4661="","",MIN(IFERROR(VLOOKUP(B4661,'Debt Inputs'!$A$6:$M$105,7,FALSE),0),D4661+F4661))</f>
        <v/>
      </c>
      <c r="H4661" s="50">
        <f>IF(D4661="","",IF(L4661=1,MAX(0,'Debt Inputs'!$B$2-SUM($G$4606:$G$4705)),0))</f>
        <v/>
      </c>
      <c r="I4661" s="50">
        <f>IF(D4661="","",MIN(D4661+F4661,G4661+H4661))</f>
        <v/>
      </c>
      <c r="J4661" s="50">
        <f>IF(D4661="","",MIN(D4661,MAX(0,I4661-F4661)))</f>
        <v/>
      </c>
      <c r="K4661" s="50">
        <f>IF(D4661="","",MAX(0,D4661+F4661-I4661))</f>
        <v/>
      </c>
      <c r="L4661" s="23">
        <f>IF(D4661="","",IF(D4661&lt;=0,"",1+COUNTIFS($D$4606:$D$4705,"&gt;0",$E$4606:$E$4705,"&gt;"&amp;E4661)))</f>
        <v/>
      </c>
      <c r="M4661" s="23">
        <f>IF(D4661="","",IF(AND(K4661&gt;0,L4661=1),"Yes","No"))</f>
        <v/>
      </c>
      <c r="N4661" s="50">
        <f>IF(D4661="","",N4561+F4661)</f>
        <v/>
      </c>
      <c r="O4661" s="49">
        <f>IF(D4661="","",IF(AND(K4661=0,K4561&gt;0),C4661,""))</f>
        <v/>
      </c>
    </row>
    <row r="4662">
      <c r="A4662" s="47">
        <f>IF(B4662="","",DATE(YEAR('Debt Inputs'!$E$2),MONTH('Debt Inputs'!$E$2)+46,1))</f>
        <v/>
      </c>
      <c r="B4662" s="18">
        <f>IF('Debt Inputs'!A62="","",'Debt Inputs'!A62)</f>
        <v/>
      </c>
      <c r="C4662" s="19">
        <f>IF(B4662="","",IFERROR(VLOOKUP(B4662,'Debt Inputs'!$A$6:$M$105,2,FALSE),""))</f>
        <v/>
      </c>
      <c r="D4662" s="48">
        <f>IF(B4662="","",K4562)</f>
        <v/>
      </c>
      <c r="E4662" s="21">
        <f>IF(B4662="","",IFERROR(VLOOKUP(B4662,'Debt Inputs'!$A$6:$M$105,5,FALSE),0))</f>
        <v/>
      </c>
      <c r="F4662" s="48">
        <f>IF(D4662="","",IFERROR(D4662*E4662/12,0))</f>
        <v/>
      </c>
      <c r="G4662" s="48">
        <f>IF(D4662="","",MIN(IFERROR(VLOOKUP(B4662,'Debt Inputs'!$A$6:$M$105,7,FALSE),0),D4662+F4662))</f>
        <v/>
      </c>
      <c r="H4662" s="48">
        <f>IF(D4662="","",IF(L4662=1,MAX(0,'Debt Inputs'!$B$2-SUM($G$4606:$G$4705)),0))</f>
        <v/>
      </c>
      <c r="I4662" s="48">
        <f>IF(D4662="","",MIN(D4662+F4662,G4662+H4662))</f>
        <v/>
      </c>
      <c r="J4662" s="48">
        <f>IF(D4662="","",MIN(D4662,MAX(0,I4662-F4662)))</f>
        <v/>
      </c>
      <c r="K4662" s="48">
        <f>IF(D4662="","",MAX(0,D4662+F4662-I4662))</f>
        <v/>
      </c>
      <c r="L4662" s="18">
        <f>IF(D4662="","",IF(D4662&lt;=0,"",1+COUNTIFS($D$4606:$D$4705,"&gt;0",$E$4606:$E$4705,"&gt;"&amp;E4662)))</f>
        <v/>
      </c>
      <c r="M4662" s="18">
        <f>IF(D4662="","",IF(AND(K4662&gt;0,L4662=1),"Yes","No"))</f>
        <v/>
      </c>
      <c r="N4662" s="48">
        <f>IF(D4662="","",N4562+F4662)</f>
        <v/>
      </c>
      <c r="O4662" s="47">
        <f>IF(D4662="","",IF(AND(K4662=0,K4562&gt;0),C4662,""))</f>
        <v/>
      </c>
    </row>
    <row r="4663">
      <c r="A4663" s="49">
        <f>IF(B4663="","",DATE(YEAR('Debt Inputs'!$E$2),MONTH('Debt Inputs'!$E$2)+46,1))</f>
        <v/>
      </c>
      <c r="B4663" s="23">
        <f>IF('Debt Inputs'!A63="","",'Debt Inputs'!A63)</f>
        <v/>
      </c>
      <c r="C4663" s="24">
        <f>IF(B4663="","",IFERROR(VLOOKUP(B4663,'Debt Inputs'!$A$6:$M$105,2,FALSE),""))</f>
        <v/>
      </c>
      <c r="D4663" s="50">
        <f>IF(B4663="","",K4563)</f>
        <v/>
      </c>
      <c r="E4663" s="26">
        <f>IF(B4663="","",IFERROR(VLOOKUP(B4663,'Debt Inputs'!$A$6:$M$105,5,FALSE),0))</f>
        <v/>
      </c>
      <c r="F4663" s="50">
        <f>IF(D4663="","",IFERROR(D4663*E4663/12,0))</f>
        <v/>
      </c>
      <c r="G4663" s="50">
        <f>IF(D4663="","",MIN(IFERROR(VLOOKUP(B4663,'Debt Inputs'!$A$6:$M$105,7,FALSE),0),D4663+F4663))</f>
        <v/>
      </c>
      <c r="H4663" s="50">
        <f>IF(D4663="","",IF(L4663=1,MAX(0,'Debt Inputs'!$B$2-SUM($G$4606:$G$4705)),0))</f>
        <v/>
      </c>
      <c r="I4663" s="50">
        <f>IF(D4663="","",MIN(D4663+F4663,G4663+H4663))</f>
        <v/>
      </c>
      <c r="J4663" s="50">
        <f>IF(D4663="","",MIN(D4663,MAX(0,I4663-F4663)))</f>
        <v/>
      </c>
      <c r="K4663" s="50">
        <f>IF(D4663="","",MAX(0,D4663+F4663-I4663))</f>
        <v/>
      </c>
      <c r="L4663" s="23">
        <f>IF(D4663="","",IF(D4663&lt;=0,"",1+COUNTIFS($D$4606:$D$4705,"&gt;0",$E$4606:$E$4705,"&gt;"&amp;E4663)))</f>
        <v/>
      </c>
      <c r="M4663" s="23">
        <f>IF(D4663="","",IF(AND(K4663&gt;0,L4663=1),"Yes","No"))</f>
        <v/>
      </c>
      <c r="N4663" s="50">
        <f>IF(D4663="","",N4563+F4663)</f>
        <v/>
      </c>
      <c r="O4663" s="49">
        <f>IF(D4663="","",IF(AND(K4663=0,K4563&gt;0),C4663,""))</f>
        <v/>
      </c>
    </row>
    <row r="4664">
      <c r="A4664" s="47">
        <f>IF(B4664="","",DATE(YEAR('Debt Inputs'!$E$2),MONTH('Debt Inputs'!$E$2)+46,1))</f>
        <v/>
      </c>
      <c r="B4664" s="18">
        <f>IF('Debt Inputs'!A64="","",'Debt Inputs'!A64)</f>
        <v/>
      </c>
      <c r="C4664" s="19">
        <f>IF(B4664="","",IFERROR(VLOOKUP(B4664,'Debt Inputs'!$A$6:$M$105,2,FALSE),""))</f>
        <v/>
      </c>
      <c r="D4664" s="48">
        <f>IF(B4664="","",K4564)</f>
        <v/>
      </c>
      <c r="E4664" s="21">
        <f>IF(B4664="","",IFERROR(VLOOKUP(B4664,'Debt Inputs'!$A$6:$M$105,5,FALSE),0))</f>
        <v/>
      </c>
      <c r="F4664" s="48">
        <f>IF(D4664="","",IFERROR(D4664*E4664/12,0))</f>
        <v/>
      </c>
      <c r="G4664" s="48">
        <f>IF(D4664="","",MIN(IFERROR(VLOOKUP(B4664,'Debt Inputs'!$A$6:$M$105,7,FALSE),0),D4664+F4664))</f>
        <v/>
      </c>
      <c r="H4664" s="48">
        <f>IF(D4664="","",IF(L4664=1,MAX(0,'Debt Inputs'!$B$2-SUM($G$4606:$G$4705)),0))</f>
        <v/>
      </c>
      <c r="I4664" s="48">
        <f>IF(D4664="","",MIN(D4664+F4664,G4664+H4664))</f>
        <v/>
      </c>
      <c r="J4664" s="48">
        <f>IF(D4664="","",MIN(D4664,MAX(0,I4664-F4664)))</f>
        <v/>
      </c>
      <c r="K4664" s="48">
        <f>IF(D4664="","",MAX(0,D4664+F4664-I4664))</f>
        <v/>
      </c>
      <c r="L4664" s="18">
        <f>IF(D4664="","",IF(D4664&lt;=0,"",1+COUNTIFS($D$4606:$D$4705,"&gt;0",$E$4606:$E$4705,"&gt;"&amp;E4664)))</f>
        <v/>
      </c>
      <c r="M4664" s="18">
        <f>IF(D4664="","",IF(AND(K4664&gt;0,L4664=1),"Yes","No"))</f>
        <v/>
      </c>
      <c r="N4664" s="48">
        <f>IF(D4664="","",N4564+F4664)</f>
        <v/>
      </c>
      <c r="O4664" s="47">
        <f>IF(D4664="","",IF(AND(K4664=0,K4564&gt;0),C4664,""))</f>
        <v/>
      </c>
    </row>
    <row r="4665">
      <c r="A4665" s="49">
        <f>IF(B4665="","",DATE(YEAR('Debt Inputs'!$E$2),MONTH('Debt Inputs'!$E$2)+46,1))</f>
        <v/>
      </c>
      <c r="B4665" s="23">
        <f>IF('Debt Inputs'!A65="","",'Debt Inputs'!A65)</f>
        <v/>
      </c>
      <c r="C4665" s="24">
        <f>IF(B4665="","",IFERROR(VLOOKUP(B4665,'Debt Inputs'!$A$6:$M$105,2,FALSE),""))</f>
        <v/>
      </c>
      <c r="D4665" s="50">
        <f>IF(B4665="","",K4565)</f>
        <v/>
      </c>
      <c r="E4665" s="26">
        <f>IF(B4665="","",IFERROR(VLOOKUP(B4665,'Debt Inputs'!$A$6:$M$105,5,FALSE),0))</f>
        <v/>
      </c>
      <c r="F4665" s="50">
        <f>IF(D4665="","",IFERROR(D4665*E4665/12,0))</f>
        <v/>
      </c>
      <c r="G4665" s="50">
        <f>IF(D4665="","",MIN(IFERROR(VLOOKUP(B4665,'Debt Inputs'!$A$6:$M$105,7,FALSE),0),D4665+F4665))</f>
        <v/>
      </c>
      <c r="H4665" s="50">
        <f>IF(D4665="","",IF(L4665=1,MAX(0,'Debt Inputs'!$B$2-SUM($G$4606:$G$4705)),0))</f>
        <v/>
      </c>
      <c r="I4665" s="50">
        <f>IF(D4665="","",MIN(D4665+F4665,G4665+H4665))</f>
        <v/>
      </c>
      <c r="J4665" s="50">
        <f>IF(D4665="","",MIN(D4665,MAX(0,I4665-F4665)))</f>
        <v/>
      </c>
      <c r="K4665" s="50">
        <f>IF(D4665="","",MAX(0,D4665+F4665-I4665))</f>
        <v/>
      </c>
      <c r="L4665" s="23">
        <f>IF(D4665="","",IF(D4665&lt;=0,"",1+COUNTIFS($D$4606:$D$4705,"&gt;0",$E$4606:$E$4705,"&gt;"&amp;E4665)))</f>
        <v/>
      </c>
      <c r="M4665" s="23">
        <f>IF(D4665="","",IF(AND(K4665&gt;0,L4665=1),"Yes","No"))</f>
        <v/>
      </c>
      <c r="N4665" s="50">
        <f>IF(D4665="","",N4565+F4665)</f>
        <v/>
      </c>
      <c r="O4665" s="49">
        <f>IF(D4665="","",IF(AND(K4665=0,K4565&gt;0),C4665,""))</f>
        <v/>
      </c>
    </row>
    <row r="4666">
      <c r="A4666" s="47">
        <f>IF(B4666="","",DATE(YEAR('Debt Inputs'!$E$2),MONTH('Debt Inputs'!$E$2)+46,1))</f>
        <v/>
      </c>
      <c r="B4666" s="18">
        <f>IF('Debt Inputs'!A66="","",'Debt Inputs'!A66)</f>
        <v/>
      </c>
      <c r="C4666" s="19">
        <f>IF(B4666="","",IFERROR(VLOOKUP(B4666,'Debt Inputs'!$A$6:$M$105,2,FALSE),""))</f>
        <v/>
      </c>
      <c r="D4666" s="48">
        <f>IF(B4666="","",K4566)</f>
        <v/>
      </c>
      <c r="E4666" s="21">
        <f>IF(B4666="","",IFERROR(VLOOKUP(B4666,'Debt Inputs'!$A$6:$M$105,5,FALSE),0))</f>
        <v/>
      </c>
      <c r="F4666" s="48">
        <f>IF(D4666="","",IFERROR(D4666*E4666/12,0))</f>
        <v/>
      </c>
      <c r="G4666" s="48">
        <f>IF(D4666="","",MIN(IFERROR(VLOOKUP(B4666,'Debt Inputs'!$A$6:$M$105,7,FALSE),0),D4666+F4666))</f>
        <v/>
      </c>
      <c r="H4666" s="48">
        <f>IF(D4666="","",IF(L4666=1,MAX(0,'Debt Inputs'!$B$2-SUM($G$4606:$G$4705)),0))</f>
        <v/>
      </c>
      <c r="I4666" s="48">
        <f>IF(D4666="","",MIN(D4666+F4666,G4666+H4666))</f>
        <v/>
      </c>
      <c r="J4666" s="48">
        <f>IF(D4666="","",MIN(D4666,MAX(0,I4666-F4666)))</f>
        <v/>
      </c>
      <c r="K4666" s="48">
        <f>IF(D4666="","",MAX(0,D4666+F4666-I4666))</f>
        <v/>
      </c>
      <c r="L4666" s="18">
        <f>IF(D4666="","",IF(D4666&lt;=0,"",1+COUNTIFS($D$4606:$D$4705,"&gt;0",$E$4606:$E$4705,"&gt;"&amp;E4666)))</f>
        <v/>
      </c>
      <c r="M4666" s="18">
        <f>IF(D4666="","",IF(AND(K4666&gt;0,L4666=1),"Yes","No"))</f>
        <v/>
      </c>
      <c r="N4666" s="48">
        <f>IF(D4666="","",N4566+F4666)</f>
        <v/>
      </c>
      <c r="O4666" s="47">
        <f>IF(D4666="","",IF(AND(K4666=0,K4566&gt;0),C4666,""))</f>
        <v/>
      </c>
    </row>
    <row r="4667">
      <c r="A4667" s="49">
        <f>IF(B4667="","",DATE(YEAR('Debt Inputs'!$E$2),MONTH('Debt Inputs'!$E$2)+46,1))</f>
        <v/>
      </c>
      <c r="B4667" s="23">
        <f>IF('Debt Inputs'!A67="","",'Debt Inputs'!A67)</f>
        <v/>
      </c>
      <c r="C4667" s="24">
        <f>IF(B4667="","",IFERROR(VLOOKUP(B4667,'Debt Inputs'!$A$6:$M$105,2,FALSE),""))</f>
        <v/>
      </c>
      <c r="D4667" s="50">
        <f>IF(B4667="","",K4567)</f>
        <v/>
      </c>
      <c r="E4667" s="26">
        <f>IF(B4667="","",IFERROR(VLOOKUP(B4667,'Debt Inputs'!$A$6:$M$105,5,FALSE),0))</f>
        <v/>
      </c>
      <c r="F4667" s="50">
        <f>IF(D4667="","",IFERROR(D4667*E4667/12,0))</f>
        <v/>
      </c>
      <c r="G4667" s="50">
        <f>IF(D4667="","",MIN(IFERROR(VLOOKUP(B4667,'Debt Inputs'!$A$6:$M$105,7,FALSE),0),D4667+F4667))</f>
        <v/>
      </c>
      <c r="H4667" s="50">
        <f>IF(D4667="","",IF(L4667=1,MAX(0,'Debt Inputs'!$B$2-SUM($G$4606:$G$4705)),0))</f>
        <v/>
      </c>
      <c r="I4667" s="50">
        <f>IF(D4667="","",MIN(D4667+F4667,G4667+H4667))</f>
        <v/>
      </c>
      <c r="J4667" s="50">
        <f>IF(D4667="","",MIN(D4667,MAX(0,I4667-F4667)))</f>
        <v/>
      </c>
      <c r="K4667" s="50">
        <f>IF(D4667="","",MAX(0,D4667+F4667-I4667))</f>
        <v/>
      </c>
      <c r="L4667" s="23">
        <f>IF(D4667="","",IF(D4667&lt;=0,"",1+COUNTIFS($D$4606:$D$4705,"&gt;0",$E$4606:$E$4705,"&gt;"&amp;E4667)))</f>
        <v/>
      </c>
      <c r="M4667" s="23">
        <f>IF(D4667="","",IF(AND(K4667&gt;0,L4667=1),"Yes","No"))</f>
        <v/>
      </c>
      <c r="N4667" s="50">
        <f>IF(D4667="","",N4567+F4667)</f>
        <v/>
      </c>
      <c r="O4667" s="49">
        <f>IF(D4667="","",IF(AND(K4667=0,K4567&gt;0),C4667,""))</f>
        <v/>
      </c>
    </row>
    <row r="4668">
      <c r="A4668" s="47">
        <f>IF(B4668="","",DATE(YEAR('Debt Inputs'!$E$2),MONTH('Debt Inputs'!$E$2)+46,1))</f>
        <v/>
      </c>
      <c r="B4668" s="18">
        <f>IF('Debt Inputs'!A68="","",'Debt Inputs'!A68)</f>
        <v/>
      </c>
      <c r="C4668" s="19">
        <f>IF(B4668="","",IFERROR(VLOOKUP(B4668,'Debt Inputs'!$A$6:$M$105,2,FALSE),""))</f>
        <v/>
      </c>
      <c r="D4668" s="48">
        <f>IF(B4668="","",K4568)</f>
        <v/>
      </c>
      <c r="E4668" s="21">
        <f>IF(B4668="","",IFERROR(VLOOKUP(B4668,'Debt Inputs'!$A$6:$M$105,5,FALSE),0))</f>
        <v/>
      </c>
      <c r="F4668" s="48">
        <f>IF(D4668="","",IFERROR(D4668*E4668/12,0))</f>
        <v/>
      </c>
      <c r="G4668" s="48">
        <f>IF(D4668="","",MIN(IFERROR(VLOOKUP(B4668,'Debt Inputs'!$A$6:$M$105,7,FALSE),0),D4668+F4668))</f>
        <v/>
      </c>
      <c r="H4668" s="48">
        <f>IF(D4668="","",IF(L4668=1,MAX(0,'Debt Inputs'!$B$2-SUM($G$4606:$G$4705)),0))</f>
        <v/>
      </c>
      <c r="I4668" s="48">
        <f>IF(D4668="","",MIN(D4668+F4668,G4668+H4668))</f>
        <v/>
      </c>
      <c r="J4668" s="48">
        <f>IF(D4668="","",MIN(D4668,MAX(0,I4668-F4668)))</f>
        <v/>
      </c>
      <c r="K4668" s="48">
        <f>IF(D4668="","",MAX(0,D4668+F4668-I4668))</f>
        <v/>
      </c>
      <c r="L4668" s="18">
        <f>IF(D4668="","",IF(D4668&lt;=0,"",1+COUNTIFS($D$4606:$D$4705,"&gt;0",$E$4606:$E$4705,"&gt;"&amp;E4668)))</f>
        <v/>
      </c>
      <c r="M4668" s="18">
        <f>IF(D4668="","",IF(AND(K4668&gt;0,L4668=1),"Yes","No"))</f>
        <v/>
      </c>
      <c r="N4668" s="48">
        <f>IF(D4668="","",N4568+F4668)</f>
        <v/>
      </c>
      <c r="O4668" s="47">
        <f>IF(D4668="","",IF(AND(K4668=0,K4568&gt;0),C4668,""))</f>
        <v/>
      </c>
    </row>
    <row r="4669">
      <c r="A4669" s="49">
        <f>IF(B4669="","",DATE(YEAR('Debt Inputs'!$E$2),MONTH('Debt Inputs'!$E$2)+46,1))</f>
        <v/>
      </c>
      <c r="B4669" s="23">
        <f>IF('Debt Inputs'!A69="","",'Debt Inputs'!A69)</f>
        <v/>
      </c>
      <c r="C4669" s="24">
        <f>IF(B4669="","",IFERROR(VLOOKUP(B4669,'Debt Inputs'!$A$6:$M$105,2,FALSE),""))</f>
        <v/>
      </c>
      <c r="D4669" s="50">
        <f>IF(B4669="","",K4569)</f>
        <v/>
      </c>
      <c r="E4669" s="26">
        <f>IF(B4669="","",IFERROR(VLOOKUP(B4669,'Debt Inputs'!$A$6:$M$105,5,FALSE),0))</f>
        <v/>
      </c>
      <c r="F4669" s="50">
        <f>IF(D4669="","",IFERROR(D4669*E4669/12,0))</f>
        <v/>
      </c>
      <c r="G4669" s="50">
        <f>IF(D4669="","",MIN(IFERROR(VLOOKUP(B4669,'Debt Inputs'!$A$6:$M$105,7,FALSE),0),D4669+F4669))</f>
        <v/>
      </c>
      <c r="H4669" s="50">
        <f>IF(D4669="","",IF(L4669=1,MAX(0,'Debt Inputs'!$B$2-SUM($G$4606:$G$4705)),0))</f>
        <v/>
      </c>
      <c r="I4669" s="50">
        <f>IF(D4669="","",MIN(D4669+F4669,G4669+H4669))</f>
        <v/>
      </c>
      <c r="J4669" s="50">
        <f>IF(D4669="","",MIN(D4669,MAX(0,I4669-F4669)))</f>
        <v/>
      </c>
      <c r="K4669" s="50">
        <f>IF(D4669="","",MAX(0,D4669+F4669-I4669))</f>
        <v/>
      </c>
      <c r="L4669" s="23">
        <f>IF(D4669="","",IF(D4669&lt;=0,"",1+COUNTIFS($D$4606:$D$4705,"&gt;0",$E$4606:$E$4705,"&gt;"&amp;E4669)))</f>
        <v/>
      </c>
      <c r="M4669" s="23">
        <f>IF(D4669="","",IF(AND(K4669&gt;0,L4669=1),"Yes","No"))</f>
        <v/>
      </c>
      <c r="N4669" s="50">
        <f>IF(D4669="","",N4569+F4669)</f>
        <v/>
      </c>
      <c r="O4669" s="49">
        <f>IF(D4669="","",IF(AND(K4669=0,K4569&gt;0),C4669,""))</f>
        <v/>
      </c>
    </row>
    <row r="4670">
      <c r="A4670" s="47">
        <f>IF(B4670="","",DATE(YEAR('Debt Inputs'!$E$2),MONTH('Debt Inputs'!$E$2)+46,1))</f>
        <v/>
      </c>
      <c r="B4670" s="18">
        <f>IF('Debt Inputs'!A70="","",'Debt Inputs'!A70)</f>
        <v/>
      </c>
      <c r="C4670" s="19">
        <f>IF(B4670="","",IFERROR(VLOOKUP(B4670,'Debt Inputs'!$A$6:$M$105,2,FALSE),""))</f>
        <v/>
      </c>
      <c r="D4670" s="48">
        <f>IF(B4670="","",K4570)</f>
        <v/>
      </c>
      <c r="E4670" s="21">
        <f>IF(B4670="","",IFERROR(VLOOKUP(B4670,'Debt Inputs'!$A$6:$M$105,5,FALSE),0))</f>
        <v/>
      </c>
      <c r="F4670" s="48">
        <f>IF(D4670="","",IFERROR(D4670*E4670/12,0))</f>
        <v/>
      </c>
      <c r="G4670" s="48">
        <f>IF(D4670="","",MIN(IFERROR(VLOOKUP(B4670,'Debt Inputs'!$A$6:$M$105,7,FALSE),0),D4670+F4670))</f>
        <v/>
      </c>
      <c r="H4670" s="48">
        <f>IF(D4670="","",IF(L4670=1,MAX(0,'Debt Inputs'!$B$2-SUM($G$4606:$G$4705)),0))</f>
        <v/>
      </c>
      <c r="I4670" s="48">
        <f>IF(D4670="","",MIN(D4670+F4670,G4670+H4670))</f>
        <v/>
      </c>
      <c r="J4670" s="48">
        <f>IF(D4670="","",MIN(D4670,MAX(0,I4670-F4670)))</f>
        <v/>
      </c>
      <c r="K4670" s="48">
        <f>IF(D4670="","",MAX(0,D4670+F4670-I4670))</f>
        <v/>
      </c>
      <c r="L4670" s="18">
        <f>IF(D4670="","",IF(D4670&lt;=0,"",1+COUNTIFS($D$4606:$D$4705,"&gt;0",$E$4606:$E$4705,"&gt;"&amp;E4670)))</f>
        <v/>
      </c>
      <c r="M4670" s="18">
        <f>IF(D4670="","",IF(AND(K4670&gt;0,L4670=1),"Yes","No"))</f>
        <v/>
      </c>
      <c r="N4670" s="48">
        <f>IF(D4670="","",N4570+F4670)</f>
        <v/>
      </c>
      <c r="O4670" s="47">
        <f>IF(D4670="","",IF(AND(K4670=0,K4570&gt;0),C4670,""))</f>
        <v/>
      </c>
    </row>
    <row r="4671">
      <c r="A4671" s="49">
        <f>IF(B4671="","",DATE(YEAR('Debt Inputs'!$E$2),MONTH('Debt Inputs'!$E$2)+46,1))</f>
        <v/>
      </c>
      <c r="B4671" s="23">
        <f>IF('Debt Inputs'!A71="","",'Debt Inputs'!A71)</f>
        <v/>
      </c>
      <c r="C4671" s="24">
        <f>IF(B4671="","",IFERROR(VLOOKUP(B4671,'Debt Inputs'!$A$6:$M$105,2,FALSE),""))</f>
        <v/>
      </c>
      <c r="D4671" s="50">
        <f>IF(B4671="","",K4571)</f>
        <v/>
      </c>
      <c r="E4671" s="26">
        <f>IF(B4671="","",IFERROR(VLOOKUP(B4671,'Debt Inputs'!$A$6:$M$105,5,FALSE),0))</f>
        <v/>
      </c>
      <c r="F4671" s="50">
        <f>IF(D4671="","",IFERROR(D4671*E4671/12,0))</f>
        <v/>
      </c>
      <c r="G4671" s="50">
        <f>IF(D4671="","",MIN(IFERROR(VLOOKUP(B4671,'Debt Inputs'!$A$6:$M$105,7,FALSE),0),D4671+F4671))</f>
        <v/>
      </c>
      <c r="H4671" s="50">
        <f>IF(D4671="","",IF(L4671=1,MAX(0,'Debt Inputs'!$B$2-SUM($G$4606:$G$4705)),0))</f>
        <v/>
      </c>
      <c r="I4671" s="50">
        <f>IF(D4671="","",MIN(D4671+F4671,G4671+H4671))</f>
        <v/>
      </c>
      <c r="J4671" s="50">
        <f>IF(D4671="","",MIN(D4671,MAX(0,I4671-F4671)))</f>
        <v/>
      </c>
      <c r="K4671" s="50">
        <f>IF(D4671="","",MAX(0,D4671+F4671-I4671))</f>
        <v/>
      </c>
      <c r="L4671" s="23">
        <f>IF(D4671="","",IF(D4671&lt;=0,"",1+COUNTIFS($D$4606:$D$4705,"&gt;0",$E$4606:$E$4705,"&gt;"&amp;E4671)))</f>
        <v/>
      </c>
      <c r="M4671" s="23">
        <f>IF(D4671="","",IF(AND(K4671&gt;0,L4671=1),"Yes","No"))</f>
        <v/>
      </c>
      <c r="N4671" s="50">
        <f>IF(D4671="","",N4571+F4671)</f>
        <v/>
      </c>
      <c r="O4671" s="49">
        <f>IF(D4671="","",IF(AND(K4671=0,K4571&gt;0),C4671,""))</f>
        <v/>
      </c>
    </row>
    <row r="4672">
      <c r="A4672" s="47">
        <f>IF(B4672="","",DATE(YEAR('Debt Inputs'!$E$2),MONTH('Debt Inputs'!$E$2)+46,1))</f>
        <v/>
      </c>
      <c r="B4672" s="18">
        <f>IF('Debt Inputs'!A72="","",'Debt Inputs'!A72)</f>
        <v/>
      </c>
      <c r="C4672" s="19">
        <f>IF(B4672="","",IFERROR(VLOOKUP(B4672,'Debt Inputs'!$A$6:$M$105,2,FALSE),""))</f>
        <v/>
      </c>
      <c r="D4672" s="48">
        <f>IF(B4672="","",K4572)</f>
        <v/>
      </c>
      <c r="E4672" s="21">
        <f>IF(B4672="","",IFERROR(VLOOKUP(B4672,'Debt Inputs'!$A$6:$M$105,5,FALSE),0))</f>
        <v/>
      </c>
      <c r="F4672" s="48">
        <f>IF(D4672="","",IFERROR(D4672*E4672/12,0))</f>
        <v/>
      </c>
      <c r="G4672" s="48">
        <f>IF(D4672="","",MIN(IFERROR(VLOOKUP(B4672,'Debt Inputs'!$A$6:$M$105,7,FALSE),0),D4672+F4672))</f>
        <v/>
      </c>
      <c r="H4672" s="48">
        <f>IF(D4672="","",IF(L4672=1,MAX(0,'Debt Inputs'!$B$2-SUM($G$4606:$G$4705)),0))</f>
        <v/>
      </c>
      <c r="I4672" s="48">
        <f>IF(D4672="","",MIN(D4672+F4672,G4672+H4672))</f>
        <v/>
      </c>
      <c r="J4672" s="48">
        <f>IF(D4672="","",MIN(D4672,MAX(0,I4672-F4672)))</f>
        <v/>
      </c>
      <c r="K4672" s="48">
        <f>IF(D4672="","",MAX(0,D4672+F4672-I4672))</f>
        <v/>
      </c>
      <c r="L4672" s="18">
        <f>IF(D4672="","",IF(D4672&lt;=0,"",1+COUNTIFS($D$4606:$D$4705,"&gt;0",$E$4606:$E$4705,"&gt;"&amp;E4672)))</f>
        <v/>
      </c>
      <c r="M4672" s="18">
        <f>IF(D4672="","",IF(AND(K4672&gt;0,L4672=1),"Yes","No"))</f>
        <v/>
      </c>
      <c r="N4672" s="48">
        <f>IF(D4672="","",N4572+F4672)</f>
        <v/>
      </c>
      <c r="O4672" s="47">
        <f>IF(D4672="","",IF(AND(K4672=0,K4572&gt;0),C4672,""))</f>
        <v/>
      </c>
    </row>
    <row r="4673">
      <c r="A4673" s="49">
        <f>IF(B4673="","",DATE(YEAR('Debt Inputs'!$E$2),MONTH('Debt Inputs'!$E$2)+46,1))</f>
        <v/>
      </c>
      <c r="B4673" s="23">
        <f>IF('Debt Inputs'!A73="","",'Debt Inputs'!A73)</f>
        <v/>
      </c>
      <c r="C4673" s="24">
        <f>IF(B4673="","",IFERROR(VLOOKUP(B4673,'Debt Inputs'!$A$6:$M$105,2,FALSE),""))</f>
        <v/>
      </c>
      <c r="D4673" s="50">
        <f>IF(B4673="","",K4573)</f>
        <v/>
      </c>
      <c r="E4673" s="26">
        <f>IF(B4673="","",IFERROR(VLOOKUP(B4673,'Debt Inputs'!$A$6:$M$105,5,FALSE),0))</f>
        <v/>
      </c>
      <c r="F4673" s="50">
        <f>IF(D4673="","",IFERROR(D4673*E4673/12,0))</f>
        <v/>
      </c>
      <c r="G4673" s="50">
        <f>IF(D4673="","",MIN(IFERROR(VLOOKUP(B4673,'Debt Inputs'!$A$6:$M$105,7,FALSE),0),D4673+F4673))</f>
        <v/>
      </c>
      <c r="H4673" s="50">
        <f>IF(D4673="","",IF(L4673=1,MAX(0,'Debt Inputs'!$B$2-SUM($G$4606:$G$4705)),0))</f>
        <v/>
      </c>
      <c r="I4673" s="50">
        <f>IF(D4673="","",MIN(D4673+F4673,G4673+H4673))</f>
        <v/>
      </c>
      <c r="J4673" s="50">
        <f>IF(D4673="","",MIN(D4673,MAX(0,I4673-F4673)))</f>
        <v/>
      </c>
      <c r="K4673" s="50">
        <f>IF(D4673="","",MAX(0,D4673+F4673-I4673))</f>
        <v/>
      </c>
      <c r="L4673" s="23">
        <f>IF(D4673="","",IF(D4673&lt;=0,"",1+COUNTIFS($D$4606:$D$4705,"&gt;0",$E$4606:$E$4705,"&gt;"&amp;E4673)))</f>
        <v/>
      </c>
      <c r="M4673" s="23">
        <f>IF(D4673="","",IF(AND(K4673&gt;0,L4673=1),"Yes","No"))</f>
        <v/>
      </c>
      <c r="N4673" s="50">
        <f>IF(D4673="","",N4573+F4673)</f>
        <v/>
      </c>
      <c r="O4673" s="49">
        <f>IF(D4673="","",IF(AND(K4673=0,K4573&gt;0),C4673,""))</f>
        <v/>
      </c>
    </row>
    <row r="4674">
      <c r="A4674" s="47">
        <f>IF(B4674="","",DATE(YEAR('Debt Inputs'!$E$2),MONTH('Debt Inputs'!$E$2)+46,1))</f>
        <v/>
      </c>
      <c r="B4674" s="18">
        <f>IF('Debt Inputs'!A74="","",'Debt Inputs'!A74)</f>
        <v/>
      </c>
      <c r="C4674" s="19">
        <f>IF(B4674="","",IFERROR(VLOOKUP(B4674,'Debt Inputs'!$A$6:$M$105,2,FALSE),""))</f>
        <v/>
      </c>
      <c r="D4674" s="48">
        <f>IF(B4674="","",K4574)</f>
        <v/>
      </c>
      <c r="E4674" s="21">
        <f>IF(B4674="","",IFERROR(VLOOKUP(B4674,'Debt Inputs'!$A$6:$M$105,5,FALSE),0))</f>
        <v/>
      </c>
      <c r="F4674" s="48">
        <f>IF(D4674="","",IFERROR(D4674*E4674/12,0))</f>
        <v/>
      </c>
      <c r="G4674" s="48">
        <f>IF(D4674="","",MIN(IFERROR(VLOOKUP(B4674,'Debt Inputs'!$A$6:$M$105,7,FALSE),0),D4674+F4674))</f>
        <v/>
      </c>
      <c r="H4674" s="48">
        <f>IF(D4674="","",IF(L4674=1,MAX(0,'Debt Inputs'!$B$2-SUM($G$4606:$G$4705)),0))</f>
        <v/>
      </c>
      <c r="I4674" s="48">
        <f>IF(D4674="","",MIN(D4674+F4674,G4674+H4674))</f>
        <v/>
      </c>
      <c r="J4674" s="48">
        <f>IF(D4674="","",MIN(D4674,MAX(0,I4674-F4674)))</f>
        <v/>
      </c>
      <c r="K4674" s="48">
        <f>IF(D4674="","",MAX(0,D4674+F4674-I4674))</f>
        <v/>
      </c>
      <c r="L4674" s="18">
        <f>IF(D4674="","",IF(D4674&lt;=0,"",1+COUNTIFS($D$4606:$D$4705,"&gt;0",$E$4606:$E$4705,"&gt;"&amp;E4674)))</f>
        <v/>
      </c>
      <c r="M4674" s="18">
        <f>IF(D4674="","",IF(AND(K4674&gt;0,L4674=1),"Yes","No"))</f>
        <v/>
      </c>
      <c r="N4674" s="48">
        <f>IF(D4674="","",N4574+F4674)</f>
        <v/>
      </c>
      <c r="O4674" s="47">
        <f>IF(D4674="","",IF(AND(K4674=0,K4574&gt;0),C4674,""))</f>
        <v/>
      </c>
    </row>
    <row r="4675">
      <c r="A4675" s="49">
        <f>IF(B4675="","",DATE(YEAR('Debt Inputs'!$E$2),MONTH('Debt Inputs'!$E$2)+46,1))</f>
        <v/>
      </c>
      <c r="B4675" s="23">
        <f>IF('Debt Inputs'!A75="","",'Debt Inputs'!A75)</f>
        <v/>
      </c>
      <c r="C4675" s="24">
        <f>IF(B4675="","",IFERROR(VLOOKUP(B4675,'Debt Inputs'!$A$6:$M$105,2,FALSE),""))</f>
        <v/>
      </c>
      <c r="D4675" s="50">
        <f>IF(B4675="","",K4575)</f>
        <v/>
      </c>
      <c r="E4675" s="26">
        <f>IF(B4675="","",IFERROR(VLOOKUP(B4675,'Debt Inputs'!$A$6:$M$105,5,FALSE),0))</f>
        <v/>
      </c>
      <c r="F4675" s="50">
        <f>IF(D4675="","",IFERROR(D4675*E4675/12,0))</f>
        <v/>
      </c>
      <c r="G4675" s="50">
        <f>IF(D4675="","",MIN(IFERROR(VLOOKUP(B4675,'Debt Inputs'!$A$6:$M$105,7,FALSE),0),D4675+F4675))</f>
        <v/>
      </c>
      <c r="H4675" s="50">
        <f>IF(D4675="","",IF(L4675=1,MAX(0,'Debt Inputs'!$B$2-SUM($G$4606:$G$4705)),0))</f>
        <v/>
      </c>
      <c r="I4675" s="50">
        <f>IF(D4675="","",MIN(D4675+F4675,G4675+H4675))</f>
        <v/>
      </c>
      <c r="J4675" s="50">
        <f>IF(D4675="","",MIN(D4675,MAX(0,I4675-F4675)))</f>
        <v/>
      </c>
      <c r="K4675" s="50">
        <f>IF(D4675="","",MAX(0,D4675+F4675-I4675))</f>
        <v/>
      </c>
      <c r="L4675" s="23">
        <f>IF(D4675="","",IF(D4675&lt;=0,"",1+COUNTIFS($D$4606:$D$4705,"&gt;0",$E$4606:$E$4705,"&gt;"&amp;E4675)))</f>
        <v/>
      </c>
      <c r="M4675" s="23">
        <f>IF(D4675="","",IF(AND(K4675&gt;0,L4675=1),"Yes","No"))</f>
        <v/>
      </c>
      <c r="N4675" s="50">
        <f>IF(D4675="","",N4575+F4675)</f>
        <v/>
      </c>
      <c r="O4675" s="49">
        <f>IF(D4675="","",IF(AND(K4675=0,K4575&gt;0),C4675,""))</f>
        <v/>
      </c>
    </row>
    <row r="4676">
      <c r="A4676" s="47">
        <f>IF(B4676="","",DATE(YEAR('Debt Inputs'!$E$2),MONTH('Debt Inputs'!$E$2)+46,1))</f>
        <v/>
      </c>
      <c r="B4676" s="18">
        <f>IF('Debt Inputs'!A76="","",'Debt Inputs'!A76)</f>
        <v/>
      </c>
      <c r="C4676" s="19">
        <f>IF(B4676="","",IFERROR(VLOOKUP(B4676,'Debt Inputs'!$A$6:$M$105,2,FALSE),""))</f>
        <v/>
      </c>
      <c r="D4676" s="48">
        <f>IF(B4676="","",K4576)</f>
        <v/>
      </c>
      <c r="E4676" s="21">
        <f>IF(B4676="","",IFERROR(VLOOKUP(B4676,'Debt Inputs'!$A$6:$M$105,5,FALSE),0))</f>
        <v/>
      </c>
      <c r="F4676" s="48">
        <f>IF(D4676="","",IFERROR(D4676*E4676/12,0))</f>
        <v/>
      </c>
      <c r="G4676" s="48">
        <f>IF(D4676="","",MIN(IFERROR(VLOOKUP(B4676,'Debt Inputs'!$A$6:$M$105,7,FALSE),0),D4676+F4676))</f>
        <v/>
      </c>
      <c r="H4676" s="48">
        <f>IF(D4676="","",IF(L4676=1,MAX(0,'Debt Inputs'!$B$2-SUM($G$4606:$G$4705)),0))</f>
        <v/>
      </c>
      <c r="I4676" s="48">
        <f>IF(D4676="","",MIN(D4676+F4676,G4676+H4676))</f>
        <v/>
      </c>
      <c r="J4676" s="48">
        <f>IF(D4676="","",MIN(D4676,MAX(0,I4676-F4676)))</f>
        <v/>
      </c>
      <c r="K4676" s="48">
        <f>IF(D4676="","",MAX(0,D4676+F4676-I4676))</f>
        <v/>
      </c>
      <c r="L4676" s="18">
        <f>IF(D4676="","",IF(D4676&lt;=0,"",1+COUNTIFS($D$4606:$D$4705,"&gt;0",$E$4606:$E$4705,"&gt;"&amp;E4676)))</f>
        <v/>
      </c>
      <c r="M4676" s="18">
        <f>IF(D4676="","",IF(AND(K4676&gt;0,L4676=1),"Yes","No"))</f>
        <v/>
      </c>
      <c r="N4676" s="48">
        <f>IF(D4676="","",N4576+F4676)</f>
        <v/>
      </c>
      <c r="O4676" s="47">
        <f>IF(D4676="","",IF(AND(K4676=0,K4576&gt;0),C4676,""))</f>
        <v/>
      </c>
    </row>
    <row r="4677">
      <c r="A4677" s="49">
        <f>IF(B4677="","",DATE(YEAR('Debt Inputs'!$E$2),MONTH('Debt Inputs'!$E$2)+46,1))</f>
        <v/>
      </c>
      <c r="B4677" s="23">
        <f>IF('Debt Inputs'!A77="","",'Debt Inputs'!A77)</f>
        <v/>
      </c>
      <c r="C4677" s="24">
        <f>IF(B4677="","",IFERROR(VLOOKUP(B4677,'Debt Inputs'!$A$6:$M$105,2,FALSE),""))</f>
        <v/>
      </c>
      <c r="D4677" s="50">
        <f>IF(B4677="","",K4577)</f>
        <v/>
      </c>
      <c r="E4677" s="26">
        <f>IF(B4677="","",IFERROR(VLOOKUP(B4677,'Debt Inputs'!$A$6:$M$105,5,FALSE),0))</f>
        <v/>
      </c>
      <c r="F4677" s="50">
        <f>IF(D4677="","",IFERROR(D4677*E4677/12,0))</f>
        <v/>
      </c>
      <c r="G4677" s="50">
        <f>IF(D4677="","",MIN(IFERROR(VLOOKUP(B4677,'Debt Inputs'!$A$6:$M$105,7,FALSE),0),D4677+F4677))</f>
        <v/>
      </c>
      <c r="H4677" s="50">
        <f>IF(D4677="","",IF(L4677=1,MAX(0,'Debt Inputs'!$B$2-SUM($G$4606:$G$4705)),0))</f>
        <v/>
      </c>
      <c r="I4677" s="50">
        <f>IF(D4677="","",MIN(D4677+F4677,G4677+H4677))</f>
        <v/>
      </c>
      <c r="J4677" s="50">
        <f>IF(D4677="","",MIN(D4677,MAX(0,I4677-F4677)))</f>
        <v/>
      </c>
      <c r="K4677" s="50">
        <f>IF(D4677="","",MAX(0,D4677+F4677-I4677))</f>
        <v/>
      </c>
      <c r="L4677" s="23">
        <f>IF(D4677="","",IF(D4677&lt;=0,"",1+COUNTIFS($D$4606:$D$4705,"&gt;0",$E$4606:$E$4705,"&gt;"&amp;E4677)))</f>
        <v/>
      </c>
      <c r="M4677" s="23">
        <f>IF(D4677="","",IF(AND(K4677&gt;0,L4677=1),"Yes","No"))</f>
        <v/>
      </c>
      <c r="N4677" s="50">
        <f>IF(D4677="","",N4577+F4677)</f>
        <v/>
      </c>
      <c r="O4677" s="49">
        <f>IF(D4677="","",IF(AND(K4677=0,K4577&gt;0),C4677,""))</f>
        <v/>
      </c>
    </row>
    <row r="4678">
      <c r="A4678" s="47">
        <f>IF(B4678="","",DATE(YEAR('Debt Inputs'!$E$2),MONTH('Debt Inputs'!$E$2)+46,1))</f>
        <v/>
      </c>
      <c r="B4678" s="18">
        <f>IF('Debt Inputs'!A78="","",'Debt Inputs'!A78)</f>
        <v/>
      </c>
      <c r="C4678" s="19">
        <f>IF(B4678="","",IFERROR(VLOOKUP(B4678,'Debt Inputs'!$A$6:$M$105,2,FALSE),""))</f>
        <v/>
      </c>
      <c r="D4678" s="48">
        <f>IF(B4678="","",K4578)</f>
        <v/>
      </c>
      <c r="E4678" s="21">
        <f>IF(B4678="","",IFERROR(VLOOKUP(B4678,'Debt Inputs'!$A$6:$M$105,5,FALSE),0))</f>
        <v/>
      </c>
      <c r="F4678" s="48">
        <f>IF(D4678="","",IFERROR(D4678*E4678/12,0))</f>
        <v/>
      </c>
      <c r="G4678" s="48">
        <f>IF(D4678="","",MIN(IFERROR(VLOOKUP(B4678,'Debt Inputs'!$A$6:$M$105,7,FALSE),0),D4678+F4678))</f>
        <v/>
      </c>
      <c r="H4678" s="48">
        <f>IF(D4678="","",IF(L4678=1,MAX(0,'Debt Inputs'!$B$2-SUM($G$4606:$G$4705)),0))</f>
        <v/>
      </c>
      <c r="I4678" s="48">
        <f>IF(D4678="","",MIN(D4678+F4678,G4678+H4678))</f>
        <v/>
      </c>
      <c r="J4678" s="48">
        <f>IF(D4678="","",MIN(D4678,MAX(0,I4678-F4678)))</f>
        <v/>
      </c>
      <c r="K4678" s="48">
        <f>IF(D4678="","",MAX(0,D4678+F4678-I4678))</f>
        <v/>
      </c>
      <c r="L4678" s="18">
        <f>IF(D4678="","",IF(D4678&lt;=0,"",1+COUNTIFS($D$4606:$D$4705,"&gt;0",$E$4606:$E$4705,"&gt;"&amp;E4678)))</f>
        <v/>
      </c>
      <c r="M4678" s="18">
        <f>IF(D4678="","",IF(AND(K4678&gt;0,L4678=1),"Yes","No"))</f>
        <v/>
      </c>
      <c r="N4678" s="48">
        <f>IF(D4678="","",N4578+F4678)</f>
        <v/>
      </c>
      <c r="O4678" s="47">
        <f>IF(D4678="","",IF(AND(K4678=0,K4578&gt;0),C4678,""))</f>
        <v/>
      </c>
    </row>
    <row r="4679">
      <c r="A4679" s="49">
        <f>IF(B4679="","",DATE(YEAR('Debt Inputs'!$E$2),MONTH('Debt Inputs'!$E$2)+46,1))</f>
        <v/>
      </c>
      <c r="B4679" s="23">
        <f>IF('Debt Inputs'!A79="","",'Debt Inputs'!A79)</f>
        <v/>
      </c>
      <c r="C4679" s="24">
        <f>IF(B4679="","",IFERROR(VLOOKUP(B4679,'Debt Inputs'!$A$6:$M$105,2,FALSE),""))</f>
        <v/>
      </c>
      <c r="D4679" s="50">
        <f>IF(B4679="","",K4579)</f>
        <v/>
      </c>
      <c r="E4679" s="26">
        <f>IF(B4679="","",IFERROR(VLOOKUP(B4679,'Debt Inputs'!$A$6:$M$105,5,FALSE),0))</f>
        <v/>
      </c>
      <c r="F4679" s="50">
        <f>IF(D4679="","",IFERROR(D4679*E4679/12,0))</f>
        <v/>
      </c>
      <c r="G4679" s="50">
        <f>IF(D4679="","",MIN(IFERROR(VLOOKUP(B4679,'Debt Inputs'!$A$6:$M$105,7,FALSE),0),D4679+F4679))</f>
        <v/>
      </c>
      <c r="H4679" s="50">
        <f>IF(D4679="","",IF(L4679=1,MAX(0,'Debt Inputs'!$B$2-SUM($G$4606:$G$4705)),0))</f>
        <v/>
      </c>
      <c r="I4679" s="50">
        <f>IF(D4679="","",MIN(D4679+F4679,G4679+H4679))</f>
        <v/>
      </c>
      <c r="J4679" s="50">
        <f>IF(D4679="","",MIN(D4679,MAX(0,I4679-F4679)))</f>
        <v/>
      </c>
      <c r="K4679" s="50">
        <f>IF(D4679="","",MAX(0,D4679+F4679-I4679))</f>
        <v/>
      </c>
      <c r="L4679" s="23">
        <f>IF(D4679="","",IF(D4679&lt;=0,"",1+COUNTIFS($D$4606:$D$4705,"&gt;0",$E$4606:$E$4705,"&gt;"&amp;E4679)))</f>
        <v/>
      </c>
      <c r="M4679" s="23">
        <f>IF(D4679="","",IF(AND(K4679&gt;0,L4679=1),"Yes","No"))</f>
        <v/>
      </c>
      <c r="N4679" s="50">
        <f>IF(D4679="","",N4579+F4679)</f>
        <v/>
      </c>
      <c r="O4679" s="49">
        <f>IF(D4679="","",IF(AND(K4679=0,K4579&gt;0),C4679,""))</f>
        <v/>
      </c>
    </row>
    <row r="4680">
      <c r="A4680" s="47">
        <f>IF(B4680="","",DATE(YEAR('Debt Inputs'!$E$2),MONTH('Debt Inputs'!$E$2)+46,1))</f>
        <v/>
      </c>
      <c r="B4680" s="18">
        <f>IF('Debt Inputs'!A80="","",'Debt Inputs'!A80)</f>
        <v/>
      </c>
      <c r="C4680" s="19">
        <f>IF(B4680="","",IFERROR(VLOOKUP(B4680,'Debt Inputs'!$A$6:$M$105,2,FALSE),""))</f>
        <v/>
      </c>
      <c r="D4680" s="48">
        <f>IF(B4680="","",K4580)</f>
        <v/>
      </c>
      <c r="E4680" s="21">
        <f>IF(B4680="","",IFERROR(VLOOKUP(B4680,'Debt Inputs'!$A$6:$M$105,5,FALSE),0))</f>
        <v/>
      </c>
      <c r="F4680" s="48">
        <f>IF(D4680="","",IFERROR(D4680*E4680/12,0))</f>
        <v/>
      </c>
      <c r="G4680" s="48">
        <f>IF(D4680="","",MIN(IFERROR(VLOOKUP(B4680,'Debt Inputs'!$A$6:$M$105,7,FALSE),0),D4680+F4680))</f>
        <v/>
      </c>
      <c r="H4680" s="48">
        <f>IF(D4680="","",IF(L4680=1,MAX(0,'Debt Inputs'!$B$2-SUM($G$4606:$G$4705)),0))</f>
        <v/>
      </c>
      <c r="I4680" s="48">
        <f>IF(D4680="","",MIN(D4680+F4680,G4680+H4680))</f>
        <v/>
      </c>
      <c r="J4680" s="48">
        <f>IF(D4680="","",MIN(D4680,MAX(0,I4680-F4680)))</f>
        <v/>
      </c>
      <c r="K4680" s="48">
        <f>IF(D4680="","",MAX(0,D4680+F4680-I4680))</f>
        <v/>
      </c>
      <c r="L4680" s="18">
        <f>IF(D4680="","",IF(D4680&lt;=0,"",1+COUNTIFS($D$4606:$D$4705,"&gt;0",$E$4606:$E$4705,"&gt;"&amp;E4680)))</f>
        <v/>
      </c>
      <c r="M4680" s="18">
        <f>IF(D4680="","",IF(AND(K4680&gt;0,L4680=1),"Yes","No"))</f>
        <v/>
      </c>
      <c r="N4680" s="48">
        <f>IF(D4680="","",N4580+F4680)</f>
        <v/>
      </c>
      <c r="O4680" s="47">
        <f>IF(D4680="","",IF(AND(K4680=0,K4580&gt;0),C4680,""))</f>
        <v/>
      </c>
    </row>
    <row r="4681">
      <c r="A4681" s="49">
        <f>IF(B4681="","",DATE(YEAR('Debt Inputs'!$E$2),MONTH('Debt Inputs'!$E$2)+46,1))</f>
        <v/>
      </c>
      <c r="B4681" s="23">
        <f>IF('Debt Inputs'!A81="","",'Debt Inputs'!A81)</f>
        <v/>
      </c>
      <c r="C4681" s="24">
        <f>IF(B4681="","",IFERROR(VLOOKUP(B4681,'Debt Inputs'!$A$6:$M$105,2,FALSE),""))</f>
        <v/>
      </c>
      <c r="D4681" s="50">
        <f>IF(B4681="","",K4581)</f>
        <v/>
      </c>
      <c r="E4681" s="26">
        <f>IF(B4681="","",IFERROR(VLOOKUP(B4681,'Debt Inputs'!$A$6:$M$105,5,FALSE),0))</f>
        <v/>
      </c>
      <c r="F4681" s="50">
        <f>IF(D4681="","",IFERROR(D4681*E4681/12,0))</f>
        <v/>
      </c>
      <c r="G4681" s="50">
        <f>IF(D4681="","",MIN(IFERROR(VLOOKUP(B4681,'Debt Inputs'!$A$6:$M$105,7,FALSE),0),D4681+F4681))</f>
        <v/>
      </c>
      <c r="H4681" s="50">
        <f>IF(D4681="","",IF(L4681=1,MAX(0,'Debt Inputs'!$B$2-SUM($G$4606:$G$4705)),0))</f>
        <v/>
      </c>
      <c r="I4681" s="50">
        <f>IF(D4681="","",MIN(D4681+F4681,G4681+H4681))</f>
        <v/>
      </c>
      <c r="J4681" s="50">
        <f>IF(D4681="","",MIN(D4681,MAX(0,I4681-F4681)))</f>
        <v/>
      </c>
      <c r="K4681" s="50">
        <f>IF(D4681="","",MAX(0,D4681+F4681-I4681))</f>
        <v/>
      </c>
      <c r="L4681" s="23">
        <f>IF(D4681="","",IF(D4681&lt;=0,"",1+COUNTIFS($D$4606:$D$4705,"&gt;0",$E$4606:$E$4705,"&gt;"&amp;E4681)))</f>
        <v/>
      </c>
      <c r="M4681" s="23">
        <f>IF(D4681="","",IF(AND(K4681&gt;0,L4681=1),"Yes","No"))</f>
        <v/>
      </c>
      <c r="N4681" s="50">
        <f>IF(D4681="","",N4581+F4681)</f>
        <v/>
      </c>
      <c r="O4681" s="49">
        <f>IF(D4681="","",IF(AND(K4681=0,K4581&gt;0),C4681,""))</f>
        <v/>
      </c>
    </row>
    <row r="4682">
      <c r="A4682" s="47">
        <f>IF(B4682="","",DATE(YEAR('Debt Inputs'!$E$2),MONTH('Debt Inputs'!$E$2)+46,1))</f>
        <v/>
      </c>
      <c r="B4682" s="18">
        <f>IF('Debt Inputs'!A82="","",'Debt Inputs'!A82)</f>
        <v/>
      </c>
      <c r="C4682" s="19">
        <f>IF(B4682="","",IFERROR(VLOOKUP(B4682,'Debt Inputs'!$A$6:$M$105,2,FALSE),""))</f>
        <v/>
      </c>
      <c r="D4682" s="48">
        <f>IF(B4682="","",K4582)</f>
        <v/>
      </c>
      <c r="E4682" s="21">
        <f>IF(B4682="","",IFERROR(VLOOKUP(B4682,'Debt Inputs'!$A$6:$M$105,5,FALSE),0))</f>
        <v/>
      </c>
      <c r="F4682" s="48">
        <f>IF(D4682="","",IFERROR(D4682*E4682/12,0))</f>
        <v/>
      </c>
      <c r="G4682" s="48">
        <f>IF(D4682="","",MIN(IFERROR(VLOOKUP(B4682,'Debt Inputs'!$A$6:$M$105,7,FALSE),0),D4682+F4682))</f>
        <v/>
      </c>
      <c r="H4682" s="48">
        <f>IF(D4682="","",IF(L4682=1,MAX(0,'Debt Inputs'!$B$2-SUM($G$4606:$G$4705)),0))</f>
        <v/>
      </c>
      <c r="I4682" s="48">
        <f>IF(D4682="","",MIN(D4682+F4682,G4682+H4682))</f>
        <v/>
      </c>
      <c r="J4682" s="48">
        <f>IF(D4682="","",MIN(D4682,MAX(0,I4682-F4682)))</f>
        <v/>
      </c>
      <c r="K4682" s="48">
        <f>IF(D4682="","",MAX(0,D4682+F4682-I4682))</f>
        <v/>
      </c>
      <c r="L4682" s="18">
        <f>IF(D4682="","",IF(D4682&lt;=0,"",1+COUNTIFS($D$4606:$D$4705,"&gt;0",$E$4606:$E$4705,"&gt;"&amp;E4682)))</f>
        <v/>
      </c>
      <c r="M4682" s="18">
        <f>IF(D4682="","",IF(AND(K4682&gt;0,L4682=1),"Yes","No"))</f>
        <v/>
      </c>
      <c r="N4682" s="48">
        <f>IF(D4682="","",N4582+F4682)</f>
        <v/>
      </c>
      <c r="O4682" s="47">
        <f>IF(D4682="","",IF(AND(K4682=0,K4582&gt;0),C4682,""))</f>
        <v/>
      </c>
    </row>
    <row r="4683">
      <c r="A4683" s="49">
        <f>IF(B4683="","",DATE(YEAR('Debt Inputs'!$E$2),MONTH('Debt Inputs'!$E$2)+46,1))</f>
        <v/>
      </c>
      <c r="B4683" s="23">
        <f>IF('Debt Inputs'!A83="","",'Debt Inputs'!A83)</f>
        <v/>
      </c>
      <c r="C4683" s="24">
        <f>IF(B4683="","",IFERROR(VLOOKUP(B4683,'Debt Inputs'!$A$6:$M$105,2,FALSE),""))</f>
        <v/>
      </c>
      <c r="D4683" s="50">
        <f>IF(B4683="","",K4583)</f>
        <v/>
      </c>
      <c r="E4683" s="26">
        <f>IF(B4683="","",IFERROR(VLOOKUP(B4683,'Debt Inputs'!$A$6:$M$105,5,FALSE),0))</f>
        <v/>
      </c>
      <c r="F4683" s="50">
        <f>IF(D4683="","",IFERROR(D4683*E4683/12,0))</f>
        <v/>
      </c>
      <c r="G4683" s="50">
        <f>IF(D4683="","",MIN(IFERROR(VLOOKUP(B4683,'Debt Inputs'!$A$6:$M$105,7,FALSE),0),D4683+F4683))</f>
        <v/>
      </c>
      <c r="H4683" s="50">
        <f>IF(D4683="","",IF(L4683=1,MAX(0,'Debt Inputs'!$B$2-SUM($G$4606:$G$4705)),0))</f>
        <v/>
      </c>
      <c r="I4683" s="50">
        <f>IF(D4683="","",MIN(D4683+F4683,G4683+H4683))</f>
        <v/>
      </c>
      <c r="J4683" s="50">
        <f>IF(D4683="","",MIN(D4683,MAX(0,I4683-F4683)))</f>
        <v/>
      </c>
      <c r="K4683" s="50">
        <f>IF(D4683="","",MAX(0,D4683+F4683-I4683))</f>
        <v/>
      </c>
      <c r="L4683" s="23">
        <f>IF(D4683="","",IF(D4683&lt;=0,"",1+COUNTIFS($D$4606:$D$4705,"&gt;0",$E$4606:$E$4705,"&gt;"&amp;E4683)))</f>
        <v/>
      </c>
      <c r="M4683" s="23">
        <f>IF(D4683="","",IF(AND(K4683&gt;0,L4683=1),"Yes","No"))</f>
        <v/>
      </c>
      <c r="N4683" s="50">
        <f>IF(D4683="","",N4583+F4683)</f>
        <v/>
      </c>
      <c r="O4683" s="49">
        <f>IF(D4683="","",IF(AND(K4683=0,K4583&gt;0),C4683,""))</f>
        <v/>
      </c>
    </row>
    <row r="4684">
      <c r="A4684" s="47">
        <f>IF(B4684="","",DATE(YEAR('Debt Inputs'!$E$2),MONTH('Debt Inputs'!$E$2)+46,1))</f>
        <v/>
      </c>
      <c r="B4684" s="18">
        <f>IF('Debt Inputs'!A84="","",'Debt Inputs'!A84)</f>
        <v/>
      </c>
      <c r="C4684" s="19">
        <f>IF(B4684="","",IFERROR(VLOOKUP(B4684,'Debt Inputs'!$A$6:$M$105,2,FALSE),""))</f>
        <v/>
      </c>
      <c r="D4684" s="48">
        <f>IF(B4684="","",K4584)</f>
        <v/>
      </c>
      <c r="E4684" s="21">
        <f>IF(B4684="","",IFERROR(VLOOKUP(B4684,'Debt Inputs'!$A$6:$M$105,5,FALSE),0))</f>
        <v/>
      </c>
      <c r="F4684" s="48">
        <f>IF(D4684="","",IFERROR(D4684*E4684/12,0))</f>
        <v/>
      </c>
      <c r="G4684" s="48">
        <f>IF(D4684="","",MIN(IFERROR(VLOOKUP(B4684,'Debt Inputs'!$A$6:$M$105,7,FALSE),0),D4684+F4684))</f>
        <v/>
      </c>
      <c r="H4684" s="48">
        <f>IF(D4684="","",IF(L4684=1,MAX(0,'Debt Inputs'!$B$2-SUM($G$4606:$G$4705)),0))</f>
        <v/>
      </c>
      <c r="I4684" s="48">
        <f>IF(D4684="","",MIN(D4684+F4684,G4684+H4684))</f>
        <v/>
      </c>
      <c r="J4684" s="48">
        <f>IF(D4684="","",MIN(D4684,MAX(0,I4684-F4684)))</f>
        <v/>
      </c>
      <c r="K4684" s="48">
        <f>IF(D4684="","",MAX(0,D4684+F4684-I4684))</f>
        <v/>
      </c>
      <c r="L4684" s="18">
        <f>IF(D4684="","",IF(D4684&lt;=0,"",1+COUNTIFS($D$4606:$D$4705,"&gt;0",$E$4606:$E$4705,"&gt;"&amp;E4684)))</f>
        <v/>
      </c>
      <c r="M4684" s="18">
        <f>IF(D4684="","",IF(AND(K4684&gt;0,L4684=1),"Yes","No"))</f>
        <v/>
      </c>
      <c r="N4684" s="48">
        <f>IF(D4684="","",N4584+F4684)</f>
        <v/>
      </c>
      <c r="O4684" s="47">
        <f>IF(D4684="","",IF(AND(K4684=0,K4584&gt;0),C4684,""))</f>
        <v/>
      </c>
    </row>
    <row r="4685">
      <c r="A4685" s="49">
        <f>IF(B4685="","",DATE(YEAR('Debt Inputs'!$E$2),MONTH('Debt Inputs'!$E$2)+46,1))</f>
        <v/>
      </c>
      <c r="B4685" s="23">
        <f>IF('Debt Inputs'!A85="","",'Debt Inputs'!A85)</f>
        <v/>
      </c>
      <c r="C4685" s="24">
        <f>IF(B4685="","",IFERROR(VLOOKUP(B4685,'Debt Inputs'!$A$6:$M$105,2,FALSE),""))</f>
        <v/>
      </c>
      <c r="D4685" s="50">
        <f>IF(B4685="","",K4585)</f>
        <v/>
      </c>
      <c r="E4685" s="26">
        <f>IF(B4685="","",IFERROR(VLOOKUP(B4685,'Debt Inputs'!$A$6:$M$105,5,FALSE),0))</f>
        <v/>
      </c>
      <c r="F4685" s="50">
        <f>IF(D4685="","",IFERROR(D4685*E4685/12,0))</f>
        <v/>
      </c>
      <c r="G4685" s="50">
        <f>IF(D4685="","",MIN(IFERROR(VLOOKUP(B4685,'Debt Inputs'!$A$6:$M$105,7,FALSE),0),D4685+F4685))</f>
        <v/>
      </c>
      <c r="H4685" s="50">
        <f>IF(D4685="","",IF(L4685=1,MAX(0,'Debt Inputs'!$B$2-SUM($G$4606:$G$4705)),0))</f>
        <v/>
      </c>
      <c r="I4685" s="50">
        <f>IF(D4685="","",MIN(D4685+F4685,G4685+H4685))</f>
        <v/>
      </c>
      <c r="J4685" s="50">
        <f>IF(D4685="","",MIN(D4685,MAX(0,I4685-F4685)))</f>
        <v/>
      </c>
      <c r="K4685" s="50">
        <f>IF(D4685="","",MAX(0,D4685+F4685-I4685))</f>
        <v/>
      </c>
      <c r="L4685" s="23">
        <f>IF(D4685="","",IF(D4685&lt;=0,"",1+COUNTIFS($D$4606:$D$4705,"&gt;0",$E$4606:$E$4705,"&gt;"&amp;E4685)))</f>
        <v/>
      </c>
      <c r="M4685" s="23">
        <f>IF(D4685="","",IF(AND(K4685&gt;0,L4685=1),"Yes","No"))</f>
        <v/>
      </c>
      <c r="N4685" s="50">
        <f>IF(D4685="","",N4585+F4685)</f>
        <v/>
      </c>
      <c r="O4685" s="49">
        <f>IF(D4685="","",IF(AND(K4685=0,K4585&gt;0),C4685,""))</f>
        <v/>
      </c>
    </row>
    <row r="4686">
      <c r="A4686" s="47">
        <f>IF(B4686="","",DATE(YEAR('Debt Inputs'!$E$2),MONTH('Debt Inputs'!$E$2)+46,1))</f>
        <v/>
      </c>
      <c r="B4686" s="18">
        <f>IF('Debt Inputs'!A86="","",'Debt Inputs'!A86)</f>
        <v/>
      </c>
      <c r="C4686" s="19">
        <f>IF(B4686="","",IFERROR(VLOOKUP(B4686,'Debt Inputs'!$A$6:$M$105,2,FALSE),""))</f>
        <v/>
      </c>
      <c r="D4686" s="48">
        <f>IF(B4686="","",K4586)</f>
        <v/>
      </c>
      <c r="E4686" s="21">
        <f>IF(B4686="","",IFERROR(VLOOKUP(B4686,'Debt Inputs'!$A$6:$M$105,5,FALSE),0))</f>
        <v/>
      </c>
      <c r="F4686" s="48">
        <f>IF(D4686="","",IFERROR(D4686*E4686/12,0))</f>
        <v/>
      </c>
      <c r="G4686" s="48">
        <f>IF(D4686="","",MIN(IFERROR(VLOOKUP(B4686,'Debt Inputs'!$A$6:$M$105,7,FALSE),0),D4686+F4686))</f>
        <v/>
      </c>
      <c r="H4686" s="48">
        <f>IF(D4686="","",IF(L4686=1,MAX(0,'Debt Inputs'!$B$2-SUM($G$4606:$G$4705)),0))</f>
        <v/>
      </c>
      <c r="I4686" s="48">
        <f>IF(D4686="","",MIN(D4686+F4686,G4686+H4686))</f>
        <v/>
      </c>
      <c r="J4686" s="48">
        <f>IF(D4686="","",MIN(D4686,MAX(0,I4686-F4686)))</f>
        <v/>
      </c>
      <c r="K4686" s="48">
        <f>IF(D4686="","",MAX(0,D4686+F4686-I4686))</f>
        <v/>
      </c>
      <c r="L4686" s="18">
        <f>IF(D4686="","",IF(D4686&lt;=0,"",1+COUNTIFS($D$4606:$D$4705,"&gt;0",$E$4606:$E$4705,"&gt;"&amp;E4686)))</f>
        <v/>
      </c>
      <c r="M4686" s="18">
        <f>IF(D4686="","",IF(AND(K4686&gt;0,L4686=1),"Yes","No"))</f>
        <v/>
      </c>
      <c r="N4686" s="48">
        <f>IF(D4686="","",N4586+F4686)</f>
        <v/>
      </c>
      <c r="O4686" s="47">
        <f>IF(D4686="","",IF(AND(K4686=0,K4586&gt;0),C4686,""))</f>
        <v/>
      </c>
    </row>
    <row r="4687">
      <c r="A4687" s="49">
        <f>IF(B4687="","",DATE(YEAR('Debt Inputs'!$E$2),MONTH('Debt Inputs'!$E$2)+46,1))</f>
        <v/>
      </c>
      <c r="B4687" s="23">
        <f>IF('Debt Inputs'!A87="","",'Debt Inputs'!A87)</f>
        <v/>
      </c>
      <c r="C4687" s="24">
        <f>IF(B4687="","",IFERROR(VLOOKUP(B4687,'Debt Inputs'!$A$6:$M$105,2,FALSE),""))</f>
        <v/>
      </c>
      <c r="D4687" s="50">
        <f>IF(B4687="","",K4587)</f>
        <v/>
      </c>
      <c r="E4687" s="26">
        <f>IF(B4687="","",IFERROR(VLOOKUP(B4687,'Debt Inputs'!$A$6:$M$105,5,FALSE),0))</f>
        <v/>
      </c>
      <c r="F4687" s="50">
        <f>IF(D4687="","",IFERROR(D4687*E4687/12,0))</f>
        <v/>
      </c>
      <c r="G4687" s="50">
        <f>IF(D4687="","",MIN(IFERROR(VLOOKUP(B4687,'Debt Inputs'!$A$6:$M$105,7,FALSE),0),D4687+F4687))</f>
        <v/>
      </c>
      <c r="H4687" s="50">
        <f>IF(D4687="","",IF(L4687=1,MAX(0,'Debt Inputs'!$B$2-SUM($G$4606:$G$4705)),0))</f>
        <v/>
      </c>
      <c r="I4687" s="50">
        <f>IF(D4687="","",MIN(D4687+F4687,G4687+H4687))</f>
        <v/>
      </c>
      <c r="J4687" s="50">
        <f>IF(D4687="","",MIN(D4687,MAX(0,I4687-F4687)))</f>
        <v/>
      </c>
      <c r="K4687" s="50">
        <f>IF(D4687="","",MAX(0,D4687+F4687-I4687))</f>
        <v/>
      </c>
      <c r="L4687" s="23">
        <f>IF(D4687="","",IF(D4687&lt;=0,"",1+COUNTIFS($D$4606:$D$4705,"&gt;0",$E$4606:$E$4705,"&gt;"&amp;E4687)))</f>
        <v/>
      </c>
      <c r="M4687" s="23">
        <f>IF(D4687="","",IF(AND(K4687&gt;0,L4687=1),"Yes","No"))</f>
        <v/>
      </c>
      <c r="N4687" s="50">
        <f>IF(D4687="","",N4587+F4687)</f>
        <v/>
      </c>
      <c r="O4687" s="49">
        <f>IF(D4687="","",IF(AND(K4687=0,K4587&gt;0),C4687,""))</f>
        <v/>
      </c>
    </row>
    <row r="4688">
      <c r="A4688" s="47">
        <f>IF(B4688="","",DATE(YEAR('Debt Inputs'!$E$2),MONTH('Debt Inputs'!$E$2)+46,1))</f>
        <v/>
      </c>
      <c r="B4688" s="18">
        <f>IF('Debt Inputs'!A88="","",'Debt Inputs'!A88)</f>
        <v/>
      </c>
      <c r="C4688" s="19">
        <f>IF(B4688="","",IFERROR(VLOOKUP(B4688,'Debt Inputs'!$A$6:$M$105,2,FALSE),""))</f>
        <v/>
      </c>
      <c r="D4688" s="48">
        <f>IF(B4688="","",K4588)</f>
        <v/>
      </c>
      <c r="E4688" s="21">
        <f>IF(B4688="","",IFERROR(VLOOKUP(B4688,'Debt Inputs'!$A$6:$M$105,5,FALSE),0))</f>
        <v/>
      </c>
      <c r="F4688" s="48">
        <f>IF(D4688="","",IFERROR(D4688*E4688/12,0))</f>
        <v/>
      </c>
      <c r="G4688" s="48">
        <f>IF(D4688="","",MIN(IFERROR(VLOOKUP(B4688,'Debt Inputs'!$A$6:$M$105,7,FALSE),0),D4688+F4688))</f>
        <v/>
      </c>
      <c r="H4688" s="48">
        <f>IF(D4688="","",IF(L4688=1,MAX(0,'Debt Inputs'!$B$2-SUM($G$4606:$G$4705)),0))</f>
        <v/>
      </c>
      <c r="I4688" s="48">
        <f>IF(D4688="","",MIN(D4688+F4688,G4688+H4688))</f>
        <v/>
      </c>
      <c r="J4688" s="48">
        <f>IF(D4688="","",MIN(D4688,MAX(0,I4688-F4688)))</f>
        <v/>
      </c>
      <c r="K4688" s="48">
        <f>IF(D4688="","",MAX(0,D4688+F4688-I4688))</f>
        <v/>
      </c>
      <c r="L4688" s="18">
        <f>IF(D4688="","",IF(D4688&lt;=0,"",1+COUNTIFS($D$4606:$D$4705,"&gt;0",$E$4606:$E$4705,"&gt;"&amp;E4688)))</f>
        <v/>
      </c>
      <c r="M4688" s="18">
        <f>IF(D4688="","",IF(AND(K4688&gt;0,L4688=1),"Yes","No"))</f>
        <v/>
      </c>
      <c r="N4688" s="48">
        <f>IF(D4688="","",N4588+F4688)</f>
        <v/>
      </c>
      <c r="O4688" s="47">
        <f>IF(D4688="","",IF(AND(K4688=0,K4588&gt;0),C4688,""))</f>
        <v/>
      </c>
    </row>
    <row r="4689">
      <c r="A4689" s="49">
        <f>IF(B4689="","",DATE(YEAR('Debt Inputs'!$E$2),MONTH('Debt Inputs'!$E$2)+46,1))</f>
        <v/>
      </c>
      <c r="B4689" s="23">
        <f>IF('Debt Inputs'!A89="","",'Debt Inputs'!A89)</f>
        <v/>
      </c>
      <c r="C4689" s="24">
        <f>IF(B4689="","",IFERROR(VLOOKUP(B4689,'Debt Inputs'!$A$6:$M$105,2,FALSE),""))</f>
        <v/>
      </c>
      <c r="D4689" s="50">
        <f>IF(B4689="","",K4589)</f>
        <v/>
      </c>
      <c r="E4689" s="26">
        <f>IF(B4689="","",IFERROR(VLOOKUP(B4689,'Debt Inputs'!$A$6:$M$105,5,FALSE),0))</f>
        <v/>
      </c>
      <c r="F4689" s="50">
        <f>IF(D4689="","",IFERROR(D4689*E4689/12,0))</f>
        <v/>
      </c>
      <c r="G4689" s="50">
        <f>IF(D4689="","",MIN(IFERROR(VLOOKUP(B4689,'Debt Inputs'!$A$6:$M$105,7,FALSE),0),D4689+F4689))</f>
        <v/>
      </c>
      <c r="H4689" s="50">
        <f>IF(D4689="","",IF(L4689=1,MAX(0,'Debt Inputs'!$B$2-SUM($G$4606:$G$4705)),0))</f>
        <v/>
      </c>
      <c r="I4689" s="50">
        <f>IF(D4689="","",MIN(D4689+F4689,G4689+H4689))</f>
        <v/>
      </c>
      <c r="J4689" s="50">
        <f>IF(D4689="","",MIN(D4689,MAX(0,I4689-F4689)))</f>
        <v/>
      </c>
      <c r="K4689" s="50">
        <f>IF(D4689="","",MAX(0,D4689+F4689-I4689))</f>
        <v/>
      </c>
      <c r="L4689" s="23">
        <f>IF(D4689="","",IF(D4689&lt;=0,"",1+COUNTIFS($D$4606:$D$4705,"&gt;0",$E$4606:$E$4705,"&gt;"&amp;E4689)))</f>
        <v/>
      </c>
      <c r="M4689" s="23">
        <f>IF(D4689="","",IF(AND(K4689&gt;0,L4689=1),"Yes","No"))</f>
        <v/>
      </c>
      <c r="N4689" s="50">
        <f>IF(D4689="","",N4589+F4689)</f>
        <v/>
      </c>
      <c r="O4689" s="49">
        <f>IF(D4689="","",IF(AND(K4689=0,K4589&gt;0),C4689,""))</f>
        <v/>
      </c>
    </row>
    <row r="4690">
      <c r="A4690" s="47">
        <f>IF(B4690="","",DATE(YEAR('Debt Inputs'!$E$2),MONTH('Debt Inputs'!$E$2)+46,1))</f>
        <v/>
      </c>
      <c r="B4690" s="18">
        <f>IF('Debt Inputs'!A90="","",'Debt Inputs'!A90)</f>
        <v/>
      </c>
      <c r="C4690" s="19">
        <f>IF(B4690="","",IFERROR(VLOOKUP(B4690,'Debt Inputs'!$A$6:$M$105,2,FALSE),""))</f>
        <v/>
      </c>
      <c r="D4690" s="48">
        <f>IF(B4690="","",K4590)</f>
        <v/>
      </c>
      <c r="E4690" s="21">
        <f>IF(B4690="","",IFERROR(VLOOKUP(B4690,'Debt Inputs'!$A$6:$M$105,5,FALSE),0))</f>
        <v/>
      </c>
      <c r="F4690" s="48">
        <f>IF(D4690="","",IFERROR(D4690*E4690/12,0))</f>
        <v/>
      </c>
      <c r="G4690" s="48">
        <f>IF(D4690="","",MIN(IFERROR(VLOOKUP(B4690,'Debt Inputs'!$A$6:$M$105,7,FALSE),0),D4690+F4690))</f>
        <v/>
      </c>
      <c r="H4690" s="48">
        <f>IF(D4690="","",IF(L4690=1,MAX(0,'Debt Inputs'!$B$2-SUM($G$4606:$G$4705)),0))</f>
        <v/>
      </c>
      <c r="I4690" s="48">
        <f>IF(D4690="","",MIN(D4690+F4690,G4690+H4690))</f>
        <v/>
      </c>
      <c r="J4690" s="48">
        <f>IF(D4690="","",MIN(D4690,MAX(0,I4690-F4690)))</f>
        <v/>
      </c>
      <c r="K4690" s="48">
        <f>IF(D4690="","",MAX(0,D4690+F4690-I4690))</f>
        <v/>
      </c>
      <c r="L4690" s="18">
        <f>IF(D4690="","",IF(D4690&lt;=0,"",1+COUNTIFS($D$4606:$D$4705,"&gt;0",$E$4606:$E$4705,"&gt;"&amp;E4690)))</f>
        <v/>
      </c>
      <c r="M4690" s="18">
        <f>IF(D4690="","",IF(AND(K4690&gt;0,L4690=1),"Yes","No"))</f>
        <v/>
      </c>
      <c r="N4690" s="48">
        <f>IF(D4690="","",N4590+F4690)</f>
        <v/>
      </c>
      <c r="O4690" s="47">
        <f>IF(D4690="","",IF(AND(K4690=0,K4590&gt;0),C4690,""))</f>
        <v/>
      </c>
    </row>
    <row r="4691">
      <c r="A4691" s="49">
        <f>IF(B4691="","",DATE(YEAR('Debt Inputs'!$E$2),MONTH('Debt Inputs'!$E$2)+46,1))</f>
        <v/>
      </c>
      <c r="B4691" s="23">
        <f>IF('Debt Inputs'!A91="","",'Debt Inputs'!A91)</f>
        <v/>
      </c>
      <c r="C4691" s="24">
        <f>IF(B4691="","",IFERROR(VLOOKUP(B4691,'Debt Inputs'!$A$6:$M$105,2,FALSE),""))</f>
        <v/>
      </c>
      <c r="D4691" s="50">
        <f>IF(B4691="","",K4591)</f>
        <v/>
      </c>
      <c r="E4691" s="26">
        <f>IF(B4691="","",IFERROR(VLOOKUP(B4691,'Debt Inputs'!$A$6:$M$105,5,FALSE),0))</f>
        <v/>
      </c>
      <c r="F4691" s="50">
        <f>IF(D4691="","",IFERROR(D4691*E4691/12,0))</f>
        <v/>
      </c>
      <c r="G4691" s="50">
        <f>IF(D4691="","",MIN(IFERROR(VLOOKUP(B4691,'Debt Inputs'!$A$6:$M$105,7,FALSE),0),D4691+F4691))</f>
        <v/>
      </c>
      <c r="H4691" s="50">
        <f>IF(D4691="","",IF(L4691=1,MAX(0,'Debt Inputs'!$B$2-SUM($G$4606:$G$4705)),0))</f>
        <v/>
      </c>
      <c r="I4691" s="50">
        <f>IF(D4691="","",MIN(D4691+F4691,G4691+H4691))</f>
        <v/>
      </c>
      <c r="J4691" s="50">
        <f>IF(D4691="","",MIN(D4691,MAX(0,I4691-F4691)))</f>
        <v/>
      </c>
      <c r="K4691" s="50">
        <f>IF(D4691="","",MAX(0,D4691+F4691-I4691))</f>
        <v/>
      </c>
      <c r="L4691" s="23">
        <f>IF(D4691="","",IF(D4691&lt;=0,"",1+COUNTIFS($D$4606:$D$4705,"&gt;0",$E$4606:$E$4705,"&gt;"&amp;E4691)))</f>
        <v/>
      </c>
      <c r="M4691" s="23">
        <f>IF(D4691="","",IF(AND(K4691&gt;0,L4691=1),"Yes","No"))</f>
        <v/>
      </c>
      <c r="N4691" s="50">
        <f>IF(D4691="","",N4591+F4691)</f>
        <v/>
      </c>
      <c r="O4691" s="49">
        <f>IF(D4691="","",IF(AND(K4691=0,K4591&gt;0),C4691,""))</f>
        <v/>
      </c>
    </row>
    <row r="4692">
      <c r="A4692" s="47">
        <f>IF(B4692="","",DATE(YEAR('Debt Inputs'!$E$2),MONTH('Debt Inputs'!$E$2)+46,1))</f>
        <v/>
      </c>
      <c r="B4692" s="18">
        <f>IF('Debt Inputs'!A92="","",'Debt Inputs'!A92)</f>
        <v/>
      </c>
      <c r="C4692" s="19">
        <f>IF(B4692="","",IFERROR(VLOOKUP(B4692,'Debt Inputs'!$A$6:$M$105,2,FALSE),""))</f>
        <v/>
      </c>
      <c r="D4692" s="48">
        <f>IF(B4692="","",K4592)</f>
        <v/>
      </c>
      <c r="E4692" s="21">
        <f>IF(B4692="","",IFERROR(VLOOKUP(B4692,'Debt Inputs'!$A$6:$M$105,5,FALSE),0))</f>
        <v/>
      </c>
      <c r="F4692" s="48">
        <f>IF(D4692="","",IFERROR(D4692*E4692/12,0))</f>
        <v/>
      </c>
      <c r="G4692" s="48">
        <f>IF(D4692="","",MIN(IFERROR(VLOOKUP(B4692,'Debt Inputs'!$A$6:$M$105,7,FALSE),0),D4692+F4692))</f>
        <v/>
      </c>
      <c r="H4692" s="48">
        <f>IF(D4692="","",IF(L4692=1,MAX(0,'Debt Inputs'!$B$2-SUM($G$4606:$G$4705)),0))</f>
        <v/>
      </c>
      <c r="I4692" s="48">
        <f>IF(D4692="","",MIN(D4692+F4692,G4692+H4692))</f>
        <v/>
      </c>
      <c r="J4692" s="48">
        <f>IF(D4692="","",MIN(D4692,MAX(0,I4692-F4692)))</f>
        <v/>
      </c>
      <c r="K4692" s="48">
        <f>IF(D4692="","",MAX(0,D4692+F4692-I4692))</f>
        <v/>
      </c>
      <c r="L4692" s="18">
        <f>IF(D4692="","",IF(D4692&lt;=0,"",1+COUNTIFS($D$4606:$D$4705,"&gt;0",$E$4606:$E$4705,"&gt;"&amp;E4692)))</f>
        <v/>
      </c>
      <c r="M4692" s="18">
        <f>IF(D4692="","",IF(AND(K4692&gt;0,L4692=1),"Yes","No"))</f>
        <v/>
      </c>
      <c r="N4692" s="48">
        <f>IF(D4692="","",N4592+F4692)</f>
        <v/>
      </c>
      <c r="O4692" s="47">
        <f>IF(D4692="","",IF(AND(K4692=0,K4592&gt;0),C4692,""))</f>
        <v/>
      </c>
    </row>
    <row r="4693">
      <c r="A4693" s="49">
        <f>IF(B4693="","",DATE(YEAR('Debt Inputs'!$E$2),MONTH('Debt Inputs'!$E$2)+46,1))</f>
        <v/>
      </c>
      <c r="B4693" s="23">
        <f>IF('Debt Inputs'!A93="","",'Debt Inputs'!A93)</f>
        <v/>
      </c>
      <c r="C4693" s="24">
        <f>IF(B4693="","",IFERROR(VLOOKUP(B4693,'Debt Inputs'!$A$6:$M$105,2,FALSE),""))</f>
        <v/>
      </c>
      <c r="D4693" s="50">
        <f>IF(B4693="","",K4593)</f>
        <v/>
      </c>
      <c r="E4693" s="26">
        <f>IF(B4693="","",IFERROR(VLOOKUP(B4693,'Debt Inputs'!$A$6:$M$105,5,FALSE),0))</f>
        <v/>
      </c>
      <c r="F4693" s="50">
        <f>IF(D4693="","",IFERROR(D4693*E4693/12,0))</f>
        <v/>
      </c>
      <c r="G4693" s="50">
        <f>IF(D4693="","",MIN(IFERROR(VLOOKUP(B4693,'Debt Inputs'!$A$6:$M$105,7,FALSE),0),D4693+F4693))</f>
        <v/>
      </c>
      <c r="H4693" s="50">
        <f>IF(D4693="","",IF(L4693=1,MAX(0,'Debt Inputs'!$B$2-SUM($G$4606:$G$4705)),0))</f>
        <v/>
      </c>
      <c r="I4693" s="50">
        <f>IF(D4693="","",MIN(D4693+F4693,G4693+H4693))</f>
        <v/>
      </c>
      <c r="J4693" s="50">
        <f>IF(D4693="","",MIN(D4693,MAX(0,I4693-F4693)))</f>
        <v/>
      </c>
      <c r="K4693" s="50">
        <f>IF(D4693="","",MAX(0,D4693+F4693-I4693))</f>
        <v/>
      </c>
      <c r="L4693" s="23">
        <f>IF(D4693="","",IF(D4693&lt;=0,"",1+COUNTIFS($D$4606:$D$4705,"&gt;0",$E$4606:$E$4705,"&gt;"&amp;E4693)))</f>
        <v/>
      </c>
      <c r="M4693" s="23">
        <f>IF(D4693="","",IF(AND(K4693&gt;0,L4693=1),"Yes","No"))</f>
        <v/>
      </c>
      <c r="N4693" s="50">
        <f>IF(D4693="","",N4593+F4693)</f>
        <v/>
      </c>
      <c r="O4693" s="49">
        <f>IF(D4693="","",IF(AND(K4693=0,K4593&gt;0),C4693,""))</f>
        <v/>
      </c>
    </row>
    <row r="4694">
      <c r="A4694" s="47">
        <f>IF(B4694="","",DATE(YEAR('Debt Inputs'!$E$2),MONTH('Debt Inputs'!$E$2)+46,1))</f>
        <v/>
      </c>
      <c r="B4694" s="18">
        <f>IF('Debt Inputs'!A94="","",'Debt Inputs'!A94)</f>
        <v/>
      </c>
      <c r="C4694" s="19">
        <f>IF(B4694="","",IFERROR(VLOOKUP(B4694,'Debt Inputs'!$A$6:$M$105,2,FALSE),""))</f>
        <v/>
      </c>
      <c r="D4694" s="48">
        <f>IF(B4694="","",K4594)</f>
        <v/>
      </c>
      <c r="E4694" s="21">
        <f>IF(B4694="","",IFERROR(VLOOKUP(B4694,'Debt Inputs'!$A$6:$M$105,5,FALSE),0))</f>
        <v/>
      </c>
      <c r="F4694" s="48">
        <f>IF(D4694="","",IFERROR(D4694*E4694/12,0))</f>
        <v/>
      </c>
      <c r="G4694" s="48">
        <f>IF(D4694="","",MIN(IFERROR(VLOOKUP(B4694,'Debt Inputs'!$A$6:$M$105,7,FALSE),0),D4694+F4694))</f>
        <v/>
      </c>
      <c r="H4694" s="48">
        <f>IF(D4694="","",IF(L4694=1,MAX(0,'Debt Inputs'!$B$2-SUM($G$4606:$G$4705)),0))</f>
        <v/>
      </c>
      <c r="I4694" s="48">
        <f>IF(D4694="","",MIN(D4694+F4694,G4694+H4694))</f>
        <v/>
      </c>
      <c r="J4694" s="48">
        <f>IF(D4694="","",MIN(D4694,MAX(0,I4694-F4694)))</f>
        <v/>
      </c>
      <c r="K4694" s="48">
        <f>IF(D4694="","",MAX(0,D4694+F4694-I4694))</f>
        <v/>
      </c>
      <c r="L4694" s="18">
        <f>IF(D4694="","",IF(D4694&lt;=0,"",1+COUNTIFS($D$4606:$D$4705,"&gt;0",$E$4606:$E$4705,"&gt;"&amp;E4694)))</f>
        <v/>
      </c>
      <c r="M4694" s="18">
        <f>IF(D4694="","",IF(AND(K4694&gt;0,L4694=1),"Yes","No"))</f>
        <v/>
      </c>
      <c r="N4694" s="48">
        <f>IF(D4694="","",N4594+F4694)</f>
        <v/>
      </c>
      <c r="O4694" s="47">
        <f>IF(D4694="","",IF(AND(K4694=0,K4594&gt;0),C4694,""))</f>
        <v/>
      </c>
    </row>
    <row r="4695">
      <c r="A4695" s="49">
        <f>IF(B4695="","",DATE(YEAR('Debt Inputs'!$E$2),MONTH('Debt Inputs'!$E$2)+46,1))</f>
        <v/>
      </c>
      <c r="B4695" s="23">
        <f>IF('Debt Inputs'!A95="","",'Debt Inputs'!A95)</f>
        <v/>
      </c>
      <c r="C4695" s="24">
        <f>IF(B4695="","",IFERROR(VLOOKUP(B4695,'Debt Inputs'!$A$6:$M$105,2,FALSE),""))</f>
        <v/>
      </c>
      <c r="D4695" s="50">
        <f>IF(B4695="","",K4595)</f>
        <v/>
      </c>
      <c r="E4695" s="26">
        <f>IF(B4695="","",IFERROR(VLOOKUP(B4695,'Debt Inputs'!$A$6:$M$105,5,FALSE),0))</f>
        <v/>
      </c>
      <c r="F4695" s="50">
        <f>IF(D4695="","",IFERROR(D4695*E4695/12,0))</f>
        <v/>
      </c>
      <c r="G4695" s="50">
        <f>IF(D4695="","",MIN(IFERROR(VLOOKUP(B4695,'Debt Inputs'!$A$6:$M$105,7,FALSE),0),D4695+F4695))</f>
        <v/>
      </c>
      <c r="H4695" s="50">
        <f>IF(D4695="","",IF(L4695=1,MAX(0,'Debt Inputs'!$B$2-SUM($G$4606:$G$4705)),0))</f>
        <v/>
      </c>
      <c r="I4695" s="50">
        <f>IF(D4695="","",MIN(D4695+F4695,G4695+H4695))</f>
        <v/>
      </c>
      <c r="J4695" s="50">
        <f>IF(D4695="","",MIN(D4695,MAX(0,I4695-F4695)))</f>
        <v/>
      </c>
      <c r="K4695" s="50">
        <f>IF(D4695="","",MAX(0,D4695+F4695-I4695))</f>
        <v/>
      </c>
      <c r="L4695" s="23">
        <f>IF(D4695="","",IF(D4695&lt;=0,"",1+COUNTIFS($D$4606:$D$4705,"&gt;0",$E$4606:$E$4705,"&gt;"&amp;E4695)))</f>
        <v/>
      </c>
      <c r="M4695" s="23">
        <f>IF(D4695="","",IF(AND(K4695&gt;0,L4695=1),"Yes","No"))</f>
        <v/>
      </c>
      <c r="N4695" s="50">
        <f>IF(D4695="","",N4595+F4695)</f>
        <v/>
      </c>
      <c r="O4695" s="49">
        <f>IF(D4695="","",IF(AND(K4695=0,K4595&gt;0),C4695,""))</f>
        <v/>
      </c>
    </row>
    <row r="4696">
      <c r="A4696" s="47">
        <f>IF(B4696="","",DATE(YEAR('Debt Inputs'!$E$2),MONTH('Debt Inputs'!$E$2)+46,1))</f>
        <v/>
      </c>
      <c r="B4696" s="18">
        <f>IF('Debt Inputs'!A96="","",'Debt Inputs'!A96)</f>
        <v/>
      </c>
      <c r="C4696" s="19">
        <f>IF(B4696="","",IFERROR(VLOOKUP(B4696,'Debt Inputs'!$A$6:$M$105,2,FALSE),""))</f>
        <v/>
      </c>
      <c r="D4696" s="48">
        <f>IF(B4696="","",K4596)</f>
        <v/>
      </c>
      <c r="E4696" s="21">
        <f>IF(B4696="","",IFERROR(VLOOKUP(B4696,'Debt Inputs'!$A$6:$M$105,5,FALSE),0))</f>
        <v/>
      </c>
      <c r="F4696" s="48">
        <f>IF(D4696="","",IFERROR(D4696*E4696/12,0))</f>
        <v/>
      </c>
      <c r="G4696" s="48">
        <f>IF(D4696="","",MIN(IFERROR(VLOOKUP(B4696,'Debt Inputs'!$A$6:$M$105,7,FALSE),0),D4696+F4696))</f>
        <v/>
      </c>
      <c r="H4696" s="48">
        <f>IF(D4696="","",IF(L4696=1,MAX(0,'Debt Inputs'!$B$2-SUM($G$4606:$G$4705)),0))</f>
        <v/>
      </c>
      <c r="I4696" s="48">
        <f>IF(D4696="","",MIN(D4696+F4696,G4696+H4696))</f>
        <v/>
      </c>
      <c r="J4696" s="48">
        <f>IF(D4696="","",MIN(D4696,MAX(0,I4696-F4696)))</f>
        <v/>
      </c>
      <c r="K4696" s="48">
        <f>IF(D4696="","",MAX(0,D4696+F4696-I4696))</f>
        <v/>
      </c>
      <c r="L4696" s="18">
        <f>IF(D4696="","",IF(D4696&lt;=0,"",1+COUNTIFS($D$4606:$D$4705,"&gt;0",$E$4606:$E$4705,"&gt;"&amp;E4696)))</f>
        <v/>
      </c>
      <c r="M4696" s="18">
        <f>IF(D4696="","",IF(AND(K4696&gt;0,L4696=1),"Yes","No"))</f>
        <v/>
      </c>
      <c r="N4696" s="48">
        <f>IF(D4696="","",N4596+F4696)</f>
        <v/>
      </c>
      <c r="O4696" s="47">
        <f>IF(D4696="","",IF(AND(K4696=0,K4596&gt;0),C4696,""))</f>
        <v/>
      </c>
    </row>
    <row r="4697">
      <c r="A4697" s="49">
        <f>IF(B4697="","",DATE(YEAR('Debt Inputs'!$E$2),MONTH('Debt Inputs'!$E$2)+46,1))</f>
        <v/>
      </c>
      <c r="B4697" s="23">
        <f>IF('Debt Inputs'!A97="","",'Debt Inputs'!A97)</f>
        <v/>
      </c>
      <c r="C4697" s="24">
        <f>IF(B4697="","",IFERROR(VLOOKUP(B4697,'Debt Inputs'!$A$6:$M$105,2,FALSE),""))</f>
        <v/>
      </c>
      <c r="D4697" s="50">
        <f>IF(B4697="","",K4597)</f>
        <v/>
      </c>
      <c r="E4697" s="26">
        <f>IF(B4697="","",IFERROR(VLOOKUP(B4697,'Debt Inputs'!$A$6:$M$105,5,FALSE),0))</f>
        <v/>
      </c>
      <c r="F4697" s="50">
        <f>IF(D4697="","",IFERROR(D4697*E4697/12,0))</f>
        <v/>
      </c>
      <c r="G4697" s="50">
        <f>IF(D4697="","",MIN(IFERROR(VLOOKUP(B4697,'Debt Inputs'!$A$6:$M$105,7,FALSE),0),D4697+F4697))</f>
        <v/>
      </c>
      <c r="H4697" s="50">
        <f>IF(D4697="","",IF(L4697=1,MAX(0,'Debt Inputs'!$B$2-SUM($G$4606:$G$4705)),0))</f>
        <v/>
      </c>
      <c r="I4697" s="50">
        <f>IF(D4697="","",MIN(D4697+F4697,G4697+H4697))</f>
        <v/>
      </c>
      <c r="J4697" s="50">
        <f>IF(D4697="","",MIN(D4697,MAX(0,I4697-F4697)))</f>
        <v/>
      </c>
      <c r="K4697" s="50">
        <f>IF(D4697="","",MAX(0,D4697+F4697-I4697))</f>
        <v/>
      </c>
      <c r="L4697" s="23">
        <f>IF(D4697="","",IF(D4697&lt;=0,"",1+COUNTIFS($D$4606:$D$4705,"&gt;0",$E$4606:$E$4705,"&gt;"&amp;E4697)))</f>
        <v/>
      </c>
      <c r="M4697" s="23">
        <f>IF(D4697="","",IF(AND(K4697&gt;0,L4697=1),"Yes","No"))</f>
        <v/>
      </c>
      <c r="N4697" s="50">
        <f>IF(D4697="","",N4597+F4697)</f>
        <v/>
      </c>
      <c r="O4697" s="49">
        <f>IF(D4697="","",IF(AND(K4697=0,K4597&gt;0),C4697,""))</f>
        <v/>
      </c>
    </row>
    <row r="4698">
      <c r="A4698" s="47">
        <f>IF(B4698="","",DATE(YEAR('Debt Inputs'!$E$2),MONTH('Debt Inputs'!$E$2)+46,1))</f>
        <v/>
      </c>
      <c r="B4698" s="18">
        <f>IF('Debt Inputs'!A98="","",'Debt Inputs'!A98)</f>
        <v/>
      </c>
      <c r="C4698" s="19">
        <f>IF(B4698="","",IFERROR(VLOOKUP(B4698,'Debt Inputs'!$A$6:$M$105,2,FALSE),""))</f>
        <v/>
      </c>
      <c r="D4698" s="48">
        <f>IF(B4698="","",K4598)</f>
        <v/>
      </c>
      <c r="E4698" s="21">
        <f>IF(B4698="","",IFERROR(VLOOKUP(B4698,'Debt Inputs'!$A$6:$M$105,5,FALSE),0))</f>
        <v/>
      </c>
      <c r="F4698" s="48">
        <f>IF(D4698="","",IFERROR(D4698*E4698/12,0))</f>
        <v/>
      </c>
      <c r="G4698" s="48">
        <f>IF(D4698="","",MIN(IFERROR(VLOOKUP(B4698,'Debt Inputs'!$A$6:$M$105,7,FALSE),0),D4698+F4698))</f>
        <v/>
      </c>
      <c r="H4698" s="48">
        <f>IF(D4698="","",IF(L4698=1,MAX(0,'Debt Inputs'!$B$2-SUM($G$4606:$G$4705)),0))</f>
        <v/>
      </c>
      <c r="I4698" s="48">
        <f>IF(D4698="","",MIN(D4698+F4698,G4698+H4698))</f>
        <v/>
      </c>
      <c r="J4698" s="48">
        <f>IF(D4698="","",MIN(D4698,MAX(0,I4698-F4698)))</f>
        <v/>
      </c>
      <c r="K4698" s="48">
        <f>IF(D4698="","",MAX(0,D4698+F4698-I4698))</f>
        <v/>
      </c>
      <c r="L4698" s="18">
        <f>IF(D4698="","",IF(D4698&lt;=0,"",1+COUNTIFS($D$4606:$D$4705,"&gt;0",$E$4606:$E$4705,"&gt;"&amp;E4698)))</f>
        <v/>
      </c>
      <c r="M4698" s="18">
        <f>IF(D4698="","",IF(AND(K4698&gt;0,L4698=1),"Yes","No"))</f>
        <v/>
      </c>
      <c r="N4698" s="48">
        <f>IF(D4698="","",N4598+F4698)</f>
        <v/>
      </c>
      <c r="O4698" s="47">
        <f>IF(D4698="","",IF(AND(K4698=0,K4598&gt;0),C4698,""))</f>
        <v/>
      </c>
    </row>
    <row r="4699">
      <c r="A4699" s="49">
        <f>IF(B4699="","",DATE(YEAR('Debt Inputs'!$E$2),MONTH('Debt Inputs'!$E$2)+46,1))</f>
        <v/>
      </c>
      <c r="B4699" s="23">
        <f>IF('Debt Inputs'!A99="","",'Debt Inputs'!A99)</f>
        <v/>
      </c>
      <c r="C4699" s="24">
        <f>IF(B4699="","",IFERROR(VLOOKUP(B4699,'Debt Inputs'!$A$6:$M$105,2,FALSE),""))</f>
        <v/>
      </c>
      <c r="D4699" s="50">
        <f>IF(B4699="","",K4599)</f>
        <v/>
      </c>
      <c r="E4699" s="26">
        <f>IF(B4699="","",IFERROR(VLOOKUP(B4699,'Debt Inputs'!$A$6:$M$105,5,FALSE),0))</f>
        <v/>
      </c>
      <c r="F4699" s="50">
        <f>IF(D4699="","",IFERROR(D4699*E4699/12,0))</f>
        <v/>
      </c>
      <c r="G4699" s="50">
        <f>IF(D4699="","",MIN(IFERROR(VLOOKUP(B4699,'Debt Inputs'!$A$6:$M$105,7,FALSE),0),D4699+F4699))</f>
        <v/>
      </c>
      <c r="H4699" s="50">
        <f>IF(D4699="","",IF(L4699=1,MAX(0,'Debt Inputs'!$B$2-SUM($G$4606:$G$4705)),0))</f>
        <v/>
      </c>
      <c r="I4699" s="50">
        <f>IF(D4699="","",MIN(D4699+F4699,G4699+H4699))</f>
        <v/>
      </c>
      <c r="J4699" s="50">
        <f>IF(D4699="","",MIN(D4699,MAX(0,I4699-F4699)))</f>
        <v/>
      </c>
      <c r="K4699" s="50">
        <f>IF(D4699="","",MAX(0,D4699+F4699-I4699))</f>
        <v/>
      </c>
      <c r="L4699" s="23">
        <f>IF(D4699="","",IF(D4699&lt;=0,"",1+COUNTIFS($D$4606:$D$4705,"&gt;0",$E$4606:$E$4705,"&gt;"&amp;E4699)))</f>
        <v/>
      </c>
      <c r="M4699" s="23">
        <f>IF(D4699="","",IF(AND(K4699&gt;0,L4699=1),"Yes","No"))</f>
        <v/>
      </c>
      <c r="N4699" s="50">
        <f>IF(D4699="","",N4599+F4699)</f>
        <v/>
      </c>
      <c r="O4699" s="49">
        <f>IF(D4699="","",IF(AND(K4699=0,K4599&gt;0),C4699,""))</f>
        <v/>
      </c>
    </row>
    <row r="4700">
      <c r="A4700" s="47">
        <f>IF(B4700="","",DATE(YEAR('Debt Inputs'!$E$2),MONTH('Debt Inputs'!$E$2)+46,1))</f>
        <v/>
      </c>
      <c r="B4700" s="18">
        <f>IF('Debt Inputs'!A100="","",'Debt Inputs'!A100)</f>
        <v/>
      </c>
      <c r="C4700" s="19">
        <f>IF(B4700="","",IFERROR(VLOOKUP(B4700,'Debt Inputs'!$A$6:$M$105,2,FALSE),""))</f>
        <v/>
      </c>
      <c r="D4700" s="48">
        <f>IF(B4700="","",K4600)</f>
        <v/>
      </c>
      <c r="E4700" s="21">
        <f>IF(B4700="","",IFERROR(VLOOKUP(B4700,'Debt Inputs'!$A$6:$M$105,5,FALSE),0))</f>
        <v/>
      </c>
      <c r="F4700" s="48">
        <f>IF(D4700="","",IFERROR(D4700*E4700/12,0))</f>
        <v/>
      </c>
      <c r="G4700" s="48">
        <f>IF(D4700="","",MIN(IFERROR(VLOOKUP(B4700,'Debt Inputs'!$A$6:$M$105,7,FALSE),0),D4700+F4700))</f>
        <v/>
      </c>
      <c r="H4700" s="48">
        <f>IF(D4700="","",IF(L4700=1,MAX(0,'Debt Inputs'!$B$2-SUM($G$4606:$G$4705)),0))</f>
        <v/>
      </c>
      <c r="I4700" s="48">
        <f>IF(D4700="","",MIN(D4700+F4700,G4700+H4700))</f>
        <v/>
      </c>
      <c r="J4700" s="48">
        <f>IF(D4700="","",MIN(D4700,MAX(0,I4700-F4700)))</f>
        <v/>
      </c>
      <c r="K4700" s="48">
        <f>IF(D4700="","",MAX(0,D4700+F4700-I4700))</f>
        <v/>
      </c>
      <c r="L4700" s="18">
        <f>IF(D4700="","",IF(D4700&lt;=0,"",1+COUNTIFS($D$4606:$D$4705,"&gt;0",$E$4606:$E$4705,"&gt;"&amp;E4700)))</f>
        <v/>
      </c>
      <c r="M4700" s="18">
        <f>IF(D4700="","",IF(AND(K4700&gt;0,L4700=1),"Yes","No"))</f>
        <v/>
      </c>
      <c r="N4700" s="48">
        <f>IF(D4700="","",N4600+F4700)</f>
        <v/>
      </c>
      <c r="O4700" s="47">
        <f>IF(D4700="","",IF(AND(K4700=0,K4600&gt;0),C4700,""))</f>
        <v/>
      </c>
    </row>
    <row r="4701">
      <c r="A4701" s="49">
        <f>IF(B4701="","",DATE(YEAR('Debt Inputs'!$E$2),MONTH('Debt Inputs'!$E$2)+46,1))</f>
        <v/>
      </c>
      <c r="B4701" s="23">
        <f>IF('Debt Inputs'!A101="","",'Debt Inputs'!A101)</f>
        <v/>
      </c>
      <c r="C4701" s="24">
        <f>IF(B4701="","",IFERROR(VLOOKUP(B4701,'Debt Inputs'!$A$6:$M$105,2,FALSE),""))</f>
        <v/>
      </c>
      <c r="D4701" s="50">
        <f>IF(B4701="","",K4601)</f>
        <v/>
      </c>
      <c r="E4701" s="26">
        <f>IF(B4701="","",IFERROR(VLOOKUP(B4701,'Debt Inputs'!$A$6:$M$105,5,FALSE),0))</f>
        <v/>
      </c>
      <c r="F4701" s="50">
        <f>IF(D4701="","",IFERROR(D4701*E4701/12,0))</f>
        <v/>
      </c>
      <c r="G4701" s="50">
        <f>IF(D4701="","",MIN(IFERROR(VLOOKUP(B4701,'Debt Inputs'!$A$6:$M$105,7,FALSE),0),D4701+F4701))</f>
        <v/>
      </c>
      <c r="H4701" s="50">
        <f>IF(D4701="","",IF(L4701=1,MAX(0,'Debt Inputs'!$B$2-SUM($G$4606:$G$4705)),0))</f>
        <v/>
      </c>
      <c r="I4701" s="50">
        <f>IF(D4701="","",MIN(D4701+F4701,G4701+H4701))</f>
        <v/>
      </c>
      <c r="J4701" s="50">
        <f>IF(D4701="","",MIN(D4701,MAX(0,I4701-F4701)))</f>
        <v/>
      </c>
      <c r="K4701" s="50">
        <f>IF(D4701="","",MAX(0,D4701+F4701-I4701))</f>
        <v/>
      </c>
      <c r="L4701" s="23">
        <f>IF(D4701="","",IF(D4701&lt;=0,"",1+COUNTIFS($D$4606:$D$4705,"&gt;0",$E$4606:$E$4705,"&gt;"&amp;E4701)))</f>
        <v/>
      </c>
      <c r="M4701" s="23">
        <f>IF(D4701="","",IF(AND(K4701&gt;0,L4701=1),"Yes","No"))</f>
        <v/>
      </c>
      <c r="N4701" s="50">
        <f>IF(D4701="","",N4601+F4701)</f>
        <v/>
      </c>
      <c r="O4701" s="49">
        <f>IF(D4701="","",IF(AND(K4701=0,K4601&gt;0),C4701,""))</f>
        <v/>
      </c>
    </row>
    <row r="4702">
      <c r="A4702" s="47">
        <f>IF(B4702="","",DATE(YEAR('Debt Inputs'!$E$2),MONTH('Debt Inputs'!$E$2)+46,1))</f>
        <v/>
      </c>
      <c r="B4702" s="18">
        <f>IF('Debt Inputs'!A102="","",'Debt Inputs'!A102)</f>
        <v/>
      </c>
      <c r="C4702" s="19">
        <f>IF(B4702="","",IFERROR(VLOOKUP(B4702,'Debt Inputs'!$A$6:$M$105,2,FALSE),""))</f>
        <v/>
      </c>
      <c r="D4702" s="48">
        <f>IF(B4702="","",K4602)</f>
        <v/>
      </c>
      <c r="E4702" s="21">
        <f>IF(B4702="","",IFERROR(VLOOKUP(B4702,'Debt Inputs'!$A$6:$M$105,5,FALSE),0))</f>
        <v/>
      </c>
      <c r="F4702" s="48">
        <f>IF(D4702="","",IFERROR(D4702*E4702/12,0))</f>
        <v/>
      </c>
      <c r="G4702" s="48">
        <f>IF(D4702="","",MIN(IFERROR(VLOOKUP(B4702,'Debt Inputs'!$A$6:$M$105,7,FALSE),0),D4702+F4702))</f>
        <v/>
      </c>
      <c r="H4702" s="48">
        <f>IF(D4702="","",IF(L4702=1,MAX(0,'Debt Inputs'!$B$2-SUM($G$4606:$G$4705)),0))</f>
        <v/>
      </c>
      <c r="I4702" s="48">
        <f>IF(D4702="","",MIN(D4702+F4702,G4702+H4702))</f>
        <v/>
      </c>
      <c r="J4702" s="48">
        <f>IF(D4702="","",MIN(D4702,MAX(0,I4702-F4702)))</f>
        <v/>
      </c>
      <c r="K4702" s="48">
        <f>IF(D4702="","",MAX(0,D4702+F4702-I4702))</f>
        <v/>
      </c>
      <c r="L4702" s="18">
        <f>IF(D4702="","",IF(D4702&lt;=0,"",1+COUNTIFS($D$4606:$D$4705,"&gt;0",$E$4606:$E$4705,"&gt;"&amp;E4702)))</f>
        <v/>
      </c>
      <c r="M4702" s="18">
        <f>IF(D4702="","",IF(AND(K4702&gt;0,L4702=1),"Yes","No"))</f>
        <v/>
      </c>
      <c r="N4702" s="48">
        <f>IF(D4702="","",N4602+F4702)</f>
        <v/>
      </c>
      <c r="O4702" s="47">
        <f>IF(D4702="","",IF(AND(K4702=0,K4602&gt;0),C4702,""))</f>
        <v/>
      </c>
    </row>
    <row r="4703">
      <c r="A4703" s="49">
        <f>IF(B4703="","",DATE(YEAR('Debt Inputs'!$E$2),MONTH('Debt Inputs'!$E$2)+46,1))</f>
        <v/>
      </c>
      <c r="B4703" s="23">
        <f>IF('Debt Inputs'!A103="","",'Debt Inputs'!A103)</f>
        <v/>
      </c>
      <c r="C4703" s="24">
        <f>IF(B4703="","",IFERROR(VLOOKUP(B4703,'Debt Inputs'!$A$6:$M$105,2,FALSE),""))</f>
        <v/>
      </c>
      <c r="D4703" s="50">
        <f>IF(B4703="","",K4603)</f>
        <v/>
      </c>
      <c r="E4703" s="26">
        <f>IF(B4703="","",IFERROR(VLOOKUP(B4703,'Debt Inputs'!$A$6:$M$105,5,FALSE),0))</f>
        <v/>
      </c>
      <c r="F4703" s="50">
        <f>IF(D4703="","",IFERROR(D4703*E4703/12,0))</f>
        <v/>
      </c>
      <c r="G4703" s="50">
        <f>IF(D4703="","",MIN(IFERROR(VLOOKUP(B4703,'Debt Inputs'!$A$6:$M$105,7,FALSE),0),D4703+F4703))</f>
        <v/>
      </c>
      <c r="H4703" s="50">
        <f>IF(D4703="","",IF(L4703=1,MAX(0,'Debt Inputs'!$B$2-SUM($G$4606:$G$4705)),0))</f>
        <v/>
      </c>
      <c r="I4703" s="50">
        <f>IF(D4703="","",MIN(D4703+F4703,G4703+H4703))</f>
        <v/>
      </c>
      <c r="J4703" s="50">
        <f>IF(D4703="","",MIN(D4703,MAX(0,I4703-F4703)))</f>
        <v/>
      </c>
      <c r="K4703" s="50">
        <f>IF(D4703="","",MAX(0,D4703+F4703-I4703))</f>
        <v/>
      </c>
      <c r="L4703" s="23">
        <f>IF(D4703="","",IF(D4703&lt;=0,"",1+COUNTIFS($D$4606:$D$4705,"&gt;0",$E$4606:$E$4705,"&gt;"&amp;E4703)))</f>
        <v/>
      </c>
      <c r="M4703" s="23">
        <f>IF(D4703="","",IF(AND(K4703&gt;0,L4703=1),"Yes","No"))</f>
        <v/>
      </c>
      <c r="N4703" s="50">
        <f>IF(D4703="","",N4603+F4703)</f>
        <v/>
      </c>
      <c r="O4703" s="49">
        <f>IF(D4703="","",IF(AND(K4703=0,K4603&gt;0),C4703,""))</f>
        <v/>
      </c>
    </row>
    <row r="4704">
      <c r="A4704" s="47">
        <f>IF(B4704="","",DATE(YEAR('Debt Inputs'!$E$2),MONTH('Debt Inputs'!$E$2)+46,1))</f>
        <v/>
      </c>
      <c r="B4704" s="18">
        <f>IF('Debt Inputs'!A104="","",'Debt Inputs'!A104)</f>
        <v/>
      </c>
      <c r="C4704" s="19">
        <f>IF(B4704="","",IFERROR(VLOOKUP(B4704,'Debt Inputs'!$A$6:$M$105,2,FALSE),""))</f>
        <v/>
      </c>
      <c r="D4704" s="48">
        <f>IF(B4704="","",K4604)</f>
        <v/>
      </c>
      <c r="E4704" s="21">
        <f>IF(B4704="","",IFERROR(VLOOKUP(B4704,'Debt Inputs'!$A$6:$M$105,5,FALSE),0))</f>
        <v/>
      </c>
      <c r="F4704" s="48">
        <f>IF(D4704="","",IFERROR(D4704*E4704/12,0))</f>
        <v/>
      </c>
      <c r="G4704" s="48">
        <f>IF(D4704="","",MIN(IFERROR(VLOOKUP(B4704,'Debt Inputs'!$A$6:$M$105,7,FALSE),0),D4704+F4704))</f>
        <v/>
      </c>
      <c r="H4704" s="48">
        <f>IF(D4704="","",IF(L4704=1,MAX(0,'Debt Inputs'!$B$2-SUM($G$4606:$G$4705)),0))</f>
        <v/>
      </c>
      <c r="I4704" s="48">
        <f>IF(D4704="","",MIN(D4704+F4704,G4704+H4704))</f>
        <v/>
      </c>
      <c r="J4704" s="48">
        <f>IF(D4704="","",MIN(D4704,MAX(0,I4704-F4704)))</f>
        <v/>
      </c>
      <c r="K4704" s="48">
        <f>IF(D4704="","",MAX(0,D4704+F4704-I4704))</f>
        <v/>
      </c>
      <c r="L4704" s="18">
        <f>IF(D4704="","",IF(D4704&lt;=0,"",1+COUNTIFS($D$4606:$D$4705,"&gt;0",$E$4606:$E$4705,"&gt;"&amp;E4704)))</f>
        <v/>
      </c>
      <c r="M4704" s="18">
        <f>IF(D4704="","",IF(AND(K4704&gt;0,L4704=1),"Yes","No"))</f>
        <v/>
      </c>
      <c r="N4704" s="48">
        <f>IF(D4704="","",N4604+F4704)</f>
        <v/>
      </c>
      <c r="O4704" s="47">
        <f>IF(D4704="","",IF(AND(K4704=0,K4604&gt;0),C4704,""))</f>
        <v/>
      </c>
    </row>
    <row r="4705">
      <c r="A4705" s="49">
        <f>IF(B4705="","",DATE(YEAR('Debt Inputs'!$E$2),MONTH('Debt Inputs'!$E$2)+46,1))</f>
        <v/>
      </c>
      <c r="B4705" s="23">
        <f>IF('Debt Inputs'!A105="","",'Debt Inputs'!A105)</f>
        <v/>
      </c>
      <c r="C4705" s="24">
        <f>IF(B4705="","",IFERROR(VLOOKUP(B4705,'Debt Inputs'!$A$6:$M$105,2,FALSE),""))</f>
        <v/>
      </c>
      <c r="D4705" s="50">
        <f>IF(B4705="","",K4605)</f>
        <v/>
      </c>
      <c r="E4705" s="26">
        <f>IF(B4705="","",IFERROR(VLOOKUP(B4705,'Debt Inputs'!$A$6:$M$105,5,FALSE),0))</f>
        <v/>
      </c>
      <c r="F4705" s="50">
        <f>IF(D4705="","",IFERROR(D4705*E4705/12,0))</f>
        <v/>
      </c>
      <c r="G4705" s="50">
        <f>IF(D4705="","",MIN(IFERROR(VLOOKUP(B4705,'Debt Inputs'!$A$6:$M$105,7,FALSE),0),D4705+F4705))</f>
        <v/>
      </c>
      <c r="H4705" s="50">
        <f>IF(D4705="","",IF(L4705=1,MAX(0,'Debt Inputs'!$B$2-SUM($G$4606:$G$4705)),0))</f>
        <v/>
      </c>
      <c r="I4705" s="50">
        <f>IF(D4705="","",MIN(D4705+F4705,G4705+H4705))</f>
        <v/>
      </c>
      <c r="J4705" s="50">
        <f>IF(D4705="","",MIN(D4705,MAX(0,I4705-F4705)))</f>
        <v/>
      </c>
      <c r="K4705" s="50">
        <f>IF(D4705="","",MAX(0,D4705+F4705-I4705))</f>
        <v/>
      </c>
      <c r="L4705" s="23">
        <f>IF(D4705="","",IF(D4705&lt;=0,"",1+COUNTIFS($D$4606:$D$4705,"&gt;0",$E$4606:$E$4705,"&gt;"&amp;E4705)))</f>
        <v/>
      </c>
      <c r="M4705" s="23">
        <f>IF(D4705="","",IF(AND(K4705&gt;0,L4705=1),"Yes","No"))</f>
        <v/>
      </c>
      <c r="N4705" s="50">
        <f>IF(D4705="","",N4605+F4705)</f>
        <v/>
      </c>
      <c r="O4705" s="49">
        <f>IF(D4705="","",IF(AND(K4705=0,K4605&gt;0),C4705,""))</f>
        <v/>
      </c>
    </row>
    <row r="4706">
      <c r="A4706" s="47">
        <f>IF(B4706="","",DATE(YEAR('Debt Inputs'!$E$2),MONTH('Debt Inputs'!$E$2)+47,1))</f>
        <v/>
      </c>
      <c r="B4706" s="18">
        <f>IF('Debt Inputs'!A6="","",'Debt Inputs'!A6)</f>
        <v/>
      </c>
      <c r="C4706" s="19">
        <f>IF(B4706="","",IFERROR(VLOOKUP(B4706,'Debt Inputs'!$A$6:$M$105,2,FALSE),""))</f>
        <v/>
      </c>
      <c r="D4706" s="48">
        <f>IF(B4706="","",K4606)</f>
        <v/>
      </c>
      <c r="E4706" s="21">
        <f>IF(B4706="","",IFERROR(VLOOKUP(B4706,'Debt Inputs'!$A$6:$M$105,5,FALSE),0))</f>
        <v/>
      </c>
      <c r="F4706" s="48">
        <f>IF(D4706="","",IFERROR(D4706*E4706/12,0))</f>
        <v/>
      </c>
      <c r="G4706" s="48">
        <f>IF(D4706="","",MIN(IFERROR(VLOOKUP(B4706,'Debt Inputs'!$A$6:$M$105,7,FALSE),0),D4706+F4706))</f>
        <v/>
      </c>
      <c r="H4706" s="48">
        <f>IF(D4706="","",IF(L4706=1,MAX(0,'Debt Inputs'!$B$2-SUM($G$4706:$G$4805)),0))</f>
        <v/>
      </c>
      <c r="I4706" s="48">
        <f>IF(D4706="","",MIN(D4706+F4706,G4706+H4706))</f>
        <v/>
      </c>
      <c r="J4706" s="48">
        <f>IF(D4706="","",MIN(D4706,MAX(0,I4706-F4706)))</f>
        <v/>
      </c>
      <c r="K4706" s="48">
        <f>IF(D4706="","",MAX(0,D4706+F4706-I4706))</f>
        <v/>
      </c>
      <c r="L4706" s="18">
        <f>IF(D4706="","",IF(D4706&lt;=0,"",1+COUNTIFS($D$4706:$D$4805,"&gt;0",$E$4706:$E$4805,"&gt;"&amp;E4706)))</f>
        <v/>
      </c>
      <c r="M4706" s="18">
        <f>IF(D4706="","",IF(AND(K4706&gt;0,L4706=1),"Yes","No"))</f>
        <v/>
      </c>
      <c r="N4706" s="48">
        <f>IF(D4706="","",N4606+F4706)</f>
        <v/>
      </c>
      <c r="O4706" s="47">
        <f>IF(D4706="","",IF(AND(K4706=0,K4606&gt;0),C4706,""))</f>
        <v/>
      </c>
    </row>
    <row r="4707">
      <c r="A4707" s="49">
        <f>IF(B4707="","",DATE(YEAR('Debt Inputs'!$E$2),MONTH('Debt Inputs'!$E$2)+47,1))</f>
        <v/>
      </c>
      <c r="B4707" s="23">
        <f>IF('Debt Inputs'!A7="","",'Debt Inputs'!A7)</f>
        <v/>
      </c>
      <c r="C4707" s="24">
        <f>IF(B4707="","",IFERROR(VLOOKUP(B4707,'Debt Inputs'!$A$6:$M$105,2,FALSE),""))</f>
        <v/>
      </c>
      <c r="D4707" s="50">
        <f>IF(B4707="","",K4607)</f>
        <v/>
      </c>
      <c r="E4707" s="26">
        <f>IF(B4707="","",IFERROR(VLOOKUP(B4707,'Debt Inputs'!$A$6:$M$105,5,FALSE),0))</f>
        <v/>
      </c>
      <c r="F4707" s="50">
        <f>IF(D4707="","",IFERROR(D4707*E4707/12,0))</f>
        <v/>
      </c>
      <c r="G4707" s="50">
        <f>IF(D4707="","",MIN(IFERROR(VLOOKUP(B4707,'Debt Inputs'!$A$6:$M$105,7,FALSE),0),D4707+F4707))</f>
        <v/>
      </c>
      <c r="H4707" s="50">
        <f>IF(D4707="","",IF(L4707=1,MAX(0,'Debt Inputs'!$B$2-SUM($G$4706:$G$4805)),0))</f>
        <v/>
      </c>
      <c r="I4707" s="50">
        <f>IF(D4707="","",MIN(D4707+F4707,G4707+H4707))</f>
        <v/>
      </c>
      <c r="J4707" s="50">
        <f>IF(D4707="","",MIN(D4707,MAX(0,I4707-F4707)))</f>
        <v/>
      </c>
      <c r="K4707" s="50">
        <f>IF(D4707="","",MAX(0,D4707+F4707-I4707))</f>
        <v/>
      </c>
      <c r="L4707" s="23">
        <f>IF(D4707="","",IF(D4707&lt;=0,"",1+COUNTIFS($D$4706:$D$4805,"&gt;0",$E$4706:$E$4805,"&gt;"&amp;E4707)))</f>
        <v/>
      </c>
      <c r="M4707" s="23">
        <f>IF(D4707="","",IF(AND(K4707&gt;0,L4707=1),"Yes","No"))</f>
        <v/>
      </c>
      <c r="N4707" s="50">
        <f>IF(D4707="","",N4607+F4707)</f>
        <v/>
      </c>
      <c r="O4707" s="49">
        <f>IF(D4707="","",IF(AND(K4707=0,K4607&gt;0),C4707,""))</f>
        <v/>
      </c>
    </row>
    <row r="4708">
      <c r="A4708" s="47">
        <f>IF(B4708="","",DATE(YEAR('Debt Inputs'!$E$2),MONTH('Debt Inputs'!$E$2)+47,1))</f>
        <v/>
      </c>
      <c r="B4708" s="18">
        <f>IF('Debt Inputs'!A8="","",'Debt Inputs'!A8)</f>
        <v/>
      </c>
      <c r="C4708" s="19">
        <f>IF(B4708="","",IFERROR(VLOOKUP(B4708,'Debt Inputs'!$A$6:$M$105,2,FALSE),""))</f>
        <v/>
      </c>
      <c r="D4708" s="48">
        <f>IF(B4708="","",K4608)</f>
        <v/>
      </c>
      <c r="E4708" s="21">
        <f>IF(B4708="","",IFERROR(VLOOKUP(B4708,'Debt Inputs'!$A$6:$M$105,5,FALSE),0))</f>
        <v/>
      </c>
      <c r="F4708" s="48">
        <f>IF(D4708="","",IFERROR(D4708*E4708/12,0))</f>
        <v/>
      </c>
      <c r="G4708" s="48">
        <f>IF(D4708="","",MIN(IFERROR(VLOOKUP(B4708,'Debt Inputs'!$A$6:$M$105,7,FALSE),0),D4708+F4708))</f>
        <v/>
      </c>
      <c r="H4708" s="48">
        <f>IF(D4708="","",IF(L4708=1,MAX(0,'Debt Inputs'!$B$2-SUM($G$4706:$G$4805)),0))</f>
        <v/>
      </c>
      <c r="I4708" s="48">
        <f>IF(D4708="","",MIN(D4708+F4708,G4708+H4708))</f>
        <v/>
      </c>
      <c r="J4708" s="48">
        <f>IF(D4708="","",MIN(D4708,MAX(0,I4708-F4708)))</f>
        <v/>
      </c>
      <c r="K4708" s="48">
        <f>IF(D4708="","",MAX(0,D4708+F4708-I4708))</f>
        <v/>
      </c>
      <c r="L4708" s="18">
        <f>IF(D4708="","",IF(D4708&lt;=0,"",1+COUNTIFS($D$4706:$D$4805,"&gt;0",$E$4706:$E$4805,"&gt;"&amp;E4708)))</f>
        <v/>
      </c>
      <c r="M4708" s="18">
        <f>IF(D4708="","",IF(AND(K4708&gt;0,L4708=1),"Yes","No"))</f>
        <v/>
      </c>
      <c r="N4708" s="48">
        <f>IF(D4708="","",N4608+F4708)</f>
        <v/>
      </c>
      <c r="O4708" s="47">
        <f>IF(D4708="","",IF(AND(K4708=0,K4608&gt;0),C4708,""))</f>
        <v/>
      </c>
    </row>
    <row r="4709">
      <c r="A4709" s="49">
        <f>IF(B4709="","",DATE(YEAR('Debt Inputs'!$E$2),MONTH('Debt Inputs'!$E$2)+47,1))</f>
        <v/>
      </c>
      <c r="B4709" s="23">
        <f>IF('Debt Inputs'!A9="","",'Debt Inputs'!A9)</f>
        <v/>
      </c>
      <c r="C4709" s="24">
        <f>IF(B4709="","",IFERROR(VLOOKUP(B4709,'Debt Inputs'!$A$6:$M$105,2,FALSE),""))</f>
        <v/>
      </c>
      <c r="D4709" s="50">
        <f>IF(B4709="","",K4609)</f>
        <v/>
      </c>
      <c r="E4709" s="26">
        <f>IF(B4709="","",IFERROR(VLOOKUP(B4709,'Debt Inputs'!$A$6:$M$105,5,FALSE),0))</f>
        <v/>
      </c>
      <c r="F4709" s="50">
        <f>IF(D4709="","",IFERROR(D4709*E4709/12,0))</f>
        <v/>
      </c>
      <c r="G4709" s="50">
        <f>IF(D4709="","",MIN(IFERROR(VLOOKUP(B4709,'Debt Inputs'!$A$6:$M$105,7,FALSE),0),D4709+F4709))</f>
        <v/>
      </c>
      <c r="H4709" s="50">
        <f>IF(D4709="","",IF(L4709=1,MAX(0,'Debt Inputs'!$B$2-SUM($G$4706:$G$4805)),0))</f>
        <v/>
      </c>
      <c r="I4709" s="50">
        <f>IF(D4709="","",MIN(D4709+F4709,G4709+H4709))</f>
        <v/>
      </c>
      <c r="J4709" s="50">
        <f>IF(D4709="","",MIN(D4709,MAX(0,I4709-F4709)))</f>
        <v/>
      </c>
      <c r="K4709" s="50">
        <f>IF(D4709="","",MAX(0,D4709+F4709-I4709))</f>
        <v/>
      </c>
      <c r="L4709" s="23">
        <f>IF(D4709="","",IF(D4709&lt;=0,"",1+COUNTIFS($D$4706:$D$4805,"&gt;0",$E$4706:$E$4805,"&gt;"&amp;E4709)))</f>
        <v/>
      </c>
      <c r="M4709" s="23">
        <f>IF(D4709="","",IF(AND(K4709&gt;0,L4709=1),"Yes","No"))</f>
        <v/>
      </c>
      <c r="N4709" s="50">
        <f>IF(D4709="","",N4609+F4709)</f>
        <v/>
      </c>
      <c r="O4709" s="49">
        <f>IF(D4709="","",IF(AND(K4709=0,K4609&gt;0),C4709,""))</f>
        <v/>
      </c>
    </row>
    <row r="4710">
      <c r="A4710" s="47">
        <f>IF(B4710="","",DATE(YEAR('Debt Inputs'!$E$2),MONTH('Debt Inputs'!$E$2)+47,1))</f>
        <v/>
      </c>
      <c r="B4710" s="18">
        <f>IF('Debt Inputs'!A10="","",'Debt Inputs'!A10)</f>
        <v/>
      </c>
      <c r="C4710" s="19">
        <f>IF(B4710="","",IFERROR(VLOOKUP(B4710,'Debt Inputs'!$A$6:$M$105,2,FALSE),""))</f>
        <v/>
      </c>
      <c r="D4710" s="48">
        <f>IF(B4710="","",K4610)</f>
        <v/>
      </c>
      <c r="E4710" s="21">
        <f>IF(B4710="","",IFERROR(VLOOKUP(B4710,'Debt Inputs'!$A$6:$M$105,5,FALSE),0))</f>
        <v/>
      </c>
      <c r="F4710" s="48">
        <f>IF(D4710="","",IFERROR(D4710*E4710/12,0))</f>
        <v/>
      </c>
      <c r="G4710" s="48">
        <f>IF(D4710="","",MIN(IFERROR(VLOOKUP(B4710,'Debt Inputs'!$A$6:$M$105,7,FALSE),0),D4710+F4710))</f>
        <v/>
      </c>
      <c r="H4710" s="48">
        <f>IF(D4710="","",IF(L4710=1,MAX(0,'Debt Inputs'!$B$2-SUM($G$4706:$G$4805)),0))</f>
        <v/>
      </c>
      <c r="I4710" s="48">
        <f>IF(D4710="","",MIN(D4710+F4710,G4710+H4710))</f>
        <v/>
      </c>
      <c r="J4710" s="48">
        <f>IF(D4710="","",MIN(D4710,MAX(0,I4710-F4710)))</f>
        <v/>
      </c>
      <c r="K4710" s="48">
        <f>IF(D4710="","",MAX(0,D4710+F4710-I4710))</f>
        <v/>
      </c>
      <c r="L4710" s="18">
        <f>IF(D4710="","",IF(D4710&lt;=0,"",1+COUNTIFS($D$4706:$D$4805,"&gt;0",$E$4706:$E$4805,"&gt;"&amp;E4710)))</f>
        <v/>
      </c>
      <c r="M4710" s="18">
        <f>IF(D4710="","",IF(AND(K4710&gt;0,L4710=1),"Yes","No"))</f>
        <v/>
      </c>
      <c r="N4710" s="48">
        <f>IF(D4710="","",N4610+F4710)</f>
        <v/>
      </c>
      <c r="O4710" s="47">
        <f>IF(D4710="","",IF(AND(K4710=0,K4610&gt;0),C4710,""))</f>
        <v/>
      </c>
    </row>
    <row r="4711">
      <c r="A4711" s="49">
        <f>IF(B4711="","",DATE(YEAR('Debt Inputs'!$E$2),MONTH('Debt Inputs'!$E$2)+47,1))</f>
        <v/>
      </c>
      <c r="B4711" s="23">
        <f>IF('Debt Inputs'!A11="","",'Debt Inputs'!A11)</f>
        <v/>
      </c>
      <c r="C4711" s="24">
        <f>IF(B4711="","",IFERROR(VLOOKUP(B4711,'Debt Inputs'!$A$6:$M$105,2,FALSE),""))</f>
        <v/>
      </c>
      <c r="D4711" s="50">
        <f>IF(B4711="","",K4611)</f>
        <v/>
      </c>
      <c r="E4711" s="26">
        <f>IF(B4711="","",IFERROR(VLOOKUP(B4711,'Debt Inputs'!$A$6:$M$105,5,FALSE),0))</f>
        <v/>
      </c>
      <c r="F4711" s="50">
        <f>IF(D4711="","",IFERROR(D4711*E4711/12,0))</f>
        <v/>
      </c>
      <c r="G4711" s="50">
        <f>IF(D4711="","",MIN(IFERROR(VLOOKUP(B4711,'Debt Inputs'!$A$6:$M$105,7,FALSE),0),D4711+F4711))</f>
        <v/>
      </c>
      <c r="H4711" s="50">
        <f>IF(D4711="","",IF(L4711=1,MAX(0,'Debt Inputs'!$B$2-SUM($G$4706:$G$4805)),0))</f>
        <v/>
      </c>
      <c r="I4711" s="50">
        <f>IF(D4711="","",MIN(D4711+F4711,G4711+H4711))</f>
        <v/>
      </c>
      <c r="J4711" s="50">
        <f>IF(D4711="","",MIN(D4711,MAX(0,I4711-F4711)))</f>
        <v/>
      </c>
      <c r="K4711" s="50">
        <f>IF(D4711="","",MAX(0,D4711+F4711-I4711))</f>
        <v/>
      </c>
      <c r="L4711" s="23">
        <f>IF(D4711="","",IF(D4711&lt;=0,"",1+COUNTIFS($D$4706:$D$4805,"&gt;0",$E$4706:$E$4805,"&gt;"&amp;E4711)))</f>
        <v/>
      </c>
      <c r="M4711" s="23">
        <f>IF(D4711="","",IF(AND(K4711&gt;0,L4711=1),"Yes","No"))</f>
        <v/>
      </c>
      <c r="N4711" s="50">
        <f>IF(D4711="","",N4611+F4711)</f>
        <v/>
      </c>
      <c r="O4711" s="49">
        <f>IF(D4711="","",IF(AND(K4711=0,K4611&gt;0),C4711,""))</f>
        <v/>
      </c>
    </row>
    <row r="4712">
      <c r="A4712" s="47">
        <f>IF(B4712="","",DATE(YEAR('Debt Inputs'!$E$2),MONTH('Debt Inputs'!$E$2)+47,1))</f>
        <v/>
      </c>
      <c r="B4712" s="18">
        <f>IF('Debt Inputs'!A12="","",'Debt Inputs'!A12)</f>
        <v/>
      </c>
      <c r="C4712" s="19">
        <f>IF(B4712="","",IFERROR(VLOOKUP(B4712,'Debt Inputs'!$A$6:$M$105,2,FALSE),""))</f>
        <v/>
      </c>
      <c r="D4712" s="48">
        <f>IF(B4712="","",K4612)</f>
        <v/>
      </c>
      <c r="E4712" s="21">
        <f>IF(B4712="","",IFERROR(VLOOKUP(B4712,'Debt Inputs'!$A$6:$M$105,5,FALSE),0))</f>
        <v/>
      </c>
      <c r="F4712" s="48">
        <f>IF(D4712="","",IFERROR(D4712*E4712/12,0))</f>
        <v/>
      </c>
      <c r="G4712" s="48">
        <f>IF(D4712="","",MIN(IFERROR(VLOOKUP(B4712,'Debt Inputs'!$A$6:$M$105,7,FALSE),0),D4712+F4712))</f>
        <v/>
      </c>
      <c r="H4712" s="48">
        <f>IF(D4712="","",IF(L4712=1,MAX(0,'Debt Inputs'!$B$2-SUM($G$4706:$G$4805)),0))</f>
        <v/>
      </c>
      <c r="I4712" s="48">
        <f>IF(D4712="","",MIN(D4712+F4712,G4712+H4712))</f>
        <v/>
      </c>
      <c r="J4712" s="48">
        <f>IF(D4712="","",MIN(D4712,MAX(0,I4712-F4712)))</f>
        <v/>
      </c>
      <c r="K4712" s="48">
        <f>IF(D4712="","",MAX(0,D4712+F4712-I4712))</f>
        <v/>
      </c>
      <c r="L4712" s="18">
        <f>IF(D4712="","",IF(D4712&lt;=0,"",1+COUNTIFS($D$4706:$D$4805,"&gt;0",$E$4706:$E$4805,"&gt;"&amp;E4712)))</f>
        <v/>
      </c>
      <c r="M4712" s="18">
        <f>IF(D4712="","",IF(AND(K4712&gt;0,L4712=1),"Yes","No"))</f>
        <v/>
      </c>
      <c r="N4712" s="48">
        <f>IF(D4712="","",N4612+F4712)</f>
        <v/>
      </c>
      <c r="O4712" s="47">
        <f>IF(D4712="","",IF(AND(K4712=0,K4612&gt;0),C4712,""))</f>
        <v/>
      </c>
    </row>
    <row r="4713">
      <c r="A4713" s="49">
        <f>IF(B4713="","",DATE(YEAR('Debt Inputs'!$E$2),MONTH('Debt Inputs'!$E$2)+47,1))</f>
        <v/>
      </c>
      <c r="B4713" s="23">
        <f>IF('Debt Inputs'!A13="","",'Debt Inputs'!A13)</f>
        <v/>
      </c>
      <c r="C4713" s="24">
        <f>IF(B4713="","",IFERROR(VLOOKUP(B4713,'Debt Inputs'!$A$6:$M$105,2,FALSE),""))</f>
        <v/>
      </c>
      <c r="D4713" s="50">
        <f>IF(B4713="","",K4613)</f>
        <v/>
      </c>
      <c r="E4713" s="26">
        <f>IF(B4713="","",IFERROR(VLOOKUP(B4713,'Debt Inputs'!$A$6:$M$105,5,FALSE),0))</f>
        <v/>
      </c>
      <c r="F4713" s="50">
        <f>IF(D4713="","",IFERROR(D4713*E4713/12,0))</f>
        <v/>
      </c>
      <c r="G4713" s="50">
        <f>IF(D4713="","",MIN(IFERROR(VLOOKUP(B4713,'Debt Inputs'!$A$6:$M$105,7,FALSE),0),D4713+F4713))</f>
        <v/>
      </c>
      <c r="H4713" s="50">
        <f>IF(D4713="","",IF(L4713=1,MAX(0,'Debt Inputs'!$B$2-SUM($G$4706:$G$4805)),0))</f>
        <v/>
      </c>
      <c r="I4713" s="50">
        <f>IF(D4713="","",MIN(D4713+F4713,G4713+H4713))</f>
        <v/>
      </c>
      <c r="J4713" s="50">
        <f>IF(D4713="","",MIN(D4713,MAX(0,I4713-F4713)))</f>
        <v/>
      </c>
      <c r="K4713" s="50">
        <f>IF(D4713="","",MAX(0,D4713+F4713-I4713))</f>
        <v/>
      </c>
      <c r="L4713" s="23">
        <f>IF(D4713="","",IF(D4713&lt;=0,"",1+COUNTIFS($D$4706:$D$4805,"&gt;0",$E$4706:$E$4805,"&gt;"&amp;E4713)))</f>
        <v/>
      </c>
      <c r="M4713" s="23">
        <f>IF(D4713="","",IF(AND(K4713&gt;0,L4713=1),"Yes","No"))</f>
        <v/>
      </c>
      <c r="N4713" s="50">
        <f>IF(D4713="","",N4613+F4713)</f>
        <v/>
      </c>
      <c r="O4713" s="49">
        <f>IF(D4713="","",IF(AND(K4713=0,K4613&gt;0),C4713,""))</f>
        <v/>
      </c>
    </row>
    <row r="4714">
      <c r="A4714" s="47">
        <f>IF(B4714="","",DATE(YEAR('Debt Inputs'!$E$2),MONTH('Debt Inputs'!$E$2)+47,1))</f>
        <v/>
      </c>
      <c r="B4714" s="18">
        <f>IF('Debt Inputs'!A14="","",'Debt Inputs'!A14)</f>
        <v/>
      </c>
      <c r="C4714" s="19">
        <f>IF(B4714="","",IFERROR(VLOOKUP(B4714,'Debt Inputs'!$A$6:$M$105,2,FALSE),""))</f>
        <v/>
      </c>
      <c r="D4714" s="48">
        <f>IF(B4714="","",K4614)</f>
        <v/>
      </c>
      <c r="E4714" s="21">
        <f>IF(B4714="","",IFERROR(VLOOKUP(B4714,'Debt Inputs'!$A$6:$M$105,5,FALSE),0))</f>
        <v/>
      </c>
      <c r="F4714" s="48">
        <f>IF(D4714="","",IFERROR(D4714*E4714/12,0))</f>
        <v/>
      </c>
      <c r="G4714" s="48">
        <f>IF(D4714="","",MIN(IFERROR(VLOOKUP(B4714,'Debt Inputs'!$A$6:$M$105,7,FALSE),0),D4714+F4714))</f>
        <v/>
      </c>
      <c r="H4714" s="48">
        <f>IF(D4714="","",IF(L4714=1,MAX(0,'Debt Inputs'!$B$2-SUM($G$4706:$G$4805)),0))</f>
        <v/>
      </c>
      <c r="I4714" s="48">
        <f>IF(D4714="","",MIN(D4714+F4714,G4714+H4714))</f>
        <v/>
      </c>
      <c r="J4714" s="48">
        <f>IF(D4714="","",MIN(D4714,MAX(0,I4714-F4714)))</f>
        <v/>
      </c>
      <c r="K4714" s="48">
        <f>IF(D4714="","",MAX(0,D4714+F4714-I4714))</f>
        <v/>
      </c>
      <c r="L4714" s="18">
        <f>IF(D4714="","",IF(D4714&lt;=0,"",1+COUNTIFS($D$4706:$D$4805,"&gt;0",$E$4706:$E$4805,"&gt;"&amp;E4714)))</f>
        <v/>
      </c>
      <c r="M4714" s="18">
        <f>IF(D4714="","",IF(AND(K4714&gt;0,L4714=1),"Yes","No"))</f>
        <v/>
      </c>
      <c r="N4714" s="48">
        <f>IF(D4714="","",N4614+F4714)</f>
        <v/>
      </c>
      <c r="O4714" s="47">
        <f>IF(D4714="","",IF(AND(K4714=0,K4614&gt;0),C4714,""))</f>
        <v/>
      </c>
    </row>
    <row r="4715">
      <c r="A4715" s="49">
        <f>IF(B4715="","",DATE(YEAR('Debt Inputs'!$E$2),MONTH('Debt Inputs'!$E$2)+47,1))</f>
        <v/>
      </c>
      <c r="B4715" s="23">
        <f>IF('Debt Inputs'!A15="","",'Debt Inputs'!A15)</f>
        <v/>
      </c>
      <c r="C4715" s="24">
        <f>IF(B4715="","",IFERROR(VLOOKUP(B4715,'Debt Inputs'!$A$6:$M$105,2,FALSE),""))</f>
        <v/>
      </c>
      <c r="D4715" s="50">
        <f>IF(B4715="","",K4615)</f>
        <v/>
      </c>
      <c r="E4715" s="26">
        <f>IF(B4715="","",IFERROR(VLOOKUP(B4715,'Debt Inputs'!$A$6:$M$105,5,FALSE),0))</f>
        <v/>
      </c>
      <c r="F4715" s="50">
        <f>IF(D4715="","",IFERROR(D4715*E4715/12,0))</f>
        <v/>
      </c>
      <c r="G4715" s="50">
        <f>IF(D4715="","",MIN(IFERROR(VLOOKUP(B4715,'Debt Inputs'!$A$6:$M$105,7,FALSE),0),D4715+F4715))</f>
        <v/>
      </c>
      <c r="H4715" s="50">
        <f>IF(D4715="","",IF(L4715=1,MAX(0,'Debt Inputs'!$B$2-SUM($G$4706:$G$4805)),0))</f>
        <v/>
      </c>
      <c r="I4715" s="50">
        <f>IF(D4715="","",MIN(D4715+F4715,G4715+H4715))</f>
        <v/>
      </c>
      <c r="J4715" s="50">
        <f>IF(D4715="","",MIN(D4715,MAX(0,I4715-F4715)))</f>
        <v/>
      </c>
      <c r="K4715" s="50">
        <f>IF(D4715="","",MAX(0,D4715+F4715-I4715))</f>
        <v/>
      </c>
      <c r="L4715" s="23">
        <f>IF(D4715="","",IF(D4715&lt;=0,"",1+COUNTIFS($D$4706:$D$4805,"&gt;0",$E$4706:$E$4805,"&gt;"&amp;E4715)))</f>
        <v/>
      </c>
      <c r="M4715" s="23">
        <f>IF(D4715="","",IF(AND(K4715&gt;0,L4715=1),"Yes","No"))</f>
        <v/>
      </c>
      <c r="N4715" s="50">
        <f>IF(D4715="","",N4615+F4715)</f>
        <v/>
      </c>
      <c r="O4715" s="49">
        <f>IF(D4715="","",IF(AND(K4715=0,K4615&gt;0),C4715,""))</f>
        <v/>
      </c>
    </row>
    <row r="4716">
      <c r="A4716" s="47">
        <f>IF(B4716="","",DATE(YEAR('Debt Inputs'!$E$2),MONTH('Debt Inputs'!$E$2)+47,1))</f>
        <v/>
      </c>
      <c r="B4716" s="18">
        <f>IF('Debt Inputs'!A16="","",'Debt Inputs'!A16)</f>
        <v/>
      </c>
      <c r="C4716" s="19">
        <f>IF(B4716="","",IFERROR(VLOOKUP(B4716,'Debt Inputs'!$A$6:$M$105,2,FALSE),""))</f>
        <v/>
      </c>
      <c r="D4716" s="48">
        <f>IF(B4716="","",K4616)</f>
        <v/>
      </c>
      <c r="E4716" s="21">
        <f>IF(B4716="","",IFERROR(VLOOKUP(B4716,'Debt Inputs'!$A$6:$M$105,5,FALSE),0))</f>
        <v/>
      </c>
      <c r="F4716" s="48">
        <f>IF(D4716="","",IFERROR(D4716*E4716/12,0))</f>
        <v/>
      </c>
      <c r="G4716" s="48">
        <f>IF(D4716="","",MIN(IFERROR(VLOOKUP(B4716,'Debt Inputs'!$A$6:$M$105,7,FALSE),0),D4716+F4716))</f>
        <v/>
      </c>
      <c r="H4716" s="48">
        <f>IF(D4716="","",IF(L4716=1,MAX(0,'Debt Inputs'!$B$2-SUM($G$4706:$G$4805)),0))</f>
        <v/>
      </c>
      <c r="I4716" s="48">
        <f>IF(D4716="","",MIN(D4716+F4716,G4716+H4716))</f>
        <v/>
      </c>
      <c r="J4716" s="48">
        <f>IF(D4716="","",MIN(D4716,MAX(0,I4716-F4716)))</f>
        <v/>
      </c>
      <c r="K4716" s="48">
        <f>IF(D4716="","",MAX(0,D4716+F4716-I4716))</f>
        <v/>
      </c>
      <c r="L4716" s="18">
        <f>IF(D4716="","",IF(D4716&lt;=0,"",1+COUNTIFS($D$4706:$D$4805,"&gt;0",$E$4706:$E$4805,"&gt;"&amp;E4716)))</f>
        <v/>
      </c>
      <c r="M4716" s="18">
        <f>IF(D4716="","",IF(AND(K4716&gt;0,L4716=1),"Yes","No"))</f>
        <v/>
      </c>
      <c r="N4716" s="48">
        <f>IF(D4716="","",N4616+F4716)</f>
        <v/>
      </c>
      <c r="O4716" s="47">
        <f>IF(D4716="","",IF(AND(K4716=0,K4616&gt;0),C4716,""))</f>
        <v/>
      </c>
    </row>
    <row r="4717">
      <c r="A4717" s="49">
        <f>IF(B4717="","",DATE(YEAR('Debt Inputs'!$E$2),MONTH('Debt Inputs'!$E$2)+47,1))</f>
        <v/>
      </c>
      <c r="B4717" s="23">
        <f>IF('Debt Inputs'!A17="","",'Debt Inputs'!A17)</f>
        <v/>
      </c>
      <c r="C4717" s="24">
        <f>IF(B4717="","",IFERROR(VLOOKUP(B4717,'Debt Inputs'!$A$6:$M$105,2,FALSE),""))</f>
        <v/>
      </c>
      <c r="D4717" s="50">
        <f>IF(B4717="","",K4617)</f>
        <v/>
      </c>
      <c r="E4717" s="26">
        <f>IF(B4717="","",IFERROR(VLOOKUP(B4717,'Debt Inputs'!$A$6:$M$105,5,FALSE),0))</f>
        <v/>
      </c>
      <c r="F4717" s="50">
        <f>IF(D4717="","",IFERROR(D4717*E4717/12,0))</f>
        <v/>
      </c>
      <c r="G4717" s="50">
        <f>IF(D4717="","",MIN(IFERROR(VLOOKUP(B4717,'Debt Inputs'!$A$6:$M$105,7,FALSE),0),D4717+F4717))</f>
        <v/>
      </c>
      <c r="H4717" s="50">
        <f>IF(D4717="","",IF(L4717=1,MAX(0,'Debt Inputs'!$B$2-SUM($G$4706:$G$4805)),0))</f>
        <v/>
      </c>
      <c r="I4717" s="50">
        <f>IF(D4717="","",MIN(D4717+F4717,G4717+H4717))</f>
        <v/>
      </c>
      <c r="J4717" s="50">
        <f>IF(D4717="","",MIN(D4717,MAX(0,I4717-F4717)))</f>
        <v/>
      </c>
      <c r="K4717" s="50">
        <f>IF(D4717="","",MAX(0,D4717+F4717-I4717))</f>
        <v/>
      </c>
      <c r="L4717" s="23">
        <f>IF(D4717="","",IF(D4717&lt;=0,"",1+COUNTIFS($D$4706:$D$4805,"&gt;0",$E$4706:$E$4805,"&gt;"&amp;E4717)))</f>
        <v/>
      </c>
      <c r="M4717" s="23">
        <f>IF(D4717="","",IF(AND(K4717&gt;0,L4717=1),"Yes","No"))</f>
        <v/>
      </c>
      <c r="N4717" s="50">
        <f>IF(D4717="","",N4617+F4717)</f>
        <v/>
      </c>
      <c r="O4717" s="49">
        <f>IF(D4717="","",IF(AND(K4717=0,K4617&gt;0),C4717,""))</f>
        <v/>
      </c>
    </row>
    <row r="4718">
      <c r="A4718" s="47">
        <f>IF(B4718="","",DATE(YEAR('Debt Inputs'!$E$2),MONTH('Debt Inputs'!$E$2)+47,1))</f>
        <v/>
      </c>
      <c r="B4718" s="18">
        <f>IF('Debt Inputs'!A18="","",'Debt Inputs'!A18)</f>
        <v/>
      </c>
      <c r="C4718" s="19">
        <f>IF(B4718="","",IFERROR(VLOOKUP(B4718,'Debt Inputs'!$A$6:$M$105,2,FALSE),""))</f>
        <v/>
      </c>
      <c r="D4718" s="48">
        <f>IF(B4718="","",K4618)</f>
        <v/>
      </c>
      <c r="E4718" s="21">
        <f>IF(B4718="","",IFERROR(VLOOKUP(B4718,'Debt Inputs'!$A$6:$M$105,5,FALSE),0))</f>
        <v/>
      </c>
      <c r="F4718" s="48">
        <f>IF(D4718="","",IFERROR(D4718*E4718/12,0))</f>
        <v/>
      </c>
      <c r="G4718" s="48">
        <f>IF(D4718="","",MIN(IFERROR(VLOOKUP(B4718,'Debt Inputs'!$A$6:$M$105,7,FALSE),0),D4718+F4718))</f>
        <v/>
      </c>
      <c r="H4718" s="48">
        <f>IF(D4718="","",IF(L4718=1,MAX(0,'Debt Inputs'!$B$2-SUM($G$4706:$G$4805)),0))</f>
        <v/>
      </c>
      <c r="I4718" s="48">
        <f>IF(D4718="","",MIN(D4718+F4718,G4718+H4718))</f>
        <v/>
      </c>
      <c r="J4718" s="48">
        <f>IF(D4718="","",MIN(D4718,MAX(0,I4718-F4718)))</f>
        <v/>
      </c>
      <c r="K4718" s="48">
        <f>IF(D4718="","",MAX(0,D4718+F4718-I4718))</f>
        <v/>
      </c>
      <c r="L4718" s="18">
        <f>IF(D4718="","",IF(D4718&lt;=0,"",1+COUNTIFS($D$4706:$D$4805,"&gt;0",$E$4706:$E$4805,"&gt;"&amp;E4718)))</f>
        <v/>
      </c>
      <c r="M4718" s="18">
        <f>IF(D4718="","",IF(AND(K4718&gt;0,L4718=1),"Yes","No"))</f>
        <v/>
      </c>
      <c r="N4718" s="48">
        <f>IF(D4718="","",N4618+F4718)</f>
        <v/>
      </c>
      <c r="O4718" s="47">
        <f>IF(D4718="","",IF(AND(K4718=0,K4618&gt;0),C4718,""))</f>
        <v/>
      </c>
    </row>
    <row r="4719">
      <c r="A4719" s="49">
        <f>IF(B4719="","",DATE(YEAR('Debt Inputs'!$E$2),MONTH('Debt Inputs'!$E$2)+47,1))</f>
        <v/>
      </c>
      <c r="B4719" s="23">
        <f>IF('Debt Inputs'!A19="","",'Debt Inputs'!A19)</f>
        <v/>
      </c>
      <c r="C4719" s="24">
        <f>IF(B4719="","",IFERROR(VLOOKUP(B4719,'Debt Inputs'!$A$6:$M$105,2,FALSE),""))</f>
        <v/>
      </c>
      <c r="D4719" s="50">
        <f>IF(B4719="","",K4619)</f>
        <v/>
      </c>
      <c r="E4719" s="26">
        <f>IF(B4719="","",IFERROR(VLOOKUP(B4719,'Debt Inputs'!$A$6:$M$105,5,FALSE),0))</f>
        <v/>
      </c>
      <c r="F4719" s="50">
        <f>IF(D4719="","",IFERROR(D4719*E4719/12,0))</f>
        <v/>
      </c>
      <c r="G4719" s="50">
        <f>IF(D4719="","",MIN(IFERROR(VLOOKUP(B4719,'Debt Inputs'!$A$6:$M$105,7,FALSE),0),D4719+F4719))</f>
        <v/>
      </c>
      <c r="H4719" s="50">
        <f>IF(D4719="","",IF(L4719=1,MAX(0,'Debt Inputs'!$B$2-SUM($G$4706:$G$4805)),0))</f>
        <v/>
      </c>
      <c r="I4719" s="50">
        <f>IF(D4719="","",MIN(D4719+F4719,G4719+H4719))</f>
        <v/>
      </c>
      <c r="J4719" s="50">
        <f>IF(D4719="","",MIN(D4719,MAX(0,I4719-F4719)))</f>
        <v/>
      </c>
      <c r="K4719" s="50">
        <f>IF(D4719="","",MAX(0,D4719+F4719-I4719))</f>
        <v/>
      </c>
      <c r="L4719" s="23">
        <f>IF(D4719="","",IF(D4719&lt;=0,"",1+COUNTIFS($D$4706:$D$4805,"&gt;0",$E$4706:$E$4805,"&gt;"&amp;E4719)))</f>
        <v/>
      </c>
      <c r="M4719" s="23">
        <f>IF(D4719="","",IF(AND(K4719&gt;0,L4719=1),"Yes","No"))</f>
        <v/>
      </c>
      <c r="N4719" s="50">
        <f>IF(D4719="","",N4619+F4719)</f>
        <v/>
      </c>
      <c r="O4719" s="49">
        <f>IF(D4719="","",IF(AND(K4719=0,K4619&gt;0),C4719,""))</f>
        <v/>
      </c>
    </row>
    <row r="4720">
      <c r="A4720" s="47">
        <f>IF(B4720="","",DATE(YEAR('Debt Inputs'!$E$2),MONTH('Debt Inputs'!$E$2)+47,1))</f>
        <v/>
      </c>
      <c r="B4720" s="18">
        <f>IF('Debt Inputs'!A20="","",'Debt Inputs'!A20)</f>
        <v/>
      </c>
      <c r="C4720" s="19">
        <f>IF(B4720="","",IFERROR(VLOOKUP(B4720,'Debt Inputs'!$A$6:$M$105,2,FALSE),""))</f>
        <v/>
      </c>
      <c r="D4720" s="48">
        <f>IF(B4720="","",K4620)</f>
        <v/>
      </c>
      <c r="E4720" s="21">
        <f>IF(B4720="","",IFERROR(VLOOKUP(B4720,'Debt Inputs'!$A$6:$M$105,5,FALSE),0))</f>
        <v/>
      </c>
      <c r="F4720" s="48">
        <f>IF(D4720="","",IFERROR(D4720*E4720/12,0))</f>
        <v/>
      </c>
      <c r="G4720" s="48">
        <f>IF(D4720="","",MIN(IFERROR(VLOOKUP(B4720,'Debt Inputs'!$A$6:$M$105,7,FALSE),0),D4720+F4720))</f>
        <v/>
      </c>
      <c r="H4720" s="48">
        <f>IF(D4720="","",IF(L4720=1,MAX(0,'Debt Inputs'!$B$2-SUM($G$4706:$G$4805)),0))</f>
        <v/>
      </c>
      <c r="I4720" s="48">
        <f>IF(D4720="","",MIN(D4720+F4720,G4720+H4720))</f>
        <v/>
      </c>
      <c r="J4720" s="48">
        <f>IF(D4720="","",MIN(D4720,MAX(0,I4720-F4720)))</f>
        <v/>
      </c>
      <c r="K4720" s="48">
        <f>IF(D4720="","",MAX(0,D4720+F4720-I4720))</f>
        <v/>
      </c>
      <c r="L4720" s="18">
        <f>IF(D4720="","",IF(D4720&lt;=0,"",1+COUNTIFS($D$4706:$D$4805,"&gt;0",$E$4706:$E$4805,"&gt;"&amp;E4720)))</f>
        <v/>
      </c>
      <c r="M4720" s="18">
        <f>IF(D4720="","",IF(AND(K4720&gt;0,L4720=1),"Yes","No"))</f>
        <v/>
      </c>
      <c r="N4720" s="48">
        <f>IF(D4720="","",N4620+F4720)</f>
        <v/>
      </c>
      <c r="O4720" s="47">
        <f>IF(D4720="","",IF(AND(K4720=0,K4620&gt;0),C4720,""))</f>
        <v/>
      </c>
    </row>
    <row r="4721">
      <c r="A4721" s="49">
        <f>IF(B4721="","",DATE(YEAR('Debt Inputs'!$E$2),MONTH('Debt Inputs'!$E$2)+47,1))</f>
        <v/>
      </c>
      <c r="B4721" s="23">
        <f>IF('Debt Inputs'!A21="","",'Debt Inputs'!A21)</f>
        <v/>
      </c>
      <c r="C4721" s="24">
        <f>IF(B4721="","",IFERROR(VLOOKUP(B4721,'Debt Inputs'!$A$6:$M$105,2,FALSE),""))</f>
        <v/>
      </c>
      <c r="D4721" s="50">
        <f>IF(B4721="","",K4621)</f>
        <v/>
      </c>
      <c r="E4721" s="26">
        <f>IF(B4721="","",IFERROR(VLOOKUP(B4721,'Debt Inputs'!$A$6:$M$105,5,FALSE),0))</f>
        <v/>
      </c>
      <c r="F4721" s="50">
        <f>IF(D4721="","",IFERROR(D4721*E4721/12,0))</f>
        <v/>
      </c>
      <c r="G4721" s="50">
        <f>IF(D4721="","",MIN(IFERROR(VLOOKUP(B4721,'Debt Inputs'!$A$6:$M$105,7,FALSE),0),D4721+F4721))</f>
        <v/>
      </c>
      <c r="H4721" s="50">
        <f>IF(D4721="","",IF(L4721=1,MAX(0,'Debt Inputs'!$B$2-SUM($G$4706:$G$4805)),0))</f>
        <v/>
      </c>
      <c r="I4721" s="50">
        <f>IF(D4721="","",MIN(D4721+F4721,G4721+H4721))</f>
        <v/>
      </c>
      <c r="J4721" s="50">
        <f>IF(D4721="","",MIN(D4721,MAX(0,I4721-F4721)))</f>
        <v/>
      </c>
      <c r="K4721" s="50">
        <f>IF(D4721="","",MAX(0,D4721+F4721-I4721))</f>
        <v/>
      </c>
      <c r="L4721" s="23">
        <f>IF(D4721="","",IF(D4721&lt;=0,"",1+COUNTIFS($D$4706:$D$4805,"&gt;0",$E$4706:$E$4805,"&gt;"&amp;E4721)))</f>
        <v/>
      </c>
      <c r="M4721" s="23">
        <f>IF(D4721="","",IF(AND(K4721&gt;0,L4721=1),"Yes","No"))</f>
        <v/>
      </c>
      <c r="N4721" s="50">
        <f>IF(D4721="","",N4621+F4721)</f>
        <v/>
      </c>
      <c r="O4721" s="49">
        <f>IF(D4721="","",IF(AND(K4721=0,K4621&gt;0),C4721,""))</f>
        <v/>
      </c>
    </row>
    <row r="4722">
      <c r="A4722" s="47">
        <f>IF(B4722="","",DATE(YEAR('Debt Inputs'!$E$2),MONTH('Debt Inputs'!$E$2)+47,1))</f>
        <v/>
      </c>
      <c r="B4722" s="18">
        <f>IF('Debt Inputs'!A22="","",'Debt Inputs'!A22)</f>
        <v/>
      </c>
      <c r="C4722" s="19">
        <f>IF(B4722="","",IFERROR(VLOOKUP(B4722,'Debt Inputs'!$A$6:$M$105,2,FALSE),""))</f>
        <v/>
      </c>
      <c r="D4722" s="48">
        <f>IF(B4722="","",K4622)</f>
        <v/>
      </c>
      <c r="E4722" s="21">
        <f>IF(B4722="","",IFERROR(VLOOKUP(B4722,'Debt Inputs'!$A$6:$M$105,5,FALSE),0))</f>
        <v/>
      </c>
      <c r="F4722" s="48">
        <f>IF(D4722="","",IFERROR(D4722*E4722/12,0))</f>
        <v/>
      </c>
      <c r="G4722" s="48">
        <f>IF(D4722="","",MIN(IFERROR(VLOOKUP(B4722,'Debt Inputs'!$A$6:$M$105,7,FALSE),0),D4722+F4722))</f>
        <v/>
      </c>
      <c r="H4722" s="48">
        <f>IF(D4722="","",IF(L4722=1,MAX(0,'Debt Inputs'!$B$2-SUM($G$4706:$G$4805)),0))</f>
        <v/>
      </c>
      <c r="I4722" s="48">
        <f>IF(D4722="","",MIN(D4722+F4722,G4722+H4722))</f>
        <v/>
      </c>
      <c r="J4722" s="48">
        <f>IF(D4722="","",MIN(D4722,MAX(0,I4722-F4722)))</f>
        <v/>
      </c>
      <c r="K4722" s="48">
        <f>IF(D4722="","",MAX(0,D4722+F4722-I4722))</f>
        <v/>
      </c>
      <c r="L4722" s="18">
        <f>IF(D4722="","",IF(D4722&lt;=0,"",1+COUNTIFS($D$4706:$D$4805,"&gt;0",$E$4706:$E$4805,"&gt;"&amp;E4722)))</f>
        <v/>
      </c>
      <c r="M4722" s="18">
        <f>IF(D4722="","",IF(AND(K4722&gt;0,L4722=1),"Yes","No"))</f>
        <v/>
      </c>
      <c r="N4722" s="48">
        <f>IF(D4722="","",N4622+F4722)</f>
        <v/>
      </c>
      <c r="O4722" s="47">
        <f>IF(D4722="","",IF(AND(K4722=0,K4622&gt;0),C4722,""))</f>
        <v/>
      </c>
    </row>
    <row r="4723">
      <c r="A4723" s="49">
        <f>IF(B4723="","",DATE(YEAR('Debt Inputs'!$E$2),MONTH('Debt Inputs'!$E$2)+47,1))</f>
        <v/>
      </c>
      <c r="B4723" s="23">
        <f>IF('Debt Inputs'!A23="","",'Debt Inputs'!A23)</f>
        <v/>
      </c>
      <c r="C4723" s="24">
        <f>IF(B4723="","",IFERROR(VLOOKUP(B4723,'Debt Inputs'!$A$6:$M$105,2,FALSE),""))</f>
        <v/>
      </c>
      <c r="D4723" s="50">
        <f>IF(B4723="","",K4623)</f>
        <v/>
      </c>
      <c r="E4723" s="26">
        <f>IF(B4723="","",IFERROR(VLOOKUP(B4723,'Debt Inputs'!$A$6:$M$105,5,FALSE),0))</f>
        <v/>
      </c>
      <c r="F4723" s="50">
        <f>IF(D4723="","",IFERROR(D4723*E4723/12,0))</f>
        <v/>
      </c>
      <c r="G4723" s="50">
        <f>IF(D4723="","",MIN(IFERROR(VLOOKUP(B4723,'Debt Inputs'!$A$6:$M$105,7,FALSE),0),D4723+F4723))</f>
        <v/>
      </c>
      <c r="H4723" s="50">
        <f>IF(D4723="","",IF(L4723=1,MAX(0,'Debt Inputs'!$B$2-SUM($G$4706:$G$4805)),0))</f>
        <v/>
      </c>
      <c r="I4723" s="50">
        <f>IF(D4723="","",MIN(D4723+F4723,G4723+H4723))</f>
        <v/>
      </c>
      <c r="J4723" s="50">
        <f>IF(D4723="","",MIN(D4723,MAX(0,I4723-F4723)))</f>
        <v/>
      </c>
      <c r="K4723" s="50">
        <f>IF(D4723="","",MAX(0,D4723+F4723-I4723))</f>
        <v/>
      </c>
      <c r="L4723" s="23">
        <f>IF(D4723="","",IF(D4723&lt;=0,"",1+COUNTIFS($D$4706:$D$4805,"&gt;0",$E$4706:$E$4805,"&gt;"&amp;E4723)))</f>
        <v/>
      </c>
      <c r="M4723" s="23">
        <f>IF(D4723="","",IF(AND(K4723&gt;0,L4723=1),"Yes","No"))</f>
        <v/>
      </c>
      <c r="N4723" s="50">
        <f>IF(D4723="","",N4623+F4723)</f>
        <v/>
      </c>
      <c r="O4723" s="49">
        <f>IF(D4723="","",IF(AND(K4723=0,K4623&gt;0),C4723,""))</f>
        <v/>
      </c>
    </row>
    <row r="4724">
      <c r="A4724" s="47">
        <f>IF(B4724="","",DATE(YEAR('Debt Inputs'!$E$2),MONTH('Debt Inputs'!$E$2)+47,1))</f>
        <v/>
      </c>
      <c r="B4724" s="18">
        <f>IF('Debt Inputs'!A24="","",'Debt Inputs'!A24)</f>
        <v/>
      </c>
      <c r="C4724" s="19">
        <f>IF(B4724="","",IFERROR(VLOOKUP(B4724,'Debt Inputs'!$A$6:$M$105,2,FALSE),""))</f>
        <v/>
      </c>
      <c r="D4724" s="48">
        <f>IF(B4724="","",K4624)</f>
        <v/>
      </c>
      <c r="E4724" s="21">
        <f>IF(B4724="","",IFERROR(VLOOKUP(B4724,'Debt Inputs'!$A$6:$M$105,5,FALSE),0))</f>
        <v/>
      </c>
      <c r="F4724" s="48">
        <f>IF(D4724="","",IFERROR(D4724*E4724/12,0))</f>
        <v/>
      </c>
      <c r="G4724" s="48">
        <f>IF(D4724="","",MIN(IFERROR(VLOOKUP(B4724,'Debt Inputs'!$A$6:$M$105,7,FALSE),0),D4724+F4724))</f>
        <v/>
      </c>
      <c r="H4724" s="48">
        <f>IF(D4724="","",IF(L4724=1,MAX(0,'Debt Inputs'!$B$2-SUM($G$4706:$G$4805)),0))</f>
        <v/>
      </c>
      <c r="I4724" s="48">
        <f>IF(D4724="","",MIN(D4724+F4724,G4724+H4724))</f>
        <v/>
      </c>
      <c r="J4724" s="48">
        <f>IF(D4724="","",MIN(D4724,MAX(0,I4724-F4724)))</f>
        <v/>
      </c>
      <c r="K4724" s="48">
        <f>IF(D4724="","",MAX(0,D4724+F4724-I4724))</f>
        <v/>
      </c>
      <c r="L4724" s="18">
        <f>IF(D4724="","",IF(D4724&lt;=0,"",1+COUNTIFS($D$4706:$D$4805,"&gt;0",$E$4706:$E$4805,"&gt;"&amp;E4724)))</f>
        <v/>
      </c>
      <c r="M4724" s="18">
        <f>IF(D4724="","",IF(AND(K4724&gt;0,L4724=1),"Yes","No"))</f>
        <v/>
      </c>
      <c r="N4724" s="48">
        <f>IF(D4724="","",N4624+F4724)</f>
        <v/>
      </c>
      <c r="O4724" s="47">
        <f>IF(D4724="","",IF(AND(K4724=0,K4624&gt;0),C4724,""))</f>
        <v/>
      </c>
    </row>
    <row r="4725">
      <c r="A4725" s="49">
        <f>IF(B4725="","",DATE(YEAR('Debt Inputs'!$E$2),MONTH('Debt Inputs'!$E$2)+47,1))</f>
        <v/>
      </c>
      <c r="B4725" s="23">
        <f>IF('Debt Inputs'!A25="","",'Debt Inputs'!A25)</f>
        <v/>
      </c>
      <c r="C4725" s="24">
        <f>IF(B4725="","",IFERROR(VLOOKUP(B4725,'Debt Inputs'!$A$6:$M$105,2,FALSE),""))</f>
        <v/>
      </c>
      <c r="D4725" s="50">
        <f>IF(B4725="","",K4625)</f>
        <v/>
      </c>
      <c r="E4725" s="26">
        <f>IF(B4725="","",IFERROR(VLOOKUP(B4725,'Debt Inputs'!$A$6:$M$105,5,FALSE),0))</f>
        <v/>
      </c>
      <c r="F4725" s="50">
        <f>IF(D4725="","",IFERROR(D4725*E4725/12,0))</f>
        <v/>
      </c>
      <c r="G4725" s="50">
        <f>IF(D4725="","",MIN(IFERROR(VLOOKUP(B4725,'Debt Inputs'!$A$6:$M$105,7,FALSE),0),D4725+F4725))</f>
        <v/>
      </c>
      <c r="H4725" s="50">
        <f>IF(D4725="","",IF(L4725=1,MAX(0,'Debt Inputs'!$B$2-SUM($G$4706:$G$4805)),0))</f>
        <v/>
      </c>
      <c r="I4725" s="50">
        <f>IF(D4725="","",MIN(D4725+F4725,G4725+H4725))</f>
        <v/>
      </c>
      <c r="J4725" s="50">
        <f>IF(D4725="","",MIN(D4725,MAX(0,I4725-F4725)))</f>
        <v/>
      </c>
      <c r="K4725" s="50">
        <f>IF(D4725="","",MAX(0,D4725+F4725-I4725))</f>
        <v/>
      </c>
      <c r="L4725" s="23">
        <f>IF(D4725="","",IF(D4725&lt;=0,"",1+COUNTIFS($D$4706:$D$4805,"&gt;0",$E$4706:$E$4805,"&gt;"&amp;E4725)))</f>
        <v/>
      </c>
      <c r="M4725" s="23">
        <f>IF(D4725="","",IF(AND(K4725&gt;0,L4725=1),"Yes","No"))</f>
        <v/>
      </c>
      <c r="N4725" s="50">
        <f>IF(D4725="","",N4625+F4725)</f>
        <v/>
      </c>
      <c r="O4725" s="49">
        <f>IF(D4725="","",IF(AND(K4725=0,K4625&gt;0),C4725,""))</f>
        <v/>
      </c>
    </row>
    <row r="4726">
      <c r="A4726" s="47">
        <f>IF(B4726="","",DATE(YEAR('Debt Inputs'!$E$2),MONTH('Debt Inputs'!$E$2)+47,1))</f>
        <v/>
      </c>
      <c r="B4726" s="18">
        <f>IF('Debt Inputs'!A26="","",'Debt Inputs'!A26)</f>
        <v/>
      </c>
      <c r="C4726" s="19">
        <f>IF(B4726="","",IFERROR(VLOOKUP(B4726,'Debt Inputs'!$A$6:$M$105,2,FALSE),""))</f>
        <v/>
      </c>
      <c r="D4726" s="48">
        <f>IF(B4726="","",K4626)</f>
        <v/>
      </c>
      <c r="E4726" s="21">
        <f>IF(B4726="","",IFERROR(VLOOKUP(B4726,'Debt Inputs'!$A$6:$M$105,5,FALSE),0))</f>
        <v/>
      </c>
      <c r="F4726" s="48">
        <f>IF(D4726="","",IFERROR(D4726*E4726/12,0))</f>
        <v/>
      </c>
      <c r="G4726" s="48">
        <f>IF(D4726="","",MIN(IFERROR(VLOOKUP(B4726,'Debt Inputs'!$A$6:$M$105,7,FALSE),0),D4726+F4726))</f>
        <v/>
      </c>
      <c r="H4726" s="48">
        <f>IF(D4726="","",IF(L4726=1,MAX(0,'Debt Inputs'!$B$2-SUM($G$4706:$G$4805)),0))</f>
        <v/>
      </c>
      <c r="I4726" s="48">
        <f>IF(D4726="","",MIN(D4726+F4726,G4726+H4726))</f>
        <v/>
      </c>
      <c r="J4726" s="48">
        <f>IF(D4726="","",MIN(D4726,MAX(0,I4726-F4726)))</f>
        <v/>
      </c>
      <c r="K4726" s="48">
        <f>IF(D4726="","",MAX(0,D4726+F4726-I4726))</f>
        <v/>
      </c>
      <c r="L4726" s="18">
        <f>IF(D4726="","",IF(D4726&lt;=0,"",1+COUNTIFS($D$4706:$D$4805,"&gt;0",$E$4706:$E$4805,"&gt;"&amp;E4726)))</f>
        <v/>
      </c>
      <c r="M4726" s="18">
        <f>IF(D4726="","",IF(AND(K4726&gt;0,L4726=1),"Yes","No"))</f>
        <v/>
      </c>
      <c r="N4726" s="48">
        <f>IF(D4726="","",N4626+F4726)</f>
        <v/>
      </c>
      <c r="O4726" s="47">
        <f>IF(D4726="","",IF(AND(K4726=0,K4626&gt;0),C4726,""))</f>
        <v/>
      </c>
    </row>
    <row r="4727">
      <c r="A4727" s="49">
        <f>IF(B4727="","",DATE(YEAR('Debt Inputs'!$E$2),MONTH('Debt Inputs'!$E$2)+47,1))</f>
        <v/>
      </c>
      <c r="B4727" s="23">
        <f>IF('Debt Inputs'!A27="","",'Debt Inputs'!A27)</f>
        <v/>
      </c>
      <c r="C4727" s="24">
        <f>IF(B4727="","",IFERROR(VLOOKUP(B4727,'Debt Inputs'!$A$6:$M$105,2,FALSE),""))</f>
        <v/>
      </c>
      <c r="D4727" s="50">
        <f>IF(B4727="","",K4627)</f>
        <v/>
      </c>
      <c r="E4727" s="26">
        <f>IF(B4727="","",IFERROR(VLOOKUP(B4727,'Debt Inputs'!$A$6:$M$105,5,FALSE),0))</f>
        <v/>
      </c>
      <c r="F4727" s="50">
        <f>IF(D4727="","",IFERROR(D4727*E4727/12,0))</f>
        <v/>
      </c>
      <c r="G4727" s="50">
        <f>IF(D4727="","",MIN(IFERROR(VLOOKUP(B4727,'Debt Inputs'!$A$6:$M$105,7,FALSE),0),D4727+F4727))</f>
        <v/>
      </c>
      <c r="H4727" s="50">
        <f>IF(D4727="","",IF(L4727=1,MAX(0,'Debt Inputs'!$B$2-SUM($G$4706:$G$4805)),0))</f>
        <v/>
      </c>
      <c r="I4727" s="50">
        <f>IF(D4727="","",MIN(D4727+F4727,G4727+H4727))</f>
        <v/>
      </c>
      <c r="J4727" s="50">
        <f>IF(D4727="","",MIN(D4727,MAX(0,I4727-F4727)))</f>
        <v/>
      </c>
      <c r="K4727" s="50">
        <f>IF(D4727="","",MAX(0,D4727+F4727-I4727))</f>
        <v/>
      </c>
      <c r="L4727" s="23">
        <f>IF(D4727="","",IF(D4727&lt;=0,"",1+COUNTIFS($D$4706:$D$4805,"&gt;0",$E$4706:$E$4805,"&gt;"&amp;E4727)))</f>
        <v/>
      </c>
      <c r="M4727" s="23">
        <f>IF(D4727="","",IF(AND(K4727&gt;0,L4727=1),"Yes","No"))</f>
        <v/>
      </c>
      <c r="N4727" s="50">
        <f>IF(D4727="","",N4627+F4727)</f>
        <v/>
      </c>
      <c r="O4727" s="49">
        <f>IF(D4727="","",IF(AND(K4727=0,K4627&gt;0),C4727,""))</f>
        <v/>
      </c>
    </row>
    <row r="4728">
      <c r="A4728" s="47">
        <f>IF(B4728="","",DATE(YEAR('Debt Inputs'!$E$2),MONTH('Debt Inputs'!$E$2)+47,1))</f>
        <v/>
      </c>
      <c r="B4728" s="18">
        <f>IF('Debt Inputs'!A28="","",'Debt Inputs'!A28)</f>
        <v/>
      </c>
      <c r="C4728" s="19">
        <f>IF(B4728="","",IFERROR(VLOOKUP(B4728,'Debt Inputs'!$A$6:$M$105,2,FALSE),""))</f>
        <v/>
      </c>
      <c r="D4728" s="48">
        <f>IF(B4728="","",K4628)</f>
        <v/>
      </c>
      <c r="E4728" s="21">
        <f>IF(B4728="","",IFERROR(VLOOKUP(B4728,'Debt Inputs'!$A$6:$M$105,5,FALSE),0))</f>
        <v/>
      </c>
      <c r="F4728" s="48">
        <f>IF(D4728="","",IFERROR(D4728*E4728/12,0))</f>
        <v/>
      </c>
      <c r="G4728" s="48">
        <f>IF(D4728="","",MIN(IFERROR(VLOOKUP(B4728,'Debt Inputs'!$A$6:$M$105,7,FALSE),0),D4728+F4728))</f>
        <v/>
      </c>
      <c r="H4728" s="48">
        <f>IF(D4728="","",IF(L4728=1,MAX(0,'Debt Inputs'!$B$2-SUM($G$4706:$G$4805)),0))</f>
        <v/>
      </c>
      <c r="I4728" s="48">
        <f>IF(D4728="","",MIN(D4728+F4728,G4728+H4728))</f>
        <v/>
      </c>
      <c r="J4728" s="48">
        <f>IF(D4728="","",MIN(D4728,MAX(0,I4728-F4728)))</f>
        <v/>
      </c>
      <c r="K4728" s="48">
        <f>IF(D4728="","",MAX(0,D4728+F4728-I4728))</f>
        <v/>
      </c>
      <c r="L4728" s="18">
        <f>IF(D4728="","",IF(D4728&lt;=0,"",1+COUNTIFS($D$4706:$D$4805,"&gt;0",$E$4706:$E$4805,"&gt;"&amp;E4728)))</f>
        <v/>
      </c>
      <c r="M4728" s="18">
        <f>IF(D4728="","",IF(AND(K4728&gt;0,L4728=1),"Yes","No"))</f>
        <v/>
      </c>
      <c r="N4728" s="48">
        <f>IF(D4728="","",N4628+F4728)</f>
        <v/>
      </c>
      <c r="O4728" s="47">
        <f>IF(D4728="","",IF(AND(K4728=0,K4628&gt;0),C4728,""))</f>
        <v/>
      </c>
    </row>
    <row r="4729">
      <c r="A4729" s="49">
        <f>IF(B4729="","",DATE(YEAR('Debt Inputs'!$E$2),MONTH('Debt Inputs'!$E$2)+47,1))</f>
        <v/>
      </c>
      <c r="B4729" s="23">
        <f>IF('Debt Inputs'!A29="","",'Debt Inputs'!A29)</f>
        <v/>
      </c>
      <c r="C4729" s="24">
        <f>IF(B4729="","",IFERROR(VLOOKUP(B4729,'Debt Inputs'!$A$6:$M$105,2,FALSE),""))</f>
        <v/>
      </c>
      <c r="D4729" s="50">
        <f>IF(B4729="","",K4629)</f>
        <v/>
      </c>
      <c r="E4729" s="26">
        <f>IF(B4729="","",IFERROR(VLOOKUP(B4729,'Debt Inputs'!$A$6:$M$105,5,FALSE),0))</f>
        <v/>
      </c>
      <c r="F4729" s="50">
        <f>IF(D4729="","",IFERROR(D4729*E4729/12,0))</f>
        <v/>
      </c>
      <c r="G4729" s="50">
        <f>IF(D4729="","",MIN(IFERROR(VLOOKUP(B4729,'Debt Inputs'!$A$6:$M$105,7,FALSE),0),D4729+F4729))</f>
        <v/>
      </c>
      <c r="H4729" s="50">
        <f>IF(D4729="","",IF(L4729=1,MAX(0,'Debt Inputs'!$B$2-SUM($G$4706:$G$4805)),0))</f>
        <v/>
      </c>
      <c r="I4729" s="50">
        <f>IF(D4729="","",MIN(D4729+F4729,G4729+H4729))</f>
        <v/>
      </c>
      <c r="J4729" s="50">
        <f>IF(D4729="","",MIN(D4729,MAX(0,I4729-F4729)))</f>
        <v/>
      </c>
      <c r="K4729" s="50">
        <f>IF(D4729="","",MAX(0,D4729+F4729-I4729))</f>
        <v/>
      </c>
      <c r="L4729" s="23">
        <f>IF(D4729="","",IF(D4729&lt;=0,"",1+COUNTIFS($D$4706:$D$4805,"&gt;0",$E$4706:$E$4805,"&gt;"&amp;E4729)))</f>
        <v/>
      </c>
      <c r="M4729" s="23">
        <f>IF(D4729="","",IF(AND(K4729&gt;0,L4729=1),"Yes","No"))</f>
        <v/>
      </c>
      <c r="N4729" s="50">
        <f>IF(D4729="","",N4629+F4729)</f>
        <v/>
      </c>
      <c r="O4729" s="49">
        <f>IF(D4729="","",IF(AND(K4729=0,K4629&gt;0),C4729,""))</f>
        <v/>
      </c>
    </row>
    <row r="4730">
      <c r="A4730" s="47">
        <f>IF(B4730="","",DATE(YEAR('Debt Inputs'!$E$2),MONTH('Debt Inputs'!$E$2)+47,1))</f>
        <v/>
      </c>
      <c r="B4730" s="18">
        <f>IF('Debt Inputs'!A30="","",'Debt Inputs'!A30)</f>
        <v/>
      </c>
      <c r="C4730" s="19">
        <f>IF(B4730="","",IFERROR(VLOOKUP(B4730,'Debt Inputs'!$A$6:$M$105,2,FALSE),""))</f>
        <v/>
      </c>
      <c r="D4730" s="48">
        <f>IF(B4730="","",K4630)</f>
        <v/>
      </c>
      <c r="E4730" s="21">
        <f>IF(B4730="","",IFERROR(VLOOKUP(B4730,'Debt Inputs'!$A$6:$M$105,5,FALSE),0))</f>
        <v/>
      </c>
      <c r="F4730" s="48">
        <f>IF(D4730="","",IFERROR(D4730*E4730/12,0))</f>
        <v/>
      </c>
      <c r="G4730" s="48">
        <f>IF(D4730="","",MIN(IFERROR(VLOOKUP(B4730,'Debt Inputs'!$A$6:$M$105,7,FALSE),0),D4730+F4730))</f>
        <v/>
      </c>
      <c r="H4730" s="48">
        <f>IF(D4730="","",IF(L4730=1,MAX(0,'Debt Inputs'!$B$2-SUM($G$4706:$G$4805)),0))</f>
        <v/>
      </c>
      <c r="I4730" s="48">
        <f>IF(D4730="","",MIN(D4730+F4730,G4730+H4730))</f>
        <v/>
      </c>
      <c r="J4730" s="48">
        <f>IF(D4730="","",MIN(D4730,MAX(0,I4730-F4730)))</f>
        <v/>
      </c>
      <c r="K4730" s="48">
        <f>IF(D4730="","",MAX(0,D4730+F4730-I4730))</f>
        <v/>
      </c>
      <c r="L4730" s="18">
        <f>IF(D4730="","",IF(D4730&lt;=0,"",1+COUNTIFS($D$4706:$D$4805,"&gt;0",$E$4706:$E$4805,"&gt;"&amp;E4730)))</f>
        <v/>
      </c>
      <c r="M4730" s="18">
        <f>IF(D4730="","",IF(AND(K4730&gt;0,L4730=1),"Yes","No"))</f>
        <v/>
      </c>
      <c r="N4730" s="48">
        <f>IF(D4730="","",N4630+F4730)</f>
        <v/>
      </c>
      <c r="O4730" s="47">
        <f>IF(D4730="","",IF(AND(K4730=0,K4630&gt;0),C4730,""))</f>
        <v/>
      </c>
    </row>
    <row r="4731">
      <c r="A4731" s="49">
        <f>IF(B4731="","",DATE(YEAR('Debt Inputs'!$E$2),MONTH('Debt Inputs'!$E$2)+47,1))</f>
        <v/>
      </c>
      <c r="B4731" s="23">
        <f>IF('Debt Inputs'!A31="","",'Debt Inputs'!A31)</f>
        <v/>
      </c>
      <c r="C4731" s="24">
        <f>IF(B4731="","",IFERROR(VLOOKUP(B4731,'Debt Inputs'!$A$6:$M$105,2,FALSE),""))</f>
        <v/>
      </c>
      <c r="D4731" s="50">
        <f>IF(B4731="","",K4631)</f>
        <v/>
      </c>
      <c r="E4731" s="26">
        <f>IF(B4731="","",IFERROR(VLOOKUP(B4731,'Debt Inputs'!$A$6:$M$105,5,FALSE),0))</f>
        <v/>
      </c>
      <c r="F4731" s="50">
        <f>IF(D4731="","",IFERROR(D4731*E4731/12,0))</f>
        <v/>
      </c>
      <c r="G4731" s="50">
        <f>IF(D4731="","",MIN(IFERROR(VLOOKUP(B4731,'Debt Inputs'!$A$6:$M$105,7,FALSE),0),D4731+F4731))</f>
        <v/>
      </c>
      <c r="H4731" s="50">
        <f>IF(D4731="","",IF(L4731=1,MAX(0,'Debt Inputs'!$B$2-SUM($G$4706:$G$4805)),0))</f>
        <v/>
      </c>
      <c r="I4731" s="50">
        <f>IF(D4731="","",MIN(D4731+F4731,G4731+H4731))</f>
        <v/>
      </c>
      <c r="J4731" s="50">
        <f>IF(D4731="","",MIN(D4731,MAX(0,I4731-F4731)))</f>
        <v/>
      </c>
      <c r="K4731" s="50">
        <f>IF(D4731="","",MAX(0,D4731+F4731-I4731))</f>
        <v/>
      </c>
      <c r="L4731" s="23">
        <f>IF(D4731="","",IF(D4731&lt;=0,"",1+COUNTIFS($D$4706:$D$4805,"&gt;0",$E$4706:$E$4805,"&gt;"&amp;E4731)))</f>
        <v/>
      </c>
      <c r="M4731" s="23">
        <f>IF(D4731="","",IF(AND(K4731&gt;0,L4731=1),"Yes","No"))</f>
        <v/>
      </c>
      <c r="N4731" s="50">
        <f>IF(D4731="","",N4631+F4731)</f>
        <v/>
      </c>
      <c r="O4731" s="49">
        <f>IF(D4731="","",IF(AND(K4731=0,K4631&gt;0),C4731,""))</f>
        <v/>
      </c>
    </row>
    <row r="4732">
      <c r="A4732" s="47">
        <f>IF(B4732="","",DATE(YEAR('Debt Inputs'!$E$2),MONTH('Debt Inputs'!$E$2)+47,1))</f>
        <v/>
      </c>
      <c r="B4732" s="18">
        <f>IF('Debt Inputs'!A32="","",'Debt Inputs'!A32)</f>
        <v/>
      </c>
      <c r="C4732" s="19">
        <f>IF(B4732="","",IFERROR(VLOOKUP(B4732,'Debt Inputs'!$A$6:$M$105,2,FALSE),""))</f>
        <v/>
      </c>
      <c r="D4732" s="48">
        <f>IF(B4732="","",K4632)</f>
        <v/>
      </c>
      <c r="E4732" s="21">
        <f>IF(B4732="","",IFERROR(VLOOKUP(B4732,'Debt Inputs'!$A$6:$M$105,5,FALSE),0))</f>
        <v/>
      </c>
      <c r="F4732" s="48">
        <f>IF(D4732="","",IFERROR(D4732*E4732/12,0))</f>
        <v/>
      </c>
      <c r="G4732" s="48">
        <f>IF(D4732="","",MIN(IFERROR(VLOOKUP(B4732,'Debt Inputs'!$A$6:$M$105,7,FALSE),0),D4732+F4732))</f>
        <v/>
      </c>
      <c r="H4732" s="48">
        <f>IF(D4732="","",IF(L4732=1,MAX(0,'Debt Inputs'!$B$2-SUM($G$4706:$G$4805)),0))</f>
        <v/>
      </c>
      <c r="I4732" s="48">
        <f>IF(D4732="","",MIN(D4732+F4732,G4732+H4732))</f>
        <v/>
      </c>
      <c r="J4732" s="48">
        <f>IF(D4732="","",MIN(D4732,MAX(0,I4732-F4732)))</f>
        <v/>
      </c>
      <c r="K4732" s="48">
        <f>IF(D4732="","",MAX(0,D4732+F4732-I4732))</f>
        <v/>
      </c>
      <c r="L4732" s="18">
        <f>IF(D4732="","",IF(D4732&lt;=0,"",1+COUNTIFS($D$4706:$D$4805,"&gt;0",$E$4706:$E$4805,"&gt;"&amp;E4732)))</f>
        <v/>
      </c>
      <c r="M4732" s="18">
        <f>IF(D4732="","",IF(AND(K4732&gt;0,L4732=1),"Yes","No"))</f>
        <v/>
      </c>
      <c r="N4732" s="48">
        <f>IF(D4732="","",N4632+F4732)</f>
        <v/>
      </c>
      <c r="O4732" s="47">
        <f>IF(D4732="","",IF(AND(K4732=0,K4632&gt;0),C4732,""))</f>
        <v/>
      </c>
    </row>
    <row r="4733">
      <c r="A4733" s="49">
        <f>IF(B4733="","",DATE(YEAR('Debt Inputs'!$E$2),MONTH('Debt Inputs'!$E$2)+47,1))</f>
        <v/>
      </c>
      <c r="B4733" s="23">
        <f>IF('Debt Inputs'!A33="","",'Debt Inputs'!A33)</f>
        <v/>
      </c>
      <c r="C4733" s="24">
        <f>IF(B4733="","",IFERROR(VLOOKUP(B4733,'Debt Inputs'!$A$6:$M$105,2,FALSE),""))</f>
        <v/>
      </c>
      <c r="D4733" s="50">
        <f>IF(B4733="","",K4633)</f>
        <v/>
      </c>
      <c r="E4733" s="26">
        <f>IF(B4733="","",IFERROR(VLOOKUP(B4733,'Debt Inputs'!$A$6:$M$105,5,FALSE),0))</f>
        <v/>
      </c>
      <c r="F4733" s="50">
        <f>IF(D4733="","",IFERROR(D4733*E4733/12,0))</f>
        <v/>
      </c>
      <c r="G4733" s="50">
        <f>IF(D4733="","",MIN(IFERROR(VLOOKUP(B4733,'Debt Inputs'!$A$6:$M$105,7,FALSE),0),D4733+F4733))</f>
        <v/>
      </c>
      <c r="H4733" s="50">
        <f>IF(D4733="","",IF(L4733=1,MAX(0,'Debt Inputs'!$B$2-SUM($G$4706:$G$4805)),0))</f>
        <v/>
      </c>
      <c r="I4733" s="50">
        <f>IF(D4733="","",MIN(D4733+F4733,G4733+H4733))</f>
        <v/>
      </c>
      <c r="J4733" s="50">
        <f>IF(D4733="","",MIN(D4733,MAX(0,I4733-F4733)))</f>
        <v/>
      </c>
      <c r="K4733" s="50">
        <f>IF(D4733="","",MAX(0,D4733+F4733-I4733))</f>
        <v/>
      </c>
      <c r="L4733" s="23">
        <f>IF(D4733="","",IF(D4733&lt;=0,"",1+COUNTIFS($D$4706:$D$4805,"&gt;0",$E$4706:$E$4805,"&gt;"&amp;E4733)))</f>
        <v/>
      </c>
      <c r="M4733" s="23">
        <f>IF(D4733="","",IF(AND(K4733&gt;0,L4733=1),"Yes","No"))</f>
        <v/>
      </c>
      <c r="N4733" s="50">
        <f>IF(D4733="","",N4633+F4733)</f>
        <v/>
      </c>
      <c r="O4733" s="49">
        <f>IF(D4733="","",IF(AND(K4733=0,K4633&gt;0),C4733,""))</f>
        <v/>
      </c>
    </row>
    <row r="4734">
      <c r="A4734" s="47">
        <f>IF(B4734="","",DATE(YEAR('Debt Inputs'!$E$2),MONTH('Debt Inputs'!$E$2)+47,1))</f>
        <v/>
      </c>
      <c r="B4734" s="18">
        <f>IF('Debt Inputs'!A34="","",'Debt Inputs'!A34)</f>
        <v/>
      </c>
      <c r="C4734" s="19">
        <f>IF(B4734="","",IFERROR(VLOOKUP(B4734,'Debt Inputs'!$A$6:$M$105,2,FALSE),""))</f>
        <v/>
      </c>
      <c r="D4734" s="48">
        <f>IF(B4734="","",K4634)</f>
        <v/>
      </c>
      <c r="E4734" s="21">
        <f>IF(B4734="","",IFERROR(VLOOKUP(B4734,'Debt Inputs'!$A$6:$M$105,5,FALSE),0))</f>
        <v/>
      </c>
      <c r="F4734" s="48">
        <f>IF(D4734="","",IFERROR(D4734*E4734/12,0))</f>
        <v/>
      </c>
      <c r="G4734" s="48">
        <f>IF(D4734="","",MIN(IFERROR(VLOOKUP(B4734,'Debt Inputs'!$A$6:$M$105,7,FALSE),0),D4734+F4734))</f>
        <v/>
      </c>
      <c r="H4734" s="48">
        <f>IF(D4734="","",IF(L4734=1,MAX(0,'Debt Inputs'!$B$2-SUM($G$4706:$G$4805)),0))</f>
        <v/>
      </c>
      <c r="I4734" s="48">
        <f>IF(D4734="","",MIN(D4734+F4734,G4734+H4734))</f>
        <v/>
      </c>
      <c r="J4734" s="48">
        <f>IF(D4734="","",MIN(D4734,MAX(0,I4734-F4734)))</f>
        <v/>
      </c>
      <c r="K4734" s="48">
        <f>IF(D4734="","",MAX(0,D4734+F4734-I4734))</f>
        <v/>
      </c>
      <c r="L4734" s="18">
        <f>IF(D4734="","",IF(D4734&lt;=0,"",1+COUNTIFS($D$4706:$D$4805,"&gt;0",$E$4706:$E$4805,"&gt;"&amp;E4734)))</f>
        <v/>
      </c>
      <c r="M4734" s="18">
        <f>IF(D4734="","",IF(AND(K4734&gt;0,L4734=1),"Yes","No"))</f>
        <v/>
      </c>
      <c r="N4734" s="48">
        <f>IF(D4734="","",N4634+F4734)</f>
        <v/>
      </c>
      <c r="O4734" s="47">
        <f>IF(D4734="","",IF(AND(K4734=0,K4634&gt;0),C4734,""))</f>
        <v/>
      </c>
    </row>
    <row r="4735">
      <c r="A4735" s="49">
        <f>IF(B4735="","",DATE(YEAR('Debt Inputs'!$E$2),MONTH('Debt Inputs'!$E$2)+47,1))</f>
        <v/>
      </c>
      <c r="B4735" s="23">
        <f>IF('Debt Inputs'!A35="","",'Debt Inputs'!A35)</f>
        <v/>
      </c>
      <c r="C4735" s="24">
        <f>IF(B4735="","",IFERROR(VLOOKUP(B4735,'Debt Inputs'!$A$6:$M$105,2,FALSE),""))</f>
        <v/>
      </c>
      <c r="D4735" s="50">
        <f>IF(B4735="","",K4635)</f>
        <v/>
      </c>
      <c r="E4735" s="26">
        <f>IF(B4735="","",IFERROR(VLOOKUP(B4735,'Debt Inputs'!$A$6:$M$105,5,FALSE),0))</f>
        <v/>
      </c>
      <c r="F4735" s="50">
        <f>IF(D4735="","",IFERROR(D4735*E4735/12,0))</f>
        <v/>
      </c>
      <c r="G4735" s="50">
        <f>IF(D4735="","",MIN(IFERROR(VLOOKUP(B4735,'Debt Inputs'!$A$6:$M$105,7,FALSE),0),D4735+F4735))</f>
        <v/>
      </c>
      <c r="H4735" s="50">
        <f>IF(D4735="","",IF(L4735=1,MAX(0,'Debt Inputs'!$B$2-SUM($G$4706:$G$4805)),0))</f>
        <v/>
      </c>
      <c r="I4735" s="50">
        <f>IF(D4735="","",MIN(D4735+F4735,G4735+H4735))</f>
        <v/>
      </c>
      <c r="J4735" s="50">
        <f>IF(D4735="","",MIN(D4735,MAX(0,I4735-F4735)))</f>
        <v/>
      </c>
      <c r="K4735" s="50">
        <f>IF(D4735="","",MAX(0,D4735+F4735-I4735))</f>
        <v/>
      </c>
      <c r="L4735" s="23">
        <f>IF(D4735="","",IF(D4735&lt;=0,"",1+COUNTIFS($D$4706:$D$4805,"&gt;0",$E$4706:$E$4805,"&gt;"&amp;E4735)))</f>
        <v/>
      </c>
      <c r="M4735" s="23">
        <f>IF(D4735="","",IF(AND(K4735&gt;0,L4735=1),"Yes","No"))</f>
        <v/>
      </c>
      <c r="N4735" s="50">
        <f>IF(D4735="","",N4635+F4735)</f>
        <v/>
      </c>
      <c r="O4735" s="49">
        <f>IF(D4735="","",IF(AND(K4735=0,K4635&gt;0),C4735,""))</f>
        <v/>
      </c>
    </row>
    <row r="4736">
      <c r="A4736" s="47">
        <f>IF(B4736="","",DATE(YEAR('Debt Inputs'!$E$2),MONTH('Debt Inputs'!$E$2)+47,1))</f>
        <v/>
      </c>
      <c r="B4736" s="18">
        <f>IF('Debt Inputs'!A36="","",'Debt Inputs'!A36)</f>
        <v/>
      </c>
      <c r="C4736" s="19">
        <f>IF(B4736="","",IFERROR(VLOOKUP(B4736,'Debt Inputs'!$A$6:$M$105,2,FALSE),""))</f>
        <v/>
      </c>
      <c r="D4736" s="48">
        <f>IF(B4736="","",K4636)</f>
        <v/>
      </c>
      <c r="E4736" s="21">
        <f>IF(B4736="","",IFERROR(VLOOKUP(B4736,'Debt Inputs'!$A$6:$M$105,5,FALSE),0))</f>
        <v/>
      </c>
      <c r="F4736" s="48">
        <f>IF(D4736="","",IFERROR(D4736*E4736/12,0))</f>
        <v/>
      </c>
      <c r="G4736" s="48">
        <f>IF(D4736="","",MIN(IFERROR(VLOOKUP(B4736,'Debt Inputs'!$A$6:$M$105,7,FALSE),0),D4736+F4736))</f>
        <v/>
      </c>
      <c r="H4736" s="48">
        <f>IF(D4736="","",IF(L4736=1,MAX(0,'Debt Inputs'!$B$2-SUM($G$4706:$G$4805)),0))</f>
        <v/>
      </c>
      <c r="I4736" s="48">
        <f>IF(D4736="","",MIN(D4736+F4736,G4736+H4736))</f>
        <v/>
      </c>
      <c r="J4736" s="48">
        <f>IF(D4736="","",MIN(D4736,MAX(0,I4736-F4736)))</f>
        <v/>
      </c>
      <c r="K4736" s="48">
        <f>IF(D4736="","",MAX(0,D4736+F4736-I4736))</f>
        <v/>
      </c>
      <c r="L4736" s="18">
        <f>IF(D4736="","",IF(D4736&lt;=0,"",1+COUNTIFS($D$4706:$D$4805,"&gt;0",$E$4706:$E$4805,"&gt;"&amp;E4736)))</f>
        <v/>
      </c>
      <c r="M4736" s="18">
        <f>IF(D4736="","",IF(AND(K4736&gt;0,L4736=1),"Yes","No"))</f>
        <v/>
      </c>
      <c r="N4736" s="48">
        <f>IF(D4736="","",N4636+F4736)</f>
        <v/>
      </c>
      <c r="O4736" s="47">
        <f>IF(D4736="","",IF(AND(K4736=0,K4636&gt;0),C4736,""))</f>
        <v/>
      </c>
    </row>
    <row r="4737">
      <c r="A4737" s="49">
        <f>IF(B4737="","",DATE(YEAR('Debt Inputs'!$E$2),MONTH('Debt Inputs'!$E$2)+47,1))</f>
        <v/>
      </c>
      <c r="B4737" s="23">
        <f>IF('Debt Inputs'!A37="","",'Debt Inputs'!A37)</f>
        <v/>
      </c>
      <c r="C4737" s="24">
        <f>IF(B4737="","",IFERROR(VLOOKUP(B4737,'Debt Inputs'!$A$6:$M$105,2,FALSE),""))</f>
        <v/>
      </c>
      <c r="D4737" s="50">
        <f>IF(B4737="","",K4637)</f>
        <v/>
      </c>
      <c r="E4737" s="26">
        <f>IF(B4737="","",IFERROR(VLOOKUP(B4737,'Debt Inputs'!$A$6:$M$105,5,FALSE),0))</f>
        <v/>
      </c>
      <c r="F4737" s="50">
        <f>IF(D4737="","",IFERROR(D4737*E4737/12,0))</f>
        <v/>
      </c>
      <c r="G4737" s="50">
        <f>IF(D4737="","",MIN(IFERROR(VLOOKUP(B4737,'Debt Inputs'!$A$6:$M$105,7,FALSE),0),D4737+F4737))</f>
        <v/>
      </c>
      <c r="H4737" s="50">
        <f>IF(D4737="","",IF(L4737=1,MAX(0,'Debt Inputs'!$B$2-SUM($G$4706:$G$4805)),0))</f>
        <v/>
      </c>
      <c r="I4737" s="50">
        <f>IF(D4737="","",MIN(D4737+F4737,G4737+H4737))</f>
        <v/>
      </c>
      <c r="J4737" s="50">
        <f>IF(D4737="","",MIN(D4737,MAX(0,I4737-F4737)))</f>
        <v/>
      </c>
      <c r="K4737" s="50">
        <f>IF(D4737="","",MAX(0,D4737+F4737-I4737))</f>
        <v/>
      </c>
      <c r="L4737" s="23">
        <f>IF(D4737="","",IF(D4737&lt;=0,"",1+COUNTIFS($D$4706:$D$4805,"&gt;0",$E$4706:$E$4805,"&gt;"&amp;E4737)))</f>
        <v/>
      </c>
      <c r="M4737" s="23">
        <f>IF(D4737="","",IF(AND(K4737&gt;0,L4737=1),"Yes","No"))</f>
        <v/>
      </c>
      <c r="N4737" s="50">
        <f>IF(D4737="","",N4637+F4737)</f>
        <v/>
      </c>
      <c r="O4737" s="49">
        <f>IF(D4737="","",IF(AND(K4737=0,K4637&gt;0),C4737,""))</f>
        <v/>
      </c>
    </row>
    <row r="4738">
      <c r="A4738" s="47">
        <f>IF(B4738="","",DATE(YEAR('Debt Inputs'!$E$2),MONTH('Debt Inputs'!$E$2)+47,1))</f>
        <v/>
      </c>
      <c r="B4738" s="18">
        <f>IF('Debt Inputs'!A38="","",'Debt Inputs'!A38)</f>
        <v/>
      </c>
      <c r="C4738" s="19">
        <f>IF(B4738="","",IFERROR(VLOOKUP(B4738,'Debt Inputs'!$A$6:$M$105,2,FALSE),""))</f>
        <v/>
      </c>
      <c r="D4738" s="48">
        <f>IF(B4738="","",K4638)</f>
        <v/>
      </c>
      <c r="E4738" s="21">
        <f>IF(B4738="","",IFERROR(VLOOKUP(B4738,'Debt Inputs'!$A$6:$M$105,5,FALSE),0))</f>
        <v/>
      </c>
      <c r="F4738" s="48">
        <f>IF(D4738="","",IFERROR(D4738*E4738/12,0))</f>
        <v/>
      </c>
      <c r="G4738" s="48">
        <f>IF(D4738="","",MIN(IFERROR(VLOOKUP(B4738,'Debt Inputs'!$A$6:$M$105,7,FALSE),0),D4738+F4738))</f>
        <v/>
      </c>
      <c r="H4738" s="48">
        <f>IF(D4738="","",IF(L4738=1,MAX(0,'Debt Inputs'!$B$2-SUM($G$4706:$G$4805)),0))</f>
        <v/>
      </c>
      <c r="I4738" s="48">
        <f>IF(D4738="","",MIN(D4738+F4738,G4738+H4738))</f>
        <v/>
      </c>
      <c r="J4738" s="48">
        <f>IF(D4738="","",MIN(D4738,MAX(0,I4738-F4738)))</f>
        <v/>
      </c>
      <c r="K4738" s="48">
        <f>IF(D4738="","",MAX(0,D4738+F4738-I4738))</f>
        <v/>
      </c>
      <c r="L4738" s="18">
        <f>IF(D4738="","",IF(D4738&lt;=0,"",1+COUNTIFS($D$4706:$D$4805,"&gt;0",$E$4706:$E$4805,"&gt;"&amp;E4738)))</f>
        <v/>
      </c>
      <c r="M4738" s="18">
        <f>IF(D4738="","",IF(AND(K4738&gt;0,L4738=1),"Yes","No"))</f>
        <v/>
      </c>
      <c r="N4738" s="48">
        <f>IF(D4738="","",N4638+F4738)</f>
        <v/>
      </c>
      <c r="O4738" s="47">
        <f>IF(D4738="","",IF(AND(K4738=0,K4638&gt;0),C4738,""))</f>
        <v/>
      </c>
    </row>
    <row r="4739">
      <c r="A4739" s="49">
        <f>IF(B4739="","",DATE(YEAR('Debt Inputs'!$E$2),MONTH('Debt Inputs'!$E$2)+47,1))</f>
        <v/>
      </c>
      <c r="B4739" s="23">
        <f>IF('Debt Inputs'!A39="","",'Debt Inputs'!A39)</f>
        <v/>
      </c>
      <c r="C4739" s="24">
        <f>IF(B4739="","",IFERROR(VLOOKUP(B4739,'Debt Inputs'!$A$6:$M$105,2,FALSE),""))</f>
        <v/>
      </c>
      <c r="D4739" s="50">
        <f>IF(B4739="","",K4639)</f>
        <v/>
      </c>
      <c r="E4739" s="26">
        <f>IF(B4739="","",IFERROR(VLOOKUP(B4739,'Debt Inputs'!$A$6:$M$105,5,FALSE),0))</f>
        <v/>
      </c>
      <c r="F4739" s="50">
        <f>IF(D4739="","",IFERROR(D4739*E4739/12,0))</f>
        <v/>
      </c>
      <c r="G4739" s="50">
        <f>IF(D4739="","",MIN(IFERROR(VLOOKUP(B4739,'Debt Inputs'!$A$6:$M$105,7,FALSE),0),D4739+F4739))</f>
        <v/>
      </c>
      <c r="H4739" s="50">
        <f>IF(D4739="","",IF(L4739=1,MAX(0,'Debt Inputs'!$B$2-SUM($G$4706:$G$4805)),0))</f>
        <v/>
      </c>
      <c r="I4739" s="50">
        <f>IF(D4739="","",MIN(D4739+F4739,G4739+H4739))</f>
        <v/>
      </c>
      <c r="J4739" s="50">
        <f>IF(D4739="","",MIN(D4739,MAX(0,I4739-F4739)))</f>
        <v/>
      </c>
      <c r="K4739" s="50">
        <f>IF(D4739="","",MAX(0,D4739+F4739-I4739))</f>
        <v/>
      </c>
      <c r="L4739" s="23">
        <f>IF(D4739="","",IF(D4739&lt;=0,"",1+COUNTIFS($D$4706:$D$4805,"&gt;0",$E$4706:$E$4805,"&gt;"&amp;E4739)))</f>
        <v/>
      </c>
      <c r="M4739" s="23">
        <f>IF(D4739="","",IF(AND(K4739&gt;0,L4739=1),"Yes","No"))</f>
        <v/>
      </c>
      <c r="N4739" s="50">
        <f>IF(D4739="","",N4639+F4739)</f>
        <v/>
      </c>
      <c r="O4739" s="49">
        <f>IF(D4739="","",IF(AND(K4739=0,K4639&gt;0),C4739,""))</f>
        <v/>
      </c>
    </row>
    <row r="4740">
      <c r="A4740" s="47">
        <f>IF(B4740="","",DATE(YEAR('Debt Inputs'!$E$2),MONTH('Debt Inputs'!$E$2)+47,1))</f>
        <v/>
      </c>
      <c r="B4740" s="18">
        <f>IF('Debt Inputs'!A40="","",'Debt Inputs'!A40)</f>
        <v/>
      </c>
      <c r="C4740" s="19">
        <f>IF(B4740="","",IFERROR(VLOOKUP(B4740,'Debt Inputs'!$A$6:$M$105,2,FALSE),""))</f>
        <v/>
      </c>
      <c r="D4740" s="48">
        <f>IF(B4740="","",K4640)</f>
        <v/>
      </c>
      <c r="E4740" s="21">
        <f>IF(B4740="","",IFERROR(VLOOKUP(B4740,'Debt Inputs'!$A$6:$M$105,5,FALSE),0))</f>
        <v/>
      </c>
      <c r="F4740" s="48">
        <f>IF(D4740="","",IFERROR(D4740*E4740/12,0))</f>
        <v/>
      </c>
      <c r="G4740" s="48">
        <f>IF(D4740="","",MIN(IFERROR(VLOOKUP(B4740,'Debt Inputs'!$A$6:$M$105,7,FALSE),0),D4740+F4740))</f>
        <v/>
      </c>
      <c r="H4740" s="48">
        <f>IF(D4740="","",IF(L4740=1,MAX(0,'Debt Inputs'!$B$2-SUM($G$4706:$G$4805)),0))</f>
        <v/>
      </c>
      <c r="I4740" s="48">
        <f>IF(D4740="","",MIN(D4740+F4740,G4740+H4740))</f>
        <v/>
      </c>
      <c r="J4740" s="48">
        <f>IF(D4740="","",MIN(D4740,MAX(0,I4740-F4740)))</f>
        <v/>
      </c>
      <c r="K4740" s="48">
        <f>IF(D4740="","",MAX(0,D4740+F4740-I4740))</f>
        <v/>
      </c>
      <c r="L4740" s="18">
        <f>IF(D4740="","",IF(D4740&lt;=0,"",1+COUNTIFS($D$4706:$D$4805,"&gt;0",$E$4706:$E$4805,"&gt;"&amp;E4740)))</f>
        <v/>
      </c>
      <c r="M4740" s="18">
        <f>IF(D4740="","",IF(AND(K4740&gt;0,L4740=1),"Yes","No"))</f>
        <v/>
      </c>
      <c r="N4740" s="48">
        <f>IF(D4740="","",N4640+F4740)</f>
        <v/>
      </c>
      <c r="O4740" s="47">
        <f>IF(D4740="","",IF(AND(K4740=0,K4640&gt;0),C4740,""))</f>
        <v/>
      </c>
    </row>
    <row r="4741">
      <c r="A4741" s="49">
        <f>IF(B4741="","",DATE(YEAR('Debt Inputs'!$E$2),MONTH('Debt Inputs'!$E$2)+47,1))</f>
        <v/>
      </c>
      <c r="B4741" s="23">
        <f>IF('Debt Inputs'!A41="","",'Debt Inputs'!A41)</f>
        <v/>
      </c>
      <c r="C4741" s="24">
        <f>IF(B4741="","",IFERROR(VLOOKUP(B4741,'Debt Inputs'!$A$6:$M$105,2,FALSE),""))</f>
        <v/>
      </c>
      <c r="D4741" s="50">
        <f>IF(B4741="","",K4641)</f>
        <v/>
      </c>
      <c r="E4741" s="26">
        <f>IF(B4741="","",IFERROR(VLOOKUP(B4741,'Debt Inputs'!$A$6:$M$105,5,FALSE),0))</f>
        <v/>
      </c>
      <c r="F4741" s="50">
        <f>IF(D4741="","",IFERROR(D4741*E4741/12,0))</f>
        <v/>
      </c>
      <c r="G4741" s="50">
        <f>IF(D4741="","",MIN(IFERROR(VLOOKUP(B4741,'Debt Inputs'!$A$6:$M$105,7,FALSE),0),D4741+F4741))</f>
        <v/>
      </c>
      <c r="H4741" s="50">
        <f>IF(D4741="","",IF(L4741=1,MAX(0,'Debt Inputs'!$B$2-SUM($G$4706:$G$4805)),0))</f>
        <v/>
      </c>
      <c r="I4741" s="50">
        <f>IF(D4741="","",MIN(D4741+F4741,G4741+H4741))</f>
        <v/>
      </c>
      <c r="J4741" s="50">
        <f>IF(D4741="","",MIN(D4741,MAX(0,I4741-F4741)))</f>
        <v/>
      </c>
      <c r="K4741" s="50">
        <f>IF(D4741="","",MAX(0,D4741+F4741-I4741))</f>
        <v/>
      </c>
      <c r="L4741" s="23">
        <f>IF(D4741="","",IF(D4741&lt;=0,"",1+COUNTIFS($D$4706:$D$4805,"&gt;0",$E$4706:$E$4805,"&gt;"&amp;E4741)))</f>
        <v/>
      </c>
      <c r="M4741" s="23">
        <f>IF(D4741="","",IF(AND(K4741&gt;0,L4741=1),"Yes","No"))</f>
        <v/>
      </c>
      <c r="N4741" s="50">
        <f>IF(D4741="","",N4641+F4741)</f>
        <v/>
      </c>
      <c r="O4741" s="49">
        <f>IF(D4741="","",IF(AND(K4741=0,K4641&gt;0),C4741,""))</f>
        <v/>
      </c>
    </row>
    <row r="4742">
      <c r="A4742" s="47">
        <f>IF(B4742="","",DATE(YEAR('Debt Inputs'!$E$2),MONTH('Debt Inputs'!$E$2)+47,1))</f>
        <v/>
      </c>
      <c r="B4742" s="18">
        <f>IF('Debt Inputs'!A42="","",'Debt Inputs'!A42)</f>
        <v/>
      </c>
      <c r="C4742" s="19">
        <f>IF(B4742="","",IFERROR(VLOOKUP(B4742,'Debt Inputs'!$A$6:$M$105,2,FALSE),""))</f>
        <v/>
      </c>
      <c r="D4742" s="48">
        <f>IF(B4742="","",K4642)</f>
        <v/>
      </c>
      <c r="E4742" s="21">
        <f>IF(B4742="","",IFERROR(VLOOKUP(B4742,'Debt Inputs'!$A$6:$M$105,5,FALSE),0))</f>
        <v/>
      </c>
      <c r="F4742" s="48">
        <f>IF(D4742="","",IFERROR(D4742*E4742/12,0))</f>
        <v/>
      </c>
      <c r="G4742" s="48">
        <f>IF(D4742="","",MIN(IFERROR(VLOOKUP(B4742,'Debt Inputs'!$A$6:$M$105,7,FALSE),0),D4742+F4742))</f>
        <v/>
      </c>
      <c r="H4742" s="48">
        <f>IF(D4742="","",IF(L4742=1,MAX(0,'Debt Inputs'!$B$2-SUM($G$4706:$G$4805)),0))</f>
        <v/>
      </c>
      <c r="I4742" s="48">
        <f>IF(D4742="","",MIN(D4742+F4742,G4742+H4742))</f>
        <v/>
      </c>
      <c r="J4742" s="48">
        <f>IF(D4742="","",MIN(D4742,MAX(0,I4742-F4742)))</f>
        <v/>
      </c>
      <c r="K4742" s="48">
        <f>IF(D4742="","",MAX(0,D4742+F4742-I4742))</f>
        <v/>
      </c>
      <c r="L4742" s="18">
        <f>IF(D4742="","",IF(D4742&lt;=0,"",1+COUNTIFS($D$4706:$D$4805,"&gt;0",$E$4706:$E$4805,"&gt;"&amp;E4742)))</f>
        <v/>
      </c>
      <c r="M4742" s="18">
        <f>IF(D4742="","",IF(AND(K4742&gt;0,L4742=1),"Yes","No"))</f>
        <v/>
      </c>
      <c r="N4742" s="48">
        <f>IF(D4742="","",N4642+F4742)</f>
        <v/>
      </c>
      <c r="O4742" s="47">
        <f>IF(D4742="","",IF(AND(K4742=0,K4642&gt;0),C4742,""))</f>
        <v/>
      </c>
    </row>
    <row r="4743">
      <c r="A4743" s="49">
        <f>IF(B4743="","",DATE(YEAR('Debt Inputs'!$E$2),MONTH('Debt Inputs'!$E$2)+47,1))</f>
        <v/>
      </c>
      <c r="B4743" s="23">
        <f>IF('Debt Inputs'!A43="","",'Debt Inputs'!A43)</f>
        <v/>
      </c>
      <c r="C4743" s="24">
        <f>IF(B4743="","",IFERROR(VLOOKUP(B4743,'Debt Inputs'!$A$6:$M$105,2,FALSE),""))</f>
        <v/>
      </c>
      <c r="D4743" s="50">
        <f>IF(B4743="","",K4643)</f>
        <v/>
      </c>
      <c r="E4743" s="26">
        <f>IF(B4743="","",IFERROR(VLOOKUP(B4743,'Debt Inputs'!$A$6:$M$105,5,FALSE),0))</f>
        <v/>
      </c>
      <c r="F4743" s="50">
        <f>IF(D4743="","",IFERROR(D4743*E4743/12,0))</f>
        <v/>
      </c>
      <c r="G4743" s="50">
        <f>IF(D4743="","",MIN(IFERROR(VLOOKUP(B4743,'Debt Inputs'!$A$6:$M$105,7,FALSE),0),D4743+F4743))</f>
        <v/>
      </c>
      <c r="H4743" s="50">
        <f>IF(D4743="","",IF(L4743=1,MAX(0,'Debt Inputs'!$B$2-SUM($G$4706:$G$4805)),0))</f>
        <v/>
      </c>
      <c r="I4743" s="50">
        <f>IF(D4743="","",MIN(D4743+F4743,G4743+H4743))</f>
        <v/>
      </c>
      <c r="J4743" s="50">
        <f>IF(D4743="","",MIN(D4743,MAX(0,I4743-F4743)))</f>
        <v/>
      </c>
      <c r="K4743" s="50">
        <f>IF(D4743="","",MAX(0,D4743+F4743-I4743))</f>
        <v/>
      </c>
      <c r="L4743" s="23">
        <f>IF(D4743="","",IF(D4743&lt;=0,"",1+COUNTIFS($D$4706:$D$4805,"&gt;0",$E$4706:$E$4805,"&gt;"&amp;E4743)))</f>
        <v/>
      </c>
      <c r="M4743" s="23">
        <f>IF(D4743="","",IF(AND(K4743&gt;0,L4743=1),"Yes","No"))</f>
        <v/>
      </c>
      <c r="N4743" s="50">
        <f>IF(D4743="","",N4643+F4743)</f>
        <v/>
      </c>
      <c r="O4743" s="49">
        <f>IF(D4743="","",IF(AND(K4743=0,K4643&gt;0),C4743,""))</f>
        <v/>
      </c>
    </row>
    <row r="4744">
      <c r="A4744" s="47">
        <f>IF(B4744="","",DATE(YEAR('Debt Inputs'!$E$2),MONTH('Debt Inputs'!$E$2)+47,1))</f>
        <v/>
      </c>
      <c r="B4744" s="18">
        <f>IF('Debt Inputs'!A44="","",'Debt Inputs'!A44)</f>
        <v/>
      </c>
      <c r="C4744" s="19">
        <f>IF(B4744="","",IFERROR(VLOOKUP(B4744,'Debt Inputs'!$A$6:$M$105,2,FALSE),""))</f>
        <v/>
      </c>
      <c r="D4744" s="48">
        <f>IF(B4744="","",K4644)</f>
        <v/>
      </c>
      <c r="E4744" s="21">
        <f>IF(B4744="","",IFERROR(VLOOKUP(B4744,'Debt Inputs'!$A$6:$M$105,5,FALSE),0))</f>
        <v/>
      </c>
      <c r="F4744" s="48">
        <f>IF(D4744="","",IFERROR(D4744*E4744/12,0))</f>
        <v/>
      </c>
      <c r="G4744" s="48">
        <f>IF(D4744="","",MIN(IFERROR(VLOOKUP(B4744,'Debt Inputs'!$A$6:$M$105,7,FALSE),0),D4744+F4744))</f>
        <v/>
      </c>
      <c r="H4744" s="48">
        <f>IF(D4744="","",IF(L4744=1,MAX(0,'Debt Inputs'!$B$2-SUM($G$4706:$G$4805)),0))</f>
        <v/>
      </c>
      <c r="I4744" s="48">
        <f>IF(D4744="","",MIN(D4744+F4744,G4744+H4744))</f>
        <v/>
      </c>
      <c r="J4744" s="48">
        <f>IF(D4744="","",MIN(D4744,MAX(0,I4744-F4744)))</f>
        <v/>
      </c>
      <c r="K4744" s="48">
        <f>IF(D4744="","",MAX(0,D4744+F4744-I4744))</f>
        <v/>
      </c>
      <c r="L4744" s="18">
        <f>IF(D4744="","",IF(D4744&lt;=0,"",1+COUNTIFS($D$4706:$D$4805,"&gt;0",$E$4706:$E$4805,"&gt;"&amp;E4744)))</f>
        <v/>
      </c>
      <c r="M4744" s="18">
        <f>IF(D4744="","",IF(AND(K4744&gt;0,L4744=1),"Yes","No"))</f>
        <v/>
      </c>
      <c r="N4744" s="48">
        <f>IF(D4744="","",N4644+F4744)</f>
        <v/>
      </c>
      <c r="O4744" s="47">
        <f>IF(D4744="","",IF(AND(K4744=0,K4644&gt;0),C4744,""))</f>
        <v/>
      </c>
    </row>
    <row r="4745">
      <c r="A4745" s="49">
        <f>IF(B4745="","",DATE(YEAR('Debt Inputs'!$E$2),MONTH('Debt Inputs'!$E$2)+47,1))</f>
        <v/>
      </c>
      <c r="B4745" s="23">
        <f>IF('Debt Inputs'!A45="","",'Debt Inputs'!A45)</f>
        <v/>
      </c>
      <c r="C4745" s="24">
        <f>IF(B4745="","",IFERROR(VLOOKUP(B4745,'Debt Inputs'!$A$6:$M$105,2,FALSE),""))</f>
        <v/>
      </c>
      <c r="D4745" s="50">
        <f>IF(B4745="","",K4645)</f>
        <v/>
      </c>
      <c r="E4745" s="26">
        <f>IF(B4745="","",IFERROR(VLOOKUP(B4745,'Debt Inputs'!$A$6:$M$105,5,FALSE),0))</f>
        <v/>
      </c>
      <c r="F4745" s="50">
        <f>IF(D4745="","",IFERROR(D4745*E4745/12,0))</f>
        <v/>
      </c>
      <c r="G4745" s="50">
        <f>IF(D4745="","",MIN(IFERROR(VLOOKUP(B4745,'Debt Inputs'!$A$6:$M$105,7,FALSE),0),D4745+F4745))</f>
        <v/>
      </c>
      <c r="H4745" s="50">
        <f>IF(D4745="","",IF(L4745=1,MAX(0,'Debt Inputs'!$B$2-SUM($G$4706:$G$4805)),0))</f>
        <v/>
      </c>
      <c r="I4745" s="50">
        <f>IF(D4745="","",MIN(D4745+F4745,G4745+H4745))</f>
        <v/>
      </c>
      <c r="J4745" s="50">
        <f>IF(D4745="","",MIN(D4745,MAX(0,I4745-F4745)))</f>
        <v/>
      </c>
      <c r="K4745" s="50">
        <f>IF(D4745="","",MAX(0,D4745+F4745-I4745))</f>
        <v/>
      </c>
      <c r="L4745" s="23">
        <f>IF(D4745="","",IF(D4745&lt;=0,"",1+COUNTIFS($D$4706:$D$4805,"&gt;0",$E$4706:$E$4805,"&gt;"&amp;E4745)))</f>
        <v/>
      </c>
      <c r="M4745" s="23">
        <f>IF(D4745="","",IF(AND(K4745&gt;0,L4745=1),"Yes","No"))</f>
        <v/>
      </c>
      <c r="N4745" s="50">
        <f>IF(D4745="","",N4645+F4745)</f>
        <v/>
      </c>
      <c r="O4745" s="49">
        <f>IF(D4745="","",IF(AND(K4745=0,K4645&gt;0),C4745,""))</f>
        <v/>
      </c>
    </row>
    <row r="4746">
      <c r="A4746" s="47">
        <f>IF(B4746="","",DATE(YEAR('Debt Inputs'!$E$2),MONTH('Debt Inputs'!$E$2)+47,1))</f>
        <v/>
      </c>
      <c r="B4746" s="18">
        <f>IF('Debt Inputs'!A46="","",'Debt Inputs'!A46)</f>
        <v/>
      </c>
      <c r="C4746" s="19">
        <f>IF(B4746="","",IFERROR(VLOOKUP(B4746,'Debt Inputs'!$A$6:$M$105,2,FALSE),""))</f>
        <v/>
      </c>
      <c r="D4746" s="48">
        <f>IF(B4746="","",K4646)</f>
        <v/>
      </c>
      <c r="E4746" s="21">
        <f>IF(B4746="","",IFERROR(VLOOKUP(B4746,'Debt Inputs'!$A$6:$M$105,5,FALSE),0))</f>
        <v/>
      </c>
      <c r="F4746" s="48">
        <f>IF(D4746="","",IFERROR(D4746*E4746/12,0))</f>
        <v/>
      </c>
      <c r="G4746" s="48">
        <f>IF(D4746="","",MIN(IFERROR(VLOOKUP(B4746,'Debt Inputs'!$A$6:$M$105,7,FALSE),0),D4746+F4746))</f>
        <v/>
      </c>
      <c r="H4746" s="48">
        <f>IF(D4746="","",IF(L4746=1,MAX(0,'Debt Inputs'!$B$2-SUM($G$4706:$G$4805)),0))</f>
        <v/>
      </c>
      <c r="I4746" s="48">
        <f>IF(D4746="","",MIN(D4746+F4746,G4746+H4746))</f>
        <v/>
      </c>
      <c r="J4746" s="48">
        <f>IF(D4746="","",MIN(D4746,MAX(0,I4746-F4746)))</f>
        <v/>
      </c>
      <c r="K4746" s="48">
        <f>IF(D4746="","",MAX(0,D4746+F4746-I4746))</f>
        <v/>
      </c>
      <c r="L4746" s="18">
        <f>IF(D4746="","",IF(D4746&lt;=0,"",1+COUNTIFS($D$4706:$D$4805,"&gt;0",$E$4706:$E$4805,"&gt;"&amp;E4746)))</f>
        <v/>
      </c>
      <c r="M4746" s="18">
        <f>IF(D4746="","",IF(AND(K4746&gt;0,L4746=1),"Yes","No"))</f>
        <v/>
      </c>
      <c r="N4746" s="48">
        <f>IF(D4746="","",N4646+F4746)</f>
        <v/>
      </c>
      <c r="O4746" s="47">
        <f>IF(D4746="","",IF(AND(K4746=0,K4646&gt;0),C4746,""))</f>
        <v/>
      </c>
    </row>
    <row r="4747">
      <c r="A4747" s="49">
        <f>IF(B4747="","",DATE(YEAR('Debt Inputs'!$E$2),MONTH('Debt Inputs'!$E$2)+47,1))</f>
        <v/>
      </c>
      <c r="B4747" s="23">
        <f>IF('Debt Inputs'!A47="","",'Debt Inputs'!A47)</f>
        <v/>
      </c>
      <c r="C4747" s="24">
        <f>IF(B4747="","",IFERROR(VLOOKUP(B4747,'Debt Inputs'!$A$6:$M$105,2,FALSE),""))</f>
        <v/>
      </c>
      <c r="D4747" s="50">
        <f>IF(B4747="","",K4647)</f>
        <v/>
      </c>
      <c r="E4747" s="26">
        <f>IF(B4747="","",IFERROR(VLOOKUP(B4747,'Debt Inputs'!$A$6:$M$105,5,FALSE),0))</f>
        <v/>
      </c>
      <c r="F4747" s="50">
        <f>IF(D4747="","",IFERROR(D4747*E4747/12,0))</f>
        <v/>
      </c>
      <c r="G4747" s="50">
        <f>IF(D4747="","",MIN(IFERROR(VLOOKUP(B4747,'Debt Inputs'!$A$6:$M$105,7,FALSE),0),D4747+F4747))</f>
        <v/>
      </c>
      <c r="H4747" s="50">
        <f>IF(D4747="","",IF(L4747=1,MAX(0,'Debt Inputs'!$B$2-SUM($G$4706:$G$4805)),0))</f>
        <v/>
      </c>
      <c r="I4747" s="50">
        <f>IF(D4747="","",MIN(D4747+F4747,G4747+H4747))</f>
        <v/>
      </c>
      <c r="J4747" s="50">
        <f>IF(D4747="","",MIN(D4747,MAX(0,I4747-F4747)))</f>
        <v/>
      </c>
      <c r="K4747" s="50">
        <f>IF(D4747="","",MAX(0,D4747+F4747-I4747))</f>
        <v/>
      </c>
      <c r="L4747" s="23">
        <f>IF(D4747="","",IF(D4747&lt;=0,"",1+COUNTIFS($D$4706:$D$4805,"&gt;0",$E$4706:$E$4805,"&gt;"&amp;E4747)))</f>
        <v/>
      </c>
      <c r="M4747" s="23">
        <f>IF(D4747="","",IF(AND(K4747&gt;0,L4747=1),"Yes","No"))</f>
        <v/>
      </c>
      <c r="N4747" s="50">
        <f>IF(D4747="","",N4647+F4747)</f>
        <v/>
      </c>
      <c r="O4747" s="49">
        <f>IF(D4747="","",IF(AND(K4747=0,K4647&gt;0),C4747,""))</f>
        <v/>
      </c>
    </row>
    <row r="4748">
      <c r="A4748" s="47">
        <f>IF(B4748="","",DATE(YEAR('Debt Inputs'!$E$2),MONTH('Debt Inputs'!$E$2)+47,1))</f>
        <v/>
      </c>
      <c r="B4748" s="18">
        <f>IF('Debt Inputs'!A48="","",'Debt Inputs'!A48)</f>
        <v/>
      </c>
      <c r="C4748" s="19">
        <f>IF(B4748="","",IFERROR(VLOOKUP(B4748,'Debt Inputs'!$A$6:$M$105,2,FALSE),""))</f>
        <v/>
      </c>
      <c r="D4748" s="48">
        <f>IF(B4748="","",K4648)</f>
        <v/>
      </c>
      <c r="E4748" s="21">
        <f>IF(B4748="","",IFERROR(VLOOKUP(B4748,'Debt Inputs'!$A$6:$M$105,5,FALSE),0))</f>
        <v/>
      </c>
      <c r="F4748" s="48">
        <f>IF(D4748="","",IFERROR(D4748*E4748/12,0))</f>
        <v/>
      </c>
      <c r="G4748" s="48">
        <f>IF(D4748="","",MIN(IFERROR(VLOOKUP(B4748,'Debt Inputs'!$A$6:$M$105,7,FALSE),0),D4748+F4748))</f>
        <v/>
      </c>
      <c r="H4748" s="48">
        <f>IF(D4748="","",IF(L4748=1,MAX(0,'Debt Inputs'!$B$2-SUM($G$4706:$G$4805)),0))</f>
        <v/>
      </c>
      <c r="I4748" s="48">
        <f>IF(D4748="","",MIN(D4748+F4748,G4748+H4748))</f>
        <v/>
      </c>
      <c r="J4748" s="48">
        <f>IF(D4748="","",MIN(D4748,MAX(0,I4748-F4748)))</f>
        <v/>
      </c>
      <c r="K4748" s="48">
        <f>IF(D4748="","",MAX(0,D4748+F4748-I4748))</f>
        <v/>
      </c>
      <c r="L4748" s="18">
        <f>IF(D4748="","",IF(D4748&lt;=0,"",1+COUNTIFS($D$4706:$D$4805,"&gt;0",$E$4706:$E$4805,"&gt;"&amp;E4748)))</f>
        <v/>
      </c>
      <c r="M4748" s="18">
        <f>IF(D4748="","",IF(AND(K4748&gt;0,L4748=1),"Yes","No"))</f>
        <v/>
      </c>
      <c r="N4748" s="48">
        <f>IF(D4748="","",N4648+F4748)</f>
        <v/>
      </c>
      <c r="O4748" s="47">
        <f>IF(D4748="","",IF(AND(K4748=0,K4648&gt;0),C4748,""))</f>
        <v/>
      </c>
    </row>
    <row r="4749">
      <c r="A4749" s="49">
        <f>IF(B4749="","",DATE(YEAR('Debt Inputs'!$E$2),MONTH('Debt Inputs'!$E$2)+47,1))</f>
        <v/>
      </c>
      <c r="B4749" s="23">
        <f>IF('Debt Inputs'!A49="","",'Debt Inputs'!A49)</f>
        <v/>
      </c>
      <c r="C4749" s="24">
        <f>IF(B4749="","",IFERROR(VLOOKUP(B4749,'Debt Inputs'!$A$6:$M$105,2,FALSE),""))</f>
        <v/>
      </c>
      <c r="D4749" s="50">
        <f>IF(B4749="","",K4649)</f>
        <v/>
      </c>
      <c r="E4749" s="26">
        <f>IF(B4749="","",IFERROR(VLOOKUP(B4749,'Debt Inputs'!$A$6:$M$105,5,FALSE),0))</f>
        <v/>
      </c>
      <c r="F4749" s="50">
        <f>IF(D4749="","",IFERROR(D4749*E4749/12,0))</f>
        <v/>
      </c>
      <c r="G4749" s="50">
        <f>IF(D4749="","",MIN(IFERROR(VLOOKUP(B4749,'Debt Inputs'!$A$6:$M$105,7,FALSE),0),D4749+F4749))</f>
        <v/>
      </c>
      <c r="H4749" s="50">
        <f>IF(D4749="","",IF(L4749=1,MAX(0,'Debt Inputs'!$B$2-SUM($G$4706:$G$4805)),0))</f>
        <v/>
      </c>
      <c r="I4749" s="50">
        <f>IF(D4749="","",MIN(D4749+F4749,G4749+H4749))</f>
        <v/>
      </c>
      <c r="J4749" s="50">
        <f>IF(D4749="","",MIN(D4749,MAX(0,I4749-F4749)))</f>
        <v/>
      </c>
      <c r="K4749" s="50">
        <f>IF(D4749="","",MAX(0,D4749+F4749-I4749))</f>
        <v/>
      </c>
      <c r="L4749" s="23">
        <f>IF(D4749="","",IF(D4749&lt;=0,"",1+COUNTIFS($D$4706:$D$4805,"&gt;0",$E$4706:$E$4805,"&gt;"&amp;E4749)))</f>
        <v/>
      </c>
      <c r="M4749" s="23">
        <f>IF(D4749="","",IF(AND(K4749&gt;0,L4749=1),"Yes","No"))</f>
        <v/>
      </c>
      <c r="N4749" s="50">
        <f>IF(D4749="","",N4649+F4749)</f>
        <v/>
      </c>
      <c r="O4749" s="49">
        <f>IF(D4749="","",IF(AND(K4749=0,K4649&gt;0),C4749,""))</f>
        <v/>
      </c>
    </row>
    <row r="4750">
      <c r="A4750" s="47">
        <f>IF(B4750="","",DATE(YEAR('Debt Inputs'!$E$2),MONTH('Debt Inputs'!$E$2)+47,1))</f>
        <v/>
      </c>
      <c r="B4750" s="18">
        <f>IF('Debt Inputs'!A50="","",'Debt Inputs'!A50)</f>
        <v/>
      </c>
      <c r="C4750" s="19">
        <f>IF(B4750="","",IFERROR(VLOOKUP(B4750,'Debt Inputs'!$A$6:$M$105,2,FALSE),""))</f>
        <v/>
      </c>
      <c r="D4750" s="48">
        <f>IF(B4750="","",K4650)</f>
        <v/>
      </c>
      <c r="E4750" s="21">
        <f>IF(B4750="","",IFERROR(VLOOKUP(B4750,'Debt Inputs'!$A$6:$M$105,5,FALSE),0))</f>
        <v/>
      </c>
      <c r="F4750" s="48">
        <f>IF(D4750="","",IFERROR(D4750*E4750/12,0))</f>
        <v/>
      </c>
      <c r="G4750" s="48">
        <f>IF(D4750="","",MIN(IFERROR(VLOOKUP(B4750,'Debt Inputs'!$A$6:$M$105,7,FALSE),0),D4750+F4750))</f>
        <v/>
      </c>
      <c r="H4750" s="48">
        <f>IF(D4750="","",IF(L4750=1,MAX(0,'Debt Inputs'!$B$2-SUM($G$4706:$G$4805)),0))</f>
        <v/>
      </c>
      <c r="I4750" s="48">
        <f>IF(D4750="","",MIN(D4750+F4750,G4750+H4750))</f>
        <v/>
      </c>
      <c r="J4750" s="48">
        <f>IF(D4750="","",MIN(D4750,MAX(0,I4750-F4750)))</f>
        <v/>
      </c>
      <c r="K4750" s="48">
        <f>IF(D4750="","",MAX(0,D4750+F4750-I4750))</f>
        <v/>
      </c>
      <c r="L4750" s="18">
        <f>IF(D4750="","",IF(D4750&lt;=0,"",1+COUNTIFS($D$4706:$D$4805,"&gt;0",$E$4706:$E$4805,"&gt;"&amp;E4750)))</f>
        <v/>
      </c>
      <c r="M4750" s="18">
        <f>IF(D4750="","",IF(AND(K4750&gt;0,L4750=1),"Yes","No"))</f>
        <v/>
      </c>
      <c r="N4750" s="48">
        <f>IF(D4750="","",N4650+F4750)</f>
        <v/>
      </c>
      <c r="O4750" s="47">
        <f>IF(D4750="","",IF(AND(K4750=0,K4650&gt;0),C4750,""))</f>
        <v/>
      </c>
    </row>
    <row r="4751">
      <c r="A4751" s="49">
        <f>IF(B4751="","",DATE(YEAR('Debt Inputs'!$E$2),MONTH('Debt Inputs'!$E$2)+47,1))</f>
        <v/>
      </c>
      <c r="B4751" s="23">
        <f>IF('Debt Inputs'!A51="","",'Debt Inputs'!A51)</f>
        <v/>
      </c>
      <c r="C4751" s="24">
        <f>IF(B4751="","",IFERROR(VLOOKUP(B4751,'Debt Inputs'!$A$6:$M$105,2,FALSE),""))</f>
        <v/>
      </c>
      <c r="D4751" s="50">
        <f>IF(B4751="","",K4651)</f>
        <v/>
      </c>
      <c r="E4751" s="26">
        <f>IF(B4751="","",IFERROR(VLOOKUP(B4751,'Debt Inputs'!$A$6:$M$105,5,FALSE),0))</f>
        <v/>
      </c>
      <c r="F4751" s="50">
        <f>IF(D4751="","",IFERROR(D4751*E4751/12,0))</f>
        <v/>
      </c>
      <c r="G4751" s="50">
        <f>IF(D4751="","",MIN(IFERROR(VLOOKUP(B4751,'Debt Inputs'!$A$6:$M$105,7,FALSE),0),D4751+F4751))</f>
        <v/>
      </c>
      <c r="H4751" s="50">
        <f>IF(D4751="","",IF(L4751=1,MAX(0,'Debt Inputs'!$B$2-SUM($G$4706:$G$4805)),0))</f>
        <v/>
      </c>
      <c r="I4751" s="50">
        <f>IF(D4751="","",MIN(D4751+F4751,G4751+H4751))</f>
        <v/>
      </c>
      <c r="J4751" s="50">
        <f>IF(D4751="","",MIN(D4751,MAX(0,I4751-F4751)))</f>
        <v/>
      </c>
      <c r="K4751" s="50">
        <f>IF(D4751="","",MAX(0,D4751+F4751-I4751))</f>
        <v/>
      </c>
      <c r="L4751" s="23">
        <f>IF(D4751="","",IF(D4751&lt;=0,"",1+COUNTIFS($D$4706:$D$4805,"&gt;0",$E$4706:$E$4805,"&gt;"&amp;E4751)))</f>
        <v/>
      </c>
      <c r="M4751" s="23">
        <f>IF(D4751="","",IF(AND(K4751&gt;0,L4751=1),"Yes","No"))</f>
        <v/>
      </c>
      <c r="N4751" s="50">
        <f>IF(D4751="","",N4651+F4751)</f>
        <v/>
      </c>
      <c r="O4751" s="49">
        <f>IF(D4751="","",IF(AND(K4751=0,K4651&gt;0),C4751,""))</f>
        <v/>
      </c>
    </row>
    <row r="4752">
      <c r="A4752" s="47">
        <f>IF(B4752="","",DATE(YEAR('Debt Inputs'!$E$2),MONTH('Debt Inputs'!$E$2)+47,1))</f>
        <v/>
      </c>
      <c r="B4752" s="18">
        <f>IF('Debt Inputs'!A52="","",'Debt Inputs'!A52)</f>
        <v/>
      </c>
      <c r="C4752" s="19">
        <f>IF(B4752="","",IFERROR(VLOOKUP(B4752,'Debt Inputs'!$A$6:$M$105,2,FALSE),""))</f>
        <v/>
      </c>
      <c r="D4752" s="48">
        <f>IF(B4752="","",K4652)</f>
        <v/>
      </c>
      <c r="E4752" s="21">
        <f>IF(B4752="","",IFERROR(VLOOKUP(B4752,'Debt Inputs'!$A$6:$M$105,5,FALSE),0))</f>
        <v/>
      </c>
      <c r="F4752" s="48">
        <f>IF(D4752="","",IFERROR(D4752*E4752/12,0))</f>
        <v/>
      </c>
      <c r="G4752" s="48">
        <f>IF(D4752="","",MIN(IFERROR(VLOOKUP(B4752,'Debt Inputs'!$A$6:$M$105,7,FALSE),0),D4752+F4752))</f>
        <v/>
      </c>
      <c r="H4752" s="48">
        <f>IF(D4752="","",IF(L4752=1,MAX(0,'Debt Inputs'!$B$2-SUM($G$4706:$G$4805)),0))</f>
        <v/>
      </c>
      <c r="I4752" s="48">
        <f>IF(D4752="","",MIN(D4752+F4752,G4752+H4752))</f>
        <v/>
      </c>
      <c r="J4752" s="48">
        <f>IF(D4752="","",MIN(D4752,MAX(0,I4752-F4752)))</f>
        <v/>
      </c>
      <c r="K4752" s="48">
        <f>IF(D4752="","",MAX(0,D4752+F4752-I4752))</f>
        <v/>
      </c>
      <c r="L4752" s="18">
        <f>IF(D4752="","",IF(D4752&lt;=0,"",1+COUNTIFS($D$4706:$D$4805,"&gt;0",$E$4706:$E$4805,"&gt;"&amp;E4752)))</f>
        <v/>
      </c>
      <c r="M4752" s="18">
        <f>IF(D4752="","",IF(AND(K4752&gt;0,L4752=1),"Yes","No"))</f>
        <v/>
      </c>
      <c r="N4752" s="48">
        <f>IF(D4752="","",N4652+F4752)</f>
        <v/>
      </c>
      <c r="O4752" s="47">
        <f>IF(D4752="","",IF(AND(K4752=0,K4652&gt;0),C4752,""))</f>
        <v/>
      </c>
    </row>
    <row r="4753">
      <c r="A4753" s="49">
        <f>IF(B4753="","",DATE(YEAR('Debt Inputs'!$E$2),MONTH('Debt Inputs'!$E$2)+47,1))</f>
        <v/>
      </c>
      <c r="B4753" s="23">
        <f>IF('Debt Inputs'!A53="","",'Debt Inputs'!A53)</f>
        <v/>
      </c>
      <c r="C4753" s="24">
        <f>IF(B4753="","",IFERROR(VLOOKUP(B4753,'Debt Inputs'!$A$6:$M$105,2,FALSE),""))</f>
        <v/>
      </c>
      <c r="D4753" s="50">
        <f>IF(B4753="","",K4653)</f>
        <v/>
      </c>
      <c r="E4753" s="26">
        <f>IF(B4753="","",IFERROR(VLOOKUP(B4753,'Debt Inputs'!$A$6:$M$105,5,FALSE),0))</f>
        <v/>
      </c>
      <c r="F4753" s="50">
        <f>IF(D4753="","",IFERROR(D4753*E4753/12,0))</f>
        <v/>
      </c>
      <c r="G4753" s="50">
        <f>IF(D4753="","",MIN(IFERROR(VLOOKUP(B4753,'Debt Inputs'!$A$6:$M$105,7,FALSE),0),D4753+F4753))</f>
        <v/>
      </c>
      <c r="H4753" s="50">
        <f>IF(D4753="","",IF(L4753=1,MAX(0,'Debt Inputs'!$B$2-SUM($G$4706:$G$4805)),0))</f>
        <v/>
      </c>
      <c r="I4753" s="50">
        <f>IF(D4753="","",MIN(D4753+F4753,G4753+H4753))</f>
        <v/>
      </c>
      <c r="J4753" s="50">
        <f>IF(D4753="","",MIN(D4753,MAX(0,I4753-F4753)))</f>
        <v/>
      </c>
      <c r="K4753" s="50">
        <f>IF(D4753="","",MAX(0,D4753+F4753-I4753))</f>
        <v/>
      </c>
      <c r="L4753" s="23">
        <f>IF(D4753="","",IF(D4753&lt;=0,"",1+COUNTIFS($D$4706:$D$4805,"&gt;0",$E$4706:$E$4805,"&gt;"&amp;E4753)))</f>
        <v/>
      </c>
      <c r="M4753" s="23">
        <f>IF(D4753="","",IF(AND(K4753&gt;0,L4753=1),"Yes","No"))</f>
        <v/>
      </c>
      <c r="N4753" s="50">
        <f>IF(D4753="","",N4653+F4753)</f>
        <v/>
      </c>
      <c r="O4753" s="49">
        <f>IF(D4753="","",IF(AND(K4753=0,K4653&gt;0),C4753,""))</f>
        <v/>
      </c>
    </row>
    <row r="4754">
      <c r="A4754" s="47">
        <f>IF(B4754="","",DATE(YEAR('Debt Inputs'!$E$2),MONTH('Debt Inputs'!$E$2)+47,1))</f>
        <v/>
      </c>
      <c r="B4754" s="18">
        <f>IF('Debt Inputs'!A54="","",'Debt Inputs'!A54)</f>
        <v/>
      </c>
      <c r="C4754" s="19">
        <f>IF(B4754="","",IFERROR(VLOOKUP(B4754,'Debt Inputs'!$A$6:$M$105,2,FALSE),""))</f>
        <v/>
      </c>
      <c r="D4754" s="48">
        <f>IF(B4754="","",K4654)</f>
        <v/>
      </c>
      <c r="E4754" s="21">
        <f>IF(B4754="","",IFERROR(VLOOKUP(B4754,'Debt Inputs'!$A$6:$M$105,5,FALSE),0))</f>
        <v/>
      </c>
      <c r="F4754" s="48">
        <f>IF(D4754="","",IFERROR(D4754*E4754/12,0))</f>
        <v/>
      </c>
      <c r="G4754" s="48">
        <f>IF(D4754="","",MIN(IFERROR(VLOOKUP(B4754,'Debt Inputs'!$A$6:$M$105,7,FALSE),0),D4754+F4754))</f>
        <v/>
      </c>
      <c r="H4754" s="48">
        <f>IF(D4754="","",IF(L4754=1,MAX(0,'Debt Inputs'!$B$2-SUM($G$4706:$G$4805)),0))</f>
        <v/>
      </c>
      <c r="I4754" s="48">
        <f>IF(D4754="","",MIN(D4754+F4754,G4754+H4754))</f>
        <v/>
      </c>
      <c r="J4754" s="48">
        <f>IF(D4754="","",MIN(D4754,MAX(0,I4754-F4754)))</f>
        <v/>
      </c>
      <c r="K4754" s="48">
        <f>IF(D4754="","",MAX(0,D4754+F4754-I4754))</f>
        <v/>
      </c>
      <c r="L4754" s="18">
        <f>IF(D4754="","",IF(D4754&lt;=0,"",1+COUNTIFS($D$4706:$D$4805,"&gt;0",$E$4706:$E$4805,"&gt;"&amp;E4754)))</f>
        <v/>
      </c>
      <c r="M4754" s="18">
        <f>IF(D4754="","",IF(AND(K4754&gt;0,L4754=1),"Yes","No"))</f>
        <v/>
      </c>
      <c r="N4754" s="48">
        <f>IF(D4754="","",N4654+F4754)</f>
        <v/>
      </c>
      <c r="O4754" s="47">
        <f>IF(D4754="","",IF(AND(K4754=0,K4654&gt;0),C4754,""))</f>
        <v/>
      </c>
    </row>
    <row r="4755">
      <c r="A4755" s="49">
        <f>IF(B4755="","",DATE(YEAR('Debt Inputs'!$E$2),MONTH('Debt Inputs'!$E$2)+47,1))</f>
        <v/>
      </c>
      <c r="B4755" s="23">
        <f>IF('Debt Inputs'!A55="","",'Debt Inputs'!A55)</f>
        <v/>
      </c>
      <c r="C4755" s="24">
        <f>IF(B4755="","",IFERROR(VLOOKUP(B4755,'Debt Inputs'!$A$6:$M$105,2,FALSE),""))</f>
        <v/>
      </c>
      <c r="D4755" s="50">
        <f>IF(B4755="","",K4655)</f>
        <v/>
      </c>
      <c r="E4755" s="26">
        <f>IF(B4755="","",IFERROR(VLOOKUP(B4755,'Debt Inputs'!$A$6:$M$105,5,FALSE),0))</f>
        <v/>
      </c>
      <c r="F4755" s="50">
        <f>IF(D4755="","",IFERROR(D4755*E4755/12,0))</f>
        <v/>
      </c>
      <c r="G4755" s="50">
        <f>IF(D4755="","",MIN(IFERROR(VLOOKUP(B4755,'Debt Inputs'!$A$6:$M$105,7,FALSE),0),D4755+F4755))</f>
        <v/>
      </c>
      <c r="H4755" s="50">
        <f>IF(D4755="","",IF(L4755=1,MAX(0,'Debt Inputs'!$B$2-SUM($G$4706:$G$4805)),0))</f>
        <v/>
      </c>
      <c r="I4755" s="50">
        <f>IF(D4755="","",MIN(D4755+F4755,G4755+H4755))</f>
        <v/>
      </c>
      <c r="J4755" s="50">
        <f>IF(D4755="","",MIN(D4755,MAX(0,I4755-F4755)))</f>
        <v/>
      </c>
      <c r="K4755" s="50">
        <f>IF(D4755="","",MAX(0,D4755+F4755-I4755))</f>
        <v/>
      </c>
      <c r="L4755" s="23">
        <f>IF(D4755="","",IF(D4755&lt;=0,"",1+COUNTIFS($D$4706:$D$4805,"&gt;0",$E$4706:$E$4805,"&gt;"&amp;E4755)))</f>
        <v/>
      </c>
      <c r="M4755" s="23">
        <f>IF(D4755="","",IF(AND(K4755&gt;0,L4755=1),"Yes","No"))</f>
        <v/>
      </c>
      <c r="N4755" s="50">
        <f>IF(D4755="","",N4655+F4755)</f>
        <v/>
      </c>
      <c r="O4755" s="49">
        <f>IF(D4755="","",IF(AND(K4755=0,K4655&gt;0),C4755,""))</f>
        <v/>
      </c>
    </row>
    <row r="4756">
      <c r="A4756" s="47">
        <f>IF(B4756="","",DATE(YEAR('Debt Inputs'!$E$2),MONTH('Debt Inputs'!$E$2)+47,1))</f>
        <v/>
      </c>
      <c r="B4756" s="18">
        <f>IF('Debt Inputs'!A56="","",'Debt Inputs'!A56)</f>
        <v/>
      </c>
      <c r="C4756" s="19">
        <f>IF(B4756="","",IFERROR(VLOOKUP(B4756,'Debt Inputs'!$A$6:$M$105,2,FALSE),""))</f>
        <v/>
      </c>
      <c r="D4756" s="48">
        <f>IF(B4756="","",K4656)</f>
        <v/>
      </c>
      <c r="E4756" s="21">
        <f>IF(B4756="","",IFERROR(VLOOKUP(B4756,'Debt Inputs'!$A$6:$M$105,5,FALSE),0))</f>
        <v/>
      </c>
      <c r="F4756" s="48">
        <f>IF(D4756="","",IFERROR(D4756*E4756/12,0))</f>
        <v/>
      </c>
      <c r="G4756" s="48">
        <f>IF(D4756="","",MIN(IFERROR(VLOOKUP(B4756,'Debt Inputs'!$A$6:$M$105,7,FALSE),0),D4756+F4756))</f>
        <v/>
      </c>
      <c r="H4756" s="48">
        <f>IF(D4756="","",IF(L4756=1,MAX(0,'Debt Inputs'!$B$2-SUM($G$4706:$G$4805)),0))</f>
        <v/>
      </c>
      <c r="I4756" s="48">
        <f>IF(D4756="","",MIN(D4756+F4756,G4756+H4756))</f>
        <v/>
      </c>
      <c r="J4756" s="48">
        <f>IF(D4756="","",MIN(D4756,MAX(0,I4756-F4756)))</f>
        <v/>
      </c>
      <c r="K4756" s="48">
        <f>IF(D4756="","",MAX(0,D4756+F4756-I4756))</f>
        <v/>
      </c>
      <c r="L4756" s="18">
        <f>IF(D4756="","",IF(D4756&lt;=0,"",1+COUNTIFS($D$4706:$D$4805,"&gt;0",$E$4706:$E$4805,"&gt;"&amp;E4756)))</f>
        <v/>
      </c>
      <c r="M4756" s="18">
        <f>IF(D4756="","",IF(AND(K4756&gt;0,L4756=1),"Yes","No"))</f>
        <v/>
      </c>
      <c r="N4756" s="48">
        <f>IF(D4756="","",N4656+F4756)</f>
        <v/>
      </c>
      <c r="O4756" s="47">
        <f>IF(D4756="","",IF(AND(K4756=0,K4656&gt;0),C4756,""))</f>
        <v/>
      </c>
    </row>
    <row r="4757">
      <c r="A4757" s="49">
        <f>IF(B4757="","",DATE(YEAR('Debt Inputs'!$E$2),MONTH('Debt Inputs'!$E$2)+47,1))</f>
        <v/>
      </c>
      <c r="B4757" s="23">
        <f>IF('Debt Inputs'!A57="","",'Debt Inputs'!A57)</f>
        <v/>
      </c>
      <c r="C4757" s="24">
        <f>IF(B4757="","",IFERROR(VLOOKUP(B4757,'Debt Inputs'!$A$6:$M$105,2,FALSE),""))</f>
        <v/>
      </c>
      <c r="D4757" s="50">
        <f>IF(B4757="","",K4657)</f>
        <v/>
      </c>
      <c r="E4757" s="26">
        <f>IF(B4757="","",IFERROR(VLOOKUP(B4757,'Debt Inputs'!$A$6:$M$105,5,FALSE),0))</f>
        <v/>
      </c>
      <c r="F4757" s="50">
        <f>IF(D4757="","",IFERROR(D4757*E4757/12,0))</f>
        <v/>
      </c>
      <c r="G4757" s="50">
        <f>IF(D4757="","",MIN(IFERROR(VLOOKUP(B4757,'Debt Inputs'!$A$6:$M$105,7,FALSE),0),D4757+F4757))</f>
        <v/>
      </c>
      <c r="H4757" s="50">
        <f>IF(D4757="","",IF(L4757=1,MAX(0,'Debt Inputs'!$B$2-SUM($G$4706:$G$4805)),0))</f>
        <v/>
      </c>
      <c r="I4757" s="50">
        <f>IF(D4757="","",MIN(D4757+F4757,G4757+H4757))</f>
        <v/>
      </c>
      <c r="J4757" s="50">
        <f>IF(D4757="","",MIN(D4757,MAX(0,I4757-F4757)))</f>
        <v/>
      </c>
      <c r="K4757" s="50">
        <f>IF(D4757="","",MAX(0,D4757+F4757-I4757))</f>
        <v/>
      </c>
      <c r="L4757" s="23">
        <f>IF(D4757="","",IF(D4757&lt;=0,"",1+COUNTIFS($D$4706:$D$4805,"&gt;0",$E$4706:$E$4805,"&gt;"&amp;E4757)))</f>
        <v/>
      </c>
      <c r="M4757" s="23">
        <f>IF(D4757="","",IF(AND(K4757&gt;0,L4757=1),"Yes","No"))</f>
        <v/>
      </c>
      <c r="N4757" s="50">
        <f>IF(D4757="","",N4657+F4757)</f>
        <v/>
      </c>
      <c r="O4757" s="49">
        <f>IF(D4757="","",IF(AND(K4757=0,K4657&gt;0),C4757,""))</f>
        <v/>
      </c>
    </row>
    <row r="4758">
      <c r="A4758" s="47">
        <f>IF(B4758="","",DATE(YEAR('Debt Inputs'!$E$2),MONTH('Debt Inputs'!$E$2)+47,1))</f>
        <v/>
      </c>
      <c r="B4758" s="18">
        <f>IF('Debt Inputs'!A58="","",'Debt Inputs'!A58)</f>
        <v/>
      </c>
      <c r="C4758" s="19">
        <f>IF(B4758="","",IFERROR(VLOOKUP(B4758,'Debt Inputs'!$A$6:$M$105,2,FALSE),""))</f>
        <v/>
      </c>
      <c r="D4758" s="48">
        <f>IF(B4758="","",K4658)</f>
        <v/>
      </c>
      <c r="E4758" s="21">
        <f>IF(B4758="","",IFERROR(VLOOKUP(B4758,'Debt Inputs'!$A$6:$M$105,5,FALSE),0))</f>
        <v/>
      </c>
      <c r="F4758" s="48">
        <f>IF(D4758="","",IFERROR(D4758*E4758/12,0))</f>
        <v/>
      </c>
      <c r="G4758" s="48">
        <f>IF(D4758="","",MIN(IFERROR(VLOOKUP(B4758,'Debt Inputs'!$A$6:$M$105,7,FALSE),0),D4758+F4758))</f>
        <v/>
      </c>
      <c r="H4758" s="48">
        <f>IF(D4758="","",IF(L4758=1,MAX(0,'Debt Inputs'!$B$2-SUM($G$4706:$G$4805)),0))</f>
        <v/>
      </c>
      <c r="I4758" s="48">
        <f>IF(D4758="","",MIN(D4758+F4758,G4758+H4758))</f>
        <v/>
      </c>
      <c r="J4758" s="48">
        <f>IF(D4758="","",MIN(D4758,MAX(0,I4758-F4758)))</f>
        <v/>
      </c>
      <c r="K4758" s="48">
        <f>IF(D4758="","",MAX(0,D4758+F4758-I4758))</f>
        <v/>
      </c>
      <c r="L4758" s="18">
        <f>IF(D4758="","",IF(D4758&lt;=0,"",1+COUNTIFS($D$4706:$D$4805,"&gt;0",$E$4706:$E$4805,"&gt;"&amp;E4758)))</f>
        <v/>
      </c>
      <c r="M4758" s="18">
        <f>IF(D4758="","",IF(AND(K4758&gt;0,L4758=1),"Yes","No"))</f>
        <v/>
      </c>
      <c r="N4758" s="48">
        <f>IF(D4758="","",N4658+F4758)</f>
        <v/>
      </c>
      <c r="O4758" s="47">
        <f>IF(D4758="","",IF(AND(K4758=0,K4658&gt;0),C4758,""))</f>
        <v/>
      </c>
    </row>
    <row r="4759">
      <c r="A4759" s="49">
        <f>IF(B4759="","",DATE(YEAR('Debt Inputs'!$E$2),MONTH('Debt Inputs'!$E$2)+47,1))</f>
        <v/>
      </c>
      <c r="B4759" s="23">
        <f>IF('Debt Inputs'!A59="","",'Debt Inputs'!A59)</f>
        <v/>
      </c>
      <c r="C4759" s="24">
        <f>IF(B4759="","",IFERROR(VLOOKUP(B4759,'Debt Inputs'!$A$6:$M$105,2,FALSE),""))</f>
        <v/>
      </c>
      <c r="D4759" s="50">
        <f>IF(B4759="","",K4659)</f>
        <v/>
      </c>
      <c r="E4759" s="26">
        <f>IF(B4759="","",IFERROR(VLOOKUP(B4759,'Debt Inputs'!$A$6:$M$105,5,FALSE),0))</f>
        <v/>
      </c>
      <c r="F4759" s="50">
        <f>IF(D4759="","",IFERROR(D4759*E4759/12,0))</f>
        <v/>
      </c>
      <c r="G4759" s="50">
        <f>IF(D4759="","",MIN(IFERROR(VLOOKUP(B4759,'Debt Inputs'!$A$6:$M$105,7,FALSE),0),D4759+F4759))</f>
        <v/>
      </c>
      <c r="H4759" s="50">
        <f>IF(D4759="","",IF(L4759=1,MAX(0,'Debt Inputs'!$B$2-SUM($G$4706:$G$4805)),0))</f>
        <v/>
      </c>
      <c r="I4759" s="50">
        <f>IF(D4759="","",MIN(D4759+F4759,G4759+H4759))</f>
        <v/>
      </c>
      <c r="J4759" s="50">
        <f>IF(D4759="","",MIN(D4759,MAX(0,I4759-F4759)))</f>
        <v/>
      </c>
      <c r="K4759" s="50">
        <f>IF(D4759="","",MAX(0,D4759+F4759-I4759))</f>
        <v/>
      </c>
      <c r="L4759" s="23">
        <f>IF(D4759="","",IF(D4759&lt;=0,"",1+COUNTIFS($D$4706:$D$4805,"&gt;0",$E$4706:$E$4805,"&gt;"&amp;E4759)))</f>
        <v/>
      </c>
      <c r="M4759" s="23">
        <f>IF(D4759="","",IF(AND(K4759&gt;0,L4759=1),"Yes","No"))</f>
        <v/>
      </c>
      <c r="N4759" s="50">
        <f>IF(D4759="","",N4659+F4759)</f>
        <v/>
      </c>
      <c r="O4759" s="49">
        <f>IF(D4759="","",IF(AND(K4759=0,K4659&gt;0),C4759,""))</f>
        <v/>
      </c>
    </row>
    <row r="4760">
      <c r="A4760" s="47">
        <f>IF(B4760="","",DATE(YEAR('Debt Inputs'!$E$2),MONTH('Debt Inputs'!$E$2)+47,1))</f>
        <v/>
      </c>
      <c r="B4760" s="18">
        <f>IF('Debt Inputs'!A60="","",'Debt Inputs'!A60)</f>
        <v/>
      </c>
      <c r="C4760" s="19">
        <f>IF(B4760="","",IFERROR(VLOOKUP(B4760,'Debt Inputs'!$A$6:$M$105,2,FALSE),""))</f>
        <v/>
      </c>
      <c r="D4760" s="48">
        <f>IF(B4760="","",K4660)</f>
        <v/>
      </c>
      <c r="E4760" s="21">
        <f>IF(B4760="","",IFERROR(VLOOKUP(B4760,'Debt Inputs'!$A$6:$M$105,5,FALSE),0))</f>
        <v/>
      </c>
      <c r="F4760" s="48">
        <f>IF(D4760="","",IFERROR(D4760*E4760/12,0))</f>
        <v/>
      </c>
      <c r="G4760" s="48">
        <f>IF(D4760="","",MIN(IFERROR(VLOOKUP(B4760,'Debt Inputs'!$A$6:$M$105,7,FALSE),0),D4760+F4760))</f>
        <v/>
      </c>
      <c r="H4760" s="48">
        <f>IF(D4760="","",IF(L4760=1,MAX(0,'Debt Inputs'!$B$2-SUM($G$4706:$G$4805)),0))</f>
        <v/>
      </c>
      <c r="I4760" s="48">
        <f>IF(D4760="","",MIN(D4760+F4760,G4760+H4760))</f>
        <v/>
      </c>
      <c r="J4760" s="48">
        <f>IF(D4760="","",MIN(D4760,MAX(0,I4760-F4760)))</f>
        <v/>
      </c>
      <c r="K4760" s="48">
        <f>IF(D4760="","",MAX(0,D4760+F4760-I4760))</f>
        <v/>
      </c>
      <c r="L4760" s="18">
        <f>IF(D4760="","",IF(D4760&lt;=0,"",1+COUNTIFS($D$4706:$D$4805,"&gt;0",$E$4706:$E$4805,"&gt;"&amp;E4760)))</f>
        <v/>
      </c>
      <c r="M4760" s="18">
        <f>IF(D4760="","",IF(AND(K4760&gt;0,L4760=1),"Yes","No"))</f>
        <v/>
      </c>
      <c r="N4760" s="48">
        <f>IF(D4760="","",N4660+F4760)</f>
        <v/>
      </c>
      <c r="O4760" s="47">
        <f>IF(D4760="","",IF(AND(K4760=0,K4660&gt;0),C4760,""))</f>
        <v/>
      </c>
    </row>
    <row r="4761">
      <c r="A4761" s="49">
        <f>IF(B4761="","",DATE(YEAR('Debt Inputs'!$E$2),MONTH('Debt Inputs'!$E$2)+47,1))</f>
        <v/>
      </c>
      <c r="B4761" s="23">
        <f>IF('Debt Inputs'!A61="","",'Debt Inputs'!A61)</f>
        <v/>
      </c>
      <c r="C4761" s="24">
        <f>IF(B4761="","",IFERROR(VLOOKUP(B4761,'Debt Inputs'!$A$6:$M$105,2,FALSE),""))</f>
        <v/>
      </c>
      <c r="D4761" s="50">
        <f>IF(B4761="","",K4661)</f>
        <v/>
      </c>
      <c r="E4761" s="26">
        <f>IF(B4761="","",IFERROR(VLOOKUP(B4761,'Debt Inputs'!$A$6:$M$105,5,FALSE),0))</f>
        <v/>
      </c>
      <c r="F4761" s="50">
        <f>IF(D4761="","",IFERROR(D4761*E4761/12,0))</f>
        <v/>
      </c>
      <c r="G4761" s="50">
        <f>IF(D4761="","",MIN(IFERROR(VLOOKUP(B4761,'Debt Inputs'!$A$6:$M$105,7,FALSE),0),D4761+F4761))</f>
        <v/>
      </c>
      <c r="H4761" s="50">
        <f>IF(D4761="","",IF(L4761=1,MAX(0,'Debt Inputs'!$B$2-SUM($G$4706:$G$4805)),0))</f>
        <v/>
      </c>
      <c r="I4761" s="50">
        <f>IF(D4761="","",MIN(D4761+F4761,G4761+H4761))</f>
        <v/>
      </c>
      <c r="J4761" s="50">
        <f>IF(D4761="","",MIN(D4761,MAX(0,I4761-F4761)))</f>
        <v/>
      </c>
      <c r="K4761" s="50">
        <f>IF(D4761="","",MAX(0,D4761+F4761-I4761))</f>
        <v/>
      </c>
      <c r="L4761" s="23">
        <f>IF(D4761="","",IF(D4761&lt;=0,"",1+COUNTIFS($D$4706:$D$4805,"&gt;0",$E$4706:$E$4805,"&gt;"&amp;E4761)))</f>
        <v/>
      </c>
      <c r="M4761" s="23">
        <f>IF(D4761="","",IF(AND(K4761&gt;0,L4761=1),"Yes","No"))</f>
        <v/>
      </c>
      <c r="N4761" s="50">
        <f>IF(D4761="","",N4661+F4761)</f>
        <v/>
      </c>
      <c r="O4761" s="49">
        <f>IF(D4761="","",IF(AND(K4761=0,K4661&gt;0),C4761,""))</f>
        <v/>
      </c>
    </row>
    <row r="4762">
      <c r="A4762" s="47">
        <f>IF(B4762="","",DATE(YEAR('Debt Inputs'!$E$2),MONTH('Debt Inputs'!$E$2)+47,1))</f>
        <v/>
      </c>
      <c r="B4762" s="18">
        <f>IF('Debt Inputs'!A62="","",'Debt Inputs'!A62)</f>
        <v/>
      </c>
      <c r="C4762" s="19">
        <f>IF(B4762="","",IFERROR(VLOOKUP(B4762,'Debt Inputs'!$A$6:$M$105,2,FALSE),""))</f>
        <v/>
      </c>
      <c r="D4762" s="48">
        <f>IF(B4762="","",K4662)</f>
        <v/>
      </c>
      <c r="E4762" s="21">
        <f>IF(B4762="","",IFERROR(VLOOKUP(B4762,'Debt Inputs'!$A$6:$M$105,5,FALSE),0))</f>
        <v/>
      </c>
      <c r="F4762" s="48">
        <f>IF(D4762="","",IFERROR(D4762*E4762/12,0))</f>
        <v/>
      </c>
      <c r="G4762" s="48">
        <f>IF(D4762="","",MIN(IFERROR(VLOOKUP(B4762,'Debt Inputs'!$A$6:$M$105,7,FALSE),0),D4762+F4762))</f>
        <v/>
      </c>
      <c r="H4762" s="48">
        <f>IF(D4762="","",IF(L4762=1,MAX(0,'Debt Inputs'!$B$2-SUM($G$4706:$G$4805)),0))</f>
        <v/>
      </c>
      <c r="I4762" s="48">
        <f>IF(D4762="","",MIN(D4762+F4762,G4762+H4762))</f>
        <v/>
      </c>
      <c r="J4762" s="48">
        <f>IF(D4762="","",MIN(D4762,MAX(0,I4762-F4762)))</f>
        <v/>
      </c>
      <c r="K4762" s="48">
        <f>IF(D4762="","",MAX(0,D4762+F4762-I4762))</f>
        <v/>
      </c>
      <c r="L4762" s="18">
        <f>IF(D4762="","",IF(D4762&lt;=0,"",1+COUNTIFS($D$4706:$D$4805,"&gt;0",$E$4706:$E$4805,"&gt;"&amp;E4762)))</f>
        <v/>
      </c>
      <c r="M4762" s="18">
        <f>IF(D4762="","",IF(AND(K4762&gt;0,L4762=1),"Yes","No"))</f>
        <v/>
      </c>
      <c r="N4762" s="48">
        <f>IF(D4762="","",N4662+F4762)</f>
        <v/>
      </c>
      <c r="O4762" s="47">
        <f>IF(D4762="","",IF(AND(K4762=0,K4662&gt;0),C4762,""))</f>
        <v/>
      </c>
    </row>
    <row r="4763">
      <c r="A4763" s="49">
        <f>IF(B4763="","",DATE(YEAR('Debt Inputs'!$E$2),MONTH('Debt Inputs'!$E$2)+47,1))</f>
        <v/>
      </c>
      <c r="B4763" s="23">
        <f>IF('Debt Inputs'!A63="","",'Debt Inputs'!A63)</f>
        <v/>
      </c>
      <c r="C4763" s="24">
        <f>IF(B4763="","",IFERROR(VLOOKUP(B4763,'Debt Inputs'!$A$6:$M$105,2,FALSE),""))</f>
        <v/>
      </c>
      <c r="D4763" s="50">
        <f>IF(B4763="","",K4663)</f>
        <v/>
      </c>
      <c r="E4763" s="26">
        <f>IF(B4763="","",IFERROR(VLOOKUP(B4763,'Debt Inputs'!$A$6:$M$105,5,FALSE),0))</f>
        <v/>
      </c>
      <c r="F4763" s="50">
        <f>IF(D4763="","",IFERROR(D4763*E4763/12,0))</f>
        <v/>
      </c>
      <c r="G4763" s="50">
        <f>IF(D4763="","",MIN(IFERROR(VLOOKUP(B4763,'Debt Inputs'!$A$6:$M$105,7,FALSE),0),D4763+F4763))</f>
        <v/>
      </c>
      <c r="H4763" s="50">
        <f>IF(D4763="","",IF(L4763=1,MAX(0,'Debt Inputs'!$B$2-SUM($G$4706:$G$4805)),0))</f>
        <v/>
      </c>
      <c r="I4763" s="50">
        <f>IF(D4763="","",MIN(D4763+F4763,G4763+H4763))</f>
        <v/>
      </c>
      <c r="J4763" s="50">
        <f>IF(D4763="","",MIN(D4763,MAX(0,I4763-F4763)))</f>
        <v/>
      </c>
      <c r="K4763" s="50">
        <f>IF(D4763="","",MAX(0,D4763+F4763-I4763))</f>
        <v/>
      </c>
      <c r="L4763" s="23">
        <f>IF(D4763="","",IF(D4763&lt;=0,"",1+COUNTIFS($D$4706:$D$4805,"&gt;0",$E$4706:$E$4805,"&gt;"&amp;E4763)))</f>
        <v/>
      </c>
      <c r="M4763" s="23">
        <f>IF(D4763="","",IF(AND(K4763&gt;0,L4763=1),"Yes","No"))</f>
        <v/>
      </c>
      <c r="N4763" s="50">
        <f>IF(D4763="","",N4663+F4763)</f>
        <v/>
      </c>
      <c r="O4763" s="49">
        <f>IF(D4763="","",IF(AND(K4763=0,K4663&gt;0),C4763,""))</f>
        <v/>
      </c>
    </row>
    <row r="4764">
      <c r="A4764" s="47">
        <f>IF(B4764="","",DATE(YEAR('Debt Inputs'!$E$2),MONTH('Debt Inputs'!$E$2)+47,1))</f>
        <v/>
      </c>
      <c r="B4764" s="18">
        <f>IF('Debt Inputs'!A64="","",'Debt Inputs'!A64)</f>
        <v/>
      </c>
      <c r="C4764" s="19">
        <f>IF(B4764="","",IFERROR(VLOOKUP(B4764,'Debt Inputs'!$A$6:$M$105,2,FALSE),""))</f>
        <v/>
      </c>
      <c r="D4764" s="48">
        <f>IF(B4764="","",K4664)</f>
        <v/>
      </c>
      <c r="E4764" s="21">
        <f>IF(B4764="","",IFERROR(VLOOKUP(B4764,'Debt Inputs'!$A$6:$M$105,5,FALSE),0))</f>
        <v/>
      </c>
      <c r="F4764" s="48">
        <f>IF(D4764="","",IFERROR(D4764*E4764/12,0))</f>
        <v/>
      </c>
      <c r="G4764" s="48">
        <f>IF(D4764="","",MIN(IFERROR(VLOOKUP(B4764,'Debt Inputs'!$A$6:$M$105,7,FALSE),0),D4764+F4764))</f>
        <v/>
      </c>
      <c r="H4764" s="48">
        <f>IF(D4764="","",IF(L4764=1,MAX(0,'Debt Inputs'!$B$2-SUM($G$4706:$G$4805)),0))</f>
        <v/>
      </c>
      <c r="I4764" s="48">
        <f>IF(D4764="","",MIN(D4764+F4764,G4764+H4764))</f>
        <v/>
      </c>
      <c r="J4764" s="48">
        <f>IF(D4764="","",MIN(D4764,MAX(0,I4764-F4764)))</f>
        <v/>
      </c>
      <c r="K4764" s="48">
        <f>IF(D4764="","",MAX(0,D4764+F4764-I4764))</f>
        <v/>
      </c>
      <c r="L4764" s="18">
        <f>IF(D4764="","",IF(D4764&lt;=0,"",1+COUNTIFS($D$4706:$D$4805,"&gt;0",$E$4706:$E$4805,"&gt;"&amp;E4764)))</f>
        <v/>
      </c>
      <c r="M4764" s="18">
        <f>IF(D4764="","",IF(AND(K4764&gt;0,L4764=1),"Yes","No"))</f>
        <v/>
      </c>
      <c r="N4764" s="48">
        <f>IF(D4764="","",N4664+F4764)</f>
        <v/>
      </c>
      <c r="O4764" s="47">
        <f>IF(D4764="","",IF(AND(K4764=0,K4664&gt;0),C4764,""))</f>
        <v/>
      </c>
    </row>
    <row r="4765">
      <c r="A4765" s="49">
        <f>IF(B4765="","",DATE(YEAR('Debt Inputs'!$E$2),MONTH('Debt Inputs'!$E$2)+47,1))</f>
        <v/>
      </c>
      <c r="B4765" s="23">
        <f>IF('Debt Inputs'!A65="","",'Debt Inputs'!A65)</f>
        <v/>
      </c>
      <c r="C4765" s="24">
        <f>IF(B4765="","",IFERROR(VLOOKUP(B4765,'Debt Inputs'!$A$6:$M$105,2,FALSE),""))</f>
        <v/>
      </c>
      <c r="D4765" s="50">
        <f>IF(B4765="","",K4665)</f>
        <v/>
      </c>
      <c r="E4765" s="26">
        <f>IF(B4765="","",IFERROR(VLOOKUP(B4765,'Debt Inputs'!$A$6:$M$105,5,FALSE),0))</f>
        <v/>
      </c>
      <c r="F4765" s="50">
        <f>IF(D4765="","",IFERROR(D4765*E4765/12,0))</f>
        <v/>
      </c>
      <c r="G4765" s="50">
        <f>IF(D4765="","",MIN(IFERROR(VLOOKUP(B4765,'Debt Inputs'!$A$6:$M$105,7,FALSE),0),D4765+F4765))</f>
        <v/>
      </c>
      <c r="H4765" s="50">
        <f>IF(D4765="","",IF(L4765=1,MAX(0,'Debt Inputs'!$B$2-SUM($G$4706:$G$4805)),0))</f>
        <v/>
      </c>
      <c r="I4765" s="50">
        <f>IF(D4765="","",MIN(D4765+F4765,G4765+H4765))</f>
        <v/>
      </c>
      <c r="J4765" s="50">
        <f>IF(D4765="","",MIN(D4765,MAX(0,I4765-F4765)))</f>
        <v/>
      </c>
      <c r="K4765" s="50">
        <f>IF(D4765="","",MAX(0,D4765+F4765-I4765))</f>
        <v/>
      </c>
      <c r="L4765" s="23">
        <f>IF(D4765="","",IF(D4765&lt;=0,"",1+COUNTIFS($D$4706:$D$4805,"&gt;0",$E$4706:$E$4805,"&gt;"&amp;E4765)))</f>
        <v/>
      </c>
      <c r="M4765" s="23">
        <f>IF(D4765="","",IF(AND(K4765&gt;0,L4765=1),"Yes","No"))</f>
        <v/>
      </c>
      <c r="N4765" s="50">
        <f>IF(D4765="","",N4665+F4765)</f>
        <v/>
      </c>
      <c r="O4765" s="49">
        <f>IF(D4765="","",IF(AND(K4765=0,K4665&gt;0),C4765,""))</f>
        <v/>
      </c>
    </row>
    <row r="4766">
      <c r="A4766" s="47">
        <f>IF(B4766="","",DATE(YEAR('Debt Inputs'!$E$2),MONTH('Debt Inputs'!$E$2)+47,1))</f>
        <v/>
      </c>
      <c r="B4766" s="18">
        <f>IF('Debt Inputs'!A66="","",'Debt Inputs'!A66)</f>
        <v/>
      </c>
      <c r="C4766" s="19">
        <f>IF(B4766="","",IFERROR(VLOOKUP(B4766,'Debt Inputs'!$A$6:$M$105,2,FALSE),""))</f>
        <v/>
      </c>
      <c r="D4766" s="48">
        <f>IF(B4766="","",K4666)</f>
        <v/>
      </c>
      <c r="E4766" s="21">
        <f>IF(B4766="","",IFERROR(VLOOKUP(B4766,'Debt Inputs'!$A$6:$M$105,5,FALSE),0))</f>
        <v/>
      </c>
      <c r="F4766" s="48">
        <f>IF(D4766="","",IFERROR(D4766*E4766/12,0))</f>
        <v/>
      </c>
      <c r="G4766" s="48">
        <f>IF(D4766="","",MIN(IFERROR(VLOOKUP(B4766,'Debt Inputs'!$A$6:$M$105,7,FALSE),0),D4766+F4766))</f>
        <v/>
      </c>
      <c r="H4766" s="48">
        <f>IF(D4766="","",IF(L4766=1,MAX(0,'Debt Inputs'!$B$2-SUM($G$4706:$G$4805)),0))</f>
        <v/>
      </c>
      <c r="I4766" s="48">
        <f>IF(D4766="","",MIN(D4766+F4766,G4766+H4766))</f>
        <v/>
      </c>
      <c r="J4766" s="48">
        <f>IF(D4766="","",MIN(D4766,MAX(0,I4766-F4766)))</f>
        <v/>
      </c>
      <c r="K4766" s="48">
        <f>IF(D4766="","",MAX(0,D4766+F4766-I4766))</f>
        <v/>
      </c>
      <c r="L4766" s="18">
        <f>IF(D4766="","",IF(D4766&lt;=0,"",1+COUNTIFS($D$4706:$D$4805,"&gt;0",$E$4706:$E$4805,"&gt;"&amp;E4766)))</f>
        <v/>
      </c>
      <c r="M4766" s="18">
        <f>IF(D4766="","",IF(AND(K4766&gt;0,L4766=1),"Yes","No"))</f>
        <v/>
      </c>
      <c r="N4766" s="48">
        <f>IF(D4766="","",N4666+F4766)</f>
        <v/>
      </c>
      <c r="O4766" s="47">
        <f>IF(D4766="","",IF(AND(K4766=0,K4666&gt;0),C4766,""))</f>
        <v/>
      </c>
    </row>
    <row r="4767">
      <c r="A4767" s="49">
        <f>IF(B4767="","",DATE(YEAR('Debt Inputs'!$E$2),MONTH('Debt Inputs'!$E$2)+47,1))</f>
        <v/>
      </c>
      <c r="B4767" s="23">
        <f>IF('Debt Inputs'!A67="","",'Debt Inputs'!A67)</f>
        <v/>
      </c>
      <c r="C4767" s="24">
        <f>IF(B4767="","",IFERROR(VLOOKUP(B4767,'Debt Inputs'!$A$6:$M$105,2,FALSE),""))</f>
        <v/>
      </c>
      <c r="D4767" s="50">
        <f>IF(B4767="","",K4667)</f>
        <v/>
      </c>
      <c r="E4767" s="26">
        <f>IF(B4767="","",IFERROR(VLOOKUP(B4767,'Debt Inputs'!$A$6:$M$105,5,FALSE),0))</f>
        <v/>
      </c>
      <c r="F4767" s="50">
        <f>IF(D4767="","",IFERROR(D4767*E4767/12,0))</f>
        <v/>
      </c>
      <c r="G4767" s="50">
        <f>IF(D4767="","",MIN(IFERROR(VLOOKUP(B4767,'Debt Inputs'!$A$6:$M$105,7,FALSE),0),D4767+F4767))</f>
        <v/>
      </c>
      <c r="H4767" s="50">
        <f>IF(D4767="","",IF(L4767=1,MAX(0,'Debt Inputs'!$B$2-SUM($G$4706:$G$4805)),0))</f>
        <v/>
      </c>
      <c r="I4767" s="50">
        <f>IF(D4767="","",MIN(D4767+F4767,G4767+H4767))</f>
        <v/>
      </c>
      <c r="J4767" s="50">
        <f>IF(D4767="","",MIN(D4767,MAX(0,I4767-F4767)))</f>
        <v/>
      </c>
      <c r="K4767" s="50">
        <f>IF(D4767="","",MAX(0,D4767+F4767-I4767))</f>
        <v/>
      </c>
      <c r="L4767" s="23">
        <f>IF(D4767="","",IF(D4767&lt;=0,"",1+COUNTIFS($D$4706:$D$4805,"&gt;0",$E$4706:$E$4805,"&gt;"&amp;E4767)))</f>
        <v/>
      </c>
      <c r="M4767" s="23">
        <f>IF(D4767="","",IF(AND(K4767&gt;0,L4767=1),"Yes","No"))</f>
        <v/>
      </c>
      <c r="N4767" s="50">
        <f>IF(D4767="","",N4667+F4767)</f>
        <v/>
      </c>
      <c r="O4767" s="49">
        <f>IF(D4767="","",IF(AND(K4767=0,K4667&gt;0),C4767,""))</f>
        <v/>
      </c>
    </row>
    <row r="4768">
      <c r="A4768" s="47">
        <f>IF(B4768="","",DATE(YEAR('Debt Inputs'!$E$2),MONTH('Debt Inputs'!$E$2)+47,1))</f>
        <v/>
      </c>
      <c r="B4768" s="18">
        <f>IF('Debt Inputs'!A68="","",'Debt Inputs'!A68)</f>
        <v/>
      </c>
      <c r="C4768" s="19">
        <f>IF(B4768="","",IFERROR(VLOOKUP(B4768,'Debt Inputs'!$A$6:$M$105,2,FALSE),""))</f>
        <v/>
      </c>
      <c r="D4768" s="48">
        <f>IF(B4768="","",K4668)</f>
        <v/>
      </c>
      <c r="E4768" s="21">
        <f>IF(B4768="","",IFERROR(VLOOKUP(B4768,'Debt Inputs'!$A$6:$M$105,5,FALSE),0))</f>
        <v/>
      </c>
      <c r="F4768" s="48">
        <f>IF(D4768="","",IFERROR(D4768*E4768/12,0))</f>
        <v/>
      </c>
      <c r="G4768" s="48">
        <f>IF(D4768="","",MIN(IFERROR(VLOOKUP(B4768,'Debt Inputs'!$A$6:$M$105,7,FALSE),0),D4768+F4768))</f>
        <v/>
      </c>
      <c r="H4768" s="48">
        <f>IF(D4768="","",IF(L4768=1,MAX(0,'Debt Inputs'!$B$2-SUM($G$4706:$G$4805)),0))</f>
        <v/>
      </c>
      <c r="I4768" s="48">
        <f>IF(D4768="","",MIN(D4768+F4768,G4768+H4768))</f>
        <v/>
      </c>
      <c r="J4768" s="48">
        <f>IF(D4768="","",MIN(D4768,MAX(0,I4768-F4768)))</f>
        <v/>
      </c>
      <c r="K4768" s="48">
        <f>IF(D4768="","",MAX(0,D4768+F4768-I4768))</f>
        <v/>
      </c>
      <c r="L4768" s="18">
        <f>IF(D4768="","",IF(D4768&lt;=0,"",1+COUNTIFS($D$4706:$D$4805,"&gt;0",$E$4706:$E$4805,"&gt;"&amp;E4768)))</f>
        <v/>
      </c>
      <c r="M4768" s="18">
        <f>IF(D4768="","",IF(AND(K4768&gt;0,L4768=1),"Yes","No"))</f>
        <v/>
      </c>
      <c r="N4768" s="48">
        <f>IF(D4768="","",N4668+F4768)</f>
        <v/>
      </c>
      <c r="O4768" s="47">
        <f>IF(D4768="","",IF(AND(K4768=0,K4668&gt;0),C4768,""))</f>
        <v/>
      </c>
    </row>
    <row r="4769">
      <c r="A4769" s="49">
        <f>IF(B4769="","",DATE(YEAR('Debt Inputs'!$E$2),MONTH('Debt Inputs'!$E$2)+47,1))</f>
        <v/>
      </c>
      <c r="B4769" s="23">
        <f>IF('Debt Inputs'!A69="","",'Debt Inputs'!A69)</f>
        <v/>
      </c>
      <c r="C4769" s="24">
        <f>IF(B4769="","",IFERROR(VLOOKUP(B4769,'Debt Inputs'!$A$6:$M$105,2,FALSE),""))</f>
        <v/>
      </c>
      <c r="D4769" s="50">
        <f>IF(B4769="","",K4669)</f>
        <v/>
      </c>
      <c r="E4769" s="26">
        <f>IF(B4769="","",IFERROR(VLOOKUP(B4769,'Debt Inputs'!$A$6:$M$105,5,FALSE),0))</f>
        <v/>
      </c>
      <c r="F4769" s="50">
        <f>IF(D4769="","",IFERROR(D4769*E4769/12,0))</f>
        <v/>
      </c>
      <c r="G4769" s="50">
        <f>IF(D4769="","",MIN(IFERROR(VLOOKUP(B4769,'Debt Inputs'!$A$6:$M$105,7,FALSE),0),D4769+F4769))</f>
        <v/>
      </c>
      <c r="H4769" s="50">
        <f>IF(D4769="","",IF(L4769=1,MAX(0,'Debt Inputs'!$B$2-SUM($G$4706:$G$4805)),0))</f>
        <v/>
      </c>
      <c r="I4769" s="50">
        <f>IF(D4769="","",MIN(D4769+F4769,G4769+H4769))</f>
        <v/>
      </c>
      <c r="J4769" s="50">
        <f>IF(D4769="","",MIN(D4769,MAX(0,I4769-F4769)))</f>
        <v/>
      </c>
      <c r="K4769" s="50">
        <f>IF(D4769="","",MAX(0,D4769+F4769-I4769))</f>
        <v/>
      </c>
      <c r="L4769" s="23">
        <f>IF(D4769="","",IF(D4769&lt;=0,"",1+COUNTIFS($D$4706:$D$4805,"&gt;0",$E$4706:$E$4805,"&gt;"&amp;E4769)))</f>
        <v/>
      </c>
      <c r="M4769" s="23">
        <f>IF(D4769="","",IF(AND(K4769&gt;0,L4769=1),"Yes","No"))</f>
        <v/>
      </c>
      <c r="N4769" s="50">
        <f>IF(D4769="","",N4669+F4769)</f>
        <v/>
      </c>
      <c r="O4769" s="49">
        <f>IF(D4769="","",IF(AND(K4769=0,K4669&gt;0),C4769,""))</f>
        <v/>
      </c>
    </row>
    <row r="4770">
      <c r="A4770" s="47">
        <f>IF(B4770="","",DATE(YEAR('Debt Inputs'!$E$2),MONTH('Debt Inputs'!$E$2)+47,1))</f>
        <v/>
      </c>
      <c r="B4770" s="18">
        <f>IF('Debt Inputs'!A70="","",'Debt Inputs'!A70)</f>
        <v/>
      </c>
      <c r="C4770" s="19">
        <f>IF(B4770="","",IFERROR(VLOOKUP(B4770,'Debt Inputs'!$A$6:$M$105,2,FALSE),""))</f>
        <v/>
      </c>
      <c r="D4770" s="48">
        <f>IF(B4770="","",K4670)</f>
        <v/>
      </c>
      <c r="E4770" s="21">
        <f>IF(B4770="","",IFERROR(VLOOKUP(B4770,'Debt Inputs'!$A$6:$M$105,5,FALSE),0))</f>
        <v/>
      </c>
      <c r="F4770" s="48">
        <f>IF(D4770="","",IFERROR(D4770*E4770/12,0))</f>
        <v/>
      </c>
      <c r="G4770" s="48">
        <f>IF(D4770="","",MIN(IFERROR(VLOOKUP(B4770,'Debt Inputs'!$A$6:$M$105,7,FALSE),0),D4770+F4770))</f>
        <v/>
      </c>
      <c r="H4770" s="48">
        <f>IF(D4770="","",IF(L4770=1,MAX(0,'Debt Inputs'!$B$2-SUM($G$4706:$G$4805)),0))</f>
        <v/>
      </c>
      <c r="I4770" s="48">
        <f>IF(D4770="","",MIN(D4770+F4770,G4770+H4770))</f>
        <v/>
      </c>
      <c r="J4770" s="48">
        <f>IF(D4770="","",MIN(D4770,MAX(0,I4770-F4770)))</f>
        <v/>
      </c>
      <c r="K4770" s="48">
        <f>IF(D4770="","",MAX(0,D4770+F4770-I4770))</f>
        <v/>
      </c>
      <c r="L4770" s="18">
        <f>IF(D4770="","",IF(D4770&lt;=0,"",1+COUNTIFS($D$4706:$D$4805,"&gt;0",$E$4706:$E$4805,"&gt;"&amp;E4770)))</f>
        <v/>
      </c>
      <c r="M4770" s="18">
        <f>IF(D4770="","",IF(AND(K4770&gt;0,L4770=1),"Yes","No"))</f>
        <v/>
      </c>
      <c r="N4770" s="48">
        <f>IF(D4770="","",N4670+F4770)</f>
        <v/>
      </c>
      <c r="O4770" s="47">
        <f>IF(D4770="","",IF(AND(K4770=0,K4670&gt;0),C4770,""))</f>
        <v/>
      </c>
    </row>
    <row r="4771">
      <c r="A4771" s="49">
        <f>IF(B4771="","",DATE(YEAR('Debt Inputs'!$E$2),MONTH('Debt Inputs'!$E$2)+47,1))</f>
        <v/>
      </c>
      <c r="B4771" s="23">
        <f>IF('Debt Inputs'!A71="","",'Debt Inputs'!A71)</f>
        <v/>
      </c>
      <c r="C4771" s="24">
        <f>IF(B4771="","",IFERROR(VLOOKUP(B4771,'Debt Inputs'!$A$6:$M$105,2,FALSE),""))</f>
        <v/>
      </c>
      <c r="D4771" s="50">
        <f>IF(B4771="","",K4671)</f>
        <v/>
      </c>
      <c r="E4771" s="26">
        <f>IF(B4771="","",IFERROR(VLOOKUP(B4771,'Debt Inputs'!$A$6:$M$105,5,FALSE),0))</f>
        <v/>
      </c>
      <c r="F4771" s="50">
        <f>IF(D4771="","",IFERROR(D4771*E4771/12,0))</f>
        <v/>
      </c>
      <c r="G4771" s="50">
        <f>IF(D4771="","",MIN(IFERROR(VLOOKUP(B4771,'Debt Inputs'!$A$6:$M$105,7,FALSE),0),D4771+F4771))</f>
        <v/>
      </c>
      <c r="H4771" s="50">
        <f>IF(D4771="","",IF(L4771=1,MAX(0,'Debt Inputs'!$B$2-SUM($G$4706:$G$4805)),0))</f>
        <v/>
      </c>
      <c r="I4771" s="50">
        <f>IF(D4771="","",MIN(D4771+F4771,G4771+H4771))</f>
        <v/>
      </c>
      <c r="J4771" s="50">
        <f>IF(D4771="","",MIN(D4771,MAX(0,I4771-F4771)))</f>
        <v/>
      </c>
      <c r="K4771" s="50">
        <f>IF(D4771="","",MAX(0,D4771+F4771-I4771))</f>
        <v/>
      </c>
      <c r="L4771" s="23">
        <f>IF(D4771="","",IF(D4771&lt;=0,"",1+COUNTIFS($D$4706:$D$4805,"&gt;0",$E$4706:$E$4805,"&gt;"&amp;E4771)))</f>
        <v/>
      </c>
      <c r="M4771" s="23">
        <f>IF(D4771="","",IF(AND(K4771&gt;0,L4771=1),"Yes","No"))</f>
        <v/>
      </c>
      <c r="N4771" s="50">
        <f>IF(D4771="","",N4671+F4771)</f>
        <v/>
      </c>
      <c r="O4771" s="49">
        <f>IF(D4771="","",IF(AND(K4771=0,K4671&gt;0),C4771,""))</f>
        <v/>
      </c>
    </row>
    <row r="4772">
      <c r="A4772" s="47">
        <f>IF(B4772="","",DATE(YEAR('Debt Inputs'!$E$2),MONTH('Debt Inputs'!$E$2)+47,1))</f>
        <v/>
      </c>
      <c r="B4772" s="18">
        <f>IF('Debt Inputs'!A72="","",'Debt Inputs'!A72)</f>
        <v/>
      </c>
      <c r="C4772" s="19">
        <f>IF(B4772="","",IFERROR(VLOOKUP(B4772,'Debt Inputs'!$A$6:$M$105,2,FALSE),""))</f>
        <v/>
      </c>
      <c r="D4772" s="48">
        <f>IF(B4772="","",K4672)</f>
        <v/>
      </c>
      <c r="E4772" s="21">
        <f>IF(B4772="","",IFERROR(VLOOKUP(B4772,'Debt Inputs'!$A$6:$M$105,5,FALSE),0))</f>
        <v/>
      </c>
      <c r="F4772" s="48">
        <f>IF(D4772="","",IFERROR(D4772*E4772/12,0))</f>
        <v/>
      </c>
      <c r="G4772" s="48">
        <f>IF(D4772="","",MIN(IFERROR(VLOOKUP(B4772,'Debt Inputs'!$A$6:$M$105,7,FALSE),0),D4772+F4772))</f>
        <v/>
      </c>
      <c r="H4772" s="48">
        <f>IF(D4772="","",IF(L4772=1,MAX(0,'Debt Inputs'!$B$2-SUM($G$4706:$G$4805)),0))</f>
        <v/>
      </c>
      <c r="I4772" s="48">
        <f>IF(D4772="","",MIN(D4772+F4772,G4772+H4772))</f>
        <v/>
      </c>
      <c r="J4772" s="48">
        <f>IF(D4772="","",MIN(D4772,MAX(0,I4772-F4772)))</f>
        <v/>
      </c>
      <c r="K4772" s="48">
        <f>IF(D4772="","",MAX(0,D4772+F4772-I4772))</f>
        <v/>
      </c>
      <c r="L4772" s="18">
        <f>IF(D4772="","",IF(D4772&lt;=0,"",1+COUNTIFS($D$4706:$D$4805,"&gt;0",$E$4706:$E$4805,"&gt;"&amp;E4772)))</f>
        <v/>
      </c>
      <c r="M4772" s="18">
        <f>IF(D4772="","",IF(AND(K4772&gt;0,L4772=1),"Yes","No"))</f>
        <v/>
      </c>
      <c r="N4772" s="48">
        <f>IF(D4772="","",N4672+F4772)</f>
        <v/>
      </c>
      <c r="O4772" s="47">
        <f>IF(D4772="","",IF(AND(K4772=0,K4672&gt;0),C4772,""))</f>
        <v/>
      </c>
    </row>
    <row r="4773">
      <c r="A4773" s="49">
        <f>IF(B4773="","",DATE(YEAR('Debt Inputs'!$E$2),MONTH('Debt Inputs'!$E$2)+47,1))</f>
        <v/>
      </c>
      <c r="B4773" s="23">
        <f>IF('Debt Inputs'!A73="","",'Debt Inputs'!A73)</f>
        <v/>
      </c>
      <c r="C4773" s="24">
        <f>IF(B4773="","",IFERROR(VLOOKUP(B4773,'Debt Inputs'!$A$6:$M$105,2,FALSE),""))</f>
        <v/>
      </c>
      <c r="D4773" s="50">
        <f>IF(B4773="","",K4673)</f>
        <v/>
      </c>
      <c r="E4773" s="26">
        <f>IF(B4773="","",IFERROR(VLOOKUP(B4773,'Debt Inputs'!$A$6:$M$105,5,FALSE),0))</f>
        <v/>
      </c>
      <c r="F4773" s="50">
        <f>IF(D4773="","",IFERROR(D4773*E4773/12,0))</f>
        <v/>
      </c>
      <c r="G4773" s="50">
        <f>IF(D4773="","",MIN(IFERROR(VLOOKUP(B4773,'Debt Inputs'!$A$6:$M$105,7,FALSE),0),D4773+F4773))</f>
        <v/>
      </c>
      <c r="H4773" s="50">
        <f>IF(D4773="","",IF(L4773=1,MAX(0,'Debt Inputs'!$B$2-SUM($G$4706:$G$4805)),0))</f>
        <v/>
      </c>
      <c r="I4773" s="50">
        <f>IF(D4773="","",MIN(D4773+F4773,G4773+H4773))</f>
        <v/>
      </c>
      <c r="J4773" s="50">
        <f>IF(D4773="","",MIN(D4773,MAX(0,I4773-F4773)))</f>
        <v/>
      </c>
      <c r="K4773" s="50">
        <f>IF(D4773="","",MAX(0,D4773+F4773-I4773))</f>
        <v/>
      </c>
      <c r="L4773" s="23">
        <f>IF(D4773="","",IF(D4773&lt;=0,"",1+COUNTIFS($D$4706:$D$4805,"&gt;0",$E$4706:$E$4805,"&gt;"&amp;E4773)))</f>
        <v/>
      </c>
      <c r="M4773" s="23">
        <f>IF(D4773="","",IF(AND(K4773&gt;0,L4773=1),"Yes","No"))</f>
        <v/>
      </c>
      <c r="N4773" s="50">
        <f>IF(D4773="","",N4673+F4773)</f>
        <v/>
      </c>
      <c r="O4773" s="49">
        <f>IF(D4773="","",IF(AND(K4773=0,K4673&gt;0),C4773,""))</f>
        <v/>
      </c>
    </row>
    <row r="4774">
      <c r="A4774" s="47">
        <f>IF(B4774="","",DATE(YEAR('Debt Inputs'!$E$2),MONTH('Debt Inputs'!$E$2)+47,1))</f>
        <v/>
      </c>
      <c r="B4774" s="18">
        <f>IF('Debt Inputs'!A74="","",'Debt Inputs'!A74)</f>
        <v/>
      </c>
      <c r="C4774" s="19">
        <f>IF(B4774="","",IFERROR(VLOOKUP(B4774,'Debt Inputs'!$A$6:$M$105,2,FALSE),""))</f>
        <v/>
      </c>
      <c r="D4774" s="48">
        <f>IF(B4774="","",K4674)</f>
        <v/>
      </c>
      <c r="E4774" s="21">
        <f>IF(B4774="","",IFERROR(VLOOKUP(B4774,'Debt Inputs'!$A$6:$M$105,5,FALSE),0))</f>
        <v/>
      </c>
      <c r="F4774" s="48">
        <f>IF(D4774="","",IFERROR(D4774*E4774/12,0))</f>
        <v/>
      </c>
      <c r="G4774" s="48">
        <f>IF(D4774="","",MIN(IFERROR(VLOOKUP(B4774,'Debt Inputs'!$A$6:$M$105,7,FALSE),0),D4774+F4774))</f>
        <v/>
      </c>
      <c r="H4774" s="48">
        <f>IF(D4774="","",IF(L4774=1,MAX(0,'Debt Inputs'!$B$2-SUM($G$4706:$G$4805)),0))</f>
        <v/>
      </c>
      <c r="I4774" s="48">
        <f>IF(D4774="","",MIN(D4774+F4774,G4774+H4774))</f>
        <v/>
      </c>
      <c r="J4774" s="48">
        <f>IF(D4774="","",MIN(D4774,MAX(0,I4774-F4774)))</f>
        <v/>
      </c>
      <c r="K4774" s="48">
        <f>IF(D4774="","",MAX(0,D4774+F4774-I4774))</f>
        <v/>
      </c>
      <c r="L4774" s="18">
        <f>IF(D4774="","",IF(D4774&lt;=0,"",1+COUNTIFS($D$4706:$D$4805,"&gt;0",$E$4706:$E$4805,"&gt;"&amp;E4774)))</f>
        <v/>
      </c>
      <c r="M4774" s="18">
        <f>IF(D4774="","",IF(AND(K4774&gt;0,L4774=1),"Yes","No"))</f>
        <v/>
      </c>
      <c r="N4774" s="48">
        <f>IF(D4774="","",N4674+F4774)</f>
        <v/>
      </c>
      <c r="O4774" s="47">
        <f>IF(D4774="","",IF(AND(K4774=0,K4674&gt;0),C4774,""))</f>
        <v/>
      </c>
    </row>
    <row r="4775">
      <c r="A4775" s="49">
        <f>IF(B4775="","",DATE(YEAR('Debt Inputs'!$E$2),MONTH('Debt Inputs'!$E$2)+47,1))</f>
        <v/>
      </c>
      <c r="B4775" s="23">
        <f>IF('Debt Inputs'!A75="","",'Debt Inputs'!A75)</f>
        <v/>
      </c>
      <c r="C4775" s="24">
        <f>IF(B4775="","",IFERROR(VLOOKUP(B4775,'Debt Inputs'!$A$6:$M$105,2,FALSE),""))</f>
        <v/>
      </c>
      <c r="D4775" s="50">
        <f>IF(B4775="","",K4675)</f>
        <v/>
      </c>
      <c r="E4775" s="26">
        <f>IF(B4775="","",IFERROR(VLOOKUP(B4775,'Debt Inputs'!$A$6:$M$105,5,FALSE),0))</f>
        <v/>
      </c>
      <c r="F4775" s="50">
        <f>IF(D4775="","",IFERROR(D4775*E4775/12,0))</f>
        <v/>
      </c>
      <c r="G4775" s="50">
        <f>IF(D4775="","",MIN(IFERROR(VLOOKUP(B4775,'Debt Inputs'!$A$6:$M$105,7,FALSE),0),D4775+F4775))</f>
        <v/>
      </c>
      <c r="H4775" s="50">
        <f>IF(D4775="","",IF(L4775=1,MAX(0,'Debt Inputs'!$B$2-SUM($G$4706:$G$4805)),0))</f>
        <v/>
      </c>
      <c r="I4775" s="50">
        <f>IF(D4775="","",MIN(D4775+F4775,G4775+H4775))</f>
        <v/>
      </c>
      <c r="J4775" s="50">
        <f>IF(D4775="","",MIN(D4775,MAX(0,I4775-F4775)))</f>
        <v/>
      </c>
      <c r="K4775" s="50">
        <f>IF(D4775="","",MAX(0,D4775+F4775-I4775))</f>
        <v/>
      </c>
      <c r="L4775" s="23">
        <f>IF(D4775="","",IF(D4775&lt;=0,"",1+COUNTIFS($D$4706:$D$4805,"&gt;0",$E$4706:$E$4805,"&gt;"&amp;E4775)))</f>
        <v/>
      </c>
      <c r="M4775" s="23">
        <f>IF(D4775="","",IF(AND(K4775&gt;0,L4775=1),"Yes","No"))</f>
        <v/>
      </c>
      <c r="N4775" s="50">
        <f>IF(D4775="","",N4675+F4775)</f>
        <v/>
      </c>
      <c r="O4775" s="49">
        <f>IF(D4775="","",IF(AND(K4775=0,K4675&gt;0),C4775,""))</f>
        <v/>
      </c>
    </row>
    <row r="4776">
      <c r="A4776" s="47">
        <f>IF(B4776="","",DATE(YEAR('Debt Inputs'!$E$2),MONTH('Debt Inputs'!$E$2)+47,1))</f>
        <v/>
      </c>
      <c r="B4776" s="18">
        <f>IF('Debt Inputs'!A76="","",'Debt Inputs'!A76)</f>
        <v/>
      </c>
      <c r="C4776" s="19">
        <f>IF(B4776="","",IFERROR(VLOOKUP(B4776,'Debt Inputs'!$A$6:$M$105,2,FALSE),""))</f>
        <v/>
      </c>
      <c r="D4776" s="48">
        <f>IF(B4776="","",K4676)</f>
        <v/>
      </c>
      <c r="E4776" s="21">
        <f>IF(B4776="","",IFERROR(VLOOKUP(B4776,'Debt Inputs'!$A$6:$M$105,5,FALSE),0))</f>
        <v/>
      </c>
      <c r="F4776" s="48">
        <f>IF(D4776="","",IFERROR(D4776*E4776/12,0))</f>
        <v/>
      </c>
      <c r="G4776" s="48">
        <f>IF(D4776="","",MIN(IFERROR(VLOOKUP(B4776,'Debt Inputs'!$A$6:$M$105,7,FALSE),0),D4776+F4776))</f>
        <v/>
      </c>
      <c r="H4776" s="48">
        <f>IF(D4776="","",IF(L4776=1,MAX(0,'Debt Inputs'!$B$2-SUM($G$4706:$G$4805)),0))</f>
        <v/>
      </c>
      <c r="I4776" s="48">
        <f>IF(D4776="","",MIN(D4776+F4776,G4776+H4776))</f>
        <v/>
      </c>
      <c r="J4776" s="48">
        <f>IF(D4776="","",MIN(D4776,MAX(0,I4776-F4776)))</f>
        <v/>
      </c>
      <c r="K4776" s="48">
        <f>IF(D4776="","",MAX(0,D4776+F4776-I4776))</f>
        <v/>
      </c>
      <c r="L4776" s="18">
        <f>IF(D4776="","",IF(D4776&lt;=0,"",1+COUNTIFS($D$4706:$D$4805,"&gt;0",$E$4706:$E$4805,"&gt;"&amp;E4776)))</f>
        <v/>
      </c>
      <c r="M4776" s="18">
        <f>IF(D4776="","",IF(AND(K4776&gt;0,L4776=1),"Yes","No"))</f>
        <v/>
      </c>
      <c r="N4776" s="48">
        <f>IF(D4776="","",N4676+F4776)</f>
        <v/>
      </c>
      <c r="O4776" s="47">
        <f>IF(D4776="","",IF(AND(K4776=0,K4676&gt;0),C4776,""))</f>
        <v/>
      </c>
    </row>
    <row r="4777">
      <c r="A4777" s="49">
        <f>IF(B4777="","",DATE(YEAR('Debt Inputs'!$E$2),MONTH('Debt Inputs'!$E$2)+47,1))</f>
        <v/>
      </c>
      <c r="B4777" s="23">
        <f>IF('Debt Inputs'!A77="","",'Debt Inputs'!A77)</f>
        <v/>
      </c>
      <c r="C4777" s="24">
        <f>IF(B4777="","",IFERROR(VLOOKUP(B4777,'Debt Inputs'!$A$6:$M$105,2,FALSE),""))</f>
        <v/>
      </c>
      <c r="D4777" s="50">
        <f>IF(B4777="","",K4677)</f>
        <v/>
      </c>
      <c r="E4777" s="26">
        <f>IF(B4777="","",IFERROR(VLOOKUP(B4777,'Debt Inputs'!$A$6:$M$105,5,FALSE),0))</f>
        <v/>
      </c>
      <c r="F4777" s="50">
        <f>IF(D4777="","",IFERROR(D4777*E4777/12,0))</f>
        <v/>
      </c>
      <c r="G4777" s="50">
        <f>IF(D4777="","",MIN(IFERROR(VLOOKUP(B4777,'Debt Inputs'!$A$6:$M$105,7,FALSE),0),D4777+F4777))</f>
        <v/>
      </c>
      <c r="H4777" s="50">
        <f>IF(D4777="","",IF(L4777=1,MAX(0,'Debt Inputs'!$B$2-SUM($G$4706:$G$4805)),0))</f>
        <v/>
      </c>
      <c r="I4777" s="50">
        <f>IF(D4777="","",MIN(D4777+F4777,G4777+H4777))</f>
        <v/>
      </c>
      <c r="J4777" s="50">
        <f>IF(D4777="","",MIN(D4777,MAX(0,I4777-F4777)))</f>
        <v/>
      </c>
      <c r="K4777" s="50">
        <f>IF(D4777="","",MAX(0,D4777+F4777-I4777))</f>
        <v/>
      </c>
      <c r="L4777" s="23">
        <f>IF(D4777="","",IF(D4777&lt;=0,"",1+COUNTIFS($D$4706:$D$4805,"&gt;0",$E$4706:$E$4805,"&gt;"&amp;E4777)))</f>
        <v/>
      </c>
      <c r="M4777" s="23">
        <f>IF(D4777="","",IF(AND(K4777&gt;0,L4777=1),"Yes","No"))</f>
        <v/>
      </c>
      <c r="N4777" s="50">
        <f>IF(D4777="","",N4677+F4777)</f>
        <v/>
      </c>
      <c r="O4777" s="49">
        <f>IF(D4777="","",IF(AND(K4777=0,K4677&gt;0),C4777,""))</f>
        <v/>
      </c>
    </row>
    <row r="4778">
      <c r="A4778" s="47">
        <f>IF(B4778="","",DATE(YEAR('Debt Inputs'!$E$2),MONTH('Debt Inputs'!$E$2)+47,1))</f>
        <v/>
      </c>
      <c r="B4778" s="18">
        <f>IF('Debt Inputs'!A78="","",'Debt Inputs'!A78)</f>
        <v/>
      </c>
      <c r="C4778" s="19">
        <f>IF(B4778="","",IFERROR(VLOOKUP(B4778,'Debt Inputs'!$A$6:$M$105,2,FALSE),""))</f>
        <v/>
      </c>
      <c r="D4778" s="48">
        <f>IF(B4778="","",K4678)</f>
        <v/>
      </c>
      <c r="E4778" s="21">
        <f>IF(B4778="","",IFERROR(VLOOKUP(B4778,'Debt Inputs'!$A$6:$M$105,5,FALSE),0))</f>
        <v/>
      </c>
      <c r="F4778" s="48">
        <f>IF(D4778="","",IFERROR(D4778*E4778/12,0))</f>
        <v/>
      </c>
      <c r="G4778" s="48">
        <f>IF(D4778="","",MIN(IFERROR(VLOOKUP(B4778,'Debt Inputs'!$A$6:$M$105,7,FALSE),0),D4778+F4778))</f>
        <v/>
      </c>
      <c r="H4778" s="48">
        <f>IF(D4778="","",IF(L4778=1,MAX(0,'Debt Inputs'!$B$2-SUM($G$4706:$G$4805)),0))</f>
        <v/>
      </c>
      <c r="I4778" s="48">
        <f>IF(D4778="","",MIN(D4778+F4778,G4778+H4778))</f>
        <v/>
      </c>
      <c r="J4778" s="48">
        <f>IF(D4778="","",MIN(D4778,MAX(0,I4778-F4778)))</f>
        <v/>
      </c>
      <c r="K4778" s="48">
        <f>IF(D4778="","",MAX(0,D4778+F4778-I4778))</f>
        <v/>
      </c>
      <c r="L4778" s="18">
        <f>IF(D4778="","",IF(D4778&lt;=0,"",1+COUNTIFS($D$4706:$D$4805,"&gt;0",$E$4706:$E$4805,"&gt;"&amp;E4778)))</f>
        <v/>
      </c>
      <c r="M4778" s="18">
        <f>IF(D4778="","",IF(AND(K4778&gt;0,L4778=1),"Yes","No"))</f>
        <v/>
      </c>
      <c r="N4778" s="48">
        <f>IF(D4778="","",N4678+F4778)</f>
        <v/>
      </c>
      <c r="O4778" s="47">
        <f>IF(D4778="","",IF(AND(K4778=0,K4678&gt;0),C4778,""))</f>
        <v/>
      </c>
    </row>
    <row r="4779">
      <c r="A4779" s="49">
        <f>IF(B4779="","",DATE(YEAR('Debt Inputs'!$E$2),MONTH('Debt Inputs'!$E$2)+47,1))</f>
        <v/>
      </c>
      <c r="B4779" s="23">
        <f>IF('Debt Inputs'!A79="","",'Debt Inputs'!A79)</f>
        <v/>
      </c>
      <c r="C4779" s="24">
        <f>IF(B4779="","",IFERROR(VLOOKUP(B4779,'Debt Inputs'!$A$6:$M$105,2,FALSE),""))</f>
        <v/>
      </c>
      <c r="D4779" s="50">
        <f>IF(B4779="","",K4679)</f>
        <v/>
      </c>
      <c r="E4779" s="26">
        <f>IF(B4779="","",IFERROR(VLOOKUP(B4779,'Debt Inputs'!$A$6:$M$105,5,FALSE),0))</f>
        <v/>
      </c>
      <c r="F4779" s="50">
        <f>IF(D4779="","",IFERROR(D4779*E4779/12,0))</f>
        <v/>
      </c>
      <c r="G4779" s="50">
        <f>IF(D4779="","",MIN(IFERROR(VLOOKUP(B4779,'Debt Inputs'!$A$6:$M$105,7,FALSE),0),D4779+F4779))</f>
        <v/>
      </c>
      <c r="H4779" s="50">
        <f>IF(D4779="","",IF(L4779=1,MAX(0,'Debt Inputs'!$B$2-SUM($G$4706:$G$4805)),0))</f>
        <v/>
      </c>
      <c r="I4779" s="50">
        <f>IF(D4779="","",MIN(D4779+F4779,G4779+H4779))</f>
        <v/>
      </c>
      <c r="J4779" s="50">
        <f>IF(D4779="","",MIN(D4779,MAX(0,I4779-F4779)))</f>
        <v/>
      </c>
      <c r="K4779" s="50">
        <f>IF(D4779="","",MAX(0,D4779+F4779-I4779))</f>
        <v/>
      </c>
      <c r="L4779" s="23">
        <f>IF(D4779="","",IF(D4779&lt;=0,"",1+COUNTIFS($D$4706:$D$4805,"&gt;0",$E$4706:$E$4805,"&gt;"&amp;E4779)))</f>
        <v/>
      </c>
      <c r="M4779" s="23">
        <f>IF(D4779="","",IF(AND(K4779&gt;0,L4779=1),"Yes","No"))</f>
        <v/>
      </c>
      <c r="N4779" s="50">
        <f>IF(D4779="","",N4679+F4779)</f>
        <v/>
      </c>
      <c r="O4779" s="49">
        <f>IF(D4779="","",IF(AND(K4779=0,K4679&gt;0),C4779,""))</f>
        <v/>
      </c>
    </row>
    <row r="4780">
      <c r="A4780" s="47">
        <f>IF(B4780="","",DATE(YEAR('Debt Inputs'!$E$2),MONTH('Debt Inputs'!$E$2)+47,1))</f>
        <v/>
      </c>
      <c r="B4780" s="18">
        <f>IF('Debt Inputs'!A80="","",'Debt Inputs'!A80)</f>
        <v/>
      </c>
      <c r="C4780" s="19">
        <f>IF(B4780="","",IFERROR(VLOOKUP(B4780,'Debt Inputs'!$A$6:$M$105,2,FALSE),""))</f>
        <v/>
      </c>
      <c r="D4780" s="48">
        <f>IF(B4780="","",K4680)</f>
        <v/>
      </c>
      <c r="E4780" s="21">
        <f>IF(B4780="","",IFERROR(VLOOKUP(B4780,'Debt Inputs'!$A$6:$M$105,5,FALSE),0))</f>
        <v/>
      </c>
      <c r="F4780" s="48">
        <f>IF(D4780="","",IFERROR(D4780*E4780/12,0))</f>
        <v/>
      </c>
      <c r="G4780" s="48">
        <f>IF(D4780="","",MIN(IFERROR(VLOOKUP(B4780,'Debt Inputs'!$A$6:$M$105,7,FALSE),0),D4780+F4780))</f>
        <v/>
      </c>
      <c r="H4780" s="48">
        <f>IF(D4780="","",IF(L4780=1,MAX(0,'Debt Inputs'!$B$2-SUM($G$4706:$G$4805)),0))</f>
        <v/>
      </c>
      <c r="I4780" s="48">
        <f>IF(D4780="","",MIN(D4780+F4780,G4780+H4780))</f>
        <v/>
      </c>
      <c r="J4780" s="48">
        <f>IF(D4780="","",MIN(D4780,MAX(0,I4780-F4780)))</f>
        <v/>
      </c>
      <c r="K4780" s="48">
        <f>IF(D4780="","",MAX(0,D4780+F4780-I4780))</f>
        <v/>
      </c>
      <c r="L4780" s="18">
        <f>IF(D4780="","",IF(D4780&lt;=0,"",1+COUNTIFS($D$4706:$D$4805,"&gt;0",$E$4706:$E$4805,"&gt;"&amp;E4780)))</f>
        <v/>
      </c>
      <c r="M4780" s="18">
        <f>IF(D4780="","",IF(AND(K4780&gt;0,L4780=1),"Yes","No"))</f>
        <v/>
      </c>
      <c r="N4780" s="48">
        <f>IF(D4780="","",N4680+F4780)</f>
        <v/>
      </c>
      <c r="O4780" s="47">
        <f>IF(D4780="","",IF(AND(K4780=0,K4680&gt;0),C4780,""))</f>
        <v/>
      </c>
    </row>
    <row r="4781">
      <c r="A4781" s="49">
        <f>IF(B4781="","",DATE(YEAR('Debt Inputs'!$E$2),MONTH('Debt Inputs'!$E$2)+47,1))</f>
        <v/>
      </c>
      <c r="B4781" s="23">
        <f>IF('Debt Inputs'!A81="","",'Debt Inputs'!A81)</f>
        <v/>
      </c>
      <c r="C4781" s="24">
        <f>IF(B4781="","",IFERROR(VLOOKUP(B4781,'Debt Inputs'!$A$6:$M$105,2,FALSE),""))</f>
        <v/>
      </c>
      <c r="D4781" s="50">
        <f>IF(B4781="","",K4681)</f>
        <v/>
      </c>
      <c r="E4781" s="26">
        <f>IF(B4781="","",IFERROR(VLOOKUP(B4781,'Debt Inputs'!$A$6:$M$105,5,FALSE),0))</f>
        <v/>
      </c>
      <c r="F4781" s="50">
        <f>IF(D4781="","",IFERROR(D4781*E4781/12,0))</f>
        <v/>
      </c>
      <c r="G4781" s="50">
        <f>IF(D4781="","",MIN(IFERROR(VLOOKUP(B4781,'Debt Inputs'!$A$6:$M$105,7,FALSE),0),D4781+F4781))</f>
        <v/>
      </c>
      <c r="H4781" s="50">
        <f>IF(D4781="","",IF(L4781=1,MAX(0,'Debt Inputs'!$B$2-SUM($G$4706:$G$4805)),0))</f>
        <v/>
      </c>
      <c r="I4781" s="50">
        <f>IF(D4781="","",MIN(D4781+F4781,G4781+H4781))</f>
        <v/>
      </c>
      <c r="J4781" s="50">
        <f>IF(D4781="","",MIN(D4781,MAX(0,I4781-F4781)))</f>
        <v/>
      </c>
      <c r="K4781" s="50">
        <f>IF(D4781="","",MAX(0,D4781+F4781-I4781))</f>
        <v/>
      </c>
      <c r="L4781" s="23">
        <f>IF(D4781="","",IF(D4781&lt;=0,"",1+COUNTIFS($D$4706:$D$4805,"&gt;0",$E$4706:$E$4805,"&gt;"&amp;E4781)))</f>
        <v/>
      </c>
      <c r="M4781" s="23">
        <f>IF(D4781="","",IF(AND(K4781&gt;0,L4781=1),"Yes","No"))</f>
        <v/>
      </c>
      <c r="N4781" s="50">
        <f>IF(D4781="","",N4681+F4781)</f>
        <v/>
      </c>
      <c r="O4781" s="49">
        <f>IF(D4781="","",IF(AND(K4781=0,K4681&gt;0),C4781,""))</f>
        <v/>
      </c>
    </row>
    <row r="4782">
      <c r="A4782" s="47">
        <f>IF(B4782="","",DATE(YEAR('Debt Inputs'!$E$2),MONTH('Debt Inputs'!$E$2)+47,1))</f>
        <v/>
      </c>
      <c r="B4782" s="18">
        <f>IF('Debt Inputs'!A82="","",'Debt Inputs'!A82)</f>
        <v/>
      </c>
      <c r="C4782" s="19">
        <f>IF(B4782="","",IFERROR(VLOOKUP(B4782,'Debt Inputs'!$A$6:$M$105,2,FALSE),""))</f>
        <v/>
      </c>
      <c r="D4782" s="48">
        <f>IF(B4782="","",K4682)</f>
        <v/>
      </c>
      <c r="E4782" s="21">
        <f>IF(B4782="","",IFERROR(VLOOKUP(B4782,'Debt Inputs'!$A$6:$M$105,5,FALSE),0))</f>
        <v/>
      </c>
      <c r="F4782" s="48">
        <f>IF(D4782="","",IFERROR(D4782*E4782/12,0))</f>
        <v/>
      </c>
      <c r="G4782" s="48">
        <f>IF(D4782="","",MIN(IFERROR(VLOOKUP(B4782,'Debt Inputs'!$A$6:$M$105,7,FALSE),0),D4782+F4782))</f>
        <v/>
      </c>
      <c r="H4782" s="48">
        <f>IF(D4782="","",IF(L4782=1,MAX(0,'Debt Inputs'!$B$2-SUM($G$4706:$G$4805)),0))</f>
        <v/>
      </c>
      <c r="I4782" s="48">
        <f>IF(D4782="","",MIN(D4782+F4782,G4782+H4782))</f>
        <v/>
      </c>
      <c r="J4782" s="48">
        <f>IF(D4782="","",MIN(D4782,MAX(0,I4782-F4782)))</f>
        <v/>
      </c>
      <c r="K4782" s="48">
        <f>IF(D4782="","",MAX(0,D4782+F4782-I4782))</f>
        <v/>
      </c>
      <c r="L4782" s="18">
        <f>IF(D4782="","",IF(D4782&lt;=0,"",1+COUNTIFS($D$4706:$D$4805,"&gt;0",$E$4706:$E$4805,"&gt;"&amp;E4782)))</f>
        <v/>
      </c>
      <c r="M4782" s="18">
        <f>IF(D4782="","",IF(AND(K4782&gt;0,L4782=1),"Yes","No"))</f>
        <v/>
      </c>
      <c r="N4782" s="48">
        <f>IF(D4782="","",N4682+F4782)</f>
        <v/>
      </c>
      <c r="O4782" s="47">
        <f>IF(D4782="","",IF(AND(K4782=0,K4682&gt;0),C4782,""))</f>
        <v/>
      </c>
    </row>
    <row r="4783">
      <c r="A4783" s="49">
        <f>IF(B4783="","",DATE(YEAR('Debt Inputs'!$E$2),MONTH('Debt Inputs'!$E$2)+47,1))</f>
        <v/>
      </c>
      <c r="B4783" s="23">
        <f>IF('Debt Inputs'!A83="","",'Debt Inputs'!A83)</f>
        <v/>
      </c>
      <c r="C4783" s="24">
        <f>IF(B4783="","",IFERROR(VLOOKUP(B4783,'Debt Inputs'!$A$6:$M$105,2,FALSE),""))</f>
        <v/>
      </c>
      <c r="D4783" s="50">
        <f>IF(B4783="","",K4683)</f>
        <v/>
      </c>
      <c r="E4783" s="26">
        <f>IF(B4783="","",IFERROR(VLOOKUP(B4783,'Debt Inputs'!$A$6:$M$105,5,FALSE),0))</f>
        <v/>
      </c>
      <c r="F4783" s="50">
        <f>IF(D4783="","",IFERROR(D4783*E4783/12,0))</f>
        <v/>
      </c>
      <c r="G4783" s="50">
        <f>IF(D4783="","",MIN(IFERROR(VLOOKUP(B4783,'Debt Inputs'!$A$6:$M$105,7,FALSE),0),D4783+F4783))</f>
        <v/>
      </c>
      <c r="H4783" s="50">
        <f>IF(D4783="","",IF(L4783=1,MAX(0,'Debt Inputs'!$B$2-SUM($G$4706:$G$4805)),0))</f>
        <v/>
      </c>
      <c r="I4783" s="50">
        <f>IF(D4783="","",MIN(D4783+F4783,G4783+H4783))</f>
        <v/>
      </c>
      <c r="J4783" s="50">
        <f>IF(D4783="","",MIN(D4783,MAX(0,I4783-F4783)))</f>
        <v/>
      </c>
      <c r="K4783" s="50">
        <f>IF(D4783="","",MAX(0,D4783+F4783-I4783))</f>
        <v/>
      </c>
      <c r="L4783" s="23">
        <f>IF(D4783="","",IF(D4783&lt;=0,"",1+COUNTIFS($D$4706:$D$4805,"&gt;0",$E$4706:$E$4805,"&gt;"&amp;E4783)))</f>
        <v/>
      </c>
      <c r="M4783" s="23">
        <f>IF(D4783="","",IF(AND(K4783&gt;0,L4783=1),"Yes","No"))</f>
        <v/>
      </c>
      <c r="N4783" s="50">
        <f>IF(D4783="","",N4683+F4783)</f>
        <v/>
      </c>
      <c r="O4783" s="49">
        <f>IF(D4783="","",IF(AND(K4783=0,K4683&gt;0),C4783,""))</f>
        <v/>
      </c>
    </row>
    <row r="4784">
      <c r="A4784" s="47">
        <f>IF(B4784="","",DATE(YEAR('Debt Inputs'!$E$2),MONTH('Debt Inputs'!$E$2)+47,1))</f>
        <v/>
      </c>
      <c r="B4784" s="18">
        <f>IF('Debt Inputs'!A84="","",'Debt Inputs'!A84)</f>
        <v/>
      </c>
      <c r="C4784" s="19">
        <f>IF(B4784="","",IFERROR(VLOOKUP(B4784,'Debt Inputs'!$A$6:$M$105,2,FALSE),""))</f>
        <v/>
      </c>
      <c r="D4784" s="48">
        <f>IF(B4784="","",K4684)</f>
        <v/>
      </c>
      <c r="E4784" s="21">
        <f>IF(B4784="","",IFERROR(VLOOKUP(B4784,'Debt Inputs'!$A$6:$M$105,5,FALSE),0))</f>
        <v/>
      </c>
      <c r="F4784" s="48">
        <f>IF(D4784="","",IFERROR(D4784*E4784/12,0))</f>
        <v/>
      </c>
      <c r="G4784" s="48">
        <f>IF(D4784="","",MIN(IFERROR(VLOOKUP(B4784,'Debt Inputs'!$A$6:$M$105,7,FALSE),0),D4784+F4784))</f>
        <v/>
      </c>
      <c r="H4784" s="48">
        <f>IF(D4784="","",IF(L4784=1,MAX(0,'Debt Inputs'!$B$2-SUM($G$4706:$G$4805)),0))</f>
        <v/>
      </c>
      <c r="I4784" s="48">
        <f>IF(D4784="","",MIN(D4784+F4784,G4784+H4784))</f>
        <v/>
      </c>
      <c r="J4784" s="48">
        <f>IF(D4784="","",MIN(D4784,MAX(0,I4784-F4784)))</f>
        <v/>
      </c>
      <c r="K4784" s="48">
        <f>IF(D4784="","",MAX(0,D4784+F4784-I4784))</f>
        <v/>
      </c>
      <c r="L4784" s="18">
        <f>IF(D4784="","",IF(D4784&lt;=0,"",1+COUNTIFS($D$4706:$D$4805,"&gt;0",$E$4706:$E$4805,"&gt;"&amp;E4784)))</f>
        <v/>
      </c>
      <c r="M4784" s="18">
        <f>IF(D4784="","",IF(AND(K4784&gt;0,L4784=1),"Yes","No"))</f>
        <v/>
      </c>
      <c r="N4784" s="48">
        <f>IF(D4784="","",N4684+F4784)</f>
        <v/>
      </c>
      <c r="O4784" s="47">
        <f>IF(D4784="","",IF(AND(K4784=0,K4684&gt;0),C4784,""))</f>
        <v/>
      </c>
    </row>
    <row r="4785">
      <c r="A4785" s="49">
        <f>IF(B4785="","",DATE(YEAR('Debt Inputs'!$E$2),MONTH('Debt Inputs'!$E$2)+47,1))</f>
        <v/>
      </c>
      <c r="B4785" s="23">
        <f>IF('Debt Inputs'!A85="","",'Debt Inputs'!A85)</f>
        <v/>
      </c>
      <c r="C4785" s="24">
        <f>IF(B4785="","",IFERROR(VLOOKUP(B4785,'Debt Inputs'!$A$6:$M$105,2,FALSE),""))</f>
        <v/>
      </c>
      <c r="D4785" s="50">
        <f>IF(B4785="","",K4685)</f>
        <v/>
      </c>
      <c r="E4785" s="26">
        <f>IF(B4785="","",IFERROR(VLOOKUP(B4785,'Debt Inputs'!$A$6:$M$105,5,FALSE),0))</f>
        <v/>
      </c>
      <c r="F4785" s="50">
        <f>IF(D4785="","",IFERROR(D4785*E4785/12,0))</f>
        <v/>
      </c>
      <c r="G4785" s="50">
        <f>IF(D4785="","",MIN(IFERROR(VLOOKUP(B4785,'Debt Inputs'!$A$6:$M$105,7,FALSE),0),D4785+F4785))</f>
        <v/>
      </c>
      <c r="H4785" s="50">
        <f>IF(D4785="","",IF(L4785=1,MAX(0,'Debt Inputs'!$B$2-SUM($G$4706:$G$4805)),0))</f>
        <v/>
      </c>
      <c r="I4785" s="50">
        <f>IF(D4785="","",MIN(D4785+F4785,G4785+H4785))</f>
        <v/>
      </c>
      <c r="J4785" s="50">
        <f>IF(D4785="","",MIN(D4785,MAX(0,I4785-F4785)))</f>
        <v/>
      </c>
      <c r="K4785" s="50">
        <f>IF(D4785="","",MAX(0,D4785+F4785-I4785))</f>
        <v/>
      </c>
      <c r="L4785" s="23">
        <f>IF(D4785="","",IF(D4785&lt;=0,"",1+COUNTIFS($D$4706:$D$4805,"&gt;0",$E$4706:$E$4805,"&gt;"&amp;E4785)))</f>
        <v/>
      </c>
      <c r="M4785" s="23">
        <f>IF(D4785="","",IF(AND(K4785&gt;0,L4785=1),"Yes","No"))</f>
        <v/>
      </c>
      <c r="N4785" s="50">
        <f>IF(D4785="","",N4685+F4785)</f>
        <v/>
      </c>
      <c r="O4785" s="49">
        <f>IF(D4785="","",IF(AND(K4785=0,K4685&gt;0),C4785,""))</f>
        <v/>
      </c>
    </row>
    <row r="4786">
      <c r="A4786" s="47">
        <f>IF(B4786="","",DATE(YEAR('Debt Inputs'!$E$2),MONTH('Debt Inputs'!$E$2)+47,1))</f>
        <v/>
      </c>
      <c r="B4786" s="18">
        <f>IF('Debt Inputs'!A86="","",'Debt Inputs'!A86)</f>
        <v/>
      </c>
      <c r="C4786" s="19">
        <f>IF(B4786="","",IFERROR(VLOOKUP(B4786,'Debt Inputs'!$A$6:$M$105,2,FALSE),""))</f>
        <v/>
      </c>
      <c r="D4786" s="48">
        <f>IF(B4786="","",K4686)</f>
        <v/>
      </c>
      <c r="E4786" s="21">
        <f>IF(B4786="","",IFERROR(VLOOKUP(B4786,'Debt Inputs'!$A$6:$M$105,5,FALSE),0))</f>
        <v/>
      </c>
      <c r="F4786" s="48">
        <f>IF(D4786="","",IFERROR(D4786*E4786/12,0))</f>
        <v/>
      </c>
      <c r="G4786" s="48">
        <f>IF(D4786="","",MIN(IFERROR(VLOOKUP(B4786,'Debt Inputs'!$A$6:$M$105,7,FALSE),0),D4786+F4786))</f>
        <v/>
      </c>
      <c r="H4786" s="48">
        <f>IF(D4786="","",IF(L4786=1,MAX(0,'Debt Inputs'!$B$2-SUM($G$4706:$G$4805)),0))</f>
        <v/>
      </c>
      <c r="I4786" s="48">
        <f>IF(D4786="","",MIN(D4786+F4786,G4786+H4786))</f>
        <v/>
      </c>
      <c r="J4786" s="48">
        <f>IF(D4786="","",MIN(D4786,MAX(0,I4786-F4786)))</f>
        <v/>
      </c>
      <c r="K4786" s="48">
        <f>IF(D4786="","",MAX(0,D4786+F4786-I4786))</f>
        <v/>
      </c>
      <c r="L4786" s="18">
        <f>IF(D4786="","",IF(D4786&lt;=0,"",1+COUNTIFS($D$4706:$D$4805,"&gt;0",$E$4706:$E$4805,"&gt;"&amp;E4786)))</f>
        <v/>
      </c>
      <c r="M4786" s="18">
        <f>IF(D4786="","",IF(AND(K4786&gt;0,L4786=1),"Yes","No"))</f>
        <v/>
      </c>
      <c r="N4786" s="48">
        <f>IF(D4786="","",N4686+F4786)</f>
        <v/>
      </c>
      <c r="O4786" s="47">
        <f>IF(D4786="","",IF(AND(K4786=0,K4686&gt;0),C4786,""))</f>
        <v/>
      </c>
    </row>
    <row r="4787">
      <c r="A4787" s="49">
        <f>IF(B4787="","",DATE(YEAR('Debt Inputs'!$E$2),MONTH('Debt Inputs'!$E$2)+47,1))</f>
        <v/>
      </c>
      <c r="B4787" s="23">
        <f>IF('Debt Inputs'!A87="","",'Debt Inputs'!A87)</f>
        <v/>
      </c>
      <c r="C4787" s="24">
        <f>IF(B4787="","",IFERROR(VLOOKUP(B4787,'Debt Inputs'!$A$6:$M$105,2,FALSE),""))</f>
        <v/>
      </c>
      <c r="D4787" s="50">
        <f>IF(B4787="","",K4687)</f>
        <v/>
      </c>
      <c r="E4787" s="26">
        <f>IF(B4787="","",IFERROR(VLOOKUP(B4787,'Debt Inputs'!$A$6:$M$105,5,FALSE),0))</f>
        <v/>
      </c>
      <c r="F4787" s="50">
        <f>IF(D4787="","",IFERROR(D4787*E4787/12,0))</f>
        <v/>
      </c>
      <c r="G4787" s="50">
        <f>IF(D4787="","",MIN(IFERROR(VLOOKUP(B4787,'Debt Inputs'!$A$6:$M$105,7,FALSE),0),D4787+F4787))</f>
        <v/>
      </c>
      <c r="H4787" s="50">
        <f>IF(D4787="","",IF(L4787=1,MAX(0,'Debt Inputs'!$B$2-SUM($G$4706:$G$4805)),0))</f>
        <v/>
      </c>
      <c r="I4787" s="50">
        <f>IF(D4787="","",MIN(D4787+F4787,G4787+H4787))</f>
        <v/>
      </c>
      <c r="J4787" s="50">
        <f>IF(D4787="","",MIN(D4787,MAX(0,I4787-F4787)))</f>
        <v/>
      </c>
      <c r="K4787" s="50">
        <f>IF(D4787="","",MAX(0,D4787+F4787-I4787))</f>
        <v/>
      </c>
      <c r="L4787" s="23">
        <f>IF(D4787="","",IF(D4787&lt;=0,"",1+COUNTIFS($D$4706:$D$4805,"&gt;0",$E$4706:$E$4805,"&gt;"&amp;E4787)))</f>
        <v/>
      </c>
      <c r="M4787" s="23">
        <f>IF(D4787="","",IF(AND(K4787&gt;0,L4787=1),"Yes","No"))</f>
        <v/>
      </c>
      <c r="N4787" s="50">
        <f>IF(D4787="","",N4687+F4787)</f>
        <v/>
      </c>
      <c r="O4787" s="49">
        <f>IF(D4787="","",IF(AND(K4787=0,K4687&gt;0),C4787,""))</f>
        <v/>
      </c>
    </row>
    <row r="4788">
      <c r="A4788" s="47">
        <f>IF(B4788="","",DATE(YEAR('Debt Inputs'!$E$2),MONTH('Debt Inputs'!$E$2)+47,1))</f>
        <v/>
      </c>
      <c r="B4788" s="18">
        <f>IF('Debt Inputs'!A88="","",'Debt Inputs'!A88)</f>
        <v/>
      </c>
      <c r="C4788" s="19">
        <f>IF(B4788="","",IFERROR(VLOOKUP(B4788,'Debt Inputs'!$A$6:$M$105,2,FALSE),""))</f>
        <v/>
      </c>
      <c r="D4788" s="48">
        <f>IF(B4788="","",K4688)</f>
        <v/>
      </c>
      <c r="E4788" s="21">
        <f>IF(B4788="","",IFERROR(VLOOKUP(B4788,'Debt Inputs'!$A$6:$M$105,5,FALSE),0))</f>
        <v/>
      </c>
      <c r="F4788" s="48">
        <f>IF(D4788="","",IFERROR(D4788*E4788/12,0))</f>
        <v/>
      </c>
      <c r="G4788" s="48">
        <f>IF(D4788="","",MIN(IFERROR(VLOOKUP(B4788,'Debt Inputs'!$A$6:$M$105,7,FALSE),0),D4788+F4788))</f>
        <v/>
      </c>
      <c r="H4788" s="48">
        <f>IF(D4788="","",IF(L4788=1,MAX(0,'Debt Inputs'!$B$2-SUM($G$4706:$G$4805)),0))</f>
        <v/>
      </c>
      <c r="I4788" s="48">
        <f>IF(D4788="","",MIN(D4788+F4788,G4788+H4788))</f>
        <v/>
      </c>
      <c r="J4788" s="48">
        <f>IF(D4788="","",MIN(D4788,MAX(0,I4788-F4788)))</f>
        <v/>
      </c>
      <c r="K4788" s="48">
        <f>IF(D4788="","",MAX(0,D4788+F4788-I4788))</f>
        <v/>
      </c>
      <c r="L4788" s="18">
        <f>IF(D4788="","",IF(D4788&lt;=0,"",1+COUNTIFS($D$4706:$D$4805,"&gt;0",$E$4706:$E$4805,"&gt;"&amp;E4788)))</f>
        <v/>
      </c>
      <c r="M4788" s="18">
        <f>IF(D4788="","",IF(AND(K4788&gt;0,L4788=1),"Yes","No"))</f>
        <v/>
      </c>
      <c r="N4788" s="48">
        <f>IF(D4788="","",N4688+F4788)</f>
        <v/>
      </c>
      <c r="O4788" s="47">
        <f>IF(D4788="","",IF(AND(K4788=0,K4688&gt;0),C4788,""))</f>
        <v/>
      </c>
    </row>
    <row r="4789">
      <c r="A4789" s="49">
        <f>IF(B4789="","",DATE(YEAR('Debt Inputs'!$E$2),MONTH('Debt Inputs'!$E$2)+47,1))</f>
        <v/>
      </c>
      <c r="B4789" s="23">
        <f>IF('Debt Inputs'!A89="","",'Debt Inputs'!A89)</f>
        <v/>
      </c>
      <c r="C4789" s="24">
        <f>IF(B4789="","",IFERROR(VLOOKUP(B4789,'Debt Inputs'!$A$6:$M$105,2,FALSE),""))</f>
        <v/>
      </c>
      <c r="D4789" s="50">
        <f>IF(B4789="","",K4689)</f>
        <v/>
      </c>
      <c r="E4789" s="26">
        <f>IF(B4789="","",IFERROR(VLOOKUP(B4789,'Debt Inputs'!$A$6:$M$105,5,FALSE),0))</f>
        <v/>
      </c>
      <c r="F4789" s="50">
        <f>IF(D4789="","",IFERROR(D4789*E4789/12,0))</f>
        <v/>
      </c>
      <c r="G4789" s="50">
        <f>IF(D4789="","",MIN(IFERROR(VLOOKUP(B4789,'Debt Inputs'!$A$6:$M$105,7,FALSE),0),D4789+F4789))</f>
        <v/>
      </c>
      <c r="H4789" s="50">
        <f>IF(D4789="","",IF(L4789=1,MAX(0,'Debt Inputs'!$B$2-SUM($G$4706:$G$4805)),0))</f>
        <v/>
      </c>
      <c r="I4789" s="50">
        <f>IF(D4789="","",MIN(D4789+F4789,G4789+H4789))</f>
        <v/>
      </c>
      <c r="J4789" s="50">
        <f>IF(D4789="","",MIN(D4789,MAX(0,I4789-F4789)))</f>
        <v/>
      </c>
      <c r="K4789" s="50">
        <f>IF(D4789="","",MAX(0,D4789+F4789-I4789))</f>
        <v/>
      </c>
      <c r="L4789" s="23">
        <f>IF(D4789="","",IF(D4789&lt;=0,"",1+COUNTIFS($D$4706:$D$4805,"&gt;0",$E$4706:$E$4805,"&gt;"&amp;E4789)))</f>
        <v/>
      </c>
      <c r="M4789" s="23">
        <f>IF(D4789="","",IF(AND(K4789&gt;0,L4789=1),"Yes","No"))</f>
        <v/>
      </c>
      <c r="N4789" s="50">
        <f>IF(D4789="","",N4689+F4789)</f>
        <v/>
      </c>
      <c r="O4789" s="49">
        <f>IF(D4789="","",IF(AND(K4789=0,K4689&gt;0),C4789,""))</f>
        <v/>
      </c>
    </row>
    <row r="4790">
      <c r="A4790" s="47">
        <f>IF(B4790="","",DATE(YEAR('Debt Inputs'!$E$2),MONTH('Debt Inputs'!$E$2)+47,1))</f>
        <v/>
      </c>
      <c r="B4790" s="18">
        <f>IF('Debt Inputs'!A90="","",'Debt Inputs'!A90)</f>
        <v/>
      </c>
      <c r="C4790" s="19">
        <f>IF(B4790="","",IFERROR(VLOOKUP(B4790,'Debt Inputs'!$A$6:$M$105,2,FALSE),""))</f>
        <v/>
      </c>
      <c r="D4790" s="48">
        <f>IF(B4790="","",K4690)</f>
        <v/>
      </c>
      <c r="E4790" s="21">
        <f>IF(B4790="","",IFERROR(VLOOKUP(B4790,'Debt Inputs'!$A$6:$M$105,5,FALSE),0))</f>
        <v/>
      </c>
      <c r="F4790" s="48">
        <f>IF(D4790="","",IFERROR(D4790*E4790/12,0))</f>
        <v/>
      </c>
      <c r="G4790" s="48">
        <f>IF(D4790="","",MIN(IFERROR(VLOOKUP(B4790,'Debt Inputs'!$A$6:$M$105,7,FALSE),0),D4790+F4790))</f>
        <v/>
      </c>
      <c r="H4790" s="48">
        <f>IF(D4790="","",IF(L4790=1,MAX(0,'Debt Inputs'!$B$2-SUM($G$4706:$G$4805)),0))</f>
        <v/>
      </c>
      <c r="I4790" s="48">
        <f>IF(D4790="","",MIN(D4790+F4790,G4790+H4790))</f>
        <v/>
      </c>
      <c r="J4790" s="48">
        <f>IF(D4790="","",MIN(D4790,MAX(0,I4790-F4790)))</f>
        <v/>
      </c>
      <c r="K4790" s="48">
        <f>IF(D4790="","",MAX(0,D4790+F4790-I4790))</f>
        <v/>
      </c>
      <c r="L4790" s="18">
        <f>IF(D4790="","",IF(D4790&lt;=0,"",1+COUNTIFS($D$4706:$D$4805,"&gt;0",$E$4706:$E$4805,"&gt;"&amp;E4790)))</f>
        <v/>
      </c>
      <c r="M4790" s="18">
        <f>IF(D4790="","",IF(AND(K4790&gt;0,L4790=1),"Yes","No"))</f>
        <v/>
      </c>
      <c r="N4790" s="48">
        <f>IF(D4790="","",N4690+F4790)</f>
        <v/>
      </c>
      <c r="O4790" s="47">
        <f>IF(D4790="","",IF(AND(K4790=0,K4690&gt;0),C4790,""))</f>
        <v/>
      </c>
    </row>
    <row r="4791">
      <c r="A4791" s="49">
        <f>IF(B4791="","",DATE(YEAR('Debt Inputs'!$E$2),MONTH('Debt Inputs'!$E$2)+47,1))</f>
        <v/>
      </c>
      <c r="B4791" s="23">
        <f>IF('Debt Inputs'!A91="","",'Debt Inputs'!A91)</f>
        <v/>
      </c>
      <c r="C4791" s="24">
        <f>IF(B4791="","",IFERROR(VLOOKUP(B4791,'Debt Inputs'!$A$6:$M$105,2,FALSE),""))</f>
        <v/>
      </c>
      <c r="D4791" s="50">
        <f>IF(B4791="","",K4691)</f>
        <v/>
      </c>
      <c r="E4791" s="26">
        <f>IF(B4791="","",IFERROR(VLOOKUP(B4791,'Debt Inputs'!$A$6:$M$105,5,FALSE),0))</f>
        <v/>
      </c>
      <c r="F4791" s="50">
        <f>IF(D4791="","",IFERROR(D4791*E4791/12,0))</f>
        <v/>
      </c>
      <c r="G4791" s="50">
        <f>IF(D4791="","",MIN(IFERROR(VLOOKUP(B4791,'Debt Inputs'!$A$6:$M$105,7,FALSE),0),D4791+F4791))</f>
        <v/>
      </c>
      <c r="H4791" s="50">
        <f>IF(D4791="","",IF(L4791=1,MAX(0,'Debt Inputs'!$B$2-SUM($G$4706:$G$4805)),0))</f>
        <v/>
      </c>
      <c r="I4791" s="50">
        <f>IF(D4791="","",MIN(D4791+F4791,G4791+H4791))</f>
        <v/>
      </c>
      <c r="J4791" s="50">
        <f>IF(D4791="","",MIN(D4791,MAX(0,I4791-F4791)))</f>
        <v/>
      </c>
      <c r="K4791" s="50">
        <f>IF(D4791="","",MAX(0,D4791+F4791-I4791))</f>
        <v/>
      </c>
      <c r="L4791" s="23">
        <f>IF(D4791="","",IF(D4791&lt;=0,"",1+COUNTIFS($D$4706:$D$4805,"&gt;0",$E$4706:$E$4805,"&gt;"&amp;E4791)))</f>
        <v/>
      </c>
      <c r="M4791" s="23">
        <f>IF(D4791="","",IF(AND(K4791&gt;0,L4791=1),"Yes","No"))</f>
        <v/>
      </c>
      <c r="N4791" s="50">
        <f>IF(D4791="","",N4691+F4791)</f>
        <v/>
      </c>
      <c r="O4791" s="49">
        <f>IF(D4791="","",IF(AND(K4791=0,K4691&gt;0),C4791,""))</f>
        <v/>
      </c>
    </row>
    <row r="4792">
      <c r="A4792" s="47">
        <f>IF(B4792="","",DATE(YEAR('Debt Inputs'!$E$2),MONTH('Debt Inputs'!$E$2)+47,1))</f>
        <v/>
      </c>
      <c r="B4792" s="18">
        <f>IF('Debt Inputs'!A92="","",'Debt Inputs'!A92)</f>
        <v/>
      </c>
      <c r="C4792" s="19">
        <f>IF(B4792="","",IFERROR(VLOOKUP(B4792,'Debt Inputs'!$A$6:$M$105,2,FALSE),""))</f>
        <v/>
      </c>
      <c r="D4792" s="48">
        <f>IF(B4792="","",K4692)</f>
        <v/>
      </c>
      <c r="E4792" s="21">
        <f>IF(B4792="","",IFERROR(VLOOKUP(B4792,'Debt Inputs'!$A$6:$M$105,5,FALSE),0))</f>
        <v/>
      </c>
      <c r="F4792" s="48">
        <f>IF(D4792="","",IFERROR(D4792*E4792/12,0))</f>
        <v/>
      </c>
      <c r="G4792" s="48">
        <f>IF(D4792="","",MIN(IFERROR(VLOOKUP(B4792,'Debt Inputs'!$A$6:$M$105,7,FALSE),0),D4792+F4792))</f>
        <v/>
      </c>
      <c r="H4792" s="48">
        <f>IF(D4792="","",IF(L4792=1,MAX(0,'Debt Inputs'!$B$2-SUM($G$4706:$G$4805)),0))</f>
        <v/>
      </c>
      <c r="I4792" s="48">
        <f>IF(D4792="","",MIN(D4792+F4792,G4792+H4792))</f>
        <v/>
      </c>
      <c r="J4792" s="48">
        <f>IF(D4792="","",MIN(D4792,MAX(0,I4792-F4792)))</f>
        <v/>
      </c>
      <c r="K4792" s="48">
        <f>IF(D4792="","",MAX(0,D4792+F4792-I4792))</f>
        <v/>
      </c>
      <c r="L4792" s="18">
        <f>IF(D4792="","",IF(D4792&lt;=0,"",1+COUNTIFS($D$4706:$D$4805,"&gt;0",$E$4706:$E$4805,"&gt;"&amp;E4792)))</f>
        <v/>
      </c>
      <c r="M4792" s="18">
        <f>IF(D4792="","",IF(AND(K4792&gt;0,L4792=1),"Yes","No"))</f>
        <v/>
      </c>
      <c r="N4792" s="48">
        <f>IF(D4792="","",N4692+F4792)</f>
        <v/>
      </c>
      <c r="O4792" s="47">
        <f>IF(D4792="","",IF(AND(K4792=0,K4692&gt;0),C4792,""))</f>
        <v/>
      </c>
    </row>
    <row r="4793">
      <c r="A4793" s="49">
        <f>IF(B4793="","",DATE(YEAR('Debt Inputs'!$E$2),MONTH('Debt Inputs'!$E$2)+47,1))</f>
        <v/>
      </c>
      <c r="B4793" s="23">
        <f>IF('Debt Inputs'!A93="","",'Debt Inputs'!A93)</f>
        <v/>
      </c>
      <c r="C4793" s="24">
        <f>IF(B4793="","",IFERROR(VLOOKUP(B4793,'Debt Inputs'!$A$6:$M$105,2,FALSE),""))</f>
        <v/>
      </c>
      <c r="D4793" s="50">
        <f>IF(B4793="","",K4693)</f>
        <v/>
      </c>
      <c r="E4793" s="26">
        <f>IF(B4793="","",IFERROR(VLOOKUP(B4793,'Debt Inputs'!$A$6:$M$105,5,FALSE),0))</f>
        <v/>
      </c>
      <c r="F4793" s="50">
        <f>IF(D4793="","",IFERROR(D4793*E4793/12,0))</f>
        <v/>
      </c>
      <c r="G4793" s="50">
        <f>IF(D4793="","",MIN(IFERROR(VLOOKUP(B4793,'Debt Inputs'!$A$6:$M$105,7,FALSE),0),D4793+F4793))</f>
        <v/>
      </c>
      <c r="H4793" s="50">
        <f>IF(D4793="","",IF(L4793=1,MAX(0,'Debt Inputs'!$B$2-SUM($G$4706:$G$4805)),0))</f>
        <v/>
      </c>
      <c r="I4793" s="50">
        <f>IF(D4793="","",MIN(D4793+F4793,G4793+H4793))</f>
        <v/>
      </c>
      <c r="J4793" s="50">
        <f>IF(D4793="","",MIN(D4793,MAX(0,I4793-F4793)))</f>
        <v/>
      </c>
      <c r="K4793" s="50">
        <f>IF(D4793="","",MAX(0,D4793+F4793-I4793))</f>
        <v/>
      </c>
      <c r="L4793" s="23">
        <f>IF(D4793="","",IF(D4793&lt;=0,"",1+COUNTIFS($D$4706:$D$4805,"&gt;0",$E$4706:$E$4805,"&gt;"&amp;E4793)))</f>
        <v/>
      </c>
      <c r="M4793" s="23">
        <f>IF(D4793="","",IF(AND(K4793&gt;0,L4793=1),"Yes","No"))</f>
        <v/>
      </c>
      <c r="N4793" s="50">
        <f>IF(D4793="","",N4693+F4793)</f>
        <v/>
      </c>
      <c r="O4793" s="49">
        <f>IF(D4793="","",IF(AND(K4793=0,K4693&gt;0),C4793,""))</f>
        <v/>
      </c>
    </row>
    <row r="4794">
      <c r="A4794" s="47">
        <f>IF(B4794="","",DATE(YEAR('Debt Inputs'!$E$2),MONTH('Debt Inputs'!$E$2)+47,1))</f>
        <v/>
      </c>
      <c r="B4794" s="18">
        <f>IF('Debt Inputs'!A94="","",'Debt Inputs'!A94)</f>
        <v/>
      </c>
      <c r="C4794" s="19">
        <f>IF(B4794="","",IFERROR(VLOOKUP(B4794,'Debt Inputs'!$A$6:$M$105,2,FALSE),""))</f>
        <v/>
      </c>
      <c r="D4794" s="48">
        <f>IF(B4794="","",K4694)</f>
        <v/>
      </c>
      <c r="E4794" s="21">
        <f>IF(B4794="","",IFERROR(VLOOKUP(B4794,'Debt Inputs'!$A$6:$M$105,5,FALSE),0))</f>
        <v/>
      </c>
      <c r="F4794" s="48">
        <f>IF(D4794="","",IFERROR(D4794*E4794/12,0))</f>
        <v/>
      </c>
      <c r="G4794" s="48">
        <f>IF(D4794="","",MIN(IFERROR(VLOOKUP(B4794,'Debt Inputs'!$A$6:$M$105,7,FALSE),0),D4794+F4794))</f>
        <v/>
      </c>
      <c r="H4794" s="48">
        <f>IF(D4794="","",IF(L4794=1,MAX(0,'Debt Inputs'!$B$2-SUM($G$4706:$G$4805)),0))</f>
        <v/>
      </c>
      <c r="I4794" s="48">
        <f>IF(D4794="","",MIN(D4794+F4794,G4794+H4794))</f>
        <v/>
      </c>
      <c r="J4794" s="48">
        <f>IF(D4794="","",MIN(D4794,MAX(0,I4794-F4794)))</f>
        <v/>
      </c>
      <c r="K4794" s="48">
        <f>IF(D4794="","",MAX(0,D4794+F4794-I4794))</f>
        <v/>
      </c>
      <c r="L4794" s="18">
        <f>IF(D4794="","",IF(D4794&lt;=0,"",1+COUNTIFS($D$4706:$D$4805,"&gt;0",$E$4706:$E$4805,"&gt;"&amp;E4794)))</f>
        <v/>
      </c>
      <c r="M4794" s="18">
        <f>IF(D4794="","",IF(AND(K4794&gt;0,L4794=1),"Yes","No"))</f>
        <v/>
      </c>
      <c r="N4794" s="48">
        <f>IF(D4794="","",N4694+F4794)</f>
        <v/>
      </c>
      <c r="O4794" s="47">
        <f>IF(D4794="","",IF(AND(K4794=0,K4694&gt;0),C4794,""))</f>
        <v/>
      </c>
    </row>
    <row r="4795">
      <c r="A4795" s="49">
        <f>IF(B4795="","",DATE(YEAR('Debt Inputs'!$E$2),MONTH('Debt Inputs'!$E$2)+47,1))</f>
        <v/>
      </c>
      <c r="B4795" s="23">
        <f>IF('Debt Inputs'!A95="","",'Debt Inputs'!A95)</f>
        <v/>
      </c>
      <c r="C4795" s="24">
        <f>IF(B4795="","",IFERROR(VLOOKUP(B4795,'Debt Inputs'!$A$6:$M$105,2,FALSE),""))</f>
        <v/>
      </c>
      <c r="D4795" s="50">
        <f>IF(B4795="","",K4695)</f>
        <v/>
      </c>
      <c r="E4795" s="26">
        <f>IF(B4795="","",IFERROR(VLOOKUP(B4795,'Debt Inputs'!$A$6:$M$105,5,FALSE),0))</f>
        <v/>
      </c>
      <c r="F4795" s="50">
        <f>IF(D4795="","",IFERROR(D4795*E4795/12,0))</f>
        <v/>
      </c>
      <c r="G4795" s="50">
        <f>IF(D4795="","",MIN(IFERROR(VLOOKUP(B4795,'Debt Inputs'!$A$6:$M$105,7,FALSE),0),D4795+F4795))</f>
        <v/>
      </c>
      <c r="H4795" s="50">
        <f>IF(D4795="","",IF(L4795=1,MAX(0,'Debt Inputs'!$B$2-SUM($G$4706:$G$4805)),0))</f>
        <v/>
      </c>
      <c r="I4795" s="50">
        <f>IF(D4795="","",MIN(D4795+F4795,G4795+H4795))</f>
        <v/>
      </c>
      <c r="J4795" s="50">
        <f>IF(D4795="","",MIN(D4795,MAX(0,I4795-F4795)))</f>
        <v/>
      </c>
      <c r="K4795" s="50">
        <f>IF(D4795="","",MAX(0,D4795+F4795-I4795))</f>
        <v/>
      </c>
      <c r="L4795" s="23">
        <f>IF(D4795="","",IF(D4795&lt;=0,"",1+COUNTIFS($D$4706:$D$4805,"&gt;0",$E$4706:$E$4805,"&gt;"&amp;E4795)))</f>
        <v/>
      </c>
      <c r="M4795" s="23">
        <f>IF(D4795="","",IF(AND(K4795&gt;0,L4795=1),"Yes","No"))</f>
        <v/>
      </c>
      <c r="N4795" s="50">
        <f>IF(D4795="","",N4695+F4795)</f>
        <v/>
      </c>
      <c r="O4795" s="49">
        <f>IF(D4795="","",IF(AND(K4795=0,K4695&gt;0),C4795,""))</f>
        <v/>
      </c>
    </row>
    <row r="4796">
      <c r="A4796" s="47">
        <f>IF(B4796="","",DATE(YEAR('Debt Inputs'!$E$2),MONTH('Debt Inputs'!$E$2)+47,1))</f>
        <v/>
      </c>
      <c r="B4796" s="18">
        <f>IF('Debt Inputs'!A96="","",'Debt Inputs'!A96)</f>
        <v/>
      </c>
      <c r="C4796" s="19">
        <f>IF(B4796="","",IFERROR(VLOOKUP(B4796,'Debt Inputs'!$A$6:$M$105,2,FALSE),""))</f>
        <v/>
      </c>
      <c r="D4796" s="48">
        <f>IF(B4796="","",K4696)</f>
        <v/>
      </c>
      <c r="E4796" s="21">
        <f>IF(B4796="","",IFERROR(VLOOKUP(B4796,'Debt Inputs'!$A$6:$M$105,5,FALSE),0))</f>
        <v/>
      </c>
      <c r="F4796" s="48">
        <f>IF(D4796="","",IFERROR(D4796*E4796/12,0))</f>
        <v/>
      </c>
      <c r="G4796" s="48">
        <f>IF(D4796="","",MIN(IFERROR(VLOOKUP(B4796,'Debt Inputs'!$A$6:$M$105,7,FALSE),0),D4796+F4796))</f>
        <v/>
      </c>
      <c r="H4796" s="48">
        <f>IF(D4796="","",IF(L4796=1,MAX(0,'Debt Inputs'!$B$2-SUM($G$4706:$G$4805)),0))</f>
        <v/>
      </c>
      <c r="I4796" s="48">
        <f>IF(D4796="","",MIN(D4796+F4796,G4796+H4796))</f>
        <v/>
      </c>
      <c r="J4796" s="48">
        <f>IF(D4796="","",MIN(D4796,MAX(0,I4796-F4796)))</f>
        <v/>
      </c>
      <c r="K4796" s="48">
        <f>IF(D4796="","",MAX(0,D4796+F4796-I4796))</f>
        <v/>
      </c>
      <c r="L4796" s="18">
        <f>IF(D4796="","",IF(D4796&lt;=0,"",1+COUNTIFS($D$4706:$D$4805,"&gt;0",$E$4706:$E$4805,"&gt;"&amp;E4796)))</f>
        <v/>
      </c>
      <c r="M4796" s="18">
        <f>IF(D4796="","",IF(AND(K4796&gt;0,L4796=1),"Yes","No"))</f>
        <v/>
      </c>
      <c r="N4796" s="48">
        <f>IF(D4796="","",N4696+F4796)</f>
        <v/>
      </c>
      <c r="O4796" s="47">
        <f>IF(D4796="","",IF(AND(K4796=0,K4696&gt;0),C4796,""))</f>
        <v/>
      </c>
    </row>
    <row r="4797">
      <c r="A4797" s="49">
        <f>IF(B4797="","",DATE(YEAR('Debt Inputs'!$E$2),MONTH('Debt Inputs'!$E$2)+47,1))</f>
        <v/>
      </c>
      <c r="B4797" s="23">
        <f>IF('Debt Inputs'!A97="","",'Debt Inputs'!A97)</f>
        <v/>
      </c>
      <c r="C4797" s="24">
        <f>IF(B4797="","",IFERROR(VLOOKUP(B4797,'Debt Inputs'!$A$6:$M$105,2,FALSE),""))</f>
        <v/>
      </c>
      <c r="D4797" s="50">
        <f>IF(B4797="","",K4697)</f>
        <v/>
      </c>
      <c r="E4797" s="26">
        <f>IF(B4797="","",IFERROR(VLOOKUP(B4797,'Debt Inputs'!$A$6:$M$105,5,FALSE),0))</f>
        <v/>
      </c>
      <c r="F4797" s="50">
        <f>IF(D4797="","",IFERROR(D4797*E4797/12,0))</f>
        <v/>
      </c>
      <c r="G4797" s="50">
        <f>IF(D4797="","",MIN(IFERROR(VLOOKUP(B4797,'Debt Inputs'!$A$6:$M$105,7,FALSE),0),D4797+F4797))</f>
        <v/>
      </c>
      <c r="H4797" s="50">
        <f>IF(D4797="","",IF(L4797=1,MAX(0,'Debt Inputs'!$B$2-SUM($G$4706:$G$4805)),0))</f>
        <v/>
      </c>
      <c r="I4797" s="50">
        <f>IF(D4797="","",MIN(D4797+F4797,G4797+H4797))</f>
        <v/>
      </c>
      <c r="J4797" s="50">
        <f>IF(D4797="","",MIN(D4797,MAX(0,I4797-F4797)))</f>
        <v/>
      </c>
      <c r="K4797" s="50">
        <f>IF(D4797="","",MAX(0,D4797+F4797-I4797))</f>
        <v/>
      </c>
      <c r="L4797" s="23">
        <f>IF(D4797="","",IF(D4797&lt;=0,"",1+COUNTIFS($D$4706:$D$4805,"&gt;0",$E$4706:$E$4805,"&gt;"&amp;E4797)))</f>
        <v/>
      </c>
      <c r="M4797" s="23">
        <f>IF(D4797="","",IF(AND(K4797&gt;0,L4797=1),"Yes","No"))</f>
        <v/>
      </c>
      <c r="N4797" s="50">
        <f>IF(D4797="","",N4697+F4797)</f>
        <v/>
      </c>
      <c r="O4797" s="49">
        <f>IF(D4797="","",IF(AND(K4797=0,K4697&gt;0),C4797,""))</f>
        <v/>
      </c>
    </row>
    <row r="4798">
      <c r="A4798" s="47">
        <f>IF(B4798="","",DATE(YEAR('Debt Inputs'!$E$2),MONTH('Debt Inputs'!$E$2)+47,1))</f>
        <v/>
      </c>
      <c r="B4798" s="18">
        <f>IF('Debt Inputs'!A98="","",'Debt Inputs'!A98)</f>
        <v/>
      </c>
      <c r="C4798" s="19">
        <f>IF(B4798="","",IFERROR(VLOOKUP(B4798,'Debt Inputs'!$A$6:$M$105,2,FALSE),""))</f>
        <v/>
      </c>
      <c r="D4798" s="48">
        <f>IF(B4798="","",K4698)</f>
        <v/>
      </c>
      <c r="E4798" s="21">
        <f>IF(B4798="","",IFERROR(VLOOKUP(B4798,'Debt Inputs'!$A$6:$M$105,5,FALSE),0))</f>
        <v/>
      </c>
      <c r="F4798" s="48">
        <f>IF(D4798="","",IFERROR(D4798*E4798/12,0))</f>
        <v/>
      </c>
      <c r="G4798" s="48">
        <f>IF(D4798="","",MIN(IFERROR(VLOOKUP(B4798,'Debt Inputs'!$A$6:$M$105,7,FALSE),0),D4798+F4798))</f>
        <v/>
      </c>
      <c r="H4798" s="48">
        <f>IF(D4798="","",IF(L4798=1,MAX(0,'Debt Inputs'!$B$2-SUM($G$4706:$G$4805)),0))</f>
        <v/>
      </c>
      <c r="I4798" s="48">
        <f>IF(D4798="","",MIN(D4798+F4798,G4798+H4798))</f>
        <v/>
      </c>
      <c r="J4798" s="48">
        <f>IF(D4798="","",MIN(D4798,MAX(0,I4798-F4798)))</f>
        <v/>
      </c>
      <c r="K4798" s="48">
        <f>IF(D4798="","",MAX(0,D4798+F4798-I4798))</f>
        <v/>
      </c>
      <c r="L4798" s="18">
        <f>IF(D4798="","",IF(D4798&lt;=0,"",1+COUNTIFS($D$4706:$D$4805,"&gt;0",$E$4706:$E$4805,"&gt;"&amp;E4798)))</f>
        <v/>
      </c>
      <c r="M4798" s="18">
        <f>IF(D4798="","",IF(AND(K4798&gt;0,L4798=1),"Yes","No"))</f>
        <v/>
      </c>
      <c r="N4798" s="48">
        <f>IF(D4798="","",N4698+F4798)</f>
        <v/>
      </c>
      <c r="O4798" s="47">
        <f>IF(D4798="","",IF(AND(K4798=0,K4698&gt;0),C4798,""))</f>
        <v/>
      </c>
    </row>
    <row r="4799">
      <c r="A4799" s="49">
        <f>IF(B4799="","",DATE(YEAR('Debt Inputs'!$E$2),MONTH('Debt Inputs'!$E$2)+47,1))</f>
        <v/>
      </c>
      <c r="B4799" s="23">
        <f>IF('Debt Inputs'!A99="","",'Debt Inputs'!A99)</f>
        <v/>
      </c>
      <c r="C4799" s="24">
        <f>IF(B4799="","",IFERROR(VLOOKUP(B4799,'Debt Inputs'!$A$6:$M$105,2,FALSE),""))</f>
        <v/>
      </c>
      <c r="D4799" s="50">
        <f>IF(B4799="","",K4699)</f>
        <v/>
      </c>
      <c r="E4799" s="26">
        <f>IF(B4799="","",IFERROR(VLOOKUP(B4799,'Debt Inputs'!$A$6:$M$105,5,FALSE),0))</f>
        <v/>
      </c>
      <c r="F4799" s="50">
        <f>IF(D4799="","",IFERROR(D4799*E4799/12,0))</f>
        <v/>
      </c>
      <c r="G4799" s="50">
        <f>IF(D4799="","",MIN(IFERROR(VLOOKUP(B4799,'Debt Inputs'!$A$6:$M$105,7,FALSE),0),D4799+F4799))</f>
        <v/>
      </c>
      <c r="H4799" s="50">
        <f>IF(D4799="","",IF(L4799=1,MAX(0,'Debt Inputs'!$B$2-SUM($G$4706:$G$4805)),0))</f>
        <v/>
      </c>
      <c r="I4799" s="50">
        <f>IF(D4799="","",MIN(D4799+F4799,G4799+H4799))</f>
        <v/>
      </c>
      <c r="J4799" s="50">
        <f>IF(D4799="","",MIN(D4799,MAX(0,I4799-F4799)))</f>
        <v/>
      </c>
      <c r="K4799" s="50">
        <f>IF(D4799="","",MAX(0,D4799+F4799-I4799))</f>
        <v/>
      </c>
      <c r="L4799" s="23">
        <f>IF(D4799="","",IF(D4799&lt;=0,"",1+COUNTIFS($D$4706:$D$4805,"&gt;0",$E$4706:$E$4805,"&gt;"&amp;E4799)))</f>
        <v/>
      </c>
      <c r="M4799" s="23">
        <f>IF(D4799="","",IF(AND(K4799&gt;0,L4799=1),"Yes","No"))</f>
        <v/>
      </c>
      <c r="N4799" s="50">
        <f>IF(D4799="","",N4699+F4799)</f>
        <v/>
      </c>
      <c r="O4799" s="49">
        <f>IF(D4799="","",IF(AND(K4799=0,K4699&gt;0),C4799,""))</f>
        <v/>
      </c>
    </row>
    <row r="4800">
      <c r="A4800" s="47">
        <f>IF(B4800="","",DATE(YEAR('Debt Inputs'!$E$2),MONTH('Debt Inputs'!$E$2)+47,1))</f>
        <v/>
      </c>
      <c r="B4800" s="18">
        <f>IF('Debt Inputs'!A100="","",'Debt Inputs'!A100)</f>
        <v/>
      </c>
      <c r="C4800" s="19">
        <f>IF(B4800="","",IFERROR(VLOOKUP(B4800,'Debt Inputs'!$A$6:$M$105,2,FALSE),""))</f>
        <v/>
      </c>
      <c r="D4800" s="48">
        <f>IF(B4800="","",K4700)</f>
        <v/>
      </c>
      <c r="E4800" s="21">
        <f>IF(B4800="","",IFERROR(VLOOKUP(B4800,'Debt Inputs'!$A$6:$M$105,5,FALSE),0))</f>
        <v/>
      </c>
      <c r="F4800" s="48">
        <f>IF(D4800="","",IFERROR(D4800*E4800/12,0))</f>
        <v/>
      </c>
      <c r="G4800" s="48">
        <f>IF(D4800="","",MIN(IFERROR(VLOOKUP(B4800,'Debt Inputs'!$A$6:$M$105,7,FALSE),0),D4800+F4800))</f>
        <v/>
      </c>
      <c r="H4800" s="48">
        <f>IF(D4800="","",IF(L4800=1,MAX(0,'Debt Inputs'!$B$2-SUM($G$4706:$G$4805)),0))</f>
        <v/>
      </c>
      <c r="I4800" s="48">
        <f>IF(D4800="","",MIN(D4800+F4800,G4800+H4800))</f>
        <v/>
      </c>
      <c r="J4800" s="48">
        <f>IF(D4800="","",MIN(D4800,MAX(0,I4800-F4800)))</f>
        <v/>
      </c>
      <c r="K4800" s="48">
        <f>IF(D4800="","",MAX(0,D4800+F4800-I4800))</f>
        <v/>
      </c>
      <c r="L4800" s="18">
        <f>IF(D4800="","",IF(D4800&lt;=0,"",1+COUNTIFS($D$4706:$D$4805,"&gt;0",$E$4706:$E$4805,"&gt;"&amp;E4800)))</f>
        <v/>
      </c>
      <c r="M4800" s="18">
        <f>IF(D4800="","",IF(AND(K4800&gt;0,L4800=1),"Yes","No"))</f>
        <v/>
      </c>
      <c r="N4800" s="48">
        <f>IF(D4800="","",N4700+F4800)</f>
        <v/>
      </c>
      <c r="O4800" s="47">
        <f>IF(D4800="","",IF(AND(K4800=0,K4700&gt;0),C4800,""))</f>
        <v/>
      </c>
    </row>
    <row r="4801">
      <c r="A4801" s="49">
        <f>IF(B4801="","",DATE(YEAR('Debt Inputs'!$E$2),MONTH('Debt Inputs'!$E$2)+47,1))</f>
        <v/>
      </c>
      <c r="B4801" s="23">
        <f>IF('Debt Inputs'!A101="","",'Debt Inputs'!A101)</f>
        <v/>
      </c>
      <c r="C4801" s="24">
        <f>IF(B4801="","",IFERROR(VLOOKUP(B4801,'Debt Inputs'!$A$6:$M$105,2,FALSE),""))</f>
        <v/>
      </c>
      <c r="D4801" s="50">
        <f>IF(B4801="","",K4701)</f>
        <v/>
      </c>
      <c r="E4801" s="26">
        <f>IF(B4801="","",IFERROR(VLOOKUP(B4801,'Debt Inputs'!$A$6:$M$105,5,FALSE),0))</f>
        <v/>
      </c>
      <c r="F4801" s="50">
        <f>IF(D4801="","",IFERROR(D4801*E4801/12,0))</f>
        <v/>
      </c>
      <c r="G4801" s="50">
        <f>IF(D4801="","",MIN(IFERROR(VLOOKUP(B4801,'Debt Inputs'!$A$6:$M$105,7,FALSE),0),D4801+F4801))</f>
        <v/>
      </c>
      <c r="H4801" s="50">
        <f>IF(D4801="","",IF(L4801=1,MAX(0,'Debt Inputs'!$B$2-SUM($G$4706:$G$4805)),0))</f>
        <v/>
      </c>
      <c r="I4801" s="50">
        <f>IF(D4801="","",MIN(D4801+F4801,G4801+H4801))</f>
        <v/>
      </c>
      <c r="J4801" s="50">
        <f>IF(D4801="","",MIN(D4801,MAX(0,I4801-F4801)))</f>
        <v/>
      </c>
      <c r="K4801" s="50">
        <f>IF(D4801="","",MAX(0,D4801+F4801-I4801))</f>
        <v/>
      </c>
      <c r="L4801" s="23">
        <f>IF(D4801="","",IF(D4801&lt;=0,"",1+COUNTIFS($D$4706:$D$4805,"&gt;0",$E$4706:$E$4805,"&gt;"&amp;E4801)))</f>
        <v/>
      </c>
      <c r="M4801" s="23">
        <f>IF(D4801="","",IF(AND(K4801&gt;0,L4801=1),"Yes","No"))</f>
        <v/>
      </c>
      <c r="N4801" s="50">
        <f>IF(D4801="","",N4701+F4801)</f>
        <v/>
      </c>
      <c r="O4801" s="49">
        <f>IF(D4801="","",IF(AND(K4801=0,K4701&gt;0),C4801,""))</f>
        <v/>
      </c>
    </row>
    <row r="4802">
      <c r="A4802" s="47">
        <f>IF(B4802="","",DATE(YEAR('Debt Inputs'!$E$2),MONTH('Debt Inputs'!$E$2)+47,1))</f>
        <v/>
      </c>
      <c r="B4802" s="18">
        <f>IF('Debt Inputs'!A102="","",'Debt Inputs'!A102)</f>
        <v/>
      </c>
      <c r="C4802" s="19">
        <f>IF(B4802="","",IFERROR(VLOOKUP(B4802,'Debt Inputs'!$A$6:$M$105,2,FALSE),""))</f>
        <v/>
      </c>
      <c r="D4802" s="48">
        <f>IF(B4802="","",K4702)</f>
        <v/>
      </c>
      <c r="E4802" s="21">
        <f>IF(B4802="","",IFERROR(VLOOKUP(B4802,'Debt Inputs'!$A$6:$M$105,5,FALSE),0))</f>
        <v/>
      </c>
      <c r="F4802" s="48">
        <f>IF(D4802="","",IFERROR(D4802*E4802/12,0))</f>
        <v/>
      </c>
      <c r="G4802" s="48">
        <f>IF(D4802="","",MIN(IFERROR(VLOOKUP(B4802,'Debt Inputs'!$A$6:$M$105,7,FALSE),0),D4802+F4802))</f>
        <v/>
      </c>
      <c r="H4802" s="48">
        <f>IF(D4802="","",IF(L4802=1,MAX(0,'Debt Inputs'!$B$2-SUM($G$4706:$G$4805)),0))</f>
        <v/>
      </c>
      <c r="I4802" s="48">
        <f>IF(D4802="","",MIN(D4802+F4802,G4802+H4802))</f>
        <v/>
      </c>
      <c r="J4802" s="48">
        <f>IF(D4802="","",MIN(D4802,MAX(0,I4802-F4802)))</f>
        <v/>
      </c>
      <c r="K4802" s="48">
        <f>IF(D4802="","",MAX(0,D4802+F4802-I4802))</f>
        <v/>
      </c>
      <c r="L4802" s="18">
        <f>IF(D4802="","",IF(D4802&lt;=0,"",1+COUNTIFS($D$4706:$D$4805,"&gt;0",$E$4706:$E$4805,"&gt;"&amp;E4802)))</f>
        <v/>
      </c>
      <c r="M4802" s="18">
        <f>IF(D4802="","",IF(AND(K4802&gt;0,L4802=1),"Yes","No"))</f>
        <v/>
      </c>
      <c r="N4802" s="48">
        <f>IF(D4802="","",N4702+F4802)</f>
        <v/>
      </c>
      <c r="O4802" s="47">
        <f>IF(D4802="","",IF(AND(K4802=0,K4702&gt;0),C4802,""))</f>
        <v/>
      </c>
    </row>
    <row r="4803">
      <c r="A4803" s="49">
        <f>IF(B4803="","",DATE(YEAR('Debt Inputs'!$E$2),MONTH('Debt Inputs'!$E$2)+47,1))</f>
        <v/>
      </c>
      <c r="B4803" s="23">
        <f>IF('Debt Inputs'!A103="","",'Debt Inputs'!A103)</f>
        <v/>
      </c>
      <c r="C4803" s="24">
        <f>IF(B4803="","",IFERROR(VLOOKUP(B4803,'Debt Inputs'!$A$6:$M$105,2,FALSE),""))</f>
        <v/>
      </c>
      <c r="D4803" s="50">
        <f>IF(B4803="","",K4703)</f>
        <v/>
      </c>
      <c r="E4803" s="26">
        <f>IF(B4803="","",IFERROR(VLOOKUP(B4803,'Debt Inputs'!$A$6:$M$105,5,FALSE),0))</f>
        <v/>
      </c>
      <c r="F4803" s="50">
        <f>IF(D4803="","",IFERROR(D4803*E4803/12,0))</f>
        <v/>
      </c>
      <c r="G4803" s="50">
        <f>IF(D4803="","",MIN(IFERROR(VLOOKUP(B4803,'Debt Inputs'!$A$6:$M$105,7,FALSE),0),D4803+F4803))</f>
        <v/>
      </c>
      <c r="H4803" s="50">
        <f>IF(D4803="","",IF(L4803=1,MAX(0,'Debt Inputs'!$B$2-SUM($G$4706:$G$4805)),0))</f>
        <v/>
      </c>
      <c r="I4803" s="50">
        <f>IF(D4803="","",MIN(D4803+F4803,G4803+H4803))</f>
        <v/>
      </c>
      <c r="J4803" s="50">
        <f>IF(D4803="","",MIN(D4803,MAX(0,I4803-F4803)))</f>
        <v/>
      </c>
      <c r="K4803" s="50">
        <f>IF(D4803="","",MAX(0,D4803+F4803-I4803))</f>
        <v/>
      </c>
      <c r="L4803" s="23">
        <f>IF(D4803="","",IF(D4803&lt;=0,"",1+COUNTIFS($D$4706:$D$4805,"&gt;0",$E$4706:$E$4805,"&gt;"&amp;E4803)))</f>
        <v/>
      </c>
      <c r="M4803" s="23">
        <f>IF(D4803="","",IF(AND(K4803&gt;0,L4803=1),"Yes","No"))</f>
        <v/>
      </c>
      <c r="N4803" s="50">
        <f>IF(D4803="","",N4703+F4803)</f>
        <v/>
      </c>
      <c r="O4803" s="49">
        <f>IF(D4803="","",IF(AND(K4803=0,K4703&gt;0),C4803,""))</f>
        <v/>
      </c>
    </row>
    <row r="4804">
      <c r="A4804" s="47">
        <f>IF(B4804="","",DATE(YEAR('Debt Inputs'!$E$2),MONTH('Debt Inputs'!$E$2)+47,1))</f>
        <v/>
      </c>
      <c r="B4804" s="18">
        <f>IF('Debt Inputs'!A104="","",'Debt Inputs'!A104)</f>
        <v/>
      </c>
      <c r="C4804" s="19">
        <f>IF(B4804="","",IFERROR(VLOOKUP(B4804,'Debt Inputs'!$A$6:$M$105,2,FALSE),""))</f>
        <v/>
      </c>
      <c r="D4804" s="48">
        <f>IF(B4804="","",K4704)</f>
        <v/>
      </c>
      <c r="E4804" s="21">
        <f>IF(B4804="","",IFERROR(VLOOKUP(B4804,'Debt Inputs'!$A$6:$M$105,5,FALSE),0))</f>
        <v/>
      </c>
      <c r="F4804" s="48">
        <f>IF(D4804="","",IFERROR(D4804*E4804/12,0))</f>
        <v/>
      </c>
      <c r="G4804" s="48">
        <f>IF(D4804="","",MIN(IFERROR(VLOOKUP(B4804,'Debt Inputs'!$A$6:$M$105,7,FALSE),0),D4804+F4804))</f>
        <v/>
      </c>
      <c r="H4804" s="48">
        <f>IF(D4804="","",IF(L4804=1,MAX(0,'Debt Inputs'!$B$2-SUM($G$4706:$G$4805)),0))</f>
        <v/>
      </c>
      <c r="I4804" s="48">
        <f>IF(D4804="","",MIN(D4804+F4804,G4804+H4804))</f>
        <v/>
      </c>
      <c r="J4804" s="48">
        <f>IF(D4804="","",MIN(D4804,MAX(0,I4804-F4804)))</f>
        <v/>
      </c>
      <c r="K4804" s="48">
        <f>IF(D4804="","",MAX(0,D4804+F4804-I4804))</f>
        <v/>
      </c>
      <c r="L4804" s="18">
        <f>IF(D4804="","",IF(D4804&lt;=0,"",1+COUNTIFS($D$4706:$D$4805,"&gt;0",$E$4706:$E$4805,"&gt;"&amp;E4804)))</f>
        <v/>
      </c>
      <c r="M4804" s="18">
        <f>IF(D4804="","",IF(AND(K4804&gt;0,L4804=1),"Yes","No"))</f>
        <v/>
      </c>
      <c r="N4804" s="48">
        <f>IF(D4804="","",N4704+F4804)</f>
        <v/>
      </c>
      <c r="O4804" s="47">
        <f>IF(D4804="","",IF(AND(K4804=0,K4704&gt;0),C4804,""))</f>
        <v/>
      </c>
    </row>
    <row r="4805">
      <c r="A4805" s="49">
        <f>IF(B4805="","",DATE(YEAR('Debt Inputs'!$E$2),MONTH('Debt Inputs'!$E$2)+47,1))</f>
        <v/>
      </c>
      <c r="B4805" s="23">
        <f>IF('Debt Inputs'!A105="","",'Debt Inputs'!A105)</f>
        <v/>
      </c>
      <c r="C4805" s="24">
        <f>IF(B4805="","",IFERROR(VLOOKUP(B4805,'Debt Inputs'!$A$6:$M$105,2,FALSE),""))</f>
        <v/>
      </c>
      <c r="D4805" s="50">
        <f>IF(B4805="","",K4705)</f>
        <v/>
      </c>
      <c r="E4805" s="26">
        <f>IF(B4805="","",IFERROR(VLOOKUP(B4805,'Debt Inputs'!$A$6:$M$105,5,FALSE),0))</f>
        <v/>
      </c>
      <c r="F4805" s="50">
        <f>IF(D4805="","",IFERROR(D4805*E4805/12,0))</f>
        <v/>
      </c>
      <c r="G4805" s="50">
        <f>IF(D4805="","",MIN(IFERROR(VLOOKUP(B4805,'Debt Inputs'!$A$6:$M$105,7,FALSE),0),D4805+F4805))</f>
        <v/>
      </c>
      <c r="H4805" s="50">
        <f>IF(D4805="","",IF(L4805=1,MAX(0,'Debt Inputs'!$B$2-SUM($G$4706:$G$4805)),0))</f>
        <v/>
      </c>
      <c r="I4805" s="50">
        <f>IF(D4805="","",MIN(D4805+F4805,G4805+H4805))</f>
        <v/>
      </c>
      <c r="J4805" s="50">
        <f>IF(D4805="","",MIN(D4805,MAX(0,I4805-F4805)))</f>
        <v/>
      </c>
      <c r="K4805" s="50">
        <f>IF(D4805="","",MAX(0,D4805+F4805-I4805))</f>
        <v/>
      </c>
      <c r="L4805" s="23">
        <f>IF(D4805="","",IF(D4805&lt;=0,"",1+COUNTIFS($D$4706:$D$4805,"&gt;0",$E$4706:$E$4805,"&gt;"&amp;E4805)))</f>
        <v/>
      </c>
      <c r="M4805" s="23">
        <f>IF(D4805="","",IF(AND(K4805&gt;0,L4805=1),"Yes","No"))</f>
        <v/>
      </c>
      <c r="N4805" s="50">
        <f>IF(D4805="","",N4705+F4805)</f>
        <v/>
      </c>
      <c r="O4805" s="49">
        <f>IF(D4805="","",IF(AND(K4805=0,K4705&gt;0),C4805,""))</f>
        <v/>
      </c>
    </row>
    <row r="4806">
      <c r="A4806" s="47">
        <f>IF(B4806="","",DATE(YEAR('Debt Inputs'!$E$2),MONTH('Debt Inputs'!$E$2)+48,1))</f>
        <v/>
      </c>
      <c r="B4806" s="18">
        <f>IF('Debt Inputs'!A6="","",'Debt Inputs'!A6)</f>
        <v/>
      </c>
      <c r="C4806" s="19">
        <f>IF(B4806="","",IFERROR(VLOOKUP(B4806,'Debt Inputs'!$A$6:$M$105,2,FALSE),""))</f>
        <v/>
      </c>
      <c r="D4806" s="48">
        <f>IF(B4806="","",K4706)</f>
        <v/>
      </c>
      <c r="E4806" s="21">
        <f>IF(B4806="","",IFERROR(VLOOKUP(B4806,'Debt Inputs'!$A$6:$M$105,5,FALSE),0))</f>
        <v/>
      </c>
      <c r="F4806" s="48">
        <f>IF(D4806="","",IFERROR(D4806*E4806/12,0))</f>
        <v/>
      </c>
      <c r="G4806" s="48">
        <f>IF(D4806="","",MIN(IFERROR(VLOOKUP(B4806,'Debt Inputs'!$A$6:$M$105,7,FALSE),0),D4806+F4806))</f>
        <v/>
      </c>
      <c r="H4806" s="48">
        <f>IF(D4806="","",IF(L4806=1,MAX(0,'Debt Inputs'!$B$2-SUM($G$4806:$G$4905)),0))</f>
        <v/>
      </c>
      <c r="I4806" s="48">
        <f>IF(D4806="","",MIN(D4806+F4806,G4806+H4806))</f>
        <v/>
      </c>
      <c r="J4806" s="48">
        <f>IF(D4806="","",MIN(D4806,MAX(0,I4806-F4806)))</f>
        <v/>
      </c>
      <c r="K4806" s="48">
        <f>IF(D4806="","",MAX(0,D4806+F4806-I4806))</f>
        <v/>
      </c>
      <c r="L4806" s="18">
        <f>IF(D4806="","",IF(D4806&lt;=0,"",1+COUNTIFS($D$4806:$D$4905,"&gt;0",$E$4806:$E$4905,"&gt;"&amp;E4806)))</f>
        <v/>
      </c>
      <c r="M4806" s="18">
        <f>IF(D4806="","",IF(AND(K4806&gt;0,L4806=1),"Yes","No"))</f>
        <v/>
      </c>
      <c r="N4806" s="48">
        <f>IF(D4806="","",N4706+F4806)</f>
        <v/>
      </c>
      <c r="O4806" s="47">
        <f>IF(D4806="","",IF(AND(K4806=0,K4706&gt;0),C4806,""))</f>
        <v/>
      </c>
    </row>
    <row r="4807">
      <c r="A4807" s="49">
        <f>IF(B4807="","",DATE(YEAR('Debt Inputs'!$E$2),MONTH('Debt Inputs'!$E$2)+48,1))</f>
        <v/>
      </c>
      <c r="B4807" s="23">
        <f>IF('Debt Inputs'!A7="","",'Debt Inputs'!A7)</f>
        <v/>
      </c>
      <c r="C4807" s="24">
        <f>IF(B4807="","",IFERROR(VLOOKUP(B4807,'Debt Inputs'!$A$6:$M$105,2,FALSE),""))</f>
        <v/>
      </c>
      <c r="D4807" s="50">
        <f>IF(B4807="","",K4707)</f>
        <v/>
      </c>
      <c r="E4807" s="26">
        <f>IF(B4807="","",IFERROR(VLOOKUP(B4807,'Debt Inputs'!$A$6:$M$105,5,FALSE),0))</f>
        <v/>
      </c>
      <c r="F4807" s="50">
        <f>IF(D4807="","",IFERROR(D4807*E4807/12,0))</f>
        <v/>
      </c>
      <c r="G4807" s="50">
        <f>IF(D4807="","",MIN(IFERROR(VLOOKUP(B4807,'Debt Inputs'!$A$6:$M$105,7,FALSE),0),D4807+F4807))</f>
        <v/>
      </c>
      <c r="H4807" s="50">
        <f>IF(D4807="","",IF(L4807=1,MAX(0,'Debt Inputs'!$B$2-SUM($G$4806:$G$4905)),0))</f>
        <v/>
      </c>
      <c r="I4807" s="50">
        <f>IF(D4807="","",MIN(D4807+F4807,G4807+H4807))</f>
        <v/>
      </c>
      <c r="J4807" s="50">
        <f>IF(D4807="","",MIN(D4807,MAX(0,I4807-F4807)))</f>
        <v/>
      </c>
      <c r="K4807" s="50">
        <f>IF(D4807="","",MAX(0,D4807+F4807-I4807))</f>
        <v/>
      </c>
      <c r="L4807" s="23">
        <f>IF(D4807="","",IF(D4807&lt;=0,"",1+COUNTIFS($D$4806:$D$4905,"&gt;0",$E$4806:$E$4905,"&gt;"&amp;E4807)))</f>
        <v/>
      </c>
      <c r="M4807" s="23">
        <f>IF(D4807="","",IF(AND(K4807&gt;0,L4807=1),"Yes","No"))</f>
        <v/>
      </c>
      <c r="N4807" s="50">
        <f>IF(D4807="","",N4707+F4807)</f>
        <v/>
      </c>
      <c r="O4807" s="49">
        <f>IF(D4807="","",IF(AND(K4807=0,K4707&gt;0),C4807,""))</f>
        <v/>
      </c>
    </row>
    <row r="4808">
      <c r="A4808" s="47">
        <f>IF(B4808="","",DATE(YEAR('Debt Inputs'!$E$2),MONTH('Debt Inputs'!$E$2)+48,1))</f>
        <v/>
      </c>
      <c r="B4808" s="18">
        <f>IF('Debt Inputs'!A8="","",'Debt Inputs'!A8)</f>
        <v/>
      </c>
      <c r="C4808" s="19">
        <f>IF(B4808="","",IFERROR(VLOOKUP(B4808,'Debt Inputs'!$A$6:$M$105,2,FALSE),""))</f>
        <v/>
      </c>
      <c r="D4808" s="48">
        <f>IF(B4808="","",K4708)</f>
        <v/>
      </c>
      <c r="E4808" s="21">
        <f>IF(B4808="","",IFERROR(VLOOKUP(B4808,'Debt Inputs'!$A$6:$M$105,5,FALSE),0))</f>
        <v/>
      </c>
      <c r="F4808" s="48">
        <f>IF(D4808="","",IFERROR(D4808*E4808/12,0))</f>
        <v/>
      </c>
      <c r="G4808" s="48">
        <f>IF(D4808="","",MIN(IFERROR(VLOOKUP(B4808,'Debt Inputs'!$A$6:$M$105,7,FALSE),0),D4808+F4808))</f>
        <v/>
      </c>
      <c r="H4808" s="48">
        <f>IF(D4808="","",IF(L4808=1,MAX(0,'Debt Inputs'!$B$2-SUM($G$4806:$G$4905)),0))</f>
        <v/>
      </c>
      <c r="I4808" s="48">
        <f>IF(D4808="","",MIN(D4808+F4808,G4808+H4808))</f>
        <v/>
      </c>
      <c r="J4808" s="48">
        <f>IF(D4808="","",MIN(D4808,MAX(0,I4808-F4808)))</f>
        <v/>
      </c>
      <c r="K4808" s="48">
        <f>IF(D4808="","",MAX(0,D4808+F4808-I4808))</f>
        <v/>
      </c>
      <c r="L4808" s="18">
        <f>IF(D4808="","",IF(D4808&lt;=0,"",1+COUNTIFS($D$4806:$D$4905,"&gt;0",$E$4806:$E$4905,"&gt;"&amp;E4808)))</f>
        <v/>
      </c>
      <c r="M4808" s="18">
        <f>IF(D4808="","",IF(AND(K4808&gt;0,L4808=1),"Yes","No"))</f>
        <v/>
      </c>
      <c r="N4808" s="48">
        <f>IF(D4808="","",N4708+F4808)</f>
        <v/>
      </c>
      <c r="O4808" s="47">
        <f>IF(D4808="","",IF(AND(K4808=0,K4708&gt;0),C4808,""))</f>
        <v/>
      </c>
    </row>
    <row r="4809">
      <c r="A4809" s="49">
        <f>IF(B4809="","",DATE(YEAR('Debt Inputs'!$E$2),MONTH('Debt Inputs'!$E$2)+48,1))</f>
        <v/>
      </c>
      <c r="B4809" s="23">
        <f>IF('Debt Inputs'!A9="","",'Debt Inputs'!A9)</f>
        <v/>
      </c>
      <c r="C4809" s="24">
        <f>IF(B4809="","",IFERROR(VLOOKUP(B4809,'Debt Inputs'!$A$6:$M$105,2,FALSE),""))</f>
        <v/>
      </c>
      <c r="D4809" s="50">
        <f>IF(B4809="","",K4709)</f>
        <v/>
      </c>
      <c r="E4809" s="26">
        <f>IF(B4809="","",IFERROR(VLOOKUP(B4809,'Debt Inputs'!$A$6:$M$105,5,FALSE),0))</f>
        <v/>
      </c>
      <c r="F4809" s="50">
        <f>IF(D4809="","",IFERROR(D4809*E4809/12,0))</f>
        <v/>
      </c>
      <c r="G4809" s="50">
        <f>IF(D4809="","",MIN(IFERROR(VLOOKUP(B4809,'Debt Inputs'!$A$6:$M$105,7,FALSE),0),D4809+F4809))</f>
        <v/>
      </c>
      <c r="H4809" s="50">
        <f>IF(D4809="","",IF(L4809=1,MAX(0,'Debt Inputs'!$B$2-SUM($G$4806:$G$4905)),0))</f>
        <v/>
      </c>
      <c r="I4809" s="50">
        <f>IF(D4809="","",MIN(D4809+F4809,G4809+H4809))</f>
        <v/>
      </c>
      <c r="J4809" s="50">
        <f>IF(D4809="","",MIN(D4809,MAX(0,I4809-F4809)))</f>
        <v/>
      </c>
      <c r="K4809" s="50">
        <f>IF(D4809="","",MAX(0,D4809+F4809-I4809))</f>
        <v/>
      </c>
      <c r="L4809" s="23">
        <f>IF(D4809="","",IF(D4809&lt;=0,"",1+COUNTIFS($D$4806:$D$4905,"&gt;0",$E$4806:$E$4905,"&gt;"&amp;E4809)))</f>
        <v/>
      </c>
      <c r="M4809" s="23">
        <f>IF(D4809="","",IF(AND(K4809&gt;0,L4809=1),"Yes","No"))</f>
        <v/>
      </c>
      <c r="N4809" s="50">
        <f>IF(D4809="","",N4709+F4809)</f>
        <v/>
      </c>
      <c r="O4809" s="49">
        <f>IF(D4809="","",IF(AND(K4809=0,K4709&gt;0),C4809,""))</f>
        <v/>
      </c>
    </row>
    <row r="4810">
      <c r="A4810" s="47">
        <f>IF(B4810="","",DATE(YEAR('Debt Inputs'!$E$2),MONTH('Debt Inputs'!$E$2)+48,1))</f>
        <v/>
      </c>
      <c r="B4810" s="18">
        <f>IF('Debt Inputs'!A10="","",'Debt Inputs'!A10)</f>
        <v/>
      </c>
      <c r="C4810" s="19">
        <f>IF(B4810="","",IFERROR(VLOOKUP(B4810,'Debt Inputs'!$A$6:$M$105,2,FALSE),""))</f>
        <v/>
      </c>
      <c r="D4810" s="48">
        <f>IF(B4810="","",K4710)</f>
        <v/>
      </c>
      <c r="E4810" s="21">
        <f>IF(B4810="","",IFERROR(VLOOKUP(B4810,'Debt Inputs'!$A$6:$M$105,5,FALSE),0))</f>
        <v/>
      </c>
      <c r="F4810" s="48">
        <f>IF(D4810="","",IFERROR(D4810*E4810/12,0))</f>
        <v/>
      </c>
      <c r="G4810" s="48">
        <f>IF(D4810="","",MIN(IFERROR(VLOOKUP(B4810,'Debt Inputs'!$A$6:$M$105,7,FALSE),0),D4810+F4810))</f>
        <v/>
      </c>
      <c r="H4810" s="48">
        <f>IF(D4810="","",IF(L4810=1,MAX(0,'Debt Inputs'!$B$2-SUM($G$4806:$G$4905)),0))</f>
        <v/>
      </c>
      <c r="I4810" s="48">
        <f>IF(D4810="","",MIN(D4810+F4810,G4810+H4810))</f>
        <v/>
      </c>
      <c r="J4810" s="48">
        <f>IF(D4810="","",MIN(D4810,MAX(0,I4810-F4810)))</f>
        <v/>
      </c>
      <c r="K4810" s="48">
        <f>IF(D4810="","",MAX(0,D4810+F4810-I4810))</f>
        <v/>
      </c>
      <c r="L4810" s="18">
        <f>IF(D4810="","",IF(D4810&lt;=0,"",1+COUNTIFS($D$4806:$D$4905,"&gt;0",$E$4806:$E$4905,"&gt;"&amp;E4810)))</f>
        <v/>
      </c>
      <c r="M4810" s="18">
        <f>IF(D4810="","",IF(AND(K4810&gt;0,L4810=1),"Yes","No"))</f>
        <v/>
      </c>
      <c r="N4810" s="48">
        <f>IF(D4810="","",N4710+F4810)</f>
        <v/>
      </c>
      <c r="O4810" s="47">
        <f>IF(D4810="","",IF(AND(K4810=0,K4710&gt;0),C4810,""))</f>
        <v/>
      </c>
    </row>
    <row r="4811">
      <c r="A4811" s="49">
        <f>IF(B4811="","",DATE(YEAR('Debt Inputs'!$E$2),MONTH('Debt Inputs'!$E$2)+48,1))</f>
        <v/>
      </c>
      <c r="B4811" s="23">
        <f>IF('Debt Inputs'!A11="","",'Debt Inputs'!A11)</f>
        <v/>
      </c>
      <c r="C4811" s="24">
        <f>IF(B4811="","",IFERROR(VLOOKUP(B4811,'Debt Inputs'!$A$6:$M$105,2,FALSE),""))</f>
        <v/>
      </c>
      <c r="D4811" s="50">
        <f>IF(B4811="","",K4711)</f>
        <v/>
      </c>
      <c r="E4811" s="26">
        <f>IF(B4811="","",IFERROR(VLOOKUP(B4811,'Debt Inputs'!$A$6:$M$105,5,FALSE),0))</f>
        <v/>
      </c>
      <c r="F4811" s="50">
        <f>IF(D4811="","",IFERROR(D4811*E4811/12,0))</f>
        <v/>
      </c>
      <c r="G4811" s="50">
        <f>IF(D4811="","",MIN(IFERROR(VLOOKUP(B4811,'Debt Inputs'!$A$6:$M$105,7,FALSE),0),D4811+F4811))</f>
        <v/>
      </c>
      <c r="H4811" s="50">
        <f>IF(D4811="","",IF(L4811=1,MAX(0,'Debt Inputs'!$B$2-SUM($G$4806:$G$4905)),0))</f>
        <v/>
      </c>
      <c r="I4811" s="50">
        <f>IF(D4811="","",MIN(D4811+F4811,G4811+H4811))</f>
        <v/>
      </c>
      <c r="J4811" s="50">
        <f>IF(D4811="","",MIN(D4811,MAX(0,I4811-F4811)))</f>
        <v/>
      </c>
      <c r="K4811" s="50">
        <f>IF(D4811="","",MAX(0,D4811+F4811-I4811))</f>
        <v/>
      </c>
      <c r="L4811" s="23">
        <f>IF(D4811="","",IF(D4811&lt;=0,"",1+COUNTIFS($D$4806:$D$4905,"&gt;0",$E$4806:$E$4905,"&gt;"&amp;E4811)))</f>
        <v/>
      </c>
      <c r="M4811" s="23">
        <f>IF(D4811="","",IF(AND(K4811&gt;0,L4811=1),"Yes","No"))</f>
        <v/>
      </c>
      <c r="N4811" s="50">
        <f>IF(D4811="","",N4711+F4811)</f>
        <v/>
      </c>
      <c r="O4811" s="49">
        <f>IF(D4811="","",IF(AND(K4811=0,K4711&gt;0),C4811,""))</f>
        <v/>
      </c>
    </row>
    <row r="4812">
      <c r="A4812" s="47">
        <f>IF(B4812="","",DATE(YEAR('Debt Inputs'!$E$2),MONTH('Debt Inputs'!$E$2)+48,1))</f>
        <v/>
      </c>
      <c r="B4812" s="18">
        <f>IF('Debt Inputs'!A12="","",'Debt Inputs'!A12)</f>
        <v/>
      </c>
      <c r="C4812" s="19">
        <f>IF(B4812="","",IFERROR(VLOOKUP(B4812,'Debt Inputs'!$A$6:$M$105,2,FALSE),""))</f>
        <v/>
      </c>
      <c r="D4812" s="48">
        <f>IF(B4812="","",K4712)</f>
        <v/>
      </c>
      <c r="E4812" s="21">
        <f>IF(B4812="","",IFERROR(VLOOKUP(B4812,'Debt Inputs'!$A$6:$M$105,5,FALSE),0))</f>
        <v/>
      </c>
      <c r="F4812" s="48">
        <f>IF(D4812="","",IFERROR(D4812*E4812/12,0))</f>
        <v/>
      </c>
      <c r="G4812" s="48">
        <f>IF(D4812="","",MIN(IFERROR(VLOOKUP(B4812,'Debt Inputs'!$A$6:$M$105,7,FALSE),0),D4812+F4812))</f>
        <v/>
      </c>
      <c r="H4812" s="48">
        <f>IF(D4812="","",IF(L4812=1,MAX(0,'Debt Inputs'!$B$2-SUM($G$4806:$G$4905)),0))</f>
        <v/>
      </c>
      <c r="I4812" s="48">
        <f>IF(D4812="","",MIN(D4812+F4812,G4812+H4812))</f>
        <v/>
      </c>
      <c r="J4812" s="48">
        <f>IF(D4812="","",MIN(D4812,MAX(0,I4812-F4812)))</f>
        <v/>
      </c>
      <c r="K4812" s="48">
        <f>IF(D4812="","",MAX(0,D4812+F4812-I4812))</f>
        <v/>
      </c>
      <c r="L4812" s="18">
        <f>IF(D4812="","",IF(D4812&lt;=0,"",1+COUNTIFS($D$4806:$D$4905,"&gt;0",$E$4806:$E$4905,"&gt;"&amp;E4812)))</f>
        <v/>
      </c>
      <c r="M4812" s="18">
        <f>IF(D4812="","",IF(AND(K4812&gt;0,L4812=1),"Yes","No"))</f>
        <v/>
      </c>
      <c r="N4812" s="48">
        <f>IF(D4812="","",N4712+F4812)</f>
        <v/>
      </c>
      <c r="O4812" s="47">
        <f>IF(D4812="","",IF(AND(K4812=0,K4712&gt;0),C4812,""))</f>
        <v/>
      </c>
    </row>
    <row r="4813">
      <c r="A4813" s="49">
        <f>IF(B4813="","",DATE(YEAR('Debt Inputs'!$E$2),MONTH('Debt Inputs'!$E$2)+48,1))</f>
        <v/>
      </c>
      <c r="B4813" s="23">
        <f>IF('Debt Inputs'!A13="","",'Debt Inputs'!A13)</f>
        <v/>
      </c>
      <c r="C4813" s="24">
        <f>IF(B4813="","",IFERROR(VLOOKUP(B4813,'Debt Inputs'!$A$6:$M$105,2,FALSE),""))</f>
        <v/>
      </c>
      <c r="D4813" s="50">
        <f>IF(B4813="","",K4713)</f>
        <v/>
      </c>
      <c r="E4813" s="26">
        <f>IF(B4813="","",IFERROR(VLOOKUP(B4813,'Debt Inputs'!$A$6:$M$105,5,FALSE),0))</f>
        <v/>
      </c>
      <c r="F4813" s="50">
        <f>IF(D4813="","",IFERROR(D4813*E4813/12,0))</f>
        <v/>
      </c>
      <c r="G4813" s="50">
        <f>IF(D4813="","",MIN(IFERROR(VLOOKUP(B4813,'Debt Inputs'!$A$6:$M$105,7,FALSE),0),D4813+F4813))</f>
        <v/>
      </c>
      <c r="H4813" s="50">
        <f>IF(D4813="","",IF(L4813=1,MAX(0,'Debt Inputs'!$B$2-SUM($G$4806:$G$4905)),0))</f>
        <v/>
      </c>
      <c r="I4813" s="50">
        <f>IF(D4813="","",MIN(D4813+F4813,G4813+H4813))</f>
        <v/>
      </c>
      <c r="J4813" s="50">
        <f>IF(D4813="","",MIN(D4813,MAX(0,I4813-F4813)))</f>
        <v/>
      </c>
      <c r="K4813" s="50">
        <f>IF(D4813="","",MAX(0,D4813+F4813-I4813))</f>
        <v/>
      </c>
      <c r="L4813" s="23">
        <f>IF(D4813="","",IF(D4813&lt;=0,"",1+COUNTIFS($D$4806:$D$4905,"&gt;0",$E$4806:$E$4905,"&gt;"&amp;E4813)))</f>
        <v/>
      </c>
      <c r="M4813" s="23">
        <f>IF(D4813="","",IF(AND(K4813&gt;0,L4813=1),"Yes","No"))</f>
        <v/>
      </c>
      <c r="N4813" s="50">
        <f>IF(D4813="","",N4713+F4813)</f>
        <v/>
      </c>
      <c r="O4813" s="49">
        <f>IF(D4813="","",IF(AND(K4813=0,K4713&gt;0),C4813,""))</f>
        <v/>
      </c>
    </row>
    <row r="4814">
      <c r="A4814" s="47">
        <f>IF(B4814="","",DATE(YEAR('Debt Inputs'!$E$2),MONTH('Debt Inputs'!$E$2)+48,1))</f>
        <v/>
      </c>
      <c r="B4814" s="18">
        <f>IF('Debt Inputs'!A14="","",'Debt Inputs'!A14)</f>
        <v/>
      </c>
      <c r="C4814" s="19">
        <f>IF(B4814="","",IFERROR(VLOOKUP(B4814,'Debt Inputs'!$A$6:$M$105,2,FALSE),""))</f>
        <v/>
      </c>
      <c r="D4814" s="48">
        <f>IF(B4814="","",K4714)</f>
        <v/>
      </c>
      <c r="E4814" s="21">
        <f>IF(B4814="","",IFERROR(VLOOKUP(B4814,'Debt Inputs'!$A$6:$M$105,5,FALSE),0))</f>
        <v/>
      </c>
      <c r="F4814" s="48">
        <f>IF(D4814="","",IFERROR(D4814*E4814/12,0))</f>
        <v/>
      </c>
      <c r="G4814" s="48">
        <f>IF(D4814="","",MIN(IFERROR(VLOOKUP(B4814,'Debt Inputs'!$A$6:$M$105,7,FALSE),0),D4814+F4814))</f>
        <v/>
      </c>
      <c r="H4814" s="48">
        <f>IF(D4814="","",IF(L4814=1,MAX(0,'Debt Inputs'!$B$2-SUM($G$4806:$G$4905)),0))</f>
        <v/>
      </c>
      <c r="I4814" s="48">
        <f>IF(D4814="","",MIN(D4814+F4814,G4814+H4814))</f>
        <v/>
      </c>
      <c r="J4814" s="48">
        <f>IF(D4814="","",MIN(D4814,MAX(0,I4814-F4814)))</f>
        <v/>
      </c>
      <c r="K4814" s="48">
        <f>IF(D4814="","",MAX(0,D4814+F4814-I4814))</f>
        <v/>
      </c>
      <c r="L4814" s="18">
        <f>IF(D4814="","",IF(D4814&lt;=0,"",1+COUNTIFS($D$4806:$D$4905,"&gt;0",$E$4806:$E$4905,"&gt;"&amp;E4814)))</f>
        <v/>
      </c>
      <c r="M4814" s="18">
        <f>IF(D4814="","",IF(AND(K4814&gt;0,L4814=1),"Yes","No"))</f>
        <v/>
      </c>
      <c r="N4814" s="48">
        <f>IF(D4814="","",N4714+F4814)</f>
        <v/>
      </c>
      <c r="O4814" s="47">
        <f>IF(D4814="","",IF(AND(K4814=0,K4714&gt;0),C4814,""))</f>
        <v/>
      </c>
    </row>
    <row r="4815">
      <c r="A4815" s="49">
        <f>IF(B4815="","",DATE(YEAR('Debt Inputs'!$E$2),MONTH('Debt Inputs'!$E$2)+48,1))</f>
        <v/>
      </c>
      <c r="B4815" s="23">
        <f>IF('Debt Inputs'!A15="","",'Debt Inputs'!A15)</f>
        <v/>
      </c>
      <c r="C4815" s="24">
        <f>IF(B4815="","",IFERROR(VLOOKUP(B4815,'Debt Inputs'!$A$6:$M$105,2,FALSE),""))</f>
        <v/>
      </c>
      <c r="D4815" s="50">
        <f>IF(B4815="","",K4715)</f>
        <v/>
      </c>
      <c r="E4815" s="26">
        <f>IF(B4815="","",IFERROR(VLOOKUP(B4815,'Debt Inputs'!$A$6:$M$105,5,FALSE),0))</f>
        <v/>
      </c>
      <c r="F4815" s="50">
        <f>IF(D4815="","",IFERROR(D4815*E4815/12,0))</f>
        <v/>
      </c>
      <c r="G4815" s="50">
        <f>IF(D4815="","",MIN(IFERROR(VLOOKUP(B4815,'Debt Inputs'!$A$6:$M$105,7,FALSE),0),D4815+F4815))</f>
        <v/>
      </c>
      <c r="H4815" s="50">
        <f>IF(D4815="","",IF(L4815=1,MAX(0,'Debt Inputs'!$B$2-SUM($G$4806:$G$4905)),0))</f>
        <v/>
      </c>
      <c r="I4815" s="50">
        <f>IF(D4815="","",MIN(D4815+F4815,G4815+H4815))</f>
        <v/>
      </c>
      <c r="J4815" s="50">
        <f>IF(D4815="","",MIN(D4815,MAX(0,I4815-F4815)))</f>
        <v/>
      </c>
      <c r="K4815" s="50">
        <f>IF(D4815="","",MAX(0,D4815+F4815-I4815))</f>
        <v/>
      </c>
      <c r="L4815" s="23">
        <f>IF(D4815="","",IF(D4815&lt;=0,"",1+COUNTIFS($D$4806:$D$4905,"&gt;0",$E$4806:$E$4905,"&gt;"&amp;E4815)))</f>
        <v/>
      </c>
      <c r="M4815" s="23">
        <f>IF(D4815="","",IF(AND(K4815&gt;0,L4815=1),"Yes","No"))</f>
        <v/>
      </c>
      <c r="N4815" s="50">
        <f>IF(D4815="","",N4715+F4815)</f>
        <v/>
      </c>
      <c r="O4815" s="49">
        <f>IF(D4815="","",IF(AND(K4815=0,K4715&gt;0),C4815,""))</f>
        <v/>
      </c>
    </row>
    <row r="4816">
      <c r="A4816" s="47">
        <f>IF(B4816="","",DATE(YEAR('Debt Inputs'!$E$2),MONTH('Debt Inputs'!$E$2)+48,1))</f>
        <v/>
      </c>
      <c r="B4816" s="18">
        <f>IF('Debt Inputs'!A16="","",'Debt Inputs'!A16)</f>
        <v/>
      </c>
      <c r="C4816" s="19">
        <f>IF(B4816="","",IFERROR(VLOOKUP(B4816,'Debt Inputs'!$A$6:$M$105,2,FALSE),""))</f>
        <v/>
      </c>
      <c r="D4816" s="48">
        <f>IF(B4816="","",K4716)</f>
        <v/>
      </c>
      <c r="E4816" s="21">
        <f>IF(B4816="","",IFERROR(VLOOKUP(B4816,'Debt Inputs'!$A$6:$M$105,5,FALSE),0))</f>
        <v/>
      </c>
      <c r="F4816" s="48">
        <f>IF(D4816="","",IFERROR(D4816*E4816/12,0))</f>
        <v/>
      </c>
      <c r="G4816" s="48">
        <f>IF(D4816="","",MIN(IFERROR(VLOOKUP(B4816,'Debt Inputs'!$A$6:$M$105,7,FALSE),0),D4816+F4816))</f>
        <v/>
      </c>
      <c r="H4816" s="48">
        <f>IF(D4816="","",IF(L4816=1,MAX(0,'Debt Inputs'!$B$2-SUM($G$4806:$G$4905)),0))</f>
        <v/>
      </c>
      <c r="I4816" s="48">
        <f>IF(D4816="","",MIN(D4816+F4816,G4816+H4816))</f>
        <v/>
      </c>
      <c r="J4816" s="48">
        <f>IF(D4816="","",MIN(D4816,MAX(0,I4816-F4816)))</f>
        <v/>
      </c>
      <c r="K4816" s="48">
        <f>IF(D4816="","",MAX(0,D4816+F4816-I4816))</f>
        <v/>
      </c>
      <c r="L4816" s="18">
        <f>IF(D4816="","",IF(D4816&lt;=0,"",1+COUNTIFS($D$4806:$D$4905,"&gt;0",$E$4806:$E$4905,"&gt;"&amp;E4816)))</f>
        <v/>
      </c>
      <c r="M4816" s="18">
        <f>IF(D4816="","",IF(AND(K4816&gt;0,L4816=1),"Yes","No"))</f>
        <v/>
      </c>
      <c r="N4816" s="48">
        <f>IF(D4816="","",N4716+F4816)</f>
        <v/>
      </c>
      <c r="O4816" s="47">
        <f>IF(D4816="","",IF(AND(K4816=0,K4716&gt;0),C4816,""))</f>
        <v/>
      </c>
    </row>
    <row r="4817">
      <c r="A4817" s="49">
        <f>IF(B4817="","",DATE(YEAR('Debt Inputs'!$E$2),MONTH('Debt Inputs'!$E$2)+48,1))</f>
        <v/>
      </c>
      <c r="B4817" s="23">
        <f>IF('Debt Inputs'!A17="","",'Debt Inputs'!A17)</f>
        <v/>
      </c>
      <c r="C4817" s="24">
        <f>IF(B4817="","",IFERROR(VLOOKUP(B4817,'Debt Inputs'!$A$6:$M$105,2,FALSE),""))</f>
        <v/>
      </c>
      <c r="D4817" s="50">
        <f>IF(B4817="","",K4717)</f>
        <v/>
      </c>
      <c r="E4817" s="26">
        <f>IF(B4817="","",IFERROR(VLOOKUP(B4817,'Debt Inputs'!$A$6:$M$105,5,FALSE),0))</f>
        <v/>
      </c>
      <c r="F4817" s="50">
        <f>IF(D4817="","",IFERROR(D4817*E4817/12,0))</f>
        <v/>
      </c>
      <c r="G4817" s="50">
        <f>IF(D4817="","",MIN(IFERROR(VLOOKUP(B4817,'Debt Inputs'!$A$6:$M$105,7,FALSE),0),D4817+F4817))</f>
        <v/>
      </c>
      <c r="H4817" s="50">
        <f>IF(D4817="","",IF(L4817=1,MAX(0,'Debt Inputs'!$B$2-SUM($G$4806:$G$4905)),0))</f>
        <v/>
      </c>
      <c r="I4817" s="50">
        <f>IF(D4817="","",MIN(D4817+F4817,G4817+H4817))</f>
        <v/>
      </c>
      <c r="J4817" s="50">
        <f>IF(D4817="","",MIN(D4817,MAX(0,I4817-F4817)))</f>
        <v/>
      </c>
      <c r="K4817" s="50">
        <f>IF(D4817="","",MAX(0,D4817+F4817-I4817))</f>
        <v/>
      </c>
      <c r="L4817" s="23">
        <f>IF(D4817="","",IF(D4817&lt;=0,"",1+COUNTIFS($D$4806:$D$4905,"&gt;0",$E$4806:$E$4905,"&gt;"&amp;E4817)))</f>
        <v/>
      </c>
      <c r="M4817" s="23">
        <f>IF(D4817="","",IF(AND(K4817&gt;0,L4817=1),"Yes","No"))</f>
        <v/>
      </c>
      <c r="N4817" s="50">
        <f>IF(D4817="","",N4717+F4817)</f>
        <v/>
      </c>
      <c r="O4817" s="49">
        <f>IF(D4817="","",IF(AND(K4817=0,K4717&gt;0),C4817,""))</f>
        <v/>
      </c>
    </row>
    <row r="4818">
      <c r="A4818" s="47">
        <f>IF(B4818="","",DATE(YEAR('Debt Inputs'!$E$2),MONTH('Debt Inputs'!$E$2)+48,1))</f>
        <v/>
      </c>
      <c r="B4818" s="18">
        <f>IF('Debt Inputs'!A18="","",'Debt Inputs'!A18)</f>
        <v/>
      </c>
      <c r="C4818" s="19">
        <f>IF(B4818="","",IFERROR(VLOOKUP(B4818,'Debt Inputs'!$A$6:$M$105,2,FALSE),""))</f>
        <v/>
      </c>
      <c r="D4818" s="48">
        <f>IF(B4818="","",K4718)</f>
        <v/>
      </c>
      <c r="E4818" s="21">
        <f>IF(B4818="","",IFERROR(VLOOKUP(B4818,'Debt Inputs'!$A$6:$M$105,5,FALSE),0))</f>
        <v/>
      </c>
      <c r="F4818" s="48">
        <f>IF(D4818="","",IFERROR(D4818*E4818/12,0))</f>
        <v/>
      </c>
      <c r="G4818" s="48">
        <f>IF(D4818="","",MIN(IFERROR(VLOOKUP(B4818,'Debt Inputs'!$A$6:$M$105,7,FALSE),0),D4818+F4818))</f>
        <v/>
      </c>
      <c r="H4818" s="48">
        <f>IF(D4818="","",IF(L4818=1,MAX(0,'Debt Inputs'!$B$2-SUM($G$4806:$G$4905)),0))</f>
        <v/>
      </c>
      <c r="I4818" s="48">
        <f>IF(D4818="","",MIN(D4818+F4818,G4818+H4818))</f>
        <v/>
      </c>
      <c r="J4818" s="48">
        <f>IF(D4818="","",MIN(D4818,MAX(0,I4818-F4818)))</f>
        <v/>
      </c>
      <c r="K4818" s="48">
        <f>IF(D4818="","",MAX(0,D4818+F4818-I4818))</f>
        <v/>
      </c>
      <c r="L4818" s="18">
        <f>IF(D4818="","",IF(D4818&lt;=0,"",1+COUNTIFS($D$4806:$D$4905,"&gt;0",$E$4806:$E$4905,"&gt;"&amp;E4818)))</f>
        <v/>
      </c>
      <c r="M4818" s="18">
        <f>IF(D4818="","",IF(AND(K4818&gt;0,L4818=1),"Yes","No"))</f>
        <v/>
      </c>
      <c r="N4818" s="48">
        <f>IF(D4818="","",N4718+F4818)</f>
        <v/>
      </c>
      <c r="O4818" s="47">
        <f>IF(D4818="","",IF(AND(K4818=0,K4718&gt;0),C4818,""))</f>
        <v/>
      </c>
    </row>
    <row r="4819">
      <c r="A4819" s="49">
        <f>IF(B4819="","",DATE(YEAR('Debt Inputs'!$E$2),MONTH('Debt Inputs'!$E$2)+48,1))</f>
        <v/>
      </c>
      <c r="B4819" s="23">
        <f>IF('Debt Inputs'!A19="","",'Debt Inputs'!A19)</f>
        <v/>
      </c>
      <c r="C4819" s="24">
        <f>IF(B4819="","",IFERROR(VLOOKUP(B4819,'Debt Inputs'!$A$6:$M$105,2,FALSE),""))</f>
        <v/>
      </c>
      <c r="D4819" s="50">
        <f>IF(B4819="","",K4719)</f>
        <v/>
      </c>
      <c r="E4819" s="26">
        <f>IF(B4819="","",IFERROR(VLOOKUP(B4819,'Debt Inputs'!$A$6:$M$105,5,FALSE),0))</f>
        <v/>
      </c>
      <c r="F4819" s="50">
        <f>IF(D4819="","",IFERROR(D4819*E4819/12,0))</f>
        <v/>
      </c>
      <c r="G4819" s="50">
        <f>IF(D4819="","",MIN(IFERROR(VLOOKUP(B4819,'Debt Inputs'!$A$6:$M$105,7,FALSE),0),D4819+F4819))</f>
        <v/>
      </c>
      <c r="H4819" s="50">
        <f>IF(D4819="","",IF(L4819=1,MAX(0,'Debt Inputs'!$B$2-SUM($G$4806:$G$4905)),0))</f>
        <v/>
      </c>
      <c r="I4819" s="50">
        <f>IF(D4819="","",MIN(D4819+F4819,G4819+H4819))</f>
        <v/>
      </c>
      <c r="J4819" s="50">
        <f>IF(D4819="","",MIN(D4819,MAX(0,I4819-F4819)))</f>
        <v/>
      </c>
      <c r="K4819" s="50">
        <f>IF(D4819="","",MAX(0,D4819+F4819-I4819))</f>
        <v/>
      </c>
      <c r="L4819" s="23">
        <f>IF(D4819="","",IF(D4819&lt;=0,"",1+COUNTIFS($D$4806:$D$4905,"&gt;0",$E$4806:$E$4905,"&gt;"&amp;E4819)))</f>
        <v/>
      </c>
      <c r="M4819" s="23">
        <f>IF(D4819="","",IF(AND(K4819&gt;0,L4819=1),"Yes","No"))</f>
        <v/>
      </c>
      <c r="N4819" s="50">
        <f>IF(D4819="","",N4719+F4819)</f>
        <v/>
      </c>
      <c r="O4819" s="49">
        <f>IF(D4819="","",IF(AND(K4819=0,K4719&gt;0),C4819,""))</f>
        <v/>
      </c>
    </row>
    <row r="4820">
      <c r="A4820" s="47">
        <f>IF(B4820="","",DATE(YEAR('Debt Inputs'!$E$2),MONTH('Debt Inputs'!$E$2)+48,1))</f>
        <v/>
      </c>
      <c r="B4820" s="18">
        <f>IF('Debt Inputs'!A20="","",'Debt Inputs'!A20)</f>
        <v/>
      </c>
      <c r="C4820" s="19">
        <f>IF(B4820="","",IFERROR(VLOOKUP(B4820,'Debt Inputs'!$A$6:$M$105,2,FALSE),""))</f>
        <v/>
      </c>
      <c r="D4820" s="48">
        <f>IF(B4820="","",K4720)</f>
        <v/>
      </c>
      <c r="E4820" s="21">
        <f>IF(B4820="","",IFERROR(VLOOKUP(B4820,'Debt Inputs'!$A$6:$M$105,5,FALSE),0))</f>
        <v/>
      </c>
      <c r="F4820" s="48">
        <f>IF(D4820="","",IFERROR(D4820*E4820/12,0))</f>
        <v/>
      </c>
      <c r="G4820" s="48">
        <f>IF(D4820="","",MIN(IFERROR(VLOOKUP(B4820,'Debt Inputs'!$A$6:$M$105,7,FALSE),0),D4820+F4820))</f>
        <v/>
      </c>
      <c r="H4820" s="48">
        <f>IF(D4820="","",IF(L4820=1,MAX(0,'Debt Inputs'!$B$2-SUM($G$4806:$G$4905)),0))</f>
        <v/>
      </c>
      <c r="I4820" s="48">
        <f>IF(D4820="","",MIN(D4820+F4820,G4820+H4820))</f>
        <v/>
      </c>
      <c r="J4820" s="48">
        <f>IF(D4820="","",MIN(D4820,MAX(0,I4820-F4820)))</f>
        <v/>
      </c>
      <c r="K4820" s="48">
        <f>IF(D4820="","",MAX(0,D4820+F4820-I4820))</f>
        <v/>
      </c>
      <c r="L4820" s="18">
        <f>IF(D4820="","",IF(D4820&lt;=0,"",1+COUNTIFS($D$4806:$D$4905,"&gt;0",$E$4806:$E$4905,"&gt;"&amp;E4820)))</f>
        <v/>
      </c>
      <c r="M4820" s="18">
        <f>IF(D4820="","",IF(AND(K4820&gt;0,L4820=1),"Yes","No"))</f>
        <v/>
      </c>
      <c r="N4820" s="48">
        <f>IF(D4820="","",N4720+F4820)</f>
        <v/>
      </c>
      <c r="O4820" s="47">
        <f>IF(D4820="","",IF(AND(K4820=0,K4720&gt;0),C4820,""))</f>
        <v/>
      </c>
    </row>
    <row r="4821">
      <c r="A4821" s="49">
        <f>IF(B4821="","",DATE(YEAR('Debt Inputs'!$E$2),MONTH('Debt Inputs'!$E$2)+48,1))</f>
        <v/>
      </c>
      <c r="B4821" s="23">
        <f>IF('Debt Inputs'!A21="","",'Debt Inputs'!A21)</f>
        <v/>
      </c>
      <c r="C4821" s="24">
        <f>IF(B4821="","",IFERROR(VLOOKUP(B4821,'Debt Inputs'!$A$6:$M$105,2,FALSE),""))</f>
        <v/>
      </c>
      <c r="D4821" s="50">
        <f>IF(B4821="","",K4721)</f>
        <v/>
      </c>
      <c r="E4821" s="26">
        <f>IF(B4821="","",IFERROR(VLOOKUP(B4821,'Debt Inputs'!$A$6:$M$105,5,FALSE),0))</f>
        <v/>
      </c>
      <c r="F4821" s="50">
        <f>IF(D4821="","",IFERROR(D4821*E4821/12,0))</f>
        <v/>
      </c>
      <c r="G4821" s="50">
        <f>IF(D4821="","",MIN(IFERROR(VLOOKUP(B4821,'Debt Inputs'!$A$6:$M$105,7,FALSE),0),D4821+F4821))</f>
        <v/>
      </c>
      <c r="H4821" s="50">
        <f>IF(D4821="","",IF(L4821=1,MAX(0,'Debt Inputs'!$B$2-SUM($G$4806:$G$4905)),0))</f>
        <v/>
      </c>
      <c r="I4821" s="50">
        <f>IF(D4821="","",MIN(D4821+F4821,G4821+H4821))</f>
        <v/>
      </c>
      <c r="J4821" s="50">
        <f>IF(D4821="","",MIN(D4821,MAX(0,I4821-F4821)))</f>
        <v/>
      </c>
      <c r="K4821" s="50">
        <f>IF(D4821="","",MAX(0,D4821+F4821-I4821))</f>
        <v/>
      </c>
      <c r="L4821" s="23">
        <f>IF(D4821="","",IF(D4821&lt;=0,"",1+COUNTIFS($D$4806:$D$4905,"&gt;0",$E$4806:$E$4905,"&gt;"&amp;E4821)))</f>
        <v/>
      </c>
      <c r="M4821" s="23">
        <f>IF(D4821="","",IF(AND(K4821&gt;0,L4821=1),"Yes","No"))</f>
        <v/>
      </c>
      <c r="N4821" s="50">
        <f>IF(D4821="","",N4721+F4821)</f>
        <v/>
      </c>
      <c r="O4821" s="49">
        <f>IF(D4821="","",IF(AND(K4821=0,K4721&gt;0),C4821,""))</f>
        <v/>
      </c>
    </row>
    <row r="4822">
      <c r="A4822" s="47">
        <f>IF(B4822="","",DATE(YEAR('Debt Inputs'!$E$2),MONTH('Debt Inputs'!$E$2)+48,1))</f>
        <v/>
      </c>
      <c r="B4822" s="18">
        <f>IF('Debt Inputs'!A22="","",'Debt Inputs'!A22)</f>
        <v/>
      </c>
      <c r="C4822" s="19">
        <f>IF(B4822="","",IFERROR(VLOOKUP(B4822,'Debt Inputs'!$A$6:$M$105,2,FALSE),""))</f>
        <v/>
      </c>
      <c r="D4822" s="48">
        <f>IF(B4822="","",K4722)</f>
        <v/>
      </c>
      <c r="E4822" s="21">
        <f>IF(B4822="","",IFERROR(VLOOKUP(B4822,'Debt Inputs'!$A$6:$M$105,5,FALSE),0))</f>
        <v/>
      </c>
      <c r="F4822" s="48">
        <f>IF(D4822="","",IFERROR(D4822*E4822/12,0))</f>
        <v/>
      </c>
      <c r="G4822" s="48">
        <f>IF(D4822="","",MIN(IFERROR(VLOOKUP(B4822,'Debt Inputs'!$A$6:$M$105,7,FALSE),0),D4822+F4822))</f>
        <v/>
      </c>
      <c r="H4822" s="48">
        <f>IF(D4822="","",IF(L4822=1,MAX(0,'Debt Inputs'!$B$2-SUM($G$4806:$G$4905)),0))</f>
        <v/>
      </c>
      <c r="I4822" s="48">
        <f>IF(D4822="","",MIN(D4822+F4822,G4822+H4822))</f>
        <v/>
      </c>
      <c r="J4822" s="48">
        <f>IF(D4822="","",MIN(D4822,MAX(0,I4822-F4822)))</f>
        <v/>
      </c>
      <c r="K4822" s="48">
        <f>IF(D4822="","",MAX(0,D4822+F4822-I4822))</f>
        <v/>
      </c>
      <c r="L4822" s="18">
        <f>IF(D4822="","",IF(D4822&lt;=0,"",1+COUNTIFS($D$4806:$D$4905,"&gt;0",$E$4806:$E$4905,"&gt;"&amp;E4822)))</f>
        <v/>
      </c>
      <c r="M4822" s="18">
        <f>IF(D4822="","",IF(AND(K4822&gt;0,L4822=1),"Yes","No"))</f>
        <v/>
      </c>
      <c r="N4822" s="48">
        <f>IF(D4822="","",N4722+F4822)</f>
        <v/>
      </c>
      <c r="O4822" s="47">
        <f>IF(D4822="","",IF(AND(K4822=0,K4722&gt;0),C4822,""))</f>
        <v/>
      </c>
    </row>
    <row r="4823">
      <c r="A4823" s="49">
        <f>IF(B4823="","",DATE(YEAR('Debt Inputs'!$E$2),MONTH('Debt Inputs'!$E$2)+48,1))</f>
        <v/>
      </c>
      <c r="B4823" s="23">
        <f>IF('Debt Inputs'!A23="","",'Debt Inputs'!A23)</f>
        <v/>
      </c>
      <c r="C4823" s="24">
        <f>IF(B4823="","",IFERROR(VLOOKUP(B4823,'Debt Inputs'!$A$6:$M$105,2,FALSE),""))</f>
        <v/>
      </c>
      <c r="D4823" s="50">
        <f>IF(B4823="","",K4723)</f>
        <v/>
      </c>
      <c r="E4823" s="26">
        <f>IF(B4823="","",IFERROR(VLOOKUP(B4823,'Debt Inputs'!$A$6:$M$105,5,FALSE),0))</f>
        <v/>
      </c>
      <c r="F4823" s="50">
        <f>IF(D4823="","",IFERROR(D4823*E4823/12,0))</f>
        <v/>
      </c>
      <c r="G4823" s="50">
        <f>IF(D4823="","",MIN(IFERROR(VLOOKUP(B4823,'Debt Inputs'!$A$6:$M$105,7,FALSE),0),D4823+F4823))</f>
        <v/>
      </c>
      <c r="H4823" s="50">
        <f>IF(D4823="","",IF(L4823=1,MAX(0,'Debt Inputs'!$B$2-SUM($G$4806:$G$4905)),0))</f>
        <v/>
      </c>
      <c r="I4823" s="50">
        <f>IF(D4823="","",MIN(D4823+F4823,G4823+H4823))</f>
        <v/>
      </c>
      <c r="J4823" s="50">
        <f>IF(D4823="","",MIN(D4823,MAX(0,I4823-F4823)))</f>
        <v/>
      </c>
      <c r="K4823" s="50">
        <f>IF(D4823="","",MAX(0,D4823+F4823-I4823))</f>
        <v/>
      </c>
      <c r="L4823" s="23">
        <f>IF(D4823="","",IF(D4823&lt;=0,"",1+COUNTIFS($D$4806:$D$4905,"&gt;0",$E$4806:$E$4905,"&gt;"&amp;E4823)))</f>
        <v/>
      </c>
      <c r="M4823" s="23">
        <f>IF(D4823="","",IF(AND(K4823&gt;0,L4823=1),"Yes","No"))</f>
        <v/>
      </c>
      <c r="N4823" s="50">
        <f>IF(D4823="","",N4723+F4823)</f>
        <v/>
      </c>
      <c r="O4823" s="49">
        <f>IF(D4823="","",IF(AND(K4823=0,K4723&gt;0),C4823,""))</f>
        <v/>
      </c>
    </row>
    <row r="4824">
      <c r="A4824" s="47">
        <f>IF(B4824="","",DATE(YEAR('Debt Inputs'!$E$2),MONTH('Debt Inputs'!$E$2)+48,1))</f>
        <v/>
      </c>
      <c r="B4824" s="18">
        <f>IF('Debt Inputs'!A24="","",'Debt Inputs'!A24)</f>
        <v/>
      </c>
      <c r="C4824" s="19">
        <f>IF(B4824="","",IFERROR(VLOOKUP(B4824,'Debt Inputs'!$A$6:$M$105,2,FALSE),""))</f>
        <v/>
      </c>
      <c r="D4824" s="48">
        <f>IF(B4824="","",K4724)</f>
        <v/>
      </c>
      <c r="E4824" s="21">
        <f>IF(B4824="","",IFERROR(VLOOKUP(B4824,'Debt Inputs'!$A$6:$M$105,5,FALSE),0))</f>
        <v/>
      </c>
      <c r="F4824" s="48">
        <f>IF(D4824="","",IFERROR(D4824*E4824/12,0))</f>
        <v/>
      </c>
      <c r="G4824" s="48">
        <f>IF(D4824="","",MIN(IFERROR(VLOOKUP(B4824,'Debt Inputs'!$A$6:$M$105,7,FALSE),0),D4824+F4824))</f>
        <v/>
      </c>
      <c r="H4824" s="48">
        <f>IF(D4824="","",IF(L4824=1,MAX(0,'Debt Inputs'!$B$2-SUM($G$4806:$G$4905)),0))</f>
        <v/>
      </c>
      <c r="I4824" s="48">
        <f>IF(D4824="","",MIN(D4824+F4824,G4824+H4824))</f>
        <v/>
      </c>
      <c r="J4824" s="48">
        <f>IF(D4824="","",MIN(D4824,MAX(0,I4824-F4824)))</f>
        <v/>
      </c>
      <c r="K4824" s="48">
        <f>IF(D4824="","",MAX(0,D4824+F4824-I4824))</f>
        <v/>
      </c>
      <c r="L4824" s="18">
        <f>IF(D4824="","",IF(D4824&lt;=0,"",1+COUNTIFS($D$4806:$D$4905,"&gt;0",$E$4806:$E$4905,"&gt;"&amp;E4824)))</f>
        <v/>
      </c>
      <c r="M4824" s="18">
        <f>IF(D4824="","",IF(AND(K4824&gt;0,L4824=1),"Yes","No"))</f>
        <v/>
      </c>
      <c r="N4824" s="48">
        <f>IF(D4824="","",N4724+F4824)</f>
        <v/>
      </c>
      <c r="O4824" s="47">
        <f>IF(D4824="","",IF(AND(K4824=0,K4724&gt;0),C4824,""))</f>
        <v/>
      </c>
    </row>
    <row r="4825">
      <c r="A4825" s="49">
        <f>IF(B4825="","",DATE(YEAR('Debt Inputs'!$E$2),MONTH('Debt Inputs'!$E$2)+48,1))</f>
        <v/>
      </c>
      <c r="B4825" s="23">
        <f>IF('Debt Inputs'!A25="","",'Debt Inputs'!A25)</f>
        <v/>
      </c>
      <c r="C4825" s="24">
        <f>IF(B4825="","",IFERROR(VLOOKUP(B4825,'Debt Inputs'!$A$6:$M$105,2,FALSE),""))</f>
        <v/>
      </c>
      <c r="D4825" s="50">
        <f>IF(B4825="","",K4725)</f>
        <v/>
      </c>
      <c r="E4825" s="26">
        <f>IF(B4825="","",IFERROR(VLOOKUP(B4825,'Debt Inputs'!$A$6:$M$105,5,FALSE),0))</f>
        <v/>
      </c>
      <c r="F4825" s="50">
        <f>IF(D4825="","",IFERROR(D4825*E4825/12,0))</f>
        <v/>
      </c>
      <c r="G4825" s="50">
        <f>IF(D4825="","",MIN(IFERROR(VLOOKUP(B4825,'Debt Inputs'!$A$6:$M$105,7,FALSE),0),D4825+F4825))</f>
        <v/>
      </c>
      <c r="H4825" s="50">
        <f>IF(D4825="","",IF(L4825=1,MAX(0,'Debt Inputs'!$B$2-SUM($G$4806:$G$4905)),0))</f>
        <v/>
      </c>
      <c r="I4825" s="50">
        <f>IF(D4825="","",MIN(D4825+F4825,G4825+H4825))</f>
        <v/>
      </c>
      <c r="J4825" s="50">
        <f>IF(D4825="","",MIN(D4825,MAX(0,I4825-F4825)))</f>
        <v/>
      </c>
      <c r="K4825" s="50">
        <f>IF(D4825="","",MAX(0,D4825+F4825-I4825))</f>
        <v/>
      </c>
      <c r="L4825" s="23">
        <f>IF(D4825="","",IF(D4825&lt;=0,"",1+COUNTIFS($D$4806:$D$4905,"&gt;0",$E$4806:$E$4905,"&gt;"&amp;E4825)))</f>
        <v/>
      </c>
      <c r="M4825" s="23">
        <f>IF(D4825="","",IF(AND(K4825&gt;0,L4825=1),"Yes","No"))</f>
        <v/>
      </c>
      <c r="N4825" s="50">
        <f>IF(D4825="","",N4725+F4825)</f>
        <v/>
      </c>
      <c r="O4825" s="49">
        <f>IF(D4825="","",IF(AND(K4825=0,K4725&gt;0),C4825,""))</f>
        <v/>
      </c>
    </row>
    <row r="4826">
      <c r="A4826" s="47">
        <f>IF(B4826="","",DATE(YEAR('Debt Inputs'!$E$2),MONTH('Debt Inputs'!$E$2)+48,1))</f>
        <v/>
      </c>
      <c r="B4826" s="18">
        <f>IF('Debt Inputs'!A26="","",'Debt Inputs'!A26)</f>
        <v/>
      </c>
      <c r="C4826" s="19">
        <f>IF(B4826="","",IFERROR(VLOOKUP(B4826,'Debt Inputs'!$A$6:$M$105,2,FALSE),""))</f>
        <v/>
      </c>
      <c r="D4826" s="48">
        <f>IF(B4826="","",K4726)</f>
        <v/>
      </c>
      <c r="E4826" s="21">
        <f>IF(B4826="","",IFERROR(VLOOKUP(B4826,'Debt Inputs'!$A$6:$M$105,5,FALSE),0))</f>
        <v/>
      </c>
      <c r="F4826" s="48">
        <f>IF(D4826="","",IFERROR(D4826*E4826/12,0))</f>
        <v/>
      </c>
      <c r="G4826" s="48">
        <f>IF(D4826="","",MIN(IFERROR(VLOOKUP(B4826,'Debt Inputs'!$A$6:$M$105,7,FALSE),0),D4826+F4826))</f>
        <v/>
      </c>
      <c r="H4826" s="48">
        <f>IF(D4826="","",IF(L4826=1,MAX(0,'Debt Inputs'!$B$2-SUM($G$4806:$G$4905)),0))</f>
        <v/>
      </c>
      <c r="I4826" s="48">
        <f>IF(D4826="","",MIN(D4826+F4826,G4826+H4826))</f>
        <v/>
      </c>
      <c r="J4826" s="48">
        <f>IF(D4826="","",MIN(D4826,MAX(0,I4826-F4826)))</f>
        <v/>
      </c>
      <c r="K4826" s="48">
        <f>IF(D4826="","",MAX(0,D4826+F4826-I4826))</f>
        <v/>
      </c>
      <c r="L4826" s="18">
        <f>IF(D4826="","",IF(D4826&lt;=0,"",1+COUNTIFS($D$4806:$D$4905,"&gt;0",$E$4806:$E$4905,"&gt;"&amp;E4826)))</f>
        <v/>
      </c>
      <c r="M4826" s="18">
        <f>IF(D4826="","",IF(AND(K4826&gt;0,L4826=1),"Yes","No"))</f>
        <v/>
      </c>
      <c r="N4826" s="48">
        <f>IF(D4826="","",N4726+F4826)</f>
        <v/>
      </c>
      <c r="O4826" s="47">
        <f>IF(D4826="","",IF(AND(K4826=0,K4726&gt;0),C4826,""))</f>
        <v/>
      </c>
    </row>
    <row r="4827">
      <c r="A4827" s="49">
        <f>IF(B4827="","",DATE(YEAR('Debt Inputs'!$E$2),MONTH('Debt Inputs'!$E$2)+48,1))</f>
        <v/>
      </c>
      <c r="B4827" s="23">
        <f>IF('Debt Inputs'!A27="","",'Debt Inputs'!A27)</f>
        <v/>
      </c>
      <c r="C4827" s="24">
        <f>IF(B4827="","",IFERROR(VLOOKUP(B4827,'Debt Inputs'!$A$6:$M$105,2,FALSE),""))</f>
        <v/>
      </c>
      <c r="D4827" s="50">
        <f>IF(B4827="","",K4727)</f>
        <v/>
      </c>
      <c r="E4827" s="26">
        <f>IF(B4827="","",IFERROR(VLOOKUP(B4827,'Debt Inputs'!$A$6:$M$105,5,FALSE),0))</f>
        <v/>
      </c>
      <c r="F4827" s="50">
        <f>IF(D4827="","",IFERROR(D4827*E4827/12,0))</f>
        <v/>
      </c>
      <c r="G4827" s="50">
        <f>IF(D4827="","",MIN(IFERROR(VLOOKUP(B4827,'Debt Inputs'!$A$6:$M$105,7,FALSE),0),D4827+F4827))</f>
        <v/>
      </c>
      <c r="H4827" s="50">
        <f>IF(D4827="","",IF(L4827=1,MAX(0,'Debt Inputs'!$B$2-SUM($G$4806:$G$4905)),0))</f>
        <v/>
      </c>
      <c r="I4827" s="50">
        <f>IF(D4827="","",MIN(D4827+F4827,G4827+H4827))</f>
        <v/>
      </c>
      <c r="J4827" s="50">
        <f>IF(D4827="","",MIN(D4827,MAX(0,I4827-F4827)))</f>
        <v/>
      </c>
      <c r="K4827" s="50">
        <f>IF(D4827="","",MAX(0,D4827+F4827-I4827))</f>
        <v/>
      </c>
      <c r="L4827" s="23">
        <f>IF(D4827="","",IF(D4827&lt;=0,"",1+COUNTIFS($D$4806:$D$4905,"&gt;0",$E$4806:$E$4905,"&gt;"&amp;E4827)))</f>
        <v/>
      </c>
      <c r="M4827" s="23">
        <f>IF(D4827="","",IF(AND(K4827&gt;0,L4827=1),"Yes","No"))</f>
        <v/>
      </c>
      <c r="N4827" s="50">
        <f>IF(D4827="","",N4727+F4827)</f>
        <v/>
      </c>
      <c r="O4827" s="49">
        <f>IF(D4827="","",IF(AND(K4827=0,K4727&gt;0),C4827,""))</f>
        <v/>
      </c>
    </row>
    <row r="4828">
      <c r="A4828" s="47">
        <f>IF(B4828="","",DATE(YEAR('Debt Inputs'!$E$2),MONTH('Debt Inputs'!$E$2)+48,1))</f>
        <v/>
      </c>
      <c r="B4828" s="18">
        <f>IF('Debt Inputs'!A28="","",'Debt Inputs'!A28)</f>
        <v/>
      </c>
      <c r="C4828" s="19">
        <f>IF(B4828="","",IFERROR(VLOOKUP(B4828,'Debt Inputs'!$A$6:$M$105,2,FALSE),""))</f>
        <v/>
      </c>
      <c r="D4828" s="48">
        <f>IF(B4828="","",K4728)</f>
        <v/>
      </c>
      <c r="E4828" s="21">
        <f>IF(B4828="","",IFERROR(VLOOKUP(B4828,'Debt Inputs'!$A$6:$M$105,5,FALSE),0))</f>
        <v/>
      </c>
      <c r="F4828" s="48">
        <f>IF(D4828="","",IFERROR(D4828*E4828/12,0))</f>
        <v/>
      </c>
      <c r="G4828" s="48">
        <f>IF(D4828="","",MIN(IFERROR(VLOOKUP(B4828,'Debt Inputs'!$A$6:$M$105,7,FALSE),0),D4828+F4828))</f>
        <v/>
      </c>
      <c r="H4828" s="48">
        <f>IF(D4828="","",IF(L4828=1,MAX(0,'Debt Inputs'!$B$2-SUM($G$4806:$G$4905)),0))</f>
        <v/>
      </c>
      <c r="I4828" s="48">
        <f>IF(D4828="","",MIN(D4828+F4828,G4828+H4828))</f>
        <v/>
      </c>
      <c r="J4828" s="48">
        <f>IF(D4828="","",MIN(D4828,MAX(0,I4828-F4828)))</f>
        <v/>
      </c>
      <c r="K4828" s="48">
        <f>IF(D4828="","",MAX(0,D4828+F4828-I4828))</f>
        <v/>
      </c>
      <c r="L4828" s="18">
        <f>IF(D4828="","",IF(D4828&lt;=0,"",1+COUNTIFS($D$4806:$D$4905,"&gt;0",$E$4806:$E$4905,"&gt;"&amp;E4828)))</f>
        <v/>
      </c>
      <c r="M4828" s="18">
        <f>IF(D4828="","",IF(AND(K4828&gt;0,L4828=1),"Yes","No"))</f>
        <v/>
      </c>
      <c r="N4828" s="48">
        <f>IF(D4828="","",N4728+F4828)</f>
        <v/>
      </c>
      <c r="O4828" s="47">
        <f>IF(D4828="","",IF(AND(K4828=0,K4728&gt;0),C4828,""))</f>
        <v/>
      </c>
    </row>
    <row r="4829">
      <c r="A4829" s="49">
        <f>IF(B4829="","",DATE(YEAR('Debt Inputs'!$E$2),MONTH('Debt Inputs'!$E$2)+48,1))</f>
        <v/>
      </c>
      <c r="B4829" s="23">
        <f>IF('Debt Inputs'!A29="","",'Debt Inputs'!A29)</f>
        <v/>
      </c>
      <c r="C4829" s="24">
        <f>IF(B4829="","",IFERROR(VLOOKUP(B4829,'Debt Inputs'!$A$6:$M$105,2,FALSE),""))</f>
        <v/>
      </c>
      <c r="D4829" s="50">
        <f>IF(B4829="","",K4729)</f>
        <v/>
      </c>
      <c r="E4829" s="26">
        <f>IF(B4829="","",IFERROR(VLOOKUP(B4829,'Debt Inputs'!$A$6:$M$105,5,FALSE),0))</f>
        <v/>
      </c>
      <c r="F4829" s="50">
        <f>IF(D4829="","",IFERROR(D4829*E4829/12,0))</f>
        <v/>
      </c>
      <c r="G4829" s="50">
        <f>IF(D4829="","",MIN(IFERROR(VLOOKUP(B4829,'Debt Inputs'!$A$6:$M$105,7,FALSE),0),D4829+F4829))</f>
        <v/>
      </c>
      <c r="H4829" s="50">
        <f>IF(D4829="","",IF(L4829=1,MAX(0,'Debt Inputs'!$B$2-SUM($G$4806:$G$4905)),0))</f>
        <v/>
      </c>
      <c r="I4829" s="50">
        <f>IF(D4829="","",MIN(D4829+F4829,G4829+H4829))</f>
        <v/>
      </c>
      <c r="J4829" s="50">
        <f>IF(D4829="","",MIN(D4829,MAX(0,I4829-F4829)))</f>
        <v/>
      </c>
      <c r="K4829" s="50">
        <f>IF(D4829="","",MAX(0,D4829+F4829-I4829))</f>
        <v/>
      </c>
      <c r="L4829" s="23">
        <f>IF(D4829="","",IF(D4829&lt;=0,"",1+COUNTIFS($D$4806:$D$4905,"&gt;0",$E$4806:$E$4905,"&gt;"&amp;E4829)))</f>
        <v/>
      </c>
      <c r="M4829" s="23">
        <f>IF(D4829="","",IF(AND(K4829&gt;0,L4829=1),"Yes","No"))</f>
        <v/>
      </c>
      <c r="N4829" s="50">
        <f>IF(D4829="","",N4729+F4829)</f>
        <v/>
      </c>
      <c r="O4829" s="49">
        <f>IF(D4829="","",IF(AND(K4829=0,K4729&gt;0),C4829,""))</f>
        <v/>
      </c>
    </row>
    <row r="4830">
      <c r="A4830" s="47">
        <f>IF(B4830="","",DATE(YEAR('Debt Inputs'!$E$2),MONTH('Debt Inputs'!$E$2)+48,1))</f>
        <v/>
      </c>
      <c r="B4830" s="18">
        <f>IF('Debt Inputs'!A30="","",'Debt Inputs'!A30)</f>
        <v/>
      </c>
      <c r="C4830" s="19">
        <f>IF(B4830="","",IFERROR(VLOOKUP(B4830,'Debt Inputs'!$A$6:$M$105,2,FALSE),""))</f>
        <v/>
      </c>
      <c r="D4830" s="48">
        <f>IF(B4830="","",K4730)</f>
        <v/>
      </c>
      <c r="E4830" s="21">
        <f>IF(B4830="","",IFERROR(VLOOKUP(B4830,'Debt Inputs'!$A$6:$M$105,5,FALSE),0))</f>
        <v/>
      </c>
      <c r="F4830" s="48">
        <f>IF(D4830="","",IFERROR(D4830*E4830/12,0))</f>
        <v/>
      </c>
      <c r="G4830" s="48">
        <f>IF(D4830="","",MIN(IFERROR(VLOOKUP(B4830,'Debt Inputs'!$A$6:$M$105,7,FALSE),0),D4830+F4830))</f>
        <v/>
      </c>
      <c r="H4830" s="48">
        <f>IF(D4830="","",IF(L4830=1,MAX(0,'Debt Inputs'!$B$2-SUM($G$4806:$G$4905)),0))</f>
        <v/>
      </c>
      <c r="I4830" s="48">
        <f>IF(D4830="","",MIN(D4830+F4830,G4830+H4830))</f>
        <v/>
      </c>
      <c r="J4830" s="48">
        <f>IF(D4830="","",MIN(D4830,MAX(0,I4830-F4830)))</f>
        <v/>
      </c>
      <c r="K4830" s="48">
        <f>IF(D4830="","",MAX(0,D4830+F4830-I4830))</f>
        <v/>
      </c>
      <c r="L4830" s="18">
        <f>IF(D4830="","",IF(D4830&lt;=0,"",1+COUNTIFS($D$4806:$D$4905,"&gt;0",$E$4806:$E$4905,"&gt;"&amp;E4830)))</f>
        <v/>
      </c>
      <c r="M4830" s="18">
        <f>IF(D4830="","",IF(AND(K4830&gt;0,L4830=1),"Yes","No"))</f>
        <v/>
      </c>
      <c r="N4830" s="48">
        <f>IF(D4830="","",N4730+F4830)</f>
        <v/>
      </c>
      <c r="O4830" s="47">
        <f>IF(D4830="","",IF(AND(K4830=0,K4730&gt;0),C4830,""))</f>
        <v/>
      </c>
    </row>
    <row r="4831">
      <c r="A4831" s="49">
        <f>IF(B4831="","",DATE(YEAR('Debt Inputs'!$E$2),MONTH('Debt Inputs'!$E$2)+48,1))</f>
        <v/>
      </c>
      <c r="B4831" s="23">
        <f>IF('Debt Inputs'!A31="","",'Debt Inputs'!A31)</f>
        <v/>
      </c>
      <c r="C4831" s="24">
        <f>IF(B4831="","",IFERROR(VLOOKUP(B4831,'Debt Inputs'!$A$6:$M$105,2,FALSE),""))</f>
        <v/>
      </c>
      <c r="D4831" s="50">
        <f>IF(B4831="","",K4731)</f>
        <v/>
      </c>
      <c r="E4831" s="26">
        <f>IF(B4831="","",IFERROR(VLOOKUP(B4831,'Debt Inputs'!$A$6:$M$105,5,FALSE),0))</f>
        <v/>
      </c>
      <c r="F4831" s="50">
        <f>IF(D4831="","",IFERROR(D4831*E4831/12,0))</f>
        <v/>
      </c>
      <c r="G4831" s="50">
        <f>IF(D4831="","",MIN(IFERROR(VLOOKUP(B4831,'Debt Inputs'!$A$6:$M$105,7,FALSE),0),D4831+F4831))</f>
        <v/>
      </c>
      <c r="H4831" s="50">
        <f>IF(D4831="","",IF(L4831=1,MAX(0,'Debt Inputs'!$B$2-SUM($G$4806:$G$4905)),0))</f>
        <v/>
      </c>
      <c r="I4831" s="50">
        <f>IF(D4831="","",MIN(D4831+F4831,G4831+H4831))</f>
        <v/>
      </c>
      <c r="J4831" s="50">
        <f>IF(D4831="","",MIN(D4831,MAX(0,I4831-F4831)))</f>
        <v/>
      </c>
      <c r="K4831" s="50">
        <f>IF(D4831="","",MAX(0,D4831+F4831-I4831))</f>
        <v/>
      </c>
      <c r="L4831" s="23">
        <f>IF(D4831="","",IF(D4831&lt;=0,"",1+COUNTIFS($D$4806:$D$4905,"&gt;0",$E$4806:$E$4905,"&gt;"&amp;E4831)))</f>
        <v/>
      </c>
      <c r="M4831" s="23">
        <f>IF(D4831="","",IF(AND(K4831&gt;0,L4831=1),"Yes","No"))</f>
        <v/>
      </c>
      <c r="N4831" s="50">
        <f>IF(D4831="","",N4731+F4831)</f>
        <v/>
      </c>
      <c r="O4831" s="49">
        <f>IF(D4831="","",IF(AND(K4831=0,K4731&gt;0),C4831,""))</f>
        <v/>
      </c>
    </row>
    <row r="4832">
      <c r="A4832" s="47">
        <f>IF(B4832="","",DATE(YEAR('Debt Inputs'!$E$2),MONTH('Debt Inputs'!$E$2)+48,1))</f>
        <v/>
      </c>
      <c r="B4832" s="18">
        <f>IF('Debt Inputs'!A32="","",'Debt Inputs'!A32)</f>
        <v/>
      </c>
      <c r="C4832" s="19">
        <f>IF(B4832="","",IFERROR(VLOOKUP(B4832,'Debt Inputs'!$A$6:$M$105,2,FALSE),""))</f>
        <v/>
      </c>
      <c r="D4832" s="48">
        <f>IF(B4832="","",K4732)</f>
        <v/>
      </c>
      <c r="E4832" s="21">
        <f>IF(B4832="","",IFERROR(VLOOKUP(B4832,'Debt Inputs'!$A$6:$M$105,5,FALSE),0))</f>
        <v/>
      </c>
      <c r="F4832" s="48">
        <f>IF(D4832="","",IFERROR(D4832*E4832/12,0))</f>
        <v/>
      </c>
      <c r="G4832" s="48">
        <f>IF(D4832="","",MIN(IFERROR(VLOOKUP(B4832,'Debt Inputs'!$A$6:$M$105,7,FALSE),0),D4832+F4832))</f>
        <v/>
      </c>
      <c r="H4832" s="48">
        <f>IF(D4832="","",IF(L4832=1,MAX(0,'Debt Inputs'!$B$2-SUM($G$4806:$G$4905)),0))</f>
        <v/>
      </c>
      <c r="I4832" s="48">
        <f>IF(D4832="","",MIN(D4832+F4832,G4832+H4832))</f>
        <v/>
      </c>
      <c r="J4832" s="48">
        <f>IF(D4832="","",MIN(D4832,MAX(0,I4832-F4832)))</f>
        <v/>
      </c>
      <c r="K4832" s="48">
        <f>IF(D4832="","",MAX(0,D4832+F4832-I4832))</f>
        <v/>
      </c>
      <c r="L4832" s="18">
        <f>IF(D4832="","",IF(D4832&lt;=0,"",1+COUNTIFS($D$4806:$D$4905,"&gt;0",$E$4806:$E$4905,"&gt;"&amp;E4832)))</f>
        <v/>
      </c>
      <c r="M4832" s="18">
        <f>IF(D4832="","",IF(AND(K4832&gt;0,L4832=1),"Yes","No"))</f>
        <v/>
      </c>
      <c r="N4832" s="48">
        <f>IF(D4832="","",N4732+F4832)</f>
        <v/>
      </c>
      <c r="O4832" s="47">
        <f>IF(D4832="","",IF(AND(K4832=0,K4732&gt;0),C4832,""))</f>
        <v/>
      </c>
    </row>
    <row r="4833">
      <c r="A4833" s="49">
        <f>IF(B4833="","",DATE(YEAR('Debt Inputs'!$E$2),MONTH('Debt Inputs'!$E$2)+48,1))</f>
        <v/>
      </c>
      <c r="B4833" s="23">
        <f>IF('Debt Inputs'!A33="","",'Debt Inputs'!A33)</f>
        <v/>
      </c>
      <c r="C4833" s="24">
        <f>IF(B4833="","",IFERROR(VLOOKUP(B4833,'Debt Inputs'!$A$6:$M$105,2,FALSE),""))</f>
        <v/>
      </c>
      <c r="D4833" s="50">
        <f>IF(B4833="","",K4733)</f>
        <v/>
      </c>
      <c r="E4833" s="26">
        <f>IF(B4833="","",IFERROR(VLOOKUP(B4833,'Debt Inputs'!$A$6:$M$105,5,FALSE),0))</f>
        <v/>
      </c>
      <c r="F4833" s="50">
        <f>IF(D4833="","",IFERROR(D4833*E4833/12,0))</f>
        <v/>
      </c>
      <c r="G4833" s="50">
        <f>IF(D4833="","",MIN(IFERROR(VLOOKUP(B4833,'Debt Inputs'!$A$6:$M$105,7,FALSE),0),D4833+F4833))</f>
        <v/>
      </c>
      <c r="H4833" s="50">
        <f>IF(D4833="","",IF(L4833=1,MAX(0,'Debt Inputs'!$B$2-SUM($G$4806:$G$4905)),0))</f>
        <v/>
      </c>
      <c r="I4833" s="50">
        <f>IF(D4833="","",MIN(D4833+F4833,G4833+H4833))</f>
        <v/>
      </c>
      <c r="J4833" s="50">
        <f>IF(D4833="","",MIN(D4833,MAX(0,I4833-F4833)))</f>
        <v/>
      </c>
      <c r="K4833" s="50">
        <f>IF(D4833="","",MAX(0,D4833+F4833-I4833))</f>
        <v/>
      </c>
      <c r="L4833" s="23">
        <f>IF(D4833="","",IF(D4833&lt;=0,"",1+COUNTIFS($D$4806:$D$4905,"&gt;0",$E$4806:$E$4905,"&gt;"&amp;E4833)))</f>
        <v/>
      </c>
      <c r="M4833" s="23">
        <f>IF(D4833="","",IF(AND(K4833&gt;0,L4833=1),"Yes","No"))</f>
        <v/>
      </c>
      <c r="N4833" s="50">
        <f>IF(D4833="","",N4733+F4833)</f>
        <v/>
      </c>
      <c r="O4833" s="49">
        <f>IF(D4833="","",IF(AND(K4833=0,K4733&gt;0),C4833,""))</f>
        <v/>
      </c>
    </row>
    <row r="4834">
      <c r="A4834" s="47">
        <f>IF(B4834="","",DATE(YEAR('Debt Inputs'!$E$2),MONTH('Debt Inputs'!$E$2)+48,1))</f>
        <v/>
      </c>
      <c r="B4834" s="18">
        <f>IF('Debt Inputs'!A34="","",'Debt Inputs'!A34)</f>
        <v/>
      </c>
      <c r="C4834" s="19">
        <f>IF(B4834="","",IFERROR(VLOOKUP(B4834,'Debt Inputs'!$A$6:$M$105,2,FALSE),""))</f>
        <v/>
      </c>
      <c r="D4834" s="48">
        <f>IF(B4834="","",K4734)</f>
        <v/>
      </c>
      <c r="E4834" s="21">
        <f>IF(B4834="","",IFERROR(VLOOKUP(B4834,'Debt Inputs'!$A$6:$M$105,5,FALSE),0))</f>
        <v/>
      </c>
      <c r="F4834" s="48">
        <f>IF(D4834="","",IFERROR(D4834*E4834/12,0))</f>
        <v/>
      </c>
      <c r="G4834" s="48">
        <f>IF(D4834="","",MIN(IFERROR(VLOOKUP(B4834,'Debt Inputs'!$A$6:$M$105,7,FALSE),0),D4834+F4834))</f>
        <v/>
      </c>
      <c r="H4834" s="48">
        <f>IF(D4834="","",IF(L4834=1,MAX(0,'Debt Inputs'!$B$2-SUM($G$4806:$G$4905)),0))</f>
        <v/>
      </c>
      <c r="I4834" s="48">
        <f>IF(D4834="","",MIN(D4834+F4834,G4834+H4834))</f>
        <v/>
      </c>
      <c r="J4834" s="48">
        <f>IF(D4834="","",MIN(D4834,MAX(0,I4834-F4834)))</f>
        <v/>
      </c>
      <c r="K4834" s="48">
        <f>IF(D4834="","",MAX(0,D4834+F4834-I4834))</f>
        <v/>
      </c>
      <c r="L4834" s="18">
        <f>IF(D4834="","",IF(D4834&lt;=0,"",1+COUNTIFS($D$4806:$D$4905,"&gt;0",$E$4806:$E$4905,"&gt;"&amp;E4834)))</f>
        <v/>
      </c>
      <c r="M4834" s="18">
        <f>IF(D4834="","",IF(AND(K4834&gt;0,L4834=1),"Yes","No"))</f>
        <v/>
      </c>
      <c r="N4834" s="48">
        <f>IF(D4834="","",N4734+F4834)</f>
        <v/>
      </c>
      <c r="O4834" s="47">
        <f>IF(D4834="","",IF(AND(K4834=0,K4734&gt;0),C4834,""))</f>
        <v/>
      </c>
    </row>
    <row r="4835">
      <c r="A4835" s="49">
        <f>IF(B4835="","",DATE(YEAR('Debt Inputs'!$E$2),MONTH('Debt Inputs'!$E$2)+48,1))</f>
        <v/>
      </c>
      <c r="B4835" s="23">
        <f>IF('Debt Inputs'!A35="","",'Debt Inputs'!A35)</f>
        <v/>
      </c>
      <c r="C4835" s="24">
        <f>IF(B4835="","",IFERROR(VLOOKUP(B4835,'Debt Inputs'!$A$6:$M$105,2,FALSE),""))</f>
        <v/>
      </c>
      <c r="D4835" s="50">
        <f>IF(B4835="","",K4735)</f>
        <v/>
      </c>
      <c r="E4835" s="26">
        <f>IF(B4835="","",IFERROR(VLOOKUP(B4835,'Debt Inputs'!$A$6:$M$105,5,FALSE),0))</f>
        <v/>
      </c>
      <c r="F4835" s="50">
        <f>IF(D4835="","",IFERROR(D4835*E4835/12,0))</f>
        <v/>
      </c>
      <c r="G4835" s="50">
        <f>IF(D4835="","",MIN(IFERROR(VLOOKUP(B4835,'Debt Inputs'!$A$6:$M$105,7,FALSE),0),D4835+F4835))</f>
        <v/>
      </c>
      <c r="H4835" s="50">
        <f>IF(D4835="","",IF(L4835=1,MAX(0,'Debt Inputs'!$B$2-SUM($G$4806:$G$4905)),0))</f>
        <v/>
      </c>
      <c r="I4835" s="50">
        <f>IF(D4835="","",MIN(D4835+F4835,G4835+H4835))</f>
        <v/>
      </c>
      <c r="J4835" s="50">
        <f>IF(D4835="","",MIN(D4835,MAX(0,I4835-F4835)))</f>
        <v/>
      </c>
      <c r="K4835" s="50">
        <f>IF(D4835="","",MAX(0,D4835+F4835-I4835))</f>
        <v/>
      </c>
      <c r="L4835" s="23">
        <f>IF(D4835="","",IF(D4835&lt;=0,"",1+COUNTIFS($D$4806:$D$4905,"&gt;0",$E$4806:$E$4905,"&gt;"&amp;E4835)))</f>
        <v/>
      </c>
      <c r="M4835" s="23">
        <f>IF(D4835="","",IF(AND(K4835&gt;0,L4835=1),"Yes","No"))</f>
        <v/>
      </c>
      <c r="N4835" s="50">
        <f>IF(D4835="","",N4735+F4835)</f>
        <v/>
      </c>
      <c r="O4835" s="49">
        <f>IF(D4835="","",IF(AND(K4835=0,K4735&gt;0),C4835,""))</f>
        <v/>
      </c>
    </row>
    <row r="4836">
      <c r="A4836" s="47">
        <f>IF(B4836="","",DATE(YEAR('Debt Inputs'!$E$2),MONTH('Debt Inputs'!$E$2)+48,1))</f>
        <v/>
      </c>
      <c r="B4836" s="18">
        <f>IF('Debt Inputs'!A36="","",'Debt Inputs'!A36)</f>
        <v/>
      </c>
      <c r="C4836" s="19">
        <f>IF(B4836="","",IFERROR(VLOOKUP(B4836,'Debt Inputs'!$A$6:$M$105,2,FALSE),""))</f>
        <v/>
      </c>
      <c r="D4836" s="48">
        <f>IF(B4836="","",K4736)</f>
        <v/>
      </c>
      <c r="E4836" s="21">
        <f>IF(B4836="","",IFERROR(VLOOKUP(B4836,'Debt Inputs'!$A$6:$M$105,5,FALSE),0))</f>
        <v/>
      </c>
      <c r="F4836" s="48">
        <f>IF(D4836="","",IFERROR(D4836*E4836/12,0))</f>
        <v/>
      </c>
      <c r="G4836" s="48">
        <f>IF(D4836="","",MIN(IFERROR(VLOOKUP(B4836,'Debt Inputs'!$A$6:$M$105,7,FALSE),0),D4836+F4836))</f>
        <v/>
      </c>
      <c r="H4836" s="48">
        <f>IF(D4836="","",IF(L4836=1,MAX(0,'Debt Inputs'!$B$2-SUM($G$4806:$G$4905)),0))</f>
        <v/>
      </c>
      <c r="I4836" s="48">
        <f>IF(D4836="","",MIN(D4836+F4836,G4836+H4836))</f>
        <v/>
      </c>
      <c r="J4836" s="48">
        <f>IF(D4836="","",MIN(D4836,MAX(0,I4836-F4836)))</f>
        <v/>
      </c>
      <c r="K4836" s="48">
        <f>IF(D4836="","",MAX(0,D4836+F4836-I4836))</f>
        <v/>
      </c>
      <c r="L4836" s="18">
        <f>IF(D4836="","",IF(D4836&lt;=0,"",1+COUNTIFS($D$4806:$D$4905,"&gt;0",$E$4806:$E$4905,"&gt;"&amp;E4836)))</f>
        <v/>
      </c>
      <c r="M4836" s="18">
        <f>IF(D4836="","",IF(AND(K4836&gt;0,L4836=1),"Yes","No"))</f>
        <v/>
      </c>
      <c r="N4836" s="48">
        <f>IF(D4836="","",N4736+F4836)</f>
        <v/>
      </c>
      <c r="O4836" s="47">
        <f>IF(D4836="","",IF(AND(K4836=0,K4736&gt;0),C4836,""))</f>
        <v/>
      </c>
    </row>
    <row r="4837">
      <c r="A4837" s="49">
        <f>IF(B4837="","",DATE(YEAR('Debt Inputs'!$E$2),MONTH('Debt Inputs'!$E$2)+48,1))</f>
        <v/>
      </c>
      <c r="B4837" s="23">
        <f>IF('Debt Inputs'!A37="","",'Debt Inputs'!A37)</f>
        <v/>
      </c>
      <c r="C4837" s="24">
        <f>IF(B4837="","",IFERROR(VLOOKUP(B4837,'Debt Inputs'!$A$6:$M$105,2,FALSE),""))</f>
        <v/>
      </c>
      <c r="D4837" s="50">
        <f>IF(B4837="","",K4737)</f>
        <v/>
      </c>
      <c r="E4837" s="26">
        <f>IF(B4837="","",IFERROR(VLOOKUP(B4837,'Debt Inputs'!$A$6:$M$105,5,FALSE),0))</f>
        <v/>
      </c>
      <c r="F4837" s="50">
        <f>IF(D4837="","",IFERROR(D4837*E4837/12,0))</f>
        <v/>
      </c>
      <c r="G4837" s="50">
        <f>IF(D4837="","",MIN(IFERROR(VLOOKUP(B4837,'Debt Inputs'!$A$6:$M$105,7,FALSE),0),D4837+F4837))</f>
        <v/>
      </c>
      <c r="H4837" s="50">
        <f>IF(D4837="","",IF(L4837=1,MAX(0,'Debt Inputs'!$B$2-SUM($G$4806:$G$4905)),0))</f>
        <v/>
      </c>
      <c r="I4837" s="50">
        <f>IF(D4837="","",MIN(D4837+F4837,G4837+H4837))</f>
        <v/>
      </c>
      <c r="J4837" s="50">
        <f>IF(D4837="","",MIN(D4837,MAX(0,I4837-F4837)))</f>
        <v/>
      </c>
      <c r="K4837" s="50">
        <f>IF(D4837="","",MAX(0,D4837+F4837-I4837))</f>
        <v/>
      </c>
      <c r="L4837" s="23">
        <f>IF(D4837="","",IF(D4837&lt;=0,"",1+COUNTIFS($D$4806:$D$4905,"&gt;0",$E$4806:$E$4905,"&gt;"&amp;E4837)))</f>
        <v/>
      </c>
      <c r="M4837" s="23">
        <f>IF(D4837="","",IF(AND(K4837&gt;0,L4837=1),"Yes","No"))</f>
        <v/>
      </c>
      <c r="N4837" s="50">
        <f>IF(D4837="","",N4737+F4837)</f>
        <v/>
      </c>
      <c r="O4837" s="49">
        <f>IF(D4837="","",IF(AND(K4837=0,K4737&gt;0),C4837,""))</f>
        <v/>
      </c>
    </row>
    <row r="4838">
      <c r="A4838" s="47">
        <f>IF(B4838="","",DATE(YEAR('Debt Inputs'!$E$2),MONTH('Debt Inputs'!$E$2)+48,1))</f>
        <v/>
      </c>
      <c r="B4838" s="18">
        <f>IF('Debt Inputs'!A38="","",'Debt Inputs'!A38)</f>
        <v/>
      </c>
      <c r="C4838" s="19">
        <f>IF(B4838="","",IFERROR(VLOOKUP(B4838,'Debt Inputs'!$A$6:$M$105,2,FALSE),""))</f>
        <v/>
      </c>
      <c r="D4838" s="48">
        <f>IF(B4838="","",K4738)</f>
        <v/>
      </c>
      <c r="E4838" s="21">
        <f>IF(B4838="","",IFERROR(VLOOKUP(B4838,'Debt Inputs'!$A$6:$M$105,5,FALSE),0))</f>
        <v/>
      </c>
      <c r="F4838" s="48">
        <f>IF(D4838="","",IFERROR(D4838*E4838/12,0))</f>
        <v/>
      </c>
      <c r="G4838" s="48">
        <f>IF(D4838="","",MIN(IFERROR(VLOOKUP(B4838,'Debt Inputs'!$A$6:$M$105,7,FALSE),0),D4838+F4838))</f>
        <v/>
      </c>
      <c r="H4838" s="48">
        <f>IF(D4838="","",IF(L4838=1,MAX(0,'Debt Inputs'!$B$2-SUM($G$4806:$G$4905)),0))</f>
        <v/>
      </c>
      <c r="I4838" s="48">
        <f>IF(D4838="","",MIN(D4838+F4838,G4838+H4838))</f>
        <v/>
      </c>
      <c r="J4838" s="48">
        <f>IF(D4838="","",MIN(D4838,MAX(0,I4838-F4838)))</f>
        <v/>
      </c>
      <c r="K4838" s="48">
        <f>IF(D4838="","",MAX(0,D4838+F4838-I4838))</f>
        <v/>
      </c>
      <c r="L4838" s="18">
        <f>IF(D4838="","",IF(D4838&lt;=0,"",1+COUNTIFS($D$4806:$D$4905,"&gt;0",$E$4806:$E$4905,"&gt;"&amp;E4838)))</f>
        <v/>
      </c>
      <c r="M4838" s="18">
        <f>IF(D4838="","",IF(AND(K4838&gt;0,L4838=1),"Yes","No"))</f>
        <v/>
      </c>
      <c r="N4838" s="48">
        <f>IF(D4838="","",N4738+F4838)</f>
        <v/>
      </c>
      <c r="O4838" s="47">
        <f>IF(D4838="","",IF(AND(K4838=0,K4738&gt;0),C4838,""))</f>
        <v/>
      </c>
    </row>
    <row r="4839">
      <c r="A4839" s="49">
        <f>IF(B4839="","",DATE(YEAR('Debt Inputs'!$E$2),MONTH('Debt Inputs'!$E$2)+48,1))</f>
        <v/>
      </c>
      <c r="B4839" s="23">
        <f>IF('Debt Inputs'!A39="","",'Debt Inputs'!A39)</f>
        <v/>
      </c>
      <c r="C4839" s="24">
        <f>IF(B4839="","",IFERROR(VLOOKUP(B4839,'Debt Inputs'!$A$6:$M$105,2,FALSE),""))</f>
        <v/>
      </c>
      <c r="D4839" s="50">
        <f>IF(B4839="","",K4739)</f>
        <v/>
      </c>
      <c r="E4839" s="26">
        <f>IF(B4839="","",IFERROR(VLOOKUP(B4839,'Debt Inputs'!$A$6:$M$105,5,FALSE),0))</f>
        <v/>
      </c>
      <c r="F4839" s="50">
        <f>IF(D4839="","",IFERROR(D4839*E4839/12,0))</f>
        <v/>
      </c>
      <c r="G4839" s="50">
        <f>IF(D4839="","",MIN(IFERROR(VLOOKUP(B4839,'Debt Inputs'!$A$6:$M$105,7,FALSE),0),D4839+F4839))</f>
        <v/>
      </c>
      <c r="H4839" s="50">
        <f>IF(D4839="","",IF(L4839=1,MAX(0,'Debt Inputs'!$B$2-SUM($G$4806:$G$4905)),0))</f>
        <v/>
      </c>
      <c r="I4839" s="50">
        <f>IF(D4839="","",MIN(D4839+F4839,G4839+H4839))</f>
        <v/>
      </c>
      <c r="J4839" s="50">
        <f>IF(D4839="","",MIN(D4839,MAX(0,I4839-F4839)))</f>
        <v/>
      </c>
      <c r="K4839" s="50">
        <f>IF(D4839="","",MAX(0,D4839+F4839-I4839))</f>
        <v/>
      </c>
      <c r="L4839" s="23">
        <f>IF(D4839="","",IF(D4839&lt;=0,"",1+COUNTIFS($D$4806:$D$4905,"&gt;0",$E$4806:$E$4905,"&gt;"&amp;E4839)))</f>
        <v/>
      </c>
      <c r="M4839" s="23">
        <f>IF(D4839="","",IF(AND(K4839&gt;0,L4839=1),"Yes","No"))</f>
        <v/>
      </c>
      <c r="N4839" s="50">
        <f>IF(D4839="","",N4739+F4839)</f>
        <v/>
      </c>
      <c r="O4839" s="49">
        <f>IF(D4839="","",IF(AND(K4839=0,K4739&gt;0),C4839,""))</f>
        <v/>
      </c>
    </row>
    <row r="4840">
      <c r="A4840" s="47">
        <f>IF(B4840="","",DATE(YEAR('Debt Inputs'!$E$2),MONTH('Debt Inputs'!$E$2)+48,1))</f>
        <v/>
      </c>
      <c r="B4840" s="18">
        <f>IF('Debt Inputs'!A40="","",'Debt Inputs'!A40)</f>
        <v/>
      </c>
      <c r="C4840" s="19">
        <f>IF(B4840="","",IFERROR(VLOOKUP(B4840,'Debt Inputs'!$A$6:$M$105,2,FALSE),""))</f>
        <v/>
      </c>
      <c r="D4840" s="48">
        <f>IF(B4840="","",K4740)</f>
        <v/>
      </c>
      <c r="E4840" s="21">
        <f>IF(B4840="","",IFERROR(VLOOKUP(B4840,'Debt Inputs'!$A$6:$M$105,5,FALSE),0))</f>
        <v/>
      </c>
      <c r="F4840" s="48">
        <f>IF(D4840="","",IFERROR(D4840*E4840/12,0))</f>
        <v/>
      </c>
      <c r="G4840" s="48">
        <f>IF(D4840="","",MIN(IFERROR(VLOOKUP(B4840,'Debt Inputs'!$A$6:$M$105,7,FALSE),0),D4840+F4840))</f>
        <v/>
      </c>
      <c r="H4840" s="48">
        <f>IF(D4840="","",IF(L4840=1,MAX(0,'Debt Inputs'!$B$2-SUM($G$4806:$G$4905)),0))</f>
        <v/>
      </c>
      <c r="I4840" s="48">
        <f>IF(D4840="","",MIN(D4840+F4840,G4840+H4840))</f>
        <v/>
      </c>
      <c r="J4840" s="48">
        <f>IF(D4840="","",MIN(D4840,MAX(0,I4840-F4840)))</f>
        <v/>
      </c>
      <c r="K4840" s="48">
        <f>IF(D4840="","",MAX(0,D4840+F4840-I4840))</f>
        <v/>
      </c>
      <c r="L4840" s="18">
        <f>IF(D4840="","",IF(D4840&lt;=0,"",1+COUNTIFS($D$4806:$D$4905,"&gt;0",$E$4806:$E$4905,"&gt;"&amp;E4840)))</f>
        <v/>
      </c>
      <c r="M4840" s="18">
        <f>IF(D4840="","",IF(AND(K4840&gt;0,L4840=1),"Yes","No"))</f>
        <v/>
      </c>
      <c r="N4840" s="48">
        <f>IF(D4840="","",N4740+F4840)</f>
        <v/>
      </c>
      <c r="O4840" s="47">
        <f>IF(D4840="","",IF(AND(K4840=0,K4740&gt;0),C4840,""))</f>
        <v/>
      </c>
    </row>
    <row r="4841">
      <c r="A4841" s="49">
        <f>IF(B4841="","",DATE(YEAR('Debt Inputs'!$E$2),MONTH('Debt Inputs'!$E$2)+48,1))</f>
        <v/>
      </c>
      <c r="B4841" s="23">
        <f>IF('Debt Inputs'!A41="","",'Debt Inputs'!A41)</f>
        <v/>
      </c>
      <c r="C4841" s="24">
        <f>IF(B4841="","",IFERROR(VLOOKUP(B4841,'Debt Inputs'!$A$6:$M$105,2,FALSE),""))</f>
        <v/>
      </c>
      <c r="D4841" s="50">
        <f>IF(B4841="","",K4741)</f>
        <v/>
      </c>
      <c r="E4841" s="26">
        <f>IF(B4841="","",IFERROR(VLOOKUP(B4841,'Debt Inputs'!$A$6:$M$105,5,FALSE),0))</f>
        <v/>
      </c>
      <c r="F4841" s="50">
        <f>IF(D4841="","",IFERROR(D4841*E4841/12,0))</f>
        <v/>
      </c>
      <c r="G4841" s="50">
        <f>IF(D4841="","",MIN(IFERROR(VLOOKUP(B4841,'Debt Inputs'!$A$6:$M$105,7,FALSE),0),D4841+F4841))</f>
        <v/>
      </c>
      <c r="H4841" s="50">
        <f>IF(D4841="","",IF(L4841=1,MAX(0,'Debt Inputs'!$B$2-SUM($G$4806:$G$4905)),0))</f>
        <v/>
      </c>
      <c r="I4841" s="50">
        <f>IF(D4841="","",MIN(D4841+F4841,G4841+H4841))</f>
        <v/>
      </c>
      <c r="J4841" s="50">
        <f>IF(D4841="","",MIN(D4841,MAX(0,I4841-F4841)))</f>
        <v/>
      </c>
      <c r="K4841" s="50">
        <f>IF(D4841="","",MAX(0,D4841+F4841-I4841))</f>
        <v/>
      </c>
      <c r="L4841" s="23">
        <f>IF(D4841="","",IF(D4841&lt;=0,"",1+COUNTIFS($D$4806:$D$4905,"&gt;0",$E$4806:$E$4905,"&gt;"&amp;E4841)))</f>
        <v/>
      </c>
      <c r="M4841" s="23">
        <f>IF(D4841="","",IF(AND(K4841&gt;0,L4841=1),"Yes","No"))</f>
        <v/>
      </c>
      <c r="N4841" s="50">
        <f>IF(D4841="","",N4741+F4841)</f>
        <v/>
      </c>
      <c r="O4841" s="49">
        <f>IF(D4841="","",IF(AND(K4841=0,K4741&gt;0),C4841,""))</f>
        <v/>
      </c>
    </row>
    <row r="4842">
      <c r="A4842" s="47">
        <f>IF(B4842="","",DATE(YEAR('Debt Inputs'!$E$2),MONTH('Debt Inputs'!$E$2)+48,1))</f>
        <v/>
      </c>
      <c r="B4842" s="18">
        <f>IF('Debt Inputs'!A42="","",'Debt Inputs'!A42)</f>
        <v/>
      </c>
      <c r="C4842" s="19">
        <f>IF(B4842="","",IFERROR(VLOOKUP(B4842,'Debt Inputs'!$A$6:$M$105,2,FALSE),""))</f>
        <v/>
      </c>
      <c r="D4842" s="48">
        <f>IF(B4842="","",K4742)</f>
        <v/>
      </c>
      <c r="E4842" s="21">
        <f>IF(B4842="","",IFERROR(VLOOKUP(B4842,'Debt Inputs'!$A$6:$M$105,5,FALSE),0))</f>
        <v/>
      </c>
      <c r="F4842" s="48">
        <f>IF(D4842="","",IFERROR(D4842*E4842/12,0))</f>
        <v/>
      </c>
      <c r="G4842" s="48">
        <f>IF(D4842="","",MIN(IFERROR(VLOOKUP(B4842,'Debt Inputs'!$A$6:$M$105,7,FALSE),0),D4842+F4842))</f>
        <v/>
      </c>
      <c r="H4842" s="48">
        <f>IF(D4842="","",IF(L4842=1,MAX(0,'Debt Inputs'!$B$2-SUM($G$4806:$G$4905)),0))</f>
        <v/>
      </c>
      <c r="I4842" s="48">
        <f>IF(D4842="","",MIN(D4842+F4842,G4842+H4842))</f>
        <v/>
      </c>
      <c r="J4842" s="48">
        <f>IF(D4842="","",MIN(D4842,MAX(0,I4842-F4842)))</f>
        <v/>
      </c>
      <c r="K4842" s="48">
        <f>IF(D4842="","",MAX(0,D4842+F4842-I4842))</f>
        <v/>
      </c>
      <c r="L4842" s="18">
        <f>IF(D4842="","",IF(D4842&lt;=0,"",1+COUNTIFS($D$4806:$D$4905,"&gt;0",$E$4806:$E$4905,"&gt;"&amp;E4842)))</f>
        <v/>
      </c>
      <c r="M4842" s="18">
        <f>IF(D4842="","",IF(AND(K4842&gt;0,L4842=1),"Yes","No"))</f>
        <v/>
      </c>
      <c r="N4842" s="48">
        <f>IF(D4842="","",N4742+F4842)</f>
        <v/>
      </c>
      <c r="O4842" s="47">
        <f>IF(D4842="","",IF(AND(K4842=0,K4742&gt;0),C4842,""))</f>
        <v/>
      </c>
    </row>
    <row r="4843">
      <c r="A4843" s="49">
        <f>IF(B4843="","",DATE(YEAR('Debt Inputs'!$E$2),MONTH('Debt Inputs'!$E$2)+48,1))</f>
        <v/>
      </c>
      <c r="B4843" s="23">
        <f>IF('Debt Inputs'!A43="","",'Debt Inputs'!A43)</f>
        <v/>
      </c>
      <c r="C4843" s="24">
        <f>IF(B4843="","",IFERROR(VLOOKUP(B4843,'Debt Inputs'!$A$6:$M$105,2,FALSE),""))</f>
        <v/>
      </c>
      <c r="D4843" s="50">
        <f>IF(B4843="","",K4743)</f>
        <v/>
      </c>
      <c r="E4843" s="26">
        <f>IF(B4843="","",IFERROR(VLOOKUP(B4843,'Debt Inputs'!$A$6:$M$105,5,FALSE),0))</f>
        <v/>
      </c>
      <c r="F4843" s="50">
        <f>IF(D4843="","",IFERROR(D4843*E4843/12,0))</f>
        <v/>
      </c>
      <c r="G4843" s="50">
        <f>IF(D4843="","",MIN(IFERROR(VLOOKUP(B4843,'Debt Inputs'!$A$6:$M$105,7,FALSE),0),D4843+F4843))</f>
        <v/>
      </c>
      <c r="H4843" s="50">
        <f>IF(D4843="","",IF(L4843=1,MAX(0,'Debt Inputs'!$B$2-SUM($G$4806:$G$4905)),0))</f>
        <v/>
      </c>
      <c r="I4843" s="50">
        <f>IF(D4843="","",MIN(D4843+F4843,G4843+H4843))</f>
        <v/>
      </c>
      <c r="J4843" s="50">
        <f>IF(D4843="","",MIN(D4843,MAX(0,I4843-F4843)))</f>
        <v/>
      </c>
      <c r="K4843" s="50">
        <f>IF(D4843="","",MAX(0,D4843+F4843-I4843))</f>
        <v/>
      </c>
      <c r="L4843" s="23">
        <f>IF(D4843="","",IF(D4843&lt;=0,"",1+COUNTIFS($D$4806:$D$4905,"&gt;0",$E$4806:$E$4905,"&gt;"&amp;E4843)))</f>
        <v/>
      </c>
      <c r="M4843" s="23">
        <f>IF(D4843="","",IF(AND(K4843&gt;0,L4843=1),"Yes","No"))</f>
        <v/>
      </c>
      <c r="N4843" s="50">
        <f>IF(D4843="","",N4743+F4843)</f>
        <v/>
      </c>
      <c r="O4843" s="49">
        <f>IF(D4843="","",IF(AND(K4843=0,K4743&gt;0),C4843,""))</f>
        <v/>
      </c>
    </row>
    <row r="4844">
      <c r="A4844" s="47">
        <f>IF(B4844="","",DATE(YEAR('Debt Inputs'!$E$2),MONTH('Debt Inputs'!$E$2)+48,1))</f>
        <v/>
      </c>
      <c r="B4844" s="18">
        <f>IF('Debt Inputs'!A44="","",'Debt Inputs'!A44)</f>
        <v/>
      </c>
      <c r="C4844" s="19">
        <f>IF(B4844="","",IFERROR(VLOOKUP(B4844,'Debt Inputs'!$A$6:$M$105,2,FALSE),""))</f>
        <v/>
      </c>
      <c r="D4844" s="48">
        <f>IF(B4844="","",K4744)</f>
        <v/>
      </c>
      <c r="E4844" s="21">
        <f>IF(B4844="","",IFERROR(VLOOKUP(B4844,'Debt Inputs'!$A$6:$M$105,5,FALSE),0))</f>
        <v/>
      </c>
      <c r="F4844" s="48">
        <f>IF(D4844="","",IFERROR(D4844*E4844/12,0))</f>
        <v/>
      </c>
      <c r="G4844" s="48">
        <f>IF(D4844="","",MIN(IFERROR(VLOOKUP(B4844,'Debt Inputs'!$A$6:$M$105,7,FALSE),0),D4844+F4844))</f>
        <v/>
      </c>
      <c r="H4844" s="48">
        <f>IF(D4844="","",IF(L4844=1,MAX(0,'Debt Inputs'!$B$2-SUM($G$4806:$G$4905)),0))</f>
        <v/>
      </c>
      <c r="I4844" s="48">
        <f>IF(D4844="","",MIN(D4844+F4844,G4844+H4844))</f>
        <v/>
      </c>
      <c r="J4844" s="48">
        <f>IF(D4844="","",MIN(D4844,MAX(0,I4844-F4844)))</f>
        <v/>
      </c>
      <c r="K4844" s="48">
        <f>IF(D4844="","",MAX(0,D4844+F4844-I4844))</f>
        <v/>
      </c>
      <c r="L4844" s="18">
        <f>IF(D4844="","",IF(D4844&lt;=0,"",1+COUNTIFS($D$4806:$D$4905,"&gt;0",$E$4806:$E$4905,"&gt;"&amp;E4844)))</f>
        <v/>
      </c>
      <c r="M4844" s="18">
        <f>IF(D4844="","",IF(AND(K4844&gt;0,L4844=1),"Yes","No"))</f>
        <v/>
      </c>
      <c r="N4844" s="48">
        <f>IF(D4844="","",N4744+F4844)</f>
        <v/>
      </c>
      <c r="O4844" s="47">
        <f>IF(D4844="","",IF(AND(K4844=0,K4744&gt;0),C4844,""))</f>
        <v/>
      </c>
    </row>
    <row r="4845">
      <c r="A4845" s="49">
        <f>IF(B4845="","",DATE(YEAR('Debt Inputs'!$E$2),MONTH('Debt Inputs'!$E$2)+48,1))</f>
        <v/>
      </c>
      <c r="B4845" s="23">
        <f>IF('Debt Inputs'!A45="","",'Debt Inputs'!A45)</f>
        <v/>
      </c>
      <c r="C4845" s="24">
        <f>IF(B4845="","",IFERROR(VLOOKUP(B4845,'Debt Inputs'!$A$6:$M$105,2,FALSE),""))</f>
        <v/>
      </c>
      <c r="D4845" s="50">
        <f>IF(B4845="","",K4745)</f>
        <v/>
      </c>
      <c r="E4845" s="26">
        <f>IF(B4845="","",IFERROR(VLOOKUP(B4845,'Debt Inputs'!$A$6:$M$105,5,FALSE),0))</f>
        <v/>
      </c>
      <c r="F4845" s="50">
        <f>IF(D4845="","",IFERROR(D4845*E4845/12,0))</f>
        <v/>
      </c>
      <c r="G4845" s="50">
        <f>IF(D4845="","",MIN(IFERROR(VLOOKUP(B4845,'Debt Inputs'!$A$6:$M$105,7,FALSE),0),D4845+F4845))</f>
        <v/>
      </c>
      <c r="H4845" s="50">
        <f>IF(D4845="","",IF(L4845=1,MAX(0,'Debt Inputs'!$B$2-SUM($G$4806:$G$4905)),0))</f>
        <v/>
      </c>
      <c r="I4845" s="50">
        <f>IF(D4845="","",MIN(D4845+F4845,G4845+H4845))</f>
        <v/>
      </c>
      <c r="J4845" s="50">
        <f>IF(D4845="","",MIN(D4845,MAX(0,I4845-F4845)))</f>
        <v/>
      </c>
      <c r="K4845" s="50">
        <f>IF(D4845="","",MAX(0,D4845+F4845-I4845))</f>
        <v/>
      </c>
      <c r="L4845" s="23">
        <f>IF(D4845="","",IF(D4845&lt;=0,"",1+COUNTIFS($D$4806:$D$4905,"&gt;0",$E$4806:$E$4905,"&gt;"&amp;E4845)))</f>
        <v/>
      </c>
      <c r="M4845" s="23">
        <f>IF(D4845="","",IF(AND(K4845&gt;0,L4845=1),"Yes","No"))</f>
        <v/>
      </c>
      <c r="N4845" s="50">
        <f>IF(D4845="","",N4745+F4845)</f>
        <v/>
      </c>
      <c r="O4845" s="49">
        <f>IF(D4845="","",IF(AND(K4845=0,K4745&gt;0),C4845,""))</f>
        <v/>
      </c>
    </row>
    <row r="4846">
      <c r="A4846" s="47">
        <f>IF(B4846="","",DATE(YEAR('Debt Inputs'!$E$2),MONTH('Debt Inputs'!$E$2)+48,1))</f>
        <v/>
      </c>
      <c r="B4846" s="18">
        <f>IF('Debt Inputs'!A46="","",'Debt Inputs'!A46)</f>
        <v/>
      </c>
      <c r="C4846" s="19">
        <f>IF(B4846="","",IFERROR(VLOOKUP(B4846,'Debt Inputs'!$A$6:$M$105,2,FALSE),""))</f>
        <v/>
      </c>
      <c r="D4846" s="48">
        <f>IF(B4846="","",K4746)</f>
        <v/>
      </c>
      <c r="E4846" s="21">
        <f>IF(B4846="","",IFERROR(VLOOKUP(B4846,'Debt Inputs'!$A$6:$M$105,5,FALSE),0))</f>
        <v/>
      </c>
      <c r="F4846" s="48">
        <f>IF(D4846="","",IFERROR(D4846*E4846/12,0))</f>
        <v/>
      </c>
      <c r="G4846" s="48">
        <f>IF(D4846="","",MIN(IFERROR(VLOOKUP(B4846,'Debt Inputs'!$A$6:$M$105,7,FALSE),0),D4846+F4846))</f>
        <v/>
      </c>
      <c r="H4846" s="48">
        <f>IF(D4846="","",IF(L4846=1,MAX(0,'Debt Inputs'!$B$2-SUM($G$4806:$G$4905)),0))</f>
        <v/>
      </c>
      <c r="I4846" s="48">
        <f>IF(D4846="","",MIN(D4846+F4846,G4846+H4846))</f>
        <v/>
      </c>
      <c r="J4846" s="48">
        <f>IF(D4846="","",MIN(D4846,MAX(0,I4846-F4846)))</f>
        <v/>
      </c>
      <c r="K4846" s="48">
        <f>IF(D4846="","",MAX(0,D4846+F4846-I4846))</f>
        <v/>
      </c>
      <c r="L4846" s="18">
        <f>IF(D4846="","",IF(D4846&lt;=0,"",1+COUNTIFS($D$4806:$D$4905,"&gt;0",$E$4806:$E$4905,"&gt;"&amp;E4846)))</f>
        <v/>
      </c>
      <c r="M4846" s="18">
        <f>IF(D4846="","",IF(AND(K4846&gt;0,L4846=1),"Yes","No"))</f>
        <v/>
      </c>
      <c r="N4846" s="48">
        <f>IF(D4846="","",N4746+F4846)</f>
        <v/>
      </c>
      <c r="O4846" s="47">
        <f>IF(D4846="","",IF(AND(K4846=0,K4746&gt;0),C4846,""))</f>
        <v/>
      </c>
    </row>
    <row r="4847">
      <c r="A4847" s="49">
        <f>IF(B4847="","",DATE(YEAR('Debt Inputs'!$E$2),MONTH('Debt Inputs'!$E$2)+48,1))</f>
        <v/>
      </c>
      <c r="B4847" s="23">
        <f>IF('Debt Inputs'!A47="","",'Debt Inputs'!A47)</f>
        <v/>
      </c>
      <c r="C4847" s="24">
        <f>IF(B4847="","",IFERROR(VLOOKUP(B4847,'Debt Inputs'!$A$6:$M$105,2,FALSE),""))</f>
        <v/>
      </c>
      <c r="D4847" s="50">
        <f>IF(B4847="","",K4747)</f>
        <v/>
      </c>
      <c r="E4847" s="26">
        <f>IF(B4847="","",IFERROR(VLOOKUP(B4847,'Debt Inputs'!$A$6:$M$105,5,FALSE),0))</f>
        <v/>
      </c>
      <c r="F4847" s="50">
        <f>IF(D4847="","",IFERROR(D4847*E4847/12,0))</f>
        <v/>
      </c>
      <c r="G4847" s="50">
        <f>IF(D4847="","",MIN(IFERROR(VLOOKUP(B4847,'Debt Inputs'!$A$6:$M$105,7,FALSE),0),D4847+F4847))</f>
        <v/>
      </c>
      <c r="H4847" s="50">
        <f>IF(D4847="","",IF(L4847=1,MAX(0,'Debt Inputs'!$B$2-SUM($G$4806:$G$4905)),0))</f>
        <v/>
      </c>
      <c r="I4847" s="50">
        <f>IF(D4847="","",MIN(D4847+F4847,G4847+H4847))</f>
        <v/>
      </c>
      <c r="J4847" s="50">
        <f>IF(D4847="","",MIN(D4847,MAX(0,I4847-F4847)))</f>
        <v/>
      </c>
      <c r="K4847" s="50">
        <f>IF(D4847="","",MAX(0,D4847+F4847-I4847))</f>
        <v/>
      </c>
      <c r="L4847" s="23">
        <f>IF(D4847="","",IF(D4847&lt;=0,"",1+COUNTIFS($D$4806:$D$4905,"&gt;0",$E$4806:$E$4905,"&gt;"&amp;E4847)))</f>
        <v/>
      </c>
      <c r="M4847" s="23">
        <f>IF(D4847="","",IF(AND(K4847&gt;0,L4847=1),"Yes","No"))</f>
        <v/>
      </c>
      <c r="N4847" s="50">
        <f>IF(D4847="","",N4747+F4847)</f>
        <v/>
      </c>
      <c r="O4847" s="49">
        <f>IF(D4847="","",IF(AND(K4847=0,K4747&gt;0),C4847,""))</f>
        <v/>
      </c>
    </row>
    <row r="4848">
      <c r="A4848" s="47">
        <f>IF(B4848="","",DATE(YEAR('Debt Inputs'!$E$2),MONTH('Debt Inputs'!$E$2)+48,1))</f>
        <v/>
      </c>
      <c r="B4848" s="18">
        <f>IF('Debt Inputs'!A48="","",'Debt Inputs'!A48)</f>
        <v/>
      </c>
      <c r="C4848" s="19">
        <f>IF(B4848="","",IFERROR(VLOOKUP(B4848,'Debt Inputs'!$A$6:$M$105,2,FALSE),""))</f>
        <v/>
      </c>
      <c r="D4848" s="48">
        <f>IF(B4848="","",K4748)</f>
        <v/>
      </c>
      <c r="E4848" s="21">
        <f>IF(B4848="","",IFERROR(VLOOKUP(B4848,'Debt Inputs'!$A$6:$M$105,5,FALSE),0))</f>
        <v/>
      </c>
      <c r="F4848" s="48">
        <f>IF(D4848="","",IFERROR(D4848*E4848/12,0))</f>
        <v/>
      </c>
      <c r="G4848" s="48">
        <f>IF(D4848="","",MIN(IFERROR(VLOOKUP(B4848,'Debt Inputs'!$A$6:$M$105,7,FALSE),0),D4848+F4848))</f>
        <v/>
      </c>
      <c r="H4848" s="48">
        <f>IF(D4848="","",IF(L4848=1,MAX(0,'Debt Inputs'!$B$2-SUM($G$4806:$G$4905)),0))</f>
        <v/>
      </c>
      <c r="I4848" s="48">
        <f>IF(D4848="","",MIN(D4848+F4848,G4848+H4848))</f>
        <v/>
      </c>
      <c r="J4848" s="48">
        <f>IF(D4848="","",MIN(D4848,MAX(0,I4848-F4848)))</f>
        <v/>
      </c>
      <c r="K4848" s="48">
        <f>IF(D4848="","",MAX(0,D4848+F4848-I4848))</f>
        <v/>
      </c>
      <c r="L4848" s="18">
        <f>IF(D4848="","",IF(D4848&lt;=0,"",1+COUNTIFS($D$4806:$D$4905,"&gt;0",$E$4806:$E$4905,"&gt;"&amp;E4848)))</f>
        <v/>
      </c>
      <c r="M4848" s="18">
        <f>IF(D4848="","",IF(AND(K4848&gt;0,L4848=1),"Yes","No"))</f>
        <v/>
      </c>
      <c r="N4848" s="48">
        <f>IF(D4848="","",N4748+F4848)</f>
        <v/>
      </c>
      <c r="O4848" s="47">
        <f>IF(D4848="","",IF(AND(K4848=0,K4748&gt;0),C4848,""))</f>
        <v/>
      </c>
    </row>
    <row r="4849">
      <c r="A4849" s="49">
        <f>IF(B4849="","",DATE(YEAR('Debt Inputs'!$E$2),MONTH('Debt Inputs'!$E$2)+48,1))</f>
        <v/>
      </c>
      <c r="B4849" s="23">
        <f>IF('Debt Inputs'!A49="","",'Debt Inputs'!A49)</f>
        <v/>
      </c>
      <c r="C4849" s="24">
        <f>IF(B4849="","",IFERROR(VLOOKUP(B4849,'Debt Inputs'!$A$6:$M$105,2,FALSE),""))</f>
        <v/>
      </c>
      <c r="D4849" s="50">
        <f>IF(B4849="","",K4749)</f>
        <v/>
      </c>
      <c r="E4849" s="26">
        <f>IF(B4849="","",IFERROR(VLOOKUP(B4849,'Debt Inputs'!$A$6:$M$105,5,FALSE),0))</f>
        <v/>
      </c>
      <c r="F4849" s="50">
        <f>IF(D4849="","",IFERROR(D4849*E4849/12,0))</f>
        <v/>
      </c>
      <c r="G4849" s="50">
        <f>IF(D4849="","",MIN(IFERROR(VLOOKUP(B4849,'Debt Inputs'!$A$6:$M$105,7,FALSE),0),D4849+F4849))</f>
        <v/>
      </c>
      <c r="H4849" s="50">
        <f>IF(D4849="","",IF(L4849=1,MAX(0,'Debt Inputs'!$B$2-SUM($G$4806:$G$4905)),0))</f>
        <v/>
      </c>
      <c r="I4849" s="50">
        <f>IF(D4849="","",MIN(D4849+F4849,G4849+H4849))</f>
        <v/>
      </c>
      <c r="J4849" s="50">
        <f>IF(D4849="","",MIN(D4849,MAX(0,I4849-F4849)))</f>
        <v/>
      </c>
      <c r="K4849" s="50">
        <f>IF(D4849="","",MAX(0,D4849+F4849-I4849))</f>
        <v/>
      </c>
      <c r="L4849" s="23">
        <f>IF(D4849="","",IF(D4849&lt;=0,"",1+COUNTIFS($D$4806:$D$4905,"&gt;0",$E$4806:$E$4905,"&gt;"&amp;E4849)))</f>
        <v/>
      </c>
      <c r="M4849" s="23">
        <f>IF(D4849="","",IF(AND(K4849&gt;0,L4849=1),"Yes","No"))</f>
        <v/>
      </c>
      <c r="N4849" s="50">
        <f>IF(D4849="","",N4749+F4849)</f>
        <v/>
      </c>
      <c r="O4849" s="49">
        <f>IF(D4849="","",IF(AND(K4849=0,K4749&gt;0),C4849,""))</f>
        <v/>
      </c>
    </row>
    <row r="4850">
      <c r="A4850" s="47">
        <f>IF(B4850="","",DATE(YEAR('Debt Inputs'!$E$2),MONTH('Debt Inputs'!$E$2)+48,1))</f>
        <v/>
      </c>
      <c r="B4850" s="18">
        <f>IF('Debt Inputs'!A50="","",'Debt Inputs'!A50)</f>
        <v/>
      </c>
      <c r="C4850" s="19">
        <f>IF(B4850="","",IFERROR(VLOOKUP(B4850,'Debt Inputs'!$A$6:$M$105,2,FALSE),""))</f>
        <v/>
      </c>
      <c r="D4850" s="48">
        <f>IF(B4850="","",K4750)</f>
        <v/>
      </c>
      <c r="E4850" s="21">
        <f>IF(B4850="","",IFERROR(VLOOKUP(B4850,'Debt Inputs'!$A$6:$M$105,5,FALSE),0))</f>
        <v/>
      </c>
      <c r="F4850" s="48">
        <f>IF(D4850="","",IFERROR(D4850*E4850/12,0))</f>
        <v/>
      </c>
      <c r="G4850" s="48">
        <f>IF(D4850="","",MIN(IFERROR(VLOOKUP(B4850,'Debt Inputs'!$A$6:$M$105,7,FALSE),0),D4850+F4850))</f>
        <v/>
      </c>
      <c r="H4850" s="48">
        <f>IF(D4850="","",IF(L4850=1,MAX(0,'Debt Inputs'!$B$2-SUM($G$4806:$G$4905)),0))</f>
        <v/>
      </c>
      <c r="I4850" s="48">
        <f>IF(D4850="","",MIN(D4850+F4850,G4850+H4850))</f>
        <v/>
      </c>
      <c r="J4850" s="48">
        <f>IF(D4850="","",MIN(D4850,MAX(0,I4850-F4850)))</f>
        <v/>
      </c>
      <c r="K4850" s="48">
        <f>IF(D4850="","",MAX(0,D4850+F4850-I4850))</f>
        <v/>
      </c>
      <c r="L4850" s="18">
        <f>IF(D4850="","",IF(D4850&lt;=0,"",1+COUNTIFS($D$4806:$D$4905,"&gt;0",$E$4806:$E$4905,"&gt;"&amp;E4850)))</f>
        <v/>
      </c>
      <c r="M4850" s="18">
        <f>IF(D4850="","",IF(AND(K4850&gt;0,L4850=1),"Yes","No"))</f>
        <v/>
      </c>
      <c r="N4850" s="48">
        <f>IF(D4850="","",N4750+F4850)</f>
        <v/>
      </c>
      <c r="O4850" s="47">
        <f>IF(D4850="","",IF(AND(K4850=0,K4750&gt;0),C4850,""))</f>
        <v/>
      </c>
    </row>
    <row r="4851">
      <c r="A4851" s="49">
        <f>IF(B4851="","",DATE(YEAR('Debt Inputs'!$E$2),MONTH('Debt Inputs'!$E$2)+48,1))</f>
        <v/>
      </c>
      <c r="B4851" s="23">
        <f>IF('Debt Inputs'!A51="","",'Debt Inputs'!A51)</f>
        <v/>
      </c>
      <c r="C4851" s="24">
        <f>IF(B4851="","",IFERROR(VLOOKUP(B4851,'Debt Inputs'!$A$6:$M$105,2,FALSE),""))</f>
        <v/>
      </c>
      <c r="D4851" s="50">
        <f>IF(B4851="","",K4751)</f>
        <v/>
      </c>
      <c r="E4851" s="26">
        <f>IF(B4851="","",IFERROR(VLOOKUP(B4851,'Debt Inputs'!$A$6:$M$105,5,FALSE),0))</f>
        <v/>
      </c>
      <c r="F4851" s="50">
        <f>IF(D4851="","",IFERROR(D4851*E4851/12,0))</f>
        <v/>
      </c>
      <c r="G4851" s="50">
        <f>IF(D4851="","",MIN(IFERROR(VLOOKUP(B4851,'Debt Inputs'!$A$6:$M$105,7,FALSE),0),D4851+F4851))</f>
        <v/>
      </c>
      <c r="H4851" s="50">
        <f>IF(D4851="","",IF(L4851=1,MAX(0,'Debt Inputs'!$B$2-SUM($G$4806:$G$4905)),0))</f>
        <v/>
      </c>
      <c r="I4851" s="50">
        <f>IF(D4851="","",MIN(D4851+F4851,G4851+H4851))</f>
        <v/>
      </c>
      <c r="J4851" s="50">
        <f>IF(D4851="","",MIN(D4851,MAX(0,I4851-F4851)))</f>
        <v/>
      </c>
      <c r="K4851" s="50">
        <f>IF(D4851="","",MAX(0,D4851+F4851-I4851))</f>
        <v/>
      </c>
      <c r="L4851" s="23">
        <f>IF(D4851="","",IF(D4851&lt;=0,"",1+COUNTIFS($D$4806:$D$4905,"&gt;0",$E$4806:$E$4905,"&gt;"&amp;E4851)))</f>
        <v/>
      </c>
      <c r="M4851" s="23">
        <f>IF(D4851="","",IF(AND(K4851&gt;0,L4851=1),"Yes","No"))</f>
        <v/>
      </c>
      <c r="N4851" s="50">
        <f>IF(D4851="","",N4751+F4851)</f>
        <v/>
      </c>
      <c r="O4851" s="49">
        <f>IF(D4851="","",IF(AND(K4851=0,K4751&gt;0),C4851,""))</f>
        <v/>
      </c>
    </row>
    <row r="4852">
      <c r="A4852" s="47">
        <f>IF(B4852="","",DATE(YEAR('Debt Inputs'!$E$2),MONTH('Debt Inputs'!$E$2)+48,1))</f>
        <v/>
      </c>
      <c r="B4852" s="18">
        <f>IF('Debt Inputs'!A52="","",'Debt Inputs'!A52)</f>
        <v/>
      </c>
      <c r="C4852" s="19">
        <f>IF(B4852="","",IFERROR(VLOOKUP(B4852,'Debt Inputs'!$A$6:$M$105,2,FALSE),""))</f>
        <v/>
      </c>
      <c r="D4852" s="48">
        <f>IF(B4852="","",K4752)</f>
        <v/>
      </c>
      <c r="E4852" s="21">
        <f>IF(B4852="","",IFERROR(VLOOKUP(B4852,'Debt Inputs'!$A$6:$M$105,5,FALSE),0))</f>
        <v/>
      </c>
      <c r="F4852" s="48">
        <f>IF(D4852="","",IFERROR(D4852*E4852/12,0))</f>
        <v/>
      </c>
      <c r="G4852" s="48">
        <f>IF(D4852="","",MIN(IFERROR(VLOOKUP(B4852,'Debt Inputs'!$A$6:$M$105,7,FALSE),0),D4852+F4852))</f>
        <v/>
      </c>
      <c r="H4852" s="48">
        <f>IF(D4852="","",IF(L4852=1,MAX(0,'Debt Inputs'!$B$2-SUM($G$4806:$G$4905)),0))</f>
        <v/>
      </c>
      <c r="I4852" s="48">
        <f>IF(D4852="","",MIN(D4852+F4852,G4852+H4852))</f>
        <v/>
      </c>
      <c r="J4852" s="48">
        <f>IF(D4852="","",MIN(D4852,MAX(0,I4852-F4852)))</f>
        <v/>
      </c>
      <c r="K4852" s="48">
        <f>IF(D4852="","",MAX(0,D4852+F4852-I4852))</f>
        <v/>
      </c>
      <c r="L4852" s="18">
        <f>IF(D4852="","",IF(D4852&lt;=0,"",1+COUNTIFS($D$4806:$D$4905,"&gt;0",$E$4806:$E$4905,"&gt;"&amp;E4852)))</f>
        <v/>
      </c>
      <c r="M4852" s="18">
        <f>IF(D4852="","",IF(AND(K4852&gt;0,L4852=1),"Yes","No"))</f>
        <v/>
      </c>
      <c r="N4852" s="48">
        <f>IF(D4852="","",N4752+F4852)</f>
        <v/>
      </c>
      <c r="O4852" s="47">
        <f>IF(D4852="","",IF(AND(K4852=0,K4752&gt;0),C4852,""))</f>
        <v/>
      </c>
    </row>
    <row r="4853">
      <c r="A4853" s="49">
        <f>IF(B4853="","",DATE(YEAR('Debt Inputs'!$E$2),MONTH('Debt Inputs'!$E$2)+48,1))</f>
        <v/>
      </c>
      <c r="B4853" s="23">
        <f>IF('Debt Inputs'!A53="","",'Debt Inputs'!A53)</f>
        <v/>
      </c>
      <c r="C4853" s="24">
        <f>IF(B4853="","",IFERROR(VLOOKUP(B4853,'Debt Inputs'!$A$6:$M$105,2,FALSE),""))</f>
        <v/>
      </c>
      <c r="D4853" s="50">
        <f>IF(B4853="","",K4753)</f>
        <v/>
      </c>
      <c r="E4853" s="26">
        <f>IF(B4853="","",IFERROR(VLOOKUP(B4853,'Debt Inputs'!$A$6:$M$105,5,FALSE),0))</f>
        <v/>
      </c>
      <c r="F4853" s="50">
        <f>IF(D4853="","",IFERROR(D4853*E4853/12,0))</f>
        <v/>
      </c>
      <c r="G4853" s="50">
        <f>IF(D4853="","",MIN(IFERROR(VLOOKUP(B4853,'Debt Inputs'!$A$6:$M$105,7,FALSE),0),D4853+F4853))</f>
        <v/>
      </c>
      <c r="H4853" s="50">
        <f>IF(D4853="","",IF(L4853=1,MAX(0,'Debt Inputs'!$B$2-SUM($G$4806:$G$4905)),0))</f>
        <v/>
      </c>
      <c r="I4853" s="50">
        <f>IF(D4853="","",MIN(D4853+F4853,G4853+H4853))</f>
        <v/>
      </c>
      <c r="J4853" s="50">
        <f>IF(D4853="","",MIN(D4853,MAX(0,I4853-F4853)))</f>
        <v/>
      </c>
      <c r="K4853" s="50">
        <f>IF(D4853="","",MAX(0,D4853+F4853-I4853))</f>
        <v/>
      </c>
      <c r="L4853" s="23">
        <f>IF(D4853="","",IF(D4853&lt;=0,"",1+COUNTIFS($D$4806:$D$4905,"&gt;0",$E$4806:$E$4905,"&gt;"&amp;E4853)))</f>
        <v/>
      </c>
      <c r="M4853" s="23">
        <f>IF(D4853="","",IF(AND(K4853&gt;0,L4853=1),"Yes","No"))</f>
        <v/>
      </c>
      <c r="N4853" s="50">
        <f>IF(D4853="","",N4753+F4853)</f>
        <v/>
      </c>
      <c r="O4853" s="49">
        <f>IF(D4853="","",IF(AND(K4853=0,K4753&gt;0),C4853,""))</f>
        <v/>
      </c>
    </row>
    <row r="4854">
      <c r="A4854" s="47">
        <f>IF(B4854="","",DATE(YEAR('Debt Inputs'!$E$2),MONTH('Debt Inputs'!$E$2)+48,1))</f>
        <v/>
      </c>
      <c r="B4854" s="18">
        <f>IF('Debt Inputs'!A54="","",'Debt Inputs'!A54)</f>
        <v/>
      </c>
      <c r="C4854" s="19">
        <f>IF(B4854="","",IFERROR(VLOOKUP(B4854,'Debt Inputs'!$A$6:$M$105,2,FALSE),""))</f>
        <v/>
      </c>
      <c r="D4854" s="48">
        <f>IF(B4854="","",K4754)</f>
        <v/>
      </c>
      <c r="E4854" s="21">
        <f>IF(B4854="","",IFERROR(VLOOKUP(B4854,'Debt Inputs'!$A$6:$M$105,5,FALSE),0))</f>
        <v/>
      </c>
      <c r="F4854" s="48">
        <f>IF(D4854="","",IFERROR(D4854*E4854/12,0))</f>
        <v/>
      </c>
      <c r="G4854" s="48">
        <f>IF(D4854="","",MIN(IFERROR(VLOOKUP(B4854,'Debt Inputs'!$A$6:$M$105,7,FALSE),0),D4854+F4854))</f>
        <v/>
      </c>
      <c r="H4854" s="48">
        <f>IF(D4854="","",IF(L4854=1,MAX(0,'Debt Inputs'!$B$2-SUM($G$4806:$G$4905)),0))</f>
        <v/>
      </c>
      <c r="I4854" s="48">
        <f>IF(D4854="","",MIN(D4854+F4854,G4854+H4854))</f>
        <v/>
      </c>
      <c r="J4854" s="48">
        <f>IF(D4854="","",MIN(D4854,MAX(0,I4854-F4854)))</f>
        <v/>
      </c>
      <c r="K4854" s="48">
        <f>IF(D4854="","",MAX(0,D4854+F4854-I4854))</f>
        <v/>
      </c>
      <c r="L4854" s="18">
        <f>IF(D4854="","",IF(D4854&lt;=0,"",1+COUNTIFS($D$4806:$D$4905,"&gt;0",$E$4806:$E$4905,"&gt;"&amp;E4854)))</f>
        <v/>
      </c>
      <c r="M4854" s="18">
        <f>IF(D4854="","",IF(AND(K4854&gt;0,L4854=1),"Yes","No"))</f>
        <v/>
      </c>
      <c r="N4854" s="48">
        <f>IF(D4854="","",N4754+F4854)</f>
        <v/>
      </c>
      <c r="O4854" s="47">
        <f>IF(D4854="","",IF(AND(K4854=0,K4754&gt;0),C4854,""))</f>
        <v/>
      </c>
    </row>
    <row r="4855">
      <c r="A4855" s="49">
        <f>IF(B4855="","",DATE(YEAR('Debt Inputs'!$E$2),MONTH('Debt Inputs'!$E$2)+48,1))</f>
        <v/>
      </c>
      <c r="B4855" s="23">
        <f>IF('Debt Inputs'!A55="","",'Debt Inputs'!A55)</f>
        <v/>
      </c>
      <c r="C4855" s="24">
        <f>IF(B4855="","",IFERROR(VLOOKUP(B4855,'Debt Inputs'!$A$6:$M$105,2,FALSE),""))</f>
        <v/>
      </c>
      <c r="D4855" s="50">
        <f>IF(B4855="","",K4755)</f>
        <v/>
      </c>
      <c r="E4855" s="26">
        <f>IF(B4855="","",IFERROR(VLOOKUP(B4855,'Debt Inputs'!$A$6:$M$105,5,FALSE),0))</f>
        <v/>
      </c>
      <c r="F4855" s="50">
        <f>IF(D4855="","",IFERROR(D4855*E4855/12,0))</f>
        <v/>
      </c>
      <c r="G4855" s="50">
        <f>IF(D4855="","",MIN(IFERROR(VLOOKUP(B4855,'Debt Inputs'!$A$6:$M$105,7,FALSE),0),D4855+F4855))</f>
        <v/>
      </c>
      <c r="H4855" s="50">
        <f>IF(D4855="","",IF(L4855=1,MAX(0,'Debt Inputs'!$B$2-SUM($G$4806:$G$4905)),0))</f>
        <v/>
      </c>
      <c r="I4855" s="50">
        <f>IF(D4855="","",MIN(D4855+F4855,G4855+H4855))</f>
        <v/>
      </c>
      <c r="J4855" s="50">
        <f>IF(D4855="","",MIN(D4855,MAX(0,I4855-F4855)))</f>
        <v/>
      </c>
      <c r="K4855" s="50">
        <f>IF(D4855="","",MAX(0,D4855+F4855-I4855))</f>
        <v/>
      </c>
      <c r="L4855" s="23">
        <f>IF(D4855="","",IF(D4855&lt;=0,"",1+COUNTIFS($D$4806:$D$4905,"&gt;0",$E$4806:$E$4905,"&gt;"&amp;E4855)))</f>
        <v/>
      </c>
      <c r="M4855" s="23">
        <f>IF(D4855="","",IF(AND(K4855&gt;0,L4855=1),"Yes","No"))</f>
        <v/>
      </c>
      <c r="N4855" s="50">
        <f>IF(D4855="","",N4755+F4855)</f>
        <v/>
      </c>
      <c r="O4855" s="49">
        <f>IF(D4855="","",IF(AND(K4855=0,K4755&gt;0),C4855,""))</f>
        <v/>
      </c>
    </row>
    <row r="4856">
      <c r="A4856" s="47">
        <f>IF(B4856="","",DATE(YEAR('Debt Inputs'!$E$2),MONTH('Debt Inputs'!$E$2)+48,1))</f>
        <v/>
      </c>
      <c r="B4856" s="18">
        <f>IF('Debt Inputs'!A56="","",'Debt Inputs'!A56)</f>
        <v/>
      </c>
      <c r="C4856" s="19">
        <f>IF(B4856="","",IFERROR(VLOOKUP(B4856,'Debt Inputs'!$A$6:$M$105,2,FALSE),""))</f>
        <v/>
      </c>
      <c r="D4856" s="48">
        <f>IF(B4856="","",K4756)</f>
        <v/>
      </c>
      <c r="E4856" s="21">
        <f>IF(B4856="","",IFERROR(VLOOKUP(B4856,'Debt Inputs'!$A$6:$M$105,5,FALSE),0))</f>
        <v/>
      </c>
      <c r="F4856" s="48">
        <f>IF(D4856="","",IFERROR(D4856*E4856/12,0))</f>
        <v/>
      </c>
      <c r="G4856" s="48">
        <f>IF(D4856="","",MIN(IFERROR(VLOOKUP(B4856,'Debt Inputs'!$A$6:$M$105,7,FALSE),0),D4856+F4856))</f>
        <v/>
      </c>
      <c r="H4856" s="48">
        <f>IF(D4856="","",IF(L4856=1,MAX(0,'Debt Inputs'!$B$2-SUM($G$4806:$G$4905)),0))</f>
        <v/>
      </c>
      <c r="I4856" s="48">
        <f>IF(D4856="","",MIN(D4856+F4856,G4856+H4856))</f>
        <v/>
      </c>
      <c r="J4856" s="48">
        <f>IF(D4856="","",MIN(D4856,MAX(0,I4856-F4856)))</f>
        <v/>
      </c>
      <c r="K4856" s="48">
        <f>IF(D4856="","",MAX(0,D4856+F4856-I4856))</f>
        <v/>
      </c>
      <c r="L4856" s="18">
        <f>IF(D4856="","",IF(D4856&lt;=0,"",1+COUNTIFS($D$4806:$D$4905,"&gt;0",$E$4806:$E$4905,"&gt;"&amp;E4856)))</f>
        <v/>
      </c>
      <c r="M4856" s="18">
        <f>IF(D4856="","",IF(AND(K4856&gt;0,L4856=1),"Yes","No"))</f>
        <v/>
      </c>
      <c r="N4856" s="48">
        <f>IF(D4856="","",N4756+F4856)</f>
        <v/>
      </c>
      <c r="O4856" s="47">
        <f>IF(D4856="","",IF(AND(K4856=0,K4756&gt;0),C4856,""))</f>
        <v/>
      </c>
    </row>
    <row r="4857">
      <c r="A4857" s="49">
        <f>IF(B4857="","",DATE(YEAR('Debt Inputs'!$E$2),MONTH('Debt Inputs'!$E$2)+48,1))</f>
        <v/>
      </c>
      <c r="B4857" s="23">
        <f>IF('Debt Inputs'!A57="","",'Debt Inputs'!A57)</f>
        <v/>
      </c>
      <c r="C4857" s="24">
        <f>IF(B4857="","",IFERROR(VLOOKUP(B4857,'Debt Inputs'!$A$6:$M$105,2,FALSE),""))</f>
        <v/>
      </c>
      <c r="D4857" s="50">
        <f>IF(B4857="","",K4757)</f>
        <v/>
      </c>
      <c r="E4857" s="26">
        <f>IF(B4857="","",IFERROR(VLOOKUP(B4857,'Debt Inputs'!$A$6:$M$105,5,FALSE),0))</f>
        <v/>
      </c>
      <c r="F4857" s="50">
        <f>IF(D4857="","",IFERROR(D4857*E4857/12,0))</f>
        <v/>
      </c>
      <c r="G4857" s="50">
        <f>IF(D4857="","",MIN(IFERROR(VLOOKUP(B4857,'Debt Inputs'!$A$6:$M$105,7,FALSE),0),D4857+F4857))</f>
        <v/>
      </c>
      <c r="H4857" s="50">
        <f>IF(D4857="","",IF(L4857=1,MAX(0,'Debt Inputs'!$B$2-SUM($G$4806:$G$4905)),0))</f>
        <v/>
      </c>
      <c r="I4857" s="50">
        <f>IF(D4857="","",MIN(D4857+F4857,G4857+H4857))</f>
        <v/>
      </c>
      <c r="J4857" s="50">
        <f>IF(D4857="","",MIN(D4857,MAX(0,I4857-F4857)))</f>
        <v/>
      </c>
      <c r="K4857" s="50">
        <f>IF(D4857="","",MAX(0,D4857+F4857-I4857))</f>
        <v/>
      </c>
      <c r="L4857" s="23">
        <f>IF(D4857="","",IF(D4857&lt;=0,"",1+COUNTIFS($D$4806:$D$4905,"&gt;0",$E$4806:$E$4905,"&gt;"&amp;E4857)))</f>
        <v/>
      </c>
      <c r="M4857" s="23">
        <f>IF(D4857="","",IF(AND(K4857&gt;0,L4857=1),"Yes","No"))</f>
        <v/>
      </c>
      <c r="N4857" s="50">
        <f>IF(D4857="","",N4757+F4857)</f>
        <v/>
      </c>
      <c r="O4857" s="49">
        <f>IF(D4857="","",IF(AND(K4857=0,K4757&gt;0),C4857,""))</f>
        <v/>
      </c>
    </row>
    <row r="4858">
      <c r="A4858" s="47">
        <f>IF(B4858="","",DATE(YEAR('Debt Inputs'!$E$2),MONTH('Debt Inputs'!$E$2)+48,1))</f>
        <v/>
      </c>
      <c r="B4858" s="18">
        <f>IF('Debt Inputs'!A58="","",'Debt Inputs'!A58)</f>
        <v/>
      </c>
      <c r="C4858" s="19">
        <f>IF(B4858="","",IFERROR(VLOOKUP(B4858,'Debt Inputs'!$A$6:$M$105,2,FALSE),""))</f>
        <v/>
      </c>
      <c r="D4858" s="48">
        <f>IF(B4858="","",K4758)</f>
        <v/>
      </c>
      <c r="E4858" s="21">
        <f>IF(B4858="","",IFERROR(VLOOKUP(B4858,'Debt Inputs'!$A$6:$M$105,5,FALSE),0))</f>
        <v/>
      </c>
      <c r="F4858" s="48">
        <f>IF(D4858="","",IFERROR(D4858*E4858/12,0))</f>
        <v/>
      </c>
      <c r="G4858" s="48">
        <f>IF(D4858="","",MIN(IFERROR(VLOOKUP(B4858,'Debt Inputs'!$A$6:$M$105,7,FALSE),0),D4858+F4858))</f>
        <v/>
      </c>
      <c r="H4858" s="48">
        <f>IF(D4858="","",IF(L4858=1,MAX(0,'Debt Inputs'!$B$2-SUM($G$4806:$G$4905)),0))</f>
        <v/>
      </c>
      <c r="I4858" s="48">
        <f>IF(D4858="","",MIN(D4858+F4858,G4858+H4858))</f>
        <v/>
      </c>
      <c r="J4858" s="48">
        <f>IF(D4858="","",MIN(D4858,MAX(0,I4858-F4858)))</f>
        <v/>
      </c>
      <c r="K4858" s="48">
        <f>IF(D4858="","",MAX(0,D4858+F4858-I4858))</f>
        <v/>
      </c>
      <c r="L4858" s="18">
        <f>IF(D4858="","",IF(D4858&lt;=0,"",1+COUNTIFS($D$4806:$D$4905,"&gt;0",$E$4806:$E$4905,"&gt;"&amp;E4858)))</f>
        <v/>
      </c>
      <c r="M4858" s="18">
        <f>IF(D4858="","",IF(AND(K4858&gt;0,L4858=1),"Yes","No"))</f>
        <v/>
      </c>
      <c r="N4858" s="48">
        <f>IF(D4858="","",N4758+F4858)</f>
        <v/>
      </c>
      <c r="O4858" s="47">
        <f>IF(D4858="","",IF(AND(K4858=0,K4758&gt;0),C4858,""))</f>
        <v/>
      </c>
    </row>
    <row r="4859">
      <c r="A4859" s="49">
        <f>IF(B4859="","",DATE(YEAR('Debt Inputs'!$E$2),MONTH('Debt Inputs'!$E$2)+48,1))</f>
        <v/>
      </c>
      <c r="B4859" s="23">
        <f>IF('Debt Inputs'!A59="","",'Debt Inputs'!A59)</f>
        <v/>
      </c>
      <c r="C4859" s="24">
        <f>IF(B4859="","",IFERROR(VLOOKUP(B4859,'Debt Inputs'!$A$6:$M$105,2,FALSE),""))</f>
        <v/>
      </c>
      <c r="D4859" s="50">
        <f>IF(B4859="","",K4759)</f>
        <v/>
      </c>
      <c r="E4859" s="26">
        <f>IF(B4859="","",IFERROR(VLOOKUP(B4859,'Debt Inputs'!$A$6:$M$105,5,FALSE),0))</f>
        <v/>
      </c>
      <c r="F4859" s="50">
        <f>IF(D4859="","",IFERROR(D4859*E4859/12,0))</f>
        <v/>
      </c>
      <c r="G4859" s="50">
        <f>IF(D4859="","",MIN(IFERROR(VLOOKUP(B4859,'Debt Inputs'!$A$6:$M$105,7,FALSE),0),D4859+F4859))</f>
        <v/>
      </c>
      <c r="H4859" s="50">
        <f>IF(D4859="","",IF(L4859=1,MAX(0,'Debt Inputs'!$B$2-SUM($G$4806:$G$4905)),0))</f>
        <v/>
      </c>
      <c r="I4859" s="50">
        <f>IF(D4859="","",MIN(D4859+F4859,G4859+H4859))</f>
        <v/>
      </c>
      <c r="J4859" s="50">
        <f>IF(D4859="","",MIN(D4859,MAX(0,I4859-F4859)))</f>
        <v/>
      </c>
      <c r="K4859" s="50">
        <f>IF(D4859="","",MAX(0,D4859+F4859-I4859))</f>
        <v/>
      </c>
      <c r="L4859" s="23">
        <f>IF(D4859="","",IF(D4859&lt;=0,"",1+COUNTIFS($D$4806:$D$4905,"&gt;0",$E$4806:$E$4905,"&gt;"&amp;E4859)))</f>
        <v/>
      </c>
      <c r="M4859" s="23">
        <f>IF(D4859="","",IF(AND(K4859&gt;0,L4859=1),"Yes","No"))</f>
        <v/>
      </c>
      <c r="N4859" s="50">
        <f>IF(D4859="","",N4759+F4859)</f>
        <v/>
      </c>
      <c r="O4859" s="49">
        <f>IF(D4859="","",IF(AND(K4859=0,K4759&gt;0),C4859,""))</f>
        <v/>
      </c>
    </row>
    <row r="4860">
      <c r="A4860" s="47">
        <f>IF(B4860="","",DATE(YEAR('Debt Inputs'!$E$2),MONTH('Debt Inputs'!$E$2)+48,1))</f>
        <v/>
      </c>
      <c r="B4860" s="18">
        <f>IF('Debt Inputs'!A60="","",'Debt Inputs'!A60)</f>
        <v/>
      </c>
      <c r="C4860" s="19">
        <f>IF(B4860="","",IFERROR(VLOOKUP(B4860,'Debt Inputs'!$A$6:$M$105,2,FALSE),""))</f>
        <v/>
      </c>
      <c r="D4860" s="48">
        <f>IF(B4860="","",K4760)</f>
        <v/>
      </c>
      <c r="E4860" s="21">
        <f>IF(B4860="","",IFERROR(VLOOKUP(B4860,'Debt Inputs'!$A$6:$M$105,5,FALSE),0))</f>
        <v/>
      </c>
      <c r="F4860" s="48">
        <f>IF(D4860="","",IFERROR(D4860*E4860/12,0))</f>
        <v/>
      </c>
      <c r="G4860" s="48">
        <f>IF(D4860="","",MIN(IFERROR(VLOOKUP(B4860,'Debt Inputs'!$A$6:$M$105,7,FALSE),0),D4860+F4860))</f>
        <v/>
      </c>
      <c r="H4860" s="48">
        <f>IF(D4860="","",IF(L4860=1,MAX(0,'Debt Inputs'!$B$2-SUM($G$4806:$G$4905)),0))</f>
        <v/>
      </c>
      <c r="I4860" s="48">
        <f>IF(D4860="","",MIN(D4860+F4860,G4860+H4860))</f>
        <v/>
      </c>
      <c r="J4860" s="48">
        <f>IF(D4860="","",MIN(D4860,MAX(0,I4860-F4860)))</f>
        <v/>
      </c>
      <c r="K4860" s="48">
        <f>IF(D4860="","",MAX(0,D4860+F4860-I4860))</f>
        <v/>
      </c>
      <c r="L4860" s="18">
        <f>IF(D4860="","",IF(D4860&lt;=0,"",1+COUNTIFS($D$4806:$D$4905,"&gt;0",$E$4806:$E$4905,"&gt;"&amp;E4860)))</f>
        <v/>
      </c>
      <c r="M4860" s="18">
        <f>IF(D4860="","",IF(AND(K4860&gt;0,L4860=1),"Yes","No"))</f>
        <v/>
      </c>
      <c r="N4860" s="48">
        <f>IF(D4860="","",N4760+F4860)</f>
        <v/>
      </c>
      <c r="O4860" s="47">
        <f>IF(D4860="","",IF(AND(K4860=0,K4760&gt;0),C4860,""))</f>
        <v/>
      </c>
    </row>
    <row r="4861">
      <c r="A4861" s="49">
        <f>IF(B4861="","",DATE(YEAR('Debt Inputs'!$E$2),MONTH('Debt Inputs'!$E$2)+48,1))</f>
        <v/>
      </c>
      <c r="B4861" s="23">
        <f>IF('Debt Inputs'!A61="","",'Debt Inputs'!A61)</f>
        <v/>
      </c>
      <c r="C4861" s="24">
        <f>IF(B4861="","",IFERROR(VLOOKUP(B4861,'Debt Inputs'!$A$6:$M$105,2,FALSE),""))</f>
        <v/>
      </c>
      <c r="D4861" s="50">
        <f>IF(B4861="","",K4761)</f>
        <v/>
      </c>
      <c r="E4861" s="26">
        <f>IF(B4861="","",IFERROR(VLOOKUP(B4861,'Debt Inputs'!$A$6:$M$105,5,FALSE),0))</f>
        <v/>
      </c>
      <c r="F4861" s="50">
        <f>IF(D4861="","",IFERROR(D4861*E4861/12,0))</f>
        <v/>
      </c>
      <c r="G4861" s="50">
        <f>IF(D4861="","",MIN(IFERROR(VLOOKUP(B4861,'Debt Inputs'!$A$6:$M$105,7,FALSE),0),D4861+F4861))</f>
        <v/>
      </c>
      <c r="H4861" s="50">
        <f>IF(D4861="","",IF(L4861=1,MAX(0,'Debt Inputs'!$B$2-SUM($G$4806:$G$4905)),0))</f>
        <v/>
      </c>
      <c r="I4861" s="50">
        <f>IF(D4861="","",MIN(D4861+F4861,G4861+H4861))</f>
        <v/>
      </c>
      <c r="J4861" s="50">
        <f>IF(D4861="","",MIN(D4861,MAX(0,I4861-F4861)))</f>
        <v/>
      </c>
      <c r="K4861" s="50">
        <f>IF(D4861="","",MAX(0,D4861+F4861-I4861))</f>
        <v/>
      </c>
      <c r="L4861" s="23">
        <f>IF(D4861="","",IF(D4861&lt;=0,"",1+COUNTIFS($D$4806:$D$4905,"&gt;0",$E$4806:$E$4905,"&gt;"&amp;E4861)))</f>
        <v/>
      </c>
      <c r="M4861" s="23">
        <f>IF(D4861="","",IF(AND(K4861&gt;0,L4861=1),"Yes","No"))</f>
        <v/>
      </c>
      <c r="N4861" s="50">
        <f>IF(D4861="","",N4761+F4861)</f>
        <v/>
      </c>
      <c r="O4861" s="49">
        <f>IF(D4861="","",IF(AND(K4861=0,K4761&gt;0),C4861,""))</f>
        <v/>
      </c>
    </row>
    <row r="4862">
      <c r="A4862" s="47">
        <f>IF(B4862="","",DATE(YEAR('Debt Inputs'!$E$2),MONTH('Debt Inputs'!$E$2)+48,1))</f>
        <v/>
      </c>
      <c r="B4862" s="18">
        <f>IF('Debt Inputs'!A62="","",'Debt Inputs'!A62)</f>
        <v/>
      </c>
      <c r="C4862" s="19">
        <f>IF(B4862="","",IFERROR(VLOOKUP(B4862,'Debt Inputs'!$A$6:$M$105,2,FALSE),""))</f>
        <v/>
      </c>
      <c r="D4862" s="48">
        <f>IF(B4862="","",K4762)</f>
        <v/>
      </c>
      <c r="E4862" s="21">
        <f>IF(B4862="","",IFERROR(VLOOKUP(B4862,'Debt Inputs'!$A$6:$M$105,5,FALSE),0))</f>
        <v/>
      </c>
      <c r="F4862" s="48">
        <f>IF(D4862="","",IFERROR(D4862*E4862/12,0))</f>
        <v/>
      </c>
      <c r="G4862" s="48">
        <f>IF(D4862="","",MIN(IFERROR(VLOOKUP(B4862,'Debt Inputs'!$A$6:$M$105,7,FALSE),0),D4862+F4862))</f>
        <v/>
      </c>
      <c r="H4862" s="48">
        <f>IF(D4862="","",IF(L4862=1,MAX(0,'Debt Inputs'!$B$2-SUM($G$4806:$G$4905)),0))</f>
        <v/>
      </c>
      <c r="I4862" s="48">
        <f>IF(D4862="","",MIN(D4862+F4862,G4862+H4862))</f>
        <v/>
      </c>
      <c r="J4862" s="48">
        <f>IF(D4862="","",MIN(D4862,MAX(0,I4862-F4862)))</f>
        <v/>
      </c>
      <c r="K4862" s="48">
        <f>IF(D4862="","",MAX(0,D4862+F4862-I4862))</f>
        <v/>
      </c>
      <c r="L4862" s="18">
        <f>IF(D4862="","",IF(D4862&lt;=0,"",1+COUNTIFS($D$4806:$D$4905,"&gt;0",$E$4806:$E$4905,"&gt;"&amp;E4862)))</f>
        <v/>
      </c>
      <c r="M4862" s="18">
        <f>IF(D4862="","",IF(AND(K4862&gt;0,L4862=1),"Yes","No"))</f>
        <v/>
      </c>
      <c r="N4862" s="48">
        <f>IF(D4862="","",N4762+F4862)</f>
        <v/>
      </c>
      <c r="O4862" s="47">
        <f>IF(D4862="","",IF(AND(K4862=0,K4762&gt;0),C4862,""))</f>
        <v/>
      </c>
    </row>
    <row r="4863">
      <c r="A4863" s="49">
        <f>IF(B4863="","",DATE(YEAR('Debt Inputs'!$E$2),MONTH('Debt Inputs'!$E$2)+48,1))</f>
        <v/>
      </c>
      <c r="B4863" s="23">
        <f>IF('Debt Inputs'!A63="","",'Debt Inputs'!A63)</f>
        <v/>
      </c>
      <c r="C4863" s="24">
        <f>IF(B4863="","",IFERROR(VLOOKUP(B4863,'Debt Inputs'!$A$6:$M$105,2,FALSE),""))</f>
        <v/>
      </c>
      <c r="D4863" s="50">
        <f>IF(B4863="","",K4763)</f>
        <v/>
      </c>
      <c r="E4863" s="26">
        <f>IF(B4863="","",IFERROR(VLOOKUP(B4863,'Debt Inputs'!$A$6:$M$105,5,FALSE),0))</f>
        <v/>
      </c>
      <c r="F4863" s="50">
        <f>IF(D4863="","",IFERROR(D4863*E4863/12,0))</f>
        <v/>
      </c>
      <c r="G4863" s="50">
        <f>IF(D4863="","",MIN(IFERROR(VLOOKUP(B4863,'Debt Inputs'!$A$6:$M$105,7,FALSE),0),D4863+F4863))</f>
        <v/>
      </c>
      <c r="H4863" s="50">
        <f>IF(D4863="","",IF(L4863=1,MAX(0,'Debt Inputs'!$B$2-SUM($G$4806:$G$4905)),0))</f>
        <v/>
      </c>
      <c r="I4863" s="50">
        <f>IF(D4863="","",MIN(D4863+F4863,G4863+H4863))</f>
        <v/>
      </c>
      <c r="J4863" s="50">
        <f>IF(D4863="","",MIN(D4863,MAX(0,I4863-F4863)))</f>
        <v/>
      </c>
      <c r="K4863" s="50">
        <f>IF(D4863="","",MAX(0,D4863+F4863-I4863))</f>
        <v/>
      </c>
      <c r="L4863" s="23">
        <f>IF(D4863="","",IF(D4863&lt;=0,"",1+COUNTIFS($D$4806:$D$4905,"&gt;0",$E$4806:$E$4905,"&gt;"&amp;E4863)))</f>
        <v/>
      </c>
      <c r="M4863" s="23">
        <f>IF(D4863="","",IF(AND(K4863&gt;0,L4863=1),"Yes","No"))</f>
        <v/>
      </c>
      <c r="N4863" s="50">
        <f>IF(D4863="","",N4763+F4863)</f>
        <v/>
      </c>
      <c r="O4863" s="49">
        <f>IF(D4863="","",IF(AND(K4863=0,K4763&gt;0),C4863,""))</f>
        <v/>
      </c>
    </row>
    <row r="4864">
      <c r="A4864" s="47">
        <f>IF(B4864="","",DATE(YEAR('Debt Inputs'!$E$2),MONTH('Debt Inputs'!$E$2)+48,1))</f>
        <v/>
      </c>
      <c r="B4864" s="18">
        <f>IF('Debt Inputs'!A64="","",'Debt Inputs'!A64)</f>
        <v/>
      </c>
      <c r="C4864" s="19">
        <f>IF(B4864="","",IFERROR(VLOOKUP(B4864,'Debt Inputs'!$A$6:$M$105,2,FALSE),""))</f>
        <v/>
      </c>
      <c r="D4864" s="48">
        <f>IF(B4864="","",K4764)</f>
        <v/>
      </c>
      <c r="E4864" s="21">
        <f>IF(B4864="","",IFERROR(VLOOKUP(B4864,'Debt Inputs'!$A$6:$M$105,5,FALSE),0))</f>
        <v/>
      </c>
      <c r="F4864" s="48">
        <f>IF(D4864="","",IFERROR(D4864*E4864/12,0))</f>
        <v/>
      </c>
      <c r="G4864" s="48">
        <f>IF(D4864="","",MIN(IFERROR(VLOOKUP(B4864,'Debt Inputs'!$A$6:$M$105,7,FALSE),0),D4864+F4864))</f>
        <v/>
      </c>
      <c r="H4864" s="48">
        <f>IF(D4864="","",IF(L4864=1,MAX(0,'Debt Inputs'!$B$2-SUM($G$4806:$G$4905)),0))</f>
        <v/>
      </c>
      <c r="I4864" s="48">
        <f>IF(D4864="","",MIN(D4864+F4864,G4864+H4864))</f>
        <v/>
      </c>
      <c r="J4864" s="48">
        <f>IF(D4864="","",MIN(D4864,MAX(0,I4864-F4864)))</f>
        <v/>
      </c>
      <c r="K4864" s="48">
        <f>IF(D4864="","",MAX(0,D4864+F4864-I4864))</f>
        <v/>
      </c>
      <c r="L4864" s="18">
        <f>IF(D4864="","",IF(D4864&lt;=0,"",1+COUNTIFS($D$4806:$D$4905,"&gt;0",$E$4806:$E$4905,"&gt;"&amp;E4864)))</f>
        <v/>
      </c>
      <c r="M4864" s="18">
        <f>IF(D4864="","",IF(AND(K4864&gt;0,L4864=1),"Yes","No"))</f>
        <v/>
      </c>
      <c r="N4864" s="48">
        <f>IF(D4864="","",N4764+F4864)</f>
        <v/>
      </c>
      <c r="O4864" s="47">
        <f>IF(D4864="","",IF(AND(K4864=0,K4764&gt;0),C4864,""))</f>
        <v/>
      </c>
    </row>
    <row r="4865">
      <c r="A4865" s="49">
        <f>IF(B4865="","",DATE(YEAR('Debt Inputs'!$E$2),MONTH('Debt Inputs'!$E$2)+48,1))</f>
        <v/>
      </c>
      <c r="B4865" s="23">
        <f>IF('Debt Inputs'!A65="","",'Debt Inputs'!A65)</f>
        <v/>
      </c>
      <c r="C4865" s="24">
        <f>IF(B4865="","",IFERROR(VLOOKUP(B4865,'Debt Inputs'!$A$6:$M$105,2,FALSE),""))</f>
        <v/>
      </c>
      <c r="D4865" s="50">
        <f>IF(B4865="","",K4765)</f>
        <v/>
      </c>
      <c r="E4865" s="26">
        <f>IF(B4865="","",IFERROR(VLOOKUP(B4865,'Debt Inputs'!$A$6:$M$105,5,FALSE),0))</f>
        <v/>
      </c>
      <c r="F4865" s="50">
        <f>IF(D4865="","",IFERROR(D4865*E4865/12,0))</f>
        <v/>
      </c>
      <c r="G4865" s="50">
        <f>IF(D4865="","",MIN(IFERROR(VLOOKUP(B4865,'Debt Inputs'!$A$6:$M$105,7,FALSE),0),D4865+F4865))</f>
        <v/>
      </c>
      <c r="H4865" s="50">
        <f>IF(D4865="","",IF(L4865=1,MAX(0,'Debt Inputs'!$B$2-SUM($G$4806:$G$4905)),0))</f>
        <v/>
      </c>
      <c r="I4865" s="50">
        <f>IF(D4865="","",MIN(D4865+F4865,G4865+H4865))</f>
        <v/>
      </c>
      <c r="J4865" s="50">
        <f>IF(D4865="","",MIN(D4865,MAX(0,I4865-F4865)))</f>
        <v/>
      </c>
      <c r="K4865" s="50">
        <f>IF(D4865="","",MAX(0,D4865+F4865-I4865))</f>
        <v/>
      </c>
      <c r="L4865" s="23">
        <f>IF(D4865="","",IF(D4865&lt;=0,"",1+COUNTIFS($D$4806:$D$4905,"&gt;0",$E$4806:$E$4905,"&gt;"&amp;E4865)))</f>
        <v/>
      </c>
      <c r="M4865" s="23">
        <f>IF(D4865="","",IF(AND(K4865&gt;0,L4865=1),"Yes","No"))</f>
        <v/>
      </c>
      <c r="N4865" s="50">
        <f>IF(D4865="","",N4765+F4865)</f>
        <v/>
      </c>
      <c r="O4865" s="49">
        <f>IF(D4865="","",IF(AND(K4865=0,K4765&gt;0),C4865,""))</f>
        <v/>
      </c>
    </row>
    <row r="4866">
      <c r="A4866" s="47">
        <f>IF(B4866="","",DATE(YEAR('Debt Inputs'!$E$2),MONTH('Debt Inputs'!$E$2)+48,1))</f>
        <v/>
      </c>
      <c r="B4866" s="18">
        <f>IF('Debt Inputs'!A66="","",'Debt Inputs'!A66)</f>
        <v/>
      </c>
      <c r="C4866" s="19">
        <f>IF(B4866="","",IFERROR(VLOOKUP(B4866,'Debt Inputs'!$A$6:$M$105,2,FALSE),""))</f>
        <v/>
      </c>
      <c r="D4866" s="48">
        <f>IF(B4866="","",K4766)</f>
        <v/>
      </c>
      <c r="E4866" s="21">
        <f>IF(B4866="","",IFERROR(VLOOKUP(B4866,'Debt Inputs'!$A$6:$M$105,5,FALSE),0))</f>
        <v/>
      </c>
      <c r="F4866" s="48">
        <f>IF(D4866="","",IFERROR(D4866*E4866/12,0))</f>
        <v/>
      </c>
      <c r="G4866" s="48">
        <f>IF(D4866="","",MIN(IFERROR(VLOOKUP(B4866,'Debt Inputs'!$A$6:$M$105,7,FALSE),0),D4866+F4866))</f>
        <v/>
      </c>
      <c r="H4866" s="48">
        <f>IF(D4866="","",IF(L4866=1,MAX(0,'Debt Inputs'!$B$2-SUM($G$4806:$G$4905)),0))</f>
        <v/>
      </c>
      <c r="I4866" s="48">
        <f>IF(D4866="","",MIN(D4866+F4866,G4866+H4866))</f>
        <v/>
      </c>
      <c r="J4866" s="48">
        <f>IF(D4866="","",MIN(D4866,MAX(0,I4866-F4866)))</f>
        <v/>
      </c>
      <c r="K4866" s="48">
        <f>IF(D4866="","",MAX(0,D4866+F4866-I4866))</f>
        <v/>
      </c>
      <c r="L4866" s="18">
        <f>IF(D4866="","",IF(D4866&lt;=0,"",1+COUNTIFS($D$4806:$D$4905,"&gt;0",$E$4806:$E$4905,"&gt;"&amp;E4866)))</f>
        <v/>
      </c>
      <c r="M4866" s="18">
        <f>IF(D4866="","",IF(AND(K4866&gt;0,L4866=1),"Yes","No"))</f>
        <v/>
      </c>
      <c r="N4866" s="48">
        <f>IF(D4866="","",N4766+F4866)</f>
        <v/>
      </c>
      <c r="O4866" s="47">
        <f>IF(D4866="","",IF(AND(K4866=0,K4766&gt;0),C4866,""))</f>
        <v/>
      </c>
    </row>
    <row r="4867">
      <c r="A4867" s="49">
        <f>IF(B4867="","",DATE(YEAR('Debt Inputs'!$E$2),MONTH('Debt Inputs'!$E$2)+48,1))</f>
        <v/>
      </c>
      <c r="B4867" s="23">
        <f>IF('Debt Inputs'!A67="","",'Debt Inputs'!A67)</f>
        <v/>
      </c>
      <c r="C4867" s="24">
        <f>IF(B4867="","",IFERROR(VLOOKUP(B4867,'Debt Inputs'!$A$6:$M$105,2,FALSE),""))</f>
        <v/>
      </c>
      <c r="D4867" s="50">
        <f>IF(B4867="","",K4767)</f>
        <v/>
      </c>
      <c r="E4867" s="26">
        <f>IF(B4867="","",IFERROR(VLOOKUP(B4867,'Debt Inputs'!$A$6:$M$105,5,FALSE),0))</f>
        <v/>
      </c>
      <c r="F4867" s="50">
        <f>IF(D4867="","",IFERROR(D4867*E4867/12,0))</f>
        <v/>
      </c>
      <c r="G4867" s="50">
        <f>IF(D4867="","",MIN(IFERROR(VLOOKUP(B4867,'Debt Inputs'!$A$6:$M$105,7,FALSE),0),D4867+F4867))</f>
        <v/>
      </c>
      <c r="H4867" s="50">
        <f>IF(D4867="","",IF(L4867=1,MAX(0,'Debt Inputs'!$B$2-SUM($G$4806:$G$4905)),0))</f>
        <v/>
      </c>
      <c r="I4867" s="50">
        <f>IF(D4867="","",MIN(D4867+F4867,G4867+H4867))</f>
        <v/>
      </c>
      <c r="J4867" s="50">
        <f>IF(D4867="","",MIN(D4867,MAX(0,I4867-F4867)))</f>
        <v/>
      </c>
      <c r="K4867" s="50">
        <f>IF(D4867="","",MAX(0,D4867+F4867-I4867))</f>
        <v/>
      </c>
      <c r="L4867" s="23">
        <f>IF(D4867="","",IF(D4867&lt;=0,"",1+COUNTIFS($D$4806:$D$4905,"&gt;0",$E$4806:$E$4905,"&gt;"&amp;E4867)))</f>
        <v/>
      </c>
      <c r="M4867" s="23">
        <f>IF(D4867="","",IF(AND(K4867&gt;0,L4867=1),"Yes","No"))</f>
        <v/>
      </c>
      <c r="N4867" s="50">
        <f>IF(D4867="","",N4767+F4867)</f>
        <v/>
      </c>
      <c r="O4867" s="49">
        <f>IF(D4867="","",IF(AND(K4867=0,K4767&gt;0),C4867,""))</f>
        <v/>
      </c>
    </row>
    <row r="4868">
      <c r="A4868" s="47">
        <f>IF(B4868="","",DATE(YEAR('Debt Inputs'!$E$2),MONTH('Debt Inputs'!$E$2)+48,1))</f>
        <v/>
      </c>
      <c r="B4868" s="18">
        <f>IF('Debt Inputs'!A68="","",'Debt Inputs'!A68)</f>
        <v/>
      </c>
      <c r="C4868" s="19">
        <f>IF(B4868="","",IFERROR(VLOOKUP(B4868,'Debt Inputs'!$A$6:$M$105,2,FALSE),""))</f>
        <v/>
      </c>
      <c r="D4868" s="48">
        <f>IF(B4868="","",K4768)</f>
        <v/>
      </c>
      <c r="E4868" s="21">
        <f>IF(B4868="","",IFERROR(VLOOKUP(B4868,'Debt Inputs'!$A$6:$M$105,5,FALSE),0))</f>
        <v/>
      </c>
      <c r="F4868" s="48">
        <f>IF(D4868="","",IFERROR(D4868*E4868/12,0))</f>
        <v/>
      </c>
      <c r="G4868" s="48">
        <f>IF(D4868="","",MIN(IFERROR(VLOOKUP(B4868,'Debt Inputs'!$A$6:$M$105,7,FALSE),0),D4868+F4868))</f>
        <v/>
      </c>
      <c r="H4868" s="48">
        <f>IF(D4868="","",IF(L4868=1,MAX(0,'Debt Inputs'!$B$2-SUM($G$4806:$G$4905)),0))</f>
        <v/>
      </c>
      <c r="I4868" s="48">
        <f>IF(D4868="","",MIN(D4868+F4868,G4868+H4868))</f>
        <v/>
      </c>
      <c r="J4868" s="48">
        <f>IF(D4868="","",MIN(D4868,MAX(0,I4868-F4868)))</f>
        <v/>
      </c>
      <c r="K4868" s="48">
        <f>IF(D4868="","",MAX(0,D4868+F4868-I4868))</f>
        <v/>
      </c>
      <c r="L4868" s="18">
        <f>IF(D4868="","",IF(D4868&lt;=0,"",1+COUNTIFS($D$4806:$D$4905,"&gt;0",$E$4806:$E$4905,"&gt;"&amp;E4868)))</f>
        <v/>
      </c>
      <c r="M4868" s="18">
        <f>IF(D4868="","",IF(AND(K4868&gt;0,L4868=1),"Yes","No"))</f>
        <v/>
      </c>
      <c r="N4868" s="48">
        <f>IF(D4868="","",N4768+F4868)</f>
        <v/>
      </c>
      <c r="O4868" s="47">
        <f>IF(D4868="","",IF(AND(K4868=0,K4768&gt;0),C4868,""))</f>
        <v/>
      </c>
    </row>
    <row r="4869">
      <c r="A4869" s="49">
        <f>IF(B4869="","",DATE(YEAR('Debt Inputs'!$E$2),MONTH('Debt Inputs'!$E$2)+48,1))</f>
        <v/>
      </c>
      <c r="B4869" s="23">
        <f>IF('Debt Inputs'!A69="","",'Debt Inputs'!A69)</f>
        <v/>
      </c>
      <c r="C4869" s="24">
        <f>IF(B4869="","",IFERROR(VLOOKUP(B4869,'Debt Inputs'!$A$6:$M$105,2,FALSE),""))</f>
        <v/>
      </c>
      <c r="D4869" s="50">
        <f>IF(B4869="","",K4769)</f>
        <v/>
      </c>
      <c r="E4869" s="26">
        <f>IF(B4869="","",IFERROR(VLOOKUP(B4869,'Debt Inputs'!$A$6:$M$105,5,FALSE),0))</f>
        <v/>
      </c>
      <c r="F4869" s="50">
        <f>IF(D4869="","",IFERROR(D4869*E4869/12,0))</f>
        <v/>
      </c>
      <c r="G4869" s="50">
        <f>IF(D4869="","",MIN(IFERROR(VLOOKUP(B4869,'Debt Inputs'!$A$6:$M$105,7,FALSE),0),D4869+F4869))</f>
        <v/>
      </c>
      <c r="H4869" s="50">
        <f>IF(D4869="","",IF(L4869=1,MAX(0,'Debt Inputs'!$B$2-SUM($G$4806:$G$4905)),0))</f>
        <v/>
      </c>
      <c r="I4869" s="50">
        <f>IF(D4869="","",MIN(D4869+F4869,G4869+H4869))</f>
        <v/>
      </c>
      <c r="J4869" s="50">
        <f>IF(D4869="","",MIN(D4869,MAX(0,I4869-F4869)))</f>
        <v/>
      </c>
      <c r="K4869" s="50">
        <f>IF(D4869="","",MAX(0,D4869+F4869-I4869))</f>
        <v/>
      </c>
      <c r="L4869" s="23">
        <f>IF(D4869="","",IF(D4869&lt;=0,"",1+COUNTIFS($D$4806:$D$4905,"&gt;0",$E$4806:$E$4905,"&gt;"&amp;E4869)))</f>
        <v/>
      </c>
      <c r="M4869" s="23">
        <f>IF(D4869="","",IF(AND(K4869&gt;0,L4869=1),"Yes","No"))</f>
        <v/>
      </c>
      <c r="N4869" s="50">
        <f>IF(D4869="","",N4769+F4869)</f>
        <v/>
      </c>
      <c r="O4869" s="49">
        <f>IF(D4869="","",IF(AND(K4869=0,K4769&gt;0),C4869,""))</f>
        <v/>
      </c>
    </row>
    <row r="4870">
      <c r="A4870" s="47">
        <f>IF(B4870="","",DATE(YEAR('Debt Inputs'!$E$2),MONTH('Debt Inputs'!$E$2)+48,1))</f>
        <v/>
      </c>
      <c r="B4870" s="18">
        <f>IF('Debt Inputs'!A70="","",'Debt Inputs'!A70)</f>
        <v/>
      </c>
      <c r="C4870" s="19">
        <f>IF(B4870="","",IFERROR(VLOOKUP(B4870,'Debt Inputs'!$A$6:$M$105,2,FALSE),""))</f>
        <v/>
      </c>
      <c r="D4870" s="48">
        <f>IF(B4870="","",K4770)</f>
        <v/>
      </c>
      <c r="E4870" s="21">
        <f>IF(B4870="","",IFERROR(VLOOKUP(B4870,'Debt Inputs'!$A$6:$M$105,5,FALSE),0))</f>
        <v/>
      </c>
      <c r="F4870" s="48">
        <f>IF(D4870="","",IFERROR(D4870*E4870/12,0))</f>
        <v/>
      </c>
      <c r="G4870" s="48">
        <f>IF(D4870="","",MIN(IFERROR(VLOOKUP(B4870,'Debt Inputs'!$A$6:$M$105,7,FALSE),0),D4870+F4870))</f>
        <v/>
      </c>
      <c r="H4870" s="48">
        <f>IF(D4870="","",IF(L4870=1,MAX(0,'Debt Inputs'!$B$2-SUM($G$4806:$G$4905)),0))</f>
        <v/>
      </c>
      <c r="I4870" s="48">
        <f>IF(D4870="","",MIN(D4870+F4870,G4870+H4870))</f>
        <v/>
      </c>
      <c r="J4870" s="48">
        <f>IF(D4870="","",MIN(D4870,MAX(0,I4870-F4870)))</f>
        <v/>
      </c>
      <c r="K4870" s="48">
        <f>IF(D4870="","",MAX(0,D4870+F4870-I4870))</f>
        <v/>
      </c>
      <c r="L4870" s="18">
        <f>IF(D4870="","",IF(D4870&lt;=0,"",1+COUNTIFS($D$4806:$D$4905,"&gt;0",$E$4806:$E$4905,"&gt;"&amp;E4870)))</f>
        <v/>
      </c>
      <c r="M4870" s="18">
        <f>IF(D4870="","",IF(AND(K4870&gt;0,L4870=1),"Yes","No"))</f>
        <v/>
      </c>
      <c r="N4870" s="48">
        <f>IF(D4870="","",N4770+F4870)</f>
        <v/>
      </c>
      <c r="O4870" s="47">
        <f>IF(D4870="","",IF(AND(K4870=0,K4770&gt;0),C4870,""))</f>
        <v/>
      </c>
    </row>
    <row r="4871">
      <c r="A4871" s="49">
        <f>IF(B4871="","",DATE(YEAR('Debt Inputs'!$E$2),MONTH('Debt Inputs'!$E$2)+48,1))</f>
        <v/>
      </c>
      <c r="B4871" s="23">
        <f>IF('Debt Inputs'!A71="","",'Debt Inputs'!A71)</f>
        <v/>
      </c>
      <c r="C4871" s="24">
        <f>IF(B4871="","",IFERROR(VLOOKUP(B4871,'Debt Inputs'!$A$6:$M$105,2,FALSE),""))</f>
        <v/>
      </c>
      <c r="D4871" s="50">
        <f>IF(B4871="","",K4771)</f>
        <v/>
      </c>
      <c r="E4871" s="26">
        <f>IF(B4871="","",IFERROR(VLOOKUP(B4871,'Debt Inputs'!$A$6:$M$105,5,FALSE),0))</f>
        <v/>
      </c>
      <c r="F4871" s="50">
        <f>IF(D4871="","",IFERROR(D4871*E4871/12,0))</f>
        <v/>
      </c>
      <c r="G4871" s="50">
        <f>IF(D4871="","",MIN(IFERROR(VLOOKUP(B4871,'Debt Inputs'!$A$6:$M$105,7,FALSE),0),D4871+F4871))</f>
        <v/>
      </c>
      <c r="H4871" s="50">
        <f>IF(D4871="","",IF(L4871=1,MAX(0,'Debt Inputs'!$B$2-SUM($G$4806:$G$4905)),0))</f>
        <v/>
      </c>
      <c r="I4871" s="50">
        <f>IF(D4871="","",MIN(D4871+F4871,G4871+H4871))</f>
        <v/>
      </c>
      <c r="J4871" s="50">
        <f>IF(D4871="","",MIN(D4871,MAX(0,I4871-F4871)))</f>
        <v/>
      </c>
      <c r="K4871" s="50">
        <f>IF(D4871="","",MAX(0,D4871+F4871-I4871))</f>
        <v/>
      </c>
      <c r="L4871" s="23">
        <f>IF(D4871="","",IF(D4871&lt;=0,"",1+COUNTIFS($D$4806:$D$4905,"&gt;0",$E$4806:$E$4905,"&gt;"&amp;E4871)))</f>
        <v/>
      </c>
      <c r="M4871" s="23">
        <f>IF(D4871="","",IF(AND(K4871&gt;0,L4871=1),"Yes","No"))</f>
        <v/>
      </c>
      <c r="N4871" s="50">
        <f>IF(D4871="","",N4771+F4871)</f>
        <v/>
      </c>
      <c r="O4871" s="49">
        <f>IF(D4871="","",IF(AND(K4871=0,K4771&gt;0),C4871,""))</f>
        <v/>
      </c>
    </row>
    <row r="4872">
      <c r="A4872" s="47">
        <f>IF(B4872="","",DATE(YEAR('Debt Inputs'!$E$2),MONTH('Debt Inputs'!$E$2)+48,1))</f>
        <v/>
      </c>
      <c r="B4872" s="18">
        <f>IF('Debt Inputs'!A72="","",'Debt Inputs'!A72)</f>
        <v/>
      </c>
      <c r="C4872" s="19">
        <f>IF(B4872="","",IFERROR(VLOOKUP(B4872,'Debt Inputs'!$A$6:$M$105,2,FALSE),""))</f>
        <v/>
      </c>
      <c r="D4872" s="48">
        <f>IF(B4872="","",K4772)</f>
        <v/>
      </c>
      <c r="E4872" s="21">
        <f>IF(B4872="","",IFERROR(VLOOKUP(B4872,'Debt Inputs'!$A$6:$M$105,5,FALSE),0))</f>
        <v/>
      </c>
      <c r="F4872" s="48">
        <f>IF(D4872="","",IFERROR(D4872*E4872/12,0))</f>
        <v/>
      </c>
      <c r="G4872" s="48">
        <f>IF(D4872="","",MIN(IFERROR(VLOOKUP(B4872,'Debt Inputs'!$A$6:$M$105,7,FALSE),0),D4872+F4872))</f>
        <v/>
      </c>
      <c r="H4872" s="48">
        <f>IF(D4872="","",IF(L4872=1,MAX(0,'Debt Inputs'!$B$2-SUM($G$4806:$G$4905)),0))</f>
        <v/>
      </c>
      <c r="I4872" s="48">
        <f>IF(D4872="","",MIN(D4872+F4872,G4872+H4872))</f>
        <v/>
      </c>
      <c r="J4872" s="48">
        <f>IF(D4872="","",MIN(D4872,MAX(0,I4872-F4872)))</f>
        <v/>
      </c>
      <c r="K4872" s="48">
        <f>IF(D4872="","",MAX(0,D4872+F4872-I4872))</f>
        <v/>
      </c>
      <c r="L4872" s="18">
        <f>IF(D4872="","",IF(D4872&lt;=0,"",1+COUNTIFS($D$4806:$D$4905,"&gt;0",$E$4806:$E$4905,"&gt;"&amp;E4872)))</f>
        <v/>
      </c>
      <c r="M4872" s="18">
        <f>IF(D4872="","",IF(AND(K4872&gt;0,L4872=1),"Yes","No"))</f>
        <v/>
      </c>
      <c r="N4872" s="48">
        <f>IF(D4872="","",N4772+F4872)</f>
        <v/>
      </c>
      <c r="O4872" s="47">
        <f>IF(D4872="","",IF(AND(K4872=0,K4772&gt;0),C4872,""))</f>
        <v/>
      </c>
    </row>
    <row r="4873">
      <c r="A4873" s="49">
        <f>IF(B4873="","",DATE(YEAR('Debt Inputs'!$E$2),MONTH('Debt Inputs'!$E$2)+48,1))</f>
        <v/>
      </c>
      <c r="B4873" s="23">
        <f>IF('Debt Inputs'!A73="","",'Debt Inputs'!A73)</f>
        <v/>
      </c>
      <c r="C4873" s="24">
        <f>IF(B4873="","",IFERROR(VLOOKUP(B4873,'Debt Inputs'!$A$6:$M$105,2,FALSE),""))</f>
        <v/>
      </c>
      <c r="D4873" s="50">
        <f>IF(B4873="","",K4773)</f>
        <v/>
      </c>
      <c r="E4873" s="26">
        <f>IF(B4873="","",IFERROR(VLOOKUP(B4873,'Debt Inputs'!$A$6:$M$105,5,FALSE),0))</f>
        <v/>
      </c>
      <c r="F4873" s="50">
        <f>IF(D4873="","",IFERROR(D4873*E4873/12,0))</f>
        <v/>
      </c>
      <c r="G4873" s="50">
        <f>IF(D4873="","",MIN(IFERROR(VLOOKUP(B4873,'Debt Inputs'!$A$6:$M$105,7,FALSE),0),D4873+F4873))</f>
        <v/>
      </c>
      <c r="H4873" s="50">
        <f>IF(D4873="","",IF(L4873=1,MAX(0,'Debt Inputs'!$B$2-SUM($G$4806:$G$4905)),0))</f>
        <v/>
      </c>
      <c r="I4873" s="50">
        <f>IF(D4873="","",MIN(D4873+F4873,G4873+H4873))</f>
        <v/>
      </c>
      <c r="J4873" s="50">
        <f>IF(D4873="","",MIN(D4873,MAX(0,I4873-F4873)))</f>
        <v/>
      </c>
      <c r="K4873" s="50">
        <f>IF(D4873="","",MAX(0,D4873+F4873-I4873))</f>
        <v/>
      </c>
      <c r="L4873" s="23">
        <f>IF(D4873="","",IF(D4873&lt;=0,"",1+COUNTIFS($D$4806:$D$4905,"&gt;0",$E$4806:$E$4905,"&gt;"&amp;E4873)))</f>
        <v/>
      </c>
      <c r="M4873" s="23">
        <f>IF(D4873="","",IF(AND(K4873&gt;0,L4873=1),"Yes","No"))</f>
        <v/>
      </c>
      <c r="N4873" s="50">
        <f>IF(D4873="","",N4773+F4873)</f>
        <v/>
      </c>
      <c r="O4873" s="49">
        <f>IF(D4873="","",IF(AND(K4873=0,K4773&gt;0),C4873,""))</f>
        <v/>
      </c>
    </row>
    <row r="4874">
      <c r="A4874" s="47">
        <f>IF(B4874="","",DATE(YEAR('Debt Inputs'!$E$2),MONTH('Debt Inputs'!$E$2)+48,1))</f>
        <v/>
      </c>
      <c r="B4874" s="18">
        <f>IF('Debt Inputs'!A74="","",'Debt Inputs'!A74)</f>
        <v/>
      </c>
      <c r="C4874" s="19">
        <f>IF(B4874="","",IFERROR(VLOOKUP(B4874,'Debt Inputs'!$A$6:$M$105,2,FALSE),""))</f>
        <v/>
      </c>
      <c r="D4874" s="48">
        <f>IF(B4874="","",K4774)</f>
        <v/>
      </c>
      <c r="E4874" s="21">
        <f>IF(B4874="","",IFERROR(VLOOKUP(B4874,'Debt Inputs'!$A$6:$M$105,5,FALSE),0))</f>
        <v/>
      </c>
      <c r="F4874" s="48">
        <f>IF(D4874="","",IFERROR(D4874*E4874/12,0))</f>
        <v/>
      </c>
      <c r="G4874" s="48">
        <f>IF(D4874="","",MIN(IFERROR(VLOOKUP(B4874,'Debt Inputs'!$A$6:$M$105,7,FALSE),0),D4874+F4874))</f>
        <v/>
      </c>
      <c r="H4874" s="48">
        <f>IF(D4874="","",IF(L4874=1,MAX(0,'Debt Inputs'!$B$2-SUM($G$4806:$G$4905)),0))</f>
        <v/>
      </c>
      <c r="I4874" s="48">
        <f>IF(D4874="","",MIN(D4874+F4874,G4874+H4874))</f>
        <v/>
      </c>
      <c r="J4874" s="48">
        <f>IF(D4874="","",MIN(D4874,MAX(0,I4874-F4874)))</f>
        <v/>
      </c>
      <c r="K4874" s="48">
        <f>IF(D4874="","",MAX(0,D4874+F4874-I4874))</f>
        <v/>
      </c>
      <c r="L4874" s="18">
        <f>IF(D4874="","",IF(D4874&lt;=0,"",1+COUNTIFS($D$4806:$D$4905,"&gt;0",$E$4806:$E$4905,"&gt;"&amp;E4874)))</f>
        <v/>
      </c>
      <c r="M4874" s="18">
        <f>IF(D4874="","",IF(AND(K4874&gt;0,L4874=1),"Yes","No"))</f>
        <v/>
      </c>
      <c r="N4874" s="48">
        <f>IF(D4874="","",N4774+F4874)</f>
        <v/>
      </c>
      <c r="O4874" s="47">
        <f>IF(D4874="","",IF(AND(K4874=0,K4774&gt;0),C4874,""))</f>
        <v/>
      </c>
    </row>
    <row r="4875">
      <c r="A4875" s="49">
        <f>IF(B4875="","",DATE(YEAR('Debt Inputs'!$E$2),MONTH('Debt Inputs'!$E$2)+48,1))</f>
        <v/>
      </c>
      <c r="B4875" s="23">
        <f>IF('Debt Inputs'!A75="","",'Debt Inputs'!A75)</f>
        <v/>
      </c>
      <c r="C4875" s="24">
        <f>IF(B4875="","",IFERROR(VLOOKUP(B4875,'Debt Inputs'!$A$6:$M$105,2,FALSE),""))</f>
        <v/>
      </c>
      <c r="D4875" s="50">
        <f>IF(B4875="","",K4775)</f>
        <v/>
      </c>
      <c r="E4875" s="26">
        <f>IF(B4875="","",IFERROR(VLOOKUP(B4875,'Debt Inputs'!$A$6:$M$105,5,FALSE),0))</f>
        <v/>
      </c>
      <c r="F4875" s="50">
        <f>IF(D4875="","",IFERROR(D4875*E4875/12,0))</f>
        <v/>
      </c>
      <c r="G4875" s="50">
        <f>IF(D4875="","",MIN(IFERROR(VLOOKUP(B4875,'Debt Inputs'!$A$6:$M$105,7,FALSE),0),D4875+F4875))</f>
        <v/>
      </c>
      <c r="H4875" s="50">
        <f>IF(D4875="","",IF(L4875=1,MAX(0,'Debt Inputs'!$B$2-SUM($G$4806:$G$4905)),0))</f>
        <v/>
      </c>
      <c r="I4875" s="50">
        <f>IF(D4875="","",MIN(D4875+F4875,G4875+H4875))</f>
        <v/>
      </c>
      <c r="J4875" s="50">
        <f>IF(D4875="","",MIN(D4875,MAX(0,I4875-F4875)))</f>
        <v/>
      </c>
      <c r="K4875" s="50">
        <f>IF(D4875="","",MAX(0,D4875+F4875-I4875))</f>
        <v/>
      </c>
      <c r="L4875" s="23">
        <f>IF(D4875="","",IF(D4875&lt;=0,"",1+COUNTIFS($D$4806:$D$4905,"&gt;0",$E$4806:$E$4905,"&gt;"&amp;E4875)))</f>
        <v/>
      </c>
      <c r="M4875" s="23">
        <f>IF(D4875="","",IF(AND(K4875&gt;0,L4875=1),"Yes","No"))</f>
        <v/>
      </c>
      <c r="N4875" s="50">
        <f>IF(D4875="","",N4775+F4875)</f>
        <v/>
      </c>
      <c r="O4875" s="49">
        <f>IF(D4875="","",IF(AND(K4875=0,K4775&gt;0),C4875,""))</f>
        <v/>
      </c>
    </row>
    <row r="4876">
      <c r="A4876" s="47">
        <f>IF(B4876="","",DATE(YEAR('Debt Inputs'!$E$2),MONTH('Debt Inputs'!$E$2)+48,1))</f>
        <v/>
      </c>
      <c r="B4876" s="18">
        <f>IF('Debt Inputs'!A76="","",'Debt Inputs'!A76)</f>
        <v/>
      </c>
      <c r="C4876" s="19">
        <f>IF(B4876="","",IFERROR(VLOOKUP(B4876,'Debt Inputs'!$A$6:$M$105,2,FALSE),""))</f>
        <v/>
      </c>
      <c r="D4876" s="48">
        <f>IF(B4876="","",K4776)</f>
        <v/>
      </c>
      <c r="E4876" s="21">
        <f>IF(B4876="","",IFERROR(VLOOKUP(B4876,'Debt Inputs'!$A$6:$M$105,5,FALSE),0))</f>
        <v/>
      </c>
      <c r="F4876" s="48">
        <f>IF(D4876="","",IFERROR(D4876*E4876/12,0))</f>
        <v/>
      </c>
      <c r="G4876" s="48">
        <f>IF(D4876="","",MIN(IFERROR(VLOOKUP(B4876,'Debt Inputs'!$A$6:$M$105,7,FALSE),0),D4876+F4876))</f>
        <v/>
      </c>
      <c r="H4876" s="48">
        <f>IF(D4876="","",IF(L4876=1,MAX(0,'Debt Inputs'!$B$2-SUM($G$4806:$G$4905)),0))</f>
        <v/>
      </c>
      <c r="I4876" s="48">
        <f>IF(D4876="","",MIN(D4876+F4876,G4876+H4876))</f>
        <v/>
      </c>
      <c r="J4876" s="48">
        <f>IF(D4876="","",MIN(D4876,MAX(0,I4876-F4876)))</f>
        <v/>
      </c>
      <c r="K4876" s="48">
        <f>IF(D4876="","",MAX(0,D4876+F4876-I4876))</f>
        <v/>
      </c>
      <c r="L4876" s="18">
        <f>IF(D4876="","",IF(D4876&lt;=0,"",1+COUNTIFS($D$4806:$D$4905,"&gt;0",$E$4806:$E$4905,"&gt;"&amp;E4876)))</f>
        <v/>
      </c>
      <c r="M4876" s="18">
        <f>IF(D4876="","",IF(AND(K4876&gt;0,L4876=1),"Yes","No"))</f>
        <v/>
      </c>
      <c r="N4876" s="48">
        <f>IF(D4876="","",N4776+F4876)</f>
        <v/>
      </c>
      <c r="O4876" s="47">
        <f>IF(D4876="","",IF(AND(K4876=0,K4776&gt;0),C4876,""))</f>
        <v/>
      </c>
    </row>
    <row r="4877">
      <c r="A4877" s="49">
        <f>IF(B4877="","",DATE(YEAR('Debt Inputs'!$E$2),MONTH('Debt Inputs'!$E$2)+48,1))</f>
        <v/>
      </c>
      <c r="B4877" s="23">
        <f>IF('Debt Inputs'!A77="","",'Debt Inputs'!A77)</f>
        <v/>
      </c>
      <c r="C4877" s="24">
        <f>IF(B4877="","",IFERROR(VLOOKUP(B4877,'Debt Inputs'!$A$6:$M$105,2,FALSE),""))</f>
        <v/>
      </c>
      <c r="D4877" s="50">
        <f>IF(B4877="","",K4777)</f>
        <v/>
      </c>
      <c r="E4877" s="26">
        <f>IF(B4877="","",IFERROR(VLOOKUP(B4877,'Debt Inputs'!$A$6:$M$105,5,FALSE),0))</f>
        <v/>
      </c>
      <c r="F4877" s="50">
        <f>IF(D4877="","",IFERROR(D4877*E4877/12,0))</f>
        <v/>
      </c>
      <c r="G4877" s="50">
        <f>IF(D4877="","",MIN(IFERROR(VLOOKUP(B4877,'Debt Inputs'!$A$6:$M$105,7,FALSE),0),D4877+F4877))</f>
        <v/>
      </c>
      <c r="H4877" s="50">
        <f>IF(D4877="","",IF(L4877=1,MAX(0,'Debt Inputs'!$B$2-SUM($G$4806:$G$4905)),0))</f>
        <v/>
      </c>
      <c r="I4877" s="50">
        <f>IF(D4877="","",MIN(D4877+F4877,G4877+H4877))</f>
        <v/>
      </c>
      <c r="J4877" s="50">
        <f>IF(D4877="","",MIN(D4877,MAX(0,I4877-F4877)))</f>
        <v/>
      </c>
      <c r="K4877" s="50">
        <f>IF(D4877="","",MAX(0,D4877+F4877-I4877))</f>
        <v/>
      </c>
      <c r="L4877" s="23">
        <f>IF(D4877="","",IF(D4877&lt;=0,"",1+COUNTIFS($D$4806:$D$4905,"&gt;0",$E$4806:$E$4905,"&gt;"&amp;E4877)))</f>
        <v/>
      </c>
      <c r="M4877" s="23">
        <f>IF(D4877="","",IF(AND(K4877&gt;0,L4877=1),"Yes","No"))</f>
        <v/>
      </c>
      <c r="N4877" s="50">
        <f>IF(D4877="","",N4777+F4877)</f>
        <v/>
      </c>
      <c r="O4877" s="49">
        <f>IF(D4877="","",IF(AND(K4877=0,K4777&gt;0),C4877,""))</f>
        <v/>
      </c>
    </row>
    <row r="4878">
      <c r="A4878" s="47">
        <f>IF(B4878="","",DATE(YEAR('Debt Inputs'!$E$2),MONTH('Debt Inputs'!$E$2)+48,1))</f>
        <v/>
      </c>
      <c r="B4878" s="18">
        <f>IF('Debt Inputs'!A78="","",'Debt Inputs'!A78)</f>
        <v/>
      </c>
      <c r="C4878" s="19">
        <f>IF(B4878="","",IFERROR(VLOOKUP(B4878,'Debt Inputs'!$A$6:$M$105,2,FALSE),""))</f>
        <v/>
      </c>
      <c r="D4878" s="48">
        <f>IF(B4878="","",K4778)</f>
        <v/>
      </c>
      <c r="E4878" s="21">
        <f>IF(B4878="","",IFERROR(VLOOKUP(B4878,'Debt Inputs'!$A$6:$M$105,5,FALSE),0))</f>
        <v/>
      </c>
      <c r="F4878" s="48">
        <f>IF(D4878="","",IFERROR(D4878*E4878/12,0))</f>
        <v/>
      </c>
      <c r="G4878" s="48">
        <f>IF(D4878="","",MIN(IFERROR(VLOOKUP(B4878,'Debt Inputs'!$A$6:$M$105,7,FALSE),0),D4878+F4878))</f>
        <v/>
      </c>
      <c r="H4878" s="48">
        <f>IF(D4878="","",IF(L4878=1,MAX(0,'Debt Inputs'!$B$2-SUM($G$4806:$G$4905)),0))</f>
        <v/>
      </c>
      <c r="I4878" s="48">
        <f>IF(D4878="","",MIN(D4878+F4878,G4878+H4878))</f>
        <v/>
      </c>
      <c r="J4878" s="48">
        <f>IF(D4878="","",MIN(D4878,MAX(0,I4878-F4878)))</f>
        <v/>
      </c>
      <c r="K4878" s="48">
        <f>IF(D4878="","",MAX(0,D4878+F4878-I4878))</f>
        <v/>
      </c>
      <c r="L4878" s="18">
        <f>IF(D4878="","",IF(D4878&lt;=0,"",1+COUNTIFS($D$4806:$D$4905,"&gt;0",$E$4806:$E$4905,"&gt;"&amp;E4878)))</f>
        <v/>
      </c>
      <c r="M4878" s="18">
        <f>IF(D4878="","",IF(AND(K4878&gt;0,L4878=1),"Yes","No"))</f>
        <v/>
      </c>
      <c r="N4878" s="48">
        <f>IF(D4878="","",N4778+F4878)</f>
        <v/>
      </c>
      <c r="O4878" s="47">
        <f>IF(D4878="","",IF(AND(K4878=0,K4778&gt;0),C4878,""))</f>
        <v/>
      </c>
    </row>
    <row r="4879">
      <c r="A4879" s="49">
        <f>IF(B4879="","",DATE(YEAR('Debt Inputs'!$E$2),MONTH('Debt Inputs'!$E$2)+48,1))</f>
        <v/>
      </c>
      <c r="B4879" s="23">
        <f>IF('Debt Inputs'!A79="","",'Debt Inputs'!A79)</f>
        <v/>
      </c>
      <c r="C4879" s="24">
        <f>IF(B4879="","",IFERROR(VLOOKUP(B4879,'Debt Inputs'!$A$6:$M$105,2,FALSE),""))</f>
        <v/>
      </c>
      <c r="D4879" s="50">
        <f>IF(B4879="","",K4779)</f>
        <v/>
      </c>
      <c r="E4879" s="26">
        <f>IF(B4879="","",IFERROR(VLOOKUP(B4879,'Debt Inputs'!$A$6:$M$105,5,FALSE),0))</f>
        <v/>
      </c>
      <c r="F4879" s="50">
        <f>IF(D4879="","",IFERROR(D4879*E4879/12,0))</f>
        <v/>
      </c>
      <c r="G4879" s="50">
        <f>IF(D4879="","",MIN(IFERROR(VLOOKUP(B4879,'Debt Inputs'!$A$6:$M$105,7,FALSE),0),D4879+F4879))</f>
        <v/>
      </c>
      <c r="H4879" s="50">
        <f>IF(D4879="","",IF(L4879=1,MAX(0,'Debt Inputs'!$B$2-SUM($G$4806:$G$4905)),0))</f>
        <v/>
      </c>
      <c r="I4879" s="50">
        <f>IF(D4879="","",MIN(D4879+F4879,G4879+H4879))</f>
        <v/>
      </c>
      <c r="J4879" s="50">
        <f>IF(D4879="","",MIN(D4879,MAX(0,I4879-F4879)))</f>
        <v/>
      </c>
      <c r="K4879" s="50">
        <f>IF(D4879="","",MAX(0,D4879+F4879-I4879))</f>
        <v/>
      </c>
      <c r="L4879" s="23">
        <f>IF(D4879="","",IF(D4879&lt;=0,"",1+COUNTIFS($D$4806:$D$4905,"&gt;0",$E$4806:$E$4905,"&gt;"&amp;E4879)))</f>
        <v/>
      </c>
      <c r="M4879" s="23">
        <f>IF(D4879="","",IF(AND(K4879&gt;0,L4879=1),"Yes","No"))</f>
        <v/>
      </c>
      <c r="N4879" s="50">
        <f>IF(D4879="","",N4779+F4879)</f>
        <v/>
      </c>
      <c r="O4879" s="49">
        <f>IF(D4879="","",IF(AND(K4879=0,K4779&gt;0),C4879,""))</f>
        <v/>
      </c>
    </row>
    <row r="4880">
      <c r="A4880" s="47">
        <f>IF(B4880="","",DATE(YEAR('Debt Inputs'!$E$2),MONTH('Debt Inputs'!$E$2)+48,1))</f>
        <v/>
      </c>
      <c r="B4880" s="18">
        <f>IF('Debt Inputs'!A80="","",'Debt Inputs'!A80)</f>
        <v/>
      </c>
      <c r="C4880" s="19">
        <f>IF(B4880="","",IFERROR(VLOOKUP(B4880,'Debt Inputs'!$A$6:$M$105,2,FALSE),""))</f>
        <v/>
      </c>
      <c r="D4880" s="48">
        <f>IF(B4880="","",K4780)</f>
        <v/>
      </c>
      <c r="E4880" s="21">
        <f>IF(B4880="","",IFERROR(VLOOKUP(B4880,'Debt Inputs'!$A$6:$M$105,5,FALSE),0))</f>
        <v/>
      </c>
      <c r="F4880" s="48">
        <f>IF(D4880="","",IFERROR(D4880*E4880/12,0))</f>
        <v/>
      </c>
      <c r="G4880" s="48">
        <f>IF(D4880="","",MIN(IFERROR(VLOOKUP(B4880,'Debt Inputs'!$A$6:$M$105,7,FALSE),0),D4880+F4880))</f>
        <v/>
      </c>
      <c r="H4880" s="48">
        <f>IF(D4880="","",IF(L4880=1,MAX(0,'Debt Inputs'!$B$2-SUM($G$4806:$G$4905)),0))</f>
        <v/>
      </c>
      <c r="I4880" s="48">
        <f>IF(D4880="","",MIN(D4880+F4880,G4880+H4880))</f>
        <v/>
      </c>
      <c r="J4880" s="48">
        <f>IF(D4880="","",MIN(D4880,MAX(0,I4880-F4880)))</f>
        <v/>
      </c>
      <c r="K4880" s="48">
        <f>IF(D4880="","",MAX(0,D4880+F4880-I4880))</f>
        <v/>
      </c>
      <c r="L4880" s="18">
        <f>IF(D4880="","",IF(D4880&lt;=0,"",1+COUNTIFS($D$4806:$D$4905,"&gt;0",$E$4806:$E$4905,"&gt;"&amp;E4880)))</f>
        <v/>
      </c>
      <c r="M4880" s="18">
        <f>IF(D4880="","",IF(AND(K4880&gt;0,L4880=1),"Yes","No"))</f>
        <v/>
      </c>
      <c r="N4880" s="48">
        <f>IF(D4880="","",N4780+F4880)</f>
        <v/>
      </c>
      <c r="O4880" s="47">
        <f>IF(D4880="","",IF(AND(K4880=0,K4780&gt;0),C4880,""))</f>
        <v/>
      </c>
    </row>
    <row r="4881">
      <c r="A4881" s="49">
        <f>IF(B4881="","",DATE(YEAR('Debt Inputs'!$E$2),MONTH('Debt Inputs'!$E$2)+48,1))</f>
        <v/>
      </c>
      <c r="B4881" s="23">
        <f>IF('Debt Inputs'!A81="","",'Debt Inputs'!A81)</f>
        <v/>
      </c>
      <c r="C4881" s="24">
        <f>IF(B4881="","",IFERROR(VLOOKUP(B4881,'Debt Inputs'!$A$6:$M$105,2,FALSE),""))</f>
        <v/>
      </c>
      <c r="D4881" s="50">
        <f>IF(B4881="","",K4781)</f>
        <v/>
      </c>
      <c r="E4881" s="26">
        <f>IF(B4881="","",IFERROR(VLOOKUP(B4881,'Debt Inputs'!$A$6:$M$105,5,FALSE),0))</f>
        <v/>
      </c>
      <c r="F4881" s="50">
        <f>IF(D4881="","",IFERROR(D4881*E4881/12,0))</f>
        <v/>
      </c>
      <c r="G4881" s="50">
        <f>IF(D4881="","",MIN(IFERROR(VLOOKUP(B4881,'Debt Inputs'!$A$6:$M$105,7,FALSE),0),D4881+F4881))</f>
        <v/>
      </c>
      <c r="H4881" s="50">
        <f>IF(D4881="","",IF(L4881=1,MAX(0,'Debt Inputs'!$B$2-SUM($G$4806:$G$4905)),0))</f>
        <v/>
      </c>
      <c r="I4881" s="50">
        <f>IF(D4881="","",MIN(D4881+F4881,G4881+H4881))</f>
        <v/>
      </c>
      <c r="J4881" s="50">
        <f>IF(D4881="","",MIN(D4881,MAX(0,I4881-F4881)))</f>
        <v/>
      </c>
      <c r="K4881" s="50">
        <f>IF(D4881="","",MAX(0,D4881+F4881-I4881))</f>
        <v/>
      </c>
      <c r="L4881" s="23">
        <f>IF(D4881="","",IF(D4881&lt;=0,"",1+COUNTIFS($D$4806:$D$4905,"&gt;0",$E$4806:$E$4905,"&gt;"&amp;E4881)))</f>
        <v/>
      </c>
      <c r="M4881" s="23">
        <f>IF(D4881="","",IF(AND(K4881&gt;0,L4881=1),"Yes","No"))</f>
        <v/>
      </c>
      <c r="N4881" s="50">
        <f>IF(D4881="","",N4781+F4881)</f>
        <v/>
      </c>
      <c r="O4881" s="49">
        <f>IF(D4881="","",IF(AND(K4881=0,K4781&gt;0),C4881,""))</f>
        <v/>
      </c>
    </row>
    <row r="4882">
      <c r="A4882" s="47">
        <f>IF(B4882="","",DATE(YEAR('Debt Inputs'!$E$2),MONTH('Debt Inputs'!$E$2)+48,1))</f>
        <v/>
      </c>
      <c r="B4882" s="18">
        <f>IF('Debt Inputs'!A82="","",'Debt Inputs'!A82)</f>
        <v/>
      </c>
      <c r="C4882" s="19">
        <f>IF(B4882="","",IFERROR(VLOOKUP(B4882,'Debt Inputs'!$A$6:$M$105,2,FALSE),""))</f>
        <v/>
      </c>
      <c r="D4882" s="48">
        <f>IF(B4882="","",K4782)</f>
        <v/>
      </c>
      <c r="E4882" s="21">
        <f>IF(B4882="","",IFERROR(VLOOKUP(B4882,'Debt Inputs'!$A$6:$M$105,5,FALSE),0))</f>
        <v/>
      </c>
      <c r="F4882" s="48">
        <f>IF(D4882="","",IFERROR(D4882*E4882/12,0))</f>
        <v/>
      </c>
      <c r="G4882" s="48">
        <f>IF(D4882="","",MIN(IFERROR(VLOOKUP(B4882,'Debt Inputs'!$A$6:$M$105,7,FALSE),0),D4882+F4882))</f>
        <v/>
      </c>
      <c r="H4882" s="48">
        <f>IF(D4882="","",IF(L4882=1,MAX(0,'Debt Inputs'!$B$2-SUM($G$4806:$G$4905)),0))</f>
        <v/>
      </c>
      <c r="I4882" s="48">
        <f>IF(D4882="","",MIN(D4882+F4882,G4882+H4882))</f>
        <v/>
      </c>
      <c r="J4882" s="48">
        <f>IF(D4882="","",MIN(D4882,MAX(0,I4882-F4882)))</f>
        <v/>
      </c>
      <c r="K4882" s="48">
        <f>IF(D4882="","",MAX(0,D4882+F4882-I4882))</f>
        <v/>
      </c>
      <c r="L4882" s="18">
        <f>IF(D4882="","",IF(D4882&lt;=0,"",1+COUNTIFS($D$4806:$D$4905,"&gt;0",$E$4806:$E$4905,"&gt;"&amp;E4882)))</f>
        <v/>
      </c>
      <c r="M4882" s="18">
        <f>IF(D4882="","",IF(AND(K4882&gt;0,L4882=1),"Yes","No"))</f>
        <v/>
      </c>
      <c r="N4882" s="48">
        <f>IF(D4882="","",N4782+F4882)</f>
        <v/>
      </c>
      <c r="O4882" s="47">
        <f>IF(D4882="","",IF(AND(K4882=0,K4782&gt;0),C4882,""))</f>
        <v/>
      </c>
    </row>
    <row r="4883">
      <c r="A4883" s="49">
        <f>IF(B4883="","",DATE(YEAR('Debt Inputs'!$E$2),MONTH('Debt Inputs'!$E$2)+48,1))</f>
        <v/>
      </c>
      <c r="B4883" s="23">
        <f>IF('Debt Inputs'!A83="","",'Debt Inputs'!A83)</f>
        <v/>
      </c>
      <c r="C4883" s="24">
        <f>IF(B4883="","",IFERROR(VLOOKUP(B4883,'Debt Inputs'!$A$6:$M$105,2,FALSE),""))</f>
        <v/>
      </c>
      <c r="D4883" s="50">
        <f>IF(B4883="","",K4783)</f>
        <v/>
      </c>
      <c r="E4883" s="26">
        <f>IF(B4883="","",IFERROR(VLOOKUP(B4883,'Debt Inputs'!$A$6:$M$105,5,FALSE),0))</f>
        <v/>
      </c>
      <c r="F4883" s="50">
        <f>IF(D4883="","",IFERROR(D4883*E4883/12,0))</f>
        <v/>
      </c>
      <c r="G4883" s="50">
        <f>IF(D4883="","",MIN(IFERROR(VLOOKUP(B4883,'Debt Inputs'!$A$6:$M$105,7,FALSE),0),D4883+F4883))</f>
        <v/>
      </c>
      <c r="H4883" s="50">
        <f>IF(D4883="","",IF(L4883=1,MAX(0,'Debt Inputs'!$B$2-SUM($G$4806:$G$4905)),0))</f>
        <v/>
      </c>
      <c r="I4883" s="50">
        <f>IF(D4883="","",MIN(D4883+F4883,G4883+H4883))</f>
        <v/>
      </c>
      <c r="J4883" s="50">
        <f>IF(D4883="","",MIN(D4883,MAX(0,I4883-F4883)))</f>
        <v/>
      </c>
      <c r="K4883" s="50">
        <f>IF(D4883="","",MAX(0,D4883+F4883-I4883))</f>
        <v/>
      </c>
      <c r="L4883" s="23">
        <f>IF(D4883="","",IF(D4883&lt;=0,"",1+COUNTIFS($D$4806:$D$4905,"&gt;0",$E$4806:$E$4905,"&gt;"&amp;E4883)))</f>
        <v/>
      </c>
      <c r="M4883" s="23">
        <f>IF(D4883="","",IF(AND(K4883&gt;0,L4883=1),"Yes","No"))</f>
        <v/>
      </c>
      <c r="N4883" s="50">
        <f>IF(D4883="","",N4783+F4883)</f>
        <v/>
      </c>
      <c r="O4883" s="49">
        <f>IF(D4883="","",IF(AND(K4883=0,K4783&gt;0),C4883,""))</f>
        <v/>
      </c>
    </row>
    <row r="4884">
      <c r="A4884" s="47">
        <f>IF(B4884="","",DATE(YEAR('Debt Inputs'!$E$2),MONTH('Debt Inputs'!$E$2)+48,1))</f>
        <v/>
      </c>
      <c r="B4884" s="18">
        <f>IF('Debt Inputs'!A84="","",'Debt Inputs'!A84)</f>
        <v/>
      </c>
      <c r="C4884" s="19">
        <f>IF(B4884="","",IFERROR(VLOOKUP(B4884,'Debt Inputs'!$A$6:$M$105,2,FALSE),""))</f>
        <v/>
      </c>
      <c r="D4884" s="48">
        <f>IF(B4884="","",K4784)</f>
        <v/>
      </c>
      <c r="E4884" s="21">
        <f>IF(B4884="","",IFERROR(VLOOKUP(B4884,'Debt Inputs'!$A$6:$M$105,5,FALSE),0))</f>
        <v/>
      </c>
      <c r="F4884" s="48">
        <f>IF(D4884="","",IFERROR(D4884*E4884/12,0))</f>
        <v/>
      </c>
      <c r="G4884" s="48">
        <f>IF(D4884="","",MIN(IFERROR(VLOOKUP(B4884,'Debt Inputs'!$A$6:$M$105,7,FALSE),0),D4884+F4884))</f>
        <v/>
      </c>
      <c r="H4884" s="48">
        <f>IF(D4884="","",IF(L4884=1,MAX(0,'Debt Inputs'!$B$2-SUM($G$4806:$G$4905)),0))</f>
        <v/>
      </c>
      <c r="I4884" s="48">
        <f>IF(D4884="","",MIN(D4884+F4884,G4884+H4884))</f>
        <v/>
      </c>
      <c r="J4884" s="48">
        <f>IF(D4884="","",MIN(D4884,MAX(0,I4884-F4884)))</f>
        <v/>
      </c>
      <c r="K4884" s="48">
        <f>IF(D4884="","",MAX(0,D4884+F4884-I4884))</f>
        <v/>
      </c>
      <c r="L4884" s="18">
        <f>IF(D4884="","",IF(D4884&lt;=0,"",1+COUNTIFS($D$4806:$D$4905,"&gt;0",$E$4806:$E$4905,"&gt;"&amp;E4884)))</f>
        <v/>
      </c>
      <c r="M4884" s="18">
        <f>IF(D4884="","",IF(AND(K4884&gt;0,L4884=1),"Yes","No"))</f>
        <v/>
      </c>
      <c r="N4884" s="48">
        <f>IF(D4884="","",N4784+F4884)</f>
        <v/>
      </c>
      <c r="O4884" s="47">
        <f>IF(D4884="","",IF(AND(K4884=0,K4784&gt;0),C4884,""))</f>
        <v/>
      </c>
    </row>
    <row r="4885">
      <c r="A4885" s="49">
        <f>IF(B4885="","",DATE(YEAR('Debt Inputs'!$E$2),MONTH('Debt Inputs'!$E$2)+48,1))</f>
        <v/>
      </c>
      <c r="B4885" s="23">
        <f>IF('Debt Inputs'!A85="","",'Debt Inputs'!A85)</f>
        <v/>
      </c>
      <c r="C4885" s="24">
        <f>IF(B4885="","",IFERROR(VLOOKUP(B4885,'Debt Inputs'!$A$6:$M$105,2,FALSE),""))</f>
        <v/>
      </c>
      <c r="D4885" s="50">
        <f>IF(B4885="","",K4785)</f>
        <v/>
      </c>
      <c r="E4885" s="26">
        <f>IF(B4885="","",IFERROR(VLOOKUP(B4885,'Debt Inputs'!$A$6:$M$105,5,FALSE),0))</f>
        <v/>
      </c>
      <c r="F4885" s="50">
        <f>IF(D4885="","",IFERROR(D4885*E4885/12,0))</f>
        <v/>
      </c>
      <c r="G4885" s="50">
        <f>IF(D4885="","",MIN(IFERROR(VLOOKUP(B4885,'Debt Inputs'!$A$6:$M$105,7,FALSE),0),D4885+F4885))</f>
        <v/>
      </c>
      <c r="H4885" s="50">
        <f>IF(D4885="","",IF(L4885=1,MAX(0,'Debt Inputs'!$B$2-SUM($G$4806:$G$4905)),0))</f>
        <v/>
      </c>
      <c r="I4885" s="50">
        <f>IF(D4885="","",MIN(D4885+F4885,G4885+H4885))</f>
        <v/>
      </c>
      <c r="J4885" s="50">
        <f>IF(D4885="","",MIN(D4885,MAX(0,I4885-F4885)))</f>
        <v/>
      </c>
      <c r="K4885" s="50">
        <f>IF(D4885="","",MAX(0,D4885+F4885-I4885))</f>
        <v/>
      </c>
      <c r="L4885" s="23">
        <f>IF(D4885="","",IF(D4885&lt;=0,"",1+COUNTIFS($D$4806:$D$4905,"&gt;0",$E$4806:$E$4905,"&gt;"&amp;E4885)))</f>
        <v/>
      </c>
      <c r="M4885" s="23">
        <f>IF(D4885="","",IF(AND(K4885&gt;0,L4885=1),"Yes","No"))</f>
        <v/>
      </c>
      <c r="N4885" s="50">
        <f>IF(D4885="","",N4785+F4885)</f>
        <v/>
      </c>
      <c r="O4885" s="49">
        <f>IF(D4885="","",IF(AND(K4885=0,K4785&gt;0),C4885,""))</f>
        <v/>
      </c>
    </row>
    <row r="4886">
      <c r="A4886" s="47">
        <f>IF(B4886="","",DATE(YEAR('Debt Inputs'!$E$2),MONTH('Debt Inputs'!$E$2)+48,1))</f>
        <v/>
      </c>
      <c r="B4886" s="18">
        <f>IF('Debt Inputs'!A86="","",'Debt Inputs'!A86)</f>
        <v/>
      </c>
      <c r="C4886" s="19">
        <f>IF(B4886="","",IFERROR(VLOOKUP(B4886,'Debt Inputs'!$A$6:$M$105,2,FALSE),""))</f>
        <v/>
      </c>
      <c r="D4886" s="48">
        <f>IF(B4886="","",K4786)</f>
        <v/>
      </c>
      <c r="E4886" s="21">
        <f>IF(B4886="","",IFERROR(VLOOKUP(B4886,'Debt Inputs'!$A$6:$M$105,5,FALSE),0))</f>
        <v/>
      </c>
      <c r="F4886" s="48">
        <f>IF(D4886="","",IFERROR(D4886*E4886/12,0))</f>
        <v/>
      </c>
      <c r="G4886" s="48">
        <f>IF(D4886="","",MIN(IFERROR(VLOOKUP(B4886,'Debt Inputs'!$A$6:$M$105,7,FALSE),0),D4886+F4886))</f>
        <v/>
      </c>
      <c r="H4886" s="48">
        <f>IF(D4886="","",IF(L4886=1,MAX(0,'Debt Inputs'!$B$2-SUM($G$4806:$G$4905)),0))</f>
        <v/>
      </c>
      <c r="I4886" s="48">
        <f>IF(D4886="","",MIN(D4886+F4886,G4886+H4886))</f>
        <v/>
      </c>
      <c r="J4886" s="48">
        <f>IF(D4886="","",MIN(D4886,MAX(0,I4886-F4886)))</f>
        <v/>
      </c>
      <c r="K4886" s="48">
        <f>IF(D4886="","",MAX(0,D4886+F4886-I4886))</f>
        <v/>
      </c>
      <c r="L4886" s="18">
        <f>IF(D4886="","",IF(D4886&lt;=0,"",1+COUNTIFS($D$4806:$D$4905,"&gt;0",$E$4806:$E$4905,"&gt;"&amp;E4886)))</f>
        <v/>
      </c>
      <c r="M4886" s="18">
        <f>IF(D4886="","",IF(AND(K4886&gt;0,L4886=1),"Yes","No"))</f>
        <v/>
      </c>
      <c r="N4886" s="48">
        <f>IF(D4886="","",N4786+F4886)</f>
        <v/>
      </c>
      <c r="O4886" s="47">
        <f>IF(D4886="","",IF(AND(K4886=0,K4786&gt;0),C4886,""))</f>
        <v/>
      </c>
    </row>
    <row r="4887">
      <c r="A4887" s="49">
        <f>IF(B4887="","",DATE(YEAR('Debt Inputs'!$E$2),MONTH('Debt Inputs'!$E$2)+48,1))</f>
        <v/>
      </c>
      <c r="B4887" s="23">
        <f>IF('Debt Inputs'!A87="","",'Debt Inputs'!A87)</f>
        <v/>
      </c>
      <c r="C4887" s="24">
        <f>IF(B4887="","",IFERROR(VLOOKUP(B4887,'Debt Inputs'!$A$6:$M$105,2,FALSE),""))</f>
        <v/>
      </c>
      <c r="D4887" s="50">
        <f>IF(B4887="","",K4787)</f>
        <v/>
      </c>
      <c r="E4887" s="26">
        <f>IF(B4887="","",IFERROR(VLOOKUP(B4887,'Debt Inputs'!$A$6:$M$105,5,FALSE),0))</f>
        <v/>
      </c>
      <c r="F4887" s="50">
        <f>IF(D4887="","",IFERROR(D4887*E4887/12,0))</f>
        <v/>
      </c>
      <c r="G4887" s="50">
        <f>IF(D4887="","",MIN(IFERROR(VLOOKUP(B4887,'Debt Inputs'!$A$6:$M$105,7,FALSE),0),D4887+F4887))</f>
        <v/>
      </c>
      <c r="H4887" s="50">
        <f>IF(D4887="","",IF(L4887=1,MAX(0,'Debt Inputs'!$B$2-SUM($G$4806:$G$4905)),0))</f>
        <v/>
      </c>
      <c r="I4887" s="50">
        <f>IF(D4887="","",MIN(D4887+F4887,G4887+H4887))</f>
        <v/>
      </c>
      <c r="J4887" s="50">
        <f>IF(D4887="","",MIN(D4887,MAX(0,I4887-F4887)))</f>
        <v/>
      </c>
      <c r="K4887" s="50">
        <f>IF(D4887="","",MAX(0,D4887+F4887-I4887))</f>
        <v/>
      </c>
      <c r="L4887" s="23">
        <f>IF(D4887="","",IF(D4887&lt;=0,"",1+COUNTIFS($D$4806:$D$4905,"&gt;0",$E$4806:$E$4905,"&gt;"&amp;E4887)))</f>
        <v/>
      </c>
      <c r="M4887" s="23">
        <f>IF(D4887="","",IF(AND(K4887&gt;0,L4887=1),"Yes","No"))</f>
        <v/>
      </c>
      <c r="N4887" s="50">
        <f>IF(D4887="","",N4787+F4887)</f>
        <v/>
      </c>
      <c r="O4887" s="49">
        <f>IF(D4887="","",IF(AND(K4887=0,K4787&gt;0),C4887,""))</f>
        <v/>
      </c>
    </row>
    <row r="4888">
      <c r="A4888" s="47">
        <f>IF(B4888="","",DATE(YEAR('Debt Inputs'!$E$2),MONTH('Debt Inputs'!$E$2)+48,1))</f>
        <v/>
      </c>
      <c r="B4888" s="18">
        <f>IF('Debt Inputs'!A88="","",'Debt Inputs'!A88)</f>
        <v/>
      </c>
      <c r="C4888" s="19">
        <f>IF(B4888="","",IFERROR(VLOOKUP(B4888,'Debt Inputs'!$A$6:$M$105,2,FALSE),""))</f>
        <v/>
      </c>
      <c r="D4888" s="48">
        <f>IF(B4888="","",K4788)</f>
        <v/>
      </c>
      <c r="E4888" s="21">
        <f>IF(B4888="","",IFERROR(VLOOKUP(B4888,'Debt Inputs'!$A$6:$M$105,5,FALSE),0))</f>
        <v/>
      </c>
      <c r="F4888" s="48">
        <f>IF(D4888="","",IFERROR(D4888*E4888/12,0))</f>
        <v/>
      </c>
      <c r="G4888" s="48">
        <f>IF(D4888="","",MIN(IFERROR(VLOOKUP(B4888,'Debt Inputs'!$A$6:$M$105,7,FALSE),0),D4888+F4888))</f>
        <v/>
      </c>
      <c r="H4888" s="48">
        <f>IF(D4888="","",IF(L4888=1,MAX(0,'Debt Inputs'!$B$2-SUM($G$4806:$G$4905)),0))</f>
        <v/>
      </c>
      <c r="I4888" s="48">
        <f>IF(D4888="","",MIN(D4888+F4888,G4888+H4888))</f>
        <v/>
      </c>
      <c r="J4888" s="48">
        <f>IF(D4888="","",MIN(D4888,MAX(0,I4888-F4888)))</f>
        <v/>
      </c>
      <c r="K4888" s="48">
        <f>IF(D4888="","",MAX(0,D4888+F4888-I4888))</f>
        <v/>
      </c>
      <c r="L4888" s="18">
        <f>IF(D4888="","",IF(D4888&lt;=0,"",1+COUNTIFS($D$4806:$D$4905,"&gt;0",$E$4806:$E$4905,"&gt;"&amp;E4888)))</f>
        <v/>
      </c>
      <c r="M4888" s="18">
        <f>IF(D4888="","",IF(AND(K4888&gt;0,L4888=1),"Yes","No"))</f>
        <v/>
      </c>
      <c r="N4888" s="48">
        <f>IF(D4888="","",N4788+F4888)</f>
        <v/>
      </c>
      <c r="O4888" s="47">
        <f>IF(D4888="","",IF(AND(K4888=0,K4788&gt;0),C4888,""))</f>
        <v/>
      </c>
    </row>
    <row r="4889">
      <c r="A4889" s="49">
        <f>IF(B4889="","",DATE(YEAR('Debt Inputs'!$E$2),MONTH('Debt Inputs'!$E$2)+48,1))</f>
        <v/>
      </c>
      <c r="B4889" s="23">
        <f>IF('Debt Inputs'!A89="","",'Debt Inputs'!A89)</f>
        <v/>
      </c>
      <c r="C4889" s="24">
        <f>IF(B4889="","",IFERROR(VLOOKUP(B4889,'Debt Inputs'!$A$6:$M$105,2,FALSE),""))</f>
        <v/>
      </c>
      <c r="D4889" s="50">
        <f>IF(B4889="","",K4789)</f>
        <v/>
      </c>
      <c r="E4889" s="26">
        <f>IF(B4889="","",IFERROR(VLOOKUP(B4889,'Debt Inputs'!$A$6:$M$105,5,FALSE),0))</f>
        <v/>
      </c>
      <c r="F4889" s="50">
        <f>IF(D4889="","",IFERROR(D4889*E4889/12,0))</f>
        <v/>
      </c>
      <c r="G4889" s="50">
        <f>IF(D4889="","",MIN(IFERROR(VLOOKUP(B4889,'Debt Inputs'!$A$6:$M$105,7,FALSE),0),D4889+F4889))</f>
        <v/>
      </c>
      <c r="H4889" s="50">
        <f>IF(D4889="","",IF(L4889=1,MAX(0,'Debt Inputs'!$B$2-SUM($G$4806:$G$4905)),0))</f>
        <v/>
      </c>
      <c r="I4889" s="50">
        <f>IF(D4889="","",MIN(D4889+F4889,G4889+H4889))</f>
        <v/>
      </c>
      <c r="J4889" s="50">
        <f>IF(D4889="","",MIN(D4889,MAX(0,I4889-F4889)))</f>
        <v/>
      </c>
      <c r="K4889" s="50">
        <f>IF(D4889="","",MAX(0,D4889+F4889-I4889))</f>
        <v/>
      </c>
      <c r="L4889" s="23">
        <f>IF(D4889="","",IF(D4889&lt;=0,"",1+COUNTIFS($D$4806:$D$4905,"&gt;0",$E$4806:$E$4905,"&gt;"&amp;E4889)))</f>
        <v/>
      </c>
      <c r="M4889" s="23">
        <f>IF(D4889="","",IF(AND(K4889&gt;0,L4889=1),"Yes","No"))</f>
        <v/>
      </c>
      <c r="N4889" s="50">
        <f>IF(D4889="","",N4789+F4889)</f>
        <v/>
      </c>
      <c r="O4889" s="49">
        <f>IF(D4889="","",IF(AND(K4889=0,K4789&gt;0),C4889,""))</f>
        <v/>
      </c>
    </row>
    <row r="4890">
      <c r="A4890" s="47">
        <f>IF(B4890="","",DATE(YEAR('Debt Inputs'!$E$2),MONTH('Debt Inputs'!$E$2)+48,1))</f>
        <v/>
      </c>
      <c r="B4890" s="18">
        <f>IF('Debt Inputs'!A90="","",'Debt Inputs'!A90)</f>
        <v/>
      </c>
      <c r="C4890" s="19">
        <f>IF(B4890="","",IFERROR(VLOOKUP(B4890,'Debt Inputs'!$A$6:$M$105,2,FALSE),""))</f>
        <v/>
      </c>
      <c r="D4890" s="48">
        <f>IF(B4890="","",K4790)</f>
        <v/>
      </c>
      <c r="E4890" s="21">
        <f>IF(B4890="","",IFERROR(VLOOKUP(B4890,'Debt Inputs'!$A$6:$M$105,5,FALSE),0))</f>
        <v/>
      </c>
      <c r="F4890" s="48">
        <f>IF(D4890="","",IFERROR(D4890*E4890/12,0))</f>
        <v/>
      </c>
      <c r="G4890" s="48">
        <f>IF(D4890="","",MIN(IFERROR(VLOOKUP(B4890,'Debt Inputs'!$A$6:$M$105,7,FALSE),0),D4890+F4890))</f>
        <v/>
      </c>
      <c r="H4890" s="48">
        <f>IF(D4890="","",IF(L4890=1,MAX(0,'Debt Inputs'!$B$2-SUM($G$4806:$G$4905)),0))</f>
        <v/>
      </c>
      <c r="I4890" s="48">
        <f>IF(D4890="","",MIN(D4890+F4890,G4890+H4890))</f>
        <v/>
      </c>
      <c r="J4890" s="48">
        <f>IF(D4890="","",MIN(D4890,MAX(0,I4890-F4890)))</f>
        <v/>
      </c>
      <c r="K4890" s="48">
        <f>IF(D4890="","",MAX(0,D4890+F4890-I4890))</f>
        <v/>
      </c>
      <c r="L4890" s="18">
        <f>IF(D4890="","",IF(D4890&lt;=0,"",1+COUNTIFS($D$4806:$D$4905,"&gt;0",$E$4806:$E$4905,"&gt;"&amp;E4890)))</f>
        <v/>
      </c>
      <c r="M4890" s="18">
        <f>IF(D4890="","",IF(AND(K4890&gt;0,L4890=1),"Yes","No"))</f>
        <v/>
      </c>
      <c r="N4890" s="48">
        <f>IF(D4890="","",N4790+F4890)</f>
        <v/>
      </c>
      <c r="O4890" s="47">
        <f>IF(D4890="","",IF(AND(K4890=0,K4790&gt;0),C4890,""))</f>
        <v/>
      </c>
    </row>
    <row r="4891">
      <c r="A4891" s="49">
        <f>IF(B4891="","",DATE(YEAR('Debt Inputs'!$E$2),MONTH('Debt Inputs'!$E$2)+48,1))</f>
        <v/>
      </c>
      <c r="B4891" s="23">
        <f>IF('Debt Inputs'!A91="","",'Debt Inputs'!A91)</f>
        <v/>
      </c>
      <c r="C4891" s="24">
        <f>IF(B4891="","",IFERROR(VLOOKUP(B4891,'Debt Inputs'!$A$6:$M$105,2,FALSE),""))</f>
        <v/>
      </c>
      <c r="D4891" s="50">
        <f>IF(B4891="","",K4791)</f>
        <v/>
      </c>
      <c r="E4891" s="26">
        <f>IF(B4891="","",IFERROR(VLOOKUP(B4891,'Debt Inputs'!$A$6:$M$105,5,FALSE),0))</f>
        <v/>
      </c>
      <c r="F4891" s="50">
        <f>IF(D4891="","",IFERROR(D4891*E4891/12,0))</f>
        <v/>
      </c>
      <c r="G4891" s="50">
        <f>IF(D4891="","",MIN(IFERROR(VLOOKUP(B4891,'Debt Inputs'!$A$6:$M$105,7,FALSE),0),D4891+F4891))</f>
        <v/>
      </c>
      <c r="H4891" s="50">
        <f>IF(D4891="","",IF(L4891=1,MAX(0,'Debt Inputs'!$B$2-SUM($G$4806:$G$4905)),0))</f>
        <v/>
      </c>
      <c r="I4891" s="50">
        <f>IF(D4891="","",MIN(D4891+F4891,G4891+H4891))</f>
        <v/>
      </c>
      <c r="J4891" s="50">
        <f>IF(D4891="","",MIN(D4891,MAX(0,I4891-F4891)))</f>
        <v/>
      </c>
      <c r="K4891" s="50">
        <f>IF(D4891="","",MAX(0,D4891+F4891-I4891))</f>
        <v/>
      </c>
      <c r="L4891" s="23">
        <f>IF(D4891="","",IF(D4891&lt;=0,"",1+COUNTIFS($D$4806:$D$4905,"&gt;0",$E$4806:$E$4905,"&gt;"&amp;E4891)))</f>
        <v/>
      </c>
      <c r="M4891" s="23">
        <f>IF(D4891="","",IF(AND(K4891&gt;0,L4891=1),"Yes","No"))</f>
        <v/>
      </c>
      <c r="N4891" s="50">
        <f>IF(D4891="","",N4791+F4891)</f>
        <v/>
      </c>
      <c r="O4891" s="49">
        <f>IF(D4891="","",IF(AND(K4891=0,K4791&gt;0),C4891,""))</f>
        <v/>
      </c>
    </row>
    <row r="4892">
      <c r="A4892" s="47">
        <f>IF(B4892="","",DATE(YEAR('Debt Inputs'!$E$2),MONTH('Debt Inputs'!$E$2)+48,1))</f>
        <v/>
      </c>
      <c r="B4892" s="18">
        <f>IF('Debt Inputs'!A92="","",'Debt Inputs'!A92)</f>
        <v/>
      </c>
      <c r="C4892" s="19">
        <f>IF(B4892="","",IFERROR(VLOOKUP(B4892,'Debt Inputs'!$A$6:$M$105,2,FALSE),""))</f>
        <v/>
      </c>
      <c r="D4892" s="48">
        <f>IF(B4892="","",K4792)</f>
        <v/>
      </c>
      <c r="E4892" s="21">
        <f>IF(B4892="","",IFERROR(VLOOKUP(B4892,'Debt Inputs'!$A$6:$M$105,5,FALSE),0))</f>
        <v/>
      </c>
      <c r="F4892" s="48">
        <f>IF(D4892="","",IFERROR(D4892*E4892/12,0))</f>
        <v/>
      </c>
      <c r="G4892" s="48">
        <f>IF(D4892="","",MIN(IFERROR(VLOOKUP(B4892,'Debt Inputs'!$A$6:$M$105,7,FALSE),0),D4892+F4892))</f>
        <v/>
      </c>
      <c r="H4892" s="48">
        <f>IF(D4892="","",IF(L4892=1,MAX(0,'Debt Inputs'!$B$2-SUM($G$4806:$G$4905)),0))</f>
        <v/>
      </c>
      <c r="I4892" s="48">
        <f>IF(D4892="","",MIN(D4892+F4892,G4892+H4892))</f>
        <v/>
      </c>
      <c r="J4892" s="48">
        <f>IF(D4892="","",MIN(D4892,MAX(0,I4892-F4892)))</f>
        <v/>
      </c>
      <c r="K4892" s="48">
        <f>IF(D4892="","",MAX(0,D4892+F4892-I4892))</f>
        <v/>
      </c>
      <c r="L4892" s="18">
        <f>IF(D4892="","",IF(D4892&lt;=0,"",1+COUNTIFS($D$4806:$D$4905,"&gt;0",$E$4806:$E$4905,"&gt;"&amp;E4892)))</f>
        <v/>
      </c>
      <c r="M4892" s="18">
        <f>IF(D4892="","",IF(AND(K4892&gt;0,L4892=1),"Yes","No"))</f>
        <v/>
      </c>
      <c r="N4892" s="48">
        <f>IF(D4892="","",N4792+F4892)</f>
        <v/>
      </c>
      <c r="O4892" s="47">
        <f>IF(D4892="","",IF(AND(K4892=0,K4792&gt;0),C4892,""))</f>
        <v/>
      </c>
    </row>
    <row r="4893">
      <c r="A4893" s="49">
        <f>IF(B4893="","",DATE(YEAR('Debt Inputs'!$E$2),MONTH('Debt Inputs'!$E$2)+48,1))</f>
        <v/>
      </c>
      <c r="B4893" s="23">
        <f>IF('Debt Inputs'!A93="","",'Debt Inputs'!A93)</f>
        <v/>
      </c>
      <c r="C4893" s="24">
        <f>IF(B4893="","",IFERROR(VLOOKUP(B4893,'Debt Inputs'!$A$6:$M$105,2,FALSE),""))</f>
        <v/>
      </c>
      <c r="D4893" s="50">
        <f>IF(B4893="","",K4793)</f>
        <v/>
      </c>
      <c r="E4893" s="26">
        <f>IF(B4893="","",IFERROR(VLOOKUP(B4893,'Debt Inputs'!$A$6:$M$105,5,FALSE),0))</f>
        <v/>
      </c>
      <c r="F4893" s="50">
        <f>IF(D4893="","",IFERROR(D4893*E4893/12,0))</f>
        <v/>
      </c>
      <c r="G4893" s="50">
        <f>IF(D4893="","",MIN(IFERROR(VLOOKUP(B4893,'Debt Inputs'!$A$6:$M$105,7,FALSE),0),D4893+F4893))</f>
        <v/>
      </c>
      <c r="H4893" s="50">
        <f>IF(D4893="","",IF(L4893=1,MAX(0,'Debt Inputs'!$B$2-SUM($G$4806:$G$4905)),0))</f>
        <v/>
      </c>
      <c r="I4893" s="50">
        <f>IF(D4893="","",MIN(D4893+F4893,G4893+H4893))</f>
        <v/>
      </c>
      <c r="J4893" s="50">
        <f>IF(D4893="","",MIN(D4893,MAX(0,I4893-F4893)))</f>
        <v/>
      </c>
      <c r="K4893" s="50">
        <f>IF(D4893="","",MAX(0,D4893+F4893-I4893))</f>
        <v/>
      </c>
      <c r="L4893" s="23">
        <f>IF(D4893="","",IF(D4893&lt;=0,"",1+COUNTIFS($D$4806:$D$4905,"&gt;0",$E$4806:$E$4905,"&gt;"&amp;E4893)))</f>
        <v/>
      </c>
      <c r="M4893" s="23">
        <f>IF(D4893="","",IF(AND(K4893&gt;0,L4893=1),"Yes","No"))</f>
        <v/>
      </c>
      <c r="N4893" s="50">
        <f>IF(D4893="","",N4793+F4893)</f>
        <v/>
      </c>
      <c r="O4893" s="49">
        <f>IF(D4893="","",IF(AND(K4893=0,K4793&gt;0),C4893,""))</f>
        <v/>
      </c>
    </row>
    <row r="4894">
      <c r="A4894" s="47">
        <f>IF(B4894="","",DATE(YEAR('Debt Inputs'!$E$2),MONTH('Debt Inputs'!$E$2)+48,1))</f>
        <v/>
      </c>
      <c r="B4894" s="18">
        <f>IF('Debt Inputs'!A94="","",'Debt Inputs'!A94)</f>
        <v/>
      </c>
      <c r="C4894" s="19">
        <f>IF(B4894="","",IFERROR(VLOOKUP(B4894,'Debt Inputs'!$A$6:$M$105,2,FALSE),""))</f>
        <v/>
      </c>
      <c r="D4894" s="48">
        <f>IF(B4894="","",K4794)</f>
        <v/>
      </c>
      <c r="E4894" s="21">
        <f>IF(B4894="","",IFERROR(VLOOKUP(B4894,'Debt Inputs'!$A$6:$M$105,5,FALSE),0))</f>
        <v/>
      </c>
      <c r="F4894" s="48">
        <f>IF(D4894="","",IFERROR(D4894*E4894/12,0))</f>
        <v/>
      </c>
      <c r="G4894" s="48">
        <f>IF(D4894="","",MIN(IFERROR(VLOOKUP(B4894,'Debt Inputs'!$A$6:$M$105,7,FALSE),0),D4894+F4894))</f>
        <v/>
      </c>
      <c r="H4894" s="48">
        <f>IF(D4894="","",IF(L4894=1,MAX(0,'Debt Inputs'!$B$2-SUM($G$4806:$G$4905)),0))</f>
        <v/>
      </c>
      <c r="I4894" s="48">
        <f>IF(D4894="","",MIN(D4894+F4894,G4894+H4894))</f>
        <v/>
      </c>
      <c r="J4894" s="48">
        <f>IF(D4894="","",MIN(D4894,MAX(0,I4894-F4894)))</f>
        <v/>
      </c>
      <c r="K4894" s="48">
        <f>IF(D4894="","",MAX(0,D4894+F4894-I4894))</f>
        <v/>
      </c>
      <c r="L4894" s="18">
        <f>IF(D4894="","",IF(D4894&lt;=0,"",1+COUNTIFS($D$4806:$D$4905,"&gt;0",$E$4806:$E$4905,"&gt;"&amp;E4894)))</f>
        <v/>
      </c>
      <c r="M4894" s="18">
        <f>IF(D4894="","",IF(AND(K4894&gt;0,L4894=1),"Yes","No"))</f>
        <v/>
      </c>
      <c r="N4894" s="48">
        <f>IF(D4894="","",N4794+F4894)</f>
        <v/>
      </c>
      <c r="O4894" s="47">
        <f>IF(D4894="","",IF(AND(K4894=0,K4794&gt;0),C4894,""))</f>
        <v/>
      </c>
    </row>
    <row r="4895">
      <c r="A4895" s="49">
        <f>IF(B4895="","",DATE(YEAR('Debt Inputs'!$E$2),MONTH('Debt Inputs'!$E$2)+48,1))</f>
        <v/>
      </c>
      <c r="B4895" s="23">
        <f>IF('Debt Inputs'!A95="","",'Debt Inputs'!A95)</f>
        <v/>
      </c>
      <c r="C4895" s="24">
        <f>IF(B4895="","",IFERROR(VLOOKUP(B4895,'Debt Inputs'!$A$6:$M$105,2,FALSE),""))</f>
        <v/>
      </c>
      <c r="D4895" s="50">
        <f>IF(B4895="","",K4795)</f>
        <v/>
      </c>
      <c r="E4895" s="26">
        <f>IF(B4895="","",IFERROR(VLOOKUP(B4895,'Debt Inputs'!$A$6:$M$105,5,FALSE),0))</f>
        <v/>
      </c>
      <c r="F4895" s="50">
        <f>IF(D4895="","",IFERROR(D4895*E4895/12,0))</f>
        <v/>
      </c>
      <c r="G4895" s="50">
        <f>IF(D4895="","",MIN(IFERROR(VLOOKUP(B4895,'Debt Inputs'!$A$6:$M$105,7,FALSE),0),D4895+F4895))</f>
        <v/>
      </c>
      <c r="H4895" s="50">
        <f>IF(D4895="","",IF(L4895=1,MAX(0,'Debt Inputs'!$B$2-SUM($G$4806:$G$4905)),0))</f>
        <v/>
      </c>
      <c r="I4895" s="50">
        <f>IF(D4895="","",MIN(D4895+F4895,G4895+H4895))</f>
        <v/>
      </c>
      <c r="J4895" s="50">
        <f>IF(D4895="","",MIN(D4895,MAX(0,I4895-F4895)))</f>
        <v/>
      </c>
      <c r="K4895" s="50">
        <f>IF(D4895="","",MAX(0,D4895+F4895-I4895))</f>
        <v/>
      </c>
      <c r="L4895" s="23">
        <f>IF(D4895="","",IF(D4895&lt;=0,"",1+COUNTIFS($D$4806:$D$4905,"&gt;0",$E$4806:$E$4905,"&gt;"&amp;E4895)))</f>
        <v/>
      </c>
      <c r="M4895" s="23">
        <f>IF(D4895="","",IF(AND(K4895&gt;0,L4895=1),"Yes","No"))</f>
        <v/>
      </c>
      <c r="N4895" s="50">
        <f>IF(D4895="","",N4795+F4895)</f>
        <v/>
      </c>
      <c r="O4895" s="49">
        <f>IF(D4895="","",IF(AND(K4895=0,K4795&gt;0),C4895,""))</f>
        <v/>
      </c>
    </row>
    <row r="4896">
      <c r="A4896" s="47">
        <f>IF(B4896="","",DATE(YEAR('Debt Inputs'!$E$2),MONTH('Debt Inputs'!$E$2)+48,1))</f>
        <v/>
      </c>
      <c r="B4896" s="18">
        <f>IF('Debt Inputs'!A96="","",'Debt Inputs'!A96)</f>
        <v/>
      </c>
      <c r="C4896" s="19">
        <f>IF(B4896="","",IFERROR(VLOOKUP(B4896,'Debt Inputs'!$A$6:$M$105,2,FALSE),""))</f>
        <v/>
      </c>
      <c r="D4896" s="48">
        <f>IF(B4896="","",K4796)</f>
        <v/>
      </c>
      <c r="E4896" s="21">
        <f>IF(B4896="","",IFERROR(VLOOKUP(B4896,'Debt Inputs'!$A$6:$M$105,5,FALSE),0))</f>
        <v/>
      </c>
      <c r="F4896" s="48">
        <f>IF(D4896="","",IFERROR(D4896*E4896/12,0))</f>
        <v/>
      </c>
      <c r="G4896" s="48">
        <f>IF(D4896="","",MIN(IFERROR(VLOOKUP(B4896,'Debt Inputs'!$A$6:$M$105,7,FALSE),0),D4896+F4896))</f>
        <v/>
      </c>
      <c r="H4896" s="48">
        <f>IF(D4896="","",IF(L4896=1,MAX(0,'Debt Inputs'!$B$2-SUM($G$4806:$G$4905)),0))</f>
        <v/>
      </c>
      <c r="I4896" s="48">
        <f>IF(D4896="","",MIN(D4896+F4896,G4896+H4896))</f>
        <v/>
      </c>
      <c r="J4896" s="48">
        <f>IF(D4896="","",MIN(D4896,MAX(0,I4896-F4896)))</f>
        <v/>
      </c>
      <c r="K4896" s="48">
        <f>IF(D4896="","",MAX(0,D4896+F4896-I4896))</f>
        <v/>
      </c>
      <c r="L4896" s="18">
        <f>IF(D4896="","",IF(D4896&lt;=0,"",1+COUNTIFS($D$4806:$D$4905,"&gt;0",$E$4806:$E$4905,"&gt;"&amp;E4896)))</f>
        <v/>
      </c>
      <c r="M4896" s="18">
        <f>IF(D4896="","",IF(AND(K4896&gt;0,L4896=1),"Yes","No"))</f>
        <v/>
      </c>
      <c r="N4896" s="48">
        <f>IF(D4896="","",N4796+F4896)</f>
        <v/>
      </c>
      <c r="O4896" s="47">
        <f>IF(D4896="","",IF(AND(K4896=0,K4796&gt;0),C4896,""))</f>
        <v/>
      </c>
    </row>
    <row r="4897">
      <c r="A4897" s="49">
        <f>IF(B4897="","",DATE(YEAR('Debt Inputs'!$E$2),MONTH('Debt Inputs'!$E$2)+48,1))</f>
        <v/>
      </c>
      <c r="B4897" s="23">
        <f>IF('Debt Inputs'!A97="","",'Debt Inputs'!A97)</f>
        <v/>
      </c>
      <c r="C4897" s="24">
        <f>IF(B4897="","",IFERROR(VLOOKUP(B4897,'Debt Inputs'!$A$6:$M$105,2,FALSE),""))</f>
        <v/>
      </c>
      <c r="D4897" s="50">
        <f>IF(B4897="","",K4797)</f>
        <v/>
      </c>
      <c r="E4897" s="26">
        <f>IF(B4897="","",IFERROR(VLOOKUP(B4897,'Debt Inputs'!$A$6:$M$105,5,FALSE),0))</f>
        <v/>
      </c>
      <c r="F4897" s="50">
        <f>IF(D4897="","",IFERROR(D4897*E4897/12,0))</f>
        <v/>
      </c>
      <c r="G4897" s="50">
        <f>IF(D4897="","",MIN(IFERROR(VLOOKUP(B4897,'Debt Inputs'!$A$6:$M$105,7,FALSE),0),D4897+F4897))</f>
        <v/>
      </c>
      <c r="H4897" s="50">
        <f>IF(D4897="","",IF(L4897=1,MAX(0,'Debt Inputs'!$B$2-SUM($G$4806:$G$4905)),0))</f>
        <v/>
      </c>
      <c r="I4897" s="50">
        <f>IF(D4897="","",MIN(D4897+F4897,G4897+H4897))</f>
        <v/>
      </c>
      <c r="J4897" s="50">
        <f>IF(D4897="","",MIN(D4897,MAX(0,I4897-F4897)))</f>
        <v/>
      </c>
      <c r="K4897" s="50">
        <f>IF(D4897="","",MAX(0,D4897+F4897-I4897))</f>
        <v/>
      </c>
      <c r="L4897" s="23">
        <f>IF(D4897="","",IF(D4897&lt;=0,"",1+COUNTIFS($D$4806:$D$4905,"&gt;0",$E$4806:$E$4905,"&gt;"&amp;E4897)))</f>
        <v/>
      </c>
      <c r="M4897" s="23">
        <f>IF(D4897="","",IF(AND(K4897&gt;0,L4897=1),"Yes","No"))</f>
        <v/>
      </c>
      <c r="N4897" s="50">
        <f>IF(D4897="","",N4797+F4897)</f>
        <v/>
      </c>
      <c r="O4897" s="49">
        <f>IF(D4897="","",IF(AND(K4897=0,K4797&gt;0),C4897,""))</f>
        <v/>
      </c>
    </row>
    <row r="4898">
      <c r="A4898" s="47">
        <f>IF(B4898="","",DATE(YEAR('Debt Inputs'!$E$2),MONTH('Debt Inputs'!$E$2)+48,1))</f>
        <v/>
      </c>
      <c r="B4898" s="18">
        <f>IF('Debt Inputs'!A98="","",'Debt Inputs'!A98)</f>
        <v/>
      </c>
      <c r="C4898" s="19">
        <f>IF(B4898="","",IFERROR(VLOOKUP(B4898,'Debt Inputs'!$A$6:$M$105,2,FALSE),""))</f>
        <v/>
      </c>
      <c r="D4898" s="48">
        <f>IF(B4898="","",K4798)</f>
        <v/>
      </c>
      <c r="E4898" s="21">
        <f>IF(B4898="","",IFERROR(VLOOKUP(B4898,'Debt Inputs'!$A$6:$M$105,5,FALSE),0))</f>
        <v/>
      </c>
      <c r="F4898" s="48">
        <f>IF(D4898="","",IFERROR(D4898*E4898/12,0))</f>
        <v/>
      </c>
      <c r="G4898" s="48">
        <f>IF(D4898="","",MIN(IFERROR(VLOOKUP(B4898,'Debt Inputs'!$A$6:$M$105,7,FALSE),0),D4898+F4898))</f>
        <v/>
      </c>
      <c r="H4898" s="48">
        <f>IF(D4898="","",IF(L4898=1,MAX(0,'Debt Inputs'!$B$2-SUM($G$4806:$G$4905)),0))</f>
        <v/>
      </c>
      <c r="I4898" s="48">
        <f>IF(D4898="","",MIN(D4898+F4898,G4898+H4898))</f>
        <v/>
      </c>
      <c r="J4898" s="48">
        <f>IF(D4898="","",MIN(D4898,MAX(0,I4898-F4898)))</f>
        <v/>
      </c>
      <c r="K4898" s="48">
        <f>IF(D4898="","",MAX(0,D4898+F4898-I4898))</f>
        <v/>
      </c>
      <c r="L4898" s="18">
        <f>IF(D4898="","",IF(D4898&lt;=0,"",1+COUNTIFS($D$4806:$D$4905,"&gt;0",$E$4806:$E$4905,"&gt;"&amp;E4898)))</f>
        <v/>
      </c>
      <c r="M4898" s="18">
        <f>IF(D4898="","",IF(AND(K4898&gt;0,L4898=1),"Yes","No"))</f>
        <v/>
      </c>
      <c r="N4898" s="48">
        <f>IF(D4898="","",N4798+F4898)</f>
        <v/>
      </c>
      <c r="O4898" s="47">
        <f>IF(D4898="","",IF(AND(K4898=0,K4798&gt;0),C4898,""))</f>
        <v/>
      </c>
    </row>
    <row r="4899">
      <c r="A4899" s="49">
        <f>IF(B4899="","",DATE(YEAR('Debt Inputs'!$E$2),MONTH('Debt Inputs'!$E$2)+48,1))</f>
        <v/>
      </c>
      <c r="B4899" s="23">
        <f>IF('Debt Inputs'!A99="","",'Debt Inputs'!A99)</f>
        <v/>
      </c>
      <c r="C4899" s="24">
        <f>IF(B4899="","",IFERROR(VLOOKUP(B4899,'Debt Inputs'!$A$6:$M$105,2,FALSE),""))</f>
        <v/>
      </c>
      <c r="D4899" s="50">
        <f>IF(B4899="","",K4799)</f>
        <v/>
      </c>
      <c r="E4899" s="26">
        <f>IF(B4899="","",IFERROR(VLOOKUP(B4899,'Debt Inputs'!$A$6:$M$105,5,FALSE),0))</f>
        <v/>
      </c>
      <c r="F4899" s="50">
        <f>IF(D4899="","",IFERROR(D4899*E4899/12,0))</f>
        <v/>
      </c>
      <c r="G4899" s="50">
        <f>IF(D4899="","",MIN(IFERROR(VLOOKUP(B4899,'Debt Inputs'!$A$6:$M$105,7,FALSE),0),D4899+F4899))</f>
        <v/>
      </c>
      <c r="H4899" s="50">
        <f>IF(D4899="","",IF(L4899=1,MAX(0,'Debt Inputs'!$B$2-SUM($G$4806:$G$4905)),0))</f>
        <v/>
      </c>
      <c r="I4899" s="50">
        <f>IF(D4899="","",MIN(D4899+F4899,G4899+H4899))</f>
        <v/>
      </c>
      <c r="J4899" s="50">
        <f>IF(D4899="","",MIN(D4899,MAX(0,I4899-F4899)))</f>
        <v/>
      </c>
      <c r="K4899" s="50">
        <f>IF(D4899="","",MAX(0,D4899+F4899-I4899))</f>
        <v/>
      </c>
      <c r="L4899" s="23">
        <f>IF(D4899="","",IF(D4899&lt;=0,"",1+COUNTIFS($D$4806:$D$4905,"&gt;0",$E$4806:$E$4905,"&gt;"&amp;E4899)))</f>
        <v/>
      </c>
      <c r="M4899" s="23">
        <f>IF(D4899="","",IF(AND(K4899&gt;0,L4899=1),"Yes","No"))</f>
        <v/>
      </c>
      <c r="N4899" s="50">
        <f>IF(D4899="","",N4799+F4899)</f>
        <v/>
      </c>
      <c r="O4899" s="49">
        <f>IF(D4899="","",IF(AND(K4899=0,K4799&gt;0),C4899,""))</f>
        <v/>
      </c>
    </row>
    <row r="4900">
      <c r="A4900" s="47">
        <f>IF(B4900="","",DATE(YEAR('Debt Inputs'!$E$2),MONTH('Debt Inputs'!$E$2)+48,1))</f>
        <v/>
      </c>
      <c r="B4900" s="18">
        <f>IF('Debt Inputs'!A100="","",'Debt Inputs'!A100)</f>
        <v/>
      </c>
      <c r="C4900" s="19">
        <f>IF(B4900="","",IFERROR(VLOOKUP(B4900,'Debt Inputs'!$A$6:$M$105,2,FALSE),""))</f>
        <v/>
      </c>
      <c r="D4900" s="48">
        <f>IF(B4900="","",K4800)</f>
        <v/>
      </c>
      <c r="E4900" s="21">
        <f>IF(B4900="","",IFERROR(VLOOKUP(B4900,'Debt Inputs'!$A$6:$M$105,5,FALSE),0))</f>
        <v/>
      </c>
      <c r="F4900" s="48">
        <f>IF(D4900="","",IFERROR(D4900*E4900/12,0))</f>
        <v/>
      </c>
      <c r="G4900" s="48">
        <f>IF(D4900="","",MIN(IFERROR(VLOOKUP(B4900,'Debt Inputs'!$A$6:$M$105,7,FALSE),0),D4900+F4900))</f>
        <v/>
      </c>
      <c r="H4900" s="48">
        <f>IF(D4900="","",IF(L4900=1,MAX(0,'Debt Inputs'!$B$2-SUM($G$4806:$G$4905)),0))</f>
        <v/>
      </c>
      <c r="I4900" s="48">
        <f>IF(D4900="","",MIN(D4900+F4900,G4900+H4900))</f>
        <v/>
      </c>
      <c r="J4900" s="48">
        <f>IF(D4900="","",MIN(D4900,MAX(0,I4900-F4900)))</f>
        <v/>
      </c>
      <c r="K4900" s="48">
        <f>IF(D4900="","",MAX(0,D4900+F4900-I4900))</f>
        <v/>
      </c>
      <c r="L4900" s="18">
        <f>IF(D4900="","",IF(D4900&lt;=0,"",1+COUNTIFS($D$4806:$D$4905,"&gt;0",$E$4806:$E$4905,"&gt;"&amp;E4900)))</f>
        <v/>
      </c>
      <c r="M4900" s="18">
        <f>IF(D4900="","",IF(AND(K4900&gt;0,L4900=1),"Yes","No"))</f>
        <v/>
      </c>
      <c r="N4900" s="48">
        <f>IF(D4900="","",N4800+F4900)</f>
        <v/>
      </c>
      <c r="O4900" s="47">
        <f>IF(D4900="","",IF(AND(K4900=0,K4800&gt;0),C4900,""))</f>
        <v/>
      </c>
    </row>
    <row r="4901">
      <c r="A4901" s="49">
        <f>IF(B4901="","",DATE(YEAR('Debt Inputs'!$E$2),MONTH('Debt Inputs'!$E$2)+48,1))</f>
        <v/>
      </c>
      <c r="B4901" s="23">
        <f>IF('Debt Inputs'!A101="","",'Debt Inputs'!A101)</f>
        <v/>
      </c>
      <c r="C4901" s="24">
        <f>IF(B4901="","",IFERROR(VLOOKUP(B4901,'Debt Inputs'!$A$6:$M$105,2,FALSE),""))</f>
        <v/>
      </c>
      <c r="D4901" s="50">
        <f>IF(B4901="","",K4801)</f>
        <v/>
      </c>
      <c r="E4901" s="26">
        <f>IF(B4901="","",IFERROR(VLOOKUP(B4901,'Debt Inputs'!$A$6:$M$105,5,FALSE),0))</f>
        <v/>
      </c>
      <c r="F4901" s="50">
        <f>IF(D4901="","",IFERROR(D4901*E4901/12,0))</f>
        <v/>
      </c>
      <c r="G4901" s="50">
        <f>IF(D4901="","",MIN(IFERROR(VLOOKUP(B4901,'Debt Inputs'!$A$6:$M$105,7,FALSE),0),D4901+F4901))</f>
        <v/>
      </c>
      <c r="H4901" s="50">
        <f>IF(D4901="","",IF(L4901=1,MAX(0,'Debt Inputs'!$B$2-SUM($G$4806:$G$4905)),0))</f>
        <v/>
      </c>
      <c r="I4901" s="50">
        <f>IF(D4901="","",MIN(D4901+F4901,G4901+H4901))</f>
        <v/>
      </c>
      <c r="J4901" s="50">
        <f>IF(D4901="","",MIN(D4901,MAX(0,I4901-F4901)))</f>
        <v/>
      </c>
      <c r="K4901" s="50">
        <f>IF(D4901="","",MAX(0,D4901+F4901-I4901))</f>
        <v/>
      </c>
      <c r="L4901" s="23">
        <f>IF(D4901="","",IF(D4901&lt;=0,"",1+COUNTIFS($D$4806:$D$4905,"&gt;0",$E$4806:$E$4905,"&gt;"&amp;E4901)))</f>
        <v/>
      </c>
      <c r="M4901" s="23">
        <f>IF(D4901="","",IF(AND(K4901&gt;0,L4901=1),"Yes","No"))</f>
        <v/>
      </c>
      <c r="N4901" s="50">
        <f>IF(D4901="","",N4801+F4901)</f>
        <v/>
      </c>
      <c r="O4901" s="49">
        <f>IF(D4901="","",IF(AND(K4901=0,K4801&gt;0),C4901,""))</f>
        <v/>
      </c>
    </row>
    <row r="4902">
      <c r="A4902" s="47">
        <f>IF(B4902="","",DATE(YEAR('Debt Inputs'!$E$2),MONTH('Debt Inputs'!$E$2)+48,1))</f>
        <v/>
      </c>
      <c r="B4902" s="18">
        <f>IF('Debt Inputs'!A102="","",'Debt Inputs'!A102)</f>
        <v/>
      </c>
      <c r="C4902" s="19">
        <f>IF(B4902="","",IFERROR(VLOOKUP(B4902,'Debt Inputs'!$A$6:$M$105,2,FALSE),""))</f>
        <v/>
      </c>
      <c r="D4902" s="48">
        <f>IF(B4902="","",K4802)</f>
        <v/>
      </c>
      <c r="E4902" s="21">
        <f>IF(B4902="","",IFERROR(VLOOKUP(B4902,'Debt Inputs'!$A$6:$M$105,5,FALSE),0))</f>
        <v/>
      </c>
      <c r="F4902" s="48">
        <f>IF(D4902="","",IFERROR(D4902*E4902/12,0))</f>
        <v/>
      </c>
      <c r="G4902" s="48">
        <f>IF(D4902="","",MIN(IFERROR(VLOOKUP(B4902,'Debt Inputs'!$A$6:$M$105,7,FALSE),0),D4902+F4902))</f>
        <v/>
      </c>
      <c r="H4902" s="48">
        <f>IF(D4902="","",IF(L4902=1,MAX(0,'Debt Inputs'!$B$2-SUM($G$4806:$G$4905)),0))</f>
        <v/>
      </c>
      <c r="I4902" s="48">
        <f>IF(D4902="","",MIN(D4902+F4902,G4902+H4902))</f>
        <v/>
      </c>
      <c r="J4902" s="48">
        <f>IF(D4902="","",MIN(D4902,MAX(0,I4902-F4902)))</f>
        <v/>
      </c>
      <c r="K4902" s="48">
        <f>IF(D4902="","",MAX(0,D4902+F4902-I4902))</f>
        <v/>
      </c>
      <c r="L4902" s="18">
        <f>IF(D4902="","",IF(D4902&lt;=0,"",1+COUNTIFS($D$4806:$D$4905,"&gt;0",$E$4806:$E$4905,"&gt;"&amp;E4902)))</f>
        <v/>
      </c>
      <c r="M4902" s="18">
        <f>IF(D4902="","",IF(AND(K4902&gt;0,L4902=1),"Yes","No"))</f>
        <v/>
      </c>
      <c r="N4902" s="48">
        <f>IF(D4902="","",N4802+F4902)</f>
        <v/>
      </c>
      <c r="O4902" s="47">
        <f>IF(D4902="","",IF(AND(K4902=0,K4802&gt;0),C4902,""))</f>
        <v/>
      </c>
    </row>
    <row r="4903">
      <c r="A4903" s="49">
        <f>IF(B4903="","",DATE(YEAR('Debt Inputs'!$E$2),MONTH('Debt Inputs'!$E$2)+48,1))</f>
        <v/>
      </c>
      <c r="B4903" s="23">
        <f>IF('Debt Inputs'!A103="","",'Debt Inputs'!A103)</f>
        <v/>
      </c>
      <c r="C4903" s="24">
        <f>IF(B4903="","",IFERROR(VLOOKUP(B4903,'Debt Inputs'!$A$6:$M$105,2,FALSE),""))</f>
        <v/>
      </c>
      <c r="D4903" s="50">
        <f>IF(B4903="","",K4803)</f>
        <v/>
      </c>
      <c r="E4903" s="26">
        <f>IF(B4903="","",IFERROR(VLOOKUP(B4903,'Debt Inputs'!$A$6:$M$105,5,FALSE),0))</f>
        <v/>
      </c>
      <c r="F4903" s="50">
        <f>IF(D4903="","",IFERROR(D4903*E4903/12,0))</f>
        <v/>
      </c>
      <c r="G4903" s="50">
        <f>IF(D4903="","",MIN(IFERROR(VLOOKUP(B4903,'Debt Inputs'!$A$6:$M$105,7,FALSE),0),D4903+F4903))</f>
        <v/>
      </c>
      <c r="H4903" s="50">
        <f>IF(D4903="","",IF(L4903=1,MAX(0,'Debt Inputs'!$B$2-SUM($G$4806:$G$4905)),0))</f>
        <v/>
      </c>
      <c r="I4903" s="50">
        <f>IF(D4903="","",MIN(D4903+F4903,G4903+H4903))</f>
        <v/>
      </c>
      <c r="J4903" s="50">
        <f>IF(D4903="","",MIN(D4903,MAX(0,I4903-F4903)))</f>
        <v/>
      </c>
      <c r="K4903" s="50">
        <f>IF(D4903="","",MAX(0,D4903+F4903-I4903))</f>
        <v/>
      </c>
      <c r="L4903" s="23">
        <f>IF(D4903="","",IF(D4903&lt;=0,"",1+COUNTIFS($D$4806:$D$4905,"&gt;0",$E$4806:$E$4905,"&gt;"&amp;E4903)))</f>
        <v/>
      </c>
      <c r="M4903" s="23">
        <f>IF(D4903="","",IF(AND(K4903&gt;0,L4903=1),"Yes","No"))</f>
        <v/>
      </c>
      <c r="N4903" s="50">
        <f>IF(D4903="","",N4803+F4903)</f>
        <v/>
      </c>
      <c r="O4903" s="49">
        <f>IF(D4903="","",IF(AND(K4903=0,K4803&gt;0),C4903,""))</f>
        <v/>
      </c>
    </row>
    <row r="4904">
      <c r="A4904" s="47">
        <f>IF(B4904="","",DATE(YEAR('Debt Inputs'!$E$2),MONTH('Debt Inputs'!$E$2)+48,1))</f>
        <v/>
      </c>
      <c r="B4904" s="18">
        <f>IF('Debt Inputs'!A104="","",'Debt Inputs'!A104)</f>
        <v/>
      </c>
      <c r="C4904" s="19">
        <f>IF(B4904="","",IFERROR(VLOOKUP(B4904,'Debt Inputs'!$A$6:$M$105,2,FALSE),""))</f>
        <v/>
      </c>
      <c r="D4904" s="48">
        <f>IF(B4904="","",K4804)</f>
        <v/>
      </c>
      <c r="E4904" s="21">
        <f>IF(B4904="","",IFERROR(VLOOKUP(B4904,'Debt Inputs'!$A$6:$M$105,5,FALSE),0))</f>
        <v/>
      </c>
      <c r="F4904" s="48">
        <f>IF(D4904="","",IFERROR(D4904*E4904/12,0))</f>
        <v/>
      </c>
      <c r="G4904" s="48">
        <f>IF(D4904="","",MIN(IFERROR(VLOOKUP(B4904,'Debt Inputs'!$A$6:$M$105,7,FALSE),0),D4904+F4904))</f>
        <v/>
      </c>
      <c r="H4904" s="48">
        <f>IF(D4904="","",IF(L4904=1,MAX(0,'Debt Inputs'!$B$2-SUM($G$4806:$G$4905)),0))</f>
        <v/>
      </c>
      <c r="I4904" s="48">
        <f>IF(D4904="","",MIN(D4904+F4904,G4904+H4904))</f>
        <v/>
      </c>
      <c r="J4904" s="48">
        <f>IF(D4904="","",MIN(D4904,MAX(0,I4904-F4904)))</f>
        <v/>
      </c>
      <c r="K4904" s="48">
        <f>IF(D4904="","",MAX(0,D4904+F4904-I4904))</f>
        <v/>
      </c>
      <c r="L4904" s="18">
        <f>IF(D4904="","",IF(D4904&lt;=0,"",1+COUNTIFS($D$4806:$D$4905,"&gt;0",$E$4806:$E$4905,"&gt;"&amp;E4904)))</f>
        <v/>
      </c>
      <c r="M4904" s="18">
        <f>IF(D4904="","",IF(AND(K4904&gt;0,L4904=1),"Yes","No"))</f>
        <v/>
      </c>
      <c r="N4904" s="48">
        <f>IF(D4904="","",N4804+F4904)</f>
        <v/>
      </c>
      <c r="O4904" s="47">
        <f>IF(D4904="","",IF(AND(K4904=0,K4804&gt;0),C4904,""))</f>
        <v/>
      </c>
    </row>
    <row r="4905">
      <c r="A4905" s="49">
        <f>IF(B4905="","",DATE(YEAR('Debt Inputs'!$E$2),MONTH('Debt Inputs'!$E$2)+48,1))</f>
        <v/>
      </c>
      <c r="B4905" s="23">
        <f>IF('Debt Inputs'!A105="","",'Debt Inputs'!A105)</f>
        <v/>
      </c>
      <c r="C4905" s="24">
        <f>IF(B4905="","",IFERROR(VLOOKUP(B4905,'Debt Inputs'!$A$6:$M$105,2,FALSE),""))</f>
        <v/>
      </c>
      <c r="D4905" s="50">
        <f>IF(B4905="","",K4805)</f>
        <v/>
      </c>
      <c r="E4905" s="26">
        <f>IF(B4905="","",IFERROR(VLOOKUP(B4905,'Debt Inputs'!$A$6:$M$105,5,FALSE),0))</f>
        <v/>
      </c>
      <c r="F4905" s="50">
        <f>IF(D4905="","",IFERROR(D4905*E4905/12,0))</f>
        <v/>
      </c>
      <c r="G4905" s="50">
        <f>IF(D4905="","",MIN(IFERROR(VLOOKUP(B4905,'Debt Inputs'!$A$6:$M$105,7,FALSE),0),D4905+F4905))</f>
        <v/>
      </c>
      <c r="H4905" s="50">
        <f>IF(D4905="","",IF(L4905=1,MAX(0,'Debt Inputs'!$B$2-SUM($G$4806:$G$4905)),0))</f>
        <v/>
      </c>
      <c r="I4905" s="50">
        <f>IF(D4905="","",MIN(D4905+F4905,G4905+H4905))</f>
        <v/>
      </c>
      <c r="J4905" s="50">
        <f>IF(D4905="","",MIN(D4905,MAX(0,I4905-F4905)))</f>
        <v/>
      </c>
      <c r="K4905" s="50">
        <f>IF(D4905="","",MAX(0,D4905+F4905-I4905))</f>
        <v/>
      </c>
      <c r="L4905" s="23">
        <f>IF(D4905="","",IF(D4905&lt;=0,"",1+COUNTIFS($D$4806:$D$4905,"&gt;0",$E$4806:$E$4905,"&gt;"&amp;E4905)))</f>
        <v/>
      </c>
      <c r="M4905" s="23">
        <f>IF(D4905="","",IF(AND(K4905&gt;0,L4905=1),"Yes","No"))</f>
        <v/>
      </c>
      <c r="N4905" s="50">
        <f>IF(D4905="","",N4805+F4905)</f>
        <v/>
      </c>
      <c r="O4905" s="49">
        <f>IF(D4905="","",IF(AND(K4905=0,K4805&gt;0),C4905,""))</f>
        <v/>
      </c>
    </row>
    <row r="4906">
      <c r="A4906" s="47">
        <f>IF(B4906="","",DATE(YEAR('Debt Inputs'!$E$2),MONTH('Debt Inputs'!$E$2)+49,1))</f>
        <v/>
      </c>
      <c r="B4906" s="18">
        <f>IF('Debt Inputs'!A6="","",'Debt Inputs'!A6)</f>
        <v/>
      </c>
      <c r="C4906" s="19">
        <f>IF(B4906="","",IFERROR(VLOOKUP(B4906,'Debt Inputs'!$A$6:$M$105,2,FALSE),""))</f>
        <v/>
      </c>
      <c r="D4906" s="48">
        <f>IF(B4906="","",K4806)</f>
        <v/>
      </c>
      <c r="E4906" s="21">
        <f>IF(B4906="","",IFERROR(VLOOKUP(B4906,'Debt Inputs'!$A$6:$M$105,5,FALSE),0))</f>
        <v/>
      </c>
      <c r="F4906" s="48">
        <f>IF(D4906="","",IFERROR(D4906*E4906/12,0))</f>
        <v/>
      </c>
      <c r="G4906" s="48">
        <f>IF(D4906="","",MIN(IFERROR(VLOOKUP(B4906,'Debt Inputs'!$A$6:$M$105,7,FALSE),0),D4906+F4906))</f>
        <v/>
      </c>
      <c r="H4906" s="48">
        <f>IF(D4906="","",IF(L4906=1,MAX(0,'Debt Inputs'!$B$2-SUM($G$4906:$G$5005)),0))</f>
        <v/>
      </c>
      <c r="I4906" s="48">
        <f>IF(D4906="","",MIN(D4906+F4906,G4906+H4906))</f>
        <v/>
      </c>
      <c r="J4906" s="48">
        <f>IF(D4906="","",MIN(D4906,MAX(0,I4906-F4906)))</f>
        <v/>
      </c>
      <c r="K4906" s="48">
        <f>IF(D4906="","",MAX(0,D4906+F4906-I4906))</f>
        <v/>
      </c>
      <c r="L4906" s="18">
        <f>IF(D4906="","",IF(D4906&lt;=0,"",1+COUNTIFS($D$4906:$D$5005,"&gt;0",$E$4906:$E$5005,"&gt;"&amp;E4906)))</f>
        <v/>
      </c>
      <c r="M4906" s="18">
        <f>IF(D4906="","",IF(AND(K4906&gt;0,L4906=1),"Yes","No"))</f>
        <v/>
      </c>
      <c r="N4906" s="48">
        <f>IF(D4906="","",N4806+F4906)</f>
        <v/>
      </c>
      <c r="O4906" s="47">
        <f>IF(D4906="","",IF(AND(K4906=0,K4806&gt;0),C4906,""))</f>
        <v/>
      </c>
    </row>
    <row r="4907">
      <c r="A4907" s="49">
        <f>IF(B4907="","",DATE(YEAR('Debt Inputs'!$E$2),MONTH('Debt Inputs'!$E$2)+49,1))</f>
        <v/>
      </c>
      <c r="B4907" s="23">
        <f>IF('Debt Inputs'!A7="","",'Debt Inputs'!A7)</f>
        <v/>
      </c>
      <c r="C4907" s="24">
        <f>IF(B4907="","",IFERROR(VLOOKUP(B4907,'Debt Inputs'!$A$6:$M$105,2,FALSE),""))</f>
        <v/>
      </c>
      <c r="D4907" s="50">
        <f>IF(B4907="","",K4807)</f>
        <v/>
      </c>
      <c r="E4907" s="26">
        <f>IF(B4907="","",IFERROR(VLOOKUP(B4907,'Debt Inputs'!$A$6:$M$105,5,FALSE),0))</f>
        <v/>
      </c>
      <c r="F4907" s="50">
        <f>IF(D4907="","",IFERROR(D4907*E4907/12,0))</f>
        <v/>
      </c>
      <c r="G4907" s="50">
        <f>IF(D4907="","",MIN(IFERROR(VLOOKUP(B4907,'Debt Inputs'!$A$6:$M$105,7,FALSE),0),D4907+F4907))</f>
        <v/>
      </c>
      <c r="H4907" s="50">
        <f>IF(D4907="","",IF(L4907=1,MAX(0,'Debt Inputs'!$B$2-SUM($G$4906:$G$5005)),0))</f>
        <v/>
      </c>
      <c r="I4907" s="50">
        <f>IF(D4907="","",MIN(D4907+F4907,G4907+H4907))</f>
        <v/>
      </c>
      <c r="J4907" s="50">
        <f>IF(D4907="","",MIN(D4907,MAX(0,I4907-F4907)))</f>
        <v/>
      </c>
      <c r="K4907" s="50">
        <f>IF(D4907="","",MAX(0,D4907+F4907-I4907))</f>
        <v/>
      </c>
      <c r="L4907" s="23">
        <f>IF(D4907="","",IF(D4907&lt;=0,"",1+COUNTIFS($D$4906:$D$5005,"&gt;0",$E$4906:$E$5005,"&gt;"&amp;E4907)))</f>
        <v/>
      </c>
      <c r="M4907" s="23">
        <f>IF(D4907="","",IF(AND(K4907&gt;0,L4907=1),"Yes","No"))</f>
        <v/>
      </c>
      <c r="N4907" s="50">
        <f>IF(D4907="","",N4807+F4907)</f>
        <v/>
      </c>
      <c r="O4907" s="49">
        <f>IF(D4907="","",IF(AND(K4907=0,K4807&gt;0),C4907,""))</f>
        <v/>
      </c>
    </row>
    <row r="4908">
      <c r="A4908" s="47">
        <f>IF(B4908="","",DATE(YEAR('Debt Inputs'!$E$2),MONTH('Debt Inputs'!$E$2)+49,1))</f>
        <v/>
      </c>
      <c r="B4908" s="18">
        <f>IF('Debt Inputs'!A8="","",'Debt Inputs'!A8)</f>
        <v/>
      </c>
      <c r="C4908" s="19">
        <f>IF(B4908="","",IFERROR(VLOOKUP(B4908,'Debt Inputs'!$A$6:$M$105,2,FALSE),""))</f>
        <v/>
      </c>
      <c r="D4908" s="48">
        <f>IF(B4908="","",K4808)</f>
        <v/>
      </c>
      <c r="E4908" s="21">
        <f>IF(B4908="","",IFERROR(VLOOKUP(B4908,'Debt Inputs'!$A$6:$M$105,5,FALSE),0))</f>
        <v/>
      </c>
      <c r="F4908" s="48">
        <f>IF(D4908="","",IFERROR(D4908*E4908/12,0))</f>
        <v/>
      </c>
      <c r="G4908" s="48">
        <f>IF(D4908="","",MIN(IFERROR(VLOOKUP(B4908,'Debt Inputs'!$A$6:$M$105,7,FALSE),0),D4908+F4908))</f>
        <v/>
      </c>
      <c r="H4908" s="48">
        <f>IF(D4908="","",IF(L4908=1,MAX(0,'Debt Inputs'!$B$2-SUM($G$4906:$G$5005)),0))</f>
        <v/>
      </c>
      <c r="I4908" s="48">
        <f>IF(D4908="","",MIN(D4908+F4908,G4908+H4908))</f>
        <v/>
      </c>
      <c r="J4908" s="48">
        <f>IF(D4908="","",MIN(D4908,MAX(0,I4908-F4908)))</f>
        <v/>
      </c>
      <c r="K4908" s="48">
        <f>IF(D4908="","",MAX(0,D4908+F4908-I4908))</f>
        <v/>
      </c>
      <c r="L4908" s="18">
        <f>IF(D4908="","",IF(D4908&lt;=0,"",1+COUNTIFS($D$4906:$D$5005,"&gt;0",$E$4906:$E$5005,"&gt;"&amp;E4908)))</f>
        <v/>
      </c>
      <c r="M4908" s="18">
        <f>IF(D4908="","",IF(AND(K4908&gt;0,L4908=1),"Yes","No"))</f>
        <v/>
      </c>
      <c r="N4908" s="48">
        <f>IF(D4908="","",N4808+F4908)</f>
        <v/>
      </c>
      <c r="O4908" s="47">
        <f>IF(D4908="","",IF(AND(K4908=0,K4808&gt;0),C4908,""))</f>
        <v/>
      </c>
    </row>
    <row r="4909">
      <c r="A4909" s="49">
        <f>IF(B4909="","",DATE(YEAR('Debt Inputs'!$E$2),MONTH('Debt Inputs'!$E$2)+49,1))</f>
        <v/>
      </c>
      <c r="B4909" s="23">
        <f>IF('Debt Inputs'!A9="","",'Debt Inputs'!A9)</f>
        <v/>
      </c>
      <c r="C4909" s="24">
        <f>IF(B4909="","",IFERROR(VLOOKUP(B4909,'Debt Inputs'!$A$6:$M$105,2,FALSE),""))</f>
        <v/>
      </c>
      <c r="D4909" s="50">
        <f>IF(B4909="","",K4809)</f>
        <v/>
      </c>
      <c r="E4909" s="26">
        <f>IF(B4909="","",IFERROR(VLOOKUP(B4909,'Debt Inputs'!$A$6:$M$105,5,FALSE),0))</f>
        <v/>
      </c>
      <c r="F4909" s="50">
        <f>IF(D4909="","",IFERROR(D4909*E4909/12,0))</f>
        <v/>
      </c>
      <c r="G4909" s="50">
        <f>IF(D4909="","",MIN(IFERROR(VLOOKUP(B4909,'Debt Inputs'!$A$6:$M$105,7,FALSE),0),D4909+F4909))</f>
        <v/>
      </c>
      <c r="H4909" s="50">
        <f>IF(D4909="","",IF(L4909=1,MAX(0,'Debt Inputs'!$B$2-SUM($G$4906:$G$5005)),0))</f>
        <v/>
      </c>
      <c r="I4909" s="50">
        <f>IF(D4909="","",MIN(D4909+F4909,G4909+H4909))</f>
        <v/>
      </c>
      <c r="J4909" s="50">
        <f>IF(D4909="","",MIN(D4909,MAX(0,I4909-F4909)))</f>
        <v/>
      </c>
      <c r="K4909" s="50">
        <f>IF(D4909="","",MAX(0,D4909+F4909-I4909))</f>
        <v/>
      </c>
      <c r="L4909" s="23">
        <f>IF(D4909="","",IF(D4909&lt;=0,"",1+COUNTIFS($D$4906:$D$5005,"&gt;0",$E$4906:$E$5005,"&gt;"&amp;E4909)))</f>
        <v/>
      </c>
      <c r="M4909" s="23">
        <f>IF(D4909="","",IF(AND(K4909&gt;0,L4909=1),"Yes","No"))</f>
        <v/>
      </c>
      <c r="N4909" s="50">
        <f>IF(D4909="","",N4809+F4909)</f>
        <v/>
      </c>
      <c r="O4909" s="49">
        <f>IF(D4909="","",IF(AND(K4909=0,K4809&gt;0),C4909,""))</f>
        <v/>
      </c>
    </row>
    <row r="4910">
      <c r="A4910" s="47">
        <f>IF(B4910="","",DATE(YEAR('Debt Inputs'!$E$2),MONTH('Debt Inputs'!$E$2)+49,1))</f>
        <v/>
      </c>
      <c r="B4910" s="18">
        <f>IF('Debt Inputs'!A10="","",'Debt Inputs'!A10)</f>
        <v/>
      </c>
      <c r="C4910" s="19">
        <f>IF(B4910="","",IFERROR(VLOOKUP(B4910,'Debt Inputs'!$A$6:$M$105,2,FALSE),""))</f>
        <v/>
      </c>
      <c r="D4910" s="48">
        <f>IF(B4910="","",K4810)</f>
        <v/>
      </c>
      <c r="E4910" s="21">
        <f>IF(B4910="","",IFERROR(VLOOKUP(B4910,'Debt Inputs'!$A$6:$M$105,5,FALSE),0))</f>
        <v/>
      </c>
      <c r="F4910" s="48">
        <f>IF(D4910="","",IFERROR(D4910*E4910/12,0))</f>
        <v/>
      </c>
      <c r="G4910" s="48">
        <f>IF(D4910="","",MIN(IFERROR(VLOOKUP(B4910,'Debt Inputs'!$A$6:$M$105,7,FALSE),0),D4910+F4910))</f>
        <v/>
      </c>
      <c r="H4910" s="48">
        <f>IF(D4910="","",IF(L4910=1,MAX(0,'Debt Inputs'!$B$2-SUM($G$4906:$G$5005)),0))</f>
        <v/>
      </c>
      <c r="I4910" s="48">
        <f>IF(D4910="","",MIN(D4910+F4910,G4910+H4910))</f>
        <v/>
      </c>
      <c r="J4910" s="48">
        <f>IF(D4910="","",MIN(D4910,MAX(0,I4910-F4910)))</f>
        <v/>
      </c>
      <c r="K4910" s="48">
        <f>IF(D4910="","",MAX(0,D4910+F4910-I4910))</f>
        <v/>
      </c>
      <c r="L4910" s="18">
        <f>IF(D4910="","",IF(D4910&lt;=0,"",1+COUNTIFS($D$4906:$D$5005,"&gt;0",$E$4906:$E$5005,"&gt;"&amp;E4910)))</f>
        <v/>
      </c>
      <c r="M4910" s="18">
        <f>IF(D4910="","",IF(AND(K4910&gt;0,L4910=1),"Yes","No"))</f>
        <v/>
      </c>
      <c r="N4910" s="48">
        <f>IF(D4910="","",N4810+F4910)</f>
        <v/>
      </c>
      <c r="O4910" s="47">
        <f>IF(D4910="","",IF(AND(K4910=0,K4810&gt;0),C4910,""))</f>
        <v/>
      </c>
    </row>
    <row r="4911">
      <c r="A4911" s="49">
        <f>IF(B4911="","",DATE(YEAR('Debt Inputs'!$E$2),MONTH('Debt Inputs'!$E$2)+49,1))</f>
        <v/>
      </c>
      <c r="B4911" s="23">
        <f>IF('Debt Inputs'!A11="","",'Debt Inputs'!A11)</f>
        <v/>
      </c>
      <c r="C4911" s="24">
        <f>IF(B4911="","",IFERROR(VLOOKUP(B4911,'Debt Inputs'!$A$6:$M$105,2,FALSE),""))</f>
        <v/>
      </c>
      <c r="D4911" s="50">
        <f>IF(B4911="","",K4811)</f>
        <v/>
      </c>
      <c r="E4911" s="26">
        <f>IF(B4911="","",IFERROR(VLOOKUP(B4911,'Debt Inputs'!$A$6:$M$105,5,FALSE),0))</f>
        <v/>
      </c>
      <c r="F4911" s="50">
        <f>IF(D4911="","",IFERROR(D4911*E4911/12,0))</f>
        <v/>
      </c>
      <c r="G4911" s="50">
        <f>IF(D4911="","",MIN(IFERROR(VLOOKUP(B4911,'Debt Inputs'!$A$6:$M$105,7,FALSE),0),D4911+F4911))</f>
        <v/>
      </c>
      <c r="H4911" s="50">
        <f>IF(D4911="","",IF(L4911=1,MAX(0,'Debt Inputs'!$B$2-SUM($G$4906:$G$5005)),0))</f>
        <v/>
      </c>
      <c r="I4911" s="50">
        <f>IF(D4911="","",MIN(D4911+F4911,G4911+H4911))</f>
        <v/>
      </c>
      <c r="J4911" s="50">
        <f>IF(D4911="","",MIN(D4911,MAX(0,I4911-F4911)))</f>
        <v/>
      </c>
      <c r="K4911" s="50">
        <f>IF(D4911="","",MAX(0,D4911+F4911-I4911))</f>
        <v/>
      </c>
      <c r="L4911" s="23">
        <f>IF(D4911="","",IF(D4911&lt;=0,"",1+COUNTIFS($D$4906:$D$5005,"&gt;0",$E$4906:$E$5005,"&gt;"&amp;E4911)))</f>
        <v/>
      </c>
      <c r="M4911" s="23">
        <f>IF(D4911="","",IF(AND(K4911&gt;0,L4911=1),"Yes","No"))</f>
        <v/>
      </c>
      <c r="N4911" s="50">
        <f>IF(D4911="","",N4811+F4911)</f>
        <v/>
      </c>
      <c r="O4911" s="49">
        <f>IF(D4911="","",IF(AND(K4911=0,K4811&gt;0),C4911,""))</f>
        <v/>
      </c>
    </row>
    <row r="4912">
      <c r="A4912" s="47">
        <f>IF(B4912="","",DATE(YEAR('Debt Inputs'!$E$2),MONTH('Debt Inputs'!$E$2)+49,1))</f>
        <v/>
      </c>
      <c r="B4912" s="18">
        <f>IF('Debt Inputs'!A12="","",'Debt Inputs'!A12)</f>
        <v/>
      </c>
      <c r="C4912" s="19">
        <f>IF(B4912="","",IFERROR(VLOOKUP(B4912,'Debt Inputs'!$A$6:$M$105,2,FALSE),""))</f>
        <v/>
      </c>
      <c r="D4912" s="48">
        <f>IF(B4912="","",K4812)</f>
        <v/>
      </c>
      <c r="E4912" s="21">
        <f>IF(B4912="","",IFERROR(VLOOKUP(B4912,'Debt Inputs'!$A$6:$M$105,5,FALSE),0))</f>
        <v/>
      </c>
      <c r="F4912" s="48">
        <f>IF(D4912="","",IFERROR(D4912*E4912/12,0))</f>
        <v/>
      </c>
      <c r="G4912" s="48">
        <f>IF(D4912="","",MIN(IFERROR(VLOOKUP(B4912,'Debt Inputs'!$A$6:$M$105,7,FALSE),0),D4912+F4912))</f>
        <v/>
      </c>
      <c r="H4912" s="48">
        <f>IF(D4912="","",IF(L4912=1,MAX(0,'Debt Inputs'!$B$2-SUM($G$4906:$G$5005)),0))</f>
        <v/>
      </c>
      <c r="I4912" s="48">
        <f>IF(D4912="","",MIN(D4912+F4912,G4912+H4912))</f>
        <v/>
      </c>
      <c r="J4912" s="48">
        <f>IF(D4912="","",MIN(D4912,MAX(0,I4912-F4912)))</f>
        <v/>
      </c>
      <c r="K4912" s="48">
        <f>IF(D4912="","",MAX(0,D4912+F4912-I4912))</f>
        <v/>
      </c>
      <c r="L4912" s="18">
        <f>IF(D4912="","",IF(D4912&lt;=0,"",1+COUNTIFS($D$4906:$D$5005,"&gt;0",$E$4906:$E$5005,"&gt;"&amp;E4912)))</f>
        <v/>
      </c>
      <c r="M4912" s="18">
        <f>IF(D4912="","",IF(AND(K4912&gt;0,L4912=1),"Yes","No"))</f>
        <v/>
      </c>
      <c r="N4912" s="48">
        <f>IF(D4912="","",N4812+F4912)</f>
        <v/>
      </c>
      <c r="O4912" s="47">
        <f>IF(D4912="","",IF(AND(K4912=0,K4812&gt;0),C4912,""))</f>
        <v/>
      </c>
    </row>
    <row r="4913">
      <c r="A4913" s="49">
        <f>IF(B4913="","",DATE(YEAR('Debt Inputs'!$E$2),MONTH('Debt Inputs'!$E$2)+49,1))</f>
        <v/>
      </c>
      <c r="B4913" s="23">
        <f>IF('Debt Inputs'!A13="","",'Debt Inputs'!A13)</f>
        <v/>
      </c>
      <c r="C4913" s="24">
        <f>IF(B4913="","",IFERROR(VLOOKUP(B4913,'Debt Inputs'!$A$6:$M$105,2,FALSE),""))</f>
        <v/>
      </c>
      <c r="D4913" s="50">
        <f>IF(B4913="","",K4813)</f>
        <v/>
      </c>
      <c r="E4913" s="26">
        <f>IF(B4913="","",IFERROR(VLOOKUP(B4913,'Debt Inputs'!$A$6:$M$105,5,FALSE),0))</f>
        <v/>
      </c>
      <c r="F4913" s="50">
        <f>IF(D4913="","",IFERROR(D4913*E4913/12,0))</f>
        <v/>
      </c>
      <c r="G4913" s="50">
        <f>IF(D4913="","",MIN(IFERROR(VLOOKUP(B4913,'Debt Inputs'!$A$6:$M$105,7,FALSE),0),D4913+F4913))</f>
        <v/>
      </c>
      <c r="H4913" s="50">
        <f>IF(D4913="","",IF(L4913=1,MAX(0,'Debt Inputs'!$B$2-SUM($G$4906:$G$5005)),0))</f>
        <v/>
      </c>
      <c r="I4913" s="50">
        <f>IF(D4913="","",MIN(D4913+F4913,G4913+H4913))</f>
        <v/>
      </c>
      <c r="J4913" s="50">
        <f>IF(D4913="","",MIN(D4913,MAX(0,I4913-F4913)))</f>
        <v/>
      </c>
      <c r="K4913" s="50">
        <f>IF(D4913="","",MAX(0,D4913+F4913-I4913))</f>
        <v/>
      </c>
      <c r="L4913" s="23">
        <f>IF(D4913="","",IF(D4913&lt;=0,"",1+COUNTIFS($D$4906:$D$5005,"&gt;0",$E$4906:$E$5005,"&gt;"&amp;E4913)))</f>
        <v/>
      </c>
      <c r="M4913" s="23">
        <f>IF(D4913="","",IF(AND(K4913&gt;0,L4913=1),"Yes","No"))</f>
        <v/>
      </c>
      <c r="N4913" s="50">
        <f>IF(D4913="","",N4813+F4913)</f>
        <v/>
      </c>
      <c r="O4913" s="49">
        <f>IF(D4913="","",IF(AND(K4913=0,K4813&gt;0),C4913,""))</f>
        <v/>
      </c>
    </row>
    <row r="4914">
      <c r="A4914" s="47">
        <f>IF(B4914="","",DATE(YEAR('Debt Inputs'!$E$2),MONTH('Debt Inputs'!$E$2)+49,1))</f>
        <v/>
      </c>
      <c r="B4914" s="18">
        <f>IF('Debt Inputs'!A14="","",'Debt Inputs'!A14)</f>
        <v/>
      </c>
      <c r="C4914" s="19">
        <f>IF(B4914="","",IFERROR(VLOOKUP(B4914,'Debt Inputs'!$A$6:$M$105,2,FALSE),""))</f>
        <v/>
      </c>
      <c r="D4914" s="48">
        <f>IF(B4914="","",K4814)</f>
        <v/>
      </c>
      <c r="E4914" s="21">
        <f>IF(B4914="","",IFERROR(VLOOKUP(B4914,'Debt Inputs'!$A$6:$M$105,5,FALSE),0))</f>
        <v/>
      </c>
      <c r="F4914" s="48">
        <f>IF(D4914="","",IFERROR(D4914*E4914/12,0))</f>
        <v/>
      </c>
      <c r="G4914" s="48">
        <f>IF(D4914="","",MIN(IFERROR(VLOOKUP(B4914,'Debt Inputs'!$A$6:$M$105,7,FALSE),0),D4914+F4914))</f>
        <v/>
      </c>
      <c r="H4914" s="48">
        <f>IF(D4914="","",IF(L4914=1,MAX(0,'Debt Inputs'!$B$2-SUM($G$4906:$G$5005)),0))</f>
        <v/>
      </c>
      <c r="I4914" s="48">
        <f>IF(D4914="","",MIN(D4914+F4914,G4914+H4914))</f>
        <v/>
      </c>
      <c r="J4914" s="48">
        <f>IF(D4914="","",MIN(D4914,MAX(0,I4914-F4914)))</f>
        <v/>
      </c>
      <c r="K4914" s="48">
        <f>IF(D4914="","",MAX(0,D4914+F4914-I4914))</f>
        <v/>
      </c>
      <c r="L4914" s="18">
        <f>IF(D4914="","",IF(D4914&lt;=0,"",1+COUNTIFS($D$4906:$D$5005,"&gt;0",$E$4906:$E$5005,"&gt;"&amp;E4914)))</f>
        <v/>
      </c>
      <c r="M4914" s="18">
        <f>IF(D4914="","",IF(AND(K4914&gt;0,L4914=1),"Yes","No"))</f>
        <v/>
      </c>
      <c r="N4914" s="48">
        <f>IF(D4914="","",N4814+F4914)</f>
        <v/>
      </c>
      <c r="O4914" s="47">
        <f>IF(D4914="","",IF(AND(K4914=0,K4814&gt;0),C4914,""))</f>
        <v/>
      </c>
    </row>
    <row r="4915">
      <c r="A4915" s="49">
        <f>IF(B4915="","",DATE(YEAR('Debt Inputs'!$E$2),MONTH('Debt Inputs'!$E$2)+49,1))</f>
        <v/>
      </c>
      <c r="B4915" s="23">
        <f>IF('Debt Inputs'!A15="","",'Debt Inputs'!A15)</f>
        <v/>
      </c>
      <c r="C4915" s="24">
        <f>IF(B4915="","",IFERROR(VLOOKUP(B4915,'Debt Inputs'!$A$6:$M$105,2,FALSE),""))</f>
        <v/>
      </c>
      <c r="D4915" s="50">
        <f>IF(B4915="","",K4815)</f>
        <v/>
      </c>
      <c r="E4915" s="26">
        <f>IF(B4915="","",IFERROR(VLOOKUP(B4915,'Debt Inputs'!$A$6:$M$105,5,FALSE),0))</f>
        <v/>
      </c>
      <c r="F4915" s="50">
        <f>IF(D4915="","",IFERROR(D4915*E4915/12,0))</f>
        <v/>
      </c>
      <c r="G4915" s="50">
        <f>IF(D4915="","",MIN(IFERROR(VLOOKUP(B4915,'Debt Inputs'!$A$6:$M$105,7,FALSE),0),D4915+F4915))</f>
        <v/>
      </c>
      <c r="H4915" s="50">
        <f>IF(D4915="","",IF(L4915=1,MAX(0,'Debt Inputs'!$B$2-SUM($G$4906:$G$5005)),0))</f>
        <v/>
      </c>
      <c r="I4915" s="50">
        <f>IF(D4915="","",MIN(D4915+F4915,G4915+H4915))</f>
        <v/>
      </c>
      <c r="J4915" s="50">
        <f>IF(D4915="","",MIN(D4915,MAX(0,I4915-F4915)))</f>
        <v/>
      </c>
      <c r="K4915" s="50">
        <f>IF(D4915="","",MAX(0,D4915+F4915-I4915))</f>
        <v/>
      </c>
      <c r="L4915" s="23">
        <f>IF(D4915="","",IF(D4915&lt;=0,"",1+COUNTIFS($D$4906:$D$5005,"&gt;0",$E$4906:$E$5005,"&gt;"&amp;E4915)))</f>
        <v/>
      </c>
      <c r="M4915" s="23">
        <f>IF(D4915="","",IF(AND(K4915&gt;0,L4915=1),"Yes","No"))</f>
        <v/>
      </c>
      <c r="N4915" s="50">
        <f>IF(D4915="","",N4815+F4915)</f>
        <v/>
      </c>
      <c r="O4915" s="49">
        <f>IF(D4915="","",IF(AND(K4915=0,K4815&gt;0),C4915,""))</f>
        <v/>
      </c>
    </row>
    <row r="4916">
      <c r="A4916" s="47">
        <f>IF(B4916="","",DATE(YEAR('Debt Inputs'!$E$2),MONTH('Debt Inputs'!$E$2)+49,1))</f>
        <v/>
      </c>
      <c r="B4916" s="18">
        <f>IF('Debt Inputs'!A16="","",'Debt Inputs'!A16)</f>
        <v/>
      </c>
      <c r="C4916" s="19">
        <f>IF(B4916="","",IFERROR(VLOOKUP(B4916,'Debt Inputs'!$A$6:$M$105,2,FALSE),""))</f>
        <v/>
      </c>
      <c r="D4916" s="48">
        <f>IF(B4916="","",K4816)</f>
        <v/>
      </c>
      <c r="E4916" s="21">
        <f>IF(B4916="","",IFERROR(VLOOKUP(B4916,'Debt Inputs'!$A$6:$M$105,5,FALSE),0))</f>
        <v/>
      </c>
      <c r="F4916" s="48">
        <f>IF(D4916="","",IFERROR(D4916*E4916/12,0))</f>
        <v/>
      </c>
      <c r="G4916" s="48">
        <f>IF(D4916="","",MIN(IFERROR(VLOOKUP(B4916,'Debt Inputs'!$A$6:$M$105,7,FALSE),0),D4916+F4916))</f>
        <v/>
      </c>
      <c r="H4916" s="48">
        <f>IF(D4916="","",IF(L4916=1,MAX(0,'Debt Inputs'!$B$2-SUM($G$4906:$G$5005)),0))</f>
        <v/>
      </c>
      <c r="I4916" s="48">
        <f>IF(D4916="","",MIN(D4916+F4916,G4916+H4916))</f>
        <v/>
      </c>
      <c r="J4916" s="48">
        <f>IF(D4916="","",MIN(D4916,MAX(0,I4916-F4916)))</f>
        <v/>
      </c>
      <c r="K4916" s="48">
        <f>IF(D4916="","",MAX(0,D4916+F4916-I4916))</f>
        <v/>
      </c>
      <c r="L4916" s="18">
        <f>IF(D4916="","",IF(D4916&lt;=0,"",1+COUNTIFS($D$4906:$D$5005,"&gt;0",$E$4906:$E$5005,"&gt;"&amp;E4916)))</f>
        <v/>
      </c>
      <c r="M4916" s="18">
        <f>IF(D4916="","",IF(AND(K4916&gt;0,L4916=1),"Yes","No"))</f>
        <v/>
      </c>
      <c r="N4916" s="48">
        <f>IF(D4916="","",N4816+F4916)</f>
        <v/>
      </c>
      <c r="O4916" s="47">
        <f>IF(D4916="","",IF(AND(K4916=0,K4816&gt;0),C4916,""))</f>
        <v/>
      </c>
    </row>
    <row r="4917">
      <c r="A4917" s="49">
        <f>IF(B4917="","",DATE(YEAR('Debt Inputs'!$E$2),MONTH('Debt Inputs'!$E$2)+49,1))</f>
        <v/>
      </c>
      <c r="B4917" s="23">
        <f>IF('Debt Inputs'!A17="","",'Debt Inputs'!A17)</f>
        <v/>
      </c>
      <c r="C4917" s="24">
        <f>IF(B4917="","",IFERROR(VLOOKUP(B4917,'Debt Inputs'!$A$6:$M$105,2,FALSE),""))</f>
        <v/>
      </c>
      <c r="D4917" s="50">
        <f>IF(B4917="","",K4817)</f>
        <v/>
      </c>
      <c r="E4917" s="26">
        <f>IF(B4917="","",IFERROR(VLOOKUP(B4917,'Debt Inputs'!$A$6:$M$105,5,FALSE),0))</f>
        <v/>
      </c>
      <c r="F4917" s="50">
        <f>IF(D4917="","",IFERROR(D4917*E4917/12,0))</f>
        <v/>
      </c>
      <c r="G4917" s="50">
        <f>IF(D4917="","",MIN(IFERROR(VLOOKUP(B4917,'Debt Inputs'!$A$6:$M$105,7,FALSE),0),D4917+F4917))</f>
        <v/>
      </c>
      <c r="H4917" s="50">
        <f>IF(D4917="","",IF(L4917=1,MAX(0,'Debt Inputs'!$B$2-SUM($G$4906:$G$5005)),0))</f>
        <v/>
      </c>
      <c r="I4917" s="50">
        <f>IF(D4917="","",MIN(D4917+F4917,G4917+H4917))</f>
        <v/>
      </c>
      <c r="J4917" s="50">
        <f>IF(D4917="","",MIN(D4917,MAX(0,I4917-F4917)))</f>
        <v/>
      </c>
      <c r="K4917" s="50">
        <f>IF(D4917="","",MAX(0,D4917+F4917-I4917))</f>
        <v/>
      </c>
      <c r="L4917" s="23">
        <f>IF(D4917="","",IF(D4917&lt;=0,"",1+COUNTIFS($D$4906:$D$5005,"&gt;0",$E$4906:$E$5005,"&gt;"&amp;E4917)))</f>
        <v/>
      </c>
      <c r="M4917" s="23">
        <f>IF(D4917="","",IF(AND(K4917&gt;0,L4917=1),"Yes","No"))</f>
        <v/>
      </c>
      <c r="N4917" s="50">
        <f>IF(D4917="","",N4817+F4917)</f>
        <v/>
      </c>
      <c r="O4917" s="49">
        <f>IF(D4917="","",IF(AND(K4917=0,K4817&gt;0),C4917,""))</f>
        <v/>
      </c>
    </row>
    <row r="4918">
      <c r="A4918" s="47">
        <f>IF(B4918="","",DATE(YEAR('Debt Inputs'!$E$2),MONTH('Debt Inputs'!$E$2)+49,1))</f>
        <v/>
      </c>
      <c r="B4918" s="18">
        <f>IF('Debt Inputs'!A18="","",'Debt Inputs'!A18)</f>
        <v/>
      </c>
      <c r="C4918" s="19">
        <f>IF(B4918="","",IFERROR(VLOOKUP(B4918,'Debt Inputs'!$A$6:$M$105,2,FALSE),""))</f>
        <v/>
      </c>
      <c r="D4918" s="48">
        <f>IF(B4918="","",K4818)</f>
        <v/>
      </c>
      <c r="E4918" s="21">
        <f>IF(B4918="","",IFERROR(VLOOKUP(B4918,'Debt Inputs'!$A$6:$M$105,5,FALSE),0))</f>
        <v/>
      </c>
      <c r="F4918" s="48">
        <f>IF(D4918="","",IFERROR(D4918*E4918/12,0))</f>
        <v/>
      </c>
      <c r="G4918" s="48">
        <f>IF(D4918="","",MIN(IFERROR(VLOOKUP(B4918,'Debt Inputs'!$A$6:$M$105,7,FALSE),0),D4918+F4918))</f>
        <v/>
      </c>
      <c r="H4918" s="48">
        <f>IF(D4918="","",IF(L4918=1,MAX(0,'Debt Inputs'!$B$2-SUM($G$4906:$G$5005)),0))</f>
        <v/>
      </c>
      <c r="I4918" s="48">
        <f>IF(D4918="","",MIN(D4918+F4918,G4918+H4918))</f>
        <v/>
      </c>
      <c r="J4918" s="48">
        <f>IF(D4918="","",MIN(D4918,MAX(0,I4918-F4918)))</f>
        <v/>
      </c>
      <c r="K4918" s="48">
        <f>IF(D4918="","",MAX(0,D4918+F4918-I4918))</f>
        <v/>
      </c>
      <c r="L4918" s="18">
        <f>IF(D4918="","",IF(D4918&lt;=0,"",1+COUNTIFS($D$4906:$D$5005,"&gt;0",$E$4906:$E$5005,"&gt;"&amp;E4918)))</f>
        <v/>
      </c>
      <c r="M4918" s="18">
        <f>IF(D4918="","",IF(AND(K4918&gt;0,L4918=1),"Yes","No"))</f>
        <v/>
      </c>
      <c r="N4918" s="48">
        <f>IF(D4918="","",N4818+F4918)</f>
        <v/>
      </c>
      <c r="O4918" s="47">
        <f>IF(D4918="","",IF(AND(K4918=0,K4818&gt;0),C4918,""))</f>
        <v/>
      </c>
    </row>
    <row r="4919">
      <c r="A4919" s="49">
        <f>IF(B4919="","",DATE(YEAR('Debt Inputs'!$E$2),MONTH('Debt Inputs'!$E$2)+49,1))</f>
        <v/>
      </c>
      <c r="B4919" s="23">
        <f>IF('Debt Inputs'!A19="","",'Debt Inputs'!A19)</f>
        <v/>
      </c>
      <c r="C4919" s="24">
        <f>IF(B4919="","",IFERROR(VLOOKUP(B4919,'Debt Inputs'!$A$6:$M$105,2,FALSE),""))</f>
        <v/>
      </c>
      <c r="D4919" s="50">
        <f>IF(B4919="","",K4819)</f>
        <v/>
      </c>
      <c r="E4919" s="26">
        <f>IF(B4919="","",IFERROR(VLOOKUP(B4919,'Debt Inputs'!$A$6:$M$105,5,FALSE),0))</f>
        <v/>
      </c>
      <c r="F4919" s="50">
        <f>IF(D4919="","",IFERROR(D4919*E4919/12,0))</f>
        <v/>
      </c>
      <c r="G4919" s="50">
        <f>IF(D4919="","",MIN(IFERROR(VLOOKUP(B4919,'Debt Inputs'!$A$6:$M$105,7,FALSE),0),D4919+F4919))</f>
        <v/>
      </c>
      <c r="H4919" s="50">
        <f>IF(D4919="","",IF(L4919=1,MAX(0,'Debt Inputs'!$B$2-SUM($G$4906:$G$5005)),0))</f>
        <v/>
      </c>
      <c r="I4919" s="50">
        <f>IF(D4919="","",MIN(D4919+F4919,G4919+H4919))</f>
        <v/>
      </c>
      <c r="J4919" s="50">
        <f>IF(D4919="","",MIN(D4919,MAX(0,I4919-F4919)))</f>
        <v/>
      </c>
      <c r="K4919" s="50">
        <f>IF(D4919="","",MAX(0,D4919+F4919-I4919))</f>
        <v/>
      </c>
      <c r="L4919" s="23">
        <f>IF(D4919="","",IF(D4919&lt;=0,"",1+COUNTIFS($D$4906:$D$5005,"&gt;0",$E$4906:$E$5005,"&gt;"&amp;E4919)))</f>
        <v/>
      </c>
      <c r="M4919" s="23">
        <f>IF(D4919="","",IF(AND(K4919&gt;0,L4919=1),"Yes","No"))</f>
        <v/>
      </c>
      <c r="N4919" s="50">
        <f>IF(D4919="","",N4819+F4919)</f>
        <v/>
      </c>
      <c r="O4919" s="49">
        <f>IF(D4919="","",IF(AND(K4919=0,K4819&gt;0),C4919,""))</f>
        <v/>
      </c>
    </row>
    <row r="4920">
      <c r="A4920" s="47">
        <f>IF(B4920="","",DATE(YEAR('Debt Inputs'!$E$2),MONTH('Debt Inputs'!$E$2)+49,1))</f>
        <v/>
      </c>
      <c r="B4920" s="18">
        <f>IF('Debt Inputs'!A20="","",'Debt Inputs'!A20)</f>
        <v/>
      </c>
      <c r="C4920" s="19">
        <f>IF(B4920="","",IFERROR(VLOOKUP(B4920,'Debt Inputs'!$A$6:$M$105,2,FALSE),""))</f>
        <v/>
      </c>
      <c r="D4920" s="48">
        <f>IF(B4920="","",K4820)</f>
        <v/>
      </c>
      <c r="E4920" s="21">
        <f>IF(B4920="","",IFERROR(VLOOKUP(B4920,'Debt Inputs'!$A$6:$M$105,5,FALSE),0))</f>
        <v/>
      </c>
      <c r="F4920" s="48">
        <f>IF(D4920="","",IFERROR(D4920*E4920/12,0))</f>
        <v/>
      </c>
      <c r="G4920" s="48">
        <f>IF(D4920="","",MIN(IFERROR(VLOOKUP(B4920,'Debt Inputs'!$A$6:$M$105,7,FALSE),0),D4920+F4920))</f>
        <v/>
      </c>
      <c r="H4920" s="48">
        <f>IF(D4920="","",IF(L4920=1,MAX(0,'Debt Inputs'!$B$2-SUM($G$4906:$G$5005)),0))</f>
        <v/>
      </c>
      <c r="I4920" s="48">
        <f>IF(D4920="","",MIN(D4920+F4920,G4920+H4920))</f>
        <v/>
      </c>
      <c r="J4920" s="48">
        <f>IF(D4920="","",MIN(D4920,MAX(0,I4920-F4920)))</f>
        <v/>
      </c>
      <c r="K4920" s="48">
        <f>IF(D4920="","",MAX(0,D4920+F4920-I4920))</f>
        <v/>
      </c>
      <c r="L4920" s="18">
        <f>IF(D4920="","",IF(D4920&lt;=0,"",1+COUNTIFS($D$4906:$D$5005,"&gt;0",$E$4906:$E$5005,"&gt;"&amp;E4920)))</f>
        <v/>
      </c>
      <c r="M4920" s="18">
        <f>IF(D4920="","",IF(AND(K4920&gt;0,L4920=1),"Yes","No"))</f>
        <v/>
      </c>
      <c r="N4920" s="48">
        <f>IF(D4920="","",N4820+F4920)</f>
        <v/>
      </c>
      <c r="O4920" s="47">
        <f>IF(D4920="","",IF(AND(K4920=0,K4820&gt;0),C4920,""))</f>
        <v/>
      </c>
    </row>
    <row r="4921">
      <c r="A4921" s="49">
        <f>IF(B4921="","",DATE(YEAR('Debt Inputs'!$E$2),MONTH('Debt Inputs'!$E$2)+49,1))</f>
        <v/>
      </c>
      <c r="B4921" s="23">
        <f>IF('Debt Inputs'!A21="","",'Debt Inputs'!A21)</f>
        <v/>
      </c>
      <c r="C4921" s="24">
        <f>IF(B4921="","",IFERROR(VLOOKUP(B4921,'Debt Inputs'!$A$6:$M$105,2,FALSE),""))</f>
        <v/>
      </c>
      <c r="D4921" s="50">
        <f>IF(B4921="","",K4821)</f>
        <v/>
      </c>
      <c r="E4921" s="26">
        <f>IF(B4921="","",IFERROR(VLOOKUP(B4921,'Debt Inputs'!$A$6:$M$105,5,FALSE),0))</f>
        <v/>
      </c>
      <c r="F4921" s="50">
        <f>IF(D4921="","",IFERROR(D4921*E4921/12,0))</f>
        <v/>
      </c>
      <c r="G4921" s="50">
        <f>IF(D4921="","",MIN(IFERROR(VLOOKUP(B4921,'Debt Inputs'!$A$6:$M$105,7,FALSE),0),D4921+F4921))</f>
        <v/>
      </c>
      <c r="H4921" s="50">
        <f>IF(D4921="","",IF(L4921=1,MAX(0,'Debt Inputs'!$B$2-SUM($G$4906:$G$5005)),0))</f>
        <v/>
      </c>
      <c r="I4921" s="50">
        <f>IF(D4921="","",MIN(D4921+F4921,G4921+H4921))</f>
        <v/>
      </c>
      <c r="J4921" s="50">
        <f>IF(D4921="","",MIN(D4921,MAX(0,I4921-F4921)))</f>
        <v/>
      </c>
      <c r="K4921" s="50">
        <f>IF(D4921="","",MAX(0,D4921+F4921-I4921))</f>
        <v/>
      </c>
      <c r="L4921" s="23">
        <f>IF(D4921="","",IF(D4921&lt;=0,"",1+COUNTIFS($D$4906:$D$5005,"&gt;0",$E$4906:$E$5005,"&gt;"&amp;E4921)))</f>
        <v/>
      </c>
      <c r="M4921" s="23">
        <f>IF(D4921="","",IF(AND(K4921&gt;0,L4921=1),"Yes","No"))</f>
        <v/>
      </c>
      <c r="N4921" s="50">
        <f>IF(D4921="","",N4821+F4921)</f>
        <v/>
      </c>
      <c r="O4921" s="49">
        <f>IF(D4921="","",IF(AND(K4921=0,K4821&gt;0),C4921,""))</f>
        <v/>
      </c>
    </row>
    <row r="4922">
      <c r="A4922" s="47">
        <f>IF(B4922="","",DATE(YEAR('Debt Inputs'!$E$2),MONTH('Debt Inputs'!$E$2)+49,1))</f>
        <v/>
      </c>
      <c r="B4922" s="18">
        <f>IF('Debt Inputs'!A22="","",'Debt Inputs'!A22)</f>
        <v/>
      </c>
      <c r="C4922" s="19">
        <f>IF(B4922="","",IFERROR(VLOOKUP(B4922,'Debt Inputs'!$A$6:$M$105,2,FALSE),""))</f>
        <v/>
      </c>
      <c r="D4922" s="48">
        <f>IF(B4922="","",K4822)</f>
        <v/>
      </c>
      <c r="E4922" s="21">
        <f>IF(B4922="","",IFERROR(VLOOKUP(B4922,'Debt Inputs'!$A$6:$M$105,5,FALSE),0))</f>
        <v/>
      </c>
      <c r="F4922" s="48">
        <f>IF(D4922="","",IFERROR(D4922*E4922/12,0))</f>
        <v/>
      </c>
      <c r="G4922" s="48">
        <f>IF(D4922="","",MIN(IFERROR(VLOOKUP(B4922,'Debt Inputs'!$A$6:$M$105,7,FALSE),0),D4922+F4922))</f>
        <v/>
      </c>
      <c r="H4922" s="48">
        <f>IF(D4922="","",IF(L4922=1,MAX(0,'Debt Inputs'!$B$2-SUM($G$4906:$G$5005)),0))</f>
        <v/>
      </c>
      <c r="I4922" s="48">
        <f>IF(D4922="","",MIN(D4922+F4922,G4922+H4922))</f>
        <v/>
      </c>
      <c r="J4922" s="48">
        <f>IF(D4922="","",MIN(D4922,MAX(0,I4922-F4922)))</f>
        <v/>
      </c>
      <c r="K4922" s="48">
        <f>IF(D4922="","",MAX(0,D4922+F4922-I4922))</f>
        <v/>
      </c>
      <c r="L4922" s="18">
        <f>IF(D4922="","",IF(D4922&lt;=0,"",1+COUNTIFS($D$4906:$D$5005,"&gt;0",$E$4906:$E$5005,"&gt;"&amp;E4922)))</f>
        <v/>
      </c>
      <c r="M4922" s="18">
        <f>IF(D4922="","",IF(AND(K4922&gt;0,L4922=1),"Yes","No"))</f>
        <v/>
      </c>
      <c r="N4922" s="48">
        <f>IF(D4922="","",N4822+F4922)</f>
        <v/>
      </c>
      <c r="O4922" s="47">
        <f>IF(D4922="","",IF(AND(K4922=0,K4822&gt;0),C4922,""))</f>
        <v/>
      </c>
    </row>
    <row r="4923">
      <c r="A4923" s="49">
        <f>IF(B4923="","",DATE(YEAR('Debt Inputs'!$E$2),MONTH('Debt Inputs'!$E$2)+49,1))</f>
        <v/>
      </c>
      <c r="B4923" s="23">
        <f>IF('Debt Inputs'!A23="","",'Debt Inputs'!A23)</f>
        <v/>
      </c>
      <c r="C4923" s="24">
        <f>IF(B4923="","",IFERROR(VLOOKUP(B4923,'Debt Inputs'!$A$6:$M$105,2,FALSE),""))</f>
        <v/>
      </c>
      <c r="D4923" s="50">
        <f>IF(B4923="","",K4823)</f>
        <v/>
      </c>
      <c r="E4923" s="26">
        <f>IF(B4923="","",IFERROR(VLOOKUP(B4923,'Debt Inputs'!$A$6:$M$105,5,FALSE),0))</f>
        <v/>
      </c>
      <c r="F4923" s="50">
        <f>IF(D4923="","",IFERROR(D4923*E4923/12,0))</f>
        <v/>
      </c>
      <c r="G4923" s="50">
        <f>IF(D4923="","",MIN(IFERROR(VLOOKUP(B4923,'Debt Inputs'!$A$6:$M$105,7,FALSE),0),D4923+F4923))</f>
        <v/>
      </c>
      <c r="H4923" s="50">
        <f>IF(D4923="","",IF(L4923=1,MAX(0,'Debt Inputs'!$B$2-SUM($G$4906:$G$5005)),0))</f>
        <v/>
      </c>
      <c r="I4923" s="50">
        <f>IF(D4923="","",MIN(D4923+F4923,G4923+H4923))</f>
        <v/>
      </c>
      <c r="J4923" s="50">
        <f>IF(D4923="","",MIN(D4923,MAX(0,I4923-F4923)))</f>
        <v/>
      </c>
      <c r="K4923" s="50">
        <f>IF(D4923="","",MAX(0,D4923+F4923-I4923))</f>
        <v/>
      </c>
      <c r="L4923" s="23">
        <f>IF(D4923="","",IF(D4923&lt;=0,"",1+COUNTIFS($D$4906:$D$5005,"&gt;0",$E$4906:$E$5005,"&gt;"&amp;E4923)))</f>
        <v/>
      </c>
      <c r="M4923" s="23">
        <f>IF(D4923="","",IF(AND(K4923&gt;0,L4923=1),"Yes","No"))</f>
        <v/>
      </c>
      <c r="N4923" s="50">
        <f>IF(D4923="","",N4823+F4923)</f>
        <v/>
      </c>
      <c r="O4923" s="49">
        <f>IF(D4923="","",IF(AND(K4923=0,K4823&gt;0),C4923,""))</f>
        <v/>
      </c>
    </row>
    <row r="4924">
      <c r="A4924" s="47">
        <f>IF(B4924="","",DATE(YEAR('Debt Inputs'!$E$2),MONTH('Debt Inputs'!$E$2)+49,1))</f>
        <v/>
      </c>
      <c r="B4924" s="18">
        <f>IF('Debt Inputs'!A24="","",'Debt Inputs'!A24)</f>
        <v/>
      </c>
      <c r="C4924" s="19">
        <f>IF(B4924="","",IFERROR(VLOOKUP(B4924,'Debt Inputs'!$A$6:$M$105,2,FALSE),""))</f>
        <v/>
      </c>
      <c r="D4924" s="48">
        <f>IF(B4924="","",K4824)</f>
        <v/>
      </c>
      <c r="E4924" s="21">
        <f>IF(B4924="","",IFERROR(VLOOKUP(B4924,'Debt Inputs'!$A$6:$M$105,5,FALSE),0))</f>
        <v/>
      </c>
      <c r="F4924" s="48">
        <f>IF(D4924="","",IFERROR(D4924*E4924/12,0))</f>
        <v/>
      </c>
      <c r="G4924" s="48">
        <f>IF(D4924="","",MIN(IFERROR(VLOOKUP(B4924,'Debt Inputs'!$A$6:$M$105,7,FALSE),0),D4924+F4924))</f>
        <v/>
      </c>
      <c r="H4924" s="48">
        <f>IF(D4924="","",IF(L4924=1,MAX(0,'Debt Inputs'!$B$2-SUM($G$4906:$G$5005)),0))</f>
        <v/>
      </c>
      <c r="I4924" s="48">
        <f>IF(D4924="","",MIN(D4924+F4924,G4924+H4924))</f>
        <v/>
      </c>
      <c r="J4924" s="48">
        <f>IF(D4924="","",MIN(D4924,MAX(0,I4924-F4924)))</f>
        <v/>
      </c>
      <c r="K4924" s="48">
        <f>IF(D4924="","",MAX(0,D4924+F4924-I4924))</f>
        <v/>
      </c>
      <c r="L4924" s="18">
        <f>IF(D4924="","",IF(D4924&lt;=0,"",1+COUNTIFS($D$4906:$D$5005,"&gt;0",$E$4906:$E$5005,"&gt;"&amp;E4924)))</f>
        <v/>
      </c>
      <c r="M4924" s="18">
        <f>IF(D4924="","",IF(AND(K4924&gt;0,L4924=1),"Yes","No"))</f>
        <v/>
      </c>
      <c r="N4924" s="48">
        <f>IF(D4924="","",N4824+F4924)</f>
        <v/>
      </c>
      <c r="O4924" s="47">
        <f>IF(D4924="","",IF(AND(K4924=0,K4824&gt;0),C4924,""))</f>
        <v/>
      </c>
    </row>
    <row r="4925">
      <c r="A4925" s="49">
        <f>IF(B4925="","",DATE(YEAR('Debt Inputs'!$E$2),MONTH('Debt Inputs'!$E$2)+49,1))</f>
        <v/>
      </c>
      <c r="B4925" s="23">
        <f>IF('Debt Inputs'!A25="","",'Debt Inputs'!A25)</f>
        <v/>
      </c>
      <c r="C4925" s="24">
        <f>IF(B4925="","",IFERROR(VLOOKUP(B4925,'Debt Inputs'!$A$6:$M$105,2,FALSE),""))</f>
        <v/>
      </c>
      <c r="D4925" s="50">
        <f>IF(B4925="","",K4825)</f>
        <v/>
      </c>
      <c r="E4925" s="26">
        <f>IF(B4925="","",IFERROR(VLOOKUP(B4925,'Debt Inputs'!$A$6:$M$105,5,FALSE),0))</f>
        <v/>
      </c>
      <c r="F4925" s="50">
        <f>IF(D4925="","",IFERROR(D4925*E4925/12,0))</f>
        <v/>
      </c>
      <c r="G4925" s="50">
        <f>IF(D4925="","",MIN(IFERROR(VLOOKUP(B4925,'Debt Inputs'!$A$6:$M$105,7,FALSE),0),D4925+F4925))</f>
        <v/>
      </c>
      <c r="H4925" s="50">
        <f>IF(D4925="","",IF(L4925=1,MAX(0,'Debt Inputs'!$B$2-SUM($G$4906:$G$5005)),0))</f>
        <v/>
      </c>
      <c r="I4925" s="50">
        <f>IF(D4925="","",MIN(D4925+F4925,G4925+H4925))</f>
        <v/>
      </c>
      <c r="J4925" s="50">
        <f>IF(D4925="","",MIN(D4925,MAX(0,I4925-F4925)))</f>
        <v/>
      </c>
      <c r="K4925" s="50">
        <f>IF(D4925="","",MAX(0,D4925+F4925-I4925))</f>
        <v/>
      </c>
      <c r="L4925" s="23">
        <f>IF(D4925="","",IF(D4925&lt;=0,"",1+COUNTIFS($D$4906:$D$5005,"&gt;0",$E$4906:$E$5005,"&gt;"&amp;E4925)))</f>
        <v/>
      </c>
      <c r="M4925" s="23">
        <f>IF(D4925="","",IF(AND(K4925&gt;0,L4925=1),"Yes","No"))</f>
        <v/>
      </c>
      <c r="N4925" s="50">
        <f>IF(D4925="","",N4825+F4925)</f>
        <v/>
      </c>
      <c r="O4925" s="49">
        <f>IF(D4925="","",IF(AND(K4925=0,K4825&gt;0),C4925,""))</f>
        <v/>
      </c>
    </row>
    <row r="4926">
      <c r="A4926" s="47">
        <f>IF(B4926="","",DATE(YEAR('Debt Inputs'!$E$2),MONTH('Debt Inputs'!$E$2)+49,1))</f>
        <v/>
      </c>
      <c r="B4926" s="18">
        <f>IF('Debt Inputs'!A26="","",'Debt Inputs'!A26)</f>
        <v/>
      </c>
      <c r="C4926" s="19">
        <f>IF(B4926="","",IFERROR(VLOOKUP(B4926,'Debt Inputs'!$A$6:$M$105,2,FALSE),""))</f>
        <v/>
      </c>
      <c r="D4926" s="48">
        <f>IF(B4926="","",K4826)</f>
        <v/>
      </c>
      <c r="E4926" s="21">
        <f>IF(B4926="","",IFERROR(VLOOKUP(B4926,'Debt Inputs'!$A$6:$M$105,5,FALSE),0))</f>
        <v/>
      </c>
      <c r="F4926" s="48">
        <f>IF(D4926="","",IFERROR(D4926*E4926/12,0))</f>
        <v/>
      </c>
      <c r="G4926" s="48">
        <f>IF(D4926="","",MIN(IFERROR(VLOOKUP(B4926,'Debt Inputs'!$A$6:$M$105,7,FALSE),0),D4926+F4926))</f>
        <v/>
      </c>
      <c r="H4926" s="48">
        <f>IF(D4926="","",IF(L4926=1,MAX(0,'Debt Inputs'!$B$2-SUM($G$4906:$G$5005)),0))</f>
        <v/>
      </c>
      <c r="I4926" s="48">
        <f>IF(D4926="","",MIN(D4926+F4926,G4926+H4926))</f>
        <v/>
      </c>
      <c r="J4926" s="48">
        <f>IF(D4926="","",MIN(D4926,MAX(0,I4926-F4926)))</f>
        <v/>
      </c>
      <c r="K4926" s="48">
        <f>IF(D4926="","",MAX(0,D4926+F4926-I4926))</f>
        <v/>
      </c>
      <c r="L4926" s="18">
        <f>IF(D4926="","",IF(D4926&lt;=0,"",1+COUNTIFS($D$4906:$D$5005,"&gt;0",$E$4906:$E$5005,"&gt;"&amp;E4926)))</f>
        <v/>
      </c>
      <c r="M4926" s="18">
        <f>IF(D4926="","",IF(AND(K4926&gt;0,L4926=1),"Yes","No"))</f>
        <v/>
      </c>
      <c r="N4926" s="48">
        <f>IF(D4926="","",N4826+F4926)</f>
        <v/>
      </c>
      <c r="O4926" s="47">
        <f>IF(D4926="","",IF(AND(K4926=0,K4826&gt;0),C4926,""))</f>
        <v/>
      </c>
    </row>
    <row r="4927">
      <c r="A4927" s="49">
        <f>IF(B4927="","",DATE(YEAR('Debt Inputs'!$E$2),MONTH('Debt Inputs'!$E$2)+49,1))</f>
        <v/>
      </c>
      <c r="B4927" s="23">
        <f>IF('Debt Inputs'!A27="","",'Debt Inputs'!A27)</f>
        <v/>
      </c>
      <c r="C4927" s="24">
        <f>IF(B4927="","",IFERROR(VLOOKUP(B4927,'Debt Inputs'!$A$6:$M$105,2,FALSE),""))</f>
        <v/>
      </c>
      <c r="D4927" s="50">
        <f>IF(B4927="","",K4827)</f>
        <v/>
      </c>
      <c r="E4927" s="26">
        <f>IF(B4927="","",IFERROR(VLOOKUP(B4927,'Debt Inputs'!$A$6:$M$105,5,FALSE),0))</f>
        <v/>
      </c>
      <c r="F4927" s="50">
        <f>IF(D4927="","",IFERROR(D4927*E4927/12,0))</f>
        <v/>
      </c>
      <c r="G4927" s="50">
        <f>IF(D4927="","",MIN(IFERROR(VLOOKUP(B4927,'Debt Inputs'!$A$6:$M$105,7,FALSE),0),D4927+F4927))</f>
        <v/>
      </c>
      <c r="H4927" s="50">
        <f>IF(D4927="","",IF(L4927=1,MAX(0,'Debt Inputs'!$B$2-SUM($G$4906:$G$5005)),0))</f>
        <v/>
      </c>
      <c r="I4927" s="50">
        <f>IF(D4927="","",MIN(D4927+F4927,G4927+H4927))</f>
        <v/>
      </c>
      <c r="J4927" s="50">
        <f>IF(D4927="","",MIN(D4927,MAX(0,I4927-F4927)))</f>
        <v/>
      </c>
      <c r="K4927" s="50">
        <f>IF(D4927="","",MAX(0,D4927+F4927-I4927))</f>
        <v/>
      </c>
      <c r="L4927" s="23">
        <f>IF(D4927="","",IF(D4927&lt;=0,"",1+COUNTIFS($D$4906:$D$5005,"&gt;0",$E$4906:$E$5005,"&gt;"&amp;E4927)))</f>
        <v/>
      </c>
      <c r="M4927" s="23">
        <f>IF(D4927="","",IF(AND(K4927&gt;0,L4927=1),"Yes","No"))</f>
        <v/>
      </c>
      <c r="N4927" s="50">
        <f>IF(D4927="","",N4827+F4927)</f>
        <v/>
      </c>
      <c r="O4927" s="49">
        <f>IF(D4927="","",IF(AND(K4927=0,K4827&gt;0),C4927,""))</f>
        <v/>
      </c>
    </row>
    <row r="4928">
      <c r="A4928" s="47">
        <f>IF(B4928="","",DATE(YEAR('Debt Inputs'!$E$2),MONTH('Debt Inputs'!$E$2)+49,1))</f>
        <v/>
      </c>
      <c r="B4928" s="18">
        <f>IF('Debt Inputs'!A28="","",'Debt Inputs'!A28)</f>
        <v/>
      </c>
      <c r="C4928" s="19">
        <f>IF(B4928="","",IFERROR(VLOOKUP(B4928,'Debt Inputs'!$A$6:$M$105,2,FALSE),""))</f>
        <v/>
      </c>
      <c r="D4928" s="48">
        <f>IF(B4928="","",K4828)</f>
        <v/>
      </c>
      <c r="E4928" s="21">
        <f>IF(B4928="","",IFERROR(VLOOKUP(B4928,'Debt Inputs'!$A$6:$M$105,5,FALSE),0))</f>
        <v/>
      </c>
      <c r="F4928" s="48">
        <f>IF(D4928="","",IFERROR(D4928*E4928/12,0))</f>
        <v/>
      </c>
      <c r="G4928" s="48">
        <f>IF(D4928="","",MIN(IFERROR(VLOOKUP(B4928,'Debt Inputs'!$A$6:$M$105,7,FALSE),0),D4928+F4928))</f>
        <v/>
      </c>
      <c r="H4928" s="48">
        <f>IF(D4928="","",IF(L4928=1,MAX(0,'Debt Inputs'!$B$2-SUM($G$4906:$G$5005)),0))</f>
        <v/>
      </c>
      <c r="I4928" s="48">
        <f>IF(D4928="","",MIN(D4928+F4928,G4928+H4928))</f>
        <v/>
      </c>
      <c r="J4928" s="48">
        <f>IF(D4928="","",MIN(D4928,MAX(0,I4928-F4928)))</f>
        <v/>
      </c>
      <c r="K4928" s="48">
        <f>IF(D4928="","",MAX(0,D4928+F4928-I4928))</f>
        <v/>
      </c>
      <c r="L4928" s="18">
        <f>IF(D4928="","",IF(D4928&lt;=0,"",1+COUNTIFS($D$4906:$D$5005,"&gt;0",$E$4906:$E$5005,"&gt;"&amp;E4928)))</f>
        <v/>
      </c>
      <c r="M4928" s="18">
        <f>IF(D4928="","",IF(AND(K4928&gt;0,L4928=1),"Yes","No"))</f>
        <v/>
      </c>
      <c r="N4928" s="48">
        <f>IF(D4928="","",N4828+F4928)</f>
        <v/>
      </c>
      <c r="O4928" s="47">
        <f>IF(D4928="","",IF(AND(K4928=0,K4828&gt;0),C4928,""))</f>
        <v/>
      </c>
    </row>
    <row r="4929">
      <c r="A4929" s="49">
        <f>IF(B4929="","",DATE(YEAR('Debt Inputs'!$E$2),MONTH('Debt Inputs'!$E$2)+49,1))</f>
        <v/>
      </c>
      <c r="B4929" s="23">
        <f>IF('Debt Inputs'!A29="","",'Debt Inputs'!A29)</f>
        <v/>
      </c>
      <c r="C4929" s="24">
        <f>IF(B4929="","",IFERROR(VLOOKUP(B4929,'Debt Inputs'!$A$6:$M$105,2,FALSE),""))</f>
        <v/>
      </c>
      <c r="D4929" s="50">
        <f>IF(B4929="","",K4829)</f>
        <v/>
      </c>
      <c r="E4929" s="26">
        <f>IF(B4929="","",IFERROR(VLOOKUP(B4929,'Debt Inputs'!$A$6:$M$105,5,FALSE),0))</f>
        <v/>
      </c>
      <c r="F4929" s="50">
        <f>IF(D4929="","",IFERROR(D4929*E4929/12,0))</f>
        <v/>
      </c>
      <c r="G4929" s="50">
        <f>IF(D4929="","",MIN(IFERROR(VLOOKUP(B4929,'Debt Inputs'!$A$6:$M$105,7,FALSE),0),D4929+F4929))</f>
        <v/>
      </c>
      <c r="H4929" s="50">
        <f>IF(D4929="","",IF(L4929=1,MAX(0,'Debt Inputs'!$B$2-SUM($G$4906:$G$5005)),0))</f>
        <v/>
      </c>
      <c r="I4929" s="50">
        <f>IF(D4929="","",MIN(D4929+F4929,G4929+H4929))</f>
        <v/>
      </c>
      <c r="J4929" s="50">
        <f>IF(D4929="","",MIN(D4929,MAX(0,I4929-F4929)))</f>
        <v/>
      </c>
      <c r="K4929" s="50">
        <f>IF(D4929="","",MAX(0,D4929+F4929-I4929))</f>
        <v/>
      </c>
      <c r="L4929" s="23">
        <f>IF(D4929="","",IF(D4929&lt;=0,"",1+COUNTIFS($D$4906:$D$5005,"&gt;0",$E$4906:$E$5005,"&gt;"&amp;E4929)))</f>
        <v/>
      </c>
      <c r="M4929" s="23">
        <f>IF(D4929="","",IF(AND(K4929&gt;0,L4929=1),"Yes","No"))</f>
        <v/>
      </c>
      <c r="N4929" s="50">
        <f>IF(D4929="","",N4829+F4929)</f>
        <v/>
      </c>
      <c r="O4929" s="49">
        <f>IF(D4929="","",IF(AND(K4929=0,K4829&gt;0),C4929,""))</f>
        <v/>
      </c>
    </row>
    <row r="4930">
      <c r="A4930" s="47">
        <f>IF(B4930="","",DATE(YEAR('Debt Inputs'!$E$2),MONTH('Debt Inputs'!$E$2)+49,1))</f>
        <v/>
      </c>
      <c r="B4930" s="18">
        <f>IF('Debt Inputs'!A30="","",'Debt Inputs'!A30)</f>
        <v/>
      </c>
      <c r="C4930" s="19">
        <f>IF(B4930="","",IFERROR(VLOOKUP(B4930,'Debt Inputs'!$A$6:$M$105,2,FALSE),""))</f>
        <v/>
      </c>
      <c r="D4930" s="48">
        <f>IF(B4930="","",K4830)</f>
        <v/>
      </c>
      <c r="E4930" s="21">
        <f>IF(B4930="","",IFERROR(VLOOKUP(B4930,'Debt Inputs'!$A$6:$M$105,5,FALSE),0))</f>
        <v/>
      </c>
      <c r="F4930" s="48">
        <f>IF(D4930="","",IFERROR(D4930*E4930/12,0))</f>
        <v/>
      </c>
      <c r="G4930" s="48">
        <f>IF(D4930="","",MIN(IFERROR(VLOOKUP(B4930,'Debt Inputs'!$A$6:$M$105,7,FALSE),0),D4930+F4930))</f>
        <v/>
      </c>
      <c r="H4930" s="48">
        <f>IF(D4930="","",IF(L4930=1,MAX(0,'Debt Inputs'!$B$2-SUM($G$4906:$G$5005)),0))</f>
        <v/>
      </c>
      <c r="I4930" s="48">
        <f>IF(D4930="","",MIN(D4930+F4930,G4930+H4930))</f>
        <v/>
      </c>
      <c r="J4930" s="48">
        <f>IF(D4930="","",MIN(D4930,MAX(0,I4930-F4930)))</f>
        <v/>
      </c>
      <c r="K4930" s="48">
        <f>IF(D4930="","",MAX(0,D4930+F4930-I4930))</f>
        <v/>
      </c>
      <c r="L4930" s="18">
        <f>IF(D4930="","",IF(D4930&lt;=0,"",1+COUNTIFS($D$4906:$D$5005,"&gt;0",$E$4906:$E$5005,"&gt;"&amp;E4930)))</f>
        <v/>
      </c>
      <c r="M4930" s="18">
        <f>IF(D4930="","",IF(AND(K4930&gt;0,L4930=1),"Yes","No"))</f>
        <v/>
      </c>
      <c r="N4930" s="48">
        <f>IF(D4930="","",N4830+F4930)</f>
        <v/>
      </c>
      <c r="O4930" s="47">
        <f>IF(D4930="","",IF(AND(K4930=0,K4830&gt;0),C4930,""))</f>
        <v/>
      </c>
    </row>
    <row r="4931">
      <c r="A4931" s="49">
        <f>IF(B4931="","",DATE(YEAR('Debt Inputs'!$E$2),MONTH('Debt Inputs'!$E$2)+49,1))</f>
        <v/>
      </c>
      <c r="B4931" s="23">
        <f>IF('Debt Inputs'!A31="","",'Debt Inputs'!A31)</f>
        <v/>
      </c>
      <c r="C4931" s="24">
        <f>IF(B4931="","",IFERROR(VLOOKUP(B4931,'Debt Inputs'!$A$6:$M$105,2,FALSE),""))</f>
        <v/>
      </c>
      <c r="D4931" s="50">
        <f>IF(B4931="","",K4831)</f>
        <v/>
      </c>
      <c r="E4931" s="26">
        <f>IF(B4931="","",IFERROR(VLOOKUP(B4931,'Debt Inputs'!$A$6:$M$105,5,FALSE),0))</f>
        <v/>
      </c>
      <c r="F4931" s="50">
        <f>IF(D4931="","",IFERROR(D4931*E4931/12,0))</f>
        <v/>
      </c>
      <c r="G4931" s="50">
        <f>IF(D4931="","",MIN(IFERROR(VLOOKUP(B4931,'Debt Inputs'!$A$6:$M$105,7,FALSE),0),D4931+F4931))</f>
        <v/>
      </c>
      <c r="H4931" s="50">
        <f>IF(D4931="","",IF(L4931=1,MAX(0,'Debt Inputs'!$B$2-SUM($G$4906:$G$5005)),0))</f>
        <v/>
      </c>
      <c r="I4931" s="50">
        <f>IF(D4931="","",MIN(D4931+F4931,G4931+H4931))</f>
        <v/>
      </c>
      <c r="J4931" s="50">
        <f>IF(D4931="","",MIN(D4931,MAX(0,I4931-F4931)))</f>
        <v/>
      </c>
      <c r="K4931" s="50">
        <f>IF(D4931="","",MAX(0,D4931+F4931-I4931))</f>
        <v/>
      </c>
      <c r="L4931" s="23">
        <f>IF(D4931="","",IF(D4931&lt;=0,"",1+COUNTIFS($D$4906:$D$5005,"&gt;0",$E$4906:$E$5005,"&gt;"&amp;E4931)))</f>
        <v/>
      </c>
      <c r="M4931" s="23">
        <f>IF(D4931="","",IF(AND(K4931&gt;0,L4931=1),"Yes","No"))</f>
        <v/>
      </c>
      <c r="N4931" s="50">
        <f>IF(D4931="","",N4831+F4931)</f>
        <v/>
      </c>
      <c r="O4931" s="49">
        <f>IF(D4931="","",IF(AND(K4931=0,K4831&gt;0),C4931,""))</f>
        <v/>
      </c>
    </row>
    <row r="4932">
      <c r="A4932" s="47">
        <f>IF(B4932="","",DATE(YEAR('Debt Inputs'!$E$2),MONTH('Debt Inputs'!$E$2)+49,1))</f>
        <v/>
      </c>
      <c r="B4932" s="18">
        <f>IF('Debt Inputs'!A32="","",'Debt Inputs'!A32)</f>
        <v/>
      </c>
      <c r="C4932" s="19">
        <f>IF(B4932="","",IFERROR(VLOOKUP(B4932,'Debt Inputs'!$A$6:$M$105,2,FALSE),""))</f>
        <v/>
      </c>
      <c r="D4932" s="48">
        <f>IF(B4932="","",K4832)</f>
        <v/>
      </c>
      <c r="E4932" s="21">
        <f>IF(B4932="","",IFERROR(VLOOKUP(B4932,'Debt Inputs'!$A$6:$M$105,5,FALSE),0))</f>
        <v/>
      </c>
      <c r="F4932" s="48">
        <f>IF(D4932="","",IFERROR(D4932*E4932/12,0))</f>
        <v/>
      </c>
      <c r="G4932" s="48">
        <f>IF(D4932="","",MIN(IFERROR(VLOOKUP(B4932,'Debt Inputs'!$A$6:$M$105,7,FALSE),0),D4932+F4932))</f>
        <v/>
      </c>
      <c r="H4932" s="48">
        <f>IF(D4932="","",IF(L4932=1,MAX(0,'Debt Inputs'!$B$2-SUM($G$4906:$G$5005)),0))</f>
        <v/>
      </c>
      <c r="I4932" s="48">
        <f>IF(D4932="","",MIN(D4932+F4932,G4932+H4932))</f>
        <v/>
      </c>
      <c r="J4932" s="48">
        <f>IF(D4932="","",MIN(D4932,MAX(0,I4932-F4932)))</f>
        <v/>
      </c>
      <c r="K4932" s="48">
        <f>IF(D4932="","",MAX(0,D4932+F4932-I4932))</f>
        <v/>
      </c>
      <c r="L4932" s="18">
        <f>IF(D4932="","",IF(D4932&lt;=0,"",1+COUNTIFS($D$4906:$D$5005,"&gt;0",$E$4906:$E$5005,"&gt;"&amp;E4932)))</f>
        <v/>
      </c>
      <c r="M4932" s="18">
        <f>IF(D4932="","",IF(AND(K4932&gt;0,L4932=1),"Yes","No"))</f>
        <v/>
      </c>
      <c r="N4932" s="48">
        <f>IF(D4932="","",N4832+F4932)</f>
        <v/>
      </c>
      <c r="O4932" s="47">
        <f>IF(D4932="","",IF(AND(K4932=0,K4832&gt;0),C4932,""))</f>
        <v/>
      </c>
    </row>
    <row r="4933">
      <c r="A4933" s="49">
        <f>IF(B4933="","",DATE(YEAR('Debt Inputs'!$E$2),MONTH('Debt Inputs'!$E$2)+49,1))</f>
        <v/>
      </c>
      <c r="B4933" s="23">
        <f>IF('Debt Inputs'!A33="","",'Debt Inputs'!A33)</f>
        <v/>
      </c>
      <c r="C4933" s="24">
        <f>IF(B4933="","",IFERROR(VLOOKUP(B4933,'Debt Inputs'!$A$6:$M$105,2,FALSE),""))</f>
        <v/>
      </c>
      <c r="D4933" s="50">
        <f>IF(B4933="","",K4833)</f>
        <v/>
      </c>
      <c r="E4933" s="26">
        <f>IF(B4933="","",IFERROR(VLOOKUP(B4933,'Debt Inputs'!$A$6:$M$105,5,FALSE),0))</f>
        <v/>
      </c>
      <c r="F4933" s="50">
        <f>IF(D4933="","",IFERROR(D4933*E4933/12,0))</f>
        <v/>
      </c>
      <c r="G4933" s="50">
        <f>IF(D4933="","",MIN(IFERROR(VLOOKUP(B4933,'Debt Inputs'!$A$6:$M$105,7,FALSE),0),D4933+F4933))</f>
        <v/>
      </c>
      <c r="H4933" s="50">
        <f>IF(D4933="","",IF(L4933=1,MAX(0,'Debt Inputs'!$B$2-SUM($G$4906:$G$5005)),0))</f>
        <v/>
      </c>
      <c r="I4933" s="50">
        <f>IF(D4933="","",MIN(D4933+F4933,G4933+H4933))</f>
        <v/>
      </c>
      <c r="J4933" s="50">
        <f>IF(D4933="","",MIN(D4933,MAX(0,I4933-F4933)))</f>
        <v/>
      </c>
      <c r="K4933" s="50">
        <f>IF(D4933="","",MAX(0,D4933+F4933-I4933))</f>
        <v/>
      </c>
      <c r="L4933" s="23">
        <f>IF(D4933="","",IF(D4933&lt;=0,"",1+COUNTIFS($D$4906:$D$5005,"&gt;0",$E$4906:$E$5005,"&gt;"&amp;E4933)))</f>
        <v/>
      </c>
      <c r="M4933" s="23">
        <f>IF(D4933="","",IF(AND(K4933&gt;0,L4933=1),"Yes","No"))</f>
        <v/>
      </c>
      <c r="N4933" s="50">
        <f>IF(D4933="","",N4833+F4933)</f>
        <v/>
      </c>
      <c r="O4933" s="49">
        <f>IF(D4933="","",IF(AND(K4933=0,K4833&gt;0),C4933,""))</f>
        <v/>
      </c>
    </row>
    <row r="4934">
      <c r="A4934" s="47">
        <f>IF(B4934="","",DATE(YEAR('Debt Inputs'!$E$2),MONTH('Debt Inputs'!$E$2)+49,1))</f>
        <v/>
      </c>
      <c r="B4934" s="18">
        <f>IF('Debt Inputs'!A34="","",'Debt Inputs'!A34)</f>
        <v/>
      </c>
      <c r="C4934" s="19">
        <f>IF(B4934="","",IFERROR(VLOOKUP(B4934,'Debt Inputs'!$A$6:$M$105,2,FALSE),""))</f>
        <v/>
      </c>
      <c r="D4934" s="48">
        <f>IF(B4934="","",K4834)</f>
        <v/>
      </c>
      <c r="E4934" s="21">
        <f>IF(B4934="","",IFERROR(VLOOKUP(B4934,'Debt Inputs'!$A$6:$M$105,5,FALSE),0))</f>
        <v/>
      </c>
      <c r="F4934" s="48">
        <f>IF(D4934="","",IFERROR(D4934*E4934/12,0))</f>
        <v/>
      </c>
      <c r="G4934" s="48">
        <f>IF(D4934="","",MIN(IFERROR(VLOOKUP(B4934,'Debt Inputs'!$A$6:$M$105,7,FALSE),0),D4934+F4934))</f>
        <v/>
      </c>
      <c r="H4934" s="48">
        <f>IF(D4934="","",IF(L4934=1,MAX(0,'Debt Inputs'!$B$2-SUM($G$4906:$G$5005)),0))</f>
        <v/>
      </c>
      <c r="I4934" s="48">
        <f>IF(D4934="","",MIN(D4934+F4934,G4934+H4934))</f>
        <v/>
      </c>
      <c r="J4934" s="48">
        <f>IF(D4934="","",MIN(D4934,MAX(0,I4934-F4934)))</f>
        <v/>
      </c>
      <c r="K4934" s="48">
        <f>IF(D4934="","",MAX(0,D4934+F4934-I4934))</f>
        <v/>
      </c>
      <c r="L4934" s="18">
        <f>IF(D4934="","",IF(D4934&lt;=0,"",1+COUNTIFS($D$4906:$D$5005,"&gt;0",$E$4906:$E$5005,"&gt;"&amp;E4934)))</f>
        <v/>
      </c>
      <c r="M4934" s="18">
        <f>IF(D4934="","",IF(AND(K4934&gt;0,L4934=1),"Yes","No"))</f>
        <v/>
      </c>
      <c r="N4934" s="48">
        <f>IF(D4934="","",N4834+F4934)</f>
        <v/>
      </c>
      <c r="O4934" s="47">
        <f>IF(D4934="","",IF(AND(K4934=0,K4834&gt;0),C4934,""))</f>
        <v/>
      </c>
    </row>
    <row r="4935">
      <c r="A4935" s="49">
        <f>IF(B4935="","",DATE(YEAR('Debt Inputs'!$E$2),MONTH('Debt Inputs'!$E$2)+49,1))</f>
        <v/>
      </c>
      <c r="B4935" s="23">
        <f>IF('Debt Inputs'!A35="","",'Debt Inputs'!A35)</f>
        <v/>
      </c>
      <c r="C4935" s="24">
        <f>IF(B4935="","",IFERROR(VLOOKUP(B4935,'Debt Inputs'!$A$6:$M$105,2,FALSE),""))</f>
        <v/>
      </c>
      <c r="D4935" s="50">
        <f>IF(B4935="","",K4835)</f>
        <v/>
      </c>
      <c r="E4935" s="26">
        <f>IF(B4935="","",IFERROR(VLOOKUP(B4935,'Debt Inputs'!$A$6:$M$105,5,FALSE),0))</f>
        <v/>
      </c>
      <c r="F4935" s="50">
        <f>IF(D4935="","",IFERROR(D4935*E4935/12,0))</f>
        <v/>
      </c>
      <c r="G4935" s="50">
        <f>IF(D4935="","",MIN(IFERROR(VLOOKUP(B4935,'Debt Inputs'!$A$6:$M$105,7,FALSE),0),D4935+F4935))</f>
        <v/>
      </c>
      <c r="H4935" s="50">
        <f>IF(D4935="","",IF(L4935=1,MAX(0,'Debt Inputs'!$B$2-SUM($G$4906:$G$5005)),0))</f>
        <v/>
      </c>
      <c r="I4935" s="50">
        <f>IF(D4935="","",MIN(D4935+F4935,G4935+H4935))</f>
        <v/>
      </c>
      <c r="J4935" s="50">
        <f>IF(D4935="","",MIN(D4935,MAX(0,I4935-F4935)))</f>
        <v/>
      </c>
      <c r="K4935" s="50">
        <f>IF(D4935="","",MAX(0,D4935+F4935-I4935))</f>
        <v/>
      </c>
      <c r="L4935" s="23">
        <f>IF(D4935="","",IF(D4935&lt;=0,"",1+COUNTIFS($D$4906:$D$5005,"&gt;0",$E$4906:$E$5005,"&gt;"&amp;E4935)))</f>
        <v/>
      </c>
      <c r="M4935" s="23">
        <f>IF(D4935="","",IF(AND(K4935&gt;0,L4935=1),"Yes","No"))</f>
        <v/>
      </c>
      <c r="N4935" s="50">
        <f>IF(D4935="","",N4835+F4935)</f>
        <v/>
      </c>
      <c r="O4935" s="49">
        <f>IF(D4935="","",IF(AND(K4935=0,K4835&gt;0),C4935,""))</f>
        <v/>
      </c>
    </row>
    <row r="4936">
      <c r="A4936" s="47">
        <f>IF(B4936="","",DATE(YEAR('Debt Inputs'!$E$2),MONTH('Debt Inputs'!$E$2)+49,1))</f>
        <v/>
      </c>
      <c r="B4936" s="18">
        <f>IF('Debt Inputs'!A36="","",'Debt Inputs'!A36)</f>
        <v/>
      </c>
      <c r="C4936" s="19">
        <f>IF(B4936="","",IFERROR(VLOOKUP(B4936,'Debt Inputs'!$A$6:$M$105,2,FALSE),""))</f>
        <v/>
      </c>
      <c r="D4936" s="48">
        <f>IF(B4936="","",K4836)</f>
        <v/>
      </c>
      <c r="E4936" s="21">
        <f>IF(B4936="","",IFERROR(VLOOKUP(B4936,'Debt Inputs'!$A$6:$M$105,5,FALSE),0))</f>
        <v/>
      </c>
      <c r="F4936" s="48">
        <f>IF(D4936="","",IFERROR(D4936*E4936/12,0))</f>
        <v/>
      </c>
      <c r="G4936" s="48">
        <f>IF(D4936="","",MIN(IFERROR(VLOOKUP(B4936,'Debt Inputs'!$A$6:$M$105,7,FALSE),0),D4936+F4936))</f>
        <v/>
      </c>
      <c r="H4936" s="48">
        <f>IF(D4936="","",IF(L4936=1,MAX(0,'Debt Inputs'!$B$2-SUM($G$4906:$G$5005)),0))</f>
        <v/>
      </c>
      <c r="I4936" s="48">
        <f>IF(D4936="","",MIN(D4936+F4936,G4936+H4936))</f>
        <v/>
      </c>
      <c r="J4936" s="48">
        <f>IF(D4936="","",MIN(D4936,MAX(0,I4936-F4936)))</f>
        <v/>
      </c>
      <c r="K4936" s="48">
        <f>IF(D4936="","",MAX(0,D4936+F4936-I4936))</f>
        <v/>
      </c>
      <c r="L4936" s="18">
        <f>IF(D4936="","",IF(D4936&lt;=0,"",1+COUNTIFS($D$4906:$D$5005,"&gt;0",$E$4906:$E$5005,"&gt;"&amp;E4936)))</f>
        <v/>
      </c>
      <c r="M4936" s="18">
        <f>IF(D4936="","",IF(AND(K4936&gt;0,L4936=1),"Yes","No"))</f>
        <v/>
      </c>
      <c r="N4936" s="48">
        <f>IF(D4936="","",N4836+F4936)</f>
        <v/>
      </c>
      <c r="O4936" s="47">
        <f>IF(D4936="","",IF(AND(K4936=0,K4836&gt;0),C4936,""))</f>
        <v/>
      </c>
    </row>
    <row r="4937">
      <c r="A4937" s="49">
        <f>IF(B4937="","",DATE(YEAR('Debt Inputs'!$E$2),MONTH('Debt Inputs'!$E$2)+49,1))</f>
        <v/>
      </c>
      <c r="B4937" s="23">
        <f>IF('Debt Inputs'!A37="","",'Debt Inputs'!A37)</f>
        <v/>
      </c>
      <c r="C4937" s="24">
        <f>IF(B4937="","",IFERROR(VLOOKUP(B4937,'Debt Inputs'!$A$6:$M$105,2,FALSE),""))</f>
        <v/>
      </c>
      <c r="D4937" s="50">
        <f>IF(B4937="","",K4837)</f>
        <v/>
      </c>
      <c r="E4937" s="26">
        <f>IF(B4937="","",IFERROR(VLOOKUP(B4937,'Debt Inputs'!$A$6:$M$105,5,FALSE),0))</f>
        <v/>
      </c>
      <c r="F4937" s="50">
        <f>IF(D4937="","",IFERROR(D4937*E4937/12,0))</f>
        <v/>
      </c>
      <c r="G4937" s="50">
        <f>IF(D4937="","",MIN(IFERROR(VLOOKUP(B4937,'Debt Inputs'!$A$6:$M$105,7,FALSE),0),D4937+F4937))</f>
        <v/>
      </c>
      <c r="H4937" s="50">
        <f>IF(D4937="","",IF(L4937=1,MAX(0,'Debt Inputs'!$B$2-SUM($G$4906:$G$5005)),0))</f>
        <v/>
      </c>
      <c r="I4937" s="50">
        <f>IF(D4937="","",MIN(D4937+F4937,G4937+H4937))</f>
        <v/>
      </c>
      <c r="J4937" s="50">
        <f>IF(D4937="","",MIN(D4937,MAX(0,I4937-F4937)))</f>
        <v/>
      </c>
      <c r="K4937" s="50">
        <f>IF(D4937="","",MAX(0,D4937+F4937-I4937))</f>
        <v/>
      </c>
      <c r="L4937" s="23">
        <f>IF(D4937="","",IF(D4937&lt;=0,"",1+COUNTIFS($D$4906:$D$5005,"&gt;0",$E$4906:$E$5005,"&gt;"&amp;E4937)))</f>
        <v/>
      </c>
      <c r="M4937" s="23">
        <f>IF(D4937="","",IF(AND(K4937&gt;0,L4937=1),"Yes","No"))</f>
        <v/>
      </c>
      <c r="N4937" s="50">
        <f>IF(D4937="","",N4837+F4937)</f>
        <v/>
      </c>
      <c r="O4937" s="49">
        <f>IF(D4937="","",IF(AND(K4937=0,K4837&gt;0),C4937,""))</f>
        <v/>
      </c>
    </row>
    <row r="4938">
      <c r="A4938" s="47">
        <f>IF(B4938="","",DATE(YEAR('Debt Inputs'!$E$2),MONTH('Debt Inputs'!$E$2)+49,1))</f>
        <v/>
      </c>
      <c r="B4938" s="18">
        <f>IF('Debt Inputs'!A38="","",'Debt Inputs'!A38)</f>
        <v/>
      </c>
      <c r="C4938" s="19">
        <f>IF(B4938="","",IFERROR(VLOOKUP(B4938,'Debt Inputs'!$A$6:$M$105,2,FALSE),""))</f>
        <v/>
      </c>
      <c r="D4938" s="48">
        <f>IF(B4938="","",K4838)</f>
        <v/>
      </c>
      <c r="E4938" s="21">
        <f>IF(B4938="","",IFERROR(VLOOKUP(B4938,'Debt Inputs'!$A$6:$M$105,5,FALSE),0))</f>
        <v/>
      </c>
      <c r="F4938" s="48">
        <f>IF(D4938="","",IFERROR(D4938*E4938/12,0))</f>
        <v/>
      </c>
      <c r="G4938" s="48">
        <f>IF(D4938="","",MIN(IFERROR(VLOOKUP(B4938,'Debt Inputs'!$A$6:$M$105,7,FALSE),0),D4938+F4938))</f>
        <v/>
      </c>
      <c r="H4938" s="48">
        <f>IF(D4938="","",IF(L4938=1,MAX(0,'Debt Inputs'!$B$2-SUM($G$4906:$G$5005)),0))</f>
        <v/>
      </c>
      <c r="I4938" s="48">
        <f>IF(D4938="","",MIN(D4938+F4938,G4938+H4938))</f>
        <v/>
      </c>
      <c r="J4938" s="48">
        <f>IF(D4938="","",MIN(D4938,MAX(0,I4938-F4938)))</f>
        <v/>
      </c>
      <c r="K4938" s="48">
        <f>IF(D4938="","",MAX(0,D4938+F4938-I4938))</f>
        <v/>
      </c>
      <c r="L4938" s="18">
        <f>IF(D4938="","",IF(D4938&lt;=0,"",1+COUNTIFS($D$4906:$D$5005,"&gt;0",$E$4906:$E$5005,"&gt;"&amp;E4938)))</f>
        <v/>
      </c>
      <c r="M4938" s="18">
        <f>IF(D4938="","",IF(AND(K4938&gt;0,L4938=1),"Yes","No"))</f>
        <v/>
      </c>
      <c r="N4938" s="48">
        <f>IF(D4938="","",N4838+F4938)</f>
        <v/>
      </c>
      <c r="O4938" s="47">
        <f>IF(D4938="","",IF(AND(K4938=0,K4838&gt;0),C4938,""))</f>
        <v/>
      </c>
    </row>
    <row r="4939">
      <c r="A4939" s="49">
        <f>IF(B4939="","",DATE(YEAR('Debt Inputs'!$E$2),MONTH('Debt Inputs'!$E$2)+49,1))</f>
        <v/>
      </c>
      <c r="B4939" s="23">
        <f>IF('Debt Inputs'!A39="","",'Debt Inputs'!A39)</f>
        <v/>
      </c>
      <c r="C4939" s="24">
        <f>IF(B4939="","",IFERROR(VLOOKUP(B4939,'Debt Inputs'!$A$6:$M$105,2,FALSE),""))</f>
        <v/>
      </c>
      <c r="D4939" s="50">
        <f>IF(B4939="","",K4839)</f>
        <v/>
      </c>
      <c r="E4939" s="26">
        <f>IF(B4939="","",IFERROR(VLOOKUP(B4939,'Debt Inputs'!$A$6:$M$105,5,FALSE),0))</f>
        <v/>
      </c>
      <c r="F4939" s="50">
        <f>IF(D4939="","",IFERROR(D4939*E4939/12,0))</f>
        <v/>
      </c>
      <c r="G4939" s="50">
        <f>IF(D4939="","",MIN(IFERROR(VLOOKUP(B4939,'Debt Inputs'!$A$6:$M$105,7,FALSE),0),D4939+F4939))</f>
        <v/>
      </c>
      <c r="H4939" s="50">
        <f>IF(D4939="","",IF(L4939=1,MAX(0,'Debt Inputs'!$B$2-SUM($G$4906:$G$5005)),0))</f>
        <v/>
      </c>
      <c r="I4939" s="50">
        <f>IF(D4939="","",MIN(D4939+F4939,G4939+H4939))</f>
        <v/>
      </c>
      <c r="J4939" s="50">
        <f>IF(D4939="","",MIN(D4939,MAX(0,I4939-F4939)))</f>
        <v/>
      </c>
      <c r="K4939" s="50">
        <f>IF(D4939="","",MAX(0,D4939+F4939-I4939))</f>
        <v/>
      </c>
      <c r="L4939" s="23">
        <f>IF(D4939="","",IF(D4939&lt;=0,"",1+COUNTIFS($D$4906:$D$5005,"&gt;0",$E$4906:$E$5005,"&gt;"&amp;E4939)))</f>
        <v/>
      </c>
      <c r="M4939" s="23">
        <f>IF(D4939="","",IF(AND(K4939&gt;0,L4939=1),"Yes","No"))</f>
        <v/>
      </c>
      <c r="N4939" s="50">
        <f>IF(D4939="","",N4839+F4939)</f>
        <v/>
      </c>
      <c r="O4939" s="49">
        <f>IF(D4939="","",IF(AND(K4939=0,K4839&gt;0),C4939,""))</f>
        <v/>
      </c>
    </row>
    <row r="4940">
      <c r="A4940" s="47">
        <f>IF(B4940="","",DATE(YEAR('Debt Inputs'!$E$2),MONTH('Debt Inputs'!$E$2)+49,1))</f>
        <v/>
      </c>
      <c r="B4940" s="18">
        <f>IF('Debt Inputs'!A40="","",'Debt Inputs'!A40)</f>
        <v/>
      </c>
      <c r="C4940" s="19">
        <f>IF(B4940="","",IFERROR(VLOOKUP(B4940,'Debt Inputs'!$A$6:$M$105,2,FALSE),""))</f>
        <v/>
      </c>
      <c r="D4940" s="48">
        <f>IF(B4940="","",K4840)</f>
        <v/>
      </c>
      <c r="E4940" s="21">
        <f>IF(B4940="","",IFERROR(VLOOKUP(B4940,'Debt Inputs'!$A$6:$M$105,5,FALSE),0))</f>
        <v/>
      </c>
      <c r="F4940" s="48">
        <f>IF(D4940="","",IFERROR(D4940*E4940/12,0))</f>
        <v/>
      </c>
      <c r="G4940" s="48">
        <f>IF(D4940="","",MIN(IFERROR(VLOOKUP(B4940,'Debt Inputs'!$A$6:$M$105,7,FALSE),0),D4940+F4940))</f>
        <v/>
      </c>
      <c r="H4940" s="48">
        <f>IF(D4940="","",IF(L4940=1,MAX(0,'Debt Inputs'!$B$2-SUM($G$4906:$G$5005)),0))</f>
        <v/>
      </c>
      <c r="I4940" s="48">
        <f>IF(D4940="","",MIN(D4940+F4940,G4940+H4940))</f>
        <v/>
      </c>
      <c r="J4940" s="48">
        <f>IF(D4940="","",MIN(D4940,MAX(0,I4940-F4940)))</f>
        <v/>
      </c>
      <c r="K4940" s="48">
        <f>IF(D4940="","",MAX(0,D4940+F4940-I4940))</f>
        <v/>
      </c>
      <c r="L4940" s="18">
        <f>IF(D4940="","",IF(D4940&lt;=0,"",1+COUNTIFS($D$4906:$D$5005,"&gt;0",$E$4906:$E$5005,"&gt;"&amp;E4940)))</f>
        <v/>
      </c>
      <c r="M4940" s="18">
        <f>IF(D4940="","",IF(AND(K4940&gt;0,L4940=1),"Yes","No"))</f>
        <v/>
      </c>
      <c r="N4940" s="48">
        <f>IF(D4940="","",N4840+F4940)</f>
        <v/>
      </c>
      <c r="O4940" s="47">
        <f>IF(D4940="","",IF(AND(K4940=0,K4840&gt;0),C4940,""))</f>
        <v/>
      </c>
    </row>
    <row r="4941">
      <c r="A4941" s="49">
        <f>IF(B4941="","",DATE(YEAR('Debt Inputs'!$E$2),MONTH('Debt Inputs'!$E$2)+49,1))</f>
        <v/>
      </c>
      <c r="B4941" s="23">
        <f>IF('Debt Inputs'!A41="","",'Debt Inputs'!A41)</f>
        <v/>
      </c>
      <c r="C4941" s="24">
        <f>IF(B4941="","",IFERROR(VLOOKUP(B4941,'Debt Inputs'!$A$6:$M$105,2,FALSE),""))</f>
        <v/>
      </c>
      <c r="D4941" s="50">
        <f>IF(B4941="","",K4841)</f>
        <v/>
      </c>
      <c r="E4941" s="26">
        <f>IF(B4941="","",IFERROR(VLOOKUP(B4941,'Debt Inputs'!$A$6:$M$105,5,FALSE),0))</f>
        <v/>
      </c>
      <c r="F4941" s="50">
        <f>IF(D4941="","",IFERROR(D4941*E4941/12,0))</f>
        <v/>
      </c>
      <c r="G4941" s="50">
        <f>IF(D4941="","",MIN(IFERROR(VLOOKUP(B4941,'Debt Inputs'!$A$6:$M$105,7,FALSE),0),D4941+F4941))</f>
        <v/>
      </c>
      <c r="H4941" s="50">
        <f>IF(D4941="","",IF(L4941=1,MAX(0,'Debt Inputs'!$B$2-SUM($G$4906:$G$5005)),0))</f>
        <v/>
      </c>
      <c r="I4941" s="50">
        <f>IF(D4941="","",MIN(D4941+F4941,G4941+H4941))</f>
        <v/>
      </c>
      <c r="J4941" s="50">
        <f>IF(D4941="","",MIN(D4941,MAX(0,I4941-F4941)))</f>
        <v/>
      </c>
      <c r="K4941" s="50">
        <f>IF(D4941="","",MAX(0,D4941+F4941-I4941))</f>
        <v/>
      </c>
      <c r="L4941" s="23">
        <f>IF(D4941="","",IF(D4941&lt;=0,"",1+COUNTIFS($D$4906:$D$5005,"&gt;0",$E$4906:$E$5005,"&gt;"&amp;E4941)))</f>
        <v/>
      </c>
      <c r="M4941" s="23">
        <f>IF(D4941="","",IF(AND(K4941&gt;0,L4941=1),"Yes","No"))</f>
        <v/>
      </c>
      <c r="N4941" s="50">
        <f>IF(D4941="","",N4841+F4941)</f>
        <v/>
      </c>
      <c r="O4941" s="49">
        <f>IF(D4941="","",IF(AND(K4941=0,K4841&gt;0),C4941,""))</f>
        <v/>
      </c>
    </row>
    <row r="4942">
      <c r="A4942" s="47">
        <f>IF(B4942="","",DATE(YEAR('Debt Inputs'!$E$2),MONTH('Debt Inputs'!$E$2)+49,1))</f>
        <v/>
      </c>
      <c r="B4942" s="18">
        <f>IF('Debt Inputs'!A42="","",'Debt Inputs'!A42)</f>
        <v/>
      </c>
      <c r="C4942" s="19">
        <f>IF(B4942="","",IFERROR(VLOOKUP(B4942,'Debt Inputs'!$A$6:$M$105,2,FALSE),""))</f>
        <v/>
      </c>
      <c r="D4942" s="48">
        <f>IF(B4942="","",K4842)</f>
        <v/>
      </c>
      <c r="E4942" s="21">
        <f>IF(B4942="","",IFERROR(VLOOKUP(B4942,'Debt Inputs'!$A$6:$M$105,5,FALSE),0))</f>
        <v/>
      </c>
      <c r="F4942" s="48">
        <f>IF(D4942="","",IFERROR(D4942*E4942/12,0))</f>
        <v/>
      </c>
      <c r="G4942" s="48">
        <f>IF(D4942="","",MIN(IFERROR(VLOOKUP(B4942,'Debt Inputs'!$A$6:$M$105,7,FALSE),0),D4942+F4942))</f>
        <v/>
      </c>
      <c r="H4942" s="48">
        <f>IF(D4942="","",IF(L4942=1,MAX(0,'Debt Inputs'!$B$2-SUM($G$4906:$G$5005)),0))</f>
        <v/>
      </c>
      <c r="I4942" s="48">
        <f>IF(D4942="","",MIN(D4942+F4942,G4942+H4942))</f>
        <v/>
      </c>
      <c r="J4942" s="48">
        <f>IF(D4942="","",MIN(D4942,MAX(0,I4942-F4942)))</f>
        <v/>
      </c>
      <c r="K4942" s="48">
        <f>IF(D4942="","",MAX(0,D4942+F4942-I4942))</f>
        <v/>
      </c>
      <c r="L4942" s="18">
        <f>IF(D4942="","",IF(D4942&lt;=0,"",1+COUNTIFS($D$4906:$D$5005,"&gt;0",$E$4906:$E$5005,"&gt;"&amp;E4942)))</f>
        <v/>
      </c>
      <c r="M4942" s="18">
        <f>IF(D4942="","",IF(AND(K4942&gt;0,L4942=1),"Yes","No"))</f>
        <v/>
      </c>
      <c r="N4942" s="48">
        <f>IF(D4942="","",N4842+F4942)</f>
        <v/>
      </c>
      <c r="O4942" s="47">
        <f>IF(D4942="","",IF(AND(K4942=0,K4842&gt;0),C4942,""))</f>
        <v/>
      </c>
    </row>
    <row r="4943">
      <c r="A4943" s="49">
        <f>IF(B4943="","",DATE(YEAR('Debt Inputs'!$E$2),MONTH('Debt Inputs'!$E$2)+49,1))</f>
        <v/>
      </c>
      <c r="B4943" s="23">
        <f>IF('Debt Inputs'!A43="","",'Debt Inputs'!A43)</f>
        <v/>
      </c>
      <c r="C4943" s="24">
        <f>IF(B4943="","",IFERROR(VLOOKUP(B4943,'Debt Inputs'!$A$6:$M$105,2,FALSE),""))</f>
        <v/>
      </c>
      <c r="D4943" s="50">
        <f>IF(B4943="","",K4843)</f>
        <v/>
      </c>
      <c r="E4943" s="26">
        <f>IF(B4943="","",IFERROR(VLOOKUP(B4943,'Debt Inputs'!$A$6:$M$105,5,FALSE),0))</f>
        <v/>
      </c>
      <c r="F4943" s="50">
        <f>IF(D4943="","",IFERROR(D4943*E4943/12,0))</f>
        <v/>
      </c>
      <c r="G4943" s="50">
        <f>IF(D4943="","",MIN(IFERROR(VLOOKUP(B4943,'Debt Inputs'!$A$6:$M$105,7,FALSE),0),D4943+F4943))</f>
        <v/>
      </c>
      <c r="H4943" s="50">
        <f>IF(D4943="","",IF(L4943=1,MAX(0,'Debt Inputs'!$B$2-SUM($G$4906:$G$5005)),0))</f>
        <v/>
      </c>
      <c r="I4943" s="50">
        <f>IF(D4943="","",MIN(D4943+F4943,G4943+H4943))</f>
        <v/>
      </c>
      <c r="J4943" s="50">
        <f>IF(D4943="","",MIN(D4943,MAX(0,I4943-F4943)))</f>
        <v/>
      </c>
      <c r="K4943" s="50">
        <f>IF(D4943="","",MAX(0,D4943+F4943-I4943))</f>
        <v/>
      </c>
      <c r="L4943" s="23">
        <f>IF(D4943="","",IF(D4943&lt;=0,"",1+COUNTIFS($D$4906:$D$5005,"&gt;0",$E$4906:$E$5005,"&gt;"&amp;E4943)))</f>
        <v/>
      </c>
      <c r="M4943" s="23">
        <f>IF(D4943="","",IF(AND(K4943&gt;0,L4943=1),"Yes","No"))</f>
        <v/>
      </c>
      <c r="N4943" s="50">
        <f>IF(D4943="","",N4843+F4943)</f>
        <v/>
      </c>
      <c r="O4943" s="49">
        <f>IF(D4943="","",IF(AND(K4943=0,K4843&gt;0),C4943,""))</f>
        <v/>
      </c>
    </row>
    <row r="4944">
      <c r="A4944" s="47">
        <f>IF(B4944="","",DATE(YEAR('Debt Inputs'!$E$2),MONTH('Debt Inputs'!$E$2)+49,1))</f>
        <v/>
      </c>
      <c r="B4944" s="18">
        <f>IF('Debt Inputs'!A44="","",'Debt Inputs'!A44)</f>
        <v/>
      </c>
      <c r="C4944" s="19">
        <f>IF(B4944="","",IFERROR(VLOOKUP(B4944,'Debt Inputs'!$A$6:$M$105,2,FALSE),""))</f>
        <v/>
      </c>
      <c r="D4944" s="48">
        <f>IF(B4944="","",K4844)</f>
        <v/>
      </c>
      <c r="E4944" s="21">
        <f>IF(B4944="","",IFERROR(VLOOKUP(B4944,'Debt Inputs'!$A$6:$M$105,5,FALSE),0))</f>
        <v/>
      </c>
      <c r="F4944" s="48">
        <f>IF(D4944="","",IFERROR(D4944*E4944/12,0))</f>
        <v/>
      </c>
      <c r="G4944" s="48">
        <f>IF(D4944="","",MIN(IFERROR(VLOOKUP(B4944,'Debt Inputs'!$A$6:$M$105,7,FALSE),0),D4944+F4944))</f>
        <v/>
      </c>
      <c r="H4944" s="48">
        <f>IF(D4944="","",IF(L4944=1,MAX(0,'Debt Inputs'!$B$2-SUM($G$4906:$G$5005)),0))</f>
        <v/>
      </c>
      <c r="I4944" s="48">
        <f>IF(D4944="","",MIN(D4944+F4944,G4944+H4944))</f>
        <v/>
      </c>
      <c r="J4944" s="48">
        <f>IF(D4944="","",MIN(D4944,MAX(0,I4944-F4944)))</f>
        <v/>
      </c>
      <c r="K4944" s="48">
        <f>IF(D4944="","",MAX(0,D4944+F4944-I4944))</f>
        <v/>
      </c>
      <c r="L4944" s="18">
        <f>IF(D4944="","",IF(D4944&lt;=0,"",1+COUNTIFS($D$4906:$D$5005,"&gt;0",$E$4906:$E$5005,"&gt;"&amp;E4944)))</f>
        <v/>
      </c>
      <c r="M4944" s="18">
        <f>IF(D4944="","",IF(AND(K4944&gt;0,L4944=1),"Yes","No"))</f>
        <v/>
      </c>
      <c r="N4944" s="48">
        <f>IF(D4944="","",N4844+F4944)</f>
        <v/>
      </c>
      <c r="O4944" s="47">
        <f>IF(D4944="","",IF(AND(K4944=0,K4844&gt;0),C4944,""))</f>
        <v/>
      </c>
    </row>
    <row r="4945">
      <c r="A4945" s="49">
        <f>IF(B4945="","",DATE(YEAR('Debt Inputs'!$E$2),MONTH('Debt Inputs'!$E$2)+49,1))</f>
        <v/>
      </c>
      <c r="B4945" s="23">
        <f>IF('Debt Inputs'!A45="","",'Debt Inputs'!A45)</f>
        <v/>
      </c>
      <c r="C4945" s="24">
        <f>IF(B4945="","",IFERROR(VLOOKUP(B4945,'Debt Inputs'!$A$6:$M$105,2,FALSE),""))</f>
        <v/>
      </c>
      <c r="D4945" s="50">
        <f>IF(B4945="","",K4845)</f>
        <v/>
      </c>
      <c r="E4945" s="26">
        <f>IF(B4945="","",IFERROR(VLOOKUP(B4945,'Debt Inputs'!$A$6:$M$105,5,FALSE),0))</f>
        <v/>
      </c>
      <c r="F4945" s="50">
        <f>IF(D4945="","",IFERROR(D4945*E4945/12,0))</f>
        <v/>
      </c>
      <c r="G4945" s="50">
        <f>IF(D4945="","",MIN(IFERROR(VLOOKUP(B4945,'Debt Inputs'!$A$6:$M$105,7,FALSE),0),D4945+F4945))</f>
        <v/>
      </c>
      <c r="H4945" s="50">
        <f>IF(D4945="","",IF(L4945=1,MAX(0,'Debt Inputs'!$B$2-SUM($G$4906:$G$5005)),0))</f>
        <v/>
      </c>
      <c r="I4945" s="50">
        <f>IF(D4945="","",MIN(D4945+F4945,G4945+H4945))</f>
        <v/>
      </c>
      <c r="J4945" s="50">
        <f>IF(D4945="","",MIN(D4945,MAX(0,I4945-F4945)))</f>
        <v/>
      </c>
      <c r="K4945" s="50">
        <f>IF(D4945="","",MAX(0,D4945+F4945-I4945))</f>
        <v/>
      </c>
      <c r="L4945" s="23">
        <f>IF(D4945="","",IF(D4945&lt;=0,"",1+COUNTIFS($D$4906:$D$5005,"&gt;0",$E$4906:$E$5005,"&gt;"&amp;E4945)))</f>
        <v/>
      </c>
      <c r="M4945" s="23">
        <f>IF(D4945="","",IF(AND(K4945&gt;0,L4945=1),"Yes","No"))</f>
        <v/>
      </c>
      <c r="N4945" s="50">
        <f>IF(D4945="","",N4845+F4945)</f>
        <v/>
      </c>
      <c r="O4945" s="49">
        <f>IF(D4945="","",IF(AND(K4945=0,K4845&gt;0),C4945,""))</f>
        <v/>
      </c>
    </row>
    <row r="4946">
      <c r="A4946" s="47">
        <f>IF(B4946="","",DATE(YEAR('Debt Inputs'!$E$2),MONTH('Debt Inputs'!$E$2)+49,1))</f>
        <v/>
      </c>
      <c r="B4946" s="18">
        <f>IF('Debt Inputs'!A46="","",'Debt Inputs'!A46)</f>
        <v/>
      </c>
      <c r="C4946" s="19">
        <f>IF(B4946="","",IFERROR(VLOOKUP(B4946,'Debt Inputs'!$A$6:$M$105,2,FALSE),""))</f>
        <v/>
      </c>
      <c r="D4946" s="48">
        <f>IF(B4946="","",K4846)</f>
        <v/>
      </c>
      <c r="E4946" s="21">
        <f>IF(B4946="","",IFERROR(VLOOKUP(B4946,'Debt Inputs'!$A$6:$M$105,5,FALSE),0))</f>
        <v/>
      </c>
      <c r="F4946" s="48">
        <f>IF(D4946="","",IFERROR(D4946*E4946/12,0))</f>
        <v/>
      </c>
      <c r="G4946" s="48">
        <f>IF(D4946="","",MIN(IFERROR(VLOOKUP(B4946,'Debt Inputs'!$A$6:$M$105,7,FALSE),0),D4946+F4946))</f>
        <v/>
      </c>
      <c r="H4946" s="48">
        <f>IF(D4946="","",IF(L4946=1,MAX(0,'Debt Inputs'!$B$2-SUM($G$4906:$G$5005)),0))</f>
        <v/>
      </c>
      <c r="I4946" s="48">
        <f>IF(D4946="","",MIN(D4946+F4946,G4946+H4946))</f>
        <v/>
      </c>
      <c r="J4946" s="48">
        <f>IF(D4946="","",MIN(D4946,MAX(0,I4946-F4946)))</f>
        <v/>
      </c>
      <c r="K4946" s="48">
        <f>IF(D4946="","",MAX(0,D4946+F4946-I4946))</f>
        <v/>
      </c>
      <c r="L4946" s="18">
        <f>IF(D4946="","",IF(D4946&lt;=0,"",1+COUNTIFS($D$4906:$D$5005,"&gt;0",$E$4906:$E$5005,"&gt;"&amp;E4946)))</f>
        <v/>
      </c>
      <c r="M4946" s="18">
        <f>IF(D4946="","",IF(AND(K4946&gt;0,L4946=1),"Yes","No"))</f>
        <v/>
      </c>
      <c r="N4946" s="48">
        <f>IF(D4946="","",N4846+F4946)</f>
        <v/>
      </c>
      <c r="O4946" s="47">
        <f>IF(D4946="","",IF(AND(K4946=0,K4846&gt;0),C4946,""))</f>
        <v/>
      </c>
    </row>
    <row r="4947">
      <c r="A4947" s="49">
        <f>IF(B4947="","",DATE(YEAR('Debt Inputs'!$E$2),MONTH('Debt Inputs'!$E$2)+49,1))</f>
        <v/>
      </c>
      <c r="B4947" s="23">
        <f>IF('Debt Inputs'!A47="","",'Debt Inputs'!A47)</f>
        <v/>
      </c>
      <c r="C4947" s="24">
        <f>IF(B4947="","",IFERROR(VLOOKUP(B4947,'Debt Inputs'!$A$6:$M$105,2,FALSE),""))</f>
        <v/>
      </c>
      <c r="D4947" s="50">
        <f>IF(B4947="","",K4847)</f>
        <v/>
      </c>
      <c r="E4947" s="26">
        <f>IF(B4947="","",IFERROR(VLOOKUP(B4947,'Debt Inputs'!$A$6:$M$105,5,FALSE),0))</f>
        <v/>
      </c>
      <c r="F4947" s="50">
        <f>IF(D4947="","",IFERROR(D4947*E4947/12,0))</f>
        <v/>
      </c>
      <c r="G4947" s="50">
        <f>IF(D4947="","",MIN(IFERROR(VLOOKUP(B4947,'Debt Inputs'!$A$6:$M$105,7,FALSE),0),D4947+F4947))</f>
        <v/>
      </c>
      <c r="H4947" s="50">
        <f>IF(D4947="","",IF(L4947=1,MAX(0,'Debt Inputs'!$B$2-SUM($G$4906:$G$5005)),0))</f>
        <v/>
      </c>
      <c r="I4947" s="50">
        <f>IF(D4947="","",MIN(D4947+F4947,G4947+H4947))</f>
        <v/>
      </c>
      <c r="J4947" s="50">
        <f>IF(D4947="","",MIN(D4947,MAX(0,I4947-F4947)))</f>
        <v/>
      </c>
      <c r="K4947" s="50">
        <f>IF(D4947="","",MAX(0,D4947+F4947-I4947))</f>
        <v/>
      </c>
      <c r="L4947" s="23">
        <f>IF(D4947="","",IF(D4947&lt;=0,"",1+COUNTIFS($D$4906:$D$5005,"&gt;0",$E$4906:$E$5005,"&gt;"&amp;E4947)))</f>
        <v/>
      </c>
      <c r="M4947" s="23">
        <f>IF(D4947="","",IF(AND(K4947&gt;0,L4947=1),"Yes","No"))</f>
        <v/>
      </c>
      <c r="N4947" s="50">
        <f>IF(D4947="","",N4847+F4947)</f>
        <v/>
      </c>
      <c r="O4947" s="49">
        <f>IF(D4947="","",IF(AND(K4947=0,K4847&gt;0),C4947,""))</f>
        <v/>
      </c>
    </row>
    <row r="4948">
      <c r="A4948" s="47">
        <f>IF(B4948="","",DATE(YEAR('Debt Inputs'!$E$2),MONTH('Debt Inputs'!$E$2)+49,1))</f>
        <v/>
      </c>
      <c r="B4948" s="18">
        <f>IF('Debt Inputs'!A48="","",'Debt Inputs'!A48)</f>
        <v/>
      </c>
      <c r="C4948" s="19">
        <f>IF(B4948="","",IFERROR(VLOOKUP(B4948,'Debt Inputs'!$A$6:$M$105,2,FALSE),""))</f>
        <v/>
      </c>
      <c r="D4948" s="48">
        <f>IF(B4948="","",K4848)</f>
        <v/>
      </c>
      <c r="E4948" s="21">
        <f>IF(B4948="","",IFERROR(VLOOKUP(B4948,'Debt Inputs'!$A$6:$M$105,5,FALSE),0))</f>
        <v/>
      </c>
      <c r="F4948" s="48">
        <f>IF(D4948="","",IFERROR(D4948*E4948/12,0))</f>
        <v/>
      </c>
      <c r="G4948" s="48">
        <f>IF(D4948="","",MIN(IFERROR(VLOOKUP(B4948,'Debt Inputs'!$A$6:$M$105,7,FALSE),0),D4948+F4948))</f>
        <v/>
      </c>
      <c r="H4948" s="48">
        <f>IF(D4948="","",IF(L4948=1,MAX(0,'Debt Inputs'!$B$2-SUM($G$4906:$G$5005)),0))</f>
        <v/>
      </c>
      <c r="I4948" s="48">
        <f>IF(D4948="","",MIN(D4948+F4948,G4948+H4948))</f>
        <v/>
      </c>
      <c r="J4948" s="48">
        <f>IF(D4948="","",MIN(D4948,MAX(0,I4948-F4948)))</f>
        <v/>
      </c>
      <c r="K4948" s="48">
        <f>IF(D4948="","",MAX(0,D4948+F4948-I4948))</f>
        <v/>
      </c>
      <c r="L4948" s="18">
        <f>IF(D4948="","",IF(D4948&lt;=0,"",1+COUNTIFS($D$4906:$D$5005,"&gt;0",$E$4906:$E$5005,"&gt;"&amp;E4948)))</f>
        <v/>
      </c>
      <c r="M4948" s="18">
        <f>IF(D4948="","",IF(AND(K4948&gt;0,L4948=1),"Yes","No"))</f>
        <v/>
      </c>
      <c r="N4948" s="48">
        <f>IF(D4948="","",N4848+F4948)</f>
        <v/>
      </c>
      <c r="O4948" s="47">
        <f>IF(D4948="","",IF(AND(K4948=0,K4848&gt;0),C4948,""))</f>
        <v/>
      </c>
    </row>
    <row r="4949">
      <c r="A4949" s="49">
        <f>IF(B4949="","",DATE(YEAR('Debt Inputs'!$E$2),MONTH('Debt Inputs'!$E$2)+49,1))</f>
        <v/>
      </c>
      <c r="B4949" s="23">
        <f>IF('Debt Inputs'!A49="","",'Debt Inputs'!A49)</f>
        <v/>
      </c>
      <c r="C4949" s="24">
        <f>IF(B4949="","",IFERROR(VLOOKUP(B4949,'Debt Inputs'!$A$6:$M$105,2,FALSE),""))</f>
        <v/>
      </c>
      <c r="D4949" s="50">
        <f>IF(B4949="","",K4849)</f>
        <v/>
      </c>
      <c r="E4949" s="26">
        <f>IF(B4949="","",IFERROR(VLOOKUP(B4949,'Debt Inputs'!$A$6:$M$105,5,FALSE),0))</f>
        <v/>
      </c>
      <c r="F4949" s="50">
        <f>IF(D4949="","",IFERROR(D4949*E4949/12,0))</f>
        <v/>
      </c>
      <c r="G4949" s="50">
        <f>IF(D4949="","",MIN(IFERROR(VLOOKUP(B4949,'Debt Inputs'!$A$6:$M$105,7,FALSE),0),D4949+F4949))</f>
        <v/>
      </c>
      <c r="H4949" s="50">
        <f>IF(D4949="","",IF(L4949=1,MAX(0,'Debt Inputs'!$B$2-SUM($G$4906:$G$5005)),0))</f>
        <v/>
      </c>
      <c r="I4949" s="50">
        <f>IF(D4949="","",MIN(D4949+F4949,G4949+H4949))</f>
        <v/>
      </c>
      <c r="J4949" s="50">
        <f>IF(D4949="","",MIN(D4949,MAX(0,I4949-F4949)))</f>
        <v/>
      </c>
      <c r="K4949" s="50">
        <f>IF(D4949="","",MAX(0,D4949+F4949-I4949))</f>
        <v/>
      </c>
      <c r="L4949" s="23">
        <f>IF(D4949="","",IF(D4949&lt;=0,"",1+COUNTIFS($D$4906:$D$5005,"&gt;0",$E$4906:$E$5005,"&gt;"&amp;E4949)))</f>
        <v/>
      </c>
      <c r="M4949" s="23">
        <f>IF(D4949="","",IF(AND(K4949&gt;0,L4949=1),"Yes","No"))</f>
        <v/>
      </c>
      <c r="N4949" s="50">
        <f>IF(D4949="","",N4849+F4949)</f>
        <v/>
      </c>
      <c r="O4949" s="49">
        <f>IF(D4949="","",IF(AND(K4949=0,K4849&gt;0),C4949,""))</f>
        <v/>
      </c>
    </row>
    <row r="4950">
      <c r="A4950" s="47">
        <f>IF(B4950="","",DATE(YEAR('Debt Inputs'!$E$2),MONTH('Debt Inputs'!$E$2)+49,1))</f>
        <v/>
      </c>
      <c r="B4950" s="18">
        <f>IF('Debt Inputs'!A50="","",'Debt Inputs'!A50)</f>
        <v/>
      </c>
      <c r="C4950" s="19">
        <f>IF(B4950="","",IFERROR(VLOOKUP(B4950,'Debt Inputs'!$A$6:$M$105,2,FALSE),""))</f>
        <v/>
      </c>
      <c r="D4950" s="48">
        <f>IF(B4950="","",K4850)</f>
        <v/>
      </c>
      <c r="E4950" s="21">
        <f>IF(B4950="","",IFERROR(VLOOKUP(B4950,'Debt Inputs'!$A$6:$M$105,5,FALSE),0))</f>
        <v/>
      </c>
      <c r="F4950" s="48">
        <f>IF(D4950="","",IFERROR(D4950*E4950/12,0))</f>
        <v/>
      </c>
      <c r="G4950" s="48">
        <f>IF(D4950="","",MIN(IFERROR(VLOOKUP(B4950,'Debt Inputs'!$A$6:$M$105,7,FALSE),0),D4950+F4950))</f>
        <v/>
      </c>
      <c r="H4950" s="48">
        <f>IF(D4950="","",IF(L4950=1,MAX(0,'Debt Inputs'!$B$2-SUM($G$4906:$G$5005)),0))</f>
        <v/>
      </c>
      <c r="I4950" s="48">
        <f>IF(D4950="","",MIN(D4950+F4950,G4950+H4950))</f>
        <v/>
      </c>
      <c r="J4950" s="48">
        <f>IF(D4950="","",MIN(D4950,MAX(0,I4950-F4950)))</f>
        <v/>
      </c>
      <c r="K4950" s="48">
        <f>IF(D4950="","",MAX(0,D4950+F4950-I4950))</f>
        <v/>
      </c>
      <c r="L4950" s="18">
        <f>IF(D4950="","",IF(D4950&lt;=0,"",1+COUNTIFS($D$4906:$D$5005,"&gt;0",$E$4906:$E$5005,"&gt;"&amp;E4950)))</f>
        <v/>
      </c>
      <c r="M4950" s="18">
        <f>IF(D4950="","",IF(AND(K4950&gt;0,L4950=1),"Yes","No"))</f>
        <v/>
      </c>
      <c r="N4950" s="48">
        <f>IF(D4950="","",N4850+F4950)</f>
        <v/>
      </c>
      <c r="O4950" s="47">
        <f>IF(D4950="","",IF(AND(K4950=0,K4850&gt;0),C4950,""))</f>
        <v/>
      </c>
    </row>
    <row r="4951">
      <c r="A4951" s="49">
        <f>IF(B4951="","",DATE(YEAR('Debt Inputs'!$E$2),MONTH('Debt Inputs'!$E$2)+49,1))</f>
        <v/>
      </c>
      <c r="B4951" s="23">
        <f>IF('Debt Inputs'!A51="","",'Debt Inputs'!A51)</f>
        <v/>
      </c>
      <c r="C4951" s="24">
        <f>IF(B4951="","",IFERROR(VLOOKUP(B4951,'Debt Inputs'!$A$6:$M$105,2,FALSE),""))</f>
        <v/>
      </c>
      <c r="D4951" s="50">
        <f>IF(B4951="","",K4851)</f>
        <v/>
      </c>
      <c r="E4951" s="26">
        <f>IF(B4951="","",IFERROR(VLOOKUP(B4951,'Debt Inputs'!$A$6:$M$105,5,FALSE),0))</f>
        <v/>
      </c>
      <c r="F4951" s="50">
        <f>IF(D4951="","",IFERROR(D4951*E4951/12,0))</f>
        <v/>
      </c>
      <c r="G4951" s="50">
        <f>IF(D4951="","",MIN(IFERROR(VLOOKUP(B4951,'Debt Inputs'!$A$6:$M$105,7,FALSE),0),D4951+F4951))</f>
        <v/>
      </c>
      <c r="H4951" s="50">
        <f>IF(D4951="","",IF(L4951=1,MAX(0,'Debt Inputs'!$B$2-SUM($G$4906:$G$5005)),0))</f>
        <v/>
      </c>
      <c r="I4951" s="50">
        <f>IF(D4951="","",MIN(D4951+F4951,G4951+H4951))</f>
        <v/>
      </c>
      <c r="J4951" s="50">
        <f>IF(D4951="","",MIN(D4951,MAX(0,I4951-F4951)))</f>
        <v/>
      </c>
      <c r="K4951" s="50">
        <f>IF(D4951="","",MAX(0,D4951+F4951-I4951))</f>
        <v/>
      </c>
      <c r="L4951" s="23">
        <f>IF(D4951="","",IF(D4951&lt;=0,"",1+COUNTIFS($D$4906:$D$5005,"&gt;0",$E$4906:$E$5005,"&gt;"&amp;E4951)))</f>
        <v/>
      </c>
      <c r="M4951" s="23">
        <f>IF(D4951="","",IF(AND(K4951&gt;0,L4951=1),"Yes","No"))</f>
        <v/>
      </c>
      <c r="N4951" s="50">
        <f>IF(D4951="","",N4851+F4951)</f>
        <v/>
      </c>
      <c r="O4951" s="49">
        <f>IF(D4951="","",IF(AND(K4951=0,K4851&gt;0),C4951,""))</f>
        <v/>
      </c>
    </row>
    <row r="4952">
      <c r="A4952" s="47">
        <f>IF(B4952="","",DATE(YEAR('Debt Inputs'!$E$2),MONTH('Debt Inputs'!$E$2)+49,1))</f>
        <v/>
      </c>
      <c r="B4952" s="18">
        <f>IF('Debt Inputs'!A52="","",'Debt Inputs'!A52)</f>
        <v/>
      </c>
      <c r="C4952" s="19">
        <f>IF(B4952="","",IFERROR(VLOOKUP(B4952,'Debt Inputs'!$A$6:$M$105,2,FALSE),""))</f>
        <v/>
      </c>
      <c r="D4952" s="48">
        <f>IF(B4952="","",K4852)</f>
        <v/>
      </c>
      <c r="E4952" s="21">
        <f>IF(B4952="","",IFERROR(VLOOKUP(B4952,'Debt Inputs'!$A$6:$M$105,5,FALSE),0))</f>
        <v/>
      </c>
      <c r="F4952" s="48">
        <f>IF(D4952="","",IFERROR(D4952*E4952/12,0))</f>
        <v/>
      </c>
      <c r="G4952" s="48">
        <f>IF(D4952="","",MIN(IFERROR(VLOOKUP(B4952,'Debt Inputs'!$A$6:$M$105,7,FALSE),0),D4952+F4952))</f>
        <v/>
      </c>
      <c r="H4952" s="48">
        <f>IF(D4952="","",IF(L4952=1,MAX(0,'Debt Inputs'!$B$2-SUM($G$4906:$G$5005)),0))</f>
        <v/>
      </c>
      <c r="I4952" s="48">
        <f>IF(D4952="","",MIN(D4952+F4952,G4952+H4952))</f>
        <v/>
      </c>
      <c r="J4952" s="48">
        <f>IF(D4952="","",MIN(D4952,MAX(0,I4952-F4952)))</f>
        <v/>
      </c>
      <c r="K4952" s="48">
        <f>IF(D4952="","",MAX(0,D4952+F4952-I4952))</f>
        <v/>
      </c>
      <c r="L4952" s="18">
        <f>IF(D4952="","",IF(D4952&lt;=0,"",1+COUNTIFS($D$4906:$D$5005,"&gt;0",$E$4906:$E$5005,"&gt;"&amp;E4952)))</f>
        <v/>
      </c>
      <c r="M4952" s="18">
        <f>IF(D4952="","",IF(AND(K4952&gt;0,L4952=1),"Yes","No"))</f>
        <v/>
      </c>
      <c r="N4952" s="48">
        <f>IF(D4952="","",N4852+F4952)</f>
        <v/>
      </c>
      <c r="O4952" s="47">
        <f>IF(D4952="","",IF(AND(K4952=0,K4852&gt;0),C4952,""))</f>
        <v/>
      </c>
    </row>
    <row r="4953">
      <c r="A4953" s="49">
        <f>IF(B4953="","",DATE(YEAR('Debt Inputs'!$E$2),MONTH('Debt Inputs'!$E$2)+49,1))</f>
        <v/>
      </c>
      <c r="B4953" s="23">
        <f>IF('Debt Inputs'!A53="","",'Debt Inputs'!A53)</f>
        <v/>
      </c>
      <c r="C4953" s="24">
        <f>IF(B4953="","",IFERROR(VLOOKUP(B4953,'Debt Inputs'!$A$6:$M$105,2,FALSE),""))</f>
        <v/>
      </c>
      <c r="D4953" s="50">
        <f>IF(B4953="","",K4853)</f>
        <v/>
      </c>
      <c r="E4953" s="26">
        <f>IF(B4953="","",IFERROR(VLOOKUP(B4953,'Debt Inputs'!$A$6:$M$105,5,FALSE),0))</f>
        <v/>
      </c>
      <c r="F4953" s="50">
        <f>IF(D4953="","",IFERROR(D4953*E4953/12,0))</f>
        <v/>
      </c>
      <c r="G4953" s="50">
        <f>IF(D4953="","",MIN(IFERROR(VLOOKUP(B4953,'Debt Inputs'!$A$6:$M$105,7,FALSE),0),D4953+F4953))</f>
        <v/>
      </c>
      <c r="H4953" s="50">
        <f>IF(D4953="","",IF(L4953=1,MAX(0,'Debt Inputs'!$B$2-SUM($G$4906:$G$5005)),0))</f>
        <v/>
      </c>
      <c r="I4953" s="50">
        <f>IF(D4953="","",MIN(D4953+F4953,G4953+H4953))</f>
        <v/>
      </c>
      <c r="J4953" s="50">
        <f>IF(D4953="","",MIN(D4953,MAX(0,I4953-F4953)))</f>
        <v/>
      </c>
      <c r="K4953" s="50">
        <f>IF(D4953="","",MAX(0,D4953+F4953-I4953))</f>
        <v/>
      </c>
      <c r="L4953" s="23">
        <f>IF(D4953="","",IF(D4953&lt;=0,"",1+COUNTIFS($D$4906:$D$5005,"&gt;0",$E$4906:$E$5005,"&gt;"&amp;E4953)))</f>
        <v/>
      </c>
      <c r="M4953" s="23">
        <f>IF(D4953="","",IF(AND(K4953&gt;0,L4953=1),"Yes","No"))</f>
        <v/>
      </c>
      <c r="N4953" s="50">
        <f>IF(D4953="","",N4853+F4953)</f>
        <v/>
      </c>
      <c r="O4953" s="49">
        <f>IF(D4953="","",IF(AND(K4953=0,K4853&gt;0),C4953,""))</f>
        <v/>
      </c>
    </row>
    <row r="4954">
      <c r="A4954" s="47">
        <f>IF(B4954="","",DATE(YEAR('Debt Inputs'!$E$2),MONTH('Debt Inputs'!$E$2)+49,1))</f>
        <v/>
      </c>
      <c r="B4954" s="18">
        <f>IF('Debt Inputs'!A54="","",'Debt Inputs'!A54)</f>
        <v/>
      </c>
      <c r="C4954" s="19">
        <f>IF(B4954="","",IFERROR(VLOOKUP(B4954,'Debt Inputs'!$A$6:$M$105,2,FALSE),""))</f>
        <v/>
      </c>
      <c r="D4954" s="48">
        <f>IF(B4954="","",K4854)</f>
        <v/>
      </c>
      <c r="E4954" s="21">
        <f>IF(B4954="","",IFERROR(VLOOKUP(B4954,'Debt Inputs'!$A$6:$M$105,5,FALSE),0))</f>
        <v/>
      </c>
      <c r="F4954" s="48">
        <f>IF(D4954="","",IFERROR(D4954*E4954/12,0))</f>
        <v/>
      </c>
      <c r="G4954" s="48">
        <f>IF(D4954="","",MIN(IFERROR(VLOOKUP(B4954,'Debt Inputs'!$A$6:$M$105,7,FALSE),0),D4954+F4954))</f>
        <v/>
      </c>
      <c r="H4954" s="48">
        <f>IF(D4954="","",IF(L4954=1,MAX(0,'Debt Inputs'!$B$2-SUM($G$4906:$G$5005)),0))</f>
        <v/>
      </c>
      <c r="I4954" s="48">
        <f>IF(D4954="","",MIN(D4954+F4954,G4954+H4954))</f>
        <v/>
      </c>
      <c r="J4954" s="48">
        <f>IF(D4954="","",MIN(D4954,MAX(0,I4954-F4954)))</f>
        <v/>
      </c>
      <c r="K4954" s="48">
        <f>IF(D4954="","",MAX(0,D4954+F4954-I4954))</f>
        <v/>
      </c>
      <c r="L4954" s="18">
        <f>IF(D4954="","",IF(D4954&lt;=0,"",1+COUNTIFS($D$4906:$D$5005,"&gt;0",$E$4906:$E$5005,"&gt;"&amp;E4954)))</f>
        <v/>
      </c>
      <c r="M4954" s="18">
        <f>IF(D4954="","",IF(AND(K4954&gt;0,L4954=1),"Yes","No"))</f>
        <v/>
      </c>
      <c r="N4954" s="48">
        <f>IF(D4954="","",N4854+F4954)</f>
        <v/>
      </c>
      <c r="O4954" s="47">
        <f>IF(D4954="","",IF(AND(K4954=0,K4854&gt;0),C4954,""))</f>
        <v/>
      </c>
    </row>
    <row r="4955">
      <c r="A4955" s="49">
        <f>IF(B4955="","",DATE(YEAR('Debt Inputs'!$E$2),MONTH('Debt Inputs'!$E$2)+49,1))</f>
        <v/>
      </c>
      <c r="B4955" s="23">
        <f>IF('Debt Inputs'!A55="","",'Debt Inputs'!A55)</f>
        <v/>
      </c>
      <c r="C4955" s="24">
        <f>IF(B4955="","",IFERROR(VLOOKUP(B4955,'Debt Inputs'!$A$6:$M$105,2,FALSE),""))</f>
        <v/>
      </c>
      <c r="D4955" s="50">
        <f>IF(B4955="","",K4855)</f>
        <v/>
      </c>
      <c r="E4955" s="26">
        <f>IF(B4955="","",IFERROR(VLOOKUP(B4955,'Debt Inputs'!$A$6:$M$105,5,FALSE),0))</f>
        <v/>
      </c>
      <c r="F4955" s="50">
        <f>IF(D4955="","",IFERROR(D4955*E4955/12,0))</f>
        <v/>
      </c>
      <c r="G4955" s="50">
        <f>IF(D4955="","",MIN(IFERROR(VLOOKUP(B4955,'Debt Inputs'!$A$6:$M$105,7,FALSE),0),D4955+F4955))</f>
        <v/>
      </c>
      <c r="H4955" s="50">
        <f>IF(D4955="","",IF(L4955=1,MAX(0,'Debt Inputs'!$B$2-SUM($G$4906:$G$5005)),0))</f>
        <v/>
      </c>
      <c r="I4955" s="50">
        <f>IF(D4955="","",MIN(D4955+F4955,G4955+H4955))</f>
        <v/>
      </c>
      <c r="J4955" s="50">
        <f>IF(D4955="","",MIN(D4955,MAX(0,I4955-F4955)))</f>
        <v/>
      </c>
      <c r="K4955" s="50">
        <f>IF(D4955="","",MAX(0,D4955+F4955-I4955))</f>
        <v/>
      </c>
      <c r="L4955" s="23">
        <f>IF(D4955="","",IF(D4955&lt;=0,"",1+COUNTIFS($D$4906:$D$5005,"&gt;0",$E$4906:$E$5005,"&gt;"&amp;E4955)))</f>
        <v/>
      </c>
      <c r="M4955" s="23">
        <f>IF(D4955="","",IF(AND(K4955&gt;0,L4955=1),"Yes","No"))</f>
        <v/>
      </c>
      <c r="N4955" s="50">
        <f>IF(D4955="","",N4855+F4955)</f>
        <v/>
      </c>
      <c r="O4955" s="49">
        <f>IF(D4955="","",IF(AND(K4955=0,K4855&gt;0),C4955,""))</f>
        <v/>
      </c>
    </row>
    <row r="4956">
      <c r="A4956" s="47">
        <f>IF(B4956="","",DATE(YEAR('Debt Inputs'!$E$2),MONTH('Debt Inputs'!$E$2)+49,1))</f>
        <v/>
      </c>
      <c r="B4956" s="18">
        <f>IF('Debt Inputs'!A56="","",'Debt Inputs'!A56)</f>
        <v/>
      </c>
      <c r="C4956" s="19">
        <f>IF(B4956="","",IFERROR(VLOOKUP(B4956,'Debt Inputs'!$A$6:$M$105,2,FALSE),""))</f>
        <v/>
      </c>
      <c r="D4956" s="48">
        <f>IF(B4956="","",K4856)</f>
        <v/>
      </c>
      <c r="E4956" s="21">
        <f>IF(B4956="","",IFERROR(VLOOKUP(B4956,'Debt Inputs'!$A$6:$M$105,5,FALSE),0))</f>
        <v/>
      </c>
      <c r="F4956" s="48">
        <f>IF(D4956="","",IFERROR(D4956*E4956/12,0))</f>
        <v/>
      </c>
      <c r="G4956" s="48">
        <f>IF(D4956="","",MIN(IFERROR(VLOOKUP(B4956,'Debt Inputs'!$A$6:$M$105,7,FALSE),0),D4956+F4956))</f>
        <v/>
      </c>
      <c r="H4956" s="48">
        <f>IF(D4956="","",IF(L4956=1,MAX(0,'Debt Inputs'!$B$2-SUM($G$4906:$G$5005)),0))</f>
        <v/>
      </c>
      <c r="I4956" s="48">
        <f>IF(D4956="","",MIN(D4956+F4956,G4956+H4956))</f>
        <v/>
      </c>
      <c r="J4956" s="48">
        <f>IF(D4956="","",MIN(D4956,MAX(0,I4956-F4956)))</f>
        <v/>
      </c>
      <c r="K4956" s="48">
        <f>IF(D4956="","",MAX(0,D4956+F4956-I4956))</f>
        <v/>
      </c>
      <c r="L4956" s="18">
        <f>IF(D4956="","",IF(D4956&lt;=0,"",1+COUNTIFS($D$4906:$D$5005,"&gt;0",$E$4906:$E$5005,"&gt;"&amp;E4956)))</f>
        <v/>
      </c>
      <c r="M4956" s="18">
        <f>IF(D4956="","",IF(AND(K4956&gt;0,L4956=1),"Yes","No"))</f>
        <v/>
      </c>
      <c r="N4956" s="48">
        <f>IF(D4956="","",N4856+F4956)</f>
        <v/>
      </c>
      <c r="O4956" s="47">
        <f>IF(D4956="","",IF(AND(K4956=0,K4856&gt;0),C4956,""))</f>
        <v/>
      </c>
    </row>
    <row r="4957">
      <c r="A4957" s="49">
        <f>IF(B4957="","",DATE(YEAR('Debt Inputs'!$E$2),MONTH('Debt Inputs'!$E$2)+49,1))</f>
        <v/>
      </c>
      <c r="B4957" s="23">
        <f>IF('Debt Inputs'!A57="","",'Debt Inputs'!A57)</f>
        <v/>
      </c>
      <c r="C4957" s="24">
        <f>IF(B4957="","",IFERROR(VLOOKUP(B4957,'Debt Inputs'!$A$6:$M$105,2,FALSE),""))</f>
        <v/>
      </c>
      <c r="D4957" s="50">
        <f>IF(B4957="","",K4857)</f>
        <v/>
      </c>
      <c r="E4957" s="26">
        <f>IF(B4957="","",IFERROR(VLOOKUP(B4957,'Debt Inputs'!$A$6:$M$105,5,FALSE),0))</f>
        <v/>
      </c>
      <c r="F4957" s="50">
        <f>IF(D4957="","",IFERROR(D4957*E4957/12,0))</f>
        <v/>
      </c>
      <c r="G4957" s="50">
        <f>IF(D4957="","",MIN(IFERROR(VLOOKUP(B4957,'Debt Inputs'!$A$6:$M$105,7,FALSE),0),D4957+F4957))</f>
        <v/>
      </c>
      <c r="H4957" s="50">
        <f>IF(D4957="","",IF(L4957=1,MAX(0,'Debt Inputs'!$B$2-SUM($G$4906:$G$5005)),0))</f>
        <v/>
      </c>
      <c r="I4957" s="50">
        <f>IF(D4957="","",MIN(D4957+F4957,G4957+H4957))</f>
        <v/>
      </c>
      <c r="J4957" s="50">
        <f>IF(D4957="","",MIN(D4957,MAX(0,I4957-F4957)))</f>
        <v/>
      </c>
      <c r="K4957" s="50">
        <f>IF(D4957="","",MAX(0,D4957+F4957-I4957))</f>
        <v/>
      </c>
      <c r="L4957" s="23">
        <f>IF(D4957="","",IF(D4957&lt;=0,"",1+COUNTIFS($D$4906:$D$5005,"&gt;0",$E$4906:$E$5005,"&gt;"&amp;E4957)))</f>
        <v/>
      </c>
      <c r="M4957" s="23">
        <f>IF(D4957="","",IF(AND(K4957&gt;0,L4957=1),"Yes","No"))</f>
        <v/>
      </c>
      <c r="N4957" s="50">
        <f>IF(D4957="","",N4857+F4957)</f>
        <v/>
      </c>
      <c r="O4957" s="49">
        <f>IF(D4957="","",IF(AND(K4957=0,K4857&gt;0),C4957,""))</f>
        <v/>
      </c>
    </row>
    <row r="4958">
      <c r="A4958" s="47">
        <f>IF(B4958="","",DATE(YEAR('Debt Inputs'!$E$2),MONTH('Debt Inputs'!$E$2)+49,1))</f>
        <v/>
      </c>
      <c r="B4958" s="18">
        <f>IF('Debt Inputs'!A58="","",'Debt Inputs'!A58)</f>
        <v/>
      </c>
      <c r="C4958" s="19">
        <f>IF(B4958="","",IFERROR(VLOOKUP(B4958,'Debt Inputs'!$A$6:$M$105,2,FALSE),""))</f>
        <v/>
      </c>
      <c r="D4958" s="48">
        <f>IF(B4958="","",K4858)</f>
        <v/>
      </c>
      <c r="E4958" s="21">
        <f>IF(B4958="","",IFERROR(VLOOKUP(B4958,'Debt Inputs'!$A$6:$M$105,5,FALSE),0))</f>
        <v/>
      </c>
      <c r="F4958" s="48">
        <f>IF(D4958="","",IFERROR(D4958*E4958/12,0))</f>
        <v/>
      </c>
      <c r="G4958" s="48">
        <f>IF(D4958="","",MIN(IFERROR(VLOOKUP(B4958,'Debt Inputs'!$A$6:$M$105,7,FALSE),0),D4958+F4958))</f>
        <v/>
      </c>
      <c r="H4958" s="48">
        <f>IF(D4958="","",IF(L4958=1,MAX(0,'Debt Inputs'!$B$2-SUM($G$4906:$G$5005)),0))</f>
        <v/>
      </c>
      <c r="I4958" s="48">
        <f>IF(D4958="","",MIN(D4958+F4958,G4958+H4958))</f>
        <v/>
      </c>
      <c r="J4958" s="48">
        <f>IF(D4958="","",MIN(D4958,MAX(0,I4958-F4958)))</f>
        <v/>
      </c>
      <c r="K4958" s="48">
        <f>IF(D4958="","",MAX(0,D4958+F4958-I4958))</f>
        <v/>
      </c>
      <c r="L4958" s="18">
        <f>IF(D4958="","",IF(D4958&lt;=0,"",1+COUNTIFS($D$4906:$D$5005,"&gt;0",$E$4906:$E$5005,"&gt;"&amp;E4958)))</f>
        <v/>
      </c>
      <c r="M4958" s="18">
        <f>IF(D4958="","",IF(AND(K4958&gt;0,L4958=1),"Yes","No"))</f>
        <v/>
      </c>
      <c r="N4958" s="48">
        <f>IF(D4958="","",N4858+F4958)</f>
        <v/>
      </c>
      <c r="O4958" s="47">
        <f>IF(D4958="","",IF(AND(K4958=0,K4858&gt;0),C4958,""))</f>
        <v/>
      </c>
    </row>
    <row r="4959">
      <c r="A4959" s="49">
        <f>IF(B4959="","",DATE(YEAR('Debt Inputs'!$E$2),MONTH('Debt Inputs'!$E$2)+49,1))</f>
        <v/>
      </c>
      <c r="B4959" s="23">
        <f>IF('Debt Inputs'!A59="","",'Debt Inputs'!A59)</f>
        <v/>
      </c>
      <c r="C4959" s="24">
        <f>IF(B4959="","",IFERROR(VLOOKUP(B4959,'Debt Inputs'!$A$6:$M$105,2,FALSE),""))</f>
        <v/>
      </c>
      <c r="D4959" s="50">
        <f>IF(B4959="","",K4859)</f>
        <v/>
      </c>
      <c r="E4959" s="26">
        <f>IF(B4959="","",IFERROR(VLOOKUP(B4959,'Debt Inputs'!$A$6:$M$105,5,FALSE),0))</f>
        <v/>
      </c>
      <c r="F4959" s="50">
        <f>IF(D4959="","",IFERROR(D4959*E4959/12,0))</f>
        <v/>
      </c>
      <c r="G4959" s="50">
        <f>IF(D4959="","",MIN(IFERROR(VLOOKUP(B4959,'Debt Inputs'!$A$6:$M$105,7,FALSE),0),D4959+F4959))</f>
        <v/>
      </c>
      <c r="H4959" s="50">
        <f>IF(D4959="","",IF(L4959=1,MAX(0,'Debt Inputs'!$B$2-SUM($G$4906:$G$5005)),0))</f>
        <v/>
      </c>
      <c r="I4959" s="50">
        <f>IF(D4959="","",MIN(D4959+F4959,G4959+H4959))</f>
        <v/>
      </c>
      <c r="J4959" s="50">
        <f>IF(D4959="","",MIN(D4959,MAX(0,I4959-F4959)))</f>
        <v/>
      </c>
      <c r="K4959" s="50">
        <f>IF(D4959="","",MAX(0,D4959+F4959-I4959))</f>
        <v/>
      </c>
      <c r="L4959" s="23">
        <f>IF(D4959="","",IF(D4959&lt;=0,"",1+COUNTIFS($D$4906:$D$5005,"&gt;0",$E$4906:$E$5005,"&gt;"&amp;E4959)))</f>
        <v/>
      </c>
      <c r="M4959" s="23">
        <f>IF(D4959="","",IF(AND(K4959&gt;0,L4959=1),"Yes","No"))</f>
        <v/>
      </c>
      <c r="N4959" s="50">
        <f>IF(D4959="","",N4859+F4959)</f>
        <v/>
      </c>
      <c r="O4959" s="49">
        <f>IF(D4959="","",IF(AND(K4959=0,K4859&gt;0),C4959,""))</f>
        <v/>
      </c>
    </row>
    <row r="4960">
      <c r="A4960" s="47">
        <f>IF(B4960="","",DATE(YEAR('Debt Inputs'!$E$2),MONTH('Debt Inputs'!$E$2)+49,1))</f>
        <v/>
      </c>
      <c r="B4960" s="18">
        <f>IF('Debt Inputs'!A60="","",'Debt Inputs'!A60)</f>
        <v/>
      </c>
      <c r="C4960" s="19">
        <f>IF(B4960="","",IFERROR(VLOOKUP(B4960,'Debt Inputs'!$A$6:$M$105,2,FALSE),""))</f>
        <v/>
      </c>
      <c r="D4960" s="48">
        <f>IF(B4960="","",K4860)</f>
        <v/>
      </c>
      <c r="E4960" s="21">
        <f>IF(B4960="","",IFERROR(VLOOKUP(B4960,'Debt Inputs'!$A$6:$M$105,5,FALSE),0))</f>
        <v/>
      </c>
      <c r="F4960" s="48">
        <f>IF(D4960="","",IFERROR(D4960*E4960/12,0))</f>
        <v/>
      </c>
      <c r="G4960" s="48">
        <f>IF(D4960="","",MIN(IFERROR(VLOOKUP(B4960,'Debt Inputs'!$A$6:$M$105,7,FALSE),0),D4960+F4960))</f>
        <v/>
      </c>
      <c r="H4960" s="48">
        <f>IF(D4960="","",IF(L4960=1,MAX(0,'Debt Inputs'!$B$2-SUM($G$4906:$G$5005)),0))</f>
        <v/>
      </c>
      <c r="I4960" s="48">
        <f>IF(D4960="","",MIN(D4960+F4960,G4960+H4960))</f>
        <v/>
      </c>
      <c r="J4960" s="48">
        <f>IF(D4960="","",MIN(D4960,MAX(0,I4960-F4960)))</f>
        <v/>
      </c>
      <c r="K4960" s="48">
        <f>IF(D4960="","",MAX(0,D4960+F4960-I4960))</f>
        <v/>
      </c>
      <c r="L4960" s="18">
        <f>IF(D4960="","",IF(D4960&lt;=0,"",1+COUNTIFS($D$4906:$D$5005,"&gt;0",$E$4906:$E$5005,"&gt;"&amp;E4960)))</f>
        <v/>
      </c>
      <c r="M4960" s="18">
        <f>IF(D4960="","",IF(AND(K4960&gt;0,L4960=1),"Yes","No"))</f>
        <v/>
      </c>
      <c r="N4960" s="48">
        <f>IF(D4960="","",N4860+F4960)</f>
        <v/>
      </c>
      <c r="O4960" s="47">
        <f>IF(D4960="","",IF(AND(K4960=0,K4860&gt;0),C4960,""))</f>
        <v/>
      </c>
    </row>
    <row r="4961">
      <c r="A4961" s="49">
        <f>IF(B4961="","",DATE(YEAR('Debt Inputs'!$E$2),MONTH('Debt Inputs'!$E$2)+49,1))</f>
        <v/>
      </c>
      <c r="B4961" s="23">
        <f>IF('Debt Inputs'!A61="","",'Debt Inputs'!A61)</f>
        <v/>
      </c>
      <c r="C4961" s="24">
        <f>IF(B4961="","",IFERROR(VLOOKUP(B4961,'Debt Inputs'!$A$6:$M$105,2,FALSE),""))</f>
        <v/>
      </c>
      <c r="D4961" s="50">
        <f>IF(B4961="","",K4861)</f>
        <v/>
      </c>
      <c r="E4961" s="26">
        <f>IF(B4961="","",IFERROR(VLOOKUP(B4961,'Debt Inputs'!$A$6:$M$105,5,FALSE),0))</f>
        <v/>
      </c>
      <c r="F4961" s="50">
        <f>IF(D4961="","",IFERROR(D4961*E4961/12,0))</f>
        <v/>
      </c>
      <c r="G4961" s="50">
        <f>IF(D4961="","",MIN(IFERROR(VLOOKUP(B4961,'Debt Inputs'!$A$6:$M$105,7,FALSE),0),D4961+F4961))</f>
        <v/>
      </c>
      <c r="H4961" s="50">
        <f>IF(D4961="","",IF(L4961=1,MAX(0,'Debt Inputs'!$B$2-SUM($G$4906:$G$5005)),0))</f>
        <v/>
      </c>
      <c r="I4961" s="50">
        <f>IF(D4961="","",MIN(D4961+F4961,G4961+H4961))</f>
        <v/>
      </c>
      <c r="J4961" s="50">
        <f>IF(D4961="","",MIN(D4961,MAX(0,I4961-F4961)))</f>
        <v/>
      </c>
      <c r="K4961" s="50">
        <f>IF(D4961="","",MAX(0,D4961+F4961-I4961))</f>
        <v/>
      </c>
      <c r="L4961" s="23">
        <f>IF(D4961="","",IF(D4961&lt;=0,"",1+COUNTIFS($D$4906:$D$5005,"&gt;0",$E$4906:$E$5005,"&gt;"&amp;E4961)))</f>
        <v/>
      </c>
      <c r="M4961" s="23">
        <f>IF(D4961="","",IF(AND(K4961&gt;0,L4961=1),"Yes","No"))</f>
        <v/>
      </c>
      <c r="N4961" s="50">
        <f>IF(D4961="","",N4861+F4961)</f>
        <v/>
      </c>
      <c r="O4961" s="49">
        <f>IF(D4961="","",IF(AND(K4961=0,K4861&gt;0),C4961,""))</f>
        <v/>
      </c>
    </row>
    <row r="4962">
      <c r="A4962" s="47">
        <f>IF(B4962="","",DATE(YEAR('Debt Inputs'!$E$2),MONTH('Debt Inputs'!$E$2)+49,1))</f>
        <v/>
      </c>
      <c r="B4962" s="18">
        <f>IF('Debt Inputs'!A62="","",'Debt Inputs'!A62)</f>
        <v/>
      </c>
      <c r="C4962" s="19">
        <f>IF(B4962="","",IFERROR(VLOOKUP(B4962,'Debt Inputs'!$A$6:$M$105,2,FALSE),""))</f>
        <v/>
      </c>
      <c r="D4962" s="48">
        <f>IF(B4962="","",K4862)</f>
        <v/>
      </c>
      <c r="E4962" s="21">
        <f>IF(B4962="","",IFERROR(VLOOKUP(B4962,'Debt Inputs'!$A$6:$M$105,5,FALSE),0))</f>
        <v/>
      </c>
      <c r="F4962" s="48">
        <f>IF(D4962="","",IFERROR(D4962*E4962/12,0))</f>
        <v/>
      </c>
      <c r="G4962" s="48">
        <f>IF(D4962="","",MIN(IFERROR(VLOOKUP(B4962,'Debt Inputs'!$A$6:$M$105,7,FALSE),0),D4962+F4962))</f>
        <v/>
      </c>
      <c r="H4962" s="48">
        <f>IF(D4962="","",IF(L4962=1,MAX(0,'Debt Inputs'!$B$2-SUM($G$4906:$G$5005)),0))</f>
        <v/>
      </c>
      <c r="I4962" s="48">
        <f>IF(D4962="","",MIN(D4962+F4962,G4962+H4962))</f>
        <v/>
      </c>
      <c r="J4962" s="48">
        <f>IF(D4962="","",MIN(D4962,MAX(0,I4962-F4962)))</f>
        <v/>
      </c>
      <c r="K4962" s="48">
        <f>IF(D4962="","",MAX(0,D4962+F4962-I4962))</f>
        <v/>
      </c>
      <c r="L4962" s="18">
        <f>IF(D4962="","",IF(D4962&lt;=0,"",1+COUNTIFS($D$4906:$D$5005,"&gt;0",$E$4906:$E$5005,"&gt;"&amp;E4962)))</f>
        <v/>
      </c>
      <c r="M4962" s="18">
        <f>IF(D4962="","",IF(AND(K4962&gt;0,L4962=1),"Yes","No"))</f>
        <v/>
      </c>
      <c r="N4962" s="48">
        <f>IF(D4962="","",N4862+F4962)</f>
        <v/>
      </c>
      <c r="O4962" s="47">
        <f>IF(D4962="","",IF(AND(K4962=0,K4862&gt;0),C4962,""))</f>
        <v/>
      </c>
    </row>
    <row r="4963">
      <c r="A4963" s="49">
        <f>IF(B4963="","",DATE(YEAR('Debt Inputs'!$E$2),MONTH('Debt Inputs'!$E$2)+49,1))</f>
        <v/>
      </c>
      <c r="B4963" s="23">
        <f>IF('Debt Inputs'!A63="","",'Debt Inputs'!A63)</f>
        <v/>
      </c>
      <c r="C4963" s="24">
        <f>IF(B4963="","",IFERROR(VLOOKUP(B4963,'Debt Inputs'!$A$6:$M$105,2,FALSE),""))</f>
        <v/>
      </c>
      <c r="D4963" s="50">
        <f>IF(B4963="","",K4863)</f>
        <v/>
      </c>
      <c r="E4963" s="26">
        <f>IF(B4963="","",IFERROR(VLOOKUP(B4963,'Debt Inputs'!$A$6:$M$105,5,FALSE),0))</f>
        <v/>
      </c>
      <c r="F4963" s="50">
        <f>IF(D4963="","",IFERROR(D4963*E4963/12,0))</f>
        <v/>
      </c>
      <c r="G4963" s="50">
        <f>IF(D4963="","",MIN(IFERROR(VLOOKUP(B4963,'Debt Inputs'!$A$6:$M$105,7,FALSE),0),D4963+F4963))</f>
        <v/>
      </c>
      <c r="H4963" s="50">
        <f>IF(D4963="","",IF(L4963=1,MAX(0,'Debt Inputs'!$B$2-SUM($G$4906:$G$5005)),0))</f>
        <v/>
      </c>
      <c r="I4963" s="50">
        <f>IF(D4963="","",MIN(D4963+F4963,G4963+H4963))</f>
        <v/>
      </c>
      <c r="J4963" s="50">
        <f>IF(D4963="","",MIN(D4963,MAX(0,I4963-F4963)))</f>
        <v/>
      </c>
      <c r="K4963" s="50">
        <f>IF(D4963="","",MAX(0,D4963+F4963-I4963))</f>
        <v/>
      </c>
      <c r="L4963" s="23">
        <f>IF(D4963="","",IF(D4963&lt;=0,"",1+COUNTIFS($D$4906:$D$5005,"&gt;0",$E$4906:$E$5005,"&gt;"&amp;E4963)))</f>
        <v/>
      </c>
      <c r="M4963" s="23">
        <f>IF(D4963="","",IF(AND(K4963&gt;0,L4963=1),"Yes","No"))</f>
        <v/>
      </c>
      <c r="N4963" s="50">
        <f>IF(D4963="","",N4863+F4963)</f>
        <v/>
      </c>
      <c r="O4963" s="49">
        <f>IF(D4963="","",IF(AND(K4963=0,K4863&gt;0),C4963,""))</f>
        <v/>
      </c>
    </row>
    <row r="4964">
      <c r="A4964" s="47">
        <f>IF(B4964="","",DATE(YEAR('Debt Inputs'!$E$2),MONTH('Debt Inputs'!$E$2)+49,1))</f>
        <v/>
      </c>
      <c r="B4964" s="18">
        <f>IF('Debt Inputs'!A64="","",'Debt Inputs'!A64)</f>
        <v/>
      </c>
      <c r="C4964" s="19">
        <f>IF(B4964="","",IFERROR(VLOOKUP(B4964,'Debt Inputs'!$A$6:$M$105,2,FALSE),""))</f>
        <v/>
      </c>
      <c r="D4964" s="48">
        <f>IF(B4964="","",K4864)</f>
        <v/>
      </c>
      <c r="E4964" s="21">
        <f>IF(B4964="","",IFERROR(VLOOKUP(B4964,'Debt Inputs'!$A$6:$M$105,5,FALSE),0))</f>
        <v/>
      </c>
      <c r="F4964" s="48">
        <f>IF(D4964="","",IFERROR(D4964*E4964/12,0))</f>
        <v/>
      </c>
      <c r="G4964" s="48">
        <f>IF(D4964="","",MIN(IFERROR(VLOOKUP(B4964,'Debt Inputs'!$A$6:$M$105,7,FALSE),0),D4964+F4964))</f>
        <v/>
      </c>
      <c r="H4964" s="48">
        <f>IF(D4964="","",IF(L4964=1,MAX(0,'Debt Inputs'!$B$2-SUM($G$4906:$G$5005)),0))</f>
        <v/>
      </c>
      <c r="I4964" s="48">
        <f>IF(D4964="","",MIN(D4964+F4964,G4964+H4964))</f>
        <v/>
      </c>
      <c r="J4964" s="48">
        <f>IF(D4964="","",MIN(D4964,MAX(0,I4964-F4964)))</f>
        <v/>
      </c>
      <c r="K4964" s="48">
        <f>IF(D4964="","",MAX(0,D4964+F4964-I4964))</f>
        <v/>
      </c>
      <c r="L4964" s="18">
        <f>IF(D4964="","",IF(D4964&lt;=0,"",1+COUNTIFS($D$4906:$D$5005,"&gt;0",$E$4906:$E$5005,"&gt;"&amp;E4964)))</f>
        <v/>
      </c>
      <c r="M4964" s="18">
        <f>IF(D4964="","",IF(AND(K4964&gt;0,L4964=1),"Yes","No"))</f>
        <v/>
      </c>
      <c r="N4964" s="48">
        <f>IF(D4964="","",N4864+F4964)</f>
        <v/>
      </c>
      <c r="O4964" s="47">
        <f>IF(D4964="","",IF(AND(K4964=0,K4864&gt;0),C4964,""))</f>
        <v/>
      </c>
    </row>
    <row r="4965">
      <c r="A4965" s="49">
        <f>IF(B4965="","",DATE(YEAR('Debt Inputs'!$E$2),MONTH('Debt Inputs'!$E$2)+49,1))</f>
        <v/>
      </c>
      <c r="B4965" s="23">
        <f>IF('Debt Inputs'!A65="","",'Debt Inputs'!A65)</f>
        <v/>
      </c>
      <c r="C4965" s="24">
        <f>IF(B4965="","",IFERROR(VLOOKUP(B4965,'Debt Inputs'!$A$6:$M$105,2,FALSE),""))</f>
        <v/>
      </c>
      <c r="D4965" s="50">
        <f>IF(B4965="","",K4865)</f>
        <v/>
      </c>
      <c r="E4965" s="26">
        <f>IF(B4965="","",IFERROR(VLOOKUP(B4965,'Debt Inputs'!$A$6:$M$105,5,FALSE),0))</f>
        <v/>
      </c>
      <c r="F4965" s="50">
        <f>IF(D4965="","",IFERROR(D4965*E4965/12,0))</f>
        <v/>
      </c>
      <c r="G4965" s="50">
        <f>IF(D4965="","",MIN(IFERROR(VLOOKUP(B4965,'Debt Inputs'!$A$6:$M$105,7,FALSE),0),D4965+F4965))</f>
        <v/>
      </c>
      <c r="H4965" s="50">
        <f>IF(D4965="","",IF(L4965=1,MAX(0,'Debt Inputs'!$B$2-SUM($G$4906:$G$5005)),0))</f>
        <v/>
      </c>
      <c r="I4965" s="50">
        <f>IF(D4965="","",MIN(D4965+F4965,G4965+H4965))</f>
        <v/>
      </c>
      <c r="J4965" s="50">
        <f>IF(D4965="","",MIN(D4965,MAX(0,I4965-F4965)))</f>
        <v/>
      </c>
      <c r="K4965" s="50">
        <f>IF(D4965="","",MAX(0,D4965+F4965-I4965))</f>
        <v/>
      </c>
      <c r="L4965" s="23">
        <f>IF(D4965="","",IF(D4965&lt;=0,"",1+COUNTIFS($D$4906:$D$5005,"&gt;0",$E$4906:$E$5005,"&gt;"&amp;E4965)))</f>
        <v/>
      </c>
      <c r="M4965" s="23">
        <f>IF(D4965="","",IF(AND(K4965&gt;0,L4965=1),"Yes","No"))</f>
        <v/>
      </c>
      <c r="N4965" s="50">
        <f>IF(D4965="","",N4865+F4965)</f>
        <v/>
      </c>
      <c r="O4965" s="49">
        <f>IF(D4965="","",IF(AND(K4965=0,K4865&gt;0),C4965,""))</f>
        <v/>
      </c>
    </row>
    <row r="4966">
      <c r="A4966" s="47">
        <f>IF(B4966="","",DATE(YEAR('Debt Inputs'!$E$2),MONTH('Debt Inputs'!$E$2)+49,1))</f>
        <v/>
      </c>
      <c r="B4966" s="18">
        <f>IF('Debt Inputs'!A66="","",'Debt Inputs'!A66)</f>
        <v/>
      </c>
      <c r="C4966" s="19">
        <f>IF(B4966="","",IFERROR(VLOOKUP(B4966,'Debt Inputs'!$A$6:$M$105,2,FALSE),""))</f>
        <v/>
      </c>
      <c r="D4966" s="48">
        <f>IF(B4966="","",K4866)</f>
        <v/>
      </c>
      <c r="E4966" s="21">
        <f>IF(B4966="","",IFERROR(VLOOKUP(B4966,'Debt Inputs'!$A$6:$M$105,5,FALSE),0))</f>
        <v/>
      </c>
      <c r="F4966" s="48">
        <f>IF(D4966="","",IFERROR(D4966*E4966/12,0))</f>
        <v/>
      </c>
      <c r="G4966" s="48">
        <f>IF(D4966="","",MIN(IFERROR(VLOOKUP(B4966,'Debt Inputs'!$A$6:$M$105,7,FALSE),0),D4966+F4966))</f>
        <v/>
      </c>
      <c r="H4966" s="48">
        <f>IF(D4966="","",IF(L4966=1,MAX(0,'Debt Inputs'!$B$2-SUM($G$4906:$G$5005)),0))</f>
        <v/>
      </c>
      <c r="I4966" s="48">
        <f>IF(D4966="","",MIN(D4966+F4966,G4966+H4966))</f>
        <v/>
      </c>
      <c r="J4966" s="48">
        <f>IF(D4966="","",MIN(D4966,MAX(0,I4966-F4966)))</f>
        <v/>
      </c>
      <c r="K4966" s="48">
        <f>IF(D4966="","",MAX(0,D4966+F4966-I4966))</f>
        <v/>
      </c>
      <c r="L4966" s="18">
        <f>IF(D4966="","",IF(D4966&lt;=0,"",1+COUNTIFS($D$4906:$D$5005,"&gt;0",$E$4906:$E$5005,"&gt;"&amp;E4966)))</f>
        <v/>
      </c>
      <c r="M4966" s="18">
        <f>IF(D4966="","",IF(AND(K4966&gt;0,L4966=1),"Yes","No"))</f>
        <v/>
      </c>
      <c r="N4966" s="48">
        <f>IF(D4966="","",N4866+F4966)</f>
        <v/>
      </c>
      <c r="O4966" s="47">
        <f>IF(D4966="","",IF(AND(K4966=0,K4866&gt;0),C4966,""))</f>
        <v/>
      </c>
    </row>
    <row r="4967">
      <c r="A4967" s="49">
        <f>IF(B4967="","",DATE(YEAR('Debt Inputs'!$E$2),MONTH('Debt Inputs'!$E$2)+49,1))</f>
        <v/>
      </c>
      <c r="B4967" s="23">
        <f>IF('Debt Inputs'!A67="","",'Debt Inputs'!A67)</f>
        <v/>
      </c>
      <c r="C4967" s="24">
        <f>IF(B4967="","",IFERROR(VLOOKUP(B4967,'Debt Inputs'!$A$6:$M$105,2,FALSE),""))</f>
        <v/>
      </c>
      <c r="D4967" s="50">
        <f>IF(B4967="","",K4867)</f>
        <v/>
      </c>
      <c r="E4967" s="26">
        <f>IF(B4967="","",IFERROR(VLOOKUP(B4967,'Debt Inputs'!$A$6:$M$105,5,FALSE),0))</f>
        <v/>
      </c>
      <c r="F4967" s="50">
        <f>IF(D4967="","",IFERROR(D4967*E4967/12,0))</f>
        <v/>
      </c>
      <c r="G4967" s="50">
        <f>IF(D4967="","",MIN(IFERROR(VLOOKUP(B4967,'Debt Inputs'!$A$6:$M$105,7,FALSE),0),D4967+F4967))</f>
        <v/>
      </c>
      <c r="H4967" s="50">
        <f>IF(D4967="","",IF(L4967=1,MAX(0,'Debt Inputs'!$B$2-SUM($G$4906:$G$5005)),0))</f>
        <v/>
      </c>
      <c r="I4967" s="50">
        <f>IF(D4967="","",MIN(D4967+F4967,G4967+H4967))</f>
        <v/>
      </c>
      <c r="J4967" s="50">
        <f>IF(D4967="","",MIN(D4967,MAX(0,I4967-F4967)))</f>
        <v/>
      </c>
      <c r="K4967" s="50">
        <f>IF(D4967="","",MAX(0,D4967+F4967-I4967))</f>
        <v/>
      </c>
      <c r="L4967" s="23">
        <f>IF(D4967="","",IF(D4967&lt;=0,"",1+COUNTIFS($D$4906:$D$5005,"&gt;0",$E$4906:$E$5005,"&gt;"&amp;E4967)))</f>
        <v/>
      </c>
      <c r="M4967" s="23">
        <f>IF(D4967="","",IF(AND(K4967&gt;0,L4967=1),"Yes","No"))</f>
        <v/>
      </c>
      <c r="N4967" s="50">
        <f>IF(D4967="","",N4867+F4967)</f>
        <v/>
      </c>
      <c r="O4967" s="49">
        <f>IF(D4967="","",IF(AND(K4967=0,K4867&gt;0),C4967,""))</f>
        <v/>
      </c>
    </row>
    <row r="4968">
      <c r="A4968" s="47">
        <f>IF(B4968="","",DATE(YEAR('Debt Inputs'!$E$2),MONTH('Debt Inputs'!$E$2)+49,1))</f>
        <v/>
      </c>
      <c r="B4968" s="18">
        <f>IF('Debt Inputs'!A68="","",'Debt Inputs'!A68)</f>
        <v/>
      </c>
      <c r="C4968" s="19">
        <f>IF(B4968="","",IFERROR(VLOOKUP(B4968,'Debt Inputs'!$A$6:$M$105,2,FALSE),""))</f>
        <v/>
      </c>
      <c r="D4968" s="48">
        <f>IF(B4968="","",K4868)</f>
        <v/>
      </c>
      <c r="E4968" s="21">
        <f>IF(B4968="","",IFERROR(VLOOKUP(B4968,'Debt Inputs'!$A$6:$M$105,5,FALSE),0))</f>
        <v/>
      </c>
      <c r="F4968" s="48">
        <f>IF(D4968="","",IFERROR(D4968*E4968/12,0))</f>
        <v/>
      </c>
      <c r="G4968" s="48">
        <f>IF(D4968="","",MIN(IFERROR(VLOOKUP(B4968,'Debt Inputs'!$A$6:$M$105,7,FALSE),0),D4968+F4968))</f>
        <v/>
      </c>
      <c r="H4968" s="48">
        <f>IF(D4968="","",IF(L4968=1,MAX(0,'Debt Inputs'!$B$2-SUM($G$4906:$G$5005)),0))</f>
        <v/>
      </c>
      <c r="I4968" s="48">
        <f>IF(D4968="","",MIN(D4968+F4968,G4968+H4968))</f>
        <v/>
      </c>
      <c r="J4968" s="48">
        <f>IF(D4968="","",MIN(D4968,MAX(0,I4968-F4968)))</f>
        <v/>
      </c>
      <c r="K4968" s="48">
        <f>IF(D4968="","",MAX(0,D4968+F4968-I4968))</f>
        <v/>
      </c>
      <c r="L4968" s="18">
        <f>IF(D4968="","",IF(D4968&lt;=0,"",1+COUNTIFS($D$4906:$D$5005,"&gt;0",$E$4906:$E$5005,"&gt;"&amp;E4968)))</f>
        <v/>
      </c>
      <c r="M4968" s="18">
        <f>IF(D4968="","",IF(AND(K4968&gt;0,L4968=1),"Yes","No"))</f>
        <v/>
      </c>
      <c r="N4968" s="48">
        <f>IF(D4968="","",N4868+F4968)</f>
        <v/>
      </c>
      <c r="O4968" s="47">
        <f>IF(D4968="","",IF(AND(K4968=0,K4868&gt;0),C4968,""))</f>
        <v/>
      </c>
    </row>
    <row r="4969">
      <c r="A4969" s="49">
        <f>IF(B4969="","",DATE(YEAR('Debt Inputs'!$E$2),MONTH('Debt Inputs'!$E$2)+49,1))</f>
        <v/>
      </c>
      <c r="B4969" s="23">
        <f>IF('Debt Inputs'!A69="","",'Debt Inputs'!A69)</f>
        <v/>
      </c>
      <c r="C4969" s="24">
        <f>IF(B4969="","",IFERROR(VLOOKUP(B4969,'Debt Inputs'!$A$6:$M$105,2,FALSE),""))</f>
        <v/>
      </c>
      <c r="D4969" s="50">
        <f>IF(B4969="","",K4869)</f>
        <v/>
      </c>
      <c r="E4969" s="26">
        <f>IF(B4969="","",IFERROR(VLOOKUP(B4969,'Debt Inputs'!$A$6:$M$105,5,FALSE),0))</f>
        <v/>
      </c>
      <c r="F4969" s="50">
        <f>IF(D4969="","",IFERROR(D4969*E4969/12,0))</f>
        <v/>
      </c>
      <c r="G4969" s="50">
        <f>IF(D4969="","",MIN(IFERROR(VLOOKUP(B4969,'Debt Inputs'!$A$6:$M$105,7,FALSE),0),D4969+F4969))</f>
        <v/>
      </c>
      <c r="H4969" s="50">
        <f>IF(D4969="","",IF(L4969=1,MAX(0,'Debt Inputs'!$B$2-SUM($G$4906:$G$5005)),0))</f>
        <v/>
      </c>
      <c r="I4969" s="50">
        <f>IF(D4969="","",MIN(D4969+F4969,G4969+H4969))</f>
        <v/>
      </c>
      <c r="J4969" s="50">
        <f>IF(D4969="","",MIN(D4969,MAX(0,I4969-F4969)))</f>
        <v/>
      </c>
      <c r="K4969" s="50">
        <f>IF(D4969="","",MAX(0,D4969+F4969-I4969))</f>
        <v/>
      </c>
      <c r="L4969" s="23">
        <f>IF(D4969="","",IF(D4969&lt;=0,"",1+COUNTIFS($D$4906:$D$5005,"&gt;0",$E$4906:$E$5005,"&gt;"&amp;E4969)))</f>
        <v/>
      </c>
      <c r="M4969" s="23">
        <f>IF(D4969="","",IF(AND(K4969&gt;0,L4969=1),"Yes","No"))</f>
        <v/>
      </c>
      <c r="N4969" s="50">
        <f>IF(D4969="","",N4869+F4969)</f>
        <v/>
      </c>
      <c r="O4969" s="49">
        <f>IF(D4969="","",IF(AND(K4969=0,K4869&gt;0),C4969,""))</f>
        <v/>
      </c>
    </row>
    <row r="4970">
      <c r="A4970" s="47">
        <f>IF(B4970="","",DATE(YEAR('Debt Inputs'!$E$2),MONTH('Debt Inputs'!$E$2)+49,1))</f>
        <v/>
      </c>
      <c r="B4970" s="18">
        <f>IF('Debt Inputs'!A70="","",'Debt Inputs'!A70)</f>
        <v/>
      </c>
      <c r="C4970" s="19">
        <f>IF(B4970="","",IFERROR(VLOOKUP(B4970,'Debt Inputs'!$A$6:$M$105,2,FALSE),""))</f>
        <v/>
      </c>
      <c r="D4970" s="48">
        <f>IF(B4970="","",K4870)</f>
        <v/>
      </c>
      <c r="E4970" s="21">
        <f>IF(B4970="","",IFERROR(VLOOKUP(B4970,'Debt Inputs'!$A$6:$M$105,5,FALSE),0))</f>
        <v/>
      </c>
      <c r="F4970" s="48">
        <f>IF(D4970="","",IFERROR(D4970*E4970/12,0))</f>
        <v/>
      </c>
      <c r="G4970" s="48">
        <f>IF(D4970="","",MIN(IFERROR(VLOOKUP(B4970,'Debt Inputs'!$A$6:$M$105,7,FALSE),0),D4970+F4970))</f>
        <v/>
      </c>
      <c r="H4970" s="48">
        <f>IF(D4970="","",IF(L4970=1,MAX(0,'Debt Inputs'!$B$2-SUM($G$4906:$G$5005)),0))</f>
        <v/>
      </c>
      <c r="I4970" s="48">
        <f>IF(D4970="","",MIN(D4970+F4970,G4970+H4970))</f>
        <v/>
      </c>
      <c r="J4970" s="48">
        <f>IF(D4970="","",MIN(D4970,MAX(0,I4970-F4970)))</f>
        <v/>
      </c>
      <c r="K4970" s="48">
        <f>IF(D4970="","",MAX(0,D4970+F4970-I4970))</f>
        <v/>
      </c>
      <c r="L4970" s="18">
        <f>IF(D4970="","",IF(D4970&lt;=0,"",1+COUNTIFS($D$4906:$D$5005,"&gt;0",$E$4906:$E$5005,"&gt;"&amp;E4970)))</f>
        <v/>
      </c>
      <c r="M4970" s="18">
        <f>IF(D4970="","",IF(AND(K4970&gt;0,L4970=1),"Yes","No"))</f>
        <v/>
      </c>
      <c r="N4970" s="48">
        <f>IF(D4970="","",N4870+F4970)</f>
        <v/>
      </c>
      <c r="O4970" s="47">
        <f>IF(D4970="","",IF(AND(K4970=0,K4870&gt;0),C4970,""))</f>
        <v/>
      </c>
    </row>
    <row r="4971">
      <c r="A4971" s="49">
        <f>IF(B4971="","",DATE(YEAR('Debt Inputs'!$E$2),MONTH('Debt Inputs'!$E$2)+49,1))</f>
        <v/>
      </c>
      <c r="B4971" s="23">
        <f>IF('Debt Inputs'!A71="","",'Debt Inputs'!A71)</f>
        <v/>
      </c>
      <c r="C4971" s="24">
        <f>IF(B4971="","",IFERROR(VLOOKUP(B4971,'Debt Inputs'!$A$6:$M$105,2,FALSE),""))</f>
        <v/>
      </c>
      <c r="D4971" s="50">
        <f>IF(B4971="","",K4871)</f>
        <v/>
      </c>
      <c r="E4971" s="26">
        <f>IF(B4971="","",IFERROR(VLOOKUP(B4971,'Debt Inputs'!$A$6:$M$105,5,FALSE),0))</f>
        <v/>
      </c>
      <c r="F4971" s="50">
        <f>IF(D4971="","",IFERROR(D4971*E4971/12,0))</f>
        <v/>
      </c>
      <c r="G4971" s="50">
        <f>IF(D4971="","",MIN(IFERROR(VLOOKUP(B4971,'Debt Inputs'!$A$6:$M$105,7,FALSE),0),D4971+F4971))</f>
        <v/>
      </c>
      <c r="H4971" s="50">
        <f>IF(D4971="","",IF(L4971=1,MAX(0,'Debt Inputs'!$B$2-SUM($G$4906:$G$5005)),0))</f>
        <v/>
      </c>
      <c r="I4971" s="50">
        <f>IF(D4971="","",MIN(D4971+F4971,G4971+H4971))</f>
        <v/>
      </c>
      <c r="J4971" s="50">
        <f>IF(D4971="","",MIN(D4971,MAX(0,I4971-F4971)))</f>
        <v/>
      </c>
      <c r="K4971" s="50">
        <f>IF(D4971="","",MAX(0,D4971+F4971-I4971))</f>
        <v/>
      </c>
      <c r="L4971" s="23">
        <f>IF(D4971="","",IF(D4971&lt;=0,"",1+COUNTIFS($D$4906:$D$5005,"&gt;0",$E$4906:$E$5005,"&gt;"&amp;E4971)))</f>
        <v/>
      </c>
      <c r="M4971" s="23">
        <f>IF(D4971="","",IF(AND(K4971&gt;0,L4971=1),"Yes","No"))</f>
        <v/>
      </c>
      <c r="N4971" s="50">
        <f>IF(D4971="","",N4871+F4971)</f>
        <v/>
      </c>
      <c r="O4971" s="49">
        <f>IF(D4971="","",IF(AND(K4971=0,K4871&gt;0),C4971,""))</f>
        <v/>
      </c>
    </row>
    <row r="4972">
      <c r="A4972" s="47">
        <f>IF(B4972="","",DATE(YEAR('Debt Inputs'!$E$2),MONTH('Debt Inputs'!$E$2)+49,1))</f>
        <v/>
      </c>
      <c r="B4972" s="18">
        <f>IF('Debt Inputs'!A72="","",'Debt Inputs'!A72)</f>
        <v/>
      </c>
      <c r="C4972" s="19">
        <f>IF(B4972="","",IFERROR(VLOOKUP(B4972,'Debt Inputs'!$A$6:$M$105,2,FALSE),""))</f>
        <v/>
      </c>
      <c r="D4972" s="48">
        <f>IF(B4972="","",K4872)</f>
        <v/>
      </c>
      <c r="E4972" s="21">
        <f>IF(B4972="","",IFERROR(VLOOKUP(B4972,'Debt Inputs'!$A$6:$M$105,5,FALSE),0))</f>
        <v/>
      </c>
      <c r="F4972" s="48">
        <f>IF(D4972="","",IFERROR(D4972*E4972/12,0))</f>
        <v/>
      </c>
      <c r="G4972" s="48">
        <f>IF(D4972="","",MIN(IFERROR(VLOOKUP(B4972,'Debt Inputs'!$A$6:$M$105,7,FALSE),0),D4972+F4972))</f>
        <v/>
      </c>
      <c r="H4972" s="48">
        <f>IF(D4972="","",IF(L4972=1,MAX(0,'Debt Inputs'!$B$2-SUM($G$4906:$G$5005)),0))</f>
        <v/>
      </c>
      <c r="I4972" s="48">
        <f>IF(D4972="","",MIN(D4972+F4972,G4972+H4972))</f>
        <v/>
      </c>
      <c r="J4972" s="48">
        <f>IF(D4972="","",MIN(D4972,MAX(0,I4972-F4972)))</f>
        <v/>
      </c>
      <c r="K4972" s="48">
        <f>IF(D4972="","",MAX(0,D4972+F4972-I4972))</f>
        <v/>
      </c>
      <c r="L4972" s="18">
        <f>IF(D4972="","",IF(D4972&lt;=0,"",1+COUNTIFS($D$4906:$D$5005,"&gt;0",$E$4906:$E$5005,"&gt;"&amp;E4972)))</f>
        <v/>
      </c>
      <c r="M4972" s="18">
        <f>IF(D4972="","",IF(AND(K4972&gt;0,L4972=1),"Yes","No"))</f>
        <v/>
      </c>
      <c r="N4972" s="48">
        <f>IF(D4972="","",N4872+F4972)</f>
        <v/>
      </c>
      <c r="O4972" s="47">
        <f>IF(D4972="","",IF(AND(K4972=0,K4872&gt;0),C4972,""))</f>
        <v/>
      </c>
    </row>
    <row r="4973">
      <c r="A4973" s="49">
        <f>IF(B4973="","",DATE(YEAR('Debt Inputs'!$E$2),MONTH('Debt Inputs'!$E$2)+49,1))</f>
        <v/>
      </c>
      <c r="B4973" s="23">
        <f>IF('Debt Inputs'!A73="","",'Debt Inputs'!A73)</f>
        <v/>
      </c>
      <c r="C4973" s="24">
        <f>IF(B4973="","",IFERROR(VLOOKUP(B4973,'Debt Inputs'!$A$6:$M$105,2,FALSE),""))</f>
        <v/>
      </c>
      <c r="D4973" s="50">
        <f>IF(B4973="","",K4873)</f>
        <v/>
      </c>
      <c r="E4973" s="26">
        <f>IF(B4973="","",IFERROR(VLOOKUP(B4973,'Debt Inputs'!$A$6:$M$105,5,FALSE),0))</f>
        <v/>
      </c>
      <c r="F4973" s="50">
        <f>IF(D4973="","",IFERROR(D4973*E4973/12,0))</f>
        <v/>
      </c>
      <c r="G4973" s="50">
        <f>IF(D4973="","",MIN(IFERROR(VLOOKUP(B4973,'Debt Inputs'!$A$6:$M$105,7,FALSE),0),D4973+F4973))</f>
        <v/>
      </c>
      <c r="H4973" s="50">
        <f>IF(D4973="","",IF(L4973=1,MAX(0,'Debt Inputs'!$B$2-SUM($G$4906:$G$5005)),0))</f>
        <v/>
      </c>
      <c r="I4973" s="50">
        <f>IF(D4973="","",MIN(D4973+F4973,G4973+H4973))</f>
        <v/>
      </c>
      <c r="J4973" s="50">
        <f>IF(D4973="","",MIN(D4973,MAX(0,I4973-F4973)))</f>
        <v/>
      </c>
      <c r="K4973" s="50">
        <f>IF(D4973="","",MAX(0,D4973+F4973-I4973))</f>
        <v/>
      </c>
      <c r="L4973" s="23">
        <f>IF(D4973="","",IF(D4973&lt;=0,"",1+COUNTIFS($D$4906:$D$5005,"&gt;0",$E$4906:$E$5005,"&gt;"&amp;E4973)))</f>
        <v/>
      </c>
      <c r="M4973" s="23">
        <f>IF(D4973="","",IF(AND(K4973&gt;0,L4973=1),"Yes","No"))</f>
        <v/>
      </c>
      <c r="N4973" s="50">
        <f>IF(D4973="","",N4873+F4973)</f>
        <v/>
      </c>
      <c r="O4973" s="49">
        <f>IF(D4973="","",IF(AND(K4973=0,K4873&gt;0),C4973,""))</f>
        <v/>
      </c>
    </row>
    <row r="4974">
      <c r="A4974" s="47">
        <f>IF(B4974="","",DATE(YEAR('Debt Inputs'!$E$2),MONTH('Debt Inputs'!$E$2)+49,1))</f>
        <v/>
      </c>
      <c r="B4974" s="18">
        <f>IF('Debt Inputs'!A74="","",'Debt Inputs'!A74)</f>
        <v/>
      </c>
      <c r="C4974" s="19">
        <f>IF(B4974="","",IFERROR(VLOOKUP(B4974,'Debt Inputs'!$A$6:$M$105,2,FALSE),""))</f>
        <v/>
      </c>
      <c r="D4974" s="48">
        <f>IF(B4974="","",K4874)</f>
        <v/>
      </c>
      <c r="E4974" s="21">
        <f>IF(B4974="","",IFERROR(VLOOKUP(B4974,'Debt Inputs'!$A$6:$M$105,5,FALSE),0))</f>
        <v/>
      </c>
      <c r="F4974" s="48">
        <f>IF(D4974="","",IFERROR(D4974*E4974/12,0))</f>
        <v/>
      </c>
      <c r="G4974" s="48">
        <f>IF(D4974="","",MIN(IFERROR(VLOOKUP(B4974,'Debt Inputs'!$A$6:$M$105,7,FALSE),0),D4974+F4974))</f>
        <v/>
      </c>
      <c r="H4974" s="48">
        <f>IF(D4974="","",IF(L4974=1,MAX(0,'Debt Inputs'!$B$2-SUM($G$4906:$G$5005)),0))</f>
        <v/>
      </c>
      <c r="I4974" s="48">
        <f>IF(D4974="","",MIN(D4974+F4974,G4974+H4974))</f>
        <v/>
      </c>
      <c r="J4974" s="48">
        <f>IF(D4974="","",MIN(D4974,MAX(0,I4974-F4974)))</f>
        <v/>
      </c>
      <c r="K4974" s="48">
        <f>IF(D4974="","",MAX(0,D4974+F4974-I4974))</f>
        <v/>
      </c>
      <c r="L4974" s="18">
        <f>IF(D4974="","",IF(D4974&lt;=0,"",1+COUNTIFS($D$4906:$D$5005,"&gt;0",$E$4906:$E$5005,"&gt;"&amp;E4974)))</f>
        <v/>
      </c>
      <c r="M4974" s="18">
        <f>IF(D4974="","",IF(AND(K4974&gt;0,L4974=1),"Yes","No"))</f>
        <v/>
      </c>
      <c r="N4974" s="48">
        <f>IF(D4974="","",N4874+F4974)</f>
        <v/>
      </c>
      <c r="O4974" s="47">
        <f>IF(D4974="","",IF(AND(K4974=0,K4874&gt;0),C4974,""))</f>
        <v/>
      </c>
    </row>
    <row r="4975">
      <c r="A4975" s="49">
        <f>IF(B4975="","",DATE(YEAR('Debt Inputs'!$E$2),MONTH('Debt Inputs'!$E$2)+49,1))</f>
        <v/>
      </c>
      <c r="B4975" s="23">
        <f>IF('Debt Inputs'!A75="","",'Debt Inputs'!A75)</f>
        <v/>
      </c>
      <c r="C4975" s="24">
        <f>IF(B4975="","",IFERROR(VLOOKUP(B4975,'Debt Inputs'!$A$6:$M$105,2,FALSE),""))</f>
        <v/>
      </c>
      <c r="D4975" s="50">
        <f>IF(B4975="","",K4875)</f>
        <v/>
      </c>
      <c r="E4975" s="26">
        <f>IF(B4975="","",IFERROR(VLOOKUP(B4975,'Debt Inputs'!$A$6:$M$105,5,FALSE),0))</f>
        <v/>
      </c>
      <c r="F4975" s="50">
        <f>IF(D4975="","",IFERROR(D4975*E4975/12,0))</f>
        <v/>
      </c>
      <c r="G4975" s="50">
        <f>IF(D4975="","",MIN(IFERROR(VLOOKUP(B4975,'Debt Inputs'!$A$6:$M$105,7,FALSE),0),D4975+F4975))</f>
        <v/>
      </c>
      <c r="H4975" s="50">
        <f>IF(D4975="","",IF(L4975=1,MAX(0,'Debt Inputs'!$B$2-SUM($G$4906:$G$5005)),0))</f>
        <v/>
      </c>
      <c r="I4975" s="50">
        <f>IF(D4975="","",MIN(D4975+F4975,G4975+H4975))</f>
        <v/>
      </c>
      <c r="J4975" s="50">
        <f>IF(D4975="","",MIN(D4975,MAX(0,I4975-F4975)))</f>
        <v/>
      </c>
      <c r="K4975" s="50">
        <f>IF(D4975="","",MAX(0,D4975+F4975-I4975))</f>
        <v/>
      </c>
      <c r="L4975" s="23">
        <f>IF(D4975="","",IF(D4975&lt;=0,"",1+COUNTIFS($D$4906:$D$5005,"&gt;0",$E$4906:$E$5005,"&gt;"&amp;E4975)))</f>
        <v/>
      </c>
      <c r="M4975" s="23">
        <f>IF(D4975="","",IF(AND(K4975&gt;0,L4975=1),"Yes","No"))</f>
        <v/>
      </c>
      <c r="N4975" s="50">
        <f>IF(D4975="","",N4875+F4975)</f>
        <v/>
      </c>
      <c r="O4975" s="49">
        <f>IF(D4975="","",IF(AND(K4975=0,K4875&gt;0),C4975,""))</f>
        <v/>
      </c>
    </row>
    <row r="4976">
      <c r="A4976" s="47">
        <f>IF(B4976="","",DATE(YEAR('Debt Inputs'!$E$2),MONTH('Debt Inputs'!$E$2)+49,1))</f>
        <v/>
      </c>
      <c r="B4976" s="18">
        <f>IF('Debt Inputs'!A76="","",'Debt Inputs'!A76)</f>
        <v/>
      </c>
      <c r="C4976" s="19">
        <f>IF(B4976="","",IFERROR(VLOOKUP(B4976,'Debt Inputs'!$A$6:$M$105,2,FALSE),""))</f>
        <v/>
      </c>
      <c r="D4976" s="48">
        <f>IF(B4976="","",K4876)</f>
        <v/>
      </c>
      <c r="E4976" s="21">
        <f>IF(B4976="","",IFERROR(VLOOKUP(B4976,'Debt Inputs'!$A$6:$M$105,5,FALSE),0))</f>
        <v/>
      </c>
      <c r="F4976" s="48">
        <f>IF(D4976="","",IFERROR(D4976*E4976/12,0))</f>
        <v/>
      </c>
      <c r="G4976" s="48">
        <f>IF(D4976="","",MIN(IFERROR(VLOOKUP(B4976,'Debt Inputs'!$A$6:$M$105,7,FALSE),0),D4976+F4976))</f>
        <v/>
      </c>
      <c r="H4976" s="48">
        <f>IF(D4976="","",IF(L4976=1,MAX(0,'Debt Inputs'!$B$2-SUM($G$4906:$G$5005)),0))</f>
        <v/>
      </c>
      <c r="I4976" s="48">
        <f>IF(D4976="","",MIN(D4976+F4976,G4976+H4976))</f>
        <v/>
      </c>
      <c r="J4976" s="48">
        <f>IF(D4976="","",MIN(D4976,MAX(0,I4976-F4976)))</f>
        <v/>
      </c>
      <c r="K4976" s="48">
        <f>IF(D4976="","",MAX(0,D4976+F4976-I4976))</f>
        <v/>
      </c>
      <c r="L4976" s="18">
        <f>IF(D4976="","",IF(D4976&lt;=0,"",1+COUNTIFS($D$4906:$D$5005,"&gt;0",$E$4906:$E$5005,"&gt;"&amp;E4976)))</f>
        <v/>
      </c>
      <c r="M4976" s="18">
        <f>IF(D4976="","",IF(AND(K4976&gt;0,L4976=1),"Yes","No"))</f>
        <v/>
      </c>
      <c r="N4976" s="48">
        <f>IF(D4976="","",N4876+F4976)</f>
        <v/>
      </c>
      <c r="O4976" s="47">
        <f>IF(D4976="","",IF(AND(K4976=0,K4876&gt;0),C4976,""))</f>
        <v/>
      </c>
    </row>
    <row r="4977">
      <c r="A4977" s="49">
        <f>IF(B4977="","",DATE(YEAR('Debt Inputs'!$E$2),MONTH('Debt Inputs'!$E$2)+49,1))</f>
        <v/>
      </c>
      <c r="B4977" s="23">
        <f>IF('Debt Inputs'!A77="","",'Debt Inputs'!A77)</f>
        <v/>
      </c>
      <c r="C4977" s="24">
        <f>IF(B4977="","",IFERROR(VLOOKUP(B4977,'Debt Inputs'!$A$6:$M$105,2,FALSE),""))</f>
        <v/>
      </c>
      <c r="D4977" s="50">
        <f>IF(B4977="","",K4877)</f>
        <v/>
      </c>
      <c r="E4977" s="26">
        <f>IF(B4977="","",IFERROR(VLOOKUP(B4977,'Debt Inputs'!$A$6:$M$105,5,FALSE),0))</f>
        <v/>
      </c>
      <c r="F4977" s="50">
        <f>IF(D4977="","",IFERROR(D4977*E4977/12,0))</f>
        <v/>
      </c>
      <c r="G4977" s="50">
        <f>IF(D4977="","",MIN(IFERROR(VLOOKUP(B4977,'Debt Inputs'!$A$6:$M$105,7,FALSE),0),D4977+F4977))</f>
        <v/>
      </c>
      <c r="H4977" s="50">
        <f>IF(D4977="","",IF(L4977=1,MAX(0,'Debt Inputs'!$B$2-SUM($G$4906:$G$5005)),0))</f>
        <v/>
      </c>
      <c r="I4977" s="50">
        <f>IF(D4977="","",MIN(D4977+F4977,G4977+H4977))</f>
        <v/>
      </c>
      <c r="J4977" s="50">
        <f>IF(D4977="","",MIN(D4977,MAX(0,I4977-F4977)))</f>
        <v/>
      </c>
      <c r="K4977" s="50">
        <f>IF(D4977="","",MAX(0,D4977+F4977-I4977))</f>
        <v/>
      </c>
      <c r="L4977" s="23">
        <f>IF(D4977="","",IF(D4977&lt;=0,"",1+COUNTIFS($D$4906:$D$5005,"&gt;0",$E$4906:$E$5005,"&gt;"&amp;E4977)))</f>
        <v/>
      </c>
      <c r="M4977" s="23">
        <f>IF(D4977="","",IF(AND(K4977&gt;0,L4977=1),"Yes","No"))</f>
        <v/>
      </c>
      <c r="N4977" s="50">
        <f>IF(D4977="","",N4877+F4977)</f>
        <v/>
      </c>
      <c r="O4977" s="49">
        <f>IF(D4977="","",IF(AND(K4977=0,K4877&gt;0),C4977,""))</f>
        <v/>
      </c>
    </row>
    <row r="4978">
      <c r="A4978" s="47">
        <f>IF(B4978="","",DATE(YEAR('Debt Inputs'!$E$2),MONTH('Debt Inputs'!$E$2)+49,1))</f>
        <v/>
      </c>
      <c r="B4978" s="18">
        <f>IF('Debt Inputs'!A78="","",'Debt Inputs'!A78)</f>
        <v/>
      </c>
      <c r="C4978" s="19">
        <f>IF(B4978="","",IFERROR(VLOOKUP(B4978,'Debt Inputs'!$A$6:$M$105,2,FALSE),""))</f>
        <v/>
      </c>
      <c r="D4978" s="48">
        <f>IF(B4978="","",K4878)</f>
        <v/>
      </c>
      <c r="E4978" s="21">
        <f>IF(B4978="","",IFERROR(VLOOKUP(B4978,'Debt Inputs'!$A$6:$M$105,5,FALSE),0))</f>
        <v/>
      </c>
      <c r="F4978" s="48">
        <f>IF(D4978="","",IFERROR(D4978*E4978/12,0))</f>
        <v/>
      </c>
      <c r="G4978" s="48">
        <f>IF(D4978="","",MIN(IFERROR(VLOOKUP(B4978,'Debt Inputs'!$A$6:$M$105,7,FALSE),0),D4978+F4978))</f>
        <v/>
      </c>
      <c r="H4978" s="48">
        <f>IF(D4978="","",IF(L4978=1,MAX(0,'Debt Inputs'!$B$2-SUM($G$4906:$G$5005)),0))</f>
        <v/>
      </c>
      <c r="I4978" s="48">
        <f>IF(D4978="","",MIN(D4978+F4978,G4978+H4978))</f>
        <v/>
      </c>
      <c r="J4978" s="48">
        <f>IF(D4978="","",MIN(D4978,MAX(0,I4978-F4978)))</f>
        <v/>
      </c>
      <c r="K4978" s="48">
        <f>IF(D4978="","",MAX(0,D4978+F4978-I4978))</f>
        <v/>
      </c>
      <c r="L4978" s="18">
        <f>IF(D4978="","",IF(D4978&lt;=0,"",1+COUNTIFS($D$4906:$D$5005,"&gt;0",$E$4906:$E$5005,"&gt;"&amp;E4978)))</f>
        <v/>
      </c>
      <c r="M4978" s="18">
        <f>IF(D4978="","",IF(AND(K4978&gt;0,L4978=1),"Yes","No"))</f>
        <v/>
      </c>
      <c r="N4978" s="48">
        <f>IF(D4978="","",N4878+F4978)</f>
        <v/>
      </c>
      <c r="O4978" s="47">
        <f>IF(D4978="","",IF(AND(K4978=0,K4878&gt;0),C4978,""))</f>
        <v/>
      </c>
    </row>
    <row r="4979">
      <c r="A4979" s="49">
        <f>IF(B4979="","",DATE(YEAR('Debt Inputs'!$E$2),MONTH('Debt Inputs'!$E$2)+49,1))</f>
        <v/>
      </c>
      <c r="B4979" s="23">
        <f>IF('Debt Inputs'!A79="","",'Debt Inputs'!A79)</f>
        <v/>
      </c>
      <c r="C4979" s="24">
        <f>IF(B4979="","",IFERROR(VLOOKUP(B4979,'Debt Inputs'!$A$6:$M$105,2,FALSE),""))</f>
        <v/>
      </c>
      <c r="D4979" s="50">
        <f>IF(B4979="","",K4879)</f>
        <v/>
      </c>
      <c r="E4979" s="26">
        <f>IF(B4979="","",IFERROR(VLOOKUP(B4979,'Debt Inputs'!$A$6:$M$105,5,FALSE),0))</f>
        <v/>
      </c>
      <c r="F4979" s="50">
        <f>IF(D4979="","",IFERROR(D4979*E4979/12,0))</f>
        <v/>
      </c>
      <c r="G4979" s="50">
        <f>IF(D4979="","",MIN(IFERROR(VLOOKUP(B4979,'Debt Inputs'!$A$6:$M$105,7,FALSE),0),D4979+F4979))</f>
        <v/>
      </c>
      <c r="H4979" s="50">
        <f>IF(D4979="","",IF(L4979=1,MAX(0,'Debt Inputs'!$B$2-SUM($G$4906:$G$5005)),0))</f>
        <v/>
      </c>
      <c r="I4979" s="50">
        <f>IF(D4979="","",MIN(D4979+F4979,G4979+H4979))</f>
        <v/>
      </c>
      <c r="J4979" s="50">
        <f>IF(D4979="","",MIN(D4979,MAX(0,I4979-F4979)))</f>
        <v/>
      </c>
      <c r="K4979" s="50">
        <f>IF(D4979="","",MAX(0,D4979+F4979-I4979))</f>
        <v/>
      </c>
      <c r="L4979" s="23">
        <f>IF(D4979="","",IF(D4979&lt;=0,"",1+COUNTIFS($D$4906:$D$5005,"&gt;0",$E$4906:$E$5005,"&gt;"&amp;E4979)))</f>
        <v/>
      </c>
      <c r="M4979" s="23">
        <f>IF(D4979="","",IF(AND(K4979&gt;0,L4979=1),"Yes","No"))</f>
        <v/>
      </c>
      <c r="N4979" s="50">
        <f>IF(D4979="","",N4879+F4979)</f>
        <v/>
      </c>
      <c r="O4979" s="49">
        <f>IF(D4979="","",IF(AND(K4979=0,K4879&gt;0),C4979,""))</f>
        <v/>
      </c>
    </row>
    <row r="4980">
      <c r="A4980" s="47">
        <f>IF(B4980="","",DATE(YEAR('Debt Inputs'!$E$2),MONTH('Debt Inputs'!$E$2)+49,1))</f>
        <v/>
      </c>
      <c r="B4980" s="18">
        <f>IF('Debt Inputs'!A80="","",'Debt Inputs'!A80)</f>
        <v/>
      </c>
      <c r="C4980" s="19">
        <f>IF(B4980="","",IFERROR(VLOOKUP(B4980,'Debt Inputs'!$A$6:$M$105,2,FALSE),""))</f>
        <v/>
      </c>
      <c r="D4980" s="48">
        <f>IF(B4980="","",K4880)</f>
        <v/>
      </c>
      <c r="E4980" s="21">
        <f>IF(B4980="","",IFERROR(VLOOKUP(B4980,'Debt Inputs'!$A$6:$M$105,5,FALSE),0))</f>
        <v/>
      </c>
      <c r="F4980" s="48">
        <f>IF(D4980="","",IFERROR(D4980*E4980/12,0))</f>
        <v/>
      </c>
      <c r="G4980" s="48">
        <f>IF(D4980="","",MIN(IFERROR(VLOOKUP(B4980,'Debt Inputs'!$A$6:$M$105,7,FALSE),0),D4980+F4980))</f>
        <v/>
      </c>
      <c r="H4980" s="48">
        <f>IF(D4980="","",IF(L4980=1,MAX(0,'Debt Inputs'!$B$2-SUM($G$4906:$G$5005)),0))</f>
        <v/>
      </c>
      <c r="I4980" s="48">
        <f>IF(D4980="","",MIN(D4980+F4980,G4980+H4980))</f>
        <v/>
      </c>
      <c r="J4980" s="48">
        <f>IF(D4980="","",MIN(D4980,MAX(0,I4980-F4980)))</f>
        <v/>
      </c>
      <c r="K4980" s="48">
        <f>IF(D4980="","",MAX(0,D4980+F4980-I4980))</f>
        <v/>
      </c>
      <c r="L4980" s="18">
        <f>IF(D4980="","",IF(D4980&lt;=0,"",1+COUNTIFS($D$4906:$D$5005,"&gt;0",$E$4906:$E$5005,"&gt;"&amp;E4980)))</f>
        <v/>
      </c>
      <c r="M4980" s="18">
        <f>IF(D4980="","",IF(AND(K4980&gt;0,L4980=1),"Yes","No"))</f>
        <v/>
      </c>
      <c r="N4980" s="48">
        <f>IF(D4980="","",N4880+F4980)</f>
        <v/>
      </c>
      <c r="O4980" s="47">
        <f>IF(D4980="","",IF(AND(K4980=0,K4880&gt;0),C4980,""))</f>
        <v/>
      </c>
    </row>
    <row r="4981">
      <c r="A4981" s="49">
        <f>IF(B4981="","",DATE(YEAR('Debt Inputs'!$E$2),MONTH('Debt Inputs'!$E$2)+49,1))</f>
        <v/>
      </c>
      <c r="B4981" s="23">
        <f>IF('Debt Inputs'!A81="","",'Debt Inputs'!A81)</f>
        <v/>
      </c>
      <c r="C4981" s="24">
        <f>IF(B4981="","",IFERROR(VLOOKUP(B4981,'Debt Inputs'!$A$6:$M$105,2,FALSE),""))</f>
        <v/>
      </c>
      <c r="D4981" s="50">
        <f>IF(B4981="","",K4881)</f>
        <v/>
      </c>
      <c r="E4981" s="26">
        <f>IF(B4981="","",IFERROR(VLOOKUP(B4981,'Debt Inputs'!$A$6:$M$105,5,FALSE),0))</f>
        <v/>
      </c>
      <c r="F4981" s="50">
        <f>IF(D4981="","",IFERROR(D4981*E4981/12,0))</f>
        <v/>
      </c>
      <c r="G4981" s="50">
        <f>IF(D4981="","",MIN(IFERROR(VLOOKUP(B4981,'Debt Inputs'!$A$6:$M$105,7,FALSE),0),D4981+F4981))</f>
        <v/>
      </c>
      <c r="H4981" s="50">
        <f>IF(D4981="","",IF(L4981=1,MAX(0,'Debt Inputs'!$B$2-SUM($G$4906:$G$5005)),0))</f>
        <v/>
      </c>
      <c r="I4981" s="50">
        <f>IF(D4981="","",MIN(D4981+F4981,G4981+H4981))</f>
        <v/>
      </c>
      <c r="J4981" s="50">
        <f>IF(D4981="","",MIN(D4981,MAX(0,I4981-F4981)))</f>
        <v/>
      </c>
      <c r="K4981" s="50">
        <f>IF(D4981="","",MAX(0,D4981+F4981-I4981))</f>
        <v/>
      </c>
      <c r="L4981" s="23">
        <f>IF(D4981="","",IF(D4981&lt;=0,"",1+COUNTIFS($D$4906:$D$5005,"&gt;0",$E$4906:$E$5005,"&gt;"&amp;E4981)))</f>
        <v/>
      </c>
      <c r="M4981" s="23">
        <f>IF(D4981="","",IF(AND(K4981&gt;0,L4981=1),"Yes","No"))</f>
        <v/>
      </c>
      <c r="N4981" s="50">
        <f>IF(D4981="","",N4881+F4981)</f>
        <v/>
      </c>
      <c r="O4981" s="49">
        <f>IF(D4981="","",IF(AND(K4981=0,K4881&gt;0),C4981,""))</f>
        <v/>
      </c>
    </row>
    <row r="4982">
      <c r="A4982" s="47">
        <f>IF(B4982="","",DATE(YEAR('Debt Inputs'!$E$2),MONTH('Debt Inputs'!$E$2)+49,1))</f>
        <v/>
      </c>
      <c r="B4982" s="18">
        <f>IF('Debt Inputs'!A82="","",'Debt Inputs'!A82)</f>
        <v/>
      </c>
      <c r="C4982" s="19">
        <f>IF(B4982="","",IFERROR(VLOOKUP(B4982,'Debt Inputs'!$A$6:$M$105,2,FALSE),""))</f>
        <v/>
      </c>
      <c r="D4982" s="48">
        <f>IF(B4982="","",K4882)</f>
        <v/>
      </c>
      <c r="E4982" s="21">
        <f>IF(B4982="","",IFERROR(VLOOKUP(B4982,'Debt Inputs'!$A$6:$M$105,5,FALSE),0))</f>
        <v/>
      </c>
      <c r="F4982" s="48">
        <f>IF(D4982="","",IFERROR(D4982*E4982/12,0))</f>
        <v/>
      </c>
      <c r="G4982" s="48">
        <f>IF(D4982="","",MIN(IFERROR(VLOOKUP(B4982,'Debt Inputs'!$A$6:$M$105,7,FALSE),0),D4982+F4982))</f>
        <v/>
      </c>
      <c r="H4982" s="48">
        <f>IF(D4982="","",IF(L4982=1,MAX(0,'Debt Inputs'!$B$2-SUM($G$4906:$G$5005)),0))</f>
        <v/>
      </c>
      <c r="I4982" s="48">
        <f>IF(D4982="","",MIN(D4982+F4982,G4982+H4982))</f>
        <v/>
      </c>
      <c r="J4982" s="48">
        <f>IF(D4982="","",MIN(D4982,MAX(0,I4982-F4982)))</f>
        <v/>
      </c>
      <c r="K4982" s="48">
        <f>IF(D4982="","",MAX(0,D4982+F4982-I4982))</f>
        <v/>
      </c>
      <c r="L4982" s="18">
        <f>IF(D4982="","",IF(D4982&lt;=0,"",1+COUNTIFS($D$4906:$D$5005,"&gt;0",$E$4906:$E$5005,"&gt;"&amp;E4982)))</f>
        <v/>
      </c>
      <c r="M4982" s="18">
        <f>IF(D4982="","",IF(AND(K4982&gt;0,L4982=1),"Yes","No"))</f>
        <v/>
      </c>
      <c r="N4982" s="48">
        <f>IF(D4982="","",N4882+F4982)</f>
        <v/>
      </c>
      <c r="O4982" s="47">
        <f>IF(D4982="","",IF(AND(K4982=0,K4882&gt;0),C4982,""))</f>
        <v/>
      </c>
    </row>
    <row r="4983">
      <c r="A4983" s="49">
        <f>IF(B4983="","",DATE(YEAR('Debt Inputs'!$E$2),MONTH('Debt Inputs'!$E$2)+49,1))</f>
        <v/>
      </c>
      <c r="B4983" s="23">
        <f>IF('Debt Inputs'!A83="","",'Debt Inputs'!A83)</f>
        <v/>
      </c>
      <c r="C4983" s="24">
        <f>IF(B4983="","",IFERROR(VLOOKUP(B4983,'Debt Inputs'!$A$6:$M$105,2,FALSE),""))</f>
        <v/>
      </c>
      <c r="D4983" s="50">
        <f>IF(B4983="","",K4883)</f>
        <v/>
      </c>
      <c r="E4983" s="26">
        <f>IF(B4983="","",IFERROR(VLOOKUP(B4983,'Debt Inputs'!$A$6:$M$105,5,FALSE),0))</f>
        <v/>
      </c>
      <c r="F4983" s="50">
        <f>IF(D4983="","",IFERROR(D4983*E4983/12,0))</f>
        <v/>
      </c>
      <c r="G4983" s="50">
        <f>IF(D4983="","",MIN(IFERROR(VLOOKUP(B4983,'Debt Inputs'!$A$6:$M$105,7,FALSE),0),D4983+F4983))</f>
        <v/>
      </c>
      <c r="H4983" s="50">
        <f>IF(D4983="","",IF(L4983=1,MAX(0,'Debt Inputs'!$B$2-SUM($G$4906:$G$5005)),0))</f>
        <v/>
      </c>
      <c r="I4983" s="50">
        <f>IF(D4983="","",MIN(D4983+F4983,G4983+H4983))</f>
        <v/>
      </c>
      <c r="J4983" s="50">
        <f>IF(D4983="","",MIN(D4983,MAX(0,I4983-F4983)))</f>
        <v/>
      </c>
      <c r="K4983" s="50">
        <f>IF(D4983="","",MAX(0,D4983+F4983-I4983))</f>
        <v/>
      </c>
      <c r="L4983" s="23">
        <f>IF(D4983="","",IF(D4983&lt;=0,"",1+COUNTIFS($D$4906:$D$5005,"&gt;0",$E$4906:$E$5005,"&gt;"&amp;E4983)))</f>
        <v/>
      </c>
      <c r="M4983" s="23">
        <f>IF(D4983="","",IF(AND(K4983&gt;0,L4983=1),"Yes","No"))</f>
        <v/>
      </c>
      <c r="N4983" s="50">
        <f>IF(D4983="","",N4883+F4983)</f>
        <v/>
      </c>
      <c r="O4983" s="49">
        <f>IF(D4983="","",IF(AND(K4983=0,K4883&gt;0),C4983,""))</f>
        <v/>
      </c>
    </row>
    <row r="4984">
      <c r="A4984" s="47">
        <f>IF(B4984="","",DATE(YEAR('Debt Inputs'!$E$2),MONTH('Debt Inputs'!$E$2)+49,1))</f>
        <v/>
      </c>
      <c r="B4984" s="18">
        <f>IF('Debt Inputs'!A84="","",'Debt Inputs'!A84)</f>
        <v/>
      </c>
      <c r="C4984" s="19">
        <f>IF(B4984="","",IFERROR(VLOOKUP(B4984,'Debt Inputs'!$A$6:$M$105,2,FALSE),""))</f>
        <v/>
      </c>
      <c r="D4984" s="48">
        <f>IF(B4984="","",K4884)</f>
        <v/>
      </c>
      <c r="E4984" s="21">
        <f>IF(B4984="","",IFERROR(VLOOKUP(B4984,'Debt Inputs'!$A$6:$M$105,5,FALSE),0))</f>
        <v/>
      </c>
      <c r="F4984" s="48">
        <f>IF(D4984="","",IFERROR(D4984*E4984/12,0))</f>
        <v/>
      </c>
      <c r="G4984" s="48">
        <f>IF(D4984="","",MIN(IFERROR(VLOOKUP(B4984,'Debt Inputs'!$A$6:$M$105,7,FALSE),0),D4984+F4984))</f>
        <v/>
      </c>
      <c r="H4984" s="48">
        <f>IF(D4984="","",IF(L4984=1,MAX(0,'Debt Inputs'!$B$2-SUM($G$4906:$G$5005)),0))</f>
        <v/>
      </c>
      <c r="I4984" s="48">
        <f>IF(D4984="","",MIN(D4984+F4984,G4984+H4984))</f>
        <v/>
      </c>
      <c r="J4984" s="48">
        <f>IF(D4984="","",MIN(D4984,MAX(0,I4984-F4984)))</f>
        <v/>
      </c>
      <c r="K4984" s="48">
        <f>IF(D4984="","",MAX(0,D4984+F4984-I4984))</f>
        <v/>
      </c>
      <c r="L4984" s="18">
        <f>IF(D4984="","",IF(D4984&lt;=0,"",1+COUNTIFS($D$4906:$D$5005,"&gt;0",$E$4906:$E$5005,"&gt;"&amp;E4984)))</f>
        <v/>
      </c>
      <c r="M4984" s="18">
        <f>IF(D4984="","",IF(AND(K4984&gt;0,L4984=1),"Yes","No"))</f>
        <v/>
      </c>
      <c r="N4984" s="48">
        <f>IF(D4984="","",N4884+F4984)</f>
        <v/>
      </c>
      <c r="O4984" s="47">
        <f>IF(D4984="","",IF(AND(K4984=0,K4884&gt;0),C4984,""))</f>
        <v/>
      </c>
    </row>
    <row r="4985">
      <c r="A4985" s="49">
        <f>IF(B4985="","",DATE(YEAR('Debt Inputs'!$E$2),MONTH('Debt Inputs'!$E$2)+49,1))</f>
        <v/>
      </c>
      <c r="B4985" s="23">
        <f>IF('Debt Inputs'!A85="","",'Debt Inputs'!A85)</f>
        <v/>
      </c>
      <c r="C4985" s="24">
        <f>IF(B4985="","",IFERROR(VLOOKUP(B4985,'Debt Inputs'!$A$6:$M$105,2,FALSE),""))</f>
        <v/>
      </c>
      <c r="D4985" s="50">
        <f>IF(B4985="","",K4885)</f>
        <v/>
      </c>
      <c r="E4985" s="26">
        <f>IF(B4985="","",IFERROR(VLOOKUP(B4985,'Debt Inputs'!$A$6:$M$105,5,FALSE),0))</f>
        <v/>
      </c>
      <c r="F4985" s="50">
        <f>IF(D4985="","",IFERROR(D4985*E4985/12,0))</f>
        <v/>
      </c>
      <c r="G4985" s="50">
        <f>IF(D4985="","",MIN(IFERROR(VLOOKUP(B4985,'Debt Inputs'!$A$6:$M$105,7,FALSE),0),D4985+F4985))</f>
        <v/>
      </c>
      <c r="H4985" s="50">
        <f>IF(D4985="","",IF(L4985=1,MAX(0,'Debt Inputs'!$B$2-SUM($G$4906:$G$5005)),0))</f>
        <v/>
      </c>
      <c r="I4985" s="50">
        <f>IF(D4985="","",MIN(D4985+F4985,G4985+H4985))</f>
        <v/>
      </c>
      <c r="J4985" s="50">
        <f>IF(D4985="","",MIN(D4985,MAX(0,I4985-F4985)))</f>
        <v/>
      </c>
      <c r="K4985" s="50">
        <f>IF(D4985="","",MAX(0,D4985+F4985-I4985))</f>
        <v/>
      </c>
      <c r="L4985" s="23">
        <f>IF(D4985="","",IF(D4985&lt;=0,"",1+COUNTIFS($D$4906:$D$5005,"&gt;0",$E$4906:$E$5005,"&gt;"&amp;E4985)))</f>
        <v/>
      </c>
      <c r="M4985" s="23">
        <f>IF(D4985="","",IF(AND(K4985&gt;0,L4985=1),"Yes","No"))</f>
        <v/>
      </c>
      <c r="N4985" s="50">
        <f>IF(D4985="","",N4885+F4985)</f>
        <v/>
      </c>
      <c r="O4985" s="49">
        <f>IF(D4985="","",IF(AND(K4985=0,K4885&gt;0),C4985,""))</f>
        <v/>
      </c>
    </row>
    <row r="4986">
      <c r="A4986" s="47">
        <f>IF(B4986="","",DATE(YEAR('Debt Inputs'!$E$2),MONTH('Debt Inputs'!$E$2)+49,1))</f>
        <v/>
      </c>
      <c r="B4986" s="18">
        <f>IF('Debt Inputs'!A86="","",'Debt Inputs'!A86)</f>
        <v/>
      </c>
      <c r="C4986" s="19">
        <f>IF(B4986="","",IFERROR(VLOOKUP(B4986,'Debt Inputs'!$A$6:$M$105,2,FALSE),""))</f>
        <v/>
      </c>
      <c r="D4986" s="48">
        <f>IF(B4986="","",K4886)</f>
        <v/>
      </c>
      <c r="E4986" s="21">
        <f>IF(B4986="","",IFERROR(VLOOKUP(B4986,'Debt Inputs'!$A$6:$M$105,5,FALSE),0))</f>
        <v/>
      </c>
      <c r="F4986" s="48">
        <f>IF(D4986="","",IFERROR(D4986*E4986/12,0))</f>
        <v/>
      </c>
      <c r="G4986" s="48">
        <f>IF(D4986="","",MIN(IFERROR(VLOOKUP(B4986,'Debt Inputs'!$A$6:$M$105,7,FALSE),0),D4986+F4986))</f>
        <v/>
      </c>
      <c r="H4986" s="48">
        <f>IF(D4986="","",IF(L4986=1,MAX(0,'Debt Inputs'!$B$2-SUM($G$4906:$G$5005)),0))</f>
        <v/>
      </c>
      <c r="I4986" s="48">
        <f>IF(D4986="","",MIN(D4986+F4986,G4986+H4986))</f>
        <v/>
      </c>
      <c r="J4986" s="48">
        <f>IF(D4986="","",MIN(D4986,MAX(0,I4986-F4986)))</f>
        <v/>
      </c>
      <c r="K4986" s="48">
        <f>IF(D4986="","",MAX(0,D4986+F4986-I4986))</f>
        <v/>
      </c>
      <c r="L4986" s="18">
        <f>IF(D4986="","",IF(D4986&lt;=0,"",1+COUNTIFS($D$4906:$D$5005,"&gt;0",$E$4906:$E$5005,"&gt;"&amp;E4986)))</f>
        <v/>
      </c>
      <c r="M4986" s="18">
        <f>IF(D4986="","",IF(AND(K4986&gt;0,L4986=1),"Yes","No"))</f>
        <v/>
      </c>
      <c r="N4986" s="48">
        <f>IF(D4986="","",N4886+F4986)</f>
        <v/>
      </c>
      <c r="O4986" s="47">
        <f>IF(D4986="","",IF(AND(K4986=0,K4886&gt;0),C4986,""))</f>
        <v/>
      </c>
    </row>
    <row r="4987">
      <c r="A4987" s="49">
        <f>IF(B4987="","",DATE(YEAR('Debt Inputs'!$E$2),MONTH('Debt Inputs'!$E$2)+49,1))</f>
        <v/>
      </c>
      <c r="B4987" s="23">
        <f>IF('Debt Inputs'!A87="","",'Debt Inputs'!A87)</f>
        <v/>
      </c>
      <c r="C4987" s="24">
        <f>IF(B4987="","",IFERROR(VLOOKUP(B4987,'Debt Inputs'!$A$6:$M$105,2,FALSE),""))</f>
        <v/>
      </c>
      <c r="D4987" s="50">
        <f>IF(B4987="","",K4887)</f>
        <v/>
      </c>
      <c r="E4987" s="26">
        <f>IF(B4987="","",IFERROR(VLOOKUP(B4987,'Debt Inputs'!$A$6:$M$105,5,FALSE),0))</f>
        <v/>
      </c>
      <c r="F4987" s="50">
        <f>IF(D4987="","",IFERROR(D4987*E4987/12,0))</f>
        <v/>
      </c>
      <c r="G4987" s="50">
        <f>IF(D4987="","",MIN(IFERROR(VLOOKUP(B4987,'Debt Inputs'!$A$6:$M$105,7,FALSE),0),D4987+F4987))</f>
        <v/>
      </c>
      <c r="H4987" s="50">
        <f>IF(D4987="","",IF(L4987=1,MAX(0,'Debt Inputs'!$B$2-SUM($G$4906:$G$5005)),0))</f>
        <v/>
      </c>
      <c r="I4987" s="50">
        <f>IF(D4987="","",MIN(D4987+F4987,G4987+H4987))</f>
        <v/>
      </c>
      <c r="J4987" s="50">
        <f>IF(D4987="","",MIN(D4987,MAX(0,I4987-F4987)))</f>
        <v/>
      </c>
      <c r="K4987" s="50">
        <f>IF(D4987="","",MAX(0,D4987+F4987-I4987))</f>
        <v/>
      </c>
      <c r="L4987" s="23">
        <f>IF(D4987="","",IF(D4987&lt;=0,"",1+COUNTIFS($D$4906:$D$5005,"&gt;0",$E$4906:$E$5005,"&gt;"&amp;E4987)))</f>
        <v/>
      </c>
      <c r="M4987" s="23">
        <f>IF(D4987="","",IF(AND(K4987&gt;0,L4987=1),"Yes","No"))</f>
        <v/>
      </c>
      <c r="N4987" s="50">
        <f>IF(D4987="","",N4887+F4987)</f>
        <v/>
      </c>
      <c r="O4987" s="49">
        <f>IF(D4987="","",IF(AND(K4987=0,K4887&gt;0),C4987,""))</f>
        <v/>
      </c>
    </row>
    <row r="4988">
      <c r="A4988" s="47">
        <f>IF(B4988="","",DATE(YEAR('Debt Inputs'!$E$2),MONTH('Debt Inputs'!$E$2)+49,1))</f>
        <v/>
      </c>
      <c r="B4988" s="18">
        <f>IF('Debt Inputs'!A88="","",'Debt Inputs'!A88)</f>
        <v/>
      </c>
      <c r="C4988" s="19">
        <f>IF(B4988="","",IFERROR(VLOOKUP(B4988,'Debt Inputs'!$A$6:$M$105,2,FALSE),""))</f>
        <v/>
      </c>
      <c r="D4988" s="48">
        <f>IF(B4988="","",K4888)</f>
        <v/>
      </c>
      <c r="E4988" s="21">
        <f>IF(B4988="","",IFERROR(VLOOKUP(B4988,'Debt Inputs'!$A$6:$M$105,5,FALSE),0))</f>
        <v/>
      </c>
      <c r="F4988" s="48">
        <f>IF(D4988="","",IFERROR(D4988*E4988/12,0))</f>
        <v/>
      </c>
      <c r="G4988" s="48">
        <f>IF(D4988="","",MIN(IFERROR(VLOOKUP(B4988,'Debt Inputs'!$A$6:$M$105,7,FALSE),0),D4988+F4988))</f>
        <v/>
      </c>
      <c r="H4988" s="48">
        <f>IF(D4988="","",IF(L4988=1,MAX(0,'Debt Inputs'!$B$2-SUM($G$4906:$G$5005)),0))</f>
        <v/>
      </c>
      <c r="I4988" s="48">
        <f>IF(D4988="","",MIN(D4988+F4988,G4988+H4988))</f>
        <v/>
      </c>
      <c r="J4988" s="48">
        <f>IF(D4988="","",MIN(D4988,MAX(0,I4988-F4988)))</f>
        <v/>
      </c>
      <c r="K4988" s="48">
        <f>IF(D4988="","",MAX(0,D4988+F4988-I4988))</f>
        <v/>
      </c>
      <c r="L4988" s="18">
        <f>IF(D4988="","",IF(D4988&lt;=0,"",1+COUNTIFS($D$4906:$D$5005,"&gt;0",$E$4906:$E$5005,"&gt;"&amp;E4988)))</f>
        <v/>
      </c>
      <c r="M4988" s="18">
        <f>IF(D4988="","",IF(AND(K4988&gt;0,L4988=1),"Yes","No"))</f>
        <v/>
      </c>
      <c r="N4988" s="48">
        <f>IF(D4988="","",N4888+F4988)</f>
        <v/>
      </c>
      <c r="O4988" s="47">
        <f>IF(D4988="","",IF(AND(K4988=0,K4888&gt;0),C4988,""))</f>
        <v/>
      </c>
    </row>
    <row r="4989">
      <c r="A4989" s="49">
        <f>IF(B4989="","",DATE(YEAR('Debt Inputs'!$E$2),MONTH('Debt Inputs'!$E$2)+49,1))</f>
        <v/>
      </c>
      <c r="B4989" s="23">
        <f>IF('Debt Inputs'!A89="","",'Debt Inputs'!A89)</f>
        <v/>
      </c>
      <c r="C4989" s="24">
        <f>IF(B4989="","",IFERROR(VLOOKUP(B4989,'Debt Inputs'!$A$6:$M$105,2,FALSE),""))</f>
        <v/>
      </c>
      <c r="D4989" s="50">
        <f>IF(B4989="","",K4889)</f>
        <v/>
      </c>
      <c r="E4989" s="26">
        <f>IF(B4989="","",IFERROR(VLOOKUP(B4989,'Debt Inputs'!$A$6:$M$105,5,FALSE),0))</f>
        <v/>
      </c>
      <c r="F4989" s="50">
        <f>IF(D4989="","",IFERROR(D4989*E4989/12,0))</f>
        <v/>
      </c>
      <c r="G4989" s="50">
        <f>IF(D4989="","",MIN(IFERROR(VLOOKUP(B4989,'Debt Inputs'!$A$6:$M$105,7,FALSE),0),D4989+F4989))</f>
        <v/>
      </c>
      <c r="H4989" s="50">
        <f>IF(D4989="","",IF(L4989=1,MAX(0,'Debt Inputs'!$B$2-SUM($G$4906:$G$5005)),0))</f>
        <v/>
      </c>
      <c r="I4989" s="50">
        <f>IF(D4989="","",MIN(D4989+F4989,G4989+H4989))</f>
        <v/>
      </c>
      <c r="J4989" s="50">
        <f>IF(D4989="","",MIN(D4989,MAX(0,I4989-F4989)))</f>
        <v/>
      </c>
      <c r="K4989" s="50">
        <f>IF(D4989="","",MAX(0,D4989+F4989-I4989))</f>
        <v/>
      </c>
      <c r="L4989" s="23">
        <f>IF(D4989="","",IF(D4989&lt;=0,"",1+COUNTIFS($D$4906:$D$5005,"&gt;0",$E$4906:$E$5005,"&gt;"&amp;E4989)))</f>
        <v/>
      </c>
      <c r="M4989" s="23">
        <f>IF(D4989="","",IF(AND(K4989&gt;0,L4989=1),"Yes","No"))</f>
        <v/>
      </c>
      <c r="N4989" s="50">
        <f>IF(D4989="","",N4889+F4989)</f>
        <v/>
      </c>
      <c r="O4989" s="49">
        <f>IF(D4989="","",IF(AND(K4989=0,K4889&gt;0),C4989,""))</f>
        <v/>
      </c>
    </row>
    <row r="4990">
      <c r="A4990" s="47">
        <f>IF(B4990="","",DATE(YEAR('Debt Inputs'!$E$2),MONTH('Debt Inputs'!$E$2)+49,1))</f>
        <v/>
      </c>
      <c r="B4990" s="18">
        <f>IF('Debt Inputs'!A90="","",'Debt Inputs'!A90)</f>
        <v/>
      </c>
      <c r="C4990" s="19">
        <f>IF(B4990="","",IFERROR(VLOOKUP(B4990,'Debt Inputs'!$A$6:$M$105,2,FALSE),""))</f>
        <v/>
      </c>
      <c r="D4990" s="48">
        <f>IF(B4990="","",K4890)</f>
        <v/>
      </c>
      <c r="E4990" s="21">
        <f>IF(B4990="","",IFERROR(VLOOKUP(B4990,'Debt Inputs'!$A$6:$M$105,5,FALSE),0))</f>
        <v/>
      </c>
      <c r="F4990" s="48">
        <f>IF(D4990="","",IFERROR(D4990*E4990/12,0))</f>
        <v/>
      </c>
      <c r="G4990" s="48">
        <f>IF(D4990="","",MIN(IFERROR(VLOOKUP(B4990,'Debt Inputs'!$A$6:$M$105,7,FALSE),0),D4990+F4990))</f>
        <v/>
      </c>
      <c r="H4990" s="48">
        <f>IF(D4990="","",IF(L4990=1,MAX(0,'Debt Inputs'!$B$2-SUM($G$4906:$G$5005)),0))</f>
        <v/>
      </c>
      <c r="I4990" s="48">
        <f>IF(D4990="","",MIN(D4990+F4990,G4990+H4990))</f>
        <v/>
      </c>
      <c r="J4990" s="48">
        <f>IF(D4990="","",MIN(D4990,MAX(0,I4990-F4990)))</f>
        <v/>
      </c>
      <c r="K4990" s="48">
        <f>IF(D4990="","",MAX(0,D4990+F4990-I4990))</f>
        <v/>
      </c>
      <c r="L4990" s="18">
        <f>IF(D4990="","",IF(D4990&lt;=0,"",1+COUNTIFS($D$4906:$D$5005,"&gt;0",$E$4906:$E$5005,"&gt;"&amp;E4990)))</f>
        <v/>
      </c>
      <c r="M4990" s="18">
        <f>IF(D4990="","",IF(AND(K4990&gt;0,L4990=1),"Yes","No"))</f>
        <v/>
      </c>
      <c r="N4990" s="48">
        <f>IF(D4990="","",N4890+F4990)</f>
        <v/>
      </c>
      <c r="O4990" s="47">
        <f>IF(D4990="","",IF(AND(K4990=0,K4890&gt;0),C4990,""))</f>
        <v/>
      </c>
    </row>
    <row r="4991">
      <c r="A4991" s="49">
        <f>IF(B4991="","",DATE(YEAR('Debt Inputs'!$E$2),MONTH('Debt Inputs'!$E$2)+49,1))</f>
        <v/>
      </c>
      <c r="B4991" s="23">
        <f>IF('Debt Inputs'!A91="","",'Debt Inputs'!A91)</f>
        <v/>
      </c>
      <c r="C4991" s="24">
        <f>IF(B4991="","",IFERROR(VLOOKUP(B4991,'Debt Inputs'!$A$6:$M$105,2,FALSE),""))</f>
        <v/>
      </c>
      <c r="D4991" s="50">
        <f>IF(B4991="","",K4891)</f>
        <v/>
      </c>
      <c r="E4991" s="26">
        <f>IF(B4991="","",IFERROR(VLOOKUP(B4991,'Debt Inputs'!$A$6:$M$105,5,FALSE),0))</f>
        <v/>
      </c>
      <c r="F4991" s="50">
        <f>IF(D4991="","",IFERROR(D4991*E4991/12,0))</f>
        <v/>
      </c>
      <c r="G4991" s="50">
        <f>IF(D4991="","",MIN(IFERROR(VLOOKUP(B4991,'Debt Inputs'!$A$6:$M$105,7,FALSE),0),D4991+F4991))</f>
        <v/>
      </c>
      <c r="H4991" s="50">
        <f>IF(D4991="","",IF(L4991=1,MAX(0,'Debt Inputs'!$B$2-SUM($G$4906:$G$5005)),0))</f>
        <v/>
      </c>
      <c r="I4991" s="50">
        <f>IF(D4991="","",MIN(D4991+F4991,G4991+H4991))</f>
        <v/>
      </c>
      <c r="J4991" s="50">
        <f>IF(D4991="","",MIN(D4991,MAX(0,I4991-F4991)))</f>
        <v/>
      </c>
      <c r="K4991" s="50">
        <f>IF(D4991="","",MAX(0,D4991+F4991-I4991))</f>
        <v/>
      </c>
      <c r="L4991" s="23">
        <f>IF(D4991="","",IF(D4991&lt;=0,"",1+COUNTIFS($D$4906:$D$5005,"&gt;0",$E$4906:$E$5005,"&gt;"&amp;E4991)))</f>
        <v/>
      </c>
      <c r="M4991" s="23">
        <f>IF(D4991="","",IF(AND(K4991&gt;0,L4991=1),"Yes","No"))</f>
        <v/>
      </c>
      <c r="N4991" s="50">
        <f>IF(D4991="","",N4891+F4991)</f>
        <v/>
      </c>
      <c r="O4991" s="49">
        <f>IF(D4991="","",IF(AND(K4991=0,K4891&gt;0),C4991,""))</f>
        <v/>
      </c>
    </row>
    <row r="4992">
      <c r="A4992" s="47">
        <f>IF(B4992="","",DATE(YEAR('Debt Inputs'!$E$2),MONTH('Debt Inputs'!$E$2)+49,1))</f>
        <v/>
      </c>
      <c r="B4992" s="18">
        <f>IF('Debt Inputs'!A92="","",'Debt Inputs'!A92)</f>
        <v/>
      </c>
      <c r="C4992" s="19">
        <f>IF(B4992="","",IFERROR(VLOOKUP(B4992,'Debt Inputs'!$A$6:$M$105,2,FALSE),""))</f>
        <v/>
      </c>
      <c r="D4992" s="48">
        <f>IF(B4992="","",K4892)</f>
        <v/>
      </c>
      <c r="E4992" s="21">
        <f>IF(B4992="","",IFERROR(VLOOKUP(B4992,'Debt Inputs'!$A$6:$M$105,5,FALSE),0))</f>
        <v/>
      </c>
      <c r="F4992" s="48">
        <f>IF(D4992="","",IFERROR(D4992*E4992/12,0))</f>
        <v/>
      </c>
      <c r="G4992" s="48">
        <f>IF(D4992="","",MIN(IFERROR(VLOOKUP(B4992,'Debt Inputs'!$A$6:$M$105,7,FALSE),0),D4992+F4992))</f>
        <v/>
      </c>
      <c r="H4992" s="48">
        <f>IF(D4992="","",IF(L4992=1,MAX(0,'Debt Inputs'!$B$2-SUM($G$4906:$G$5005)),0))</f>
        <v/>
      </c>
      <c r="I4992" s="48">
        <f>IF(D4992="","",MIN(D4992+F4992,G4992+H4992))</f>
        <v/>
      </c>
      <c r="J4992" s="48">
        <f>IF(D4992="","",MIN(D4992,MAX(0,I4992-F4992)))</f>
        <v/>
      </c>
      <c r="K4992" s="48">
        <f>IF(D4992="","",MAX(0,D4992+F4992-I4992))</f>
        <v/>
      </c>
      <c r="L4992" s="18">
        <f>IF(D4992="","",IF(D4992&lt;=0,"",1+COUNTIFS($D$4906:$D$5005,"&gt;0",$E$4906:$E$5005,"&gt;"&amp;E4992)))</f>
        <v/>
      </c>
      <c r="M4992" s="18">
        <f>IF(D4992="","",IF(AND(K4992&gt;0,L4992=1),"Yes","No"))</f>
        <v/>
      </c>
      <c r="N4992" s="48">
        <f>IF(D4992="","",N4892+F4992)</f>
        <v/>
      </c>
      <c r="O4992" s="47">
        <f>IF(D4992="","",IF(AND(K4992=0,K4892&gt;0),C4992,""))</f>
        <v/>
      </c>
    </row>
    <row r="4993">
      <c r="A4993" s="49">
        <f>IF(B4993="","",DATE(YEAR('Debt Inputs'!$E$2),MONTH('Debt Inputs'!$E$2)+49,1))</f>
        <v/>
      </c>
      <c r="B4993" s="23">
        <f>IF('Debt Inputs'!A93="","",'Debt Inputs'!A93)</f>
        <v/>
      </c>
      <c r="C4993" s="24">
        <f>IF(B4993="","",IFERROR(VLOOKUP(B4993,'Debt Inputs'!$A$6:$M$105,2,FALSE),""))</f>
        <v/>
      </c>
      <c r="D4993" s="50">
        <f>IF(B4993="","",K4893)</f>
        <v/>
      </c>
      <c r="E4993" s="26">
        <f>IF(B4993="","",IFERROR(VLOOKUP(B4993,'Debt Inputs'!$A$6:$M$105,5,FALSE),0))</f>
        <v/>
      </c>
      <c r="F4993" s="50">
        <f>IF(D4993="","",IFERROR(D4993*E4993/12,0))</f>
        <v/>
      </c>
      <c r="G4993" s="50">
        <f>IF(D4993="","",MIN(IFERROR(VLOOKUP(B4993,'Debt Inputs'!$A$6:$M$105,7,FALSE),0),D4993+F4993))</f>
        <v/>
      </c>
      <c r="H4993" s="50">
        <f>IF(D4993="","",IF(L4993=1,MAX(0,'Debt Inputs'!$B$2-SUM($G$4906:$G$5005)),0))</f>
        <v/>
      </c>
      <c r="I4993" s="50">
        <f>IF(D4993="","",MIN(D4993+F4993,G4993+H4993))</f>
        <v/>
      </c>
      <c r="J4993" s="50">
        <f>IF(D4993="","",MIN(D4993,MAX(0,I4993-F4993)))</f>
        <v/>
      </c>
      <c r="K4993" s="50">
        <f>IF(D4993="","",MAX(0,D4993+F4993-I4993))</f>
        <v/>
      </c>
      <c r="L4993" s="23">
        <f>IF(D4993="","",IF(D4993&lt;=0,"",1+COUNTIFS($D$4906:$D$5005,"&gt;0",$E$4906:$E$5005,"&gt;"&amp;E4993)))</f>
        <v/>
      </c>
      <c r="M4993" s="23">
        <f>IF(D4993="","",IF(AND(K4993&gt;0,L4993=1),"Yes","No"))</f>
        <v/>
      </c>
      <c r="N4993" s="50">
        <f>IF(D4993="","",N4893+F4993)</f>
        <v/>
      </c>
      <c r="O4993" s="49">
        <f>IF(D4993="","",IF(AND(K4993=0,K4893&gt;0),C4993,""))</f>
        <v/>
      </c>
    </row>
    <row r="4994">
      <c r="A4994" s="47">
        <f>IF(B4994="","",DATE(YEAR('Debt Inputs'!$E$2),MONTH('Debt Inputs'!$E$2)+49,1))</f>
        <v/>
      </c>
      <c r="B4994" s="18">
        <f>IF('Debt Inputs'!A94="","",'Debt Inputs'!A94)</f>
        <v/>
      </c>
      <c r="C4994" s="19">
        <f>IF(B4994="","",IFERROR(VLOOKUP(B4994,'Debt Inputs'!$A$6:$M$105,2,FALSE),""))</f>
        <v/>
      </c>
      <c r="D4994" s="48">
        <f>IF(B4994="","",K4894)</f>
        <v/>
      </c>
      <c r="E4994" s="21">
        <f>IF(B4994="","",IFERROR(VLOOKUP(B4994,'Debt Inputs'!$A$6:$M$105,5,FALSE),0))</f>
        <v/>
      </c>
      <c r="F4994" s="48">
        <f>IF(D4994="","",IFERROR(D4994*E4994/12,0))</f>
        <v/>
      </c>
      <c r="G4994" s="48">
        <f>IF(D4994="","",MIN(IFERROR(VLOOKUP(B4994,'Debt Inputs'!$A$6:$M$105,7,FALSE),0),D4994+F4994))</f>
        <v/>
      </c>
      <c r="H4994" s="48">
        <f>IF(D4994="","",IF(L4994=1,MAX(0,'Debt Inputs'!$B$2-SUM($G$4906:$G$5005)),0))</f>
        <v/>
      </c>
      <c r="I4994" s="48">
        <f>IF(D4994="","",MIN(D4994+F4994,G4994+H4994))</f>
        <v/>
      </c>
      <c r="J4994" s="48">
        <f>IF(D4994="","",MIN(D4994,MAX(0,I4994-F4994)))</f>
        <v/>
      </c>
      <c r="K4994" s="48">
        <f>IF(D4994="","",MAX(0,D4994+F4994-I4994))</f>
        <v/>
      </c>
      <c r="L4994" s="18">
        <f>IF(D4994="","",IF(D4994&lt;=0,"",1+COUNTIFS($D$4906:$D$5005,"&gt;0",$E$4906:$E$5005,"&gt;"&amp;E4994)))</f>
        <v/>
      </c>
      <c r="M4994" s="18">
        <f>IF(D4994="","",IF(AND(K4994&gt;0,L4994=1),"Yes","No"))</f>
        <v/>
      </c>
      <c r="N4994" s="48">
        <f>IF(D4994="","",N4894+F4994)</f>
        <v/>
      </c>
      <c r="O4994" s="47">
        <f>IF(D4994="","",IF(AND(K4994=0,K4894&gt;0),C4994,""))</f>
        <v/>
      </c>
    </row>
    <row r="4995">
      <c r="A4995" s="49">
        <f>IF(B4995="","",DATE(YEAR('Debt Inputs'!$E$2),MONTH('Debt Inputs'!$E$2)+49,1))</f>
        <v/>
      </c>
      <c r="B4995" s="23">
        <f>IF('Debt Inputs'!A95="","",'Debt Inputs'!A95)</f>
        <v/>
      </c>
      <c r="C4995" s="24">
        <f>IF(B4995="","",IFERROR(VLOOKUP(B4995,'Debt Inputs'!$A$6:$M$105,2,FALSE),""))</f>
        <v/>
      </c>
      <c r="D4995" s="50">
        <f>IF(B4995="","",K4895)</f>
        <v/>
      </c>
      <c r="E4995" s="26">
        <f>IF(B4995="","",IFERROR(VLOOKUP(B4995,'Debt Inputs'!$A$6:$M$105,5,FALSE),0))</f>
        <v/>
      </c>
      <c r="F4995" s="50">
        <f>IF(D4995="","",IFERROR(D4995*E4995/12,0))</f>
        <v/>
      </c>
      <c r="G4995" s="50">
        <f>IF(D4995="","",MIN(IFERROR(VLOOKUP(B4995,'Debt Inputs'!$A$6:$M$105,7,FALSE),0),D4995+F4995))</f>
        <v/>
      </c>
      <c r="H4995" s="50">
        <f>IF(D4995="","",IF(L4995=1,MAX(0,'Debt Inputs'!$B$2-SUM($G$4906:$G$5005)),0))</f>
        <v/>
      </c>
      <c r="I4995" s="50">
        <f>IF(D4995="","",MIN(D4995+F4995,G4995+H4995))</f>
        <v/>
      </c>
      <c r="J4995" s="50">
        <f>IF(D4995="","",MIN(D4995,MAX(0,I4995-F4995)))</f>
        <v/>
      </c>
      <c r="K4995" s="50">
        <f>IF(D4995="","",MAX(0,D4995+F4995-I4995))</f>
        <v/>
      </c>
      <c r="L4995" s="23">
        <f>IF(D4995="","",IF(D4995&lt;=0,"",1+COUNTIFS($D$4906:$D$5005,"&gt;0",$E$4906:$E$5005,"&gt;"&amp;E4995)))</f>
        <v/>
      </c>
      <c r="M4995" s="23">
        <f>IF(D4995="","",IF(AND(K4995&gt;0,L4995=1),"Yes","No"))</f>
        <v/>
      </c>
      <c r="N4995" s="50">
        <f>IF(D4995="","",N4895+F4995)</f>
        <v/>
      </c>
      <c r="O4995" s="49">
        <f>IF(D4995="","",IF(AND(K4995=0,K4895&gt;0),C4995,""))</f>
        <v/>
      </c>
    </row>
    <row r="4996">
      <c r="A4996" s="47">
        <f>IF(B4996="","",DATE(YEAR('Debt Inputs'!$E$2),MONTH('Debt Inputs'!$E$2)+49,1))</f>
        <v/>
      </c>
      <c r="B4996" s="18">
        <f>IF('Debt Inputs'!A96="","",'Debt Inputs'!A96)</f>
        <v/>
      </c>
      <c r="C4996" s="19">
        <f>IF(B4996="","",IFERROR(VLOOKUP(B4996,'Debt Inputs'!$A$6:$M$105,2,FALSE),""))</f>
        <v/>
      </c>
      <c r="D4996" s="48">
        <f>IF(B4996="","",K4896)</f>
        <v/>
      </c>
      <c r="E4996" s="21">
        <f>IF(B4996="","",IFERROR(VLOOKUP(B4996,'Debt Inputs'!$A$6:$M$105,5,FALSE),0))</f>
        <v/>
      </c>
      <c r="F4996" s="48">
        <f>IF(D4996="","",IFERROR(D4996*E4996/12,0))</f>
        <v/>
      </c>
      <c r="G4996" s="48">
        <f>IF(D4996="","",MIN(IFERROR(VLOOKUP(B4996,'Debt Inputs'!$A$6:$M$105,7,FALSE),0),D4996+F4996))</f>
        <v/>
      </c>
      <c r="H4996" s="48">
        <f>IF(D4996="","",IF(L4996=1,MAX(0,'Debt Inputs'!$B$2-SUM($G$4906:$G$5005)),0))</f>
        <v/>
      </c>
      <c r="I4996" s="48">
        <f>IF(D4996="","",MIN(D4996+F4996,G4996+H4996))</f>
        <v/>
      </c>
      <c r="J4996" s="48">
        <f>IF(D4996="","",MIN(D4996,MAX(0,I4996-F4996)))</f>
        <v/>
      </c>
      <c r="K4996" s="48">
        <f>IF(D4996="","",MAX(0,D4996+F4996-I4996))</f>
        <v/>
      </c>
      <c r="L4996" s="18">
        <f>IF(D4996="","",IF(D4996&lt;=0,"",1+COUNTIFS($D$4906:$D$5005,"&gt;0",$E$4906:$E$5005,"&gt;"&amp;E4996)))</f>
        <v/>
      </c>
      <c r="M4996" s="18">
        <f>IF(D4996="","",IF(AND(K4996&gt;0,L4996=1),"Yes","No"))</f>
        <v/>
      </c>
      <c r="N4996" s="48">
        <f>IF(D4996="","",N4896+F4996)</f>
        <v/>
      </c>
      <c r="O4996" s="47">
        <f>IF(D4996="","",IF(AND(K4996=0,K4896&gt;0),C4996,""))</f>
        <v/>
      </c>
    </row>
    <row r="4997">
      <c r="A4997" s="49">
        <f>IF(B4997="","",DATE(YEAR('Debt Inputs'!$E$2),MONTH('Debt Inputs'!$E$2)+49,1))</f>
        <v/>
      </c>
      <c r="B4997" s="23">
        <f>IF('Debt Inputs'!A97="","",'Debt Inputs'!A97)</f>
        <v/>
      </c>
      <c r="C4997" s="24">
        <f>IF(B4997="","",IFERROR(VLOOKUP(B4997,'Debt Inputs'!$A$6:$M$105,2,FALSE),""))</f>
        <v/>
      </c>
      <c r="D4997" s="50">
        <f>IF(B4997="","",K4897)</f>
        <v/>
      </c>
      <c r="E4997" s="26">
        <f>IF(B4997="","",IFERROR(VLOOKUP(B4997,'Debt Inputs'!$A$6:$M$105,5,FALSE),0))</f>
        <v/>
      </c>
      <c r="F4997" s="50">
        <f>IF(D4997="","",IFERROR(D4997*E4997/12,0))</f>
        <v/>
      </c>
      <c r="G4997" s="50">
        <f>IF(D4997="","",MIN(IFERROR(VLOOKUP(B4997,'Debt Inputs'!$A$6:$M$105,7,FALSE),0),D4997+F4997))</f>
        <v/>
      </c>
      <c r="H4997" s="50">
        <f>IF(D4997="","",IF(L4997=1,MAX(0,'Debt Inputs'!$B$2-SUM($G$4906:$G$5005)),0))</f>
        <v/>
      </c>
      <c r="I4997" s="50">
        <f>IF(D4997="","",MIN(D4997+F4997,G4997+H4997))</f>
        <v/>
      </c>
      <c r="J4997" s="50">
        <f>IF(D4997="","",MIN(D4997,MAX(0,I4997-F4997)))</f>
        <v/>
      </c>
      <c r="K4997" s="50">
        <f>IF(D4997="","",MAX(0,D4997+F4997-I4997))</f>
        <v/>
      </c>
      <c r="L4997" s="23">
        <f>IF(D4997="","",IF(D4997&lt;=0,"",1+COUNTIFS($D$4906:$D$5005,"&gt;0",$E$4906:$E$5005,"&gt;"&amp;E4997)))</f>
        <v/>
      </c>
      <c r="M4997" s="23">
        <f>IF(D4997="","",IF(AND(K4997&gt;0,L4997=1),"Yes","No"))</f>
        <v/>
      </c>
      <c r="N4997" s="50">
        <f>IF(D4997="","",N4897+F4997)</f>
        <v/>
      </c>
      <c r="O4997" s="49">
        <f>IF(D4997="","",IF(AND(K4997=0,K4897&gt;0),C4997,""))</f>
        <v/>
      </c>
    </row>
    <row r="4998">
      <c r="A4998" s="47">
        <f>IF(B4998="","",DATE(YEAR('Debt Inputs'!$E$2),MONTH('Debt Inputs'!$E$2)+49,1))</f>
        <v/>
      </c>
      <c r="B4998" s="18">
        <f>IF('Debt Inputs'!A98="","",'Debt Inputs'!A98)</f>
        <v/>
      </c>
      <c r="C4998" s="19">
        <f>IF(B4998="","",IFERROR(VLOOKUP(B4998,'Debt Inputs'!$A$6:$M$105,2,FALSE),""))</f>
        <v/>
      </c>
      <c r="D4998" s="48">
        <f>IF(B4998="","",K4898)</f>
        <v/>
      </c>
      <c r="E4998" s="21">
        <f>IF(B4998="","",IFERROR(VLOOKUP(B4998,'Debt Inputs'!$A$6:$M$105,5,FALSE),0))</f>
        <v/>
      </c>
      <c r="F4998" s="48">
        <f>IF(D4998="","",IFERROR(D4998*E4998/12,0))</f>
        <v/>
      </c>
      <c r="G4998" s="48">
        <f>IF(D4998="","",MIN(IFERROR(VLOOKUP(B4998,'Debt Inputs'!$A$6:$M$105,7,FALSE),0),D4998+F4998))</f>
        <v/>
      </c>
      <c r="H4998" s="48">
        <f>IF(D4998="","",IF(L4998=1,MAX(0,'Debt Inputs'!$B$2-SUM($G$4906:$G$5005)),0))</f>
        <v/>
      </c>
      <c r="I4998" s="48">
        <f>IF(D4998="","",MIN(D4998+F4998,G4998+H4998))</f>
        <v/>
      </c>
      <c r="J4998" s="48">
        <f>IF(D4998="","",MIN(D4998,MAX(0,I4998-F4998)))</f>
        <v/>
      </c>
      <c r="K4998" s="48">
        <f>IF(D4998="","",MAX(0,D4998+F4998-I4998))</f>
        <v/>
      </c>
      <c r="L4998" s="18">
        <f>IF(D4998="","",IF(D4998&lt;=0,"",1+COUNTIFS($D$4906:$D$5005,"&gt;0",$E$4906:$E$5005,"&gt;"&amp;E4998)))</f>
        <v/>
      </c>
      <c r="M4998" s="18">
        <f>IF(D4998="","",IF(AND(K4998&gt;0,L4998=1),"Yes","No"))</f>
        <v/>
      </c>
      <c r="N4998" s="48">
        <f>IF(D4998="","",N4898+F4998)</f>
        <v/>
      </c>
      <c r="O4998" s="47">
        <f>IF(D4998="","",IF(AND(K4998=0,K4898&gt;0),C4998,""))</f>
        <v/>
      </c>
    </row>
    <row r="4999">
      <c r="A4999" s="49">
        <f>IF(B4999="","",DATE(YEAR('Debt Inputs'!$E$2),MONTH('Debt Inputs'!$E$2)+49,1))</f>
        <v/>
      </c>
      <c r="B4999" s="23">
        <f>IF('Debt Inputs'!A99="","",'Debt Inputs'!A99)</f>
        <v/>
      </c>
      <c r="C4999" s="24">
        <f>IF(B4999="","",IFERROR(VLOOKUP(B4999,'Debt Inputs'!$A$6:$M$105,2,FALSE),""))</f>
        <v/>
      </c>
      <c r="D4999" s="50">
        <f>IF(B4999="","",K4899)</f>
        <v/>
      </c>
      <c r="E4999" s="26">
        <f>IF(B4999="","",IFERROR(VLOOKUP(B4999,'Debt Inputs'!$A$6:$M$105,5,FALSE),0))</f>
        <v/>
      </c>
      <c r="F4999" s="50">
        <f>IF(D4999="","",IFERROR(D4999*E4999/12,0))</f>
        <v/>
      </c>
      <c r="G4999" s="50">
        <f>IF(D4999="","",MIN(IFERROR(VLOOKUP(B4999,'Debt Inputs'!$A$6:$M$105,7,FALSE),0),D4999+F4999))</f>
        <v/>
      </c>
      <c r="H4999" s="50">
        <f>IF(D4999="","",IF(L4999=1,MAX(0,'Debt Inputs'!$B$2-SUM($G$4906:$G$5005)),0))</f>
        <v/>
      </c>
      <c r="I4999" s="50">
        <f>IF(D4999="","",MIN(D4999+F4999,G4999+H4999))</f>
        <v/>
      </c>
      <c r="J4999" s="50">
        <f>IF(D4999="","",MIN(D4999,MAX(0,I4999-F4999)))</f>
        <v/>
      </c>
      <c r="K4999" s="50">
        <f>IF(D4999="","",MAX(0,D4999+F4999-I4999))</f>
        <v/>
      </c>
      <c r="L4999" s="23">
        <f>IF(D4999="","",IF(D4999&lt;=0,"",1+COUNTIFS($D$4906:$D$5005,"&gt;0",$E$4906:$E$5005,"&gt;"&amp;E4999)))</f>
        <v/>
      </c>
      <c r="M4999" s="23">
        <f>IF(D4999="","",IF(AND(K4999&gt;0,L4999=1),"Yes","No"))</f>
        <v/>
      </c>
      <c r="N4999" s="50">
        <f>IF(D4999="","",N4899+F4999)</f>
        <v/>
      </c>
      <c r="O4999" s="49">
        <f>IF(D4999="","",IF(AND(K4999=0,K4899&gt;0),C4999,""))</f>
        <v/>
      </c>
    </row>
    <row r="5000">
      <c r="A5000" s="47">
        <f>IF(B5000="","",DATE(YEAR('Debt Inputs'!$E$2),MONTH('Debt Inputs'!$E$2)+49,1))</f>
        <v/>
      </c>
      <c r="B5000" s="18">
        <f>IF('Debt Inputs'!A100="","",'Debt Inputs'!A100)</f>
        <v/>
      </c>
      <c r="C5000" s="19">
        <f>IF(B5000="","",IFERROR(VLOOKUP(B5000,'Debt Inputs'!$A$6:$M$105,2,FALSE),""))</f>
        <v/>
      </c>
      <c r="D5000" s="48">
        <f>IF(B5000="","",K4900)</f>
        <v/>
      </c>
      <c r="E5000" s="21">
        <f>IF(B5000="","",IFERROR(VLOOKUP(B5000,'Debt Inputs'!$A$6:$M$105,5,FALSE),0))</f>
        <v/>
      </c>
      <c r="F5000" s="48">
        <f>IF(D5000="","",IFERROR(D5000*E5000/12,0))</f>
        <v/>
      </c>
      <c r="G5000" s="48">
        <f>IF(D5000="","",MIN(IFERROR(VLOOKUP(B5000,'Debt Inputs'!$A$6:$M$105,7,FALSE),0),D5000+F5000))</f>
        <v/>
      </c>
      <c r="H5000" s="48">
        <f>IF(D5000="","",IF(L5000=1,MAX(0,'Debt Inputs'!$B$2-SUM($G$4906:$G$5005)),0))</f>
        <v/>
      </c>
      <c r="I5000" s="48">
        <f>IF(D5000="","",MIN(D5000+F5000,G5000+H5000))</f>
        <v/>
      </c>
      <c r="J5000" s="48">
        <f>IF(D5000="","",MIN(D5000,MAX(0,I5000-F5000)))</f>
        <v/>
      </c>
      <c r="K5000" s="48">
        <f>IF(D5000="","",MAX(0,D5000+F5000-I5000))</f>
        <v/>
      </c>
      <c r="L5000" s="18">
        <f>IF(D5000="","",IF(D5000&lt;=0,"",1+COUNTIFS($D$4906:$D$5005,"&gt;0",$E$4906:$E$5005,"&gt;"&amp;E5000)))</f>
        <v/>
      </c>
      <c r="M5000" s="18">
        <f>IF(D5000="","",IF(AND(K5000&gt;0,L5000=1),"Yes","No"))</f>
        <v/>
      </c>
      <c r="N5000" s="48">
        <f>IF(D5000="","",N4900+F5000)</f>
        <v/>
      </c>
      <c r="O5000" s="47">
        <f>IF(D5000="","",IF(AND(K5000=0,K4900&gt;0),C5000,""))</f>
        <v/>
      </c>
    </row>
    <row r="5001">
      <c r="A5001" s="49">
        <f>IF(B5001="","",DATE(YEAR('Debt Inputs'!$E$2),MONTH('Debt Inputs'!$E$2)+49,1))</f>
        <v/>
      </c>
      <c r="B5001" s="23">
        <f>IF('Debt Inputs'!A101="","",'Debt Inputs'!A101)</f>
        <v/>
      </c>
      <c r="C5001" s="24">
        <f>IF(B5001="","",IFERROR(VLOOKUP(B5001,'Debt Inputs'!$A$6:$M$105,2,FALSE),""))</f>
        <v/>
      </c>
      <c r="D5001" s="50">
        <f>IF(B5001="","",K4901)</f>
        <v/>
      </c>
      <c r="E5001" s="26">
        <f>IF(B5001="","",IFERROR(VLOOKUP(B5001,'Debt Inputs'!$A$6:$M$105,5,FALSE),0))</f>
        <v/>
      </c>
      <c r="F5001" s="50">
        <f>IF(D5001="","",IFERROR(D5001*E5001/12,0))</f>
        <v/>
      </c>
      <c r="G5001" s="50">
        <f>IF(D5001="","",MIN(IFERROR(VLOOKUP(B5001,'Debt Inputs'!$A$6:$M$105,7,FALSE),0),D5001+F5001))</f>
        <v/>
      </c>
      <c r="H5001" s="50">
        <f>IF(D5001="","",IF(L5001=1,MAX(0,'Debt Inputs'!$B$2-SUM($G$4906:$G$5005)),0))</f>
        <v/>
      </c>
      <c r="I5001" s="50">
        <f>IF(D5001="","",MIN(D5001+F5001,G5001+H5001))</f>
        <v/>
      </c>
      <c r="J5001" s="50">
        <f>IF(D5001="","",MIN(D5001,MAX(0,I5001-F5001)))</f>
        <v/>
      </c>
      <c r="K5001" s="50">
        <f>IF(D5001="","",MAX(0,D5001+F5001-I5001))</f>
        <v/>
      </c>
      <c r="L5001" s="23">
        <f>IF(D5001="","",IF(D5001&lt;=0,"",1+COUNTIFS($D$4906:$D$5005,"&gt;0",$E$4906:$E$5005,"&gt;"&amp;E5001)))</f>
        <v/>
      </c>
      <c r="M5001" s="23">
        <f>IF(D5001="","",IF(AND(K5001&gt;0,L5001=1),"Yes","No"))</f>
        <v/>
      </c>
      <c r="N5001" s="50">
        <f>IF(D5001="","",N4901+F5001)</f>
        <v/>
      </c>
      <c r="O5001" s="49">
        <f>IF(D5001="","",IF(AND(K5001=0,K4901&gt;0),C5001,""))</f>
        <v/>
      </c>
    </row>
    <row r="5002">
      <c r="A5002" s="47">
        <f>IF(B5002="","",DATE(YEAR('Debt Inputs'!$E$2),MONTH('Debt Inputs'!$E$2)+49,1))</f>
        <v/>
      </c>
      <c r="B5002" s="18">
        <f>IF('Debt Inputs'!A102="","",'Debt Inputs'!A102)</f>
        <v/>
      </c>
      <c r="C5002" s="19">
        <f>IF(B5002="","",IFERROR(VLOOKUP(B5002,'Debt Inputs'!$A$6:$M$105,2,FALSE),""))</f>
        <v/>
      </c>
      <c r="D5002" s="48">
        <f>IF(B5002="","",K4902)</f>
        <v/>
      </c>
      <c r="E5002" s="21">
        <f>IF(B5002="","",IFERROR(VLOOKUP(B5002,'Debt Inputs'!$A$6:$M$105,5,FALSE),0))</f>
        <v/>
      </c>
      <c r="F5002" s="48">
        <f>IF(D5002="","",IFERROR(D5002*E5002/12,0))</f>
        <v/>
      </c>
      <c r="G5002" s="48">
        <f>IF(D5002="","",MIN(IFERROR(VLOOKUP(B5002,'Debt Inputs'!$A$6:$M$105,7,FALSE),0),D5002+F5002))</f>
        <v/>
      </c>
      <c r="H5002" s="48">
        <f>IF(D5002="","",IF(L5002=1,MAX(0,'Debt Inputs'!$B$2-SUM($G$4906:$G$5005)),0))</f>
        <v/>
      </c>
      <c r="I5002" s="48">
        <f>IF(D5002="","",MIN(D5002+F5002,G5002+H5002))</f>
        <v/>
      </c>
      <c r="J5002" s="48">
        <f>IF(D5002="","",MIN(D5002,MAX(0,I5002-F5002)))</f>
        <v/>
      </c>
      <c r="K5002" s="48">
        <f>IF(D5002="","",MAX(0,D5002+F5002-I5002))</f>
        <v/>
      </c>
      <c r="L5002" s="18">
        <f>IF(D5002="","",IF(D5002&lt;=0,"",1+COUNTIFS($D$4906:$D$5005,"&gt;0",$E$4906:$E$5005,"&gt;"&amp;E5002)))</f>
        <v/>
      </c>
      <c r="M5002" s="18">
        <f>IF(D5002="","",IF(AND(K5002&gt;0,L5002=1),"Yes","No"))</f>
        <v/>
      </c>
      <c r="N5002" s="48">
        <f>IF(D5002="","",N4902+F5002)</f>
        <v/>
      </c>
      <c r="O5002" s="47">
        <f>IF(D5002="","",IF(AND(K5002=0,K4902&gt;0),C5002,""))</f>
        <v/>
      </c>
    </row>
    <row r="5003">
      <c r="A5003" s="49">
        <f>IF(B5003="","",DATE(YEAR('Debt Inputs'!$E$2),MONTH('Debt Inputs'!$E$2)+49,1))</f>
        <v/>
      </c>
      <c r="B5003" s="23">
        <f>IF('Debt Inputs'!A103="","",'Debt Inputs'!A103)</f>
        <v/>
      </c>
      <c r="C5003" s="24">
        <f>IF(B5003="","",IFERROR(VLOOKUP(B5003,'Debt Inputs'!$A$6:$M$105,2,FALSE),""))</f>
        <v/>
      </c>
      <c r="D5003" s="50">
        <f>IF(B5003="","",K4903)</f>
        <v/>
      </c>
      <c r="E5003" s="26">
        <f>IF(B5003="","",IFERROR(VLOOKUP(B5003,'Debt Inputs'!$A$6:$M$105,5,FALSE),0))</f>
        <v/>
      </c>
      <c r="F5003" s="50">
        <f>IF(D5003="","",IFERROR(D5003*E5003/12,0))</f>
        <v/>
      </c>
      <c r="G5003" s="50">
        <f>IF(D5003="","",MIN(IFERROR(VLOOKUP(B5003,'Debt Inputs'!$A$6:$M$105,7,FALSE),0),D5003+F5003))</f>
        <v/>
      </c>
      <c r="H5003" s="50">
        <f>IF(D5003="","",IF(L5003=1,MAX(0,'Debt Inputs'!$B$2-SUM($G$4906:$G$5005)),0))</f>
        <v/>
      </c>
      <c r="I5003" s="50">
        <f>IF(D5003="","",MIN(D5003+F5003,G5003+H5003))</f>
        <v/>
      </c>
      <c r="J5003" s="50">
        <f>IF(D5003="","",MIN(D5003,MAX(0,I5003-F5003)))</f>
        <v/>
      </c>
      <c r="K5003" s="50">
        <f>IF(D5003="","",MAX(0,D5003+F5003-I5003))</f>
        <v/>
      </c>
      <c r="L5003" s="23">
        <f>IF(D5003="","",IF(D5003&lt;=0,"",1+COUNTIFS($D$4906:$D$5005,"&gt;0",$E$4906:$E$5005,"&gt;"&amp;E5003)))</f>
        <v/>
      </c>
      <c r="M5003" s="23">
        <f>IF(D5003="","",IF(AND(K5003&gt;0,L5003=1),"Yes","No"))</f>
        <v/>
      </c>
      <c r="N5003" s="50">
        <f>IF(D5003="","",N4903+F5003)</f>
        <v/>
      </c>
      <c r="O5003" s="49">
        <f>IF(D5003="","",IF(AND(K5003=0,K4903&gt;0),C5003,""))</f>
        <v/>
      </c>
    </row>
    <row r="5004">
      <c r="A5004" s="47">
        <f>IF(B5004="","",DATE(YEAR('Debt Inputs'!$E$2),MONTH('Debt Inputs'!$E$2)+49,1))</f>
        <v/>
      </c>
      <c r="B5004" s="18">
        <f>IF('Debt Inputs'!A104="","",'Debt Inputs'!A104)</f>
        <v/>
      </c>
      <c r="C5004" s="19">
        <f>IF(B5004="","",IFERROR(VLOOKUP(B5004,'Debt Inputs'!$A$6:$M$105,2,FALSE),""))</f>
        <v/>
      </c>
      <c r="D5004" s="48">
        <f>IF(B5004="","",K4904)</f>
        <v/>
      </c>
      <c r="E5004" s="21">
        <f>IF(B5004="","",IFERROR(VLOOKUP(B5004,'Debt Inputs'!$A$6:$M$105,5,FALSE),0))</f>
        <v/>
      </c>
      <c r="F5004" s="48">
        <f>IF(D5004="","",IFERROR(D5004*E5004/12,0))</f>
        <v/>
      </c>
      <c r="G5004" s="48">
        <f>IF(D5004="","",MIN(IFERROR(VLOOKUP(B5004,'Debt Inputs'!$A$6:$M$105,7,FALSE),0),D5004+F5004))</f>
        <v/>
      </c>
      <c r="H5004" s="48">
        <f>IF(D5004="","",IF(L5004=1,MAX(0,'Debt Inputs'!$B$2-SUM($G$4906:$G$5005)),0))</f>
        <v/>
      </c>
      <c r="I5004" s="48">
        <f>IF(D5004="","",MIN(D5004+F5004,G5004+H5004))</f>
        <v/>
      </c>
      <c r="J5004" s="48">
        <f>IF(D5004="","",MIN(D5004,MAX(0,I5004-F5004)))</f>
        <v/>
      </c>
      <c r="K5004" s="48">
        <f>IF(D5004="","",MAX(0,D5004+F5004-I5004))</f>
        <v/>
      </c>
      <c r="L5004" s="18">
        <f>IF(D5004="","",IF(D5004&lt;=0,"",1+COUNTIFS($D$4906:$D$5005,"&gt;0",$E$4906:$E$5005,"&gt;"&amp;E5004)))</f>
        <v/>
      </c>
      <c r="M5004" s="18">
        <f>IF(D5004="","",IF(AND(K5004&gt;0,L5004=1),"Yes","No"))</f>
        <v/>
      </c>
      <c r="N5004" s="48">
        <f>IF(D5004="","",N4904+F5004)</f>
        <v/>
      </c>
      <c r="O5004" s="47">
        <f>IF(D5004="","",IF(AND(K5004=0,K4904&gt;0),C5004,""))</f>
        <v/>
      </c>
    </row>
    <row r="5005">
      <c r="A5005" s="49">
        <f>IF(B5005="","",DATE(YEAR('Debt Inputs'!$E$2),MONTH('Debt Inputs'!$E$2)+49,1))</f>
        <v/>
      </c>
      <c r="B5005" s="23">
        <f>IF('Debt Inputs'!A105="","",'Debt Inputs'!A105)</f>
        <v/>
      </c>
      <c r="C5005" s="24">
        <f>IF(B5005="","",IFERROR(VLOOKUP(B5005,'Debt Inputs'!$A$6:$M$105,2,FALSE),""))</f>
        <v/>
      </c>
      <c r="D5005" s="50">
        <f>IF(B5005="","",K4905)</f>
        <v/>
      </c>
      <c r="E5005" s="26">
        <f>IF(B5005="","",IFERROR(VLOOKUP(B5005,'Debt Inputs'!$A$6:$M$105,5,FALSE),0))</f>
        <v/>
      </c>
      <c r="F5005" s="50">
        <f>IF(D5005="","",IFERROR(D5005*E5005/12,0))</f>
        <v/>
      </c>
      <c r="G5005" s="50">
        <f>IF(D5005="","",MIN(IFERROR(VLOOKUP(B5005,'Debt Inputs'!$A$6:$M$105,7,FALSE),0),D5005+F5005))</f>
        <v/>
      </c>
      <c r="H5005" s="50">
        <f>IF(D5005="","",IF(L5005=1,MAX(0,'Debt Inputs'!$B$2-SUM($G$4906:$G$5005)),0))</f>
        <v/>
      </c>
      <c r="I5005" s="50">
        <f>IF(D5005="","",MIN(D5005+F5005,G5005+H5005))</f>
        <v/>
      </c>
      <c r="J5005" s="50">
        <f>IF(D5005="","",MIN(D5005,MAX(0,I5005-F5005)))</f>
        <v/>
      </c>
      <c r="K5005" s="50">
        <f>IF(D5005="","",MAX(0,D5005+F5005-I5005))</f>
        <v/>
      </c>
      <c r="L5005" s="23">
        <f>IF(D5005="","",IF(D5005&lt;=0,"",1+COUNTIFS($D$4906:$D$5005,"&gt;0",$E$4906:$E$5005,"&gt;"&amp;E5005)))</f>
        <v/>
      </c>
      <c r="M5005" s="23">
        <f>IF(D5005="","",IF(AND(K5005&gt;0,L5005=1),"Yes","No"))</f>
        <v/>
      </c>
      <c r="N5005" s="50">
        <f>IF(D5005="","",N4905+F5005)</f>
        <v/>
      </c>
      <c r="O5005" s="49">
        <f>IF(D5005="","",IF(AND(K5005=0,K4905&gt;0),C5005,""))</f>
        <v/>
      </c>
    </row>
    <row r="5006">
      <c r="A5006" s="47">
        <f>IF(B5006="","",DATE(YEAR('Debt Inputs'!$E$2),MONTH('Debt Inputs'!$E$2)+50,1))</f>
        <v/>
      </c>
      <c r="B5006" s="18">
        <f>IF('Debt Inputs'!A6="","",'Debt Inputs'!A6)</f>
        <v/>
      </c>
      <c r="C5006" s="19">
        <f>IF(B5006="","",IFERROR(VLOOKUP(B5006,'Debt Inputs'!$A$6:$M$105,2,FALSE),""))</f>
        <v/>
      </c>
      <c r="D5006" s="48">
        <f>IF(B5006="","",K4906)</f>
        <v/>
      </c>
      <c r="E5006" s="21">
        <f>IF(B5006="","",IFERROR(VLOOKUP(B5006,'Debt Inputs'!$A$6:$M$105,5,FALSE),0))</f>
        <v/>
      </c>
      <c r="F5006" s="48">
        <f>IF(D5006="","",IFERROR(D5006*E5006/12,0))</f>
        <v/>
      </c>
      <c r="G5006" s="48">
        <f>IF(D5006="","",MIN(IFERROR(VLOOKUP(B5006,'Debt Inputs'!$A$6:$M$105,7,FALSE),0),D5006+F5006))</f>
        <v/>
      </c>
      <c r="H5006" s="48">
        <f>IF(D5006="","",IF(L5006=1,MAX(0,'Debt Inputs'!$B$2-SUM($G$5006:$G$5105)),0))</f>
        <v/>
      </c>
      <c r="I5006" s="48">
        <f>IF(D5006="","",MIN(D5006+F5006,G5006+H5006))</f>
        <v/>
      </c>
      <c r="J5006" s="48">
        <f>IF(D5006="","",MIN(D5006,MAX(0,I5006-F5006)))</f>
        <v/>
      </c>
      <c r="K5006" s="48">
        <f>IF(D5006="","",MAX(0,D5006+F5006-I5006))</f>
        <v/>
      </c>
      <c r="L5006" s="18">
        <f>IF(D5006="","",IF(D5006&lt;=0,"",1+COUNTIFS($D$5006:$D$5105,"&gt;0",$E$5006:$E$5105,"&gt;"&amp;E5006)))</f>
        <v/>
      </c>
      <c r="M5006" s="18">
        <f>IF(D5006="","",IF(AND(K5006&gt;0,L5006=1),"Yes","No"))</f>
        <v/>
      </c>
      <c r="N5006" s="48">
        <f>IF(D5006="","",N4906+F5006)</f>
        <v/>
      </c>
      <c r="O5006" s="47">
        <f>IF(D5006="","",IF(AND(K5006=0,K4906&gt;0),C5006,""))</f>
        <v/>
      </c>
    </row>
    <row r="5007">
      <c r="A5007" s="49">
        <f>IF(B5007="","",DATE(YEAR('Debt Inputs'!$E$2),MONTH('Debt Inputs'!$E$2)+50,1))</f>
        <v/>
      </c>
      <c r="B5007" s="23">
        <f>IF('Debt Inputs'!A7="","",'Debt Inputs'!A7)</f>
        <v/>
      </c>
      <c r="C5007" s="24">
        <f>IF(B5007="","",IFERROR(VLOOKUP(B5007,'Debt Inputs'!$A$6:$M$105,2,FALSE),""))</f>
        <v/>
      </c>
      <c r="D5007" s="50">
        <f>IF(B5007="","",K4907)</f>
        <v/>
      </c>
      <c r="E5007" s="26">
        <f>IF(B5007="","",IFERROR(VLOOKUP(B5007,'Debt Inputs'!$A$6:$M$105,5,FALSE),0))</f>
        <v/>
      </c>
      <c r="F5007" s="50">
        <f>IF(D5007="","",IFERROR(D5007*E5007/12,0))</f>
        <v/>
      </c>
      <c r="G5007" s="50">
        <f>IF(D5007="","",MIN(IFERROR(VLOOKUP(B5007,'Debt Inputs'!$A$6:$M$105,7,FALSE),0),D5007+F5007))</f>
        <v/>
      </c>
      <c r="H5007" s="50">
        <f>IF(D5007="","",IF(L5007=1,MAX(0,'Debt Inputs'!$B$2-SUM($G$5006:$G$5105)),0))</f>
        <v/>
      </c>
      <c r="I5007" s="50">
        <f>IF(D5007="","",MIN(D5007+F5007,G5007+H5007))</f>
        <v/>
      </c>
      <c r="J5007" s="50">
        <f>IF(D5007="","",MIN(D5007,MAX(0,I5007-F5007)))</f>
        <v/>
      </c>
      <c r="K5007" s="50">
        <f>IF(D5007="","",MAX(0,D5007+F5007-I5007))</f>
        <v/>
      </c>
      <c r="L5007" s="23">
        <f>IF(D5007="","",IF(D5007&lt;=0,"",1+COUNTIFS($D$5006:$D$5105,"&gt;0",$E$5006:$E$5105,"&gt;"&amp;E5007)))</f>
        <v/>
      </c>
      <c r="M5007" s="23">
        <f>IF(D5007="","",IF(AND(K5007&gt;0,L5007=1),"Yes","No"))</f>
        <v/>
      </c>
      <c r="N5007" s="50">
        <f>IF(D5007="","",N4907+F5007)</f>
        <v/>
      </c>
      <c r="O5007" s="49">
        <f>IF(D5007="","",IF(AND(K5007=0,K4907&gt;0),C5007,""))</f>
        <v/>
      </c>
    </row>
    <row r="5008">
      <c r="A5008" s="47">
        <f>IF(B5008="","",DATE(YEAR('Debt Inputs'!$E$2),MONTH('Debt Inputs'!$E$2)+50,1))</f>
        <v/>
      </c>
      <c r="B5008" s="18">
        <f>IF('Debt Inputs'!A8="","",'Debt Inputs'!A8)</f>
        <v/>
      </c>
      <c r="C5008" s="19">
        <f>IF(B5008="","",IFERROR(VLOOKUP(B5008,'Debt Inputs'!$A$6:$M$105,2,FALSE),""))</f>
        <v/>
      </c>
      <c r="D5008" s="48">
        <f>IF(B5008="","",K4908)</f>
        <v/>
      </c>
      <c r="E5008" s="21">
        <f>IF(B5008="","",IFERROR(VLOOKUP(B5008,'Debt Inputs'!$A$6:$M$105,5,FALSE),0))</f>
        <v/>
      </c>
      <c r="F5008" s="48">
        <f>IF(D5008="","",IFERROR(D5008*E5008/12,0))</f>
        <v/>
      </c>
      <c r="G5008" s="48">
        <f>IF(D5008="","",MIN(IFERROR(VLOOKUP(B5008,'Debt Inputs'!$A$6:$M$105,7,FALSE),0),D5008+F5008))</f>
        <v/>
      </c>
      <c r="H5008" s="48">
        <f>IF(D5008="","",IF(L5008=1,MAX(0,'Debt Inputs'!$B$2-SUM($G$5006:$G$5105)),0))</f>
        <v/>
      </c>
      <c r="I5008" s="48">
        <f>IF(D5008="","",MIN(D5008+F5008,G5008+H5008))</f>
        <v/>
      </c>
      <c r="J5008" s="48">
        <f>IF(D5008="","",MIN(D5008,MAX(0,I5008-F5008)))</f>
        <v/>
      </c>
      <c r="K5008" s="48">
        <f>IF(D5008="","",MAX(0,D5008+F5008-I5008))</f>
        <v/>
      </c>
      <c r="L5008" s="18">
        <f>IF(D5008="","",IF(D5008&lt;=0,"",1+COUNTIFS($D$5006:$D$5105,"&gt;0",$E$5006:$E$5105,"&gt;"&amp;E5008)))</f>
        <v/>
      </c>
      <c r="M5008" s="18">
        <f>IF(D5008="","",IF(AND(K5008&gt;0,L5008=1),"Yes","No"))</f>
        <v/>
      </c>
      <c r="N5008" s="48">
        <f>IF(D5008="","",N4908+F5008)</f>
        <v/>
      </c>
      <c r="O5008" s="47">
        <f>IF(D5008="","",IF(AND(K5008=0,K4908&gt;0),C5008,""))</f>
        <v/>
      </c>
    </row>
    <row r="5009">
      <c r="A5009" s="49">
        <f>IF(B5009="","",DATE(YEAR('Debt Inputs'!$E$2),MONTH('Debt Inputs'!$E$2)+50,1))</f>
        <v/>
      </c>
      <c r="B5009" s="23">
        <f>IF('Debt Inputs'!A9="","",'Debt Inputs'!A9)</f>
        <v/>
      </c>
      <c r="C5009" s="24">
        <f>IF(B5009="","",IFERROR(VLOOKUP(B5009,'Debt Inputs'!$A$6:$M$105,2,FALSE),""))</f>
        <v/>
      </c>
      <c r="D5009" s="50">
        <f>IF(B5009="","",K4909)</f>
        <v/>
      </c>
      <c r="E5009" s="26">
        <f>IF(B5009="","",IFERROR(VLOOKUP(B5009,'Debt Inputs'!$A$6:$M$105,5,FALSE),0))</f>
        <v/>
      </c>
      <c r="F5009" s="50">
        <f>IF(D5009="","",IFERROR(D5009*E5009/12,0))</f>
        <v/>
      </c>
      <c r="G5009" s="50">
        <f>IF(D5009="","",MIN(IFERROR(VLOOKUP(B5009,'Debt Inputs'!$A$6:$M$105,7,FALSE),0),D5009+F5009))</f>
        <v/>
      </c>
      <c r="H5009" s="50">
        <f>IF(D5009="","",IF(L5009=1,MAX(0,'Debt Inputs'!$B$2-SUM($G$5006:$G$5105)),0))</f>
        <v/>
      </c>
      <c r="I5009" s="50">
        <f>IF(D5009="","",MIN(D5009+F5009,G5009+H5009))</f>
        <v/>
      </c>
      <c r="J5009" s="50">
        <f>IF(D5009="","",MIN(D5009,MAX(0,I5009-F5009)))</f>
        <v/>
      </c>
      <c r="K5009" s="50">
        <f>IF(D5009="","",MAX(0,D5009+F5009-I5009))</f>
        <v/>
      </c>
      <c r="L5009" s="23">
        <f>IF(D5009="","",IF(D5009&lt;=0,"",1+COUNTIFS($D$5006:$D$5105,"&gt;0",$E$5006:$E$5105,"&gt;"&amp;E5009)))</f>
        <v/>
      </c>
      <c r="M5009" s="23">
        <f>IF(D5009="","",IF(AND(K5009&gt;0,L5009=1),"Yes","No"))</f>
        <v/>
      </c>
      <c r="N5009" s="50">
        <f>IF(D5009="","",N4909+F5009)</f>
        <v/>
      </c>
      <c r="O5009" s="49">
        <f>IF(D5009="","",IF(AND(K5009=0,K4909&gt;0),C5009,""))</f>
        <v/>
      </c>
    </row>
    <row r="5010">
      <c r="A5010" s="47">
        <f>IF(B5010="","",DATE(YEAR('Debt Inputs'!$E$2),MONTH('Debt Inputs'!$E$2)+50,1))</f>
        <v/>
      </c>
      <c r="B5010" s="18">
        <f>IF('Debt Inputs'!A10="","",'Debt Inputs'!A10)</f>
        <v/>
      </c>
      <c r="C5010" s="19">
        <f>IF(B5010="","",IFERROR(VLOOKUP(B5010,'Debt Inputs'!$A$6:$M$105,2,FALSE),""))</f>
        <v/>
      </c>
      <c r="D5010" s="48">
        <f>IF(B5010="","",K4910)</f>
        <v/>
      </c>
      <c r="E5010" s="21">
        <f>IF(B5010="","",IFERROR(VLOOKUP(B5010,'Debt Inputs'!$A$6:$M$105,5,FALSE),0))</f>
        <v/>
      </c>
      <c r="F5010" s="48">
        <f>IF(D5010="","",IFERROR(D5010*E5010/12,0))</f>
        <v/>
      </c>
      <c r="G5010" s="48">
        <f>IF(D5010="","",MIN(IFERROR(VLOOKUP(B5010,'Debt Inputs'!$A$6:$M$105,7,FALSE),0),D5010+F5010))</f>
        <v/>
      </c>
      <c r="H5010" s="48">
        <f>IF(D5010="","",IF(L5010=1,MAX(0,'Debt Inputs'!$B$2-SUM($G$5006:$G$5105)),0))</f>
        <v/>
      </c>
      <c r="I5010" s="48">
        <f>IF(D5010="","",MIN(D5010+F5010,G5010+H5010))</f>
        <v/>
      </c>
      <c r="J5010" s="48">
        <f>IF(D5010="","",MIN(D5010,MAX(0,I5010-F5010)))</f>
        <v/>
      </c>
      <c r="K5010" s="48">
        <f>IF(D5010="","",MAX(0,D5010+F5010-I5010))</f>
        <v/>
      </c>
      <c r="L5010" s="18">
        <f>IF(D5010="","",IF(D5010&lt;=0,"",1+COUNTIFS($D$5006:$D$5105,"&gt;0",$E$5006:$E$5105,"&gt;"&amp;E5010)))</f>
        <v/>
      </c>
      <c r="M5010" s="18">
        <f>IF(D5010="","",IF(AND(K5010&gt;0,L5010=1),"Yes","No"))</f>
        <v/>
      </c>
      <c r="N5010" s="48">
        <f>IF(D5010="","",N4910+F5010)</f>
        <v/>
      </c>
      <c r="O5010" s="47">
        <f>IF(D5010="","",IF(AND(K5010=0,K4910&gt;0),C5010,""))</f>
        <v/>
      </c>
    </row>
    <row r="5011">
      <c r="A5011" s="49">
        <f>IF(B5011="","",DATE(YEAR('Debt Inputs'!$E$2),MONTH('Debt Inputs'!$E$2)+50,1))</f>
        <v/>
      </c>
      <c r="B5011" s="23">
        <f>IF('Debt Inputs'!A11="","",'Debt Inputs'!A11)</f>
        <v/>
      </c>
      <c r="C5011" s="24">
        <f>IF(B5011="","",IFERROR(VLOOKUP(B5011,'Debt Inputs'!$A$6:$M$105,2,FALSE),""))</f>
        <v/>
      </c>
      <c r="D5011" s="50">
        <f>IF(B5011="","",K4911)</f>
        <v/>
      </c>
      <c r="E5011" s="26">
        <f>IF(B5011="","",IFERROR(VLOOKUP(B5011,'Debt Inputs'!$A$6:$M$105,5,FALSE),0))</f>
        <v/>
      </c>
      <c r="F5011" s="50">
        <f>IF(D5011="","",IFERROR(D5011*E5011/12,0))</f>
        <v/>
      </c>
      <c r="G5011" s="50">
        <f>IF(D5011="","",MIN(IFERROR(VLOOKUP(B5011,'Debt Inputs'!$A$6:$M$105,7,FALSE),0),D5011+F5011))</f>
        <v/>
      </c>
      <c r="H5011" s="50">
        <f>IF(D5011="","",IF(L5011=1,MAX(0,'Debt Inputs'!$B$2-SUM($G$5006:$G$5105)),0))</f>
        <v/>
      </c>
      <c r="I5011" s="50">
        <f>IF(D5011="","",MIN(D5011+F5011,G5011+H5011))</f>
        <v/>
      </c>
      <c r="J5011" s="50">
        <f>IF(D5011="","",MIN(D5011,MAX(0,I5011-F5011)))</f>
        <v/>
      </c>
      <c r="K5011" s="50">
        <f>IF(D5011="","",MAX(0,D5011+F5011-I5011))</f>
        <v/>
      </c>
      <c r="L5011" s="23">
        <f>IF(D5011="","",IF(D5011&lt;=0,"",1+COUNTIFS($D$5006:$D$5105,"&gt;0",$E$5006:$E$5105,"&gt;"&amp;E5011)))</f>
        <v/>
      </c>
      <c r="M5011" s="23">
        <f>IF(D5011="","",IF(AND(K5011&gt;0,L5011=1),"Yes","No"))</f>
        <v/>
      </c>
      <c r="N5011" s="50">
        <f>IF(D5011="","",N4911+F5011)</f>
        <v/>
      </c>
      <c r="O5011" s="49">
        <f>IF(D5011="","",IF(AND(K5011=0,K4911&gt;0),C5011,""))</f>
        <v/>
      </c>
    </row>
    <row r="5012">
      <c r="A5012" s="47">
        <f>IF(B5012="","",DATE(YEAR('Debt Inputs'!$E$2),MONTH('Debt Inputs'!$E$2)+50,1))</f>
        <v/>
      </c>
      <c r="B5012" s="18">
        <f>IF('Debt Inputs'!A12="","",'Debt Inputs'!A12)</f>
        <v/>
      </c>
      <c r="C5012" s="19">
        <f>IF(B5012="","",IFERROR(VLOOKUP(B5012,'Debt Inputs'!$A$6:$M$105,2,FALSE),""))</f>
        <v/>
      </c>
      <c r="D5012" s="48">
        <f>IF(B5012="","",K4912)</f>
        <v/>
      </c>
      <c r="E5012" s="21">
        <f>IF(B5012="","",IFERROR(VLOOKUP(B5012,'Debt Inputs'!$A$6:$M$105,5,FALSE),0))</f>
        <v/>
      </c>
      <c r="F5012" s="48">
        <f>IF(D5012="","",IFERROR(D5012*E5012/12,0))</f>
        <v/>
      </c>
      <c r="G5012" s="48">
        <f>IF(D5012="","",MIN(IFERROR(VLOOKUP(B5012,'Debt Inputs'!$A$6:$M$105,7,FALSE),0),D5012+F5012))</f>
        <v/>
      </c>
      <c r="H5012" s="48">
        <f>IF(D5012="","",IF(L5012=1,MAX(0,'Debt Inputs'!$B$2-SUM($G$5006:$G$5105)),0))</f>
        <v/>
      </c>
      <c r="I5012" s="48">
        <f>IF(D5012="","",MIN(D5012+F5012,G5012+H5012))</f>
        <v/>
      </c>
      <c r="J5012" s="48">
        <f>IF(D5012="","",MIN(D5012,MAX(0,I5012-F5012)))</f>
        <v/>
      </c>
      <c r="K5012" s="48">
        <f>IF(D5012="","",MAX(0,D5012+F5012-I5012))</f>
        <v/>
      </c>
      <c r="L5012" s="18">
        <f>IF(D5012="","",IF(D5012&lt;=0,"",1+COUNTIFS($D$5006:$D$5105,"&gt;0",$E$5006:$E$5105,"&gt;"&amp;E5012)))</f>
        <v/>
      </c>
      <c r="M5012" s="18">
        <f>IF(D5012="","",IF(AND(K5012&gt;0,L5012=1),"Yes","No"))</f>
        <v/>
      </c>
      <c r="N5012" s="48">
        <f>IF(D5012="","",N4912+F5012)</f>
        <v/>
      </c>
      <c r="O5012" s="47">
        <f>IF(D5012="","",IF(AND(K5012=0,K4912&gt;0),C5012,""))</f>
        <v/>
      </c>
    </row>
    <row r="5013">
      <c r="A5013" s="49">
        <f>IF(B5013="","",DATE(YEAR('Debt Inputs'!$E$2),MONTH('Debt Inputs'!$E$2)+50,1))</f>
        <v/>
      </c>
      <c r="B5013" s="23">
        <f>IF('Debt Inputs'!A13="","",'Debt Inputs'!A13)</f>
        <v/>
      </c>
      <c r="C5013" s="24">
        <f>IF(B5013="","",IFERROR(VLOOKUP(B5013,'Debt Inputs'!$A$6:$M$105,2,FALSE),""))</f>
        <v/>
      </c>
      <c r="D5013" s="50">
        <f>IF(B5013="","",K4913)</f>
        <v/>
      </c>
      <c r="E5013" s="26">
        <f>IF(B5013="","",IFERROR(VLOOKUP(B5013,'Debt Inputs'!$A$6:$M$105,5,FALSE),0))</f>
        <v/>
      </c>
      <c r="F5013" s="50">
        <f>IF(D5013="","",IFERROR(D5013*E5013/12,0))</f>
        <v/>
      </c>
      <c r="G5013" s="50">
        <f>IF(D5013="","",MIN(IFERROR(VLOOKUP(B5013,'Debt Inputs'!$A$6:$M$105,7,FALSE),0),D5013+F5013))</f>
        <v/>
      </c>
      <c r="H5013" s="50">
        <f>IF(D5013="","",IF(L5013=1,MAX(0,'Debt Inputs'!$B$2-SUM($G$5006:$G$5105)),0))</f>
        <v/>
      </c>
      <c r="I5013" s="50">
        <f>IF(D5013="","",MIN(D5013+F5013,G5013+H5013))</f>
        <v/>
      </c>
      <c r="J5013" s="50">
        <f>IF(D5013="","",MIN(D5013,MAX(0,I5013-F5013)))</f>
        <v/>
      </c>
      <c r="K5013" s="50">
        <f>IF(D5013="","",MAX(0,D5013+F5013-I5013))</f>
        <v/>
      </c>
      <c r="L5013" s="23">
        <f>IF(D5013="","",IF(D5013&lt;=0,"",1+COUNTIFS($D$5006:$D$5105,"&gt;0",$E$5006:$E$5105,"&gt;"&amp;E5013)))</f>
        <v/>
      </c>
      <c r="M5013" s="23">
        <f>IF(D5013="","",IF(AND(K5013&gt;0,L5013=1),"Yes","No"))</f>
        <v/>
      </c>
      <c r="N5013" s="50">
        <f>IF(D5013="","",N4913+F5013)</f>
        <v/>
      </c>
      <c r="O5013" s="49">
        <f>IF(D5013="","",IF(AND(K5013=0,K4913&gt;0),C5013,""))</f>
        <v/>
      </c>
    </row>
    <row r="5014">
      <c r="A5014" s="47">
        <f>IF(B5014="","",DATE(YEAR('Debt Inputs'!$E$2),MONTH('Debt Inputs'!$E$2)+50,1))</f>
        <v/>
      </c>
      <c r="B5014" s="18">
        <f>IF('Debt Inputs'!A14="","",'Debt Inputs'!A14)</f>
        <v/>
      </c>
      <c r="C5014" s="19">
        <f>IF(B5014="","",IFERROR(VLOOKUP(B5014,'Debt Inputs'!$A$6:$M$105,2,FALSE),""))</f>
        <v/>
      </c>
      <c r="D5014" s="48">
        <f>IF(B5014="","",K4914)</f>
        <v/>
      </c>
      <c r="E5014" s="21">
        <f>IF(B5014="","",IFERROR(VLOOKUP(B5014,'Debt Inputs'!$A$6:$M$105,5,FALSE),0))</f>
        <v/>
      </c>
      <c r="F5014" s="48">
        <f>IF(D5014="","",IFERROR(D5014*E5014/12,0))</f>
        <v/>
      </c>
      <c r="G5014" s="48">
        <f>IF(D5014="","",MIN(IFERROR(VLOOKUP(B5014,'Debt Inputs'!$A$6:$M$105,7,FALSE),0),D5014+F5014))</f>
        <v/>
      </c>
      <c r="H5014" s="48">
        <f>IF(D5014="","",IF(L5014=1,MAX(0,'Debt Inputs'!$B$2-SUM($G$5006:$G$5105)),0))</f>
        <v/>
      </c>
      <c r="I5014" s="48">
        <f>IF(D5014="","",MIN(D5014+F5014,G5014+H5014))</f>
        <v/>
      </c>
      <c r="J5014" s="48">
        <f>IF(D5014="","",MIN(D5014,MAX(0,I5014-F5014)))</f>
        <v/>
      </c>
      <c r="K5014" s="48">
        <f>IF(D5014="","",MAX(0,D5014+F5014-I5014))</f>
        <v/>
      </c>
      <c r="L5014" s="18">
        <f>IF(D5014="","",IF(D5014&lt;=0,"",1+COUNTIFS($D$5006:$D$5105,"&gt;0",$E$5006:$E$5105,"&gt;"&amp;E5014)))</f>
        <v/>
      </c>
      <c r="M5014" s="18">
        <f>IF(D5014="","",IF(AND(K5014&gt;0,L5014=1),"Yes","No"))</f>
        <v/>
      </c>
      <c r="N5014" s="48">
        <f>IF(D5014="","",N4914+F5014)</f>
        <v/>
      </c>
      <c r="O5014" s="47">
        <f>IF(D5014="","",IF(AND(K5014=0,K4914&gt;0),C5014,""))</f>
        <v/>
      </c>
    </row>
    <row r="5015">
      <c r="A5015" s="49">
        <f>IF(B5015="","",DATE(YEAR('Debt Inputs'!$E$2),MONTH('Debt Inputs'!$E$2)+50,1))</f>
        <v/>
      </c>
      <c r="B5015" s="23">
        <f>IF('Debt Inputs'!A15="","",'Debt Inputs'!A15)</f>
        <v/>
      </c>
      <c r="C5015" s="24">
        <f>IF(B5015="","",IFERROR(VLOOKUP(B5015,'Debt Inputs'!$A$6:$M$105,2,FALSE),""))</f>
        <v/>
      </c>
      <c r="D5015" s="50">
        <f>IF(B5015="","",K4915)</f>
        <v/>
      </c>
      <c r="E5015" s="26">
        <f>IF(B5015="","",IFERROR(VLOOKUP(B5015,'Debt Inputs'!$A$6:$M$105,5,FALSE),0))</f>
        <v/>
      </c>
      <c r="F5015" s="50">
        <f>IF(D5015="","",IFERROR(D5015*E5015/12,0))</f>
        <v/>
      </c>
      <c r="G5015" s="50">
        <f>IF(D5015="","",MIN(IFERROR(VLOOKUP(B5015,'Debt Inputs'!$A$6:$M$105,7,FALSE),0),D5015+F5015))</f>
        <v/>
      </c>
      <c r="H5015" s="50">
        <f>IF(D5015="","",IF(L5015=1,MAX(0,'Debt Inputs'!$B$2-SUM($G$5006:$G$5105)),0))</f>
        <v/>
      </c>
      <c r="I5015" s="50">
        <f>IF(D5015="","",MIN(D5015+F5015,G5015+H5015))</f>
        <v/>
      </c>
      <c r="J5015" s="50">
        <f>IF(D5015="","",MIN(D5015,MAX(0,I5015-F5015)))</f>
        <v/>
      </c>
      <c r="K5015" s="50">
        <f>IF(D5015="","",MAX(0,D5015+F5015-I5015))</f>
        <v/>
      </c>
      <c r="L5015" s="23">
        <f>IF(D5015="","",IF(D5015&lt;=0,"",1+COUNTIFS($D$5006:$D$5105,"&gt;0",$E$5006:$E$5105,"&gt;"&amp;E5015)))</f>
        <v/>
      </c>
      <c r="M5015" s="23">
        <f>IF(D5015="","",IF(AND(K5015&gt;0,L5015=1),"Yes","No"))</f>
        <v/>
      </c>
      <c r="N5015" s="50">
        <f>IF(D5015="","",N4915+F5015)</f>
        <v/>
      </c>
      <c r="O5015" s="49">
        <f>IF(D5015="","",IF(AND(K5015=0,K4915&gt;0),C5015,""))</f>
        <v/>
      </c>
    </row>
    <row r="5016">
      <c r="A5016" s="47">
        <f>IF(B5016="","",DATE(YEAR('Debt Inputs'!$E$2),MONTH('Debt Inputs'!$E$2)+50,1))</f>
        <v/>
      </c>
      <c r="B5016" s="18">
        <f>IF('Debt Inputs'!A16="","",'Debt Inputs'!A16)</f>
        <v/>
      </c>
      <c r="C5016" s="19">
        <f>IF(B5016="","",IFERROR(VLOOKUP(B5016,'Debt Inputs'!$A$6:$M$105,2,FALSE),""))</f>
        <v/>
      </c>
      <c r="D5016" s="48">
        <f>IF(B5016="","",K4916)</f>
        <v/>
      </c>
      <c r="E5016" s="21">
        <f>IF(B5016="","",IFERROR(VLOOKUP(B5016,'Debt Inputs'!$A$6:$M$105,5,FALSE),0))</f>
        <v/>
      </c>
      <c r="F5016" s="48">
        <f>IF(D5016="","",IFERROR(D5016*E5016/12,0))</f>
        <v/>
      </c>
      <c r="G5016" s="48">
        <f>IF(D5016="","",MIN(IFERROR(VLOOKUP(B5016,'Debt Inputs'!$A$6:$M$105,7,FALSE),0),D5016+F5016))</f>
        <v/>
      </c>
      <c r="H5016" s="48">
        <f>IF(D5016="","",IF(L5016=1,MAX(0,'Debt Inputs'!$B$2-SUM($G$5006:$G$5105)),0))</f>
        <v/>
      </c>
      <c r="I5016" s="48">
        <f>IF(D5016="","",MIN(D5016+F5016,G5016+H5016))</f>
        <v/>
      </c>
      <c r="J5016" s="48">
        <f>IF(D5016="","",MIN(D5016,MAX(0,I5016-F5016)))</f>
        <v/>
      </c>
      <c r="K5016" s="48">
        <f>IF(D5016="","",MAX(0,D5016+F5016-I5016))</f>
        <v/>
      </c>
      <c r="L5016" s="18">
        <f>IF(D5016="","",IF(D5016&lt;=0,"",1+COUNTIFS($D$5006:$D$5105,"&gt;0",$E$5006:$E$5105,"&gt;"&amp;E5016)))</f>
        <v/>
      </c>
      <c r="M5016" s="18">
        <f>IF(D5016="","",IF(AND(K5016&gt;0,L5016=1),"Yes","No"))</f>
        <v/>
      </c>
      <c r="N5016" s="48">
        <f>IF(D5016="","",N4916+F5016)</f>
        <v/>
      </c>
      <c r="O5016" s="47">
        <f>IF(D5016="","",IF(AND(K5016=0,K4916&gt;0),C5016,""))</f>
        <v/>
      </c>
    </row>
    <row r="5017">
      <c r="A5017" s="49">
        <f>IF(B5017="","",DATE(YEAR('Debt Inputs'!$E$2),MONTH('Debt Inputs'!$E$2)+50,1))</f>
        <v/>
      </c>
      <c r="B5017" s="23">
        <f>IF('Debt Inputs'!A17="","",'Debt Inputs'!A17)</f>
        <v/>
      </c>
      <c r="C5017" s="24">
        <f>IF(B5017="","",IFERROR(VLOOKUP(B5017,'Debt Inputs'!$A$6:$M$105,2,FALSE),""))</f>
        <v/>
      </c>
      <c r="D5017" s="50">
        <f>IF(B5017="","",K4917)</f>
        <v/>
      </c>
      <c r="E5017" s="26">
        <f>IF(B5017="","",IFERROR(VLOOKUP(B5017,'Debt Inputs'!$A$6:$M$105,5,FALSE),0))</f>
        <v/>
      </c>
      <c r="F5017" s="50">
        <f>IF(D5017="","",IFERROR(D5017*E5017/12,0))</f>
        <v/>
      </c>
      <c r="G5017" s="50">
        <f>IF(D5017="","",MIN(IFERROR(VLOOKUP(B5017,'Debt Inputs'!$A$6:$M$105,7,FALSE),0),D5017+F5017))</f>
        <v/>
      </c>
      <c r="H5017" s="50">
        <f>IF(D5017="","",IF(L5017=1,MAX(0,'Debt Inputs'!$B$2-SUM($G$5006:$G$5105)),0))</f>
        <v/>
      </c>
      <c r="I5017" s="50">
        <f>IF(D5017="","",MIN(D5017+F5017,G5017+H5017))</f>
        <v/>
      </c>
      <c r="J5017" s="50">
        <f>IF(D5017="","",MIN(D5017,MAX(0,I5017-F5017)))</f>
        <v/>
      </c>
      <c r="K5017" s="50">
        <f>IF(D5017="","",MAX(0,D5017+F5017-I5017))</f>
        <v/>
      </c>
      <c r="L5017" s="23">
        <f>IF(D5017="","",IF(D5017&lt;=0,"",1+COUNTIFS($D$5006:$D$5105,"&gt;0",$E$5006:$E$5105,"&gt;"&amp;E5017)))</f>
        <v/>
      </c>
      <c r="M5017" s="23">
        <f>IF(D5017="","",IF(AND(K5017&gt;0,L5017=1),"Yes","No"))</f>
        <v/>
      </c>
      <c r="N5017" s="50">
        <f>IF(D5017="","",N4917+F5017)</f>
        <v/>
      </c>
      <c r="O5017" s="49">
        <f>IF(D5017="","",IF(AND(K5017=0,K4917&gt;0),C5017,""))</f>
        <v/>
      </c>
    </row>
    <row r="5018">
      <c r="A5018" s="47">
        <f>IF(B5018="","",DATE(YEAR('Debt Inputs'!$E$2),MONTH('Debt Inputs'!$E$2)+50,1))</f>
        <v/>
      </c>
      <c r="B5018" s="18">
        <f>IF('Debt Inputs'!A18="","",'Debt Inputs'!A18)</f>
        <v/>
      </c>
      <c r="C5018" s="19">
        <f>IF(B5018="","",IFERROR(VLOOKUP(B5018,'Debt Inputs'!$A$6:$M$105,2,FALSE),""))</f>
        <v/>
      </c>
      <c r="D5018" s="48">
        <f>IF(B5018="","",K4918)</f>
        <v/>
      </c>
      <c r="E5018" s="21">
        <f>IF(B5018="","",IFERROR(VLOOKUP(B5018,'Debt Inputs'!$A$6:$M$105,5,FALSE),0))</f>
        <v/>
      </c>
      <c r="F5018" s="48">
        <f>IF(D5018="","",IFERROR(D5018*E5018/12,0))</f>
        <v/>
      </c>
      <c r="G5018" s="48">
        <f>IF(D5018="","",MIN(IFERROR(VLOOKUP(B5018,'Debt Inputs'!$A$6:$M$105,7,FALSE),0),D5018+F5018))</f>
        <v/>
      </c>
      <c r="H5018" s="48">
        <f>IF(D5018="","",IF(L5018=1,MAX(0,'Debt Inputs'!$B$2-SUM($G$5006:$G$5105)),0))</f>
        <v/>
      </c>
      <c r="I5018" s="48">
        <f>IF(D5018="","",MIN(D5018+F5018,G5018+H5018))</f>
        <v/>
      </c>
      <c r="J5018" s="48">
        <f>IF(D5018="","",MIN(D5018,MAX(0,I5018-F5018)))</f>
        <v/>
      </c>
      <c r="K5018" s="48">
        <f>IF(D5018="","",MAX(0,D5018+F5018-I5018))</f>
        <v/>
      </c>
      <c r="L5018" s="18">
        <f>IF(D5018="","",IF(D5018&lt;=0,"",1+COUNTIFS($D$5006:$D$5105,"&gt;0",$E$5006:$E$5105,"&gt;"&amp;E5018)))</f>
        <v/>
      </c>
      <c r="M5018" s="18">
        <f>IF(D5018="","",IF(AND(K5018&gt;0,L5018=1),"Yes","No"))</f>
        <v/>
      </c>
      <c r="N5018" s="48">
        <f>IF(D5018="","",N4918+F5018)</f>
        <v/>
      </c>
      <c r="O5018" s="47">
        <f>IF(D5018="","",IF(AND(K5018=0,K4918&gt;0),C5018,""))</f>
        <v/>
      </c>
    </row>
    <row r="5019">
      <c r="A5019" s="49">
        <f>IF(B5019="","",DATE(YEAR('Debt Inputs'!$E$2),MONTH('Debt Inputs'!$E$2)+50,1))</f>
        <v/>
      </c>
      <c r="B5019" s="23">
        <f>IF('Debt Inputs'!A19="","",'Debt Inputs'!A19)</f>
        <v/>
      </c>
      <c r="C5019" s="24">
        <f>IF(B5019="","",IFERROR(VLOOKUP(B5019,'Debt Inputs'!$A$6:$M$105,2,FALSE),""))</f>
        <v/>
      </c>
      <c r="D5019" s="50">
        <f>IF(B5019="","",K4919)</f>
        <v/>
      </c>
      <c r="E5019" s="26">
        <f>IF(B5019="","",IFERROR(VLOOKUP(B5019,'Debt Inputs'!$A$6:$M$105,5,FALSE),0))</f>
        <v/>
      </c>
      <c r="F5019" s="50">
        <f>IF(D5019="","",IFERROR(D5019*E5019/12,0))</f>
        <v/>
      </c>
      <c r="G5019" s="50">
        <f>IF(D5019="","",MIN(IFERROR(VLOOKUP(B5019,'Debt Inputs'!$A$6:$M$105,7,FALSE),0),D5019+F5019))</f>
        <v/>
      </c>
      <c r="H5019" s="50">
        <f>IF(D5019="","",IF(L5019=1,MAX(0,'Debt Inputs'!$B$2-SUM($G$5006:$G$5105)),0))</f>
        <v/>
      </c>
      <c r="I5019" s="50">
        <f>IF(D5019="","",MIN(D5019+F5019,G5019+H5019))</f>
        <v/>
      </c>
      <c r="J5019" s="50">
        <f>IF(D5019="","",MIN(D5019,MAX(0,I5019-F5019)))</f>
        <v/>
      </c>
      <c r="K5019" s="50">
        <f>IF(D5019="","",MAX(0,D5019+F5019-I5019))</f>
        <v/>
      </c>
      <c r="L5019" s="23">
        <f>IF(D5019="","",IF(D5019&lt;=0,"",1+COUNTIFS($D$5006:$D$5105,"&gt;0",$E$5006:$E$5105,"&gt;"&amp;E5019)))</f>
        <v/>
      </c>
      <c r="M5019" s="23">
        <f>IF(D5019="","",IF(AND(K5019&gt;0,L5019=1),"Yes","No"))</f>
        <v/>
      </c>
      <c r="N5019" s="50">
        <f>IF(D5019="","",N4919+F5019)</f>
        <v/>
      </c>
      <c r="O5019" s="49">
        <f>IF(D5019="","",IF(AND(K5019=0,K4919&gt;0),C5019,""))</f>
        <v/>
      </c>
    </row>
    <row r="5020">
      <c r="A5020" s="47">
        <f>IF(B5020="","",DATE(YEAR('Debt Inputs'!$E$2),MONTH('Debt Inputs'!$E$2)+50,1))</f>
        <v/>
      </c>
      <c r="B5020" s="18">
        <f>IF('Debt Inputs'!A20="","",'Debt Inputs'!A20)</f>
        <v/>
      </c>
      <c r="C5020" s="19">
        <f>IF(B5020="","",IFERROR(VLOOKUP(B5020,'Debt Inputs'!$A$6:$M$105,2,FALSE),""))</f>
        <v/>
      </c>
      <c r="D5020" s="48">
        <f>IF(B5020="","",K4920)</f>
        <v/>
      </c>
      <c r="E5020" s="21">
        <f>IF(B5020="","",IFERROR(VLOOKUP(B5020,'Debt Inputs'!$A$6:$M$105,5,FALSE),0))</f>
        <v/>
      </c>
      <c r="F5020" s="48">
        <f>IF(D5020="","",IFERROR(D5020*E5020/12,0))</f>
        <v/>
      </c>
      <c r="G5020" s="48">
        <f>IF(D5020="","",MIN(IFERROR(VLOOKUP(B5020,'Debt Inputs'!$A$6:$M$105,7,FALSE),0),D5020+F5020))</f>
        <v/>
      </c>
      <c r="H5020" s="48">
        <f>IF(D5020="","",IF(L5020=1,MAX(0,'Debt Inputs'!$B$2-SUM($G$5006:$G$5105)),0))</f>
        <v/>
      </c>
      <c r="I5020" s="48">
        <f>IF(D5020="","",MIN(D5020+F5020,G5020+H5020))</f>
        <v/>
      </c>
      <c r="J5020" s="48">
        <f>IF(D5020="","",MIN(D5020,MAX(0,I5020-F5020)))</f>
        <v/>
      </c>
      <c r="K5020" s="48">
        <f>IF(D5020="","",MAX(0,D5020+F5020-I5020))</f>
        <v/>
      </c>
      <c r="L5020" s="18">
        <f>IF(D5020="","",IF(D5020&lt;=0,"",1+COUNTIFS($D$5006:$D$5105,"&gt;0",$E$5006:$E$5105,"&gt;"&amp;E5020)))</f>
        <v/>
      </c>
      <c r="M5020" s="18">
        <f>IF(D5020="","",IF(AND(K5020&gt;0,L5020=1),"Yes","No"))</f>
        <v/>
      </c>
      <c r="N5020" s="48">
        <f>IF(D5020="","",N4920+F5020)</f>
        <v/>
      </c>
      <c r="O5020" s="47">
        <f>IF(D5020="","",IF(AND(K5020=0,K4920&gt;0),C5020,""))</f>
        <v/>
      </c>
    </row>
    <row r="5021">
      <c r="A5021" s="49">
        <f>IF(B5021="","",DATE(YEAR('Debt Inputs'!$E$2),MONTH('Debt Inputs'!$E$2)+50,1))</f>
        <v/>
      </c>
      <c r="B5021" s="23">
        <f>IF('Debt Inputs'!A21="","",'Debt Inputs'!A21)</f>
        <v/>
      </c>
      <c r="C5021" s="24">
        <f>IF(B5021="","",IFERROR(VLOOKUP(B5021,'Debt Inputs'!$A$6:$M$105,2,FALSE),""))</f>
        <v/>
      </c>
      <c r="D5021" s="50">
        <f>IF(B5021="","",K4921)</f>
        <v/>
      </c>
      <c r="E5021" s="26">
        <f>IF(B5021="","",IFERROR(VLOOKUP(B5021,'Debt Inputs'!$A$6:$M$105,5,FALSE),0))</f>
        <v/>
      </c>
      <c r="F5021" s="50">
        <f>IF(D5021="","",IFERROR(D5021*E5021/12,0))</f>
        <v/>
      </c>
      <c r="G5021" s="50">
        <f>IF(D5021="","",MIN(IFERROR(VLOOKUP(B5021,'Debt Inputs'!$A$6:$M$105,7,FALSE),0),D5021+F5021))</f>
        <v/>
      </c>
      <c r="H5021" s="50">
        <f>IF(D5021="","",IF(L5021=1,MAX(0,'Debt Inputs'!$B$2-SUM($G$5006:$G$5105)),0))</f>
        <v/>
      </c>
      <c r="I5021" s="50">
        <f>IF(D5021="","",MIN(D5021+F5021,G5021+H5021))</f>
        <v/>
      </c>
      <c r="J5021" s="50">
        <f>IF(D5021="","",MIN(D5021,MAX(0,I5021-F5021)))</f>
        <v/>
      </c>
      <c r="K5021" s="50">
        <f>IF(D5021="","",MAX(0,D5021+F5021-I5021))</f>
        <v/>
      </c>
      <c r="L5021" s="23">
        <f>IF(D5021="","",IF(D5021&lt;=0,"",1+COUNTIFS($D$5006:$D$5105,"&gt;0",$E$5006:$E$5105,"&gt;"&amp;E5021)))</f>
        <v/>
      </c>
      <c r="M5021" s="23">
        <f>IF(D5021="","",IF(AND(K5021&gt;0,L5021=1),"Yes","No"))</f>
        <v/>
      </c>
      <c r="N5021" s="50">
        <f>IF(D5021="","",N4921+F5021)</f>
        <v/>
      </c>
      <c r="O5021" s="49">
        <f>IF(D5021="","",IF(AND(K5021=0,K4921&gt;0),C5021,""))</f>
        <v/>
      </c>
    </row>
    <row r="5022">
      <c r="A5022" s="47">
        <f>IF(B5022="","",DATE(YEAR('Debt Inputs'!$E$2),MONTH('Debt Inputs'!$E$2)+50,1))</f>
        <v/>
      </c>
      <c r="B5022" s="18">
        <f>IF('Debt Inputs'!A22="","",'Debt Inputs'!A22)</f>
        <v/>
      </c>
      <c r="C5022" s="19">
        <f>IF(B5022="","",IFERROR(VLOOKUP(B5022,'Debt Inputs'!$A$6:$M$105,2,FALSE),""))</f>
        <v/>
      </c>
      <c r="D5022" s="48">
        <f>IF(B5022="","",K4922)</f>
        <v/>
      </c>
      <c r="E5022" s="21">
        <f>IF(B5022="","",IFERROR(VLOOKUP(B5022,'Debt Inputs'!$A$6:$M$105,5,FALSE),0))</f>
        <v/>
      </c>
      <c r="F5022" s="48">
        <f>IF(D5022="","",IFERROR(D5022*E5022/12,0))</f>
        <v/>
      </c>
      <c r="G5022" s="48">
        <f>IF(D5022="","",MIN(IFERROR(VLOOKUP(B5022,'Debt Inputs'!$A$6:$M$105,7,FALSE),0),D5022+F5022))</f>
        <v/>
      </c>
      <c r="H5022" s="48">
        <f>IF(D5022="","",IF(L5022=1,MAX(0,'Debt Inputs'!$B$2-SUM($G$5006:$G$5105)),0))</f>
        <v/>
      </c>
      <c r="I5022" s="48">
        <f>IF(D5022="","",MIN(D5022+F5022,G5022+H5022))</f>
        <v/>
      </c>
      <c r="J5022" s="48">
        <f>IF(D5022="","",MIN(D5022,MAX(0,I5022-F5022)))</f>
        <v/>
      </c>
      <c r="K5022" s="48">
        <f>IF(D5022="","",MAX(0,D5022+F5022-I5022))</f>
        <v/>
      </c>
      <c r="L5022" s="18">
        <f>IF(D5022="","",IF(D5022&lt;=0,"",1+COUNTIFS($D$5006:$D$5105,"&gt;0",$E$5006:$E$5105,"&gt;"&amp;E5022)))</f>
        <v/>
      </c>
      <c r="M5022" s="18">
        <f>IF(D5022="","",IF(AND(K5022&gt;0,L5022=1),"Yes","No"))</f>
        <v/>
      </c>
      <c r="N5022" s="48">
        <f>IF(D5022="","",N4922+F5022)</f>
        <v/>
      </c>
      <c r="O5022" s="47">
        <f>IF(D5022="","",IF(AND(K5022=0,K4922&gt;0),C5022,""))</f>
        <v/>
      </c>
    </row>
    <row r="5023">
      <c r="A5023" s="49">
        <f>IF(B5023="","",DATE(YEAR('Debt Inputs'!$E$2),MONTH('Debt Inputs'!$E$2)+50,1))</f>
        <v/>
      </c>
      <c r="B5023" s="23">
        <f>IF('Debt Inputs'!A23="","",'Debt Inputs'!A23)</f>
        <v/>
      </c>
      <c r="C5023" s="24">
        <f>IF(B5023="","",IFERROR(VLOOKUP(B5023,'Debt Inputs'!$A$6:$M$105,2,FALSE),""))</f>
        <v/>
      </c>
      <c r="D5023" s="50">
        <f>IF(B5023="","",K4923)</f>
        <v/>
      </c>
      <c r="E5023" s="26">
        <f>IF(B5023="","",IFERROR(VLOOKUP(B5023,'Debt Inputs'!$A$6:$M$105,5,FALSE),0))</f>
        <v/>
      </c>
      <c r="F5023" s="50">
        <f>IF(D5023="","",IFERROR(D5023*E5023/12,0))</f>
        <v/>
      </c>
      <c r="G5023" s="50">
        <f>IF(D5023="","",MIN(IFERROR(VLOOKUP(B5023,'Debt Inputs'!$A$6:$M$105,7,FALSE),0),D5023+F5023))</f>
        <v/>
      </c>
      <c r="H5023" s="50">
        <f>IF(D5023="","",IF(L5023=1,MAX(0,'Debt Inputs'!$B$2-SUM($G$5006:$G$5105)),0))</f>
        <v/>
      </c>
      <c r="I5023" s="50">
        <f>IF(D5023="","",MIN(D5023+F5023,G5023+H5023))</f>
        <v/>
      </c>
      <c r="J5023" s="50">
        <f>IF(D5023="","",MIN(D5023,MAX(0,I5023-F5023)))</f>
        <v/>
      </c>
      <c r="K5023" s="50">
        <f>IF(D5023="","",MAX(0,D5023+F5023-I5023))</f>
        <v/>
      </c>
      <c r="L5023" s="23">
        <f>IF(D5023="","",IF(D5023&lt;=0,"",1+COUNTIFS($D$5006:$D$5105,"&gt;0",$E$5006:$E$5105,"&gt;"&amp;E5023)))</f>
        <v/>
      </c>
      <c r="M5023" s="23">
        <f>IF(D5023="","",IF(AND(K5023&gt;0,L5023=1),"Yes","No"))</f>
        <v/>
      </c>
      <c r="N5023" s="50">
        <f>IF(D5023="","",N4923+F5023)</f>
        <v/>
      </c>
      <c r="O5023" s="49">
        <f>IF(D5023="","",IF(AND(K5023=0,K4923&gt;0),C5023,""))</f>
        <v/>
      </c>
    </row>
    <row r="5024">
      <c r="A5024" s="47">
        <f>IF(B5024="","",DATE(YEAR('Debt Inputs'!$E$2),MONTH('Debt Inputs'!$E$2)+50,1))</f>
        <v/>
      </c>
      <c r="B5024" s="18">
        <f>IF('Debt Inputs'!A24="","",'Debt Inputs'!A24)</f>
        <v/>
      </c>
      <c r="C5024" s="19">
        <f>IF(B5024="","",IFERROR(VLOOKUP(B5024,'Debt Inputs'!$A$6:$M$105,2,FALSE),""))</f>
        <v/>
      </c>
      <c r="D5024" s="48">
        <f>IF(B5024="","",K4924)</f>
        <v/>
      </c>
      <c r="E5024" s="21">
        <f>IF(B5024="","",IFERROR(VLOOKUP(B5024,'Debt Inputs'!$A$6:$M$105,5,FALSE),0))</f>
        <v/>
      </c>
      <c r="F5024" s="48">
        <f>IF(D5024="","",IFERROR(D5024*E5024/12,0))</f>
        <v/>
      </c>
      <c r="G5024" s="48">
        <f>IF(D5024="","",MIN(IFERROR(VLOOKUP(B5024,'Debt Inputs'!$A$6:$M$105,7,FALSE),0),D5024+F5024))</f>
        <v/>
      </c>
      <c r="H5024" s="48">
        <f>IF(D5024="","",IF(L5024=1,MAX(0,'Debt Inputs'!$B$2-SUM($G$5006:$G$5105)),0))</f>
        <v/>
      </c>
      <c r="I5024" s="48">
        <f>IF(D5024="","",MIN(D5024+F5024,G5024+H5024))</f>
        <v/>
      </c>
      <c r="J5024" s="48">
        <f>IF(D5024="","",MIN(D5024,MAX(0,I5024-F5024)))</f>
        <v/>
      </c>
      <c r="K5024" s="48">
        <f>IF(D5024="","",MAX(0,D5024+F5024-I5024))</f>
        <v/>
      </c>
      <c r="L5024" s="18">
        <f>IF(D5024="","",IF(D5024&lt;=0,"",1+COUNTIFS($D$5006:$D$5105,"&gt;0",$E$5006:$E$5105,"&gt;"&amp;E5024)))</f>
        <v/>
      </c>
      <c r="M5024" s="18">
        <f>IF(D5024="","",IF(AND(K5024&gt;0,L5024=1),"Yes","No"))</f>
        <v/>
      </c>
      <c r="N5024" s="48">
        <f>IF(D5024="","",N4924+F5024)</f>
        <v/>
      </c>
      <c r="O5024" s="47">
        <f>IF(D5024="","",IF(AND(K5024=0,K4924&gt;0),C5024,""))</f>
        <v/>
      </c>
    </row>
    <row r="5025">
      <c r="A5025" s="49">
        <f>IF(B5025="","",DATE(YEAR('Debt Inputs'!$E$2),MONTH('Debt Inputs'!$E$2)+50,1))</f>
        <v/>
      </c>
      <c r="B5025" s="23">
        <f>IF('Debt Inputs'!A25="","",'Debt Inputs'!A25)</f>
        <v/>
      </c>
      <c r="C5025" s="24">
        <f>IF(B5025="","",IFERROR(VLOOKUP(B5025,'Debt Inputs'!$A$6:$M$105,2,FALSE),""))</f>
        <v/>
      </c>
      <c r="D5025" s="50">
        <f>IF(B5025="","",K4925)</f>
        <v/>
      </c>
      <c r="E5025" s="26">
        <f>IF(B5025="","",IFERROR(VLOOKUP(B5025,'Debt Inputs'!$A$6:$M$105,5,FALSE),0))</f>
        <v/>
      </c>
      <c r="F5025" s="50">
        <f>IF(D5025="","",IFERROR(D5025*E5025/12,0))</f>
        <v/>
      </c>
      <c r="G5025" s="50">
        <f>IF(D5025="","",MIN(IFERROR(VLOOKUP(B5025,'Debt Inputs'!$A$6:$M$105,7,FALSE),0),D5025+F5025))</f>
        <v/>
      </c>
      <c r="H5025" s="50">
        <f>IF(D5025="","",IF(L5025=1,MAX(0,'Debt Inputs'!$B$2-SUM($G$5006:$G$5105)),0))</f>
        <v/>
      </c>
      <c r="I5025" s="50">
        <f>IF(D5025="","",MIN(D5025+F5025,G5025+H5025))</f>
        <v/>
      </c>
      <c r="J5025" s="50">
        <f>IF(D5025="","",MIN(D5025,MAX(0,I5025-F5025)))</f>
        <v/>
      </c>
      <c r="K5025" s="50">
        <f>IF(D5025="","",MAX(0,D5025+F5025-I5025))</f>
        <v/>
      </c>
      <c r="L5025" s="23">
        <f>IF(D5025="","",IF(D5025&lt;=0,"",1+COUNTIFS($D$5006:$D$5105,"&gt;0",$E$5006:$E$5105,"&gt;"&amp;E5025)))</f>
        <v/>
      </c>
      <c r="M5025" s="23">
        <f>IF(D5025="","",IF(AND(K5025&gt;0,L5025=1),"Yes","No"))</f>
        <v/>
      </c>
      <c r="N5025" s="50">
        <f>IF(D5025="","",N4925+F5025)</f>
        <v/>
      </c>
      <c r="O5025" s="49">
        <f>IF(D5025="","",IF(AND(K5025=0,K4925&gt;0),C5025,""))</f>
        <v/>
      </c>
    </row>
    <row r="5026">
      <c r="A5026" s="47">
        <f>IF(B5026="","",DATE(YEAR('Debt Inputs'!$E$2),MONTH('Debt Inputs'!$E$2)+50,1))</f>
        <v/>
      </c>
      <c r="B5026" s="18">
        <f>IF('Debt Inputs'!A26="","",'Debt Inputs'!A26)</f>
        <v/>
      </c>
      <c r="C5026" s="19">
        <f>IF(B5026="","",IFERROR(VLOOKUP(B5026,'Debt Inputs'!$A$6:$M$105,2,FALSE),""))</f>
        <v/>
      </c>
      <c r="D5026" s="48">
        <f>IF(B5026="","",K4926)</f>
        <v/>
      </c>
      <c r="E5026" s="21">
        <f>IF(B5026="","",IFERROR(VLOOKUP(B5026,'Debt Inputs'!$A$6:$M$105,5,FALSE),0))</f>
        <v/>
      </c>
      <c r="F5026" s="48">
        <f>IF(D5026="","",IFERROR(D5026*E5026/12,0))</f>
        <v/>
      </c>
      <c r="G5026" s="48">
        <f>IF(D5026="","",MIN(IFERROR(VLOOKUP(B5026,'Debt Inputs'!$A$6:$M$105,7,FALSE),0),D5026+F5026))</f>
        <v/>
      </c>
      <c r="H5026" s="48">
        <f>IF(D5026="","",IF(L5026=1,MAX(0,'Debt Inputs'!$B$2-SUM($G$5006:$G$5105)),0))</f>
        <v/>
      </c>
      <c r="I5026" s="48">
        <f>IF(D5026="","",MIN(D5026+F5026,G5026+H5026))</f>
        <v/>
      </c>
      <c r="J5026" s="48">
        <f>IF(D5026="","",MIN(D5026,MAX(0,I5026-F5026)))</f>
        <v/>
      </c>
      <c r="K5026" s="48">
        <f>IF(D5026="","",MAX(0,D5026+F5026-I5026))</f>
        <v/>
      </c>
      <c r="L5026" s="18">
        <f>IF(D5026="","",IF(D5026&lt;=0,"",1+COUNTIFS($D$5006:$D$5105,"&gt;0",$E$5006:$E$5105,"&gt;"&amp;E5026)))</f>
        <v/>
      </c>
      <c r="M5026" s="18">
        <f>IF(D5026="","",IF(AND(K5026&gt;0,L5026=1),"Yes","No"))</f>
        <v/>
      </c>
      <c r="N5026" s="48">
        <f>IF(D5026="","",N4926+F5026)</f>
        <v/>
      </c>
      <c r="O5026" s="47">
        <f>IF(D5026="","",IF(AND(K5026=0,K4926&gt;0),C5026,""))</f>
        <v/>
      </c>
    </row>
    <row r="5027">
      <c r="A5027" s="49">
        <f>IF(B5027="","",DATE(YEAR('Debt Inputs'!$E$2),MONTH('Debt Inputs'!$E$2)+50,1))</f>
        <v/>
      </c>
      <c r="B5027" s="23">
        <f>IF('Debt Inputs'!A27="","",'Debt Inputs'!A27)</f>
        <v/>
      </c>
      <c r="C5027" s="24">
        <f>IF(B5027="","",IFERROR(VLOOKUP(B5027,'Debt Inputs'!$A$6:$M$105,2,FALSE),""))</f>
        <v/>
      </c>
      <c r="D5027" s="50">
        <f>IF(B5027="","",K4927)</f>
        <v/>
      </c>
      <c r="E5027" s="26">
        <f>IF(B5027="","",IFERROR(VLOOKUP(B5027,'Debt Inputs'!$A$6:$M$105,5,FALSE),0))</f>
        <v/>
      </c>
      <c r="F5027" s="50">
        <f>IF(D5027="","",IFERROR(D5027*E5027/12,0))</f>
        <v/>
      </c>
      <c r="G5027" s="50">
        <f>IF(D5027="","",MIN(IFERROR(VLOOKUP(B5027,'Debt Inputs'!$A$6:$M$105,7,FALSE),0),D5027+F5027))</f>
        <v/>
      </c>
      <c r="H5027" s="50">
        <f>IF(D5027="","",IF(L5027=1,MAX(0,'Debt Inputs'!$B$2-SUM($G$5006:$G$5105)),0))</f>
        <v/>
      </c>
      <c r="I5027" s="50">
        <f>IF(D5027="","",MIN(D5027+F5027,G5027+H5027))</f>
        <v/>
      </c>
      <c r="J5027" s="50">
        <f>IF(D5027="","",MIN(D5027,MAX(0,I5027-F5027)))</f>
        <v/>
      </c>
      <c r="K5027" s="50">
        <f>IF(D5027="","",MAX(0,D5027+F5027-I5027))</f>
        <v/>
      </c>
      <c r="L5027" s="23">
        <f>IF(D5027="","",IF(D5027&lt;=0,"",1+COUNTIFS($D$5006:$D$5105,"&gt;0",$E$5006:$E$5105,"&gt;"&amp;E5027)))</f>
        <v/>
      </c>
      <c r="M5027" s="23">
        <f>IF(D5027="","",IF(AND(K5027&gt;0,L5027=1),"Yes","No"))</f>
        <v/>
      </c>
      <c r="N5027" s="50">
        <f>IF(D5027="","",N4927+F5027)</f>
        <v/>
      </c>
      <c r="O5027" s="49">
        <f>IF(D5027="","",IF(AND(K5027=0,K4927&gt;0),C5027,""))</f>
        <v/>
      </c>
    </row>
    <row r="5028">
      <c r="A5028" s="47">
        <f>IF(B5028="","",DATE(YEAR('Debt Inputs'!$E$2),MONTH('Debt Inputs'!$E$2)+50,1))</f>
        <v/>
      </c>
      <c r="B5028" s="18">
        <f>IF('Debt Inputs'!A28="","",'Debt Inputs'!A28)</f>
        <v/>
      </c>
      <c r="C5028" s="19">
        <f>IF(B5028="","",IFERROR(VLOOKUP(B5028,'Debt Inputs'!$A$6:$M$105,2,FALSE),""))</f>
        <v/>
      </c>
      <c r="D5028" s="48">
        <f>IF(B5028="","",K4928)</f>
        <v/>
      </c>
      <c r="E5028" s="21">
        <f>IF(B5028="","",IFERROR(VLOOKUP(B5028,'Debt Inputs'!$A$6:$M$105,5,FALSE),0))</f>
        <v/>
      </c>
      <c r="F5028" s="48">
        <f>IF(D5028="","",IFERROR(D5028*E5028/12,0))</f>
        <v/>
      </c>
      <c r="G5028" s="48">
        <f>IF(D5028="","",MIN(IFERROR(VLOOKUP(B5028,'Debt Inputs'!$A$6:$M$105,7,FALSE),0),D5028+F5028))</f>
        <v/>
      </c>
      <c r="H5028" s="48">
        <f>IF(D5028="","",IF(L5028=1,MAX(0,'Debt Inputs'!$B$2-SUM($G$5006:$G$5105)),0))</f>
        <v/>
      </c>
      <c r="I5028" s="48">
        <f>IF(D5028="","",MIN(D5028+F5028,G5028+H5028))</f>
        <v/>
      </c>
      <c r="J5028" s="48">
        <f>IF(D5028="","",MIN(D5028,MAX(0,I5028-F5028)))</f>
        <v/>
      </c>
      <c r="K5028" s="48">
        <f>IF(D5028="","",MAX(0,D5028+F5028-I5028))</f>
        <v/>
      </c>
      <c r="L5028" s="18">
        <f>IF(D5028="","",IF(D5028&lt;=0,"",1+COUNTIFS($D$5006:$D$5105,"&gt;0",$E$5006:$E$5105,"&gt;"&amp;E5028)))</f>
        <v/>
      </c>
      <c r="M5028" s="18">
        <f>IF(D5028="","",IF(AND(K5028&gt;0,L5028=1),"Yes","No"))</f>
        <v/>
      </c>
      <c r="N5028" s="48">
        <f>IF(D5028="","",N4928+F5028)</f>
        <v/>
      </c>
      <c r="O5028" s="47">
        <f>IF(D5028="","",IF(AND(K5028=0,K4928&gt;0),C5028,""))</f>
        <v/>
      </c>
    </row>
    <row r="5029">
      <c r="A5029" s="49">
        <f>IF(B5029="","",DATE(YEAR('Debt Inputs'!$E$2),MONTH('Debt Inputs'!$E$2)+50,1))</f>
        <v/>
      </c>
      <c r="B5029" s="23">
        <f>IF('Debt Inputs'!A29="","",'Debt Inputs'!A29)</f>
        <v/>
      </c>
      <c r="C5029" s="24">
        <f>IF(B5029="","",IFERROR(VLOOKUP(B5029,'Debt Inputs'!$A$6:$M$105,2,FALSE),""))</f>
        <v/>
      </c>
      <c r="D5029" s="50">
        <f>IF(B5029="","",K4929)</f>
        <v/>
      </c>
      <c r="E5029" s="26">
        <f>IF(B5029="","",IFERROR(VLOOKUP(B5029,'Debt Inputs'!$A$6:$M$105,5,FALSE),0))</f>
        <v/>
      </c>
      <c r="F5029" s="50">
        <f>IF(D5029="","",IFERROR(D5029*E5029/12,0))</f>
        <v/>
      </c>
      <c r="G5029" s="50">
        <f>IF(D5029="","",MIN(IFERROR(VLOOKUP(B5029,'Debt Inputs'!$A$6:$M$105,7,FALSE),0),D5029+F5029))</f>
        <v/>
      </c>
      <c r="H5029" s="50">
        <f>IF(D5029="","",IF(L5029=1,MAX(0,'Debt Inputs'!$B$2-SUM($G$5006:$G$5105)),0))</f>
        <v/>
      </c>
      <c r="I5029" s="50">
        <f>IF(D5029="","",MIN(D5029+F5029,G5029+H5029))</f>
        <v/>
      </c>
      <c r="J5029" s="50">
        <f>IF(D5029="","",MIN(D5029,MAX(0,I5029-F5029)))</f>
        <v/>
      </c>
      <c r="K5029" s="50">
        <f>IF(D5029="","",MAX(0,D5029+F5029-I5029))</f>
        <v/>
      </c>
      <c r="L5029" s="23">
        <f>IF(D5029="","",IF(D5029&lt;=0,"",1+COUNTIFS($D$5006:$D$5105,"&gt;0",$E$5006:$E$5105,"&gt;"&amp;E5029)))</f>
        <v/>
      </c>
      <c r="M5029" s="23">
        <f>IF(D5029="","",IF(AND(K5029&gt;0,L5029=1),"Yes","No"))</f>
        <v/>
      </c>
      <c r="N5029" s="50">
        <f>IF(D5029="","",N4929+F5029)</f>
        <v/>
      </c>
      <c r="O5029" s="49">
        <f>IF(D5029="","",IF(AND(K5029=0,K4929&gt;0),C5029,""))</f>
        <v/>
      </c>
    </row>
    <row r="5030">
      <c r="A5030" s="47">
        <f>IF(B5030="","",DATE(YEAR('Debt Inputs'!$E$2),MONTH('Debt Inputs'!$E$2)+50,1))</f>
        <v/>
      </c>
      <c r="B5030" s="18">
        <f>IF('Debt Inputs'!A30="","",'Debt Inputs'!A30)</f>
        <v/>
      </c>
      <c r="C5030" s="19">
        <f>IF(B5030="","",IFERROR(VLOOKUP(B5030,'Debt Inputs'!$A$6:$M$105,2,FALSE),""))</f>
        <v/>
      </c>
      <c r="D5030" s="48">
        <f>IF(B5030="","",K4930)</f>
        <v/>
      </c>
      <c r="E5030" s="21">
        <f>IF(B5030="","",IFERROR(VLOOKUP(B5030,'Debt Inputs'!$A$6:$M$105,5,FALSE),0))</f>
        <v/>
      </c>
      <c r="F5030" s="48">
        <f>IF(D5030="","",IFERROR(D5030*E5030/12,0))</f>
        <v/>
      </c>
      <c r="G5030" s="48">
        <f>IF(D5030="","",MIN(IFERROR(VLOOKUP(B5030,'Debt Inputs'!$A$6:$M$105,7,FALSE),0),D5030+F5030))</f>
        <v/>
      </c>
      <c r="H5030" s="48">
        <f>IF(D5030="","",IF(L5030=1,MAX(0,'Debt Inputs'!$B$2-SUM($G$5006:$G$5105)),0))</f>
        <v/>
      </c>
      <c r="I5030" s="48">
        <f>IF(D5030="","",MIN(D5030+F5030,G5030+H5030))</f>
        <v/>
      </c>
      <c r="J5030" s="48">
        <f>IF(D5030="","",MIN(D5030,MAX(0,I5030-F5030)))</f>
        <v/>
      </c>
      <c r="K5030" s="48">
        <f>IF(D5030="","",MAX(0,D5030+F5030-I5030))</f>
        <v/>
      </c>
      <c r="L5030" s="18">
        <f>IF(D5030="","",IF(D5030&lt;=0,"",1+COUNTIFS($D$5006:$D$5105,"&gt;0",$E$5006:$E$5105,"&gt;"&amp;E5030)))</f>
        <v/>
      </c>
      <c r="M5030" s="18">
        <f>IF(D5030="","",IF(AND(K5030&gt;0,L5030=1),"Yes","No"))</f>
        <v/>
      </c>
      <c r="N5030" s="48">
        <f>IF(D5030="","",N4930+F5030)</f>
        <v/>
      </c>
      <c r="O5030" s="47">
        <f>IF(D5030="","",IF(AND(K5030=0,K4930&gt;0),C5030,""))</f>
        <v/>
      </c>
    </row>
    <row r="5031">
      <c r="A5031" s="49">
        <f>IF(B5031="","",DATE(YEAR('Debt Inputs'!$E$2),MONTH('Debt Inputs'!$E$2)+50,1))</f>
        <v/>
      </c>
      <c r="B5031" s="23">
        <f>IF('Debt Inputs'!A31="","",'Debt Inputs'!A31)</f>
        <v/>
      </c>
      <c r="C5031" s="24">
        <f>IF(B5031="","",IFERROR(VLOOKUP(B5031,'Debt Inputs'!$A$6:$M$105,2,FALSE),""))</f>
        <v/>
      </c>
      <c r="D5031" s="50">
        <f>IF(B5031="","",K4931)</f>
        <v/>
      </c>
      <c r="E5031" s="26">
        <f>IF(B5031="","",IFERROR(VLOOKUP(B5031,'Debt Inputs'!$A$6:$M$105,5,FALSE),0))</f>
        <v/>
      </c>
      <c r="F5031" s="50">
        <f>IF(D5031="","",IFERROR(D5031*E5031/12,0))</f>
        <v/>
      </c>
      <c r="G5031" s="50">
        <f>IF(D5031="","",MIN(IFERROR(VLOOKUP(B5031,'Debt Inputs'!$A$6:$M$105,7,FALSE),0),D5031+F5031))</f>
        <v/>
      </c>
      <c r="H5031" s="50">
        <f>IF(D5031="","",IF(L5031=1,MAX(0,'Debt Inputs'!$B$2-SUM($G$5006:$G$5105)),0))</f>
        <v/>
      </c>
      <c r="I5031" s="50">
        <f>IF(D5031="","",MIN(D5031+F5031,G5031+H5031))</f>
        <v/>
      </c>
      <c r="J5031" s="50">
        <f>IF(D5031="","",MIN(D5031,MAX(0,I5031-F5031)))</f>
        <v/>
      </c>
      <c r="K5031" s="50">
        <f>IF(D5031="","",MAX(0,D5031+F5031-I5031))</f>
        <v/>
      </c>
      <c r="L5031" s="23">
        <f>IF(D5031="","",IF(D5031&lt;=0,"",1+COUNTIFS($D$5006:$D$5105,"&gt;0",$E$5006:$E$5105,"&gt;"&amp;E5031)))</f>
        <v/>
      </c>
      <c r="M5031" s="23">
        <f>IF(D5031="","",IF(AND(K5031&gt;0,L5031=1),"Yes","No"))</f>
        <v/>
      </c>
      <c r="N5031" s="50">
        <f>IF(D5031="","",N4931+F5031)</f>
        <v/>
      </c>
      <c r="O5031" s="49">
        <f>IF(D5031="","",IF(AND(K5031=0,K4931&gt;0),C5031,""))</f>
        <v/>
      </c>
    </row>
    <row r="5032">
      <c r="A5032" s="47">
        <f>IF(B5032="","",DATE(YEAR('Debt Inputs'!$E$2),MONTH('Debt Inputs'!$E$2)+50,1))</f>
        <v/>
      </c>
      <c r="B5032" s="18">
        <f>IF('Debt Inputs'!A32="","",'Debt Inputs'!A32)</f>
        <v/>
      </c>
      <c r="C5032" s="19">
        <f>IF(B5032="","",IFERROR(VLOOKUP(B5032,'Debt Inputs'!$A$6:$M$105,2,FALSE),""))</f>
        <v/>
      </c>
      <c r="D5032" s="48">
        <f>IF(B5032="","",K4932)</f>
        <v/>
      </c>
      <c r="E5032" s="21">
        <f>IF(B5032="","",IFERROR(VLOOKUP(B5032,'Debt Inputs'!$A$6:$M$105,5,FALSE),0))</f>
        <v/>
      </c>
      <c r="F5032" s="48">
        <f>IF(D5032="","",IFERROR(D5032*E5032/12,0))</f>
        <v/>
      </c>
      <c r="G5032" s="48">
        <f>IF(D5032="","",MIN(IFERROR(VLOOKUP(B5032,'Debt Inputs'!$A$6:$M$105,7,FALSE),0),D5032+F5032))</f>
        <v/>
      </c>
      <c r="H5032" s="48">
        <f>IF(D5032="","",IF(L5032=1,MAX(0,'Debt Inputs'!$B$2-SUM($G$5006:$G$5105)),0))</f>
        <v/>
      </c>
      <c r="I5032" s="48">
        <f>IF(D5032="","",MIN(D5032+F5032,G5032+H5032))</f>
        <v/>
      </c>
      <c r="J5032" s="48">
        <f>IF(D5032="","",MIN(D5032,MAX(0,I5032-F5032)))</f>
        <v/>
      </c>
      <c r="K5032" s="48">
        <f>IF(D5032="","",MAX(0,D5032+F5032-I5032))</f>
        <v/>
      </c>
      <c r="L5032" s="18">
        <f>IF(D5032="","",IF(D5032&lt;=0,"",1+COUNTIFS($D$5006:$D$5105,"&gt;0",$E$5006:$E$5105,"&gt;"&amp;E5032)))</f>
        <v/>
      </c>
      <c r="M5032" s="18">
        <f>IF(D5032="","",IF(AND(K5032&gt;0,L5032=1),"Yes","No"))</f>
        <v/>
      </c>
      <c r="N5032" s="48">
        <f>IF(D5032="","",N4932+F5032)</f>
        <v/>
      </c>
      <c r="O5032" s="47">
        <f>IF(D5032="","",IF(AND(K5032=0,K4932&gt;0),C5032,""))</f>
        <v/>
      </c>
    </row>
    <row r="5033">
      <c r="A5033" s="49">
        <f>IF(B5033="","",DATE(YEAR('Debt Inputs'!$E$2),MONTH('Debt Inputs'!$E$2)+50,1))</f>
        <v/>
      </c>
      <c r="B5033" s="23">
        <f>IF('Debt Inputs'!A33="","",'Debt Inputs'!A33)</f>
        <v/>
      </c>
      <c r="C5033" s="24">
        <f>IF(B5033="","",IFERROR(VLOOKUP(B5033,'Debt Inputs'!$A$6:$M$105,2,FALSE),""))</f>
        <v/>
      </c>
      <c r="D5033" s="50">
        <f>IF(B5033="","",K4933)</f>
        <v/>
      </c>
      <c r="E5033" s="26">
        <f>IF(B5033="","",IFERROR(VLOOKUP(B5033,'Debt Inputs'!$A$6:$M$105,5,FALSE),0))</f>
        <v/>
      </c>
      <c r="F5033" s="50">
        <f>IF(D5033="","",IFERROR(D5033*E5033/12,0))</f>
        <v/>
      </c>
      <c r="G5033" s="50">
        <f>IF(D5033="","",MIN(IFERROR(VLOOKUP(B5033,'Debt Inputs'!$A$6:$M$105,7,FALSE),0),D5033+F5033))</f>
        <v/>
      </c>
      <c r="H5033" s="50">
        <f>IF(D5033="","",IF(L5033=1,MAX(0,'Debt Inputs'!$B$2-SUM($G$5006:$G$5105)),0))</f>
        <v/>
      </c>
      <c r="I5033" s="50">
        <f>IF(D5033="","",MIN(D5033+F5033,G5033+H5033))</f>
        <v/>
      </c>
      <c r="J5033" s="50">
        <f>IF(D5033="","",MIN(D5033,MAX(0,I5033-F5033)))</f>
        <v/>
      </c>
      <c r="K5033" s="50">
        <f>IF(D5033="","",MAX(0,D5033+F5033-I5033))</f>
        <v/>
      </c>
      <c r="L5033" s="23">
        <f>IF(D5033="","",IF(D5033&lt;=0,"",1+COUNTIFS($D$5006:$D$5105,"&gt;0",$E$5006:$E$5105,"&gt;"&amp;E5033)))</f>
        <v/>
      </c>
      <c r="M5033" s="23">
        <f>IF(D5033="","",IF(AND(K5033&gt;0,L5033=1),"Yes","No"))</f>
        <v/>
      </c>
      <c r="N5033" s="50">
        <f>IF(D5033="","",N4933+F5033)</f>
        <v/>
      </c>
      <c r="O5033" s="49">
        <f>IF(D5033="","",IF(AND(K5033=0,K4933&gt;0),C5033,""))</f>
        <v/>
      </c>
    </row>
    <row r="5034">
      <c r="A5034" s="47">
        <f>IF(B5034="","",DATE(YEAR('Debt Inputs'!$E$2),MONTH('Debt Inputs'!$E$2)+50,1))</f>
        <v/>
      </c>
      <c r="B5034" s="18">
        <f>IF('Debt Inputs'!A34="","",'Debt Inputs'!A34)</f>
        <v/>
      </c>
      <c r="C5034" s="19">
        <f>IF(B5034="","",IFERROR(VLOOKUP(B5034,'Debt Inputs'!$A$6:$M$105,2,FALSE),""))</f>
        <v/>
      </c>
      <c r="D5034" s="48">
        <f>IF(B5034="","",K4934)</f>
        <v/>
      </c>
      <c r="E5034" s="21">
        <f>IF(B5034="","",IFERROR(VLOOKUP(B5034,'Debt Inputs'!$A$6:$M$105,5,FALSE),0))</f>
        <v/>
      </c>
      <c r="F5034" s="48">
        <f>IF(D5034="","",IFERROR(D5034*E5034/12,0))</f>
        <v/>
      </c>
      <c r="G5034" s="48">
        <f>IF(D5034="","",MIN(IFERROR(VLOOKUP(B5034,'Debt Inputs'!$A$6:$M$105,7,FALSE),0),D5034+F5034))</f>
        <v/>
      </c>
      <c r="H5034" s="48">
        <f>IF(D5034="","",IF(L5034=1,MAX(0,'Debt Inputs'!$B$2-SUM($G$5006:$G$5105)),0))</f>
        <v/>
      </c>
      <c r="I5034" s="48">
        <f>IF(D5034="","",MIN(D5034+F5034,G5034+H5034))</f>
        <v/>
      </c>
      <c r="J5034" s="48">
        <f>IF(D5034="","",MIN(D5034,MAX(0,I5034-F5034)))</f>
        <v/>
      </c>
      <c r="K5034" s="48">
        <f>IF(D5034="","",MAX(0,D5034+F5034-I5034))</f>
        <v/>
      </c>
      <c r="L5034" s="18">
        <f>IF(D5034="","",IF(D5034&lt;=0,"",1+COUNTIFS($D$5006:$D$5105,"&gt;0",$E$5006:$E$5105,"&gt;"&amp;E5034)))</f>
        <v/>
      </c>
      <c r="M5034" s="18">
        <f>IF(D5034="","",IF(AND(K5034&gt;0,L5034=1),"Yes","No"))</f>
        <v/>
      </c>
      <c r="N5034" s="48">
        <f>IF(D5034="","",N4934+F5034)</f>
        <v/>
      </c>
      <c r="O5034" s="47">
        <f>IF(D5034="","",IF(AND(K5034=0,K4934&gt;0),C5034,""))</f>
        <v/>
      </c>
    </row>
    <row r="5035">
      <c r="A5035" s="49">
        <f>IF(B5035="","",DATE(YEAR('Debt Inputs'!$E$2),MONTH('Debt Inputs'!$E$2)+50,1))</f>
        <v/>
      </c>
      <c r="B5035" s="23">
        <f>IF('Debt Inputs'!A35="","",'Debt Inputs'!A35)</f>
        <v/>
      </c>
      <c r="C5035" s="24">
        <f>IF(B5035="","",IFERROR(VLOOKUP(B5035,'Debt Inputs'!$A$6:$M$105,2,FALSE),""))</f>
        <v/>
      </c>
      <c r="D5035" s="50">
        <f>IF(B5035="","",K4935)</f>
        <v/>
      </c>
      <c r="E5035" s="26">
        <f>IF(B5035="","",IFERROR(VLOOKUP(B5035,'Debt Inputs'!$A$6:$M$105,5,FALSE),0))</f>
        <v/>
      </c>
      <c r="F5035" s="50">
        <f>IF(D5035="","",IFERROR(D5035*E5035/12,0))</f>
        <v/>
      </c>
      <c r="G5035" s="50">
        <f>IF(D5035="","",MIN(IFERROR(VLOOKUP(B5035,'Debt Inputs'!$A$6:$M$105,7,FALSE),0),D5035+F5035))</f>
        <v/>
      </c>
      <c r="H5035" s="50">
        <f>IF(D5035="","",IF(L5035=1,MAX(0,'Debt Inputs'!$B$2-SUM($G$5006:$G$5105)),0))</f>
        <v/>
      </c>
      <c r="I5035" s="50">
        <f>IF(D5035="","",MIN(D5035+F5035,G5035+H5035))</f>
        <v/>
      </c>
      <c r="J5035" s="50">
        <f>IF(D5035="","",MIN(D5035,MAX(0,I5035-F5035)))</f>
        <v/>
      </c>
      <c r="K5035" s="50">
        <f>IF(D5035="","",MAX(0,D5035+F5035-I5035))</f>
        <v/>
      </c>
      <c r="L5035" s="23">
        <f>IF(D5035="","",IF(D5035&lt;=0,"",1+COUNTIFS($D$5006:$D$5105,"&gt;0",$E$5006:$E$5105,"&gt;"&amp;E5035)))</f>
        <v/>
      </c>
      <c r="M5035" s="23">
        <f>IF(D5035="","",IF(AND(K5035&gt;0,L5035=1),"Yes","No"))</f>
        <v/>
      </c>
      <c r="N5035" s="50">
        <f>IF(D5035="","",N4935+F5035)</f>
        <v/>
      </c>
      <c r="O5035" s="49">
        <f>IF(D5035="","",IF(AND(K5035=0,K4935&gt;0),C5035,""))</f>
        <v/>
      </c>
    </row>
    <row r="5036">
      <c r="A5036" s="47">
        <f>IF(B5036="","",DATE(YEAR('Debt Inputs'!$E$2),MONTH('Debt Inputs'!$E$2)+50,1))</f>
        <v/>
      </c>
      <c r="B5036" s="18">
        <f>IF('Debt Inputs'!A36="","",'Debt Inputs'!A36)</f>
        <v/>
      </c>
      <c r="C5036" s="19">
        <f>IF(B5036="","",IFERROR(VLOOKUP(B5036,'Debt Inputs'!$A$6:$M$105,2,FALSE),""))</f>
        <v/>
      </c>
      <c r="D5036" s="48">
        <f>IF(B5036="","",K4936)</f>
        <v/>
      </c>
      <c r="E5036" s="21">
        <f>IF(B5036="","",IFERROR(VLOOKUP(B5036,'Debt Inputs'!$A$6:$M$105,5,FALSE),0))</f>
        <v/>
      </c>
      <c r="F5036" s="48">
        <f>IF(D5036="","",IFERROR(D5036*E5036/12,0))</f>
        <v/>
      </c>
      <c r="G5036" s="48">
        <f>IF(D5036="","",MIN(IFERROR(VLOOKUP(B5036,'Debt Inputs'!$A$6:$M$105,7,FALSE),0),D5036+F5036))</f>
        <v/>
      </c>
      <c r="H5036" s="48">
        <f>IF(D5036="","",IF(L5036=1,MAX(0,'Debt Inputs'!$B$2-SUM($G$5006:$G$5105)),0))</f>
        <v/>
      </c>
      <c r="I5036" s="48">
        <f>IF(D5036="","",MIN(D5036+F5036,G5036+H5036))</f>
        <v/>
      </c>
      <c r="J5036" s="48">
        <f>IF(D5036="","",MIN(D5036,MAX(0,I5036-F5036)))</f>
        <v/>
      </c>
      <c r="K5036" s="48">
        <f>IF(D5036="","",MAX(0,D5036+F5036-I5036))</f>
        <v/>
      </c>
      <c r="L5036" s="18">
        <f>IF(D5036="","",IF(D5036&lt;=0,"",1+COUNTIFS($D$5006:$D$5105,"&gt;0",$E$5006:$E$5105,"&gt;"&amp;E5036)))</f>
        <v/>
      </c>
      <c r="M5036" s="18">
        <f>IF(D5036="","",IF(AND(K5036&gt;0,L5036=1),"Yes","No"))</f>
        <v/>
      </c>
      <c r="N5036" s="48">
        <f>IF(D5036="","",N4936+F5036)</f>
        <v/>
      </c>
      <c r="O5036" s="47">
        <f>IF(D5036="","",IF(AND(K5036=0,K4936&gt;0),C5036,""))</f>
        <v/>
      </c>
    </row>
    <row r="5037">
      <c r="A5037" s="49">
        <f>IF(B5037="","",DATE(YEAR('Debt Inputs'!$E$2),MONTH('Debt Inputs'!$E$2)+50,1))</f>
        <v/>
      </c>
      <c r="B5037" s="23">
        <f>IF('Debt Inputs'!A37="","",'Debt Inputs'!A37)</f>
        <v/>
      </c>
      <c r="C5037" s="24">
        <f>IF(B5037="","",IFERROR(VLOOKUP(B5037,'Debt Inputs'!$A$6:$M$105,2,FALSE),""))</f>
        <v/>
      </c>
      <c r="D5037" s="50">
        <f>IF(B5037="","",K4937)</f>
        <v/>
      </c>
      <c r="E5037" s="26">
        <f>IF(B5037="","",IFERROR(VLOOKUP(B5037,'Debt Inputs'!$A$6:$M$105,5,FALSE),0))</f>
        <v/>
      </c>
      <c r="F5037" s="50">
        <f>IF(D5037="","",IFERROR(D5037*E5037/12,0))</f>
        <v/>
      </c>
      <c r="G5037" s="50">
        <f>IF(D5037="","",MIN(IFERROR(VLOOKUP(B5037,'Debt Inputs'!$A$6:$M$105,7,FALSE),0),D5037+F5037))</f>
        <v/>
      </c>
      <c r="H5037" s="50">
        <f>IF(D5037="","",IF(L5037=1,MAX(0,'Debt Inputs'!$B$2-SUM($G$5006:$G$5105)),0))</f>
        <v/>
      </c>
      <c r="I5037" s="50">
        <f>IF(D5037="","",MIN(D5037+F5037,G5037+H5037))</f>
        <v/>
      </c>
      <c r="J5037" s="50">
        <f>IF(D5037="","",MIN(D5037,MAX(0,I5037-F5037)))</f>
        <v/>
      </c>
      <c r="K5037" s="50">
        <f>IF(D5037="","",MAX(0,D5037+F5037-I5037))</f>
        <v/>
      </c>
      <c r="L5037" s="23">
        <f>IF(D5037="","",IF(D5037&lt;=0,"",1+COUNTIFS($D$5006:$D$5105,"&gt;0",$E$5006:$E$5105,"&gt;"&amp;E5037)))</f>
        <v/>
      </c>
      <c r="M5037" s="23">
        <f>IF(D5037="","",IF(AND(K5037&gt;0,L5037=1),"Yes","No"))</f>
        <v/>
      </c>
      <c r="N5037" s="50">
        <f>IF(D5037="","",N4937+F5037)</f>
        <v/>
      </c>
      <c r="O5037" s="49">
        <f>IF(D5037="","",IF(AND(K5037=0,K4937&gt;0),C5037,""))</f>
        <v/>
      </c>
    </row>
    <row r="5038">
      <c r="A5038" s="47">
        <f>IF(B5038="","",DATE(YEAR('Debt Inputs'!$E$2),MONTH('Debt Inputs'!$E$2)+50,1))</f>
        <v/>
      </c>
      <c r="B5038" s="18">
        <f>IF('Debt Inputs'!A38="","",'Debt Inputs'!A38)</f>
        <v/>
      </c>
      <c r="C5038" s="19">
        <f>IF(B5038="","",IFERROR(VLOOKUP(B5038,'Debt Inputs'!$A$6:$M$105,2,FALSE),""))</f>
        <v/>
      </c>
      <c r="D5038" s="48">
        <f>IF(B5038="","",K4938)</f>
        <v/>
      </c>
      <c r="E5038" s="21">
        <f>IF(B5038="","",IFERROR(VLOOKUP(B5038,'Debt Inputs'!$A$6:$M$105,5,FALSE),0))</f>
        <v/>
      </c>
      <c r="F5038" s="48">
        <f>IF(D5038="","",IFERROR(D5038*E5038/12,0))</f>
        <v/>
      </c>
      <c r="G5038" s="48">
        <f>IF(D5038="","",MIN(IFERROR(VLOOKUP(B5038,'Debt Inputs'!$A$6:$M$105,7,FALSE),0),D5038+F5038))</f>
        <v/>
      </c>
      <c r="H5038" s="48">
        <f>IF(D5038="","",IF(L5038=1,MAX(0,'Debt Inputs'!$B$2-SUM($G$5006:$G$5105)),0))</f>
        <v/>
      </c>
      <c r="I5038" s="48">
        <f>IF(D5038="","",MIN(D5038+F5038,G5038+H5038))</f>
        <v/>
      </c>
      <c r="J5038" s="48">
        <f>IF(D5038="","",MIN(D5038,MAX(0,I5038-F5038)))</f>
        <v/>
      </c>
      <c r="K5038" s="48">
        <f>IF(D5038="","",MAX(0,D5038+F5038-I5038))</f>
        <v/>
      </c>
      <c r="L5038" s="18">
        <f>IF(D5038="","",IF(D5038&lt;=0,"",1+COUNTIFS($D$5006:$D$5105,"&gt;0",$E$5006:$E$5105,"&gt;"&amp;E5038)))</f>
        <v/>
      </c>
      <c r="M5038" s="18">
        <f>IF(D5038="","",IF(AND(K5038&gt;0,L5038=1),"Yes","No"))</f>
        <v/>
      </c>
      <c r="N5038" s="48">
        <f>IF(D5038="","",N4938+F5038)</f>
        <v/>
      </c>
      <c r="O5038" s="47">
        <f>IF(D5038="","",IF(AND(K5038=0,K4938&gt;0),C5038,""))</f>
        <v/>
      </c>
    </row>
    <row r="5039">
      <c r="A5039" s="49">
        <f>IF(B5039="","",DATE(YEAR('Debt Inputs'!$E$2),MONTH('Debt Inputs'!$E$2)+50,1))</f>
        <v/>
      </c>
      <c r="B5039" s="23">
        <f>IF('Debt Inputs'!A39="","",'Debt Inputs'!A39)</f>
        <v/>
      </c>
      <c r="C5039" s="24">
        <f>IF(B5039="","",IFERROR(VLOOKUP(B5039,'Debt Inputs'!$A$6:$M$105,2,FALSE),""))</f>
        <v/>
      </c>
      <c r="D5039" s="50">
        <f>IF(B5039="","",K4939)</f>
        <v/>
      </c>
      <c r="E5039" s="26">
        <f>IF(B5039="","",IFERROR(VLOOKUP(B5039,'Debt Inputs'!$A$6:$M$105,5,FALSE),0))</f>
        <v/>
      </c>
      <c r="F5039" s="50">
        <f>IF(D5039="","",IFERROR(D5039*E5039/12,0))</f>
        <v/>
      </c>
      <c r="G5039" s="50">
        <f>IF(D5039="","",MIN(IFERROR(VLOOKUP(B5039,'Debt Inputs'!$A$6:$M$105,7,FALSE),0),D5039+F5039))</f>
        <v/>
      </c>
      <c r="H5039" s="50">
        <f>IF(D5039="","",IF(L5039=1,MAX(0,'Debt Inputs'!$B$2-SUM($G$5006:$G$5105)),0))</f>
        <v/>
      </c>
      <c r="I5039" s="50">
        <f>IF(D5039="","",MIN(D5039+F5039,G5039+H5039))</f>
        <v/>
      </c>
      <c r="J5039" s="50">
        <f>IF(D5039="","",MIN(D5039,MAX(0,I5039-F5039)))</f>
        <v/>
      </c>
      <c r="K5039" s="50">
        <f>IF(D5039="","",MAX(0,D5039+F5039-I5039))</f>
        <v/>
      </c>
      <c r="L5039" s="23">
        <f>IF(D5039="","",IF(D5039&lt;=0,"",1+COUNTIFS($D$5006:$D$5105,"&gt;0",$E$5006:$E$5105,"&gt;"&amp;E5039)))</f>
        <v/>
      </c>
      <c r="M5039" s="23">
        <f>IF(D5039="","",IF(AND(K5039&gt;0,L5039=1),"Yes","No"))</f>
        <v/>
      </c>
      <c r="N5039" s="50">
        <f>IF(D5039="","",N4939+F5039)</f>
        <v/>
      </c>
      <c r="O5039" s="49">
        <f>IF(D5039="","",IF(AND(K5039=0,K4939&gt;0),C5039,""))</f>
        <v/>
      </c>
    </row>
    <row r="5040">
      <c r="A5040" s="47">
        <f>IF(B5040="","",DATE(YEAR('Debt Inputs'!$E$2),MONTH('Debt Inputs'!$E$2)+50,1))</f>
        <v/>
      </c>
      <c r="B5040" s="18">
        <f>IF('Debt Inputs'!A40="","",'Debt Inputs'!A40)</f>
        <v/>
      </c>
      <c r="C5040" s="19">
        <f>IF(B5040="","",IFERROR(VLOOKUP(B5040,'Debt Inputs'!$A$6:$M$105,2,FALSE),""))</f>
        <v/>
      </c>
      <c r="D5040" s="48">
        <f>IF(B5040="","",K4940)</f>
        <v/>
      </c>
      <c r="E5040" s="21">
        <f>IF(B5040="","",IFERROR(VLOOKUP(B5040,'Debt Inputs'!$A$6:$M$105,5,FALSE),0))</f>
        <v/>
      </c>
      <c r="F5040" s="48">
        <f>IF(D5040="","",IFERROR(D5040*E5040/12,0))</f>
        <v/>
      </c>
      <c r="G5040" s="48">
        <f>IF(D5040="","",MIN(IFERROR(VLOOKUP(B5040,'Debt Inputs'!$A$6:$M$105,7,FALSE),0),D5040+F5040))</f>
        <v/>
      </c>
      <c r="H5040" s="48">
        <f>IF(D5040="","",IF(L5040=1,MAX(0,'Debt Inputs'!$B$2-SUM($G$5006:$G$5105)),0))</f>
        <v/>
      </c>
      <c r="I5040" s="48">
        <f>IF(D5040="","",MIN(D5040+F5040,G5040+H5040))</f>
        <v/>
      </c>
      <c r="J5040" s="48">
        <f>IF(D5040="","",MIN(D5040,MAX(0,I5040-F5040)))</f>
        <v/>
      </c>
      <c r="K5040" s="48">
        <f>IF(D5040="","",MAX(0,D5040+F5040-I5040))</f>
        <v/>
      </c>
      <c r="L5040" s="18">
        <f>IF(D5040="","",IF(D5040&lt;=0,"",1+COUNTIFS($D$5006:$D$5105,"&gt;0",$E$5006:$E$5105,"&gt;"&amp;E5040)))</f>
        <v/>
      </c>
      <c r="M5040" s="18">
        <f>IF(D5040="","",IF(AND(K5040&gt;0,L5040=1),"Yes","No"))</f>
        <v/>
      </c>
      <c r="N5040" s="48">
        <f>IF(D5040="","",N4940+F5040)</f>
        <v/>
      </c>
      <c r="O5040" s="47">
        <f>IF(D5040="","",IF(AND(K5040=0,K4940&gt;0),C5040,""))</f>
        <v/>
      </c>
    </row>
    <row r="5041">
      <c r="A5041" s="49">
        <f>IF(B5041="","",DATE(YEAR('Debt Inputs'!$E$2),MONTH('Debt Inputs'!$E$2)+50,1))</f>
        <v/>
      </c>
      <c r="B5041" s="23">
        <f>IF('Debt Inputs'!A41="","",'Debt Inputs'!A41)</f>
        <v/>
      </c>
      <c r="C5041" s="24">
        <f>IF(B5041="","",IFERROR(VLOOKUP(B5041,'Debt Inputs'!$A$6:$M$105,2,FALSE),""))</f>
        <v/>
      </c>
      <c r="D5041" s="50">
        <f>IF(B5041="","",K4941)</f>
        <v/>
      </c>
      <c r="E5041" s="26">
        <f>IF(B5041="","",IFERROR(VLOOKUP(B5041,'Debt Inputs'!$A$6:$M$105,5,FALSE),0))</f>
        <v/>
      </c>
      <c r="F5041" s="50">
        <f>IF(D5041="","",IFERROR(D5041*E5041/12,0))</f>
        <v/>
      </c>
      <c r="G5041" s="50">
        <f>IF(D5041="","",MIN(IFERROR(VLOOKUP(B5041,'Debt Inputs'!$A$6:$M$105,7,FALSE),0),D5041+F5041))</f>
        <v/>
      </c>
      <c r="H5041" s="50">
        <f>IF(D5041="","",IF(L5041=1,MAX(0,'Debt Inputs'!$B$2-SUM($G$5006:$G$5105)),0))</f>
        <v/>
      </c>
      <c r="I5041" s="50">
        <f>IF(D5041="","",MIN(D5041+F5041,G5041+H5041))</f>
        <v/>
      </c>
      <c r="J5041" s="50">
        <f>IF(D5041="","",MIN(D5041,MAX(0,I5041-F5041)))</f>
        <v/>
      </c>
      <c r="K5041" s="50">
        <f>IF(D5041="","",MAX(0,D5041+F5041-I5041))</f>
        <v/>
      </c>
      <c r="L5041" s="23">
        <f>IF(D5041="","",IF(D5041&lt;=0,"",1+COUNTIFS($D$5006:$D$5105,"&gt;0",$E$5006:$E$5105,"&gt;"&amp;E5041)))</f>
        <v/>
      </c>
      <c r="M5041" s="23">
        <f>IF(D5041="","",IF(AND(K5041&gt;0,L5041=1),"Yes","No"))</f>
        <v/>
      </c>
      <c r="N5041" s="50">
        <f>IF(D5041="","",N4941+F5041)</f>
        <v/>
      </c>
      <c r="O5041" s="49">
        <f>IF(D5041="","",IF(AND(K5041=0,K4941&gt;0),C5041,""))</f>
        <v/>
      </c>
    </row>
    <row r="5042">
      <c r="A5042" s="47">
        <f>IF(B5042="","",DATE(YEAR('Debt Inputs'!$E$2),MONTH('Debt Inputs'!$E$2)+50,1))</f>
        <v/>
      </c>
      <c r="B5042" s="18">
        <f>IF('Debt Inputs'!A42="","",'Debt Inputs'!A42)</f>
        <v/>
      </c>
      <c r="C5042" s="19">
        <f>IF(B5042="","",IFERROR(VLOOKUP(B5042,'Debt Inputs'!$A$6:$M$105,2,FALSE),""))</f>
        <v/>
      </c>
      <c r="D5042" s="48">
        <f>IF(B5042="","",K4942)</f>
        <v/>
      </c>
      <c r="E5042" s="21">
        <f>IF(B5042="","",IFERROR(VLOOKUP(B5042,'Debt Inputs'!$A$6:$M$105,5,FALSE),0))</f>
        <v/>
      </c>
      <c r="F5042" s="48">
        <f>IF(D5042="","",IFERROR(D5042*E5042/12,0))</f>
        <v/>
      </c>
      <c r="G5042" s="48">
        <f>IF(D5042="","",MIN(IFERROR(VLOOKUP(B5042,'Debt Inputs'!$A$6:$M$105,7,FALSE),0),D5042+F5042))</f>
        <v/>
      </c>
      <c r="H5042" s="48">
        <f>IF(D5042="","",IF(L5042=1,MAX(0,'Debt Inputs'!$B$2-SUM($G$5006:$G$5105)),0))</f>
        <v/>
      </c>
      <c r="I5042" s="48">
        <f>IF(D5042="","",MIN(D5042+F5042,G5042+H5042))</f>
        <v/>
      </c>
      <c r="J5042" s="48">
        <f>IF(D5042="","",MIN(D5042,MAX(0,I5042-F5042)))</f>
        <v/>
      </c>
      <c r="K5042" s="48">
        <f>IF(D5042="","",MAX(0,D5042+F5042-I5042))</f>
        <v/>
      </c>
      <c r="L5042" s="18">
        <f>IF(D5042="","",IF(D5042&lt;=0,"",1+COUNTIFS($D$5006:$D$5105,"&gt;0",$E$5006:$E$5105,"&gt;"&amp;E5042)))</f>
        <v/>
      </c>
      <c r="M5042" s="18">
        <f>IF(D5042="","",IF(AND(K5042&gt;0,L5042=1),"Yes","No"))</f>
        <v/>
      </c>
      <c r="N5042" s="48">
        <f>IF(D5042="","",N4942+F5042)</f>
        <v/>
      </c>
      <c r="O5042" s="47">
        <f>IF(D5042="","",IF(AND(K5042=0,K4942&gt;0),C5042,""))</f>
        <v/>
      </c>
    </row>
    <row r="5043">
      <c r="A5043" s="49">
        <f>IF(B5043="","",DATE(YEAR('Debt Inputs'!$E$2),MONTH('Debt Inputs'!$E$2)+50,1))</f>
        <v/>
      </c>
      <c r="B5043" s="23">
        <f>IF('Debt Inputs'!A43="","",'Debt Inputs'!A43)</f>
        <v/>
      </c>
      <c r="C5043" s="24">
        <f>IF(B5043="","",IFERROR(VLOOKUP(B5043,'Debt Inputs'!$A$6:$M$105,2,FALSE),""))</f>
        <v/>
      </c>
      <c r="D5043" s="50">
        <f>IF(B5043="","",K4943)</f>
        <v/>
      </c>
      <c r="E5043" s="26">
        <f>IF(B5043="","",IFERROR(VLOOKUP(B5043,'Debt Inputs'!$A$6:$M$105,5,FALSE),0))</f>
        <v/>
      </c>
      <c r="F5043" s="50">
        <f>IF(D5043="","",IFERROR(D5043*E5043/12,0))</f>
        <v/>
      </c>
      <c r="G5043" s="50">
        <f>IF(D5043="","",MIN(IFERROR(VLOOKUP(B5043,'Debt Inputs'!$A$6:$M$105,7,FALSE),0),D5043+F5043))</f>
        <v/>
      </c>
      <c r="H5043" s="50">
        <f>IF(D5043="","",IF(L5043=1,MAX(0,'Debt Inputs'!$B$2-SUM($G$5006:$G$5105)),0))</f>
        <v/>
      </c>
      <c r="I5043" s="50">
        <f>IF(D5043="","",MIN(D5043+F5043,G5043+H5043))</f>
        <v/>
      </c>
      <c r="J5043" s="50">
        <f>IF(D5043="","",MIN(D5043,MAX(0,I5043-F5043)))</f>
        <v/>
      </c>
      <c r="K5043" s="50">
        <f>IF(D5043="","",MAX(0,D5043+F5043-I5043))</f>
        <v/>
      </c>
      <c r="L5043" s="23">
        <f>IF(D5043="","",IF(D5043&lt;=0,"",1+COUNTIFS($D$5006:$D$5105,"&gt;0",$E$5006:$E$5105,"&gt;"&amp;E5043)))</f>
        <v/>
      </c>
      <c r="M5043" s="23">
        <f>IF(D5043="","",IF(AND(K5043&gt;0,L5043=1),"Yes","No"))</f>
        <v/>
      </c>
      <c r="N5043" s="50">
        <f>IF(D5043="","",N4943+F5043)</f>
        <v/>
      </c>
      <c r="O5043" s="49">
        <f>IF(D5043="","",IF(AND(K5043=0,K4943&gt;0),C5043,""))</f>
        <v/>
      </c>
    </row>
    <row r="5044">
      <c r="A5044" s="47">
        <f>IF(B5044="","",DATE(YEAR('Debt Inputs'!$E$2),MONTH('Debt Inputs'!$E$2)+50,1))</f>
        <v/>
      </c>
      <c r="B5044" s="18">
        <f>IF('Debt Inputs'!A44="","",'Debt Inputs'!A44)</f>
        <v/>
      </c>
      <c r="C5044" s="19">
        <f>IF(B5044="","",IFERROR(VLOOKUP(B5044,'Debt Inputs'!$A$6:$M$105,2,FALSE),""))</f>
        <v/>
      </c>
      <c r="D5044" s="48">
        <f>IF(B5044="","",K4944)</f>
        <v/>
      </c>
      <c r="E5044" s="21">
        <f>IF(B5044="","",IFERROR(VLOOKUP(B5044,'Debt Inputs'!$A$6:$M$105,5,FALSE),0))</f>
        <v/>
      </c>
      <c r="F5044" s="48">
        <f>IF(D5044="","",IFERROR(D5044*E5044/12,0))</f>
        <v/>
      </c>
      <c r="G5044" s="48">
        <f>IF(D5044="","",MIN(IFERROR(VLOOKUP(B5044,'Debt Inputs'!$A$6:$M$105,7,FALSE),0),D5044+F5044))</f>
        <v/>
      </c>
      <c r="H5044" s="48">
        <f>IF(D5044="","",IF(L5044=1,MAX(0,'Debt Inputs'!$B$2-SUM($G$5006:$G$5105)),0))</f>
        <v/>
      </c>
      <c r="I5044" s="48">
        <f>IF(D5044="","",MIN(D5044+F5044,G5044+H5044))</f>
        <v/>
      </c>
      <c r="J5044" s="48">
        <f>IF(D5044="","",MIN(D5044,MAX(0,I5044-F5044)))</f>
        <v/>
      </c>
      <c r="K5044" s="48">
        <f>IF(D5044="","",MAX(0,D5044+F5044-I5044))</f>
        <v/>
      </c>
      <c r="L5044" s="18">
        <f>IF(D5044="","",IF(D5044&lt;=0,"",1+COUNTIFS($D$5006:$D$5105,"&gt;0",$E$5006:$E$5105,"&gt;"&amp;E5044)))</f>
        <v/>
      </c>
      <c r="M5044" s="18">
        <f>IF(D5044="","",IF(AND(K5044&gt;0,L5044=1),"Yes","No"))</f>
        <v/>
      </c>
      <c r="N5044" s="48">
        <f>IF(D5044="","",N4944+F5044)</f>
        <v/>
      </c>
      <c r="O5044" s="47">
        <f>IF(D5044="","",IF(AND(K5044=0,K4944&gt;0),C5044,""))</f>
        <v/>
      </c>
    </row>
    <row r="5045">
      <c r="A5045" s="49">
        <f>IF(B5045="","",DATE(YEAR('Debt Inputs'!$E$2),MONTH('Debt Inputs'!$E$2)+50,1))</f>
        <v/>
      </c>
      <c r="B5045" s="23">
        <f>IF('Debt Inputs'!A45="","",'Debt Inputs'!A45)</f>
        <v/>
      </c>
      <c r="C5045" s="24">
        <f>IF(B5045="","",IFERROR(VLOOKUP(B5045,'Debt Inputs'!$A$6:$M$105,2,FALSE),""))</f>
        <v/>
      </c>
      <c r="D5045" s="50">
        <f>IF(B5045="","",K4945)</f>
        <v/>
      </c>
      <c r="E5045" s="26">
        <f>IF(B5045="","",IFERROR(VLOOKUP(B5045,'Debt Inputs'!$A$6:$M$105,5,FALSE),0))</f>
        <v/>
      </c>
      <c r="F5045" s="50">
        <f>IF(D5045="","",IFERROR(D5045*E5045/12,0))</f>
        <v/>
      </c>
      <c r="G5045" s="50">
        <f>IF(D5045="","",MIN(IFERROR(VLOOKUP(B5045,'Debt Inputs'!$A$6:$M$105,7,FALSE),0),D5045+F5045))</f>
        <v/>
      </c>
      <c r="H5045" s="50">
        <f>IF(D5045="","",IF(L5045=1,MAX(0,'Debt Inputs'!$B$2-SUM($G$5006:$G$5105)),0))</f>
        <v/>
      </c>
      <c r="I5045" s="50">
        <f>IF(D5045="","",MIN(D5045+F5045,G5045+H5045))</f>
        <v/>
      </c>
      <c r="J5045" s="50">
        <f>IF(D5045="","",MIN(D5045,MAX(0,I5045-F5045)))</f>
        <v/>
      </c>
      <c r="K5045" s="50">
        <f>IF(D5045="","",MAX(0,D5045+F5045-I5045))</f>
        <v/>
      </c>
      <c r="L5045" s="23">
        <f>IF(D5045="","",IF(D5045&lt;=0,"",1+COUNTIFS($D$5006:$D$5105,"&gt;0",$E$5006:$E$5105,"&gt;"&amp;E5045)))</f>
        <v/>
      </c>
      <c r="M5045" s="23">
        <f>IF(D5045="","",IF(AND(K5045&gt;0,L5045=1),"Yes","No"))</f>
        <v/>
      </c>
      <c r="N5045" s="50">
        <f>IF(D5045="","",N4945+F5045)</f>
        <v/>
      </c>
      <c r="O5045" s="49">
        <f>IF(D5045="","",IF(AND(K5045=0,K4945&gt;0),C5045,""))</f>
        <v/>
      </c>
    </row>
    <row r="5046">
      <c r="A5046" s="47">
        <f>IF(B5046="","",DATE(YEAR('Debt Inputs'!$E$2),MONTH('Debt Inputs'!$E$2)+50,1))</f>
        <v/>
      </c>
      <c r="B5046" s="18">
        <f>IF('Debt Inputs'!A46="","",'Debt Inputs'!A46)</f>
        <v/>
      </c>
      <c r="C5046" s="19">
        <f>IF(B5046="","",IFERROR(VLOOKUP(B5046,'Debt Inputs'!$A$6:$M$105,2,FALSE),""))</f>
        <v/>
      </c>
      <c r="D5046" s="48">
        <f>IF(B5046="","",K4946)</f>
        <v/>
      </c>
      <c r="E5046" s="21">
        <f>IF(B5046="","",IFERROR(VLOOKUP(B5046,'Debt Inputs'!$A$6:$M$105,5,FALSE),0))</f>
        <v/>
      </c>
      <c r="F5046" s="48">
        <f>IF(D5046="","",IFERROR(D5046*E5046/12,0))</f>
        <v/>
      </c>
      <c r="G5046" s="48">
        <f>IF(D5046="","",MIN(IFERROR(VLOOKUP(B5046,'Debt Inputs'!$A$6:$M$105,7,FALSE),0),D5046+F5046))</f>
        <v/>
      </c>
      <c r="H5046" s="48">
        <f>IF(D5046="","",IF(L5046=1,MAX(0,'Debt Inputs'!$B$2-SUM($G$5006:$G$5105)),0))</f>
        <v/>
      </c>
      <c r="I5046" s="48">
        <f>IF(D5046="","",MIN(D5046+F5046,G5046+H5046))</f>
        <v/>
      </c>
      <c r="J5046" s="48">
        <f>IF(D5046="","",MIN(D5046,MAX(0,I5046-F5046)))</f>
        <v/>
      </c>
      <c r="K5046" s="48">
        <f>IF(D5046="","",MAX(0,D5046+F5046-I5046))</f>
        <v/>
      </c>
      <c r="L5046" s="18">
        <f>IF(D5046="","",IF(D5046&lt;=0,"",1+COUNTIFS($D$5006:$D$5105,"&gt;0",$E$5006:$E$5105,"&gt;"&amp;E5046)))</f>
        <v/>
      </c>
      <c r="M5046" s="18">
        <f>IF(D5046="","",IF(AND(K5046&gt;0,L5046=1),"Yes","No"))</f>
        <v/>
      </c>
      <c r="N5046" s="48">
        <f>IF(D5046="","",N4946+F5046)</f>
        <v/>
      </c>
      <c r="O5046" s="47">
        <f>IF(D5046="","",IF(AND(K5046=0,K4946&gt;0),C5046,""))</f>
        <v/>
      </c>
    </row>
    <row r="5047">
      <c r="A5047" s="49">
        <f>IF(B5047="","",DATE(YEAR('Debt Inputs'!$E$2),MONTH('Debt Inputs'!$E$2)+50,1))</f>
        <v/>
      </c>
      <c r="B5047" s="23">
        <f>IF('Debt Inputs'!A47="","",'Debt Inputs'!A47)</f>
        <v/>
      </c>
      <c r="C5047" s="24">
        <f>IF(B5047="","",IFERROR(VLOOKUP(B5047,'Debt Inputs'!$A$6:$M$105,2,FALSE),""))</f>
        <v/>
      </c>
      <c r="D5047" s="50">
        <f>IF(B5047="","",K4947)</f>
        <v/>
      </c>
      <c r="E5047" s="26">
        <f>IF(B5047="","",IFERROR(VLOOKUP(B5047,'Debt Inputs'!$A$6:$M$105,5,FALSE),0))</f>
        <v/>
      </c>
      <c r="F5047" s="50">
        <f>IF(D5047="","",IFERROR(D5047*E5047/12,0))</f>
        <v/>
      </c>
      <c r="G5047" s="50">
        <f>IF(D5047="","",MIN(IFERROR(VLOOKUP(B5047,'Debt Inputs'!$A$6:$M$105,7,FALSE),0),D5047+F5047))</f>
        <v/>
      </c>
      <c r="H5047" s="50">
        <f>IF(D5047="","",IF(L5047=1,MAX(0,'Debt Inputs'!$B$2-SUM($G$5006:$G$5105)),0))</f>
        <v/>
      </c>
      <c r="I5047" s="50">
        <f>IF(D5047="","",MIN(D5047+F5047,G5047+H5047))</f>
        <v/>
      </c>
      <c r="J5047" s="50">
        <f>IF(D5047="","",MIN(D5047,MAX(0,I5047-F5047)))</f>
        <v/>
      </c>
      <c r="K5047" s="50">
        <f>IF(D5047="","",MAX(0,D5047+F5047-I5047))</f>
        <v/>
      </c>
      <c r="L5047" s="23">
        <f>IF(D5047="","",IF(D5047&lt;=0,"",1+COUNTIFS($D$5006:$D$5105,"&gt;0",$E$5006:$E$5105,"&gt;"&amp;E5047)))</f>
        <v/>
      </c>
      <c r="M5047" s="23">
        <f>IF(D5047="","",IF(AND(K5047&gt;0,L5047=1),"Yes","No"))</f>
        <v/>
      </c>
      <c r="N5047" s="50">
        <f>IF(D5047="","",N4947+F5047)</f>
        <v/>
      </c>
      <c r="O5047" s="49">
        <f>IF(D5047="","",IF(AND(K5047=0,K4947&gt;0),C5047,""))</f>
        <v/>
      </c>
    </row>
    <row r="5048">
      <c r="A5048" s="47">
        <f>IF(B5048="","",DATE(YEAR('Debt Inputs'!$E$2),MONTH('Debt Inputs'!$E$2)+50,1))</f>
        <v/>
      </c>
      <c r="B5048" s="18">
        <f>IF('Debt Inputs'!A48="","",'Debt Inputs'!A48)</f>
        <v/>
      </c>
      <c r="C5048" s="19">
        <f>IF(B5048="","",IFERROR(VLOOKUP(B5048,'Debt Inputs'!$A$6:$M$105,2,FALSE),""))</f>
        <v/>
      </c>
      <c r="D5048" s="48">
        <f>IF(B5048="","",K4948)</f>
        <v/>
      </c>
      <c r="E5048" s="21">
        <f>IF(B5048="","",IFERROR(VLOOKUP(B5048,'Debt Inputs'!$A$6:$M$105,5,FALSE),0))</f>
        <v/>
      </c>
      <c r="F5048" s="48">
        <f>IF(D5048="","",IFERROR(D5048*E5048/12,0))</f>
        <v/>
      </c>
      <c r="G5048" s="48">
        <f>IF(D5048="","",MIN(IFERROR(VLOOKUP(B5048,'Debt Inputs'!$A$6:$M$105,7,FALSE),0),D5048+F5048))</f>
        <v/>
      </c>
      <c r="H5048" s="48">
        <f>IF(D5048="","",IF(L5048=1,MAX(0,'Debt Inputs'!$B$2-SUM($G$5006:$G$5105)),0))</f>
        <v/>
      </c>
      <c r="I5048" s="48">
        <f>IF(D5048="","",MIN(D5048+F5048,G5048+H5048))</f>
        <v/>
      </c>
      <c r="J5048" s="48">
        <f>IF(D5048="","",MIN(D5048,MAX(0,I5048-F5048)))</f>
        <v/>
      </c>
      <c r="K5048" s="48">
        <f>IF(D5048="","",MAX(0,D5048+F5048-I5048))</f>
        <v/>
      </c>
      <c r="L5048" s="18">
        <f>IF(D5048="","",IF(D5048&lt;=0,"",1+COUNTIFS($D$5006:$D$5105,"&gt;0",$E$5006:$E$5105,"&gt;"&amp;E5048)))</f>
        <v/>
      </c>
      <c r="M5048" s="18">
        <f>IF(D5048="","",IF(AND(K5048&gt;0,L5048=1),"Yes","No"))</f>
        <v/>
      </c>
      <c r="N5048" s="48">
        <f>IF(D5048="","",N4948+F5048)</f>
        <v/>
      </c>
      <c r="O5048" s="47">
        <f>IF(D5048="","",IF(AND(K5048=0,K4948&gt;0),C5048,""))</f>
        <v/>
      </c>
    </row>
    <row r="5049">
      <c r="A5049" s="49">
        <f>IF(B5049="","",DATE(YEAR('Debt Inputs'!$E$2),MONTH('Debt Inputs'!$E$2)+50,1))</f>
        <v/>
      </c>
      <c r="B5049" s="23">
        <f>IF('Debt Inputs'!A49="","",'Debt Inputs'!A49)</f>
        <v/>
      </c>
      <c r="C5049" s="24">
        <f>IF(B5049="","",IFERROR(VLOOKUP(B5049,'Debt Inputs'!$A$6:$M$105,2,FALSE),""))</f>
        <v/>
      </c>
      <c r="D5049" s="50">
        <f>IF(B5049="","",K4949)</f>
        <v/>
      </c>
      <c r="E5049" s="26">
        <f>IF(B5049="","",IFERROR(VLOOKUP(B5049,'Debt Inputs'!$A$6:$M$105,5,FALSE),0))</f>
        <v/>
      </c>
      <c r="F5049" s="50">
        <f>IF(D5049="","",IFERROR(D5049*E5049/12,0))</f>
        <v/>
      </c>
      <c r="G5049" s="50">
        <f>IF(D5049="","",MIN(IFERROR(VLOOKUP(B5049,'Debt Inputs'!$A$6:$M$105,7,FALSE),0),D5049+F5049))</f>
        <v/>
      </c>
      <c r="H5049" s="50">
        <f>IF(D5049="","",IF(L5049=1,MAX(0,'Debt Inputs'!$B$2-SUM($G$5006:$G$5105)),0))</f>
        <v/>
      </c>
      <c r="I5049" s="50">
        <f>IF(D5049="","",MIN(D5049+F5049,G5049+H5049))</f>
        <v/>
      </c>
      <c r="J5049" s="50">
        <f>IF(D5049="","",MIN(D5049,MAX(0,I5049-F5049)))</f>
        <v/>
      </c>
      <c r="K5049" s="50">
        <f>IF(D5049="","",MAX(0,D5049+F5049-I5049))</f>
        <v/>
      </c>
      <c r="L5049" s="23">
        <f>IF(D5049="","",IF(D5049&lt;=0,"",1+COUNTIFS($D$5006:$D$5105,"&gt;0",$E$5006:$E$5105,"&gt;"&amp;E5049)))</f>
        <v/>
      </c>
      <c r="M5049" s="23">
        <f>IF(D5049="","",IF(AND(K5049&gt;0,L5049=1),"Yes","No"))</f>
        <v/>
      </c>
      <c r="N5049" s="50">
        <f>IF(D5049="","",N4949+F5049)</f>
        <v/>
      </c>
      <c r="O5049" s="49">
        <f>IF(D5049="","",IF(AND(K5049=0,K4949&gt;0),C5049,""))</f>
        <v/>
      </c>
    </row>
    <row r="5050">
      <c r="A5050" s="47">
        <f>IF(B5050="","",DATE(YEAR('Debt Inputs'!$E$2),MONTH('Debt Inputs'!$E$2)+50,1))</f>
        <v/>
      </c>
      <c r="B5050" s="18">
        <f>IF('Debt Inputs'!A50="","",'Debt Inputs'!A50)</f>
        <v/>
      </c>
      <c r="C5050" s="19">
        <f>IF(B5050="","",IFERROR(VLOOKUP(B5050,'Debt Inputs'!$A$6:$M$105,2,FALSE),""))</f>
        <v/>
      </c>
      <c r="D5050" s="48">
        <f>IF(B5050="","",K4950)</f>
        <v/>
      </c>
      <c r="E5050" s="21">
        <f>IF(B5050="","",IFERROR(VLOOKUP(B5050,'Debt Inputs'!$A$6:$M$105,5,FALSE),0))</f>
        <v/>
      </c>
      <c r="F5050" s="48">
        <f>IF(D5050="","",IFERROR(D5050*E5050/12,0))</f>
        <v/>
      </c>
      <c r="G5050" s="48">
        <f>IF(D5050="","",MIN(IFERROR(VLOOKUP(B5050,'Debt Inputs'!$A$6:$M$105,7,FALSE),0),D5050+F5050))</f>
        <v/>
      </c>
      <c r="H5050" s="48">
        <f>IF(D5050="","",IF(L5050=1,MAX(0,'Debt Inputs'!$B$2-SUM($G$5006:$G$5105)),0))</f>
        <v/>
      </c>
      <c r="I5050" s="48">
        <f>IF(D5050="","",MIN(D5050+F5050,G5050+H5050))</f>
        <v/>
      </c>
      <c r="J5050" s="48">
        <f>IF(D5050="","",MIN(D5050,MAX(0,I5050-F5050)))</f>
        <v/>
      </c>
      <c r="K5050" s="48">
        <f>IF(D5050="","",MAX(0,D5050+F5050-I5050))</f>
        <v/>
      </c>
      <c r="L5050" s="18">
        <f>IF(D5050="","",IF(D5050&lt;=0,"",1+COUNTIFS($D$5006:$D$5105,"&gt;0",$E$5006:$E$5105,"&gt;"&amp;E5050)))</f>
        <v/>
      </c>
      <c r="M5050" s="18">
        <f>IF(D5050="","",IF(AND(K5050&gt;0,L5050=1),"Yes","No"))</f>
        <v/>
      </c>
      <c r="N5050" s="48">
        <f>IF(D5050="","",N4950+F5050)</f>
        <v/>
      </c>
      <c r="O5050" s="47">
        <f>IF(D5050="","",IF(AND(K5050=0,K4950&gt;0),C5050,""))</f>
        <v/>
      </c>
    </row>
    <row r="5051">
      <c r="A5051" s="49">
        <f>IF(B5051="","",DATE(YEAR('Debt Inputs'!$E$2),MONTH('Debt Inputs'!$E$2)+50,1))</f>
        <v/>
      </c>
      <c r="B5051" s="23">
        <f>IF('Debt Inputs'!A51="","",'Debt Inputs'!A51)</f>
        <v/>
      </c>
      <c r="C5051" s="24">
        <f>IF(B5051="","",IFERROR(VLOOKUP(B5051,'Debt Inputs'!$A$6:$M$105,2,FALSE),""))</f>
        <v/>
      </c>
      <c r="D5051" s="50">
        <f>IF(B5051="","",K4951)</f>
        <v/>
      </c>
      <c r="E5051" s="26">
        <f>IF(B5051="","",IFERROR(VLOOKUP(B5051,'Debt Inputs'!$A$6:$M$105,5,FALSE),0))</f>
        <v/>
      </c>
      <c r="F5051" s="50">
        <f>IF(D5051="","",IFERROR(D5051*E5051/12,0))</f>
        <v/>
      </c>
      <c r="G5051" s="50">
        <f>IF(D5051="","",MIN(IFERROR(VLOOKUP(B5051,'Debt Inputs'!$A$6:$M$105,7,FALSE),0),D5051+F5051))</f>
        <v/>
      </c>
      <c r="H5051" s="50">
        <f>IF(D5051="","",IF(L5051=1,MAX(0,'Debt Inputs'!$B$2-SUM($G$5006:$G$5105)),0))</f>
        <v/>
      </c>
      <c r="I5051" s="50">
        <f>IF(D5051="","",MIN(D5051+F5051,G5051+H5051))</f>
        <v/>
      </c>
      <c r="J5051" s="50">
        <f>IF(D5051="","",MIN(D5051,MAX(0,I5051-F5051)))</f>
        <v/>
      </c>
      <c r="K5051" s="50">
        <f>IF(D5051="","",MAX(0,D5051+F5051-I5051))</f>
        <v/>
      </c>
      <c r="L5051" s="23">
        <f>IF(D5051="","",IF(D5051&lt;=0,"",1+COUNTIFS($D$5006:$D$5105,"&gt;0",$E$5006:$E$5105,"&gt;"&amp;E5051)))</f>
        <v/>
      </c>
      <c r="M5051" s="23">
        <f>IF(D5051="","",IF(AND(K5051&gt;0,L5051=1),"Yes","No"))</f>
        <v/>
      </c>
      <c r="N5051" s="50">
        <f>IF(D5051="","",N4951+F5051)</f>
        <v/>
      </c>
      <c r="O5051" s="49">
        <f>IF(D5051="","",IF(AND(K5051=0,K4951&gt;0),C5051,""))</f>
        <v/>
      </c>
    </row>
    <row r="5052">
      <c r="A5052" s="47">
        <f>IF(B5052="","",DATE(YEAR('Debt Inputs'!$E$2),MONTH('Debt Inputs'!$E$2)+50,1))</f>
        <v/>
      </c>
      <c r="B5052" s="18">
        <f>IF('Debt Inputs'!A52="","",'Debt Inputs'!A52)</f>
        <v/>
      </c>
      <c r="C5052" s="19">
        <f>IF(B5052="","",IFERROR(VLOOKUP(B5052,'Debt Inputs'!$A$6:$M$105,2,FALSE),""))</f>
        <v/>
      </c>
      <c r="D5052" s="48">
        <f>IF(B5052="","",K4952)</f>
        <v/>
      </c>
      <c r="E5052" s="21">
        <f>IF(B5052="","",IFERROR(VLOOKUP(B5052,'Debt Inputs'!$A$6:$M$105,5,FALSE),0))</f>
        <v/>
      </c>
      <c r="F5052" s="48">
        <f>IF(D5052="","",IFERROR(D5052*E5052/12,0))</f>
        <v/>
      </c>
      <c r="G5052" s="48">
        <f>IF(D5052="","",MIN(IFERROR(VLOOKUP(B5052,'Debt Inputs'!$A$6:$M$105,7,FALSE),0),D5052+F5052))</f>
        <v/>
      </c>
      <c r="H5052" s="48">
        <f>IF(D5052="","",IF(L5052=1,MAX(0,'Debt Inputs'!$B$2-SUM($G$5006:$G$5105)),0))</f>
        <v/>
      </c>
      <c r="I5052" s="48">
        <f>IF(D5052="","",MIN(D5052+F5052,G5052+H5052))</f>
        <v/>
      </c>
      <c r="J5052" s="48">
        <f>IF(D5052="","",MIN(D5052,MAX(0,I5052-F5052)))</f>
        <v/>
      </c>
      <c r="K5052" s="48">
        <f>IF(D5052="","",MAX(0,D5052+F5052-I5052))</f>
        <v/>
      </c>
      <c r="L5052" s="18">
        <f>IF(D5052="","",IF(D5052&lt;=0,"",1+COUNTIFS($D$5006:$D$5105,"&gt;0",$E$5006:$E$5105,"&gt;"&amp;E5052)))</f>
        <v/>
      </c>
      <c r="M5052" s="18">
        <f>IF(D5052="","",IF(AND(K5052&gt;0,L5052=1),"Yes","No"))</f>
        <v/>
      </c>
      <c r="N5052" s="48">
        <f>IF(D5052="","",N4952+F5052)</f>
        <v/>
      </c>
      <c r="O5052" s="47">
        <f>IF(D5052="","",IF(AND(K5052=0,K4952&gt;0),C5052,""))</f>
        <v/>
      </c>
    </row>
    <row r="5053">
      <c r="A5053" s="49">
        <f>IF(B5053="","",DATE(YEAR('Debt Inputs'!$E$2),MONTH('Debt Inputs'!$E$2)+50,1))</f>
        <v/>
      </c>
      <c r="B5053" s="23">
        <f>IF('Debt Inputs'!A53="","",'Debt Inputs'!A53)</f>
        <v/>
      </c>
      <c r="C5053" s="24">
        <f>IF(B5053="","",IFERROR(VLOOKUP(B5053,'Debt Inputs'!$A$6:$M$105,2,FALSE),""))</f>
        <v/>
      </c>
      <c r="D5053" s="50">
        <f>IF(B5053="","",K4953)</f>
        <v/>
      </c>
      <c r="E5053" s="26">
        <f>IF(B5053="","",IFERROR(VLOOKUP(B5053,'Debt Inputs'!$A$6:$M$105,5,FALSE),0))</f>
        <v/>
      </c>
      <c r="F5053" s="50">
        <f>IF(D5053="","",IFERROR(D5053*E5053/12,0))</f>
        <v/>
      </c>
      <c r="G5053" s="50">
        <f>IF(D5053="","",MIN(IFERROR(VLOOKUP(B5053,'Debt Inputs'!$A$6:$M$105,7,FALSE),0),D5053+F5053))</f>
        <v/>
      </c>
      <c r="H5053" s="50">
        <f>IF(D5053="","",IF(L5053=1,MAX(0,'Debt Inputs'!$B$2-SUM($G$5006:$G$5105)),0))</f>
        <v/>
      </c>
      <c r="I5053" s="50">
        <f>IF(D5053="","",MIN(D5053+F5053,G5053+H5053))</f>
        <v/>
      </c>
      <c r="J5053" s="50">
        <f>IF(D5053="","",MIN(D5053,MAX(0,I5053-F5053)))</f>
        <v/>
      </c>
      <c r="K5053" s="50">
        <f>IF(D5053="","",MAX(0,D5053+F5053-I5053))</f>
        <v/>
      </c>
      <c r="L5053" s="23">
        <f>IF(D5053="","",IF(D5053&lt;=0,"",1+COUNTIFS($D$5006:$D$5105,"&gt;0",$E$5006:$E$5105,"&gt;"&amp;E5053)))</f>
        <v/>
      </c>
      <c r="M5053" s="23">
        <f>IF(D5053="","",IF(AND(K5053&gt;0,L5053=1),"Yes","No"))</f>
        <v/>
      </c>
      <c r="N5053" s="50">
        <f>IF(D5053="","",N4953+F5053)</f>
        <v/>
      </c>
      <c r="O5053" s="49">
        <f>IF(D5053="","",IF(AND(K5053=0,K4953&gt;0),C5053,""))</f>
        <v/>
      </c>
    </row>
    <row r="5054">
      <c r="A5054" s="47">
        <f>IF(B5054="","",DATE(YEAR('Debt Inputs'!$E$2),MONTH('Debt Inputs'!$E$2)+50,1))</f>
        <v/>
      </c>
      <c r="B5054" s="18">
        <f>IF('Debt Inputs'!A54="","",'Debt Inputs'!A54)</f>
        <v/>
      </c>
      <c r="C5054" s="19">
        <f>IF(B5054="","",IFERROR(VLOOKUP(B5054,'Debt Inputs'!$A$6:$M$105,2,FALSE),""))</f>
        <v/>
      </c>
      <c r="D5054" s="48">
        <f>IF(B5054="","",K4954)</f>
        <v/>
      </c>
      <c r="E5054" s="21">
        <f>IF(B5054="","",IFERROR(VLOOKUP(B5054,'Debt Inputs'!$A$6:$M$105,5,FALSE),0))</f>
        <v/>
      </c>
      <c r="F5054" s="48">
        <f>IF(D5054="","",IFERROR(D5054*E5054/12,0))</f>
        <v/>
      </c>
      <c r="G5054" s="48">
        <f>IF(D5054="","",MIN(IFERROR(VLOOKUP(B5054,'Debt Inputs'!$A$6:$M$105,7,FALSE),0),D5054+F5054))</f>
        <v/>
      </c>
      <c r="H5054" s="48">
        <f>IF(D5054="","",IF(L5054=1,MAX(0,'Debt Inputs'!$B$2-SUM($G$5006:$G$5105)),0))</f>
        <v/>
      </c>
      <c r="I5054" s="48">
        <f>IF(D5054="","",MIN(D5054+F5054,G5054+H5054))</f>
        <v/>
      </c>
      <c r="J5054" s="48">
        <f>IF(D5054="","",MIN(D5054,MAX(0,I5054-F5054)))</f>
        <v/>
      </c>
      <c r="K5054" s="48">
        <f>IF(D5054="","",MAX(0,D5054+F5054-I5054))</f>
        <v/>
      </c>
      <c r="L5054" s="18">
        <f>IF(D5054="","",IF(D5054&lt;=0,"",1+COUNTIFS($D$5006:$D$5105,"&gt;0",$E$5006:$E$5105,"&gt;"&amp;E5054)))</f>
        <v/>
      </c>
      <c r="M5054" s="18">
        <f>IF(D5054="","",IF(AND(K5054&gt;0,L5054=1),"Yes","No"))</f>
        <v/>
      </c>
      <c r="N5054" s="48">
        <f>IF(D5054="","",N4954+F5054)</f>
        <v/>
      </c>
      <c r="O5054" s="47">
        <f>IF(D5054="","",IF(AND(K5054=0,K4954&gt;0),C5054,""))</f>
        <v/>
      </c>
    </row>
    <row r="5055">
      <c r="A5055" s="49">
        <f>IF(B5055="","",DATE(YEAR('Debt Inputs'!$E$2),MONTH('Debt Inputs'!$E$2)+50,1))</f>
        <v/>
      </c>
      <c r="B5055" s="23">
        <f>IF('Debt Inputs'!A55="","",'Debt Inputs'!A55)</f>
        <v/>
      </c>
      <c r="C5055" s="24">
        <f>IF(B5055="","",IFERROR(VLOOKUP(B5055,'Debt Inputs'!$A$6:$M$105,2,FALSE),""))</f>
        <v/>
      </c>
      <c r="D5055" s="50">
        <f>IF(B5055="","",K4955)</f>
        <v/>
      </c>
      <c r="E5055" s="26">
        <f>IF(B5055="","",IFERROR(VLOOKUP(B5055,'Debt Inputs'!$A$6:$M$105,5,FALSE),0))</f>
        <v/>
      </c>
      <c r="F5055" s="50">
        <f>IF(D5055="","",IFERROR(D5055*E5055/12,0))</f>
        <v/>
      </c>
      <c r="G5055" s="50">
        <f>IF(D5055="","",MIN(IFERROR(VLOOKUP(B5055,'Debt Inputs'!$A$6:$M$105,7,FALSE),0),D5055+F5055))</f>
        <v/>
      </c>
      <c r="H5055" s="50">
        <f>IF(D5055="","",IF(L5055=1,MAX(0,'Debt Inputs'!$B$2-SUM($G$5006:$G$5105)),0))</f>
        <v/>
      </c>
      <c r="I5055" s="50">
        <f>IF(D5055="","",MIN(D5055+F5055,G5055+H5055))</f>
        <v/>
      </c>
      <c r="J5055" s="50">
        <f>IF(D5055="","",MIN(D5055,MAX(0,I5055-F5055)))</f>
        <v/>
      </c>
      <c r="K5055" s="50">
        <f>IF(D5055="","",MAX(0,D5055+F5055-I5055))</f>
        <v/>
      </c>
      <c r="L5055" s="23">
        <f>IF(D5055="","",IF(D5055&lt;=0,"",1+COUNTIFS($D$5006:$D$5105,"&gt;0",$E$5006:$E$5105,"&gt;"&amp;E5055)))</f>
        <v/>
      </c>
      <c r="M5055" s="23">
        <f>IF(D5055="","",IF(AND(K5055&gt;0,L5055=1),"Yes","No"))</f>
        <v/>
      </c>
      <c r="N5055" s="50">
        <f>IF(D5055="","",N4955+F5055)</f>
        <v/>
      </c>
      <c r="O5055" s="49">
        <f>IF(D5055="","",IF(AND(K5055=0,K4955&gt;0),C5055,""))</f>
        <v/>
      </c>
    </row>
    <row r="5056">
      <c r="A5056" s="47">
        <f>IF(B5056="","",DATE(YEAR('Debt Inputs'!$E$2),MONTH('Debt Inputs'!$E$2)+50,1))</f>
        <v/>
      </c>
      <c r="B5056" s="18">
        <f>IF('Debt Inputs'!A56="","",'Debt Inputs'!A56)</f>
        <v/>
      </c>
      <c r="C5056" s="19">
        <f>IF(B5056="","",IFERROR(VLOOKUP(B5056,'Debt Inputs'!$A$6:$M$105,2,FALSE),""))</f>
        <v/>
      </c>
      <c r="D5056" s="48">
        <f>IF(B5056="","",K4956)</f>
        <v/>
      </c>
      <c r="E5056" s="21">
        <f>IF(B5056="","",IFERROR(VLOOKUP(B5056,'Debt Inputs'!$A$6:$M$105,5,FALSE),0))</f>
        <v/>
      </c>
      <c r="F5056" s="48">
        <f>IF(D5056="","",IFERROR(D5056*E5056/12,0))</f>
        <v/>
      </c>
      <c r="G5056" s="48">
        <f>IF(D5056="","",MIN(IFERROR(VLOOKUP(B5056,'Debt Inputs'!$A$6:$M$105,7,FALSE),0),D5056+F5056))</f>
        <v/>
      </c>
      <c r="H5056" s="48">
        <f>IF(D5056="","",IF(L5056=1,MAX(0,'Debt Inputs'!$B$2-SUM($G$5006:$G$5105)),0))</f>
        <v/>
      </c>
      <c r="I5056" s="48">
        <f>IF(D5056="","",MIN(D5056+F5056,G5056+H5056))</f>
        <v/>
      </c>
      <c r="J5056" s="48">
        <f>IF(D5056="","",MIN(D5056,MAX(0,I5056-F5056)))</f>
        <v/>
      </c>
      <c r="K5056" s="48">
        <f>IF(D5056="","",MAX(0,D5056+F5056-I5056))</f>
        <v/>
      </c>
      <c r="L5056" s="18">
        <f>IF(D5056="","",IF(D5056&lt;=0,"",1+COUNTIFS($D$5006:$D$5105,"&gt;0",$E$5006:$E$5105,"&gt;"&amp;E5056)))</f>
        <v/>
      </c>
      <c r="M5056" s="18">
        <f>IF(D5056="","",IF(AND(K5056&gt;0,L5056=1),"Yes","No"))</f>
        <v/>
      </c>
      <c r="N5056" s="48">
        <f>IF(D5056="","",N4956+F5056)</f>
        <v/>
      </c>
      <c r="O5056" s="47">
        <f>IF(D5056="","",IF(AND(K5056=0,K4956&gt;0),C5056,""))</f>
        <v/>
      </c>
    </row>
    <row r="5057">
      <c r="A5057" s="49">
        <f>IF(B5057="","",DATE(YEAR('Debt Inputs'!$E$2),MONTH('Debt Inputs'!$E$2)+50,1))</f>
        <v/>
      </c>
      <c r="B5057" s="23">
        <f>IF('Debt Inputs'!A57="","",'Debt Inputs'!A57)</f>
        <v/>
      </c>
      <c r="C5057" s="24">
        <f>IF(B5057="","",IFERROR(VLOOKUP(B5057,'Debt Inputs'!$A$6:$M$105,2,FALSE),""))</f>
        <v/>
      </c>
      <c r="D5057" s="50">
        <f>IF(B5057="","",K4957)</f>
        <v/>
      </c>
      <c r="E5057" s="26">
        <f>IF(B5057="","",IFERROR(VLOOKUP(B5057,'Debt Inputs'!$A$6:$M$105,5,FALSE),0))</f>
        <v/>
      </c>
      <c r="F5057" s="50">
        <f>IF(D5057="","",IFERROR(D5057*E5057/12,0))</f>
        <v/>
      </c>
      <c r="G5057" s="50">
        <f>IF(D5057="","",MIN(IFERROR(VLOOKUP(B5057,'Debt Inputs'!$A$6:$M$105,7,FALSE),0),D5057+F5057))</f>
        <v/>
      </c>
      <c r="H5057" s="50">
        <f>IF(D5057="","",IF(L5057=1,MAX(0,'Debt Inputs'!$B$2-SUM($G$5006:$G$5105)),0))</f>
        <v/>
      </c>
      <c r="I5057" s="50">
        <f>IF(D5057="","",MIN(D5057+F5057,G5057+H5057))</f>
        <v/>
      </c>
      <c r="J5057" s="50">
        <f>IF(D5057="","",MIN(D5057,MAX(0,I5057-F5057)))</f>
        <v/>
      </c>
      <c r="K5057" s="50">
        <f>IF(D5057="","",MAX(0,D5057+F5057-I5057))</f>
        <v/>
      </c>
      <c r="L5057" s="23">
        <f>IF(D5057="","",IF(D5057&lt;=0,"",1+COUNTIFS($D$5006:$D$5105,"&gt;0",$E$5006:$E$5105,"&gt;"&amp;E5057)))</f>
        <v/>
      </c>
      <c r="M5057" s="23">
        <f>IF(D5057="","",IF(AND(K5057&gt;0,L5057=1),"Yes","No"))</f>
        <v/>
      </c>
      <c r="N5057" s="50">
        <f>IF(D5057="","",N4957+F5057)</f>
        <v/>
      </c>
      <c r="O5057" s="49">
        <f>IF(D5057="","",IF(AND(K5057=0,K4957&gt;0),C5057,""))</f>
        <v/>
      </c>
    </row>
    <row r="5058">
      <c r="A5058" s="47">
        <f>IF(B5058="","",DATE(YEAR('Debt Inputs'!$E$2),MONTH('Debt Inputs'!$E$2)+50,1))</f>
        <v/>
      </c>
      <c r="B5058" s="18">
        <f>IF('Debt Inputs'!A58="","",'Debt Inputs'!A58)</f>
        <v/>
      </c>
      <c r="C5058" s="19">
        <f>IF(B5058="","",IFERROR(VLOOKUP(B5058,'Debt Inputs'!$A$6:$M$105,2,FALSE),""))</f>
        <v/>
      </c>
      <c r="D5058" s="48">
        <f>IF(B5058="","",K4958)</f>
        <v/>
      </c>
      <c r="E5058" s="21">
        <f>IF(B5058="","",IFERROR(VLOOKUP(B5058,'Debt Inputs'!$A$6:$M$105,5,FALSE),0))</f>
        <v/>
      </c>
      <c r="F5058" s="48">
        <f>IF(D5058="","",IFERROR(D5058*E5058/12,0))</f>
        <v/>
      </c>
      <c r="G5058" s="48">
        <f>IF(D5058="","",MIN(IFERROR(VLOOKUP(B5058,'Debt Inputs'!$A$6:$M$105,7,FALSE),0),D5058+F5058))</f>
        <v/>
      </c>
      <c r="H5058" s="48">
        <f>IF(D5058="","",IF(L5058=1,MAX(0,'Debt Inputs'!$B$2-SUM($G$5006:$G$5105)),0))</f>
        <v/>
      </c>
      <c r="I5058" s="48">
        <f>IF(D5058="","",MIN(D5058+F5058,G5058+H5058))</f>
        <v/>
      </c>
      <c r="J5058" s="48">
        <f>IF(D5058="","",MIN(D5058,MAX(0,I5058-F5058)))</f>
        <v/>
      </c>
      <c r="K5058" s="48">
        <f>IF(D5058="","",MAX(0,D5058+F5058-I5058))</f>
        <v/>
      </c>
      <c r="L5058" s="18">
        <f>IF(D5058="","",IF(D5058&lt;=0,"",1+COUNTIFS($D$5006:$D$5105,"&gt;0",$E$5006:$E$5105,"&gt;"&amp;E5058)))</f>
        <v/>
      </c>
      <c r="M5058" s="18">
        <f>IF(D5058="","",IF(AND(K5058&gt;0,L5058=1),"Yes","No"))</f>
        <v/>
      </c>
      <c r="N5058" s="48">
        <f>IF(D5058="","",N4958+F5058)</f>
        <v/>
      </c>
      <c r="O5058" s="47">
        <f>IF(D5058="","",IF(AND(K5058=0,K4958&gt;0),C5058,""))</f>
        <v/>
      </c>
    </row>
    <row r="5059">
      <c r="A5059" s="49">
        <f>IF(B5059="","",DATE(YEAR('Debt Inputs'!$E$2),MONTH('Debt Inputs'!$E$2)+50,1))</f>
        <v/>
      </c>
      <c r="B5059" s="23">
        <f>IF('Debt Inputs'!A59="","",'Debt Inputs'!A59)</f>
        <v/>
      </c>
      <c r="C5059" s="24">
        <f>IF(B5059="","",IFERROR(VLOOKUP(B5059,'Debt Inputs'!$A$6:$M$105,2,FALSE),""))</f>
        <v/>
      </c>
      <c r="D5059" s="50">
        <f>IF(B5059="","",K4959)</f>
        <v/>
      </c>
      <c r="E5059" s="26">
        <f>IF(B5059="","",IFERROR(VLOOKUP(B5059,'Debt Inputs'!$A$6:$M$105,5,FALSE),0))</f>
        <v/>
      </c>
      <c r="F5059" s="50">
        <f>IF(D5059="","",IFERROR(D5059*E5059/12,0))</f>
        <v/>
      </c>
      <c r="G5059" s="50">
        <f>IF(D5059="","",MIN(IFERROR(VLOOKUP(B5059,'Debt Inputs'!$A$6:$M$105,7,FALSE),0),D5059+F5059))</f>
        <v/>
      </c>
      <c r="H5059" s="50">
        <f>IF(D5059="","",IF(L5059=1,MAX(0,'Debt Inputs'!$B$2-SUM($G$5006:$G$5105)),0))</f>
        <v/>
      </c>
      <c r="I5059" s="50">
        <f>IF(D5059="","",MIN(D5059+F5059,G5059+H5059))</f>
        <v/>
      </c>
      <c r="J5059" s="50">
        <f>IF(D5059="","",MIN(D5059,MAX(0,I5059-F5059)))</f>
        <v/>
      </c>
      <c r="K5059" s="50">
        <f>IF(D5059="","",MAX(0,D5059+F5059-I5059))</f>
        <v/>
      </c>
      <c r="L5059" s="23">
        <f>IF(D5059="","",IF(D5059&lt;=0,"",1+COUNTIFS($D$5006:$D$5105,"&gt;0",$E$5006:$E$5105,"&gt;"&amp;E5059)))</f>
        <v/>
      </c>
      <c r="M5059" s="23">
        <f>IF(D5059="","",IF(AND(K5059&gt;0,L5059=1),"Yes","No"))</f>
        <v/>
      </c>
      <c r="N5059" s="50">
        <f>IF(D5059="","",N4959+F5059)</f>
        <v/>
      </c>
      <c r="O5059" s="49">
        <f>IF(D5059="","",IF(AND(K5059=0,K4959&gt;0),C5059,""))</f>
        <v/>
      </c>
    </row>
    <row r="5060">
      <c r="A5060" s="47">
        <f>IF(B5060="","",DATE(YEAR('Debt Inputs'!$E$2),MONTH('Debt Inputs'!$E$2)+50,1))</f>
        <v/>
      </c>
      <c r="B5060" s="18">
        <f>IF('Debt Inputs'!A60="","",'Debt Inputs'!A60)</f>
        <v/>
      </c>
      <c r="C5060" s="19">
        <f>IF(B5060="","",IFERROR(VLOOKUP(B5060,'Debt Inputs'!$A$6:$M$105,2,FALSE),""))</f>
        <v/>
      </c>
      <c r="D5060" s="48">
        <f>IF(B5060="","",K4960)</f>
        <v/>
      </c>
      <c r="E5060" s="21">
        <f>IF(B5060="","",IFERROR(VLOOKUP(B5060,'Debt Inputs'!$A$6:$M$105,5,FALSE),0))</f>
        <v/>
      </c>
      <c r="F5060" s="48">
        <f>IF(D5060="","",IFERROR(D5060*E5060/12,0))</f>
        <v/>
      </c>
      <c r="G5060" s="48">
        <f>IF(D5060="","",MIN(IFERROR(VLOOKUP(B5060,'Debt Inputs'!$A$6:$M$105,7,FALSE),0),D5060+F5060))</f>
        <v/>
      </c>
      <c r="H5060" s="48">
        <f>IF(D5060="","",IF(L5060=1,MAX(0,'Debt Inputs'!$B$2-SUM($G$5006:$G$5105)),0))</f>
        <v/>
      </c>
      <c r="I5060" s="48">
        <f>IF(D5060="","",MIN(D5060+F5060,G5060+H5060))</f>
        <v/>
      </c>
      <c r="J5060" s="48">
        <f>IF(D5060="","",MIN(D5060,MAX(0,I5060-F5060)))</f>
        <v/>
      </c>
      <c r="K5060" s="48">
        <f>IF(D5060="","",MAX(0,D5060+F5060-I5060))</f>
        <v/>
      </c>
      <c r="L5060" s="18">
        <f>IF(D5060="","",IF(D5060&lt;=0,"",1+COUNTIFS($D$5006:$D$5105,"&gt;0",$E$5006:$E$5105,"&gt;"&amp;E5060)))</f>
        <v/>
      </c>
      <c r="M5060" s="18">
        <f>IF(D5060="","",IF(AND(K5060&gt;0,L5060=1),"Yes","No"))</f>
        <v/>
      </c>
      <c r="N5060" s="48">
        <f>IF(D5060="","",N4960+F5060)</f>
        <v/>
      </c>
      <c r="O5060" s="47">
        <f>IF(D5060="","",IF(AND(K5060=0,K4960&gt;0),C5060,""))</f>
        <v/>
      </c>
    </row>
    <row r="5061">
      <c r="A5061" s="49">
        <f>IF(B5061="","",DATE(YEAR('Debt Inputs'!$E$2),MONTH('Debt Inputs'!$E$2)+50,1))</f>
        <v/>
      </c>
      <c r="B5061" s="23">
        <f>IF('Debt Inputs'!A61="","",'Debt Inputs'!A61)</f>
        <v/>
      </c>
      <c r="C5061" s="24">
        <f>IF(B5061="","",IFERROR(VLOOKUP(B5061,'Debt Inputs'!$A$6:$M$105,2,FALSE),""))</f>
        <v/>
      </c>
      <c r="D5061" s="50">
        <f>IF(B5061="","",K4961)</f>
        <v/>
      </c>
      <c r="E5061" s="26">
        <f>IF(B5061="","",IFERROR(VLOOKUP(B5061,'Debt Inputs'!$A$6:$M$105,5,FALSE),0))</f>
        <v/>
      </c>
      <c r="F5061" s="50">
        <f>IF(D5061="","",IFERROR(D5061*E5061/12,0))</f>
        <v/>
      </c>
      <c r="G5061" s="50">
        <f>IF(D5061="","",MIN(IFERROR(VLOOKUP(B5061,'Debt Inputs'!$A$6:$M$105,7,FALSE),0),D5061+F5061))</f>
        <v/>
      </c>
      <c r="H5061" s="50">
        <f>IF(D5061="","",IF(L5061=1,MAX(0,'Debt Inputs'!$B$2-SUM($G$5006:$G$5105)),0))</f>
        <v/>
      </c>
      <c r="I5061" s="50">
        <f>IF(D5061="","",MIN(D5061+F5061,G5061+H5061))</f>
        <v/>
      </c>
      <c r="J5061" s="50">
        <f>IF(D5061="","",MIN(D5061,MAX(0,I5061-F5061)))</f>
        <v/>
      </c>
      <c r="K5061" s="50">
        <f>IF(D5061="","",MAX(0,D5061+F5061-I5061))</f>
        <v/>
      </c>
      <c r="L5061" s="23">
        <f>IF(D5061="","",IF(D5061&lt;=0,"",1+COUNTIFS($D$5006:$D$5105,"&gt;0",$E$5006:$E$5105,"&gt;"&amp;E5061)))</f>
        <v/>
      </c>
      <c r="M5061" s="23">
        <f>IF(D5061="","",IF(AND(K5061&gt;0,L5061=1),"Yes","No"))</f>
        <v/>
      </c>
      <c r="N5061" s="50">
        <f>IF(D5061="","",N4961+F5061)</f>
        <v/>
      </c>
      <c r="O5061" s="49">
        <f>IF(D5061="","",IF(AND(K5061=0,K4961&gt;0),C5061,""))</f>
        <v/>
      </c>
    </row>
    <row r="5062">
      <c r="A5062" s="47">
        <f>IF(B5062="","",DATE(YEAR('Debt Inputs'!$E$2),MONTH('Debt Inputs'!$E$2)+50,1))</f>
        <v/>
      </c>
      <c r="B5062" s="18">
        <f>IF('Debt Inputs'!A62="","",'Debt Inputs'!A62)</f>
        <v/>
      </c>
      <c r="C5062" s="19">
        <f>IF(B5062="","",IFERROR(VLOOKUP(B5062,'Debt Inputs'!$A$6:$M$105,2,FALSE),""))</f>
        <v/>
      </c>
      <c r="D5062" s="48">
        <f>IF(B5062="","",K4962)</f>
        <v/>
      </c>
      <c r="E5062" s="21">
        <f>IF(B5062="","",IFERROR(VLOOKUP(B5062,'Debt Inputs'!$A$6:$M$105,5,FALSE),0))</f>
        <v/>
      </c>
      <c r="F5062" s="48">
        <f>IF(D5062="","",IFERROR(D5062*E5062/12,0))</f>
        <v/>
      </c>
      <c r="G5062" s="48">
        <f>IF(D5062="","",MIN(IFERROR(VLOOKUP(B5062,'Debt Inputs'!$A$6:$M$105,7,FALSE),0),D5062+F5062))</f>
        <v/>
      </c>
      <c r="H5062" s="48">
        <f>IF(D5062="","",IF(L5062=1,MAX(0,'Debt Inputs'!$B$2-SUM($G$5006:$G$5105)),0))</f>
        <v/>
      </c>
      <c r="I5062" s="48">
        <f>IF(D5062="","",MIN(D5062+F5062,G5062+H5062))</f>
        <v/>
      </c>
      <c r="J5062" s="48">
        <f>IF(D5062="","",MIN(D5062,MAX(0,I5062-F5062)))</f>
        <v/>
      </c>
      <c r="K5062" s="48">
        <f>IF(D5062="","",MAX(0,D5062+F5062-I5062))</f>
        <v/>
      </c>
      <c r="L5062" s="18">
        <f>IF(D5062="","",IF(D5062&lt;=0,"",1+COUNTIFS($D$5006:$D$5105,"&gt;0",$E$5006:$E$5105,"&gt;"&amp;E5062)))</f>
        <v/>
      </c>
      <c r="M5062" s="18">
        <f>IF(D5062="","",IF(AND(K5062&gt;0,L5062=1),"Yes","No"))</f>
        <v/>
      </c>
      <c r="N5062" s="48">
        <f>IF(D5062="","",N4962+F5062)</f>
        <v/>
      </c>
      <c r="O5062" s="47">
        <f>IF(D5062="","",IF(AND(K5062=0,K4962&gt;0),C5062,""))</f>
        <v/>
      </c>
    </row>
    <row r="5063">
      <c r="A5063" s="49">
        <f>IF(B5063="","",DATE(YEAR('Debt Inputs'!$E$2),MONTH('Debt Inputs'!$E$2)+50,1))</f>
        <v/>
      </c>
      <c r="B5063" s="23">
        <f>IF('Debt Inputs'!A63="","",'Debt Inputs'!A63)</f>
        <v/>
      </c>
      <c r="C5063" s="24">
        <f>IF(B5063="","",IFERROR(VLOOKUP(B5063,'Debt Inputs'!$A$6:$M$105,2,FALSE),""))</f>
        <v/>
      </c>
      <c r="D5063" s="50">
        <f>IF(B5063="","",K4963)</f>
        <v/>
      </c>
      <c r="E5063" s="26">
        <f>IF(B5063="","",IFERROR(VLOOKUP(B5063,'Debt Inputs'!$A$6:$M$105,5,FALSE),0))</f>
        <v/>
      </c>
      <c r="F5063" s="50">
        <f>IF(D5063="","",IFERROR(D5063*E5063/12,0))</f>
        <v/>
      </c>
      <c r="G5063" s="50">
        <f>IF(D5063="","",MIN(IFERROR(VLOOKUP(B5063,'Debt Inputs'!$A$6:$M$105,7,FALSE),0),D5063+F5063))</f>
        <v/>
      </c>
      <c r="H5063" s="50">
        <f>IF(D5063="","",IF(L5063=1,MAX(0,'Debt Inputs'!$B$2-SUM($G$5006:$G$5105)),0))</f>
        <v/>
      </c>
      <c r="I5063" s="50">
        <f>IF(D5063="","",MIN(D5063+F5063,G5063+H5063))</f>
        <v/>
      </c>
      <c r="J5063" s="50">
        <f>IF(D5063="","",MIN(D5063,MAX(0,I5063-F5063)))</f>
        <v/>
      </c>
      <c r="K5063" s="50">
        <f>IF(D5063="","",MAX(0,D5063+F5063-I5063))</f>
        <v/>
      </c>
      <c r="L5063" s="23">
        <f>IF(D5063="","",IF(D5063&lt;=0,"",1+COUNTIFS($D$5006:$D$5105,"&gt;0",$E$5006:$E$5105,"&gt;"&amp;E5063)))</f>
        <v/>
      </c>
      <c r="M5063" s="23">
        <f>IF(D5063="","",IF(AND(K5063&gt;0,L5063=1),"Yes","No"))</f>
        <v/>
      </c>
      <c r="N5063" s="50">
        <f>IF(D5063="","",N4963+F5063)</f>
        <v/>
      </c>
      <c r="O5063" s="49">
        <f>IF(D5063="","",IF(AND(K5063=0,K4963&gt;0),C5063,""))</f>
        <v/>
      </c>
    </row>
    <row r="5064">
      <c r="A5064" s="47">
        <f>IF(B5064="","",DATE(YEAR('Debt Inputs'!$E$2),MONTH('Debt Inputs'!$E$2)+50,1))</f>
        <v/>
      </c>
      <c r="B5064" s="18">
        <f>IF('Debt Inputs'!A64="","",'Debt Inputs'!A64)</f>
        <v/>
      </c>
      <c r="C5064" s="19">
        <f>IF(B5064="","",IFERROR(VLOOKUP(B5064,'Debt Inputs'!$A$6:$M$105,2,FALSE),""))</f>
        <v/>
      </c>
      <c r="D5064" s="48">
        <f>IF(B5064="","",K4964)</f>
        <v/>
      </c>
      <c r="E5064" s="21">
        <f>IF(B5064="","",IFERROR(VLOOKUP(B5064,'Debt Inputs'!$A$6:$M$105,5,FALSE),0))</f>
        <v/>
      </c>
      <c r="F5064" s="48">
        <f>IF(D5064="","",IFERROR(D5064*E5064/12,0))</f>
        <v/>
      </c>
      <c r="G5064" s="48">
        <f>IF(D5064="","",MIN(IFERROR(VLOOKUP(B5064,'Debt Inputs'!$A$6:$M$105,7,FALSE),0),D5064+F5064))</f>
        <v/>
      </c>
      <c r="H5064" s="48">
        <f>IF(D5064="","",IF(L5064=1,MAX(0,'Debt Inputs'!$B$2-SUM($G$5006:$G$5105)),0))</f>
        <v/>
      </c>
      <c r="I5064" s="48">
        <f>IF(D5064="","",MIN(D5064+F5064,G5064+H5064))</f>
        <v/>
      </c>
      <c r="J5064" s="48">
        <f>IF(D5064="","",MIN(D5064,MAX(0,I5064-F5064)))</f>
        <v/>
      </c>
      <c r="K5064" s="48">
        <f>IF(D5064="","",MAX(0,D5064+F5064-I5064))</f>
        <v/>
      </c>
      <c r="L5064" s="18">
        <f>IF(D5064="","",IF(D5064&lt;=0,"",1+COUNTIFS($D$5006:$D$5105,"&gt;0",$E$5006:$E$5105,"&gt;"&amp;E5064)))</f>
        <v/>
      </c>
      <c r="M5064" s="18">
        <f>IF(D5064="","",IF(AND(K5064&gt;0,L5064=1),"Yes","No"))</f>
        <v/>
      </c>
      <c r="N5064" s="48">
        <f>IF(D5064="","",N4964+F5064)</f>
        <v/>
      </c>
      <c r="O5064" s="47">
        <f>IF(D5064="","",IF(AND(K5064=0,K4964&gt;0),C5064,""))</f>
        <v/>
      </c>
    </row>
    <row r="5065">
      <c r="A5065" s="49">
        <f>IF(B5065="","",DATE(YEAR('Debt Inputs'!$E$2),MONTH('Debt Inputs'!$E$2)+50,1))</f>
        <v/>
      </c>
      <c r="B5065" s="23">
        <f>IF('Debt Inputs'!A65="","",'Debt Inputs'!A65)</f>
        <v/>
      </c>
      <c r="C5065" s="24">
        <f>IF(B5065="","",IFERROR(VLOOKUP(B5065,'Debt Inputs'!$A$6:$M$105,2,FALSE),""))</f>
        <v/>
      </c>
      <c r="D5065" s="50">
        <f>IF(B5065="","",K4965)</f>
        <v/>
      </c>
      <c r="E5065" s="26">
        <f>IF(B5065="","",IFERROR(VLOOKUP(B5065,'Debt Inputs'!$A$6:$M$105,5,FALSE),0))</f>
        <v/>
      </c>
      <c r="F5065" s="50">
        <f>IF(D5065="","",IFERROR(D5065*E5065/12,0))</f>
        <v/>
      </c>
      <c r="G5065" s="50">
        <f>IF(D5065="","",MIN(IFERROR(VLOOKUP(B5065,'Debt Inputs'!$A$6:$M$105,7,FALSE),0),D5065+F5065))</f>
        <v/>
      </c>
      <c r="H5065" s="50">
        <f>IF(D5065="","",IF(L5065=1,MAX(0,'Debt Inputs'!$B$2-SUM($G$5006:$G$5105)),0))</f>
        <v/>
      </c>
      <c r="I5065" s="50">
        <f>IF(D5065="","",MIN(D5065+F5065,G5065+H5065))</f>
        <v/>
      </c>
      <c r="J5065" s="50">
        <f>IF(D5065="","",MIN(D5065,MAX(0,I5065-F5065)))</f>
        <v/>
      </c>
      <c r="K5065" s="50">
        <f>IF(D5065="","",MAX(0,D5065+F5065-I5065))</f>
        <v/>
      </c>
      <c r="L5065" s="23">
        <f>IF(D5065="","",IF(D5065&lt;=0,"",1+COUNTIFS($D$5006:$D$5105,"&gt;0",$E$5006:$E$5105,"&gt;"&amp;E5065)))</f>
        <v/>
      </c>
      <c r="M5065" s="23">
        <f>IF(D5065="","",IF(AND(K5065&gt;0,L5065=1),"Yes","No"))</f>
        <v/>
      </c>
      <c r="N5065" s="50">
        <f>IF(D5065="","",N4965+F5065)</f>
        <v/>
      </c>
      <c r="O5065" s="49">
        <f>IF(D5065="","",IF(AND(K5065=0,K4965&gt;0),C5065,""))</f>
        <v/>
      </c>
    </row>
    <row r="5066">
      <c r="A5066" s="47">
        <f>IF(B5066="","",DATE(YEAR('Debt Inputs'!$E$2),MONTH('Debt Inputs'!$E$2)+50,1))</f>
        <v/>
      </c>
      <c r="B5066" s="18">
        <f>IF('Debt Inputs'!A66="","",'Debt Inputs'!A66)</f>
        <v/>
      </c>
      <c r="C5066" s="19">
        <f>IF(B5066="","",IFERROR(VLOOKUP(B5066,'Debt Inputs'!$A$6:$M$105,2,FALSE),""))</f>
        <v/>
      </c>
      <c r="D5066" s="48">
        <f>IF(B5066="","",K4966)</f>
        <v/>
      </c>
      <c r="E5066" s="21">
        <f>IF(B5066="","",IFERROR(VLOOKUP(B5066,'Debt Inputs'!$A$6:$M$105,5,FALSE),0))</f>
        <v/>
      </c>
      <c r="F5066" s="48">
        <f>IF(D5066="","",IFERROR(D5066*E5066/12,0))</f>
        <v/>
      </c>
      <c r="G5066" s="48">
        <f>IF(D5066="","",MIN(IFERROR(VLOOKUP(B5066,'Debt Inputs'!$A$6:$M$105,7,FALSE),0),D5066+F5066))</f>
        <v/>
      </c>
      <c r="H5066" s="48">
        <f>IF(D5066="","",IF(L5066=1,MAX(0,'Debt Inputs'!$B$2-SUM($G$5006:$G$5105)),0))</f>
        <v/>
      </c>
      <c r="I5066" s="48">
        <f>IF(D5066="","",MIN(D5066+F5066,G5066+H5066))</f>
        <v/>
      </c>
      <c r="J5066" s="48">
        <f>IF(D5066="","",MIN(D5066,MAX(0,I5066-F5066)))</f>
        <v/>
      </c>
      <c r="K5066" s="48">
        <f>IF(D5066="","",MAX(0,D5066+F5066-I5066))</f>
        <v/>
      </c>
      <c r="L5066" s="18">
        <f>IF(D5066="","",IF(D5066&lt;=0,"",1+COUNTIFS($D$5006:$D$5105,"&gt;0",$E$5006:$E$5105,"&gt;"&amp;E5066)))</f>
        <v/>
      </c>
      <c r="M5066" s="18">
        <f>IF(D5066="","",IF(AND(K5066&gt;0,L5066=1),"Yes","No"))</f>
        <v/>
      </c>
      <c r="N5066" s="48">
        <f>IF(D5066="","",N4966+F5066)</f>
        <v/>
      </c>
      <c r="O5066" s="47">
        <f>IF(D5066="","",IF(AND(K5066=0,K4966&gt;0),C5066,""))</f>
        <v/>
      </c>
    </row>
    <row r="5067">
      <c r="A5067" s="49">
        <f>IF(B5067="","",DATE(YEAR('Debt Inputs'!$E$2),MONTH('Debt Inputs'!$E$2)+50,1))</f>
        <v/>
      </c>
      <c r="B5067" s="23">
        <f>IF('Debt Inputs'!A67="","",'Debt Inputs'!A67)</f>
        <v/>
      </c>
      <c r="C5067" s="24">
        <f>IF(B5067="","",IFERROR(VLOOKUP(B5067,'Debt Inputs'!$A$6:$M$105,2,FALSE),""))</f>
        <v/>
      </c>
      <c r="D5067" s="50">
        <f>IF(B5067="","",K4967)</f>
        <v/>
      </c>
      <c r="E5067" s="26">
        <f>IF(B5067="","",IFERROR(VLOOKUP(B5067,'Debt Inputs'!$A$6:$M$105,5,FALSE),0))</f>
        <v/>
      </c>
      <c r="F5067" s="50">
        <f>IF(D5067="","",IFERROR(D5067*E5067/12,0))</f>
        <v/>
      </c>
      <c r="G5067" s="50">
        <f>IF(D5067="","",MIN(IFERROR(VLOOKUP(B5067,'Debt Inputs'!$A$6:$M$105,7,FALSE),0),D5067+F5067))</f>
        <v/>
      </c>
      <c r="H5067" s="50">
        <f>IF(D5067="","",IF(L5067=1,MAX(0,'Debt Inputs'!$B$2-SUM($G$5006:$G$5105)),0))</f>
        <v/>
      </c>
      <c r="I5067" s="50">
        <f>IF(D5067="","",MIN(D5067+F5067,G5067+H5067))</f>
        <v/>
      </c>
      <c r="J5067" s="50">
        <f>IF(D5067="","",MIN(D5067,MAX(0,I5067-F5067)))</f>
        <v/>
      </c>
      <c r="K5067" s="50">
        <f>IF(D5067="","",MAX(0,D5067+F5067-I5067))</f>
        <v/>
      </c>
      <c r="L5067" s="23">
        <f>IF(D5067="","",IF(D5067&lt;=0,"",1+COUNTIFS($D$5006:$D$5105,"&gt;0",$E$5006:$E$5105,"&gt;"&amp;E5067)))</f>
        <v/>
      </c>
      <c r="M5067" s="23">
        <f>IF(D5067="","",IF(AND(K5067&gt;0,L5067=1),"Yes","No"))</f>
        <v/>
      </c>
      <c r="N5067" s="50">
        <f>IF(D5067="","",N4967+F5067)</f>
        <v/>
      </c>
      <c r="O5067" s="49">
        <f>IF(D5067="","",IF(AND(K5067=0,K4967&gt;0),C5067,""))</f>
        <v/>
      </c>
    </row>
    <row r="5068">
      <c r="A5068" s="47">
        <f>IF(B5068="","",DATE(YEAR('Debt Inputs'!$E$2),MONTH('Debt Inputs'!$E$2)+50,1))</f>
        <v/>
      </c>
      <c r="B5068" s="18">
        <f>IF('Debt Inputs'!A68="","",'Debt Inputs'!A68)</f>
        <v/>
      </c>
      <c r="C5068" s="19">
        <f>IF(B5068="","",IFERROR(VLOOKUP(B5068,'Debt Inputs'!$A$6:$M$105,2,FALSE),""))</f>
        <v/>
      </c>
      <c r="D5068" s="48">
        <f>IF(B5068="","",K4968)</f>
        <v/>
      </c>
      <c r="E5068" s="21">
        <f>IF(B5068="","",IFERROR(VLOOKUP(B5068,'Debt Inputs'!$A$6:$M$105,5,FALSE),0))</f>
        <v/>
      </c>
      <c r="F5068" s="48">
        <f>IF(D5068="","",IFERROR(D5068*E5068/12,0))</f>
        <v/>
      </c>
      <c r="G5068" s="48">
        <f>IF(D5068="","",MIN(IFERROR(VLOOKUP(B5068,'Debt Inputs'!$A$6:$M$105,7,FALSE),0),D5068+F5068))</f>
        <v/>
      </c>
      <c r="H5068" s="48">
        <f>IF(D5068="","",IF(L5068=1,MAX(0,'Debt Inputs'!$B$2-SUM($G$5006:$G$5105)),0))</f>
        <v/>
      </c>
      <c r="I5068" s="48">
        <f>IF(D5068="","",MIN(D5068+F5068,G5068+H5068))</f>
        <v/>
      </c>
      <c r="J5068" s="48">
        <f>IF(D5068="","",MIN(D5068,MAX(0,I5068-F5068)))</f>
        <v/>
      </c>
      <c r="K5068" s="48">
        <f>IF(D5068="","",MAX(0,D5068+F5068-I5068))</f>
        <v/>
      </c>
      <c r="L5068" s="18">
        <f>IF(D5068="","",IF(D5068&lt;=0,"",1+COUNTIFS($D$5006:$D$5105,"&gt;0",$E$5006:$E$5105,"&gt;"&amp;E5068)))</f>
        <v/>
      </c>
      <c r="M5068" s="18">
        <f>IF(D5068="","",IF(AND(K5068&gt;0,L5068=1),"Yes","No"))</f>
        <v/>
      </c>
      <c r="N5068" s="48">
        <f>IF(D5068="","",N4968+F5068)</f>
        <v/>
      </c>
      <c r="O5068" s="47">
        <f>IF(D5068="","",IF(AND(K5068=0,K4968&gt;0),C5068,""))</f>
        <v/>
      </c>
    </row>
    <row r="5069">
      <c r="A5069" s="49">
        <f>IF(B5069="","",DATE(YEAR('Debt Inputs'!$E$2),MONTH('Debt Inputs'!$E$2)+50,1))</f>
        <v/>
      </c>
      <c r="B5069" s="23">
        <f>IF('Debt Inputs'!A69="","",'Debt Inputs'!A69)</f>
        <v/>
      </c>
      <c r="C5069" s="24">
        <f>IF(B5069="","",IFERROR(VLOOKUP(B5069,'Debt Inputs'!$A$6:$M$105,2,FALSE),""))</f>
        <v/>
      </c>
      <c r="D5069" s="50">
        <f>IF(B5069="","",K4969)</f>
        <v/>
      </c>
      <c r="E5069" s="26">
        <f>IF(B5069="","",IFERROR(VLOOKUP(B5069,'Debt Inputs'!$A$6:$M$105,5,FALSE),0))</f>
        <v/>
      </c>
      <c r="F5069" s="50">
        <f>IF(D5069="","",IFERROR(D5069*E5069/12,0))</f>
        <v/>
      </c>
      <c r="G5069" s="50">
        <f>IF(D5069="","",MIN(IFERROR(VLOOKUP(B5069,'Debt Inputs'!$A$6:$M$105,7,FALSE),0),D5069+F5069))</f>
        <v/>
      </c>
      <c r="H5069" s="50">
        <f>IF(D5069="","",IF(L5069=1,MAX(0,'Debt Inputs'!$B$2-SUM($G$5006:$G$5105)),0))</f>
        <v/>
      </c>
      <c r="I5069" s="50">
        <f>IF(D5069="","",MIN(D5069+F5069,G5069+H5069))</f>
        <v/>
      </c>
      <c r="J5069" s="50">
        <f>IF(D5069="","",MIN(D5069,MAX(0,I5069-F5069)))</f>
        <v/>
      </c>
      <c r="K5069" s="50">
        <f>IF(D5069="","",MAX(0,D5069+F5069-I5069))</f>
        <v/>
      </c>
      <c r="L5069" s="23">
        <f>IF(D5069="","",IF(D5069&lt;=0,"",1+COUNTIFS($D$5006:$D$5105,"&gt;0",$E$5006:$E$5105,"&gt;"&amp;E5069)))</f>
        <v/>
      </c>
      <c r="M5069" s="23">
        <f>IF(D5069="","",IF(AND(K5069&gt;0,L5069=1),"Yes","No"))</f>
        <v/>
      </c>
      <c r="N5069" s="50">
        <f>IF(D5069="","",N4969+F5069)</f>
        <v/>
      </c>
      <c r="O5069" s="49">
        <f>IF(D5069="","",IF(AND(K5069=0,K4969&gt;0),C5069,""))</f>
        <v/>
      </c>
    </row>
    <row r="5070">
      <c r="A5070" s="47">
        <f>IF(B5070="","",DATE(YEAR('Debt Inputs'!$E$2),MONTH('Debt Inputs'!$E$2)+50,1))</f>
        <v/>
      </c>
      <c r="B5070" s="18">
        <f>IF('Debt Inputs'!A70="","",'Debt Inputs'!A70)</f>
        <v/>
      </c>
      <c r="C5070" s="19">
        <f>IF(B5070="","",IFERROR(VLOOKUP(B5070,'Debt Inputs'!$A$6:$M$105,2,FALSE),""))</f>
        <v/>
      </c>
      <c r="D5070" s="48">
        <f>IF(B5070="","",K4970)</f>
        <v/>
      </c>
      <c r="E5070" s="21">
        <f>IF(B5070="","",IFERROR(VLOOKUP(B5070,'Debt Inputs'!$A$6:$M$105,5,FALSE),0))</f>
        <v/>
      </c>
      <c r="F5070" s="48">
        <f>IF(D5070="","",IFERROR(D5070*E5070/12,0))</f>
        <v/>
      </c>
      <c r="G5070" s="48">
        <f>IF(D5070="","",MIN(IFERROR(VLOOKUP(B5070,'Debt Inputs'!$A$6:$M$105,7,FALSE),0),D5070+F5070))</f>
        <v/>
      </c>
      <c r="H5070" s="48">
        <f>IF(D5070="","",IF(L5070=1,MAX(0,'Debt Inputs'!$B$2-SUM($G$5006:$G$5105)),0))</f>
        <v/>
      </c>
      <c r="I5070" s="48">
        <f>IF(D5070="","",MIN(D5070+F5070,G5070+H5070))</f>
        <v/>
      </c>
      <c r="J5070" s="48">
        <f>IF(D5070="","",MIN(D5070,MAX(0,I5070-F5070)))</f>
        <v/>
      </c>
      <c r="K5070" s="48">
        <f>IF(D5070="","",MAX(0,D5070+F5070-I5070))</f>
        <v/>
      </c>
      <c r="L5070" s="18">
        <f>IF(D5070="","",IF(D5070&lt;=0,"",1+COUNTIFS($D$5006:$D$5105,"&gt;0",$E$5006:$E$5105,"&gt;"&amp;E5070)))</f>
        <v/>
      </c>
      <c r="M5070" s="18">
        <f>IF(D5070="","",IF(AND(K5070&gt;0,L5070=1),"Yes","No"))</f>
        <v/>
      </c>
      <c r="N5070" s="48">
        <f>IF(D5070="","",N4970+F5070)</f>
        <v/>
      </c>
      <c r="O5070" s="47">
        <f>IF(D5070="","",IF(AND(K5070=0,K4970&gt;0),C5070,""))</f>
        <v/>
      </c>
    </row>
    <row r="5071">
      <c r="A5071" s="49">
        <f>IF(B5071="","",DATE(YEAR('Debt Inputs'!$E$2),MONTH('Debt Inputs'!$E$2)+50,1))</f>
        <v/>
      </c>
      <c r="B5071" s="23">
        <f>IF('Debt Inputs'!A71="","",'Debt Inputs'!A71)</f>
        <v/>
      </c>
      <c r="C5071" s="24">
        <f>IF(B5071="","",IFERROR(VLOOKUP(B5071,'Debt Inputs'!$A$6:$M$105,2,FALSE),""))</f>
        <v/>
      </c>
      <c r="D5071" s="50">
        <f>IF(B5071="","",K4971)</f>
        <v/>
      </c>
      <c r="E5071" s="26">
        <f>IF(B5071="","",IFERROR(VLOOKUP(B5071,'Debt Inputs'!$A$6:$M$105,5,FALSE),0))</f>
        <v/>
      </c>
      <c r="F5071" s="50">
        <f>IF(D5071="","",IFERROR(D5071*E5071/12,0))</f>
        <v/>
      </c>
      <c r="G5071" s="50">
        <f>IF(D5071="","",MIN(IFERROR(VLOOKUP(B5071,'Debt Inputs'!$A$6:$M$105,7,FALSE),0),D5071+F5071))</f>
        <v/>
      </c>
      <c r="H5071" s="50">
        <f>IF(D5071="","",IF(L5071=1,MAX(0,'Debt Inputs'!$B$2-SUM($G$5006:$G$5105)),0))</f>
        <v/>
      </c>
      <c r="I5071" s="50">
        <f>IF(D5071="","",MIN(D5071+F5071,G5071+H5071))</f>
        <v/>
      </c>
      <c r="J5071" s="50">
        <f>IF(D5071="","",MIN(D5071,MAX(0,I5071-F5071)))</f>
        <v/>
      </c>
      <c r="K5071" s="50">
        <f>IF(D5071="","",MAX(0,D5071+F5071-I5071))</f>
        <v/>
      </c>
      <c r="L5071" s="23">
        <f>IF(D5071="","",IF(D5071&lt;=0,"",1+COUNTIFS($D$5006:$D$5105,"&gt;0",$E$5006:$E$5105,"&gt;"&amp;E5071)))</f>
        <v/>
      </c>
      <c r="M5071" s="23">
        <f>IF(D5071="","",IF(AND(K5071&gt;0,L5071=1),"Yes","No"))</f>
        <v/>
      </c>
      <c r="N5071" s="50">
        <f>IF(D5071="","",N4971+F5071)</f>
        <v/>
      </c>
      <c r="O5071" s="49">
        <f>IF(D5071="","",IF(AND(K5071=0,K4971&gt;0),C5071,""))</f>
        <v/>
      </c>
    </row>
    <row r="5072">
      <c r="A5072" s="47">
        <f>IF(B5072="","",DATE(YEAR('Debt Inputs'!$E$2),MONTH('Debt Inputs'!$E$2)+50,1))</f>
        <v/>
      </c>
      <c r="B5072" s="18">
        <f>IF('Debt Inputs'!A72="","",'Debt Inputs'!A72)</f>
        <v/>
      </c>
      <c r="C5072" s="19">
        <f>IF(B5072="","",IFERROR(VLOOKUP(B5072,'Debt Inputs'!$A$6:$M$105,2,FALSE),""))</f>
        <v/>
      </c>
      <c r="D5072" s="48">
        <f>IF(B5072="","",K4972)</f>
        <v/>
      </c>
      <c r="E5072" s="21">
        <f>IF(B5072="","",IFERROR(VLOOKUP(B5072,'Debt Inputs'!$A$6:$M$105,5,FALSE),0))</f>
        <v/>
      </c>
      <c r="F5072" s="48">
        <f>IF(D5072="","",IFERROR(D5072*E5072/12,0))</f>
        <v/>
      </c>
      <c r="G5072" s="48">
        <f>IF(D5072="","",MIN(IFERROR(VLOOKUP(B5072,'Debt Inputs'!$A$6:$M$105,7,FALSE),0),D5072+F5072))</f>
        <v/>
      </c>
      <c r="H5072" s="48">
        <f>IF(D5072="","",IF(L5072=1,MAX(0,'Debt Inputs'!$B$2-SUM($G$5006:$G$5105)),0))</f>
        <v/>
      </c>
      <c r="I5072" s="48">
        <f>IF(D5072="","",MIN(D5072+F5072,G5072+H5072))</f>
        <v/>
      </c>
      <c r="J5072" s="48">
        <f>IF(D5072="","",MIN(D5072,MAX(0,I5072-F5072)))</f>
        <v/>
      </c>
      <c r="K5072" s="48">
        <f>IF(D5072="","",MAX(0,D5072+F5072-I5072))</f>
        <v/>
      </c>
      <c r="L5072" s="18">
        <f>IF(D5072="","",IF(D5072&lt;=0,"",1+COUNTIFS($D$5006:$D$5105,"&gt;0",$E$5006:$E$5105,"&gt;"&amp;E5072)))</f>
        <v/>
      </c>
      <c r="M5072" s="18">
        <f>IF(D5072="","",IF(AND(K5072&gt;0,L5072=1),"Yes","No"))</f>
        <v/>
      </c>
      <c r="N5072" s="48">
        <f>IF(D5072="","",N4972+F5072)</f>
        <v/>
      </c>
      <c r="O5072" s="47">
        <f>IF(D5072="","",IF(AND(K5072=0,K4972&gt;0),C5072,""))</f>
        <v/>
      </c>
    </row>
    <row r="5073">
      <c r="A5073" s="49">
        <f>IF(B5073="","",DATE(YEAR('Debt Inputs'!$E$2),MONTH('Debt Inputs'!$E$2)+50,1))</f>
        <v/>
      </c>
      <c r="B5073" s="23">
        <f>IF('Debt Inputs'!A73="","",'Debt Inputs'!A73)</f>
        <v/>
      </c>
      <c r="C5073" s="24">
        <f>IF(B5073="","",IFERROR(VLOOKUP(B5073,'Debt Inputs'!$A$6:$M$105,2,FALSE),""))</f>
        <v/>
      </c>
      <c r="D5073" s="50">
        <f>IF(B5073="","",K4973)</f>
        <v/>
      </c>
      <c r="E5073" s="26">
        <f>IF(B5073="","",IFERROR(VLOOKUP(B5073,'Debt Inputs'!$A$6:$M$105,5,FALSE),0))</f>
        <v/>
      </c>
      <c r="F5073" s="50">
        <f>IF(D5073="","",IFERROR(D5073*E5073/12,0))</f>
        <v/>
      </c>
      <c r="G5073" s="50">
        <f>IF(D5073="","",MIN(IFERROR(VLOOKUP(B5073,'Debt Inputs'!$A$6:$M$105,7,FALSE),0),D5073+F5073))</f>
        <v/>
      </c>
      <c r="H5073" s="50">
        <f>IF(D5073="","",IF(L5073=1,MAX(0,'Debt Inputs'!$B$2-SUM($G$5006:$G$5105)),0))</f>
        <v/>
      </c>
      <c r="I5073" s="50">
        <f>IF(D5073="","",MIN(D5073+F5073,G5073+H5073))</f>
        <v/>
      </c>
      <c r="J5073" s="50">
        <f>IF(D5073="","",MIN(D5073,MAX(0,I5073-F5073)))</f>
        <v/>
      </c>
      <c r="K5073" s="50">
        <f>IF(D5073="","",MAX(0,D5073+F5073-I5073))</f>
        <v/>
      </c>
      <c r="L5073" s="23">
        <f>IF(D5073="","",IF(D5073&lt;=0,"",1+COUNTIFS($D$5006:$D$5105,"&gt;0",$E$5006:$E$5105,"&gt;"&amp;E5073)))</f>
        <v/>
      </c>
      <c r="M5073" s="23">
        <f>IF(D5073="","",IF(AND(K5073&gt;0,L5073=1),"Yes","No"))</f>
        <v/>
      </c>
      <c r="N5073" s="50">
        <f>IF(D5073="","",N4973+F5073)</f>
        <v/>
      </c>
      <c r="O5073" s="49">
        <f>IF(D5073="","",IF(AND(K5073=0,K4973&gt;0),C5073,""))</f>
        <v/>
      </c>
    </row>
    <row r="5074">
      <c r="A5074" s="47">
        <f>IF(B5074="","",DATE(YEAR('Debt Inputs'!$E$2),MONTH('Debt Inputs'!$E$2)+50,1))</f>
        <v/>
      </c>
      <c r="B5074" s="18">
        <f>IF('Debt Inputs'!A74="","",'Debt Inputs'!A74)</f>
        <v/>
      </c>
      <c r="C5074" s="19">
        <f>IF(B5074="","",IFERROR(VLOOKUP(B5074,'Debt Inputs'!$A$6:$M$105,2,FALSE),""))</f>
        <v/>
      </c>
      <c r="D5074" s="48">
        <f>IF(B5074="","",K4974)</f>
        <v/>
      </c>
      <c r="E5074" s="21">
        <f>IF(B5074="","",IFERROR(VLOOKUP(B5074,'Debt Inputs'!$A$6:$M$105,5,FALSE),0))</f>
        <v/>
      </c>
      <c r="F5074" s="48">
        <f>IF(D5074="","",IFERROR(D5074*E5074/12,0))</f>
        <v/>
      </c>
      <c r="G5074" s="48">
        <f>IF(D5074="","",MIN(IFERROR(VLOOKUP(B5074,'Debt Inputs'!$A$6:$M$105,7,FALSE),0),D5074+F5074))</f>
        <v/>
      </c>
      <c r="H5074" s="48">
        <f>IF(D5074="","",IF(L5074=1,MAX(0,'Debt Inputs'!$B$2-SUM($G$5006:$G$5105)),0))</f>
        <v/>
      </c>
      <c r="I5074" s="48">
        <f>IF(D5074="","",MIN(D5074+F5074,G5074+H5074))</f>
        <v/>
      </c>
      <c r="J5074" s="48">
        <f>IF(D5074="","",MIN(D5074,MAX(0,I5074-F5074)))</f>
        <v/>
      </c>
      <c r="K5074" s="48">
        <f>IF(D5074="","",MAX(0,D5074+F5074-I5074))</f>
        <v/>
      </c>
      <c r="L5074" s="18">
        <f>IF(D5074="","",IF(D5074&lt;=0,"",1+COUNTIFS($D$5006:$D$5105,"&gt;0",$E$5006:$E$5105,"&gt;"&amp;E5074)))</f>
        <v/>
      </c>
      <c r="M5074" s="18">
        <f>IF(D5074="","",IF(AND(K5074&gt;0,L5074=1),"Yes","No"))</f>
        <v/>
      </c>
      <c r="N5074" s="48">
        <f>IF(D5074="","",N4974+F5074)</f>
        <v/>
      </c>
      <c r="O5074" s="47">
        <f>IF(D5074="","",IF(AND(K5074=0,K4974&gt;0),C5074,""))</f>
        <v/>
      </c>
    </row>
    <row r="5075">
      <c r="A5075" s="49">
        <f>IF(B5075="","",DATE(YEAR('Debt Inputs'!$E$2),MONTH('Debt Inputs'!$E$2)+50,1))</f>
        <v/>
      </c>
      <c r="B5075" s="23">
        <f>IF('Debt Inputs'!A75="","",'Debt Inputs'!A75)</f>
        <v/>
      </c>
      <c r="C5075" s="24">
        <f>IF(B5075="","",IFERROR(VLOOKUP(B5075,'Debt Inputs'!$A$6:$M$105,2,FALSE),""))</f>
        <v/>
      </c>
      <c r="D5075" s="50">
        <f>IF(B5075="","",K4975)</f>
        <v/>
      </c>
      <c r="E5075" s="26">
        <f>IF(B5075="","",IFERROR(VLOOKUP(B5075,'Debt Inputs'!$A$6:$M$105,5,FALSE),0))</f>
        <v/>
      </c>
      <c r="F5075" s="50">
        <f>IF(D5075="","",IFERROR(D5075*E5075/12,0))</f>
        <v/>
      </c>
      <c r="G5075" s="50">
        <f>IF(D5075="","",MIN(IFERROR(VLOOKUP(B5075,'Debt Inputs'!$A$6:$M$105,7,FALSE),0),D5075+F5075))</f>
        <v/>
      </c>
      <c r="H5075" s="50">
        <f>IF(D5075="","",IF(L5075=1,MAX(0,'Debt Inputs'!$B$2-SUM($G$5006:$G$5105)),0))</f>
        <v/>
      </c>
      <c r="I5075" s="50">
        <f>IF(D5075="","",MIN(D5075+F5075,G5075+H5075))</f>
        <v/>
      </c>
      <c r="J5075" s="50">
        <f>IF(D5075="","",MIN(D5075,MAX(0,I5075-F5075)))</f>
        <v/>
      </c>
      <c r="K5075" s="50">
        <f>IF(D5075="","",MAX(0,D5075+F5075-I5075))</f>
        <v/>
      </c>
      <c r="L5075" s="23">
        <f>IF(D5075="","",IF(D5075&lt;=0,"",1+COUNTIFS($D$5006:$D$5105,"&gt;0",$E$5006:$E$5105,"&gt;"&amp;E5075)))</f>
        <v/>
      </c>
      <c r="M5075" s="23">
        <f>IF(D5075="","",IF(AND(K5075&gt;0,L5075=1),"Yes","No"))</f>
        <v/>
      </c>
      <c r="N5075" s="50">
        <f>IF(D5075="","",N4975+F5075)</f>
        <v/>
      </c>
      <c r="O5075" s="49">
        <f>IF(D5075="","",IF(AND(K5075=0,K4975&gt;0),C5075,""))</f>
        <v/>
      </c>
    </row>
    <row r="5076">
      <c r="A5076" s="47">
        <f>IF(B5076="","",DATE(YEAR('Debt Inputs'!$E$2),MONTH('Debt Inputs'!$E$2)+50,1))</f>
        <v/>
      </c>
      <c r="B5076" s="18">
        <f>IF('Debt Inputs'!A76="","",'Debt Inputs'!A76)</f>
        <v/>
      </c>
      <c r="C5076" s="19">
        <f>IF(B5076="","",IFERROR(VLOOKUP(B5076,'Debt Inputs'!$A$6:$M$105,2,FALSE),""))</f>
        <v/>
      </c>
      <c r="D5076" s="48">
        <f>IF(B5076="","",K4976)</f>
        <v/>
      </c>
      <c r="E5076" s="21">
        <f>IF(B5076="","",IFERROR(VLOOKUP(B5076,'Debt Inputs'!$A$6:$M$105,5,FALSE),0))</f>
        <v/>
      </c>
      <c r="F5076" s="48">
        <f>IF(D5076="","",IFERROR(D5076*E5076/12,0))</f>
        <v/>
      </c>
      <c r="G5076" s="48">
        <f>IF(D5076="","",MIN(IFERROR(VLOOKUP(B5076,'Debt Inputs'!$A$6:$M$105,7,FALSE),0),D5076+F5076))</f>
        <v/>
      </c>
      <c r="H5076" s="48">
        <f>IF(D5076="","",IF(L5076=1,MAX(0,'Debt Inputs'!$B$2-SUM($G$5006:$G$5105)),0))</f>
        <v/>
      </c>
      <c r="I5076" s="48">
        <f>IF(D5076="","",MIN(D5076+F5076,G5076+H5076))</f>
        <v/>
      </c>
      <c r="J5076" s="48">
        <f>IF(D5076="","",MIN(D5076,MAX(0,I5076-F5076)))</f>
        <v/>
      </c>
      <c r="K5076" s="48">
        <f>IF(D5076="","",MAX(0,D5076+F5076-I5076))</f>
        <v/>
      </c>
      <c r="L5076" s="18">
        <f>IF(D5076="","",IF(D5076&lt;=0,"",1+COUNTIFS($D$5006:$D$5105,"&gt;0",$E$5006:$E$5105,"&gt;"&amp;E5076)))</f>
        <v/>
      </c>
      <c r="M5076" s="18">
        <f>IF(D5076="","",IF(AND(K5076&gt;0,L5076=1),"Yes","No"))</f>
        <v/>
      </c>
      <c r="N5076" s="48">
        <f>IF(D5076="","",N4976+F5076)</f>
        <v/>
      </c>
      <c r="O5076" s="47">
        <f>IF(D5076="","",IF(AND(K5076=0,K4976&gt;0),C5076,""))</f>
        <v/>
      </c>
    </row>
    <row r="5077">
      <c r="A5077" s="49">
        <f>IF(B5077="","",DATE(YEAR('Debt Inputs'!$E$2),MONTH('Debt Inputs'!$E$2)+50,1))</f>
        <v/>
      </c>
      <c r="B5077" s="23">
        <f>IF('Debt Inputs'!A77="","",'Debt Inputs'!A77)</f>
        <v/>
      </c>
      <c r="C5077" s="24">
        <f>IF(B5077="","",IFERROR(VLOOKUP(B5077,'Debt Inputs'!$A$6:$M$105,2,FALSE),""))</f>
        <v/>
      </c>
      <c r="D5077" s="50">
        <f>IF(B5077="","",K4977)</f>
        <v/>
      </c>
      <c r="E5077" s="26">
        <f>IF(B5077="","",IFERROR(VLOOKUP(B5077,'Debt Inputs'!$A$6:$M$105,5,FALSE),0))</f>
        <v/>
      </c>
      <c r="F5077" s="50">
        <f>IF(D5077="","",IFERROR(D5077*E5077/12,0))</f>
        <v/>
      </c>
      <c r="G5077" s="50">
        <f>IF(D5077="","",MIN(IFERROR(VLOOKUP(B5077,'Debt Inputs'!$A$6:$M$105,7,FALSE),0),D5077+F5077))</f>
        <v/>
      </c>
      <c r="H5077" s="50">
        <f>IF(D5077="","",IF(L5077=1,MAX(0,'Debt Inputs'!$B$2-SUM($G$5006:$G$5105)),0))</f>
        <v/>
      </c>
      <c r="I5077" s="50">
        <f>IF(D5077="","",MIN(D5077+F5077,G5077+H5077))</f>
        <v/>
      </c>
      <c r="J5077" s="50">
        <f>IF(D5077="","",MIN(D5077,MAX(0,I5077-F5077)))</f>
        <v/>
      </c>
      <c r="K5077" s="50">
        <f>IF(D5077="","",MAX(0,D5077+F5077-I5077))</f>
        <v/>
      </c>
      <c r="L5077" s="23">
        <f>IF(D5077="","",IF(D5077&lt;=0,"",1+COUNTIFS($D$5006:$D$5105,"&gt;0",$E$5006:$E$5105,"&gt;"&amp;E5077)))</f>
        <v/>
      </c>
      <c r="M5077" s="23">
        <f>IF(D5077="","",IF(AND(K5077&gt;0,L5077=1),"Yes","No"))</f>
        <v/>
      </c>
      <c r="N5077" s="50">
        <f>IF(D5077="","",N4977+F5077)</f>
        <v/>
      </c>
      <c r="O5077" s="49">
        <f>IF(D5077="","",IF(AND(K5077=0,K4977&gt;0),C5077,""))</f>
        <v/>
      </c>
    </row>
    <row r="5078">
      <c r="A5078" s="47">
        <f>IF(B5078="","",DATE(YEAR('Debt Inputs'!$E$2),MONTH('Debt Inputs'!$E$2)+50,1))</f>
        <v/>
      </c>
      <c r="B5078" s="18">
        <f>IF('Debt Inputs'!A78="","",'Debt Inputs'!A78)</f>
        <v/>
      </c>
      <c r="C5078" s="19">
        <f>IF(B5078="","",IFERROR(VLOOKUP(B5078,'Debt Inputs'!$A$6:$M$105,2,FALSE),""))</f>
        <v/>
      </c>
      <c r="D5078" s="48">
        <f>IF(B5078="","",K4978)</f>
        <v/>
      </c>
      <c r="E5078" s="21">
        <f>IF(B5078="","",IFERROR(VLOOKUP(B5078,'Debt Inputs'!$A$6:$M$105,5,FALSE),0))</f>
        <v/>
      </c>
      <c r="F5078" s="48">
        <f>IF(D5078="","",IFERROR(D5078*E5078/12,0))</f>
        <v/>
      </c>
      <c r="G5078" s="48">
        <f>IF(D5078="","",MIN(IFERROR(VLOOKUP(B5078,'Debt Inputs'!$A$6:$M$105,7,FALSE),0),D5078+F5078))</f>
        <v/>
      </c>
      <c r="H5078" s="48">
        <f>IF(D5078="","",IF(L5078=1,MAX(0,'Debt Inputs'!$B$2-SUM($G$5006:$G$5105)),0))</f>
        <v/>
      </c>
      <c r="I5078" s="48">
        <f>IF(D5078="","",MIN(D5078+F5078,G5078+H5078))</f>
        <v/>
      </c>
      <c r="J5078" s="48">
        <f>IF(D5078="","",MIN(D5078,MAX(0,I5078-F5078)))</f>
        <v/>
      </c>
      <c r="K5078" s="48">
        <f>IF(D5078="","",MAX(0,D5078+F5078-I5078))</f>
        <v/>
      </c>
      <c r="L5078" s="18">
        <f>IF(D5078="","",IF(D5078&lt;=0,"",1+COUNTIFS($D$5006:$D$5105,"&gt;0",$E$5006:$E$5105,"&gt;"&amp;E5078)))</f>
        <v/>
      </c>
      <c r="M5078" s="18">
        <f>IF(D5078="","",IF(AND(K5078&gt;0,L5078=1),"Yes","No"))</f>
        <v/>
      </c>
      <c r="N5078" s="48">
        <f>IF(D5078="","",N4978+F5078)</f>
        <v/>
      </c>
      <c r="O5078" s="47">
        <f>IF(D5078="","",IF(AND(K5078=0,K4978&gt;0),C5078,""))</f>
        <v/>
      </c>
    </row>
    <row r="5079">
      <c r="A5079" s="49">
        <f>IF(B5079="","",DATE(YEAR('Debt Inputs'!$E$2),MONTH('Debt Inputs'!$E$2)+50,1))</f>
        <v/>
      </c>
      <c r="B5079" s="23">
        <f>IF('Debt Inputs'!A79="","",'Debt Inputs'!A79)</f>
        <v/>
      </c>
      <c r="C5079" s="24">
        <f>IF(B5079="","",IFERROR(VLOOKUP(B5079,'Debt Inputs'!$A$6:$M$105,2,FALSE),""))</f>
        <v/>
      </c>
      <c r="D5079" s="50">
        <f>IF(B5079="","",K4979)</f>
        <v/>
      </c>
      <c r="E5079" s="26">
        <f>IF(B5079="","",IFERROR(VLOOKUP(B5079,'Debt Inputs'!$A$6:$M$105,5,FALSE),0))</f>
        <v/>
      </c>
      <c r="F5079" s="50">
        <f>IF(D5079="","",IFERROR(D5079*E5079/12,0))</f>
        <v/>
      </c>
      <c r="G5079" s="50">
        <f>IF(D5079="","",MIN(IFERROR(VLOOKUP(B5079,'Debt Inputs'!$A$6:$M$105,7,FALSE),0),D5079+F5079))</f>
        <v/>
      </c>
      <c r="H5079" s="50">
        <f>IF(D5079="","",IF(L5079=1,MAX(0,'Debt Inputs'!$B$2-SUM($G$5006:$G$5105)),0))</f>
        <v/>
      </c>
      <c r="I5079" s="50">
        <f>IF(D5079="","",MIN(D5079+F5079,G5079+H5079))</f>
        <v/>
      </c>
      <c r="J5079" s="50">
        <f>IF(D5079="","",MIN(D5079,MAX(0,I5079-F5079)))</f>
        <v/>
      </c>
      <c r="K5079" s="50">
        <f>IF(D5079="","",MAX(0,D5079+F5079-I5079))</f>
        <v/>
      </c>
      <c r="L5079" s="23">
        <f>IF(D5079="","",IF(D5079&lt;=0,"",1+COUNTIFS($D$5006:$D$5105,"&gt;0",$E$5006:$E$5105,"&gt;"&amp;E5079)))</f>
        <v/>
      </c>
      <c r="M5079" s="23">
        <f>IF(D5079="","",IF(AND(K5079&gt;0,L5079=1),"Yes","No"))</f>
        <v/>
      </c>
      <c r="N5079" s="50">
        <f>IF(D5079="","",N4979+F5079)</f>
        <v/>
      </c>
      <c r="O5079" s="49">
        <f>IF(D5079="","",IF(AND(K5079=0,K4979&gt;0),C5079,""))</f>
        <v/>
      </c>
    </row>
    <row r="5080">
      <c r="A5080" s="47">
        <f>IF(B5080="","",DATE(YEAR('Debt Inputs'!$E$2),MONTH('Debt Inputs'!$E$2)+50,1))</f>
        <v/>
      </c>
      <c r="B5080" s="18">
        <f>IF('Debt Inputs'!A80="","",'Debt Inputs'!A80)</f>
        <v/>
      </c>
      <c r="C5080" s="19">
        <f>IF(B5080="","",IFERROR(VLOOKUP(B5080,'Debt Inputs'!$A$6:$M$105,2,FALSE),""))</f>
        <v/>
      </c>
      <c r="D5080" s="48">
        <f>IF(B5080="","",K4980)</f>
        <v/>
      </c>
      <c r="E5080" s="21">
        <f>IF(B5080="","",IFERROR(VLOOKUP(B5080,'Debt Inputs'!$A$6:$M$105,5,FALSE),0))</f>
        <v/>
      </c>
      <c r="F5080" s="48">
        <f>IF(D5080="","",IFERROR(D5080*E5080/12,0))</f>
        <v/>
      </c>
      <c r="G5080" s="48">
        <f>IF(D5080="","",MIN(IFERROR(VLOOKUP(B5080,'Debt Inputs'!$A$6:$M$105,7,FALSE),0),D5080+F5080))</f>
        <v/>
      </c>
      <c r="H5080" s="48">
        <f>IF(D5080="","",IF(L5080=1,MAX(0,'Debt Inputs'!$B$2-SUM($G$5006:$G$5105)),0))</f>
        <v/>
      </c>
      <c r="I5080" s="48">
        <f>IF(D5080="","",MIN(D5080+F5080,G5080+H5080))</f>
        <v/>
      </c>
      <c r="J5080" s="48">
        <f>IF(D5080="","",MIN(D5080,MAX(0,I5080-F5080)))</f>
        <v/>
      </c>
      <c r="K5080" s="48">
        <f>IF(D5080="","",MAX(0,D5080+F5080-I5080))</f>
        <v/>
      </c>
      <c r="L5080" s="18">
        <f>IF(D5080="","",IF(D5080&lt;=0,"",1+COUNTIFS($D$5006:$D$5105,"&gt;0",$E$5006:$E$5105,"&gt;"&amp;E5080)))</f>
        <v/>
      </c>
      <c r="M5080" s="18">
        <f>IF(D5080="","",IF(AND(K5080&gt;0,L5080=1),"Yes","No"))</f>
        <v/>
      </c>
      <c r="N5080" s="48">
        <f>IF(D5080="","",N4980+F5080)</f>
        <v/>
      </c>
      <c r="O5080" s="47">
        <f>IF(D5080="","",IF(AND(K5080=0,K4980&gt;0),C5080,""))</f>
        <v/>
      </c>
    </row>
    <row r="5081">
      <c r="A5081" s="49">
        <f>IF(B5081="","",DATE(YEAR('Debt Inputs'!$E$2),MONTH('Debt Inputs'!$E$2)+50,1))</f>
        <v/>
      </c>
      <c r="B5081" s="23">
        <f>IF('Debt Inputs'!A81="","",'Debt Inputs'!A81)</f>
        <v/>
      </c>
      <c r="C5081" s="24">
        <f>IF(B5081="","",IFERROR(VLOOKUP(B5081,'Debt Inputs'!$A$6:$M$105,2,FALSE),""))</f>
        <v/>
      </c>
      <c r="D5081" s="50">
        <f>IF(B5081="","",K4981)</f>
        <v/>
      </c>
      <c r="E5081" s="26">
        <f>IF(B5081="","",IFERROR(VLOOKUP(B5081,'Debt Inputs'!$A$6:$M$105,5,FALSE),0))</f>
        <v/>
      </c>
      <c r="F5081" s="50">
        <f>IF(D5081="","",IFERROR(D5081*E5081/12,0))</f>
        <v/>
      </c>
      <c r="G5081" s="50">
        <f>IF(D5081="","",MIN(IFERROR(VLOOKUP(B5081,'Debt Inputs'!$A$6:$M$105,7,FALSE),0),D5081+F5081))</f>
        <v/>
      </c>
      <c r="H5081" s="50">
        <f>IF(D5081="","",IF(L5081=1,MAX(0,'Debt Inputs'!$B$2-SUM($G$5006:$G$5105)),0))</f>
        <v/>
      </c>
      <c r="I5081" s="50">
        <f>IF(D5081="","",MIN(D5081+F5081,G5081+H5081))</f>
        <v/>
      </c>
      <c r="J5081" s="50">
        <f>IF(D5081="","",MIN(D5081,MAX(0,I5081-F5081)))</f>
        <v/>
      </c>
      <c r="K5081" s="50">
        <f>IF(D5081="","",MAX(0,D5081+F5081-I5081))</f>
        <v/>
      </c>
      <c r="L5081" s="23">
        <f>IF(D5081="","",IF(D5081&lt;=0,"",1+COUNTIFS($D$5006:$D$5105,"&gt;0",$E$5006:$E$5105,"&gt;"&amp;E5081)))</f>
        <v/>
      </c>
      <c r="M5081" s="23">
        <f>IF(D5081="","",IF(AND(K5081&gt;0,L5081=1),"Yes","No"))</f>
        <v/>
      </c>
      <c r="N5081" s="50">
        <f>IF(D5081="","",N4981+F5081)</f>
        <v/>
      </c>
      <c r="O5081" s="49">
        <f>IF(D5081="","",IF(AND(K5081=0,K4981&gt;0),C5081,""))</f>
        <v/>
      </c>
    </row>
    <row r="5082">
      <c r="A5082" s="47">
        <f>IF(B5082="","",DATE(YEAR('Debt Inputs'!$E$2),MONTH('Debt Inputs'!$E$2)+50,1))</f>
        <v/>
      </c>
      <c r="B5082" s="18">
        <f>IF('Debt Inputs'!A82="","",'Debt Inputs'!A82)</f>
        <v/>
      </c>
      <c r="C5082" s="19">
        <f>IF(B5082="","",IFERROR(VLOOKUP(B5082,'Debt Inputs'!$A$6:$M$105,2,FALSE),""))</f>
        <v/>
      </c>
      <c r="D5082" s="48">
        <f>IF(B5082="","",K4982)</f>
        <v/>
      </c>
      <c r="E5082" s="21">
        <f>IF(B5082="","",IFERROR(VLOOKUP(B5082,'Debt Inputs'!$A$6:$M$105,5,FALSE),0))</f>
        <v/>
      </c>
      <c r="F5082" s="48">
        <f>IF(D5082="","",IFERROR(D5082*E5082/12,0))</f>
        <v/>
      </c>
      <c r="G5082" s="48">
        <f>IF(D5082="","",MIN(IFERROR(VLOOKUP(B5082,'Debt Inputs'!$A$6:$M$105,7,FALSE),0),D5082+F5082))</f>
        <v/>
      </c>
      <c r="H5082" s="48">
        <f>IF(D5082="","",IF(L5082=1,MAX(0,'Debt Inputs'!$B$2-SUM($G$5006:$G$5105)),0))</f>
        <v/>
      </c>
      <c r="I5082" s="48">
        <f>IF(D5082="","",MIN(D5082+F5082,G5082+H5082))</f>
        <v/>
      </c>
      <c r="J5082" s="48">
        <f>IF(D5082="","",MIN(D5082,MAX(0,I5082-F5082)))</f>
        <v/>
      </c>
      <c r="K5082" s="48">
        <f>IF(D5082="","",MAX(0,D5082+F5082-I5082))</f>
        <v/>
      </c>
      <c r="L5082" s="18">
        <f>IF(D5082="","",IF(D5082&lt;=0,"",1+COUNTIFS($D$5006:$D$5105,"&gt;0",$E$5006:$E$5105,"&gt;"&amp;E5082)))</f>
        <v/>
      </c>
      <c r="M5082" s="18">
        <f>IF(D5082="","",IF(AND(K5082&gt;0,L5082=1),"Yes","No"))</f>
        <v/>
      </c>
      <c r="N5082" s="48">
        <f>IF(D5082="","",N4982+F5082)</f>
        <v/>
      </c>
      <c r="O5082" s="47">
        <f>IF(D5082="","",IF(AND(K5082=0,K4982&gt;0),C5082,""))</f>
        <v/>
      </c>
    </row>
    <row r="5083">
      <c r="A5083" s="49">
        <f>IF(B5083="","",DATE(YEAR('Debt Inputs'!$E$2),MONTH('Debt Inputs'!$E$2)+50,1))</f>
        <v/>
      </c>
      <c r="B5083" s="23">
        <f>IF('Debt Inputs'!A83="","",'Debt Inputs'!A83)</f>
        <v/>
      </c>
      <c r="C5083" s="24">
        <f>IF(B5083="","",IFERROR(VLOOKUP(B5083,'Debt Inputs'!$A$6:$M$105,2,FALSE),""))</f>
        <v/>
      </c>
      <c r="D5083" s="50">
        <f>IF(B5083="","",K4983)</f>
        <v/>
      </c>
      <c r="E5083" s="26">
        <f>IF(B5083="","",IFERROR(VLOOKUP(B5083,'Debt Inputs'!$A$6:$M$105,5,FALSE),0))</f>
        <v/>
      </c>
      <c r="F5083" s="50">
        <f>IF(D5083="","",IFERROR(D5083*E5083/12,0))</f>
        <v/>
      </c>
      <c r="G5083" s="50">
        <f>IF(D5083="","",MIN(IFERROR(VLOOKUP(B5083,'Debt Inputs'!$A$6:$M$105,7,FALSE),0),D5083+F5083))</f>
        <v/>
      </c>
      <c r="H5083" s="50">
        <f>IF(D5083="","",IF(L5083=1,MAX(0,'Debt Inputs'!$B$2-SUM($G$5006:$G$5105)),0))</f>
        <v/>
      </c>
      <c r="I5083" s="50">
        <f>IF(D5083="","",MIN(D5083+F5083,G5083+H5083))</f>
        <v/>
      </c>
      <c r="J5083" s="50">
        <f>IF(D5083="","",MIN(D5083,MAX(0,I5083-F5083)))</f>
        <v/>
      </c>
      <c r="K5083" s="50">
        <f>IF(D5083="","",MAX(0,D5083+F5083-I5083))</f>
        <v/>
      </c>
      <c r="L5083" s="23">
        <f>IF(D5083="","",IF(D5083&lt;=0,"",1+COUNTIFS($D$5006:$D$5105,"&gt;0",$E$5006:$E$5105,"&gt;"&amp;E5083)))</f>
        <v/>
      </c>
      <c r="M5083" s="23">
        <f>IF(D5083="","",IF(AND(K5083&gt;0,L5083=1),"Yes","No"))</f>
        <v/>
      </c>
      <c r="N5083" s="50">
        <f>IF(D5083="","",N4983+F5083)</f>
        <v/>
      </c>
      <c r="O5083" s="49">
        <f>IF(D5083="","",IF(AND(K5083=0,K4983&gt;0),C5083,""))</f>
        <v/>
      </c>
    </row>
    <row r="5084">
      <c r="A5084" s="47">
        <f>IF(B5084="","",DATE(YEAR('Debt Inputs'!$E$2),MONTH('Debt Inputs'!$E$2)+50,1))</f>
        <v/>
      </c>
      <c r="B5084" s="18">
        <f>IF('Debt Inputs'!A84="","",'Debt Inputs'!A84)</f>
        <v/>
      </c>
      <c r="C5084" s="19">
        <f>IF(B5084="","",IFERROR(VLOOKUP(B5084,'Debt Inputs'!$A$6:$M$105,2,FALSE),""))</f>
        <v/>
      </c>
      <c r="D5084" s="48">
        <f>IF(B5084="","",K4984)</f>
        <v/>
      </c>
      <c r="E5084" s="21">
        <f>IF(B5084="","",IFERROR(VLOOKUP(B5084,'Debt Inputs'!$A$6:$M$105,5,FALSE),0))</f>
        <v/>
      </c>
      <c r="F5084" s="48">
        <f>IF(D5084="","",IFERROR(D5084*E5084/12,0))</f>
        <v/>
      </c>
      <c r="G5084" s="48">
        <f>IF(D5084="","",MIN(IFERROR(VLOOKUP(B5084,'Debt Inputs'!$A$6:$M$105,7,FALSE),0),D5084+F5084))</f>
        <v/>
      </c>
      <c r="H5084" s="48">
        <f>IF(D5084="","",IF(L5084=1,MAX(0,'Debt Inputs'!$B$2-SUM($G$5006:$G$5105)),0))</f>
        <v/>
      </c>
      <c r="I5084" s="48">
        <f>IF(D5084="","",MIN(D5084+F5084,G5084+H5084))</f>
        <v/>
      </c>
      <c r="J5084" s="48">
        <f>IF(D5084="","",MIN(D5084,MAX(0,I5084-F5084)))</f>
        <v/>
      </c>
      <c r="K5084" s="48">
        <f>IF(D5084="","",MAX(0,D5084+F5084-I5084))</f>
        <v/>
      </c>
      <c r="L5084" s="18">
        <f>IF(D5084="","",IF(D5084&lt;=0,"",1+COUNTIFS($D$5006:$D$5105,"&gt;0",$E$5006:$E$5105,"&gt;"&amp;E5084)))</f>
        <v/>
      </c>
      <c r="M5084" s="18">
        <f>IF(D5084="","",IF(AND(K5084&gt;0,L5084=1),"Yes","No"))</f>
        <v/>
      </c>
      <c r="N5084" s="48">
        <f>IF(D5084="","",N4984+F5084)</f>
        <v/>
      </c>
      <c r="O5084" s="47">
        <f>IF(D5084="","",IF(AND(K5084=0,K4984&gt;0),C5084,""))</f>
        <v/>
      </c>
    </row>
    <row r="5085">
      <c r="A5085" s="49">
        <f>IF(B5085="","",DATE(YEAR('Debt Inputs'!$E$2),MONTH('Debt Inputs'!$E$2)+50,1))</f>
        <v/>
      </c>
      <c r="B5085" s="23">
        <f>IF('Debt Inputs'!A85="","",'Debt Inputs'!A85)</f>
        <v/>
      </c>
      <c r="C5085" s="24">
        <f>IF(B5085="","",IFERROR(VLOOKUP(B5085,'Debt Inputs'!$A$6:$M$105,2,FALSE),""))</f>
        <v/>
      </c>
      <c r="D5085" s="50">
        <f>IF(B5085="","",K4985)</f>
        <v/>
      </c>
      <c r="E5085" s="26">
        <f>IF(B5085="","",IFERROR(VLOOKUP(B5085,'Debt Inputs'!$A$6:$M$105,5,FALSE),0))</f>
        <v/>
      </c>
      <c r="F5085" s="50">
        <f>IF(D5085="","",IFERROR(D5085*E5085/12,0))</f>
        <v/>
      </c>
      <c r="G5085" s="50">
        <f>IF(D5085="","",MIN(IFERROR(VLOOKUP(B5085,'Debt Inputs'!$A$6:$M$105,7,FALSE),0),D5085+F5085))</f>
        <v/>
      </c>
      <c r="H5085" s="50">
        <f>IF(D5085="","",IF(L5085=1,MAX(0,'Debt Inputs'!$B$2-SUM($G$5006:$G$5105)),0))</f>
        <v/>
      </c>
      <c r="I5085" s="50">
        <f>IF(D5085="","",MIN(D5085+F5085,G5085+H5085))</f>
        <v/>
      </c>
      <c r="J5085" s="50">
        <f>IF(D5085="","",MIN(D5085,MAX(0,I5085-F5085)))</f>
        <v/>
      </c>
      <c r="K5085" s="50">
        <f>IF(D5085="","",MAX(0,D5085+F5085-I5085))</f>
        <v/>
      </c>
      <c r="L5085" s="23">
        <f>IF(D5085="","",IF(D5085&lt;=0,"",1+COUNTIFS($D$5006:$D$5105,"&gt;0",$E$5006:$E$5105,"&gt;"&amp;E5085)))</f>
        <v/>
      </c>
      <c r="M5085" s="23">
        <f>IF(D5085="","",IF(AND(K5085&gt;0,L5085=1),"Yes","No"))</f>
        <v/>
      </c>
      <c r="N5085" s="50">
        <f>IF(D5085="","",N4985+F5085)</f>
        <v/>
      </c>
      <c r="O5085" s="49">
        <f>IF(D5085="","",IF(AND(K5085=0,K4985&gt;0),C5085,""))</f>
        <v/>
      </c>
    </row>
    <row r="5086">
      <c r="A5086" s="47">
        <f>IF(B5086="","",DATE(YEAR('Debt Inputs'!$E$2),MONTH('Debt Inputs'!$E$2)+50,1))</f>
        <v/>
      </c>
      <c r="B5086" s="18">
        <f>IF('Debt Inputs'!A86="","",'Debt Inputs'!A86)</f>
        <v/>
      </c>
      <c r="C5086" s="19">
        <f>IF(B5086="","",IFERROR(VLOOKUP(B5086,'Debt Inputs'!$A$6:$M$105,2,FALSE),""))</f>
        <v/>
      </c>
      <c r="D5086" s="48">
        <f>IF(B5086="","",K4986)</f>
        <v/>
      </c>
      <c r="E5086" s="21">
        <f>IF(B5086="","",IFERROR(VLOOKUP(B5086,'Debt Inputs'!$A$6:$M$105,5,FALSE),0))</f>
        <v/>
      </c>
      <c r="F5086" s="48">
        <f>IF(D5086="","",IFERROR(D5086*E5086/12,0))</f>
        <v/>
      </c>
      <c r="G5086" s="48">
        <f>IF(D5086="","",MIN(IFERROR(VLOOKUP(B5086,'Debt Inputs'!$A$6:$M$105,7,FALSE),0),D5086+F5086))</f>
        <v/>
      </c>
      <c r="H5086" s="48">
        <f>IF(D5086="","",IF(L5086=1,MAX(0,'Debt Inputs'!$B$2-SUM($G$5006:$G$5105)),0))</f>
        <v/>
      </c>
      <c r="I5086" s="48">
        <f>IF(D5086="","",MIN(D5086+F5086,G5086+H5086))</f>
        <v/>
      </c>
      <c r="J5086" s="48">
        <f>IF(D5086="","",MIN(D5086,MAX(0,I5086-F5086)))</f>
        <v/>
      </c>
      <c r="K5086" s="48">
        <f>IF(D5086="","",MAX(0,D5086+F5086-I5086))</f>
        <v/>
      </c>
      <c r="L5086" s="18">
        <f>IF(D5086="","",IF(D5086&lt;=0,"",1+COUNTIFS($D$5006:$D$5105,"&gt;0",$E$5006:$E$5105,"&gt;"&amp;E5086)))</f>
        <v/>
      </c>
      <c r="M5086" s="18">
        <f>IF(D5086="","",IF(AND(K5086&gt;0,L5086=1),"Yes","No"))</f>
        <v/>
      </c>
      <c r="N5086" s="48">
        <f>IF(D5086="","",N4986+F5086)</f>
        <v/>
      </c>
      <c r="O5086" s="47">
        <f>IF(D5086="","",IF(AND(K5086=0,K4986&gt;0),C5086,""))</f>
        <v/>
      </c>
    </row>
    <row r="5087">
      <c r="A5087" s="49">
        <f>IF(B5087="","",DATE(YEAR('Debt Inputs'!$E$2),MONTH('Debt Inputs'!$E$2)+50,1))</f>
        <v/>
      </c>
      <c r="B5087" s="23">
        <f>IF('Debt Inputs'!A87="","",'Debt Inputs'!A87)</f>
        <v/>
      </c>
      <c r="C5087" s="24">
        <f>IF(B5087="","",IFERROR(VLOOKUP(B5087,'Debt Inputs'!$A$6:$M$105,2,FALSE),""))</f>
        <v/>
      </c>
      <c r="D5087" s="50">
        <f>IF(B5087="","",K4987)</f>
        <v/>
      </c>
      <c r="E5087" s="26">
        <f>IF(B5087="","",IFERROR(VLOOKUP(B5087,'Debt Inputs'!$A$6:$M$105,5,FALSE),0))</f>
        <v/>
      </c>
      <c r="F5087" s="50">
        <f>IF(D5087="","",IFERROR(D5087*E5087/12,0))</f>
        <v/>
      </c>
      <c r="G5087" s="50">
        <f>IF(D5087="","",MIN(IFERROR(VLOOKUP(B5087,'Debt Inputs'!$A$6:$M$105,7,FALSE),0),D5087+F5087))</f>
        <v/>
      </c>
      <c r="H5087" s="50">
        <f>IF(D5087="","",IF(L5087=1,MAX(0,'Debt Inputs'!$B$2-SUM($G$5006:$G$5105)),0))</f>
        <v/>
      </c>
      <c r="I5087" s="50">
        <f>IF(D5087="","",MIN(D5087+F5087,G5087+H5087))</f>
        <v/>
      </c>
      <c r="J5087" s="50">
        <f>IF(D5087="","",MIN(D5087,MAX(0,I5087-F5087)))</f>
        <v/>
      </c>
      <c r="K5087" s="50">
        <f>IF(D5087="","",MAX(0,D5087+F5087-I5087))</f>
        <v/>
      </c>
      <c r="L5087" s="23">
        <f>IF(D5087="","",IF(D5087&lt;=0,"",1+COUNTIFS($D$5006:$D$5105,"&gt;0",$E$5006:$E$5105,"&gt;"&amp;E5087)))</f>
        <v/>
      </c>
      <c r="M5087" s="23">
        <f>IF(D5087="","",IF(AND(K5087&gt;0,L5087=1),"Yes","No"))</f>
        <v/>
      </c>
      <c r="N5087" s="50">
        <f>IF(D5087="","",N4987+F5087)</f>
        <v/>
      </c>
      <c r="O5087" s="49">
        <f>IF(D5087="","",IF(AND(K5087=0,K4987&gt;0),C5087,""))</f>
        <v/>
      </c>
    </row>
    <row r="5088">
      <c r="A5088" s="47">
        <f>IF(B5088="","",DATE(YEAR('Debt Inputs'!$E$2),MONTH('Debt Inputs'!$E$2)+50,1))</f>
        <v/>
      </c>
      <c r="B5088" s="18">
        <f>IF('Debt Inputs'!A88="","",'Debt Inputs'!A88)</f>
        <v/>
      </c>
      <c r="C5088" s="19">
        <f>IF(B5088="","",IFERROR(VLOOKUP(B5088,'Debt Inputs'!$A$6:$M$105,2,FALSE),""))</f>
        <v/>
      </c>
      <c r="D5088" s="48">
        <f>IF(B5088="","",K4988)</f>
        <v/>
      </c>
      <c r="E5088" s="21">
        <f>IF(B5088="","",IFERROR(VLOOKUP(B5088,'Debt Inputs'!$A$6:$M$105,5,FALSE),0))</f>
        <v/>
      </c>
      <c r="F5088" s="48">
        <f>IF(D5088="","",IFERROR(D5088*E5088/12,0))</f>
        <v/>
      </c>
      <c r="G5088" s="48">
        <f>IF(D5088="","",MIN(IFERROR(VLOOKUP(B5088,'Debt Inputs'!$A$6:$M$105,7,FALSE),0),D5088+F5088))</f>
        <v/>
      </c>
      <c r="H5088" s="48">
        <f>IF(D5088="","",IF(L5088=1,MAX(0,'Debt Inputs'!$B$2-SUM($G$5006:$G$5105)),0))</f>
        <v/>
      </c>
      <c r="I5088" s="48">
        <f>IF(D5088="","",MIN(D5088+F5088,G5088+H5088))</f>
        <v/>
      </c>
      <c r="J5088" s="48">
        <f>IF(D5088="","",MIN(D5088,MAX(0,I5088-F5088)))</f>
        <v/>
      </c>
      <c r="K5088" s="48">
        <f>IF(D5088="","",MAX(0,D5088+F5088-I5088))</f>
        <v/>
      </c>
      <c r="L5088" s="18">
        <f>IF(D5088="","",IF(D5088&lt;=0,"",1+COUNTIFS($D$5006:$D$5105,"&gt;0",$E$5006:$E$5105,"&gt;"&amp;E5088)))</f>
        <v/>
      </c>
      <c r="M5088" s="18">
        <f>IF(D5088="","",IF(AND(K5088&gt;0,L5088=1),"Yes","No"))</f>
        <v/>
      </c>
      <c r="N5088" s="48">
        <f>IF(D5088="","",N4988+F5088)</f>
        <v/>
      </c>
      <c r="O5088" s="47">
        <f>IF(D5088="","",IF(AND(K5088=0,K4988&gt;0),C5088,""))</f>
        <v/>
      </c>
    </row>
    <row r="5089">
      <c r="A5089" s="49">
        <f>IF(B5089="","",DATE(YEAR('Debt Inputs'!$E$2),MONTH('Debt Inputs'!$E$2)+50,1))</f>
        <v/>
      </c>
      <c r="B5089" s="23">
        <f>IF('Debt Inputs'!A89="","",'Debt Inputs'!A89)</f>
        <v/>
      </c>
      <c r="C5089" s="24">
        <f>IF(B5089="","",IFERROR(VLOOKUP(B5089,'Debt Inputs'!$A$6:$M$105,2,FALSE),""))</f>
        <v/>
      </c>
      <c r="D5089" s="50">
        <f>IF(B5089="","",K4989)</f>
        <v/>
      </c>
      <c r="E5089" s="26">
        <f>IF(B5089="","",IFERROR(VLOOKUP(B5089,'Debt Inputs'!$A$6:$M$105,5,FALSE),0))</f>
        <v/>
      </c>
      <c r="F5089" s="50">
        <f>IF(D5089="","",IFERROR(D5089*E5089/12,0))</f>
        <v/>
      </c>
      <c r="G5089" s="50">
        <f>IF(D5089="","",MIN(IFERROR(VLOOKUP(B5089,'Debt Inputs'!$A$6:$M$105,7,FALSE),0),D5089+F5089))</f>
        <v/>
      </c>
      <c r="H5089" s="50">
        <f>IF(D5089="","",IF(L5089=1,MAX(0,'Debt Inputs'!$B$2-SUM($G$5006:$G$5105)),0))</f>
        <v/>
      </c>
      <c r="I5089" s="50">
        <f>IF(D5089="","",MIN(D5089+F5089,G5089+H5089))</f>
        <v/>
      </c>
      <c r="J5089" s="50">
        <f>IF(D5089="","",MIN(D5089,MAX(0,I5089-F5089)))</f>
        <v/>
      </c>
      <c r="K5089" s="50">
        <f>IF(D5089="","",MAX(0,D5089+F5089-I5089))</f>
        <v/>
      </c>
      <c r="L5089" s="23">
        <f>IF(D5089="","",IF(D5089&lt;=0,"",1+COUNTIFS($D$5006:$D$5105,"&gt;0",$E$5006:$E$5105,"&gt;"&amp;E5089)))</f>
        <v/>
      </c>
      <c r="M5089" s="23">
        <f>IF(D5089="","",IF(AND(K5089&gt;0,L5089=1),"Yes","No"))</f>
        <v/>
      </c>
      <c r="N5089" s="50">
        <f>IF(D5089="","",N4989+F5089)</f>
        <v/>
      </c>
      <c r="O5089" s="49">
        <f>IF(D5089="","",IF(AND(K5089=0,K4989&gt;0),C5089,""))</f>
        <v/>
      </c>
    </row>
    <row r="5090">
      <c r="A5090" s="47">
        <f>IF(B5090="","",DATE(YEAR('Debt Inputs'!$E$2),MONTH('Debt Inputs'!$E$2)+50,1))</f>
        <v/>
      </c>
      <c r="B5090" s="18">
        <f>IF('Debt Inputs'!A90="","",'Debt Inputs'!A90)</f>
        <v/>
      </c>
      <c r="C5090" s="19">
        <f>IF(B5090="","",IFERROR(VLOOKUP(B5090,'Debt Inputs'!$A$6:$M$105,2,FALSE),""))</f>
        <v/>
      </c>
      <c r="D5090" s="48">
        <f>IF(B5090="","",K4990)</f>
        <v/>
      </c>
      <c r="E5090" s="21">
        <f>IF(B5090="","",IFERROR(VLOOKUP(B5090,'Debt Inputs'!$A$6:$M$105,5,FALSE),0))</f>
        <v/>
      </c>
      <c r="F5090" s="48">
        <f>IF(D5090="","",IFERROR(D5090*E5090/12,0))</f>
        <v/>
      </c>
      <c r="G5090" s="48">
        <f>IF(D5090="","",MIN(IFERROR(VLOOKUP(B5090,'Debt Inputs'!$A$6:$M$105,7,FALSE),0),D5090+F5090))</f>
        <v/>
      </c>
      <c r="H5090" s="48">
        <f>IF(D5090="","",IF(L5090=1,MAX(0,'Debt Inputs'!$B$2-SUM($G$5006:$G$5105)),0))</f>
        <v/>
      </c>
      <c r="I5090" s="48">
        <f>IF(D5090="","",MIN(D5090+F5090,G5090+H5090))</f>
        <v/>
      </c>
      <c r="J5090" s="48">
        <f>IF(D5090="","",MIN(D5090,MAX(0,I5090-F5090)))</f>
        <v/>
      </c>
      <c r="K5090" s="48">
        <f>IF(D5090="","",MAX(0,D5090+F5090-I5090))</f>
        <v/>
      </c>
      <c r="L5090" s="18">
        <f>IF(D5090="","",IF(D5090&lt;=0,"",1+COUNTIFS($D$5006:$D$5105,"&gt;0",$E$5006:$E$5105,"&gt;"&amp;E5090)))</f>
        <v/>
      </c>
      <c r="M5090" s="18">
        <f>IF(D5090="","",IF(AND(K5090&gt;0,L5090=1),"Yes","No"))</f>
        <v/>
      </c>
      <c r="N5090" s="48">
        <f>IF(D5090="","",N4990+F5090)</f>
        <v/>
      </c>
      <c r="O5090" s="47">
        <f>IF(D5090="","",IF(AND(K5090=0,K4990&gt;0),C5090,""))</f>
        <v/>
      </c>
    </row>
    <row r="5091">
      <c r="A5091" s="49">
        <f>IF(B5091="","",DATE(YEAR('Debt Inputs'!$E$2),MONTH('Debt Inputs'!$E$2)+50,1))</f>
        <v/>
      </c>
      <c r="B5091" s="23">
        <f>IF('Debt Inputs'!A91="","",'Debt Inputs'!A91)</f>
        <v/>
      </c>
      <c r="C5091" s="24">
        <f>IF(B5091="","",IFERROR(VLOOKUP(B5091,'Debt Inputs'!$A$6:$M$105,2,FALSE),""))</f>
        <v/>
      </c>
      <c r="D5091" s="50">
        <f>IF(B5091="","",K4991)</f>
        <v/>
      </c>
      <c r="E5091" s="26">
        <f>IF(B5091="","",IFERROR(VLOOKUP(B5091,'Debt Inputs'!$A$6:$M$105,5,FALSE),0))</f>
        <v/>
      </c>
      <c r="F5091" s="50">
        <f>IF(D5091="","",IFERROR(D5091*E5091/12,0))</f>
        <v/>
      </c>
      <c r="G5091" s="50">
        <f>IF(D5091="","",MIN(IFERROR(VLOOKUP(B5091,'Debt Inputs'!$A$6:$M$105,7,FALSE),0),D5091+F5091))</f>
        <v/>
      </c>
      <c r="H5091" s="50">
        <f>IF(D5091="","",IF(L5091=1,MAX(0,'Debt Inputs'!$B$2-SUM($G$5006:$G$5105)),0))</f>
        <v/>
      </c>
      <c r="I5091" s="50">
        <f>IF(D5091="","",MIN(D5091+F5091,G5091+H5091))</f>
        <v/>
      </c>
      <c r="J5091" s="50">
        <f>IF(D5091="","",MIN(D5091,MAX(0,I5091-F5091)))</f>
        <v/>
      </c>
      <c r="K5091" s="50">
        <f>IF(D5091="","",MAX(0,D5091+F5091-I5091))</f>
        <v/>
      </c>
      <c r="L5091" s="23">
        <f>IF(D5091="","",IF(D5091&lt;=0,"",1+COUNTIFS($D$5006:$D$5105,"&gt;0",$E$5006:$E$5105,"&gt;"&amp;E5091)))</f>
        <v/>
      </c>
      <c r="M5091" s="23">
        <f>IF(D5091="","",IF(AND(K5091&gt;0,L5091=1),"Yes","No"))</f>
        <v/>
      </c>
      <c r="N5091" s="50">
        <f>IF(D5091="","",N4991+F5091)</f>
        <v/>
      </c>
      <c r="O5091" s="49">
        <f>IF(D5091="","",IF(AND(K5091=0,K4991&gt;0),C5091,""))</f>
        <v/>
      </c>
    </row>
    <row r="5092">
      <c r="A5092" s="47">
        <f>IF(B5092="","",DATE(YEAR('Debt Inputs'!$E$2),MONTH('Debt Inputs'!$E$2)+50,1))</f>
        <v/>
      </c>
      <c r="B5092" s="18">
        <f>IF('Debt Inputs'!A92="","",'Debt Inputs'!A92)</f>
        <v/>
      </c>
      <c r="C5092" s="19">
        <f>IF(B5092="","",IFERROR(VLOOKUP(B5092,'Debt Inputs'!$A$6:$M$105,2,FALSE),""))</f>
        <v/>
      </c>
      <c r="D5092" s="48">
        <f>IF(B5092="","",K4992)</f>
        <v/>
      </c>
      <c r="E5092" s="21">
        <f>IF(B5092="","",IFERROR(VLOOKUP(B5092,'Debt Inputs'!$A$6:$M$105,5,FALSE),0))</f>
        <v/>
      </c>
      <c r="F5092" s="48">
        <f>IF(D5092="","",IFERROR(D5092*E5092/12,0))</f>
        <v/>
      </c>
      <c r="G5092" s="48">
        <f>IF(D5092="","",MIN(IFERROR(VLOOKUP(B5092,'Debt Inputs'!$A$6:$M$105,7,FALSE),0),D5092+F5092))</f>
        <v/>
      </c>
      <c r="H5092" s="48">
        <f>IF(D5092="","",IF(L5092=1,MAX(0,'Debt Inputs'!$B$2-SUM($G$5006:$G$5105)),0))</f>
        <v/>
      </c>
      <c r="I5092" s="48">
        <f>IF(D5092="","",MIN(D5092+F5092,G5092+H5092))</f>
        <v/>
      </c>
      <c r="J5092" s="48">
        <f>IF(D5092="","",MIN(D5092,MAX(0,I5092-F5092)))</f>
        <v/>
      </c>
      <c r="K5092" s="48">
        <f>IF(D5092="","",MAX(0,D5092+F5092-I5092))</f>
        <v/>
      </c>
      <c r="L5092" s="18">
        <f>IF(D5092="","",IF(D5092&lt;=0,"",1+COUNTIFS($D$5006:$D$5105,"&gt;0",$E$5006:$E$5105,"&gt;"&amp;E5092)))</f>
        <v/>
      </c>
      <c r="M5092" s="18">
        <f>IF(D5092="","",IF(AND(K5092&gt;0,L5092=1),"Yes","No"))</f>
        <v/>
      </c>
      <c r="N5092" s="48">
        <f>IF(D5092="","",N4992+F5092)</f>
        <v/>
      </c>
      <c r="O5092" s="47">
        <f>IF(D5092="","",IF(AND(K5092=0,K4992&gt;0),C5092,""))</f>
        <v/>
      </c>
    </row>
    <row r="5093">
      <c r="A5093" s="49">
        <f>IF(B5093="","",DATE(YEAR('Debt Inputs'!$E$2),MONTH('Debt Inputs'!$E$2)+50,1))</f>
        <v/>
      </c>
      <c r="B5093" s="23">
        <f>IF('Debt Inputs'!A93="","",'Debt Inputs'!A93)</f>
        <v/>
      </c>
      <c r="C5093" s="24">
        <f>IF(B5093="","",IFERROR(VLOOKUP(B5093,'Debt Inputs'!$A$6:$M$105,2,FALSE),""))</f>
        <v/>
      </c>
      <c r="D5093" s="50">
        <f>IF(B5093="","",K4993)</f>
        <v/>
      </c>
      <c r="E5093" s="26">
        <f>IF(B5093="","",IFERROR(VLOOKUP(B5093,'Debt Inputs'!$A$6:$M$105,5,FALSE),0))</f>
        <v/>
      </c>
      <c r="F5093" s="50">
        <f>IF(D5093="","",IFERROR(D5093*E5093/12,0))</f>
        <v/>
      </c>
      <c r="G5093" s="50">
        <f>IF(D5093="","",MIN(IFERROR(VLOOKUP(B5093,'Debt Inputs'!$A$6:$M$105,7,FALSE),0),D5093+F5093))</f>
        <v/>
      </c>
      <c r="H5093" s="50">
        <f>IF(D5093="","",IF(L5093=1,MAX(0,'Debt Inputs'!$B$2-SUM($G$5006:$G$5105)),0))</f>
        <v/>
      </c>
      <c r="I5093" s="50">
        <f>IF(D5093="","",MIN(D5093+F5093,G5093+H5093))</f>
        <v/>
      </c>
      <c r="J5093" s="50">
        <f>IF(D5093="","",MIN(D5093,MAX(0,I5093-F5093)))</f>
        <v/>
      </c>
      <c r="K5093" s="50">
        <f>IF(D5093="","",MAX(0,D5093+F5093-I5093))</f>
        <v/>
      </c>
      <c r="L5093" s="23">
        <f>IF(D5093="","",IF(D5093&lt;=0,"",1+COUNTIFS($D$5006:$D$5105,"&gt;0",$E$5006:$E$5105,"&gt;"&amp;E5093)))</f>
        <v/>
      </c>
      <c r="M5093" s="23">
        <f>IF(D5093="","",IF(AND(K5093&gt;0,L5093=1),"Yes","No"))</f>
        <v/>
      </c>
      <c r="N5093" s="50">
        <f>IF(D5093="","",N4993+F5093)</f>
        <v/>
      </c>
      <c r="O5093" s="49">
        <f>IF(D5093="","",IF(AND(K5093=0,K4993&gt;0),C5093,""))</f>
        <v/>
      </c>
    </row>
    <row r="5094">
      <c r="A5094" s="47">
        <f>IF(B5094="","",DATE(YEAR('Debt Inputs'!$E$2),MONTH('Debt Inputs'!$E$2)+50,1))</f>
        <v/>
      </c>
      <c r="B5094" s="18">
        <f>IF('Debt Inputs'!A94="","",'Debt Inputs'!A94)</f>
        <v/>
      </c>
      <c r="C5094" s="19">
        <f>IF(B5094="","",IFERROR(VLOOKUP(B5094,'Debt Inputs'!$A$6:$M$105,2,FALSE),""))</f>
        <v/>
      </c>
      <c r="D5094" s="48">
        <f>IF(B5094="","",K4994)</f>
        <v/>
      </c>
      <c r="E5094" s="21">
        <f>IF(B5094="","",IFERROR(VLOOKUP(B5094,'Debt Inputs'!$A$6:$M$105,5,FALSE),0))</f>
        <v/>
      </c>
      <c r="F5094" s="48">
        <f>IF(D5094="","",IFERROR(D5094*E5094/12,0))</f>
        <v/>
      </c>
      <c r="G5094" s="48">
        <f>IF(D5094="","",MIN(IFERROR(VLOOKUP(B5094,'Debt Inputs'!$A$6:$M$105,7,FALSE),0),D5094+F5094))</f>
        <v/>
      </c>
      <c r="H5094" s="48">
        <f>IF(D5094="","",IF(L5094=1,MAX(0,'Debt Inputs'!$B$2-SUM($G$5006:$G$5105)),0))</f>
        <v/>
      </c>
      <c r="I5094" s="48">
        <f>IF(D5094="","",MIN(D5094+F5094,G5094+H5094))</f>
        <v/>
      </c>
      <c r="J5094" s="48">
        <f>IF(D5094="","",MIN(D5094,MAX(0,I5094-F5094)))</f>
        <v/>
      </c>
      <c r="K5094" s="48">
        <f>IF(D5094="","",MAX(0,D5094+F5094-I5094))</f>
        <v/>
      </c>
      <c r="L5094" s="18">
        <f>IF(D5094="","",IF(D5094&lt;=0,"",1+COUNTIFS($D$5006:$D$5105,"&gt;0",$E$5006:$E$5105,"&gt;"&amp;E5094)))</f>
        <v/>
      </c>
      <c r="M5094" s="18">
        <f>IF(D5094="","",IF(AND(K5094&gt;0,L5094=1),"Yes","No"))</f>
        <v/>
      </c>
      <c r="N5094" s="48">
        <f>IF(D5094="","",N4994+F5094)</f>
        <v/>
      </c>
      <c r="O5094" s="47">
        <f>IF(D5094="","",IF(AND(K5094=0,K4994&gt;0),C5094,""))</f>
        <v/>
      </c>
    </row>
    <row r="5095">
      <c r="A5095" s="49">
        <f>IF(B5095="","",DATE(YEAR('Debt Inputs'!$E$2),MONTH('Debt Inputs'!$E$2)+50,1))</f>
        <v/>
      </c>
      <c r="B5095" s="23">
        <f>IF('Debt Inputs'!A95="","",'Debt Inputs'!A95)</f>
        <v/>
      </c>
      <c r="C5095" s="24">
        <f>IF(B5095="","",IFERROR(VLOOKUP(B5095,'Debt Inputs'!$A$6:$M$105,2,FALSE),""))</f>
        <v/>
      </c>
      <c r="D5095" s="50">
        <f>IF(B5095="","",K4995)</f>
        <v/>
      </c>
      <c r="E5095" s="26">
        <f>IF(B5095="","",IFERROR(VLOOKUP(B5095,'Debt Inputs'!$A$6:$M$105,5,FALSE),0))</f>
        <v/>
      </c>
      <c r="F5095" s="50">
        <f>IF(D5095="","",IFERROR(D5095*E5095/12,0))</f>
        <v/>
      </c>
      <c r="G5095" s="50">
        <f>IF(D5095="","",MIN(IFERROR(VLOOKUP(B5095,'Debt Inputs'!$A$6:$M$105,7,FALSE),0),D5095+F5095))</f>
        <v/>
      </c>
      <c r="H5095" s="50">
        <f>IF(D5095="","",IF(L5095=1,MAX(0,'Debt Inputs'!$B$2-SUM($G$5006:$G$5105)),0))</f>
        <v/>
      </c>
      <c r="I5095" s="50">
        <f>IF(D5095="","",MIN(D5095+F5095,G5095+H5095))</f>
        <v/>
      </c>
      <c r="J5095" s="50">
        <f>IF(D5095="","",MIN(D5095,MAX(0,I5095-F5095)))</f>
        <v/>
      </c>
      <c r="K5095" s="50">
        <f>IF(D5095="","",MAX(0,D5095+F5095-I5095))</f>
        <v/>
      </c>
      <c r="L5095" s="23">
        <f>IF(D5095="","",IF(D5095&lt;=0,"",1+COUNTIFS($D$5006:$D$5105,"&gt;0",$E$5006:$E$5105,"&gt;"&amp;E5095)))</f>
        <v/>
      </c>
      <c r="M5095" s="23">
        <f>IF(D5095="","",IF(AND(K5095&gt;0,L5095=1),"Yes","No"))</f>
        <v/>
      </c>
      <c r="N5095" s="50">
        <f>IF(D5095="","",N4995+F5095)</f>
        <v/>
      </c>
      <c r="O5095" s="49">
        <f>IF(D5095="","",IF(AND(K5095=0,K4995&gt;0),C5095,""))</f>
        <v/>
      </c>
    </row>
    <row r="5096">
      <c r="A5096" s="47">
        <f>IF(B5096="","",DATE(YEAR('Debt Inputs'!$E$2),MONTH('Debt Inputs'!$E$2)+50,1))</f>
        <v/>
      </c>
      <c r="B5096" s="18">
        <f>IF('Debt Inputs'!A96="","",'Debt Inputs'!A96)</f>
        <v/>
      </c>
      <c r="C5096" s="19">
        <f>IF(B5096="","",IFERROR(VLOOKUP(B5096,'Debt Inputs'!$A$6:$M$105,2,FALSE),""))</f>
        <v/>
      </c>
      <c r="D5096" s="48">
        <f>IF(B5096="","",K4996)</f>
        <v/>
      </c>
      <c r="E5096" s="21">
        <f>IF(B5096="","",IFERROR(VLOOKUP(B5096,'Debt Inputs'!$A$6:$M$105,5,FALSE),0))</f>
        <v/>
      </c>
      <c r="F5096" s="48">
        <f>IF(D5096="","",IFERROR(D5096*E5096/12,0))</f>
        <v/>
      </c>
      <c r="G5096" s="48">
        <f>IF(D5096="","",MIN(IFERROR(VLOOKUP(B5096,'Debt Inputs'!$A$6:$M$105,7,FALSE),0),D5096+F5096))</f>
        <v/>
      </c>
      <c r="H5096" s="48">
        <f>IF(D5096="","",IF(L5096=1,MAX(0,'Debt Inputs'!$B$2-SUM($G$5006:$G$5105)),0))</f>
        <v/>
      </c>
      <c r="I5096" s="48">
        <f>IF(D5096="","",MIN(D5096+F5096,G5096+H5096))</f>
        <v/>
      </c>
      <c r="J5096" s="48">
        <f>IF(D5096="","",MIN(D5096,MAX(0,I5096-F5096)))</f>
        <v/>
      </c>
      <c r="K5096" s="48">
        <f>IF(D5096="","",MAX(0,D5096+F5096-I5096))</f>
        <v/>
      </c>
      <c r="L5096" s="18">
        <f>IF(D5096="","",IF(D5096&lt;=0,"",1+COUNTIFS($D$5006:$D$5105,"&gt;0",$E$5006:$E$5105,"&gt;"&amp;E5096)))</f>
        <v/>
      </c>
      <c r="M5096" s="18">
        <f>IF(D5096="","",IF(AND(K5096&gt;0,L5096=1),"Yes","No"))</f>
        <v/>
      </c>
      <c r="N5096" s="48">
        <f>IF(D5096="","",N4996+F5096)</f>
        <v/>
      </c>
      <c r="O5096" s="47">
        <f>IF(D5096="","",IF(AND(K5096=0,K4996&gt;0),C5096,""))</f>
        <v/>
      </c>
    </row>
    <row r="5097">
      <c r="A5097" s="49">
        <f>IF(B5097="","",DATE(YEAR('Debt Inputs'!$E$2),MONTH('Debt Inputs'!$E$2)+50,1))</f>
        <v/>
      </c>
      <c r="B5097" s="23">
        <f>IF('Debt Inputs'!A97="","",'Debt Inputs'!A97)</f>
        <v/>
      </c>
      <c r="C5097" s="24">
        <f>IF(B5097="","",IFERROR(VLOOKUP(B5097,'Debt Inputs'!$A$6:$M$105,2,FALSE),""))</f>
        <v/>
      </c>
      <c r="D5097" s="50">
        <f>IF(B5097="","",K4997)</f>
        <v/>
      </c>
      <c r="E5097" s="26">
        <f>IF(B5097="","",IFERROR(VLOOKUP(B5097,'Debt Inputs'!$A$6:$M$105,5,FALSE),0))</f>
        <v/>
      </c>
      <c r="F5097" s="50">
        <f>IF(D5097="","",IFERROR(D5097*E5097/12,0))</f>
        <v/>
      </c>
      <c r="G5097" s="50">
        <f>IF(D5097="","",MIN(IFERROR(VLOOKUP(B5097,'Debt Inputs'!$A$6:$M$105,7,FALSE),0),D5097+F5097))</f>
        <v/>
      </c>
      <c r="H5097" s="50">
        <f>IF(D5097="","",IF(L5097=1,MAX(0,'Debt Inputs'!$B$2-SUM($G$5006:$G$5105)),0))</f>
        <v/>
      </c>
      <c r="I5097" s="50">
        <f>IF(D5097="","",MIN(D5097+F5097,G5097+H5097))</f>
        <v/>
      </c>
      <c r="J5097" s="50">
        <f>IF(D5097="","",MIN(D5097,MAX(0,I5097-F5097)))</f>
        <v/>
      </c>
      <c r="K5097" s="50">
        <f>IF(D5097="","",MAX(0,D5097+F5097-I5097))</f>
        <v/>
      </c>
      <c r="L5097" s="23">
        <f>IF(D5097="","",IF(D5097&lt;=0,"",1+COUNTIFS($D$5006:$D$5105,"&gt;0",$E$5006:$E$5105,"&gt;"&amp;E5097)))</f>
        <v/>
      </c>
      <c r="M5097" s="23">
        <f>IF(D5097="","",IF(AND(K5097&gt;0,L5097=1),"Yes","No"))</f>
        <v/>
      </c>
      <c r="N5097" s="50">
        <f>IF(D5097="","",N4997+F5097)</f>
        <v/>
      </c>
      <c r="O5097" s="49">
        <f>IF(D5097="","",IF(AND(K5097=0,K4997&gt;0),C5097,""))</f>
        <v/>
      </c>
    </row>
    <row r="5098">
      <c r="A5098" s="47">
        <f>IF(B5098="","",DATE(YEAR('Debt Inputs'!$E$2),MONTH('Debt Inputs'!$E$2)+50,1))</f>
        <v/>
      </c>
      <c r="B5098" s="18">
        <f>IF('Debt Inputs'!A98="","",'Debt Inputs'!A98)</f>
        <v/>
      </c>
      <c r="C5098" s="19">
        <f>IF(B5098="","",IFERROR(VLOOKUP(B5098,'Debt Inputs'!$A$6:$M$105,2,FALSE),""))</f>
        <v/>
      </c>
      <c r="D5098" s="48">
        <f>IF(B5098="","",K4998)</f>
        <v/>
      </c>
      <c r="E5098" s="21">
        <f>IF(B5098="","",IFERROR(VLOOKUP(B5098,'Debt Inputs'!$A$6:$M$105,5,FALSE),0))</f>
        <v/>
      </c>
      <c r="F5098" s="48">
        <f>IF(D5098="","",IFERROR(D5098*E5098/12,0))</f>
        <v/>
      </c>
      <c r="G5098" s="48">
        <f>IF(D5098="","",MIN(IFERROR(VLOOKUP(B5098,'Debt Inputs'!$A$6:$M$105,7,FALSE),0),D5098+F5098))</f>
        <v/>
      </c>
      <c r="H5098" s="48">
        <f>IF(D5098="","",IF(L5098=1,MAX(0,'Debt Inputs'!$B$2-SUM($G$5006:$G$5105)),0))</f>
        <v/>
      </c>
      <c r="I5098" s="48">
        <f>IF(D5098="","",MIN(D5098+F5098,G5098+H5098))</f>
        <v/>
      </c>
      <c r="J5098" s="48">
        <f>IF(D5098="","",MIN(D5098,MAX(0,I5098-F5098)))</f>
        <v/>
      </c>
      <c r="K5098" s="48">
        <f>IF(D5098="","",MAX(0,D5098+F5098-I5098))</f>
        <v/>
      </c>
      <c r="L5098" s="18">
        <f>IF(D5098="","",IF(D5098&lt;=0,"",1+COUNTIFS($D$5006:$D$5105,"&gt;0",$E$5006:$E$5105,"&gt;"&amp;E5098)))</f>
        <v/>
      </c>
      <c r="M5098" s="18">
        <f>IF(D5098="","",IF(AND(K5098&gt;0,L5098=1),"Yes","No"))</f>
        <v/>
      </c>
      <c r="N5098" s="48">
        <f>IF(D5098="","",N4998+F5098)</f>
        <v/>
      </c>
      <c r="O5098" s="47">
        <f>IF(D5098="","",IF(AND(K5098=0,K4998&gt;0),C5098,""))</f>
        <v/>
      </c>
    </row>
    <row r="5099">
      <c r="A5099" s="49">
        <f>IF(B5099="","",DATE(YEAR('Debt Inputs'!$E$2),MONTH('Debt Inputs'!$E$2)+50,1))</f>
        <v/>
      </c>
      <c r="B5099" s="23">
        <f>IF('Debt Inputs'!A99="","",'Debt Inputs'!A99)</f>
        <v/>
      </c>
      <c r="C5099" s="24">
        <f>IF(B5099="","",IFERROR(VLOOKUP(B5099,'Debt Inputs'!$A$6:$M$105,2,FALSE),""))</f>
        <v/>
      </c>
      <c r="D5099" s="50">
        <f>IF(B5099="","",K4999)</f>
        <v/>
      </c>
      <c r="E5099" s="26">
        <f>IF(B5099="","",IFERROR(VLOOKUP(B5099,'Debt Inputs'!$A$6:$M$105,5,FALSE),0))</f>
        <v/>
      </c>
      <c r="F5099" s="50">
        <f>IF(D5099="","",IFERROR(D5099*E5099/12,0))</f>
        <v/>
      </c>
      <c r="G5099" s="50">
        <f>IF(D5099="","",MIN(IFERROR(VLOOKUP(B5099,'Debt Inputs'!$A$6:$M$105,7,FALSE),0),D5099+F5099))</f>
        <v/>
      </c>
      <c r="H5099" s="50">
        <f>IF(D5099="","",IF(L5099=1,MAX(0,'Debt Inputs'!$B$2-SUM($G$5006:$G$5105)),0))</f>
        <v/>
      </c>
      <c r="I5099" s="50">
        <f>IF(D5099="","",MIN(D5099+F5099,G5099+H5099))</f>
        <v/>
      </c>
      <c r="J5099" s="50">
        <f>IF(D5099="","",MIN(D5099,MAX(0,I5099-F5099)))</f>
        <v/>
      </c>
      <c r="K5099" s="50">
        <f>IF(D5099="","",MAX(0,D5099+F5099-I5099))</f>
        <v/>
      </c>
      <c r="L5099" s="23">
        <f>IF(D5099="","",IF(D5099&lt;=0,"",1+COUNTIFS($D$5006:$D$5105,"&gt;0",$E$5006:$E$5105,"&gt;"&amp;E5099)))</f>
        <v/>
      </c>
      <c r="M5099" s="23">
        <f>IF(D5099="","",IF(AND(K5099&gt;0,L5099=1),"Yes","No"))</f>
        <v/>
      </c>
      <c r="N5099" s="50">
        <f>IF(D5099="","",N4999+F5099)</f>
        <v/>
      </c>
      <c r="O5099" s="49">
        <f>IF(D5099="","",IF(AND(K5099=0,K4999&gt;0),C5099,""))</f>
        <v/>
      </c>
    </row>
    <row r="5100">
      <c r="A5100" s="47">
        <f>IF(B5100="","",DATE(YEAR('Debt Inputs'!$E$2),MONTH('Debt Inputs'!$E$2)+50,1))</f>
        <v/>
      </c>
      <c r="B5100" s="18">
        <f>IF('Debt Inputs'!A100="","",'Debt Inputs'!A100)</f>
        <v/>
      </c>
      <c r="C5100" s="19">
        <f>IF(B5100="","",IFERROR(VLOOKUP(B5100,'Debt Inputs'!$A$6:$M$105,2,FALSE),""))</f>
        <v/>
      </c>
      <c r="D5100" s="48">
        <f>IF(B5100="","",K5000)</f>
        <v/>
      </c>
      <c r="E5100" s="21">
        <f>IF(B5100="","",IFERROR(VLOOKUP(B5100,'Debt Inputs'!$A$6:$M$105,5,FALSE),0))</f>
        <v/>
      </c>
      <c r="F5100" s="48">
        <f>IF(D5100="","",IFERROR(D5100*E5100/12,0))</f>
        <v/>
      </c>
      <c r="G5100" s="48">
        <f>IF(D5100="","",MIN(IFERROR(VLOOKUP(B5100,'Debt Inputs'!$A$6:$M$105,7,FALSE),0),D5100+F5100))</f>
        <v/>
      </c>
      <c r="H5100" s="48">
        <f>IF(D5100="","",IF(L5100=1,MAX(0,'Debt Inputs'!$B$2-SUM($G$5006:$G$5105)),0))</f>
        <v/>
      </c>
      <c r="I5100" s="48">
        <f>IF(D5100="","",MIN(D5100+F5100,G5100+H5100))</f>
        <v/>
      </c>
      <c r="J5100" s="48">
        <f>IF(D5100="","",MIN(D5100,MAX(0,I5100-F5100)))</f>
        <v/>
      </c>
      <c r="K5100" s="48">
        <f>IF(D5100="","",MAX(0,D5100+F5100-I5100))</f>
        <v/>
      </c>
      <c r="L5100" s="18">
        <f>IF(D5100="","",IF(D5100&lt;=0,"",1+COUNTIFS($D$5006:$D$5105,"&gt;0",$E$5006:$E$5105,"&gt;"&amp;E5100)))</f>
        <v/>
      </c>
      <c r="M5100" s="18">
        <f>IF(D5100="","",IF(AND(K5100&gt;0,L5100=1),"Yes","No"))</f>
        <v/>
      </c>
      <c r="N5100" s="48">
        <f>IF(D5100="","",N5000+F5100)</f>
        <v/>
      </c>
      <c r="O5100" s="47">
        <f>IF(D5100="","",IF(AND(K5100=0,K5000&gt;0),C5100,""))</f>
        <v/>
      </c>
    </row>
    <row r="5101">
      <c r="A5101" s="49">
        <f>IF(B5101="","",DATE(YEAR('Debt Inputs'!$E$2),MONTH('Debt Inputs'!$E$2)+50,1))</f>
        <v/>
      </c>
      <c r="B5101" s="23">
        <f>IF('Debt Inputs'!A101="","",'Debt Inputs'!A101)</f>
        <v/>
      </c>
      <c r="C5101" s="24">
        <f>IF(B5101="","",IFERROR(VLOOKUP(B5101,'Debt Inputs'!$A$6:$M$105,2,FALSE),""))</f>
        <v/>
      </c>
      <c r="D5101" s="50">
        <f>IF(B5101="","",K5001)</f>
        <v/>
      </c>
      <c r="E5101" s="26">
        <f>IF(B5101="","",IFERROR(VLOOKUP(B5101,'Debt Inputs'!$A$6:$M$105,5,FALSE),0))</f>
        <v/>
      </c>
      <c r="F5101" s="50">
        <f>IF(D5101="","",IFERROR(D5101*E5101/12,0))</f>
        <v/>
      </c>
      <c r="G5101" s="50">
        <f>IF(D5101="","",MIN(IFERROR(VLOOKUP(B5101,'Debt Inputs'!$A$6:$M$105,7,FALSE),0),D5101+F5101))</f>
        <v/>
      </c>
      <c r="H5101" s="50">
        <f>IF(D5101="","",IF(L5101=1,MAX(0,'Debt Inputs'!$B$2-SUM($G$5006:$G$5105)),0))</f>
        <v/>
      </c>
      <c r="I5101" s="50">
        <f>IF(D5101="","",MIN(D5101+F5101,G5101+H5101))</f>
        <v/>
      </c>
      <c r="J5101" s="50">
        <f>IF(D5101="","",MIN(D5101,MAX(0,I5101-F5101)))</f>
        <v/>
      </c>
      <c r="K5101" s="50">
        <f>IF(D5101="","",MAX(0,D5101+F5101-I5101))</f>
        <v/>
      </c>
      <c r="L5101" s="23">
        <f>IF(D5101="","",IF(D5101&lt;=0,"",1+COUNTIFS($D$5006:$D$5105,"&gt;0",$E$5006:$E$5105,"&gt;"&amp;E5101)))</f>
        <v/>
      </c>
      <c r="M5101" s="23">
        <f>IF(D5101="","",IF(AND(K5101&gt;0,L5101=1),"Yes","No"))</f>
        <v/>
      </c>
      <c r="N5101" s="50">
        <f>IF(D5101="","",N5001+F5101)</f>
        <v/>
      </c>
      <c r="O5101" s="49">
        <f>IF(D5101="","",IF(AND(K5101=0,K5001&gt;0),C5101,""))</f>
        <v/>
      </c>
    </row>
    <row r="5102">
      <c r="A5102" s="47">
        <f>IF(B5102="","",DATE(YEAR('Debt Inputs'!$E$2),MONTH('Debt Inputs'!$E$2)+50,1))</f>
        <v/>
      </c>
      <c r="B5102" s="18">
        <f>IF('Debt Inputs'!A102="","",'Debt Inputs'!A102)</f>
        <v/>
      </c>
      <c r="C5102" s="19">
        <f>IF(B5102="","",IFERROR(VLOOKUP(B5102,'Debt Inputs'!$A$6:$M$105,2,FALSE),""))</f>
        <v/>
      </c>
      <c r="D5102" s="48">
        <f>IF(B5102="","",K5002)</f>
        <v/>
      </c>
      <c r="E5102" s="21">
        <f>IF(B5102="","",IFERROR(VLOOKUP(B5102,'Debt Inputs'!$A$6:$M$105,5,FALSE),0))</f>
        <v/>
      </c>
      <c r="F5102" s="48">
        <f>IF(D5102="","",IFERROR(D5102*E5102/12,0))</f>
        <v/>
      </c>
      <c r="G5102" s="48">
        <f>IF(D5102="","",MIN(IFERROR(VLOOKUP(B5102,'Debt Inputs'!$A$6:$M$105,7,FALSE),0),D5102+F5102))</f>
        <v/>
      </c>
      <c r="H5102" s="48">
        <f>IF(D5102="","",IF(L5102=1,MAX(0,'Debt Inputs'!$B$2-SUM($G$5006:$G$5105)),0))</f>
        <v/>
      </c>
      <c r="I5102" s="48">
        <f>IF(D5102="","",MIN(D5102+F5102,G5102+H5102))</f>
        <v/>
      </c>
      <c r="J5102" s="48">
        <f>IF(D5102="","",MIN(D5102,MAX(0,I5102-F5102)))</f>
        <v/>
      </c>
      <c r="K5102" s="48">
        <f>IF(D5102="","",MAX(0,D5102+F5102-I5102))</f>
        <v/>
      </c>
      <c r="L5102" s="18">
        <f>IF(D5102="","",IF(D5102&lt;=0,"",1+COUNTIFS($D$5006:$D$5105,"&gt;0",$E$5006:$E$5105,"&gt;"&amp;E5102)))</f>
        <v/>
      </c>
      <c r="M5102" s="18">
        <f>IF(D5102="","",IF(AND(K5102&gt;0,L5102=1),"Yes","No"))</f>
        <v/>
      </c>
      <c r="N5102" s="48">
        <f>IF(D5102="","",N5002+F5102)</f>
        <v/>
      </c>
      <c r="O5102" s="47">
        <f>IF(D5102="","",IF(AND(K5102=0,K5002&gt;0),C5102,""))</f>
        <v/>
      </c>
    </row>
    <row r="5103">
      <c r="A5103" s="49">
        <f>IF(B5103="","",DATE(YEAR('Debt Inputs'!$E$2),MONTH('Debt Inputs'!$E$2)+50,1))</f>
        <v/>
      </c>
      <c r="B5103" s="23">
        <f>IF('Debt Inputs'!A103="","",'Debt Inputs'!A103)</f>
        <v/>
      </c>
      <c r="C5103" s="24">
        <f>IF(B5103="","",IFERROR(VLOOKUP(B5103,'Debt Inputs'!$A$6:$M$105,2,FALSE),""))</f>
        <v/>
      </c>
      <c r="D5103" s="50">
        <f>IF(B5103="","",K5003)</f>
        <v/>
      </c>
      <c r="E5103" s="26">
        <f>IF(B5103="","",IFERROR(VLOOKUP(B5103,'Debt Inputs'!$A$6:$M$105,5,FALSE),0))</f>
        <v/>
      </c>
      <c r="F5103" s="50">
        <f>IF(D5103="","",IFERROR(D5103*E5103/12,0))</f>
        <v/>
      </c>
      <c r="G5103" s="50">
        <f>IF(D5103="","",MIN(IFERROR(VLOOKUP(B5103,'Debt Inputs'!$A$6:$M$105,7,FALSE),0),D5103+F5103))</f>
        <v/>
      </c>
      <c r="H5103" s="50">
        <f>IF(D5103="","",IF(L5103=1,MAX(0,'Debt Inputs'!$B$2-SUM($G$5006:$G$5105)),0))</f>
        <v/>
      </c>
      <c r="I5103" s="50">
        <f>IF(D5103="","",MIN(D5103+F5103,G5103+H5103))</f>
        <v/>
      </c>
      <c r="J5103" s="50">
        <f>IF(D5103="","",MIN(D5103,MAX(0,I5103-F5103)))</f>
        <v/>
      </c>
      <c r="K5103" s="50">
        <f>IF(D5103="","",MAX(0,D5103+F5103-I5103))</f>
        <v/>
      </c>
      <c r="L5103" s="23">
        <f>IF(D5103="","",IF(D5103&lt;=0,"",1+COUNTIFS($D$5006:$D$5105,"&gt;0",$E$5006:$E$5105,"&gt;"&amp;E5103)))</f>
        <v/>
      </c>
      <c r="M5103" s="23">
        <f>IF(D5103="","",IF(AND(K5103&gt;0,L5103=1),"Yes","No"))</f>
        <v/>
      </c>
      <c r="N5103" s="50">
        <f>IF(D5103="","",N5003+F5103)</f>
        <v/>
      </c>
      <c r="O5103" s="49">
        <f>IF(D5103="","",IF(AND(K5103=0,K5003&gt;0),C5103,""))</f>
        <v/>
      </c>
    </row>
    <row r="5104">
      <c r="A5104" s="47">
        <f>IF(B5104="","",DATE(YEAR('Debt Inputs'!$E$2),MONTH('Debt Inputs'!$E$2)+50,1))</f>
        <v/>
      </c>
      <c r="B5104" s="18">
        <f>IF('Debt Inputs'!A104="","",'Debt Inputs'!A104)</f>
        <v/>
      </c>
      <c r="C5104" s="19">
        <f>IF(B5104="","",IFERROR(VLOOKUP(B5104,'Debt Inputs'!$A$6:$M$105,2,FALSE),""))</f>
        <v/>
      </c>
      <c r="D5104" s="48">
        <f>IF(B5104="","",K5004)</f>
        <v/>
      </c>
      <c r="E5104" s="21">
        <f>IF(B5104="","",IFERROR(VLOOKUP(B5104,'Debt Inputs'!$A$6:$M$105,5,FALSE),0))</f>
        <v/>
      </c>
      <c r="F5104" s="48">
        <f>IF(D5104="","",IFERROR(D5104*E5104/12,0))</f>
        <v/>
      </c>
      <c r="G5104" s="48">
        <f>IF(D5104="","",MIN(IFERROR(VLOOKUP(B5104,'Debt Inputs'!$A$6:$M$105,7,FALSE),0),D5104+F5104))</f>
        <v/>
      </c>
      <c r="H5104" s="48">
        <f>IF(D5104="","",IF(L5104=1,MAX(0,'Debt Inputs'!$B$2-SUM($G$5006:$G$5105)),0))</f>
        <v/>
      </c>
      <c r="I5104" s="48">
        <f>IF(D5104="","",MIN(D5104+F5104,G5104+H5104))</f>
        <v/>
      </c>
      <c r="J5104" s="48">
        <f>IF(D5104="","",MIN(D5104,MAX(0,I5104-F5104)))</f>
        <v/>
      </c>
      <c r="K5104" s="48">
        <f>IF(D5104="","",MAX(0,D5104+F5104-I5104))</f>
        <v/>
      </c>
      <c r="L5104" s="18">
        <f>IF(D5104="","",IF(D5104&lt;=0,"",1+COUNTIFS($D$5006:$D$5105,"&gt;0",$E$5006:$E$5105,"&gt;"&amp;E5104)))</f>
        <v/>
      </c>
      <c r="M5104" s="18">
        <f>IF(D5104="","",IF(AND(K5104&gt;0,L5104=1),"Yes","No"))</f>
        <v/>
      </c>
      <c r="N5104" s="48">
        <f>IF(D5104="","",N5004+F5104)</f>
        <v/>
      </c>
      <c r="O5104" s="47">
        <f>IF(D5104="","",IF(AND(K5104=0,K5004&gt;0),C5104,""))</f>
        <v/>
      </c>
    </row>
    <row r="5105">
      <c r="A5105" s="49">
        <f>IF(B5105="","",DATE(YEAR('Debt Inputs'!$E$2),MONTH('Debt Inputs'!$E$2)+50,1))</f>
        <v/>
      </c>
      <c r="B5105" s="23">
        <f>IF('Debt Inputs'!A105="","",'Debt Inputs'!A105)</f>
        <v/>
      </c>
      <c r="C5105" s="24">
        <f>IF(B5105="","",IFERROR(VLOOKUP(B5105,'Debt Inputs'!$A$6:$M$105,2,FALSE),""))</f>
        <v/>
      </c>
      <c r="D5105" s="50">
        <f>IF(B5105="","",K5005)</f>
        <v/>
      </c>
      <c r="E5105" s="26">
        <f>IF(B5105="","",IFERROR(VLOOKUP(B5105,'Debt Inputs'!$A$6:$M$105,5,FALSE),0))</f>
        <v/>
      </c>
      <c r="F5105" s="50">
        <f>IF(D5105="","",IFERROR(D5105*E5105/12,0))</f>
        <v/>
      </c>
      <c r="G5105" s="50">
        <f>IF(D5105="","",MIN(IFERROR(VLOOKUP(B5105,'Debt Inputs'!$A$6:$M$105,7,FALSE),0),D5105+F5105))</f>
        <v/>
      </c>
      <c r="H5105" s="50">
        <f>IF(D5105="","",IF(L5105=1,MAX(0,'Debt Inputs'!$B$2-SUM($G$5006:$G$5105)),0))</f>
        <v/>
      </c>
      <c r="I5105" s="50">
        <f>IF(D5105="","",MIN(D5105+F5105,G5105+H5105))</f>
        <v/>
      </c>
      <c r="J5105" s="50">
        <f>IF(D5105="","",MIN(D5105,MAX(0,I5105-F5105)))</f>
        <v/>
      </c>
      <c r="K5105" s="50">
        <f>IF(D5105="","",MAX(0,D5105+F5105-I5105))</f>
        <v/>
      </c>
      <c r="L5105" s="23">
        <f>IF(D5105="","",IF(D5105&lt;=0,"",1+COUNTIFS($D$5006:$D$5105,"&gt;0",$E$5006:$E$5105,"&gt;"&amp;E5105)))</f>
        <v/>
      </c>
      <c r="M5105" s="23">
        <f>IF(D5105="","",IF(AND(K5105&gt;0,L5105=1),"Yes","No"))</f>
        <v/>
      </c>
      <c r="N5105" s="50">
        <f>IF(D5105="","",N5005+F5105)</f>
        <v/>
      </c>
      <c r="O5105" s="49">
        <f>IF(D5105="","",IF(AND(K5105=0,K5005&gt;0),C5105,""))</f>
        <v/>
      </c>
    </row>
    <row r="5106">
      <c r="A5106" s="47">
        <f>IF(B5106="","",DATE(YEAR('Debt Inputs'!$E$2),MONTH('Debt Inputs'!$E$2)+51,1))</f>
        <v/>
      </c>
      <c r="B5106" s="18">
        <f>IF('Debt Inputs'!A6="","",'Debt Inputs'!A6)</f>
        <v/>
      </c>
      <c r="C5106" s="19">
        <f>IF(B5106="","",IFERROR(VLOOKUP(B5106,'Debt Inputs'!$A$6:$M$105,2,FALSE),""))</f>
        <v/>
      </c>
      <c r="D5106" s="48">
        <f>IF(B5106="","",K5006)</f>
        <v/>
      </c>
      <c r="E5106" s="21">
        <f>IF(B5106="","",IFERROR(VLOOKUP(B5106,'Debt Inputs'!$A$6:$M$105,5,FALSE),0))</f>
        <v/>
      </c>
      <c r="F5106" s="48">
        <f>IF(D5106="","",IFERROR(D5106*E5106/12,0))</f>
        <v/>
      </c>
      <c r="G5106" s="48">
        <f>IF(D5106="","",MIN(IFERROR(VLOOKUP(B5106,'Debt Inputs'!$A$6:$M$105,7,FALSE),0),D5106+F5106))</f>
        <v/>
      </c>
      <c r="H5106" s="48">
        <f>IF(D5106="","",IF(L5106=1,MAX(0,'Debt Inputs'!$B$2-SUM($G$5106:$G$5205)),0))</f>
        <v/>
      </c>
      <c r="I5106" s="48">
        <f>IF(D5106="","",MIN(D5106+F5106,G5106+H5106))</f>
        <v/>
      </c>
      <c r="J5106" s="48">
        <f>IF(D5106="","",MIN(D5106,MAX(0,I5106-F5106)))</f>
        <v/>
      </c>
      <c r="K5106" s="48">
        <f>IF(D5106="","",MAX(0,D5106+F5106-I5106))</f>
        <v/>
      </c>
      <c r="L5106" s="18">
        <f>IF(D5106="","",IF(D5106&lt;=0,"",1+COUNTIFS($D$5106:$D$5205,"&gt;0",$E$5106:$E$5205,"&gt;"&amp;E5106)))</f>
        <v/>
      </c>
      <c r="M5106" s="18">
        <f>IF(D5106="","",IF(AND(K5106&gt;0,L5106=1),"Yes","No"))</f>
        <v/>
      </c>
      <c r="N5106" s="48">
        <f>IF(D5106="","",N5006+F5106)</f>
        <v/>
      </c>
      <c r="O5106" s="47">
        <f>IF(D5106="","",IF(AND(K5106=0,K5006&gt;0),C5106,""))</f>
        <v/>
      </c>
    </row>
    <row r="5107">
      <c r="A5107" s="49">
        <f>IF(B5107="","",DATE(YEAR('Debt Inputs'!$E$2),MONTH('Debt Inputs'!$E$2)+51,1))</f>
        <v/>
      </c>
      <c r="B5107" s="23">
        <f>IF('Debt Inputs'!A7="","",'Debt Inputs'!A7)</f>
        <v/>
      </c>
      <c r="C5107" s="24">
        <f>IF(B5107="","",IFERROR(VLOOKUP(B5107,'Debt Inputs'!$A$6:$M$105,2,FALSE),""))</f>
        <v/>
      </c>
      <c r="D5107" s="50">
        <f>IF(B5107="","",K5007)</f>
        <v/>
      </c>
      <c r="E5107" s="26">
        <f>IF(B5107="","",IFERROR(VLOOKUP(B5107,'Debt Inputs'!$A$6:$M$105,5,FALSE),0))</f>
        <v/>
      </c>
      <c r="F5107" s="50">
        <f>IF(D5107="","",IFERROR(D5107*E5107/12,0))</f>
        <v/>
      </c>
      <c r="G5107" s="50">
        <f>IF(D5107="","",MIN(IFERROR(VLOOKUP(B5107,'Debt Inputs'!$A$6:$M$105,7,FALSE),0),D5107+F5107))</f>
        <v/>
      </c>
      <c r="H5107" s="50">
        <f>IF(D5107="","",IF(L5107=1,MAX(0,'Debt Inputs'!$B$2-SUM($G$5106:$G$5205)),0))</f>
        <v/>
      </c>
      <c r="I5107" s="50">
        <f>IF(D5107="","",MIN(D5107+F5107,G5107+H5107))</f>
        <v/>
      </c>
      <c r="J5107" s="50">
        <f>IF(D5107="","",MIN(D5107,MAX(0,I5107-F5107)))</f>
        <v/>
      </c>
      <c r="K5107" s="50">
        <f>IF(D5107="","",MAX(0,D5107+F5107-I5107))</f>
        <v/>
      </c>
      <c r="L5107" s="23">
        <f>IF(D5107="","",IF(D5107&lt;=0,"",1+COUNTIFS($D$5106:$D$5205,"&gt;0",$E$5106:$E$5205,"&gt;"&amp;E5107)))</f>
        <v/>
      </c>
      <c r="M5107" s="23">
        <f>IF(D5107="","",IF(AND(K5107&gt;0,L5107=1),"Yes","No"))</f>
        <v/>
      </c>
      <c r="N5107" s="50">
        <f>IF(D5107="","",N5007+F5107)</f>
        <v/>
      </c>
      <c r="O5107" s="49">
        <f>IF(D5107="","",IF(AND(K5107=0,K5007&gt;0),C5107,""))</f>
        <v/>
      </c>
    </row>
    <row r="5108">
      <c r="A5108" s="47">
        <f>IF(B5108="","",DATE(YEAR('Debt Inputs'!$E$2),MONTH('Debt Inputs'!$E$2)+51,1))</f>
        <v/>
      </c>
      <c r="B5108" s="18">
        <f>IF('Debt Inputs'!A8="","",'Debt Inputs'!A8)</f>
        <v/>
      </c>
      <c r="C5108" s="19">
        <f>IF(B5108="","",IFERROR(VLOOKUP(B5108,'Debt Inputs'!$A$6:$M$105,2,FALSE),""))</f>
        <v/>
      </c>
      <c r="D5108" s="48">
        <f>IF(B5108="","",K5008)</f>
        <v/>
      </c>
      <c r="E5108" s="21">
        <f>IF(B5108="","",IFERROR(VLOOKUP(B5108,'Debt Inputs'!$A$6:$M$105,5,FALSE),0))</f>
        <v/>
      </c>
      <c r="F5108" s="48">
        <f>IF(D5108="","",IFERROR(D5108*E5108/12,0))</f>
        <v/>
      </c>
      <c r="G5108" s="48">
        <f>IF(D5108="","",MIN(IFERROR(VLOOKUP(B5108,'Debt Inputs'!$A$6:$M$105,7,FALSE),0),D5108+F5108))</f>
        <v/>
      </c>
      <c r="H5108" s="48">
        <f>IF(D5108="","",IF(L5108=1,MAX(0,'Debt Inputs'!$B$2-SUM($G$5106:$G$5205)),0))</f>
        <v/>
      </c>
      <c r="I5108" s="48">
        <f>IF(D5108="","",MIN(D5108+F5108,G5108+H5108))</f>
        <v/>
      </c>
      <c r="J5108" s="48">
        <f>IF(D5108="","",MIN(D5108,MAX(0,I5108-F5108)))</f>
        <v/>
      </c>
      <c r="K5108" s="48">
        <f>IF(D5108="","",MAX(0,D5108+F5108-I5108))</f>
        <v/>
      </c>
      <c r="L5108" s="18">
        <f>IF(D5108="","",IF(D5108&lt;=0,"",1+COUNTIFS($D$5106:$D$5205,"&gt;0",$E$5106:$E$5205,"&gt;"&amp;E5108)))</f>
        <v/>
      </c>
      <c r="M5108" s="18">
        <f>IF(D5108="","",IF(AND(K5108&gt;0,L5108=1),"Yes","No"))</f>
        <v/>
      </c>
      <c r="N5108" s="48">
        <f>IF(D5108="","",N5008+F5108)</f>
        <v/>
      </c>
      <c r="O5108" s="47">
        <f>IF(D5108="","",IF(AND(K5108=0,K5008&gt;0),C5108,""))</f>
        <v/>
      </c>
    </row>
    <row r="5109">
      <c r="A5109" s="49">
        <f>IF(B5109="","",DATE(YEAR('Debt Inputs'!$E$2),MONTH('Debt Inputs'!$E$2)+51,1))</f>
        <v/>
      </c>
      <c r="B5109" s="23">
        <f>IF('Debt Inputs'!A9="","",'Debt Inputs'!A9)</f>
        <v/>
      </c>
      <c r="C5109" s="24">
        <f>IF(B5109="","",IFERROR(VLOOKUP(B5109,'Debt Inputs'!$A$6:$M$105,2,FALSE),""))</f>
        <v/>
      </c>
      <c r="D5109" s="50">
        <f>IF(B5109="","",K5009)</f>
        <v/>
      </c>
      <c r="E5109" s="26">
        <f>IF(B5109="","",IFERROR(VLOOKUP(B5109,'Debt Inputs'!$A$6:$M$105,5,FALSE),0))</f>
        <v/>
      </c>
      <c r="F5109" s="50">
        <f>IF(D5109="","",IFERROR(D5109*E5109/12,0))</f>
        <v/>
      </c>
      <c r="G5109" s="50">
        <f>IF(D5109="","",MIN(IFERROR(VLOOKUP(B5109,'Debt Inputs'!$A$6:$M$105,7,FALSE),0),D5109+F5109))</f>
        <v/>
      </c>
      <c r="H5109" s="50">
        <f>IF(D5109="","",IF(L5109=1,MAX(0,'Debt Inputs'!$B$2-SUM($G$5106:$G$5205)),0))</f>
        <v/>
      </c>
      <c r="I5109" s="50">
        <f>IF(D5109="","",MIN(D5109+F5109,G5109+H5109))</f>
        <v/>
      </c>
      <c r="J5109" s="50">
        <f>IF(D5109="","",MIN(D5109,MAX(0,I5109-F5109)))</f>
        <v/>
      </c>
      <c r="K5109" s="50">
        <f>IF(D5109="","",MAX(0,D5109+F5109-I5109))</f>
        <v/>
      </c>
      <c r="L5109" s="23">
        <f>IF(D5109="","",IF(D5109&lt;=0,"",1+COUNTIFS($D$5106:$D$5205,"&gt;0",$E$5106:$E$5205,"&gt;"&amp;E5109)))</f>
        <v/>
      </c>
      <c r="M5109" s="23">
        <f>IF(D5109="","",IF(AND(K5109&gt;0,L5109=1),"Yes","No"))</f>
        <v/>
      </c>
      <c r="N5109" s="50">
        <f>IF(D5109="","",N5009+F5109)</f>
        <v/>
      </c>
      <c r="O5109" s="49">
        <f>IF(D5109="","",IF(AND(K5109=0,K5009&gt;0),C5109,""))</f>
        <v/>
      </c>
    </row>
    <row r="5110">
      <c r="A5110" s="47">
        <f>IF(B5110="","",DATE(YEAR('Debt Inputs'!$E$2),MONTH('Debt Inputs'!$E$2)+51,1))</f>
        <v/>
      </c>
      <c r="B5110" s="18">
        <f>IF('Debt Inputs'!A10="","",'Debt Inputs'!A10)</f>
        <v/>
      </c>
      <c r="C5110" s="19">
        <f>IF(B5110="","",IFERROR(VLOOKUP(B5110,'Debt Inputs'!$A$6:$M$105,2,FALSE),""))</f>
        <v/>
      </c>
      <c r="D5110" s="48">
        <f>IF(B5110="","",K5010)</f>
        <v/>
      </c>
      <c r="E5110" s="21">
        <f>IF(B5110="","",IFERROR(VLOOKUP(B5110,'Debt Inputs'!$A$6:$M$105,5,FALSE),0))</f>
        <v/>
      </c>
      <c r="F5110" s="48">
        <f>IF(D5110="","",IFERROR(D5110*E5110/12,0))</f>
        <v/>
      </c>
      <c r="G5110" s="48">
        <f>IF(D5110="","",MIN(IFERROR(VLOOKUP(B5110,'Debt Inputs'!$A$6:$M$105,7,FALSE),0),D5110+F5110))</f>
        <v/>
      </c>
      <c r="H5110" s="48">
        <f>IF(D5110="","",IF(L5110=1,MAX(0,'Debt Inputs'!$B$2-SUM($G$5106:$G$5205)),0))</f>
        <v/>
      </c>
      <c r="I5110" s="48">
        <f>IF(D5110="","",MIN(D5110+F5110,G5110+H5110))</f>
        <v/>
      </c>
      <c r="J5110" s="48">
        <f>IF(D5110="","",MIN(D5110,MAX(0,I5110-F5110)))</f>
        <v/>
      </c>
      <c r="K5110" s="48">
        <f>IF(D5110="","",MAX(0,D5110+F5110-I5110))</f>
        <v/>
      </c>
      <c r="L5110" s="18">
        <f>IF(D5110="","",IF(D5110&lt;=0,"",1+COUNTIFS($D$5106:$D$5205,"&gt;0",$E$5106:$E$5205,"&gt;"&amp;E5110)))</f>
        <v/>
      </c>
      <c r="M5110" s="18">
        <f>IF(D5110="","",IF(AND(K5110&gt;0,L5110=1),"Yes","No"))</f>
        <v/>
      </c>
      <c r="N5110" s="48">
        <f>IF(D5110="","",N5010+F5110)</f>
        <v/>
      </c>
      <c r="O5110" s="47">
        <f>IF(D5110="","",IF(AND(K5110=0,K5010&gt;0),C5110,""))</f>
        <v/>
      </c>
    </row>
    <row r="5111">
      <c r="A5111" s="49">
        <f>IF(B5111="","",DATE(YEAR('Debt Inputs'!$E$2),MONTH('Debt Inputs'!$E$2)+51,1))</f>
        <v/>
      </c>
      <c r="B5111" s="23">
        <f>IF('Debt Inputs'!A11="","",'Debt Inputs'!A11)</f>
        <v/>
      </c>
      <c r="C5111" s="24">
        <f>IF(B5111="","",IFERROR(VLOOKUP(B5111,'Debt Inputs'!$A$6:$M$105,2,FALSE),""))</f>
        <v/>
      </c>
      <c r="D5111" s="50">
        <f>IF(B5111="","",K5011)</f>
        <v/>
      </c>
      <c r="E5111" s="26">
        <f>IF(B5111="","",IFERROR(VLOOKUP(B5111,'Debt Inputs'!$A$6:$M$105,5,FALSE),0))</f>
        <v/>
      </c>
      <c r="F5111" s="50">
        <f>IF(D5111="","",IFERROR(D5111*E5111/12,0))</f>
        <v/>
      </c>
      <c r="G5111" s="50">
        <f>IF(D5111="","",MIN(IFERROR(VLOOKUP(B5111,'Debt Inputs'!$A$6:$M$105,7,FALSE),0),D5111+F5111))</f>
        <v/>
      </c>
      <c r="H5111" s="50">
        <f>IF(D5111="","",IF(L5111=1,MAX(0,'Debt Inputs'!$B$2-SUM($G$5106:$G$5205)),0))</f>
        <v/>
      </c>
      <c r="I5111" s="50">
        <f>IF(D5111="","",MIN(D5111+F5111,G5111+H5111))</f>
        <v/>
      </c>
      <c r="J5111" s="50">
        <f>IF(D5111="","",MIN(D5111,MAX(0,I5111-F5111)))</f>
        <v/>
      </c>
      <c r="K5111" s="50">
        <f>IF(D5111="","",MAX(0,D5111+F5111-I5111))</f>
        <v/>
      </c>
      <c r="L5111" s="23">
        <f>IF(D5111="","",IF(D5111&lt;=0,"",1+COUNTIFS($D$5106:$D$5205,"&gt;0",$E$5106:$E$5205,"&gt;"&amp;E5111)))</f>
        <v/>
      </c>
      <c r="M5111" s="23">
        <f>IF(D5111="","",IF(AND(K5111&gt;0,L5111=1),"Yes","No"))</f>
        <v/>
      </c>
      <c r="N5111" s="50">
        <f>IF(D5111="","",N5011+F5111)</f>
        <v/>
      </c>
      <c r="O5111" s="49">
        <f>IF(D5111="","",IF(AND(K5111=0,K5011&gt;0),C5111,""))</f>
        <v/>
      </c>
    </row>
    <row r="5112">
      <c r="A5112" s="47">
        <f>IF(B5112="","",DATE(YEAR('Debt Inputs'!$E$2),MONTH('Debt Inputs'!$E$2)+51,1))</f>
        <v/>
      </c>
      <c r="B5112" s="18">
        <f>IF('Debt Inputs'!A12="","",'Debt Inputs'!A12)</f>
        <v/>
      </c>
      <c r="C5112" s="19">
        <f>IF(B5112="","",IFERROR(VLOOKUP(B5112,'Debt Inputs'!$A$6:$M$105,2,FALSE),""))</f>
        <v/>
      </c>
      <c r="D5112" s="48">
        <f>IF(B5112="","",K5012)</f>
        <v/>
      </c>
      <c r="E5112" s="21">
        <f>IF(B5112="","",IFERROR(VLOOKUP(B5112,'Debt Inputs'!$A$6:$M$105,5,FALSE),0))</f>
        <v/>
      </c>
      <c r="F5112" s="48">
        <f>IF(D5112="","",IFERROR(D5112*E5112/12,0))</f>
        <v/>
      </c>
      <c r="G5112" s="48">
        <f>IF(D5112="","",MIN(IFERROR(VLOOKUP(B5112,'Debt Inputs'!$A$6:$M$105,7,FALSE),0),D5112+F5112))</f>
        <v/>
      </c>
      <c r="H5112" s="48">
        <f>IF(D5112="","",IF(L5112=1,MAX(0,'Debt Inputs'!$B$2-SUM($G$5106:$G$5205)),0))</f>
        <v/>
      </c>
      <c r="I5112" s="48">
        <f>IF(D5112="","",MIN(D5112+F5112,G5112+H5112))</f>
        <v/>
      </c>
      <c r="J5112" s="48">
        <f>IF(D5112="","",MIN(D5112,MAX(0,I5112-F5112)))</f>
        <v/>
      </c>
      <c r="K5112" s="48">
        <f>IF(D5112="","",MAX(0,D5112+F5112-I5112))</f>
        <v/>
      </c>
      <c r="L5112" s="18">
        <f>IF(D5112="","",IF(D5112&lt;=0,"",1+COUNTIFS($D$5106:$D$5205,"&gt;0",$E$5106:$E$5205,"&gt;"&amp;E5112)))</f>
        <v/>
      </c>
      <c r="M5112" s="18">
        <f>IF(D5112="","",IF(AND(K5112&gt;0,L5112=1),"Yes","No"))</f>
        <v/>
      </c>
      <c r="N5112" s="48">
        <f>IF(D5112="","",N5012+F5112)</f>
        <v/>
      </c>
      <c r="O5112" s="47">
        <f>IF(D5112="","",IF(AND(K5112=0,K5012&gt;0),C5112,""))</f>
        <v/>
      </c>
    </row>
    <row r="5113">
      <c r="A5113" s="49">
        <f>IF(B5113="","",DATE(YEAR('Debt Inputs'!$E$2),MONTH('Debt Inputs'!$E$2)+51,1))</f>
        <v/>
      </c>
      <c r="B5113" s="23">
        <f>IF('Debt Inputs'!A13="","",'Debt Inputs'!A13)</f>
        <v/>
      </c>
      <c r="C5113" s="24">
        <f>IF(B5113="","",IFERROR(VLOOKUP(B5113,'Debt Inputs'!$A$6:$M$105,2,FALSE),""))</f>
        <v/>
      </c>
      <c r="D5113" s="50">
        <f>IF(B5113="","",K5013)</f>
        <v/>
      </c>
      <c r="E5113" s="26">
        <f>IF(B5113="","",IFERROR(VLOOKUP(B5113,'Debt Inputs'!$A$6:$M$105,5,FALSE),0))</f>
        <v/>
      </c>
      <c r="F5113" s="50">
        <f>IF(D5113="","",IFERROR(D5113*E5113/12,0))</f>
        <v/>
      </c>
      <c r="G5113" s="50">
        <f>IF(D5113="","",MIN(IFERROR(VLOOKUP(B5113,'Debt Inputs'!$A$6:$M$105,7,FALSE),0),D5113+F5113))</f>
        <v/>
      </c>
      <c r="H5113" s="50">
        <f>IF(D5113="","",IF(L5113=1,MAX(0,'Debt Inputs'!$B$2-SUM($G$5106:$G$5205)),0))</f>
        <v/>
      </c>
      <c r="I5113" s="50">
        <f>IF(D5113="","",MIN(D5113+F5113,G5113+H5113))</f>
        <v/>
      </c>
      <c r="J5113" s="50">
        <f>IF(D5113="","",MIN(D5113,MAX(0,I5113-F5113)))</f>
        <v/>
      </c>
      <c r="K5113" s="50">
        <f>IF(D5113="","",MAX(0,D5113+F5113-I5113))</f>
        <v/>
      </c>
      <c r="L5113" s="23">
        <f>IF(D5113="","",IF(D5113&lt;=0,"",1+COUNTIFS($D$5106:$D$5205,"&gt;0",$E$5106:$E$5205,"&gt;"&amp;E5113)))</f>
        <v/>
      </c>
      <c r="M5113" s="23">
        <f>IF(D5113="","",IF(AND(K5113&gt;0,L5113=1),"Yes","No"))</f>
        <v/>
      </c>
      <c r="N5113" s="50">
        <f>IF(D5113="","",N5013+F5113)</f>
        <v/>
      </c>
      <c r="O5113" s="49">
        <f>IF(D5113="","",IF(AND(K5113=0,K5013&gt;0),C5113,""))</f>
        <v/>
      </c>
    </row>
    <row r="5114">
      <c r="A5114" s="47">
        <f>IF(B5114="","",DATE(YEAR('Debt Inputs'!$E$2),MONTH('Debt Inputs'!$E$2)+51,1))</f>
        <v/>
      </c>
      <c r="B5114" s="18">
        <f>IF('Debt Inputs'!A14="","",'Debt Inputs'!A14)</f>
        <v/>
      </c>
      <c r="C5114" s="19">
        <f>IF(B5114="","",IFERROR(VLOOKUP(B5114,'Debt Inputs'!$A$6:$M$105,2,FALSE),""))</f>
        <v/>
      </c>
      <c r="D5114" s="48">
        <f>IF(B5114="","",K5014)</f>
        <v/>
      </c>
      <c r="E5114" s="21">
        <f>IF(B5114="","",IFERROR(VLOOKUP(B5114,'Debt Inputs'!$A$6:$M$105,5,FALSE),0))</f>
        <v/>
      </c>
      <c r="F5114" s="48">
        <f>IF(D5114="","",IFERROR(D5114*E5114/12,0))</f>
        <v/>
      </c>
      <c r="G5114" s="48">
        <f>IF(D5114="","",MIN(IFERROR(VLOOKUP(B5114,'Debt Inputs'!$A$6:$M$105,7,FALSE),0),D5114+F5114))</f>
        <v/>
      </c>
      <c r="H5114" s="48">
        <f>IF(D5114="","",IF(L5114=1,MAX(0,'Debt Inputs'!$B$2-SUM($G$5106:$G$5205)),0))</f>
        <v/>
      </c>
      <c r="I5114" s="48">
        <f>IF(D5114="","",MIN(D5114+F5114,G5114+H5114))</f>
        <v/>
      </c>
      <c r="J5114" s="48">
        <f>IF(D5114="","",MIN(D5114,MAX(0,I5114-F5114)))</f>
        <v/>
      </c>
      <c r="K5114" s="48">
        <f>IF(D5114="","",MAX(0,D5114+F5114-I5114))</f>
        <v/>
      </c>
      <c r="L5114" s="18">
        <f>IF(D5114="","",IF(D5114&lt;=0,"",1+COUNTIFS($D$5106:$D$5205,"&gt;0",$E$5106:$E$5205,"&gt;"&amp;E5114)))</f>
        <v/>
      </c>
      <c r="M5114" s="18">
        <f>IF(D5114="","",IF(AND(K5114&gt;0,L5114=1),"Yes","No"))</f>
        <v/>
      </c>
      <c r="N5114" s="48">
        <f>IF(D5114="","",N5014+F5114)</f>
        <v/>
      </c>
      <c r="O5114" s="47">
        <f>IF(D5114="","",IF(AND(K5114=0,K5014&gt;0),C5114,""))</f>
        <v/>
      </c>
    </row>
    <row r="5115">
      <c r="A5115" s="49">
        <f>IF(B5115="","",DATE(YEAR('Debt Inputs'!$E$2),MONTH('Debt Inputs'!$E$2)+51,1))</f>
        <v/>
      </c>
      <c r="B5115" s="23">
        <f>IF('Debt Inputs'!A15="","",'Debt Inputs'!A15)</f>
        <v/>
      </c>
      <c r="C5115" s="24">
        <f>IF(B5115="","",IFERROR(VLOOKUP(B5115,'Debt Inputs'!$A$6:$M$105,2,FALSE),""))</f>
        <v/>
      </c>
      <c r="D5115" s="50">
        <f>IF(B5115="","",K5015)</f>
        <v/>
      </c>
      <c r="E5115" s="26">
        <f>IF(B5115="","",IFERROR(VLOOKUP(B5115,'Debt Inputs'!$A$6:$M$105,5,FALSE),0))</f>
        <v/>
      </c>
      <c r="F5115" s="50">
        <f>IF(D5115="","",IFERROR(D5115*E5115/12,0))</f>
        <v/>
      </c>
      <c r="G5115" s="50">
        <f>IF(D5115="","",MIN(IFERROR(VLOOKUP(B5115,'Debt Inputs'!$A$6:$M$105,7,FALSE),0),D5115+F5115))</f>
        <v/>
      </c>
      <c r="H5115" s="50">
        <f>IF(D5115="","",IF(L5115=1,MAX(0,'Debt Inputs'!$B$2-SUM($G$5106:$G$5205)),0))</f>
        <v/>
      </c>
      <c r="I5115" s="50">
        <f>IF(D5115="","",MIN(D5115+F5115,G5115+H5115))</f>
        <v/>
      </c>
      <c r="J5115" s="50">
        <f>IF(D5115="","",MIN(D5115,MAX(0,I5115-F5115)))</f>
        <v/>
      </c>
      <c r="K5115" s="50">
        <f>IF(D5115="","",MAX(0,D5115+F5115-I5115))</f>
        <v/>
      </c>
      <c r="L5115" s="23">
        <f>IF(D5115="","",IF(D5115&lt;=0,"",1+COUNTIFS($D$5106:$D$5205,"&gt;0",$E$5106:$E$5205,"&gt;"&amp;E5115)))</f>
        <v/>
      </c>
      <c r="M5115" s="23">
        <f>IF(D5115="","",IF(AND(K5115&gt;0,L5115=1),"Yes","No"))</f>
        <v/>
      </c>
      <c r="N5115" s="50">
        <f>IF(D5115="","",N5015+F5115)</f>
        <v/>
      </c>
      <c r="O5115" s="49">
        <f>IF(D5115="","",IF(AND(K5115=0,K5015&gt;0),C5115,""))</f>
        <v/>
      </c>
    </row>
    <row r="5116">
      <c r="A5116" s="47">
        <f>IF(B5116="","",DATE(YEAR('Debt Inputs'!$E$2),MONTH('Debt Inputs'!$E$2)+51,1))</f>
        <v/>
      </c>
      <c r="B5116" s="18">
        <f>IF('Debt Inputs'!A16="","",'Debt Inputs'!A16)</f>
        <v/>
      </c>
      <c r="C5116" s="19">
        <f>IF(B5116="","",IFERROR(VLOOKUP(B5116,'Debt Inputs'!$A$6:$M$105,2,FALSE),""))</f>
        <v/>
      </c>
      <c r="D5116" s="48">
        <f>IF(B5116="","",K5016)</f>
        <v/>
      </c>
      <c r="E5116" s="21">
        <f>IF(B5116="","",IFERROR(VLOOKUP(B5116,'Debt Inputs'!$A$6:$M$105,5,FALSE),0))</f>
        <v/>
      </c>
      <c r="F5116" s="48">
        <f>IF(D5116="","",IFERROR(D5116*E5116/12,0))</f>
        <v/>
      </c>
      <c r="G5116" s="48">
        <f>IF(D5116="","",MIN(IFERROR(VLOOKUP(B5116,'Debt Inputs'!$A$6:$M$105,7,FALSE),0),D5116+F5116))</f>
        <v/>
      </c>
      <c r="H5116" s="48">
        <f>IF(D5116="","",IF(L5116=1,MAX(0,'Debt Inputs'!$B$2-SUM($G$5106:$G$5205)),0))</f>
        <v/>
      </c>
      <c r="I5116" s="48">
        <f>IF(D5116="","",MIN(D5116+F5116,G5116+H5116))</f>
        <v/>
      </c>
      <c r="J5116" s="48">
        <f>IF(D5116="","",MIN(D5116,MAX(0,I5116-F5116)))</f>
        <v/>
      </c>
      <c r="K5116" s="48">
        <f>IF(D5116="","",MAX(0,D5116+F5116-I5116))</f>
        <v/>
      </c>
      <c r="L5116" s="18">
        <f>IF(D5116="","",IF(D5116&lt;=0,"",1+COUNTIFS($D$5106:$D$5205,"&gt;0",$E$5106:$E$5205,"&gt;"&amp;E5116)))</f>
        <v/>
      </c>
      <c r="M5116" s="18">
        <f>IF(D5116="","",IF(AND(K5116&gt;0,L5116=1),"Yes","No"))</f>
        <v/>
      </c>
      <c r="N5116" s="48">
        <f>IF(D5116="","",N5016+F5116)</f>
        <v/>
      </c>
      <c r="O5116" s="47">
        <f>IF(D5116="","",IF(AND(K5116=0,K5016&gt;0),C5116,""))</f>
        <v/>
      </c>
    </row>
    <row r="5117">
      <c r="A5117" s="49">
        <f>IF(B5117="","",DATE(YEAR('Debt Inputs'!$E$2),MONTH('Debt Inputs'!$E$2)+51,1))</f>
        <v/>
      </c>
      <c r="B5117" s="23">
        <f>IF('Debt Inputs'!A17="","",'Debt Inputs'!A17)</f>
        <v/>
      </c>
      <c r="C5117" s="24">
        <f>IF(B5117="","",IFERROR(VLOOKUP(B5117,'Debt Inputs'!$A$6:$M$105,2,FALSE),""))</f>
        <v/>
      </c>
      <c r="D5117" s="50">
        <f>IF(B5117="","",K5017)</f>
        <v/>
      </c>
      <c r="E5117" s="26">
        <f>IF(B5117="","",IFERROR(VLOOKUP(B5117,'Debt Inputs'!$A$6:$M$105,5,FALSE),0))</f>
        <v/>
      </c>
      <c r="F5117" s="50">
        <f>IF(D5117="","",IFERROR(D5117*E5117/12,0))</f>
        <v/>
      </c>
      <c r="G5117" s="50">
        <f>IF(D5117="","",MIN(IFERROR(VLOOKUP(B5117,'Debt Inputs'!$A$6:$M$105,7,FALSE),0),D5117+F5117))</f>
        <v/>
      </c>
      <c r="H5117" s="50">
        <f>IF(D5117="","",IF(L5117=1,MAX(0,'Debt Inputs'!$B$2-SUM($G$5106:$G$5205)),0))</f>
        <v/>
      </c>
      <c r="I5117" s="50">
        <f>IF(D5117="","",MIN(D5117+F5117,G5117+H5117))</f>
        <v/>
      </c>
      <c r="J5117" s="50">
        <f>IF(D5117="","",MIN(D5117,MAX(0,I5117-F5117)))</f>
        <v/>
      </c>
      <c r="K5117" s="50">
        <f>IF(D5117="","",MAX(0,D5117+F5117-I5117))</f>
        <v/>
      </c>
      <c r="L5117" s="23">
        <f>IF(D5117="","",IF(D5117&lt;=0,"",1+COUNTIFS($D$5106:$D$5205,"&gt;0",$E$5106:$E$5205,"&gt;"&amp;E5117)))</f>
        <v/>
      </c>
      <c r="M5117" s="23">
        <f>IF(D5117="","",IF(AND(K5117&gt;0,L5117=1),"Yes","No"))</f>
        <v/>
      </c>
      <c r="N5117" s="50">
        <f>IF(D5117="","",N5017+F5117)</f>
        <v/>
      </c>
      <c r="O5117" s="49">
        <f>IF(D5117="","",IF(AND(K5117=0,K5017&gt;0),C5117,""))</f>
        <v/>
      </c>
    </row>
    <row r="5118">
      <c r="A5118" s="47">
        <f>IF(B5118="","",DATE(YEAR('Debt Inputs'!$E$2),MONTH('Debt Inputs'!$E$2)+51,1))</f>
        <v/>
      </c>
      <c r="B5118" s="18">
        <f>IF('Debt Inputs'!A18="","",'Debt Inputs'!A18)</f>
        <v/>
      </c>
      <c r="C5118" s="19">
        <f>IF(B5118="","",IFERROR(VLOOKUP(B5118,'Debt Inputs'!$A$6:$M$105,2,FALSE),""))</f>
        <v/>
      </c>
      <c r="D5118" s="48">
        <f>IF(B5118="","",K5018)</f>
        <v/>
      </c>
      <c r="E5118" s="21">
        <f>IF(B5118="","",IFERROR(VLOOKUP(B5118,'Debt Inputs'!$A$6:$M$105,5,FALSE),0))</f>
        <v/>
      </c>
      <c r="F5118" s="48">
        <f>IF(D5118="","",IFERROR(D5118*E5118/12,0))</f>
        <v/>
      </c>
      <c r="G5118" s="48">
        <f>IF(D5118="","",MIN(IFERROR(VLOOKUP(B5118,'Debt Inputs'!$A$6:$M$105,7,FALSE),0),D5118+F5118))</f>
        <v/>
      </c>
      <c r="H5118" s="48">
        <f>IF(D5118="","",IF(L5118=1,MAX(0,'Debt Inputs'!$B$2-SUM($G$5106:$G$5205)),0))</f>
        <v/>
      </c>
      <c r="I5118" s="48">
        <f>IF(D5118="","",MIN(D5118+F5118,G5118+H5118))</f>
        <v/>
      </c>
      <c r="J5118" s="48">
        <f>IF(D5118="","",MIN(D5118,MAX(0,I5118-F5118)))</f>
        <v/>
      </c>
      <c r="K5118" s="48">
        <f>IF(D5118="","",MAX(0,D5118+F5118-I5118))</f>
        <v/>
      </c>
      <c r="L5118" s="18">
        <f>IF(D5118="","",IF(D5118&lt;=0,"",1+COUNTIFS($D$5106:$D$5205,"&gt;0",$E$5106:$E$5205,"&gt;"&amp;E5118)))</f>
        <v/>
      </c>
      <c r="M5118" s="18">
        <f>IF(D5118="","",IF(AND(K5118&gt;0,L5118=1),"Yes","No"))</f>
        <v/>
      </c>
      <c r="N5118" s="48">
        <f>IF(D5118="","",N5018+F5118)</f>
        <v/>
      </c>
      <c r="O5118" s="47">
        <f>IF(D5118="","",IF(AND(K5118=0,K5018&gt;0),C5118,""))</f>
        <v/>
      </c>
    </row>
    <row r="5119">
      <c r="A5119" s="49">
        <f>IF(B5119="","",DATE(YEAR('Debt Inputs'!$E$2),MONTH('Debt Inputs'!$E$2)+51,1))</f>
        <v/>
      </c>
      <c r="B5119" s="23">
        <f>IF('Debt Inputs'!A19="","",'Debt Inputs'!A19)</f>
        <v/>
      </c>
      <c r="C5119" s="24">
        <f>IF(B5119="","",IFERROR(VLOOKUP(B5119,'Debt Inputs'!$A$6:$M$105,2,FALSE),""))</f>
        <v/>
      </c>
      <c r="D5119" s="50">
        <f>IF(B5119="","",K5019)</f>
        <v/>
      </c>
      <c r="E5119" s="26">
        <f>IF(B5119="","",IFERROR(VLOOKUP(B5119,'Debt Inputs'!$A$6:$M$105,5,FALSE),0))</f>
        <v/>
      </c>
      <c r="F5119" s="50">
        <f>IF(D5119="","",IFERROR(D5119*E5119/12,0))</f>
        <v/>
      </c>
      <c r="G5119" s="50">
        <f>IF(D5119="","",MIN(IFERROR(VLOOKUP(B5119,'Debt Inputs'!$A$6:$M$105,7,FALSE),0),D5119+F5119))</f>
        <v/>
      </c>
      <c r="H5119" s="50">
        <f>IF(D5119="","",IF(L5119=1,MAX(0,'Debt Inputs'!$B$2-SUM($G$5106:$G$5205)),0))</f>
        <v/>
      </c>
      <c r="I5119" s="50">
        <f>IF(D5119="","",MIN(D5119+F5119,G5119+H5119))</f>
        <v/>
      </c>
      <c r="J5119" s="50">
        <f>IF(D5119="","",MIN(D5119,MAX(0,I5119-F5119)))</f>
        <v/>
      </c>
      <c r="K5119" s="50">
        <f>IF(D5119="","",MAX(0,D5119+F5119-I5119))</f>
        <v/>
      </c>
      <c r="L5119" s="23">
        <f>IF(D5119="","",IF(D5119&lt;=0,"",1+COUNTIFS($D$5106:$D$5205,"&gt;0",$E$5106:$E$5205,"&gt;"&amp;E5119)))</f>
        <v/>
      </c>
      <c r="M5119" s="23">
        <f>IF(D5119="","",IF(AND(K5119&gt;0,L5119=1),"Yes","No"))</f>
        <v/>
      </c>
      <c r="N5119" s="50">
        <f>IF(D5119="","",N5019+F5119)</f>
        <v/>
      </c>
      <c r="O5119" s="49">
        <f>IF(D5119="","",IF(AND(K5119=0,K5019&gt;0),C5119,""))</f>
        <v/>
      </c>
    </row>
    <row r="5120">
      <c r="A5120" s="47">
        <f>IF(B5120="","",DATE(YEAR('Debt Inputs'!$E$2),MONTH('Debt Inputs'!$E$2)+51,1))</f>
        <v/>
      </c>
      <c r="B5120" s="18">
        <f>IF('Debt Inputs'!A20="","",'Debt Inputs'!A20)</f>
        <v/>
      </c>
      <c r="C5120" s="19">
        <f>IF(B5120="","",IFERROR(VLOOKUP(B5120,'Debt Inputs'!$A$6:$M$105,2,FALSE),""))</f>
        <v/>
      </c>
      <c r="D5120" s="48">
        <f>IF(B5120="","",K5020)</f>
        <v/>
      </c>
      <c r="E5120" s="21">
        <f>IF(B5120="","",IFERROR(VLOOKUP(B5120,'Debt Inputs'!$A$6:$M$105,5,FALSE),0))</f>
        <v/>
      </c>
      <c r="F5120" s="48">
        <f>IF(D5120="","",IFERROR(D5120*E5120/12,0))</f>
        <v/>
      </c>
      <c r="G5120" s="48">
        <f>IF(D5120="","",MIN(IFERROR(VLOOKUP(B5120,'Debt Inputs'!$A$6:$M$105,7,FALSE),0),D5120+F5120))</f>
        <v/>
      </c>
      <c r="H5120" s="48">
        <f>IF(D5120="","",IF(L5120=1,MAX(0,'Debt Inputs'!$B$2-SUM($G$5106:$G$5205)),0))</f>
        <v/>
      </c>
      <c r="I5120" s="48">
        <f>IF(D5120="","",MIN(D5120+F5120,G5120+H5120))</f>
        <v/>
      </c>
      <c r="J5120" s="48">
        <f>IF(D5120="","",MIN(D5120,MAX(0,I5120-F5120)))</f>
        <v/>
      </c>
      <c r="K5120" s="48">
        <f>IF(D5120="","",MAX(0,D5120+F5120-I5120))</f>
        <v/>
      </c>
      <c r="L5120" s="18">
        <f>IF(D5120="","",IF(D5120&lt;=0,"",1+COUNTIFS($D$5106:$D$5205,"&gt;0",$E$5106:$E$5205,"&gt;"&amp;E5120)))</f>
        <v/>
      </c>
      <c r="M5120" s="18">
        <f>IF(D5120="","",IF(AND(K5120&gt;0,L5120=1),"Yes","No"))</f>
        <v/>
      </c>
      <c r="N5120" s="48">
        <f>IF(D5120="","",N5020+F5120)</f>
        <v/>
      </c>
      <c r="O5120" s="47">
        <f>IF(D5120="","",IF(AND(K5120=0,K5020&gt;0),C5120,""))</f>
        <v/>
      </c>
    </row>
    <row r="5121">
      <c r="A5121" s="49">
        <f>IF(B5121="","",DATE(YEAR('Debt Inputs'!$E$2),MONTH('Debt Inputs'!$E$2)+51,1))</f>
        <v/>
      </c>
      <c r="B5121" s="23">
        <f>IF('Debt Inputs'!A21="","",'Debt Inputs'!A21)</f>
        <v/>
      </c>
      <c r="C5121" s="24">
        <f>IF(B5121="","",IFERROR(VLOOKUP(B5121,'Debt Inputs'!$A$6:$M$105,2,FALSE),""))</f>
        <v/>
      </c>
      <c r="D5121" s="50">
        <f>IF(B5121="","",K5021)</f>
        <v/>
      </c>
      <c r="E5121" s="26">
        <f>IF(B5121="","",IFERROR(VLOOKUP(B5121,'Debt Inputs'!$A$6:$M$105,5,FALSE),0))</f>
        <v/>
      </c>
      <c r="F5121" s="50">
        <f>IF(D5121="","",IFERROR(D5121*E5121/12,0))</f>
        <v/>
      </c>
      <c r="G5121" s="50">
        <f>IF(D5121="","",MIN(IFERROR(VLOOKUP(B5121,'Debt Inputs'!$A$6:$M$105,7,FALSE),0),D5121+F5121))</f>
        <v/>
      </c>
      <c r="H5121" s="50">
        <f>IF(D5121="","",IF(L5121=1,MAX(0,'Debt Inputs'!$B$2-SUM($G$5106:$G$5205)),0))</f>
        <v/>
      </c>
      <c r="I5121" s="50">
        <f>IF(D5121="","",MIN(D5121+F5121,G5121+H5121))</f>
        <v/>
      </c>
      <c r="J5121" s="50">
        <f>IF(D5121="","",MIN(D5121,MAX(0,I5121-F5121)))</f>
        <v/>
      </c>
      <c r="K5121" s="50">
        <f>IF(D5121="","",MAX(0,D5121+F5121-I5121))</f>
        <v/>
      </c>
      <c r="L5121" s="23">
        <f>IF(D5121="","",IF(D5121&lt;=0,"",1+COUNTIFS($D$5106:$D$5205,"&gt;0",$E$5106:$E$5205,"&gt;"&amp;E5121)))</f>
        <v/>
      </c>
      <c r="M5121" s="23">
        <f>IF(D5121="","",IF(AND(K5121&gt;0,L5121=1),"Yes","No"))</f>
        <v/>
      </c>
      <c r="N5121" s="50">
        <f>IF(D5121="","",N5021+F5121)</f>
        <v/>
      </c>
      <c r="O5121" s="49">
        <f>IF(D5121="","",IF(AND(K5121=0,K5021&gt;0),C5121,""))</f>
        <v/>
      </c>
    </row>
    <row r="5122">
      <c r="A5122" s="47">
        <f>IF(B5122="","",DATE(YEAR('Debt Inputs'!$E$2),MONTH('Debt Inputs'!$E$2)+51,1))</f>
        <v/>
      </c>
      <c r="B5122" s="18">
        <f>IF('Debt Inputs'!A22="","",'Debt Inputs'!A22)</f>
        <v/>
      </c>
      <c r="C5122" s="19">
        <f>IF(B5122="","",IFERROR(VLOOKUP(B5122,'Debt Inputs'!$A$6:$M$105,2,FALSE),""))</f>
        <v/>
      </c>
      <c r="D5122" s="48">
        <f>IF(B5122="","",K5022)</f>
        <v/>
      </c>
      <c r="E5122" s="21">
        <f>IF(B5122="","",IFERROR(VLOOKUP(B5122,'Debt Inputs'!$A$6:$M$105,5,FALSE),0))</f>
        <v/>
      </c>
      <c r="F5122" s="48">
        <f>IF(D5122="","",IFERROR(D5122*E5122/12,0))</f>
        <v/>
      </c>
      <c r="G5122" s="48">
        <f>IF(D5122="","",MIN(IFERROR(VLOOKUP(B5122,'Debt Inputs'!$A$6:$M$105,7,FALSE),0),D5122+F5122))</f>
        <v/>
      </c>
      <c r="H5122" s="48">
        <f>IF(D5122="","",IF(L5122=1,MAX(0,'Debt Inputs'!$B$2-SUM($G$5106:$G$5205)),0))</f>
        <v/>
      </c>
      <c r="I5122" s="48">
        <f>IF(D5122="","",MIN(D5122+F5122,G5122+H5122))</f>
        <v/>
      </c>
      <c r="J5122" s="48">
        <f>IF(D5122="","",MIN(D5122,MAX(0,I5122-F5122)))</f>
        <v/>
      </c>
      <c r="K5122" s="48">
        <f>IF(D5122="","",MAX(0,D5122+F5122-I5122))</f>
        <v/>
      </c>
      <c r="L5122" s="18">
        <f>IF(D5122="","",IF(D5122&lt;=0,"",1+COUNTIFS($D$5106:$D$5205,"&gt;0",$E$5106:$E$5205,"&gt;"&amp;E5122)))</f>
        <v/>
      </c>
      <c r="M5122" s="18">
        <f>IF(D5122="","",IF(AND(K5122&gt;0,L5122=1),"Yes","No"))</f>
        <v/>
      </c>
      <c r="N5122" s="48">
        <f>IF(D5122="","",N5022+F5122)</f>
        <v/>
      </c>
      <c r="O5122" s="47">
        <f>IF(D5122="","",IF(AND(K5122=0,K5022&gt;0),C5122,""))</f>
        <v/>
      </c>
    </row>
    <row r="5123">
      <c r="A5123" s="49">
        <f>IF(B5123="","",DATE(YEAR('Debt Inputs'!$E$2),MONTH('Debt Inputs'!$E$2)+51,1))</f>
        <v/>
      </c>
      <c r="B5123" s="23">
        <f>IF('Debt Inputs'!A23="","",'Debt Inputs'!A23)</f>
        <v/>
      </c>
      <c r="C5123" s="24">
        <f>IF(B5123="","",IFERROR(VLOOKUP(B5123,'Debt Inputs'!$A$6:$M$105,2,FALSE),""))</f>
        <v/>
      </c>
      <c r="D5123" s="50">
        <f>IF(B5123="","",K5023)</f>
        <v/>
      </c>
      <c r="E5123" s="26">
        <f>IF(B5123="","",IFERROR(VLOOKUP(B5123,'Debt Inputs'!$A$6:$M$105,5,FALSE),0))</f>
        <v/>
      </c>
      <c r="F5123" s="50">
        <f>IF(D5123="","",IFERROR(D5123*E5123/12,0))</f>
        <v/>
      </c>
      <c r="G5123" s="50">
        <f>IF(D5123="","",MIN(IFERROR(VLOOKUP(B5123,'Debt Inputs'!$A$6:$M$105,7,FALSE),0),D5123+F5123))</f>
        <v/>
      </c>
      <c r="H5123" s="50">
        <f>IF(D5123="","",IF(L5123=1,MAX(0,'Debt Inputs'!$B$2-SUM($G$5106:$G$5205)),0))</f>
        <v/>
      </c>
      <c r="I5123" s="50">
        <f>IF(D5123="","",MIN(D5123+F5123,G5123+H5123))</f>
        <v/>
      </c>
      <c r="J5123" s="50">
        <f>IF(D5123="","",MIN(D5123,MAX(0,I5123-F5123)))</f>
        <v/>
      </c>
      <c r="K5123" s="50">
        <f>IF(D5123="","",MAX(0,D5123+F5123-I5123))</f>
        <v/>
      </c>
      <c r="L5123" s="23">
        <f>IF(D5123="","",IF(D5123&lt;=0,"",1+COUNTIFS($D$5106:$D$5205,"&gt;0",$E$5106:$E$5205,"&gt;"&amp;E5123)))</f>
        <v/>
      </c>
      <c r="M5123" s="23">
        <f>IF(D5123="","",IF(AND(K5123&gt;0,L5123=1),"Yes","No"))</f>
        <v/>
      </c>
      <c r="N5123" s="50">
        <f>IF(D5123="","",N5023+F5123)</f>
        <v/>
      </c>
      <c r="O5123" s="49">
        <f>IF(D5123="","",IF(AND(K5123=0,K5023&gt;0),C5123,""))</f>
        <v/>
      </c>
    </row>
    <row r="5124">
      <c r="A5124" s="47">
        <f>IF(B5124="","",DATE(YEAR('Debt Inputs'!$E$2),MONTH('Debt Inputs'!$E$2)+51,1))</f>
        <v/>
      </c>
      <c r="B5124" s="18">
        <f>IF('Debt Inputs'!A24="","",'Debt Inputs'!A24)</f>
        <v/>
      </c>
      <c r="C5124" s="19">
        <f>IF(B5124="","",IFERROR(VLOOKUP(B5124,'Debt Inputs'!$A$6:$M$105,2,FALSE),""))</f>
        <v/>
      </c>
      <c r="D5124" s="48">
        <f>IF(B5124="","",K5024)</f>
        <v/>
      </c>
      <c r="E5124" s="21">
        <f>IF(B5124="","",IFERROR(VLOOKUP(B5124,'Debt Inputs'!$A$6:$M$105,5,FALSE),0))</f>
        <v/>
      </c>
      <c r="F5124" s="48">
        <f>IF(D5124="","",IFERROR(D5124*E5124/12,0))</f>
        <v/>
      </c>
      <c r="G5124" s="48">
        <f>IF(D5124="","",MIN(IFERROR(VLOOKUP(B5124,'Debt Inputs'!$A$6:$M$105,7,FALSE),0),D5124+F5124))</f>
        <v/>
      </c>
      <c r="H5124" s="48">
        <f>IF(D5124="","",IF(L5124=1,MAX(0,'Debt Inputs'!$B$2-SUM($G$5106:$G$5205)),0))</f>
        <v/>
      </c>
      <c r="I5124" s="48">
        <f>IF(D5124="","",MIN(D5124+F5124,G5124+H5124))</f>
        <v/>
      </c>
      <c r="J5124" s="48">
        <f>IF(D5124="","",MIN(D5124,MAX(0,I5124-F5124)))</f>
        <v/>
      </c>
      <c r="K5124" s="48">
        <f>IF(D5124="","",MAX(0,D5124+F5124-I5124))</f>
        <v/>
      </c>
      <c r="L5124" s="18">
        <f>IF(D5124="","",IF(D5124&lt;=0,"",1+COUNTIFS($D$5106:$D$5205,"&gt;0",$E$5106:$E$5205,"&gt;"&amp;E5124)))</f>
        <v/>
      </c>
      <c r="M5124" s="18">
        <f>IF(D5124="","",IF(AND(K5124&gt;0,L5124=1),"Yes","No"))</f>
        <v/>
      </c>
      <c r="N5124" s="48">
        <f>IF(D5124="","",N5024+F5124)</f>
        <v/>
      </c>
      <c r="O5124" s="47">
        <f>IF(D5124="","",IF(AND(K5124=0,K5024&gt;0),C5124,""))</f>
        <v/>
      </c>
    </row>
    <row r="5125">
      <c r="A5125" s="49">
        <f>IF(B5125="","",DATE(YEAR('Debt Inputs'!$E$2),MONTH('Debt Inputs'!$E$2)+51,1))</f>
        <v/>
      </c>
      <c r="B5125" s="23">
        <f>IF('Debt Inputs'!A25="","",'Debt Inputs'!A25)</f>
        <v/>
      </c>
      <c r="C5125" s="24">
        <f>IF(B5125="","",IFERROR(VLOOKUP(B5125,'Debt Inputs'!$A$6:$M$105,2,FALSE),""))</f>
        <v/>
      </c>
      <c r="D5125" s="50">
        <f>IF(B5125="","",K5025)</f>
        <v/>
      </c>
      <c r="E5125" s="26">
        <f>IF(B5125="","",IFERROR(VLOOKUP(B5125,'Debt Inputs'!$A$6:$M$105,5,FALSE),0))</f>
        <v/>
      </c>
      <c r="F5125" s="50">
        <f>IF(D5125="","",IFERROR(D5125*E5125/12,0))</f>
        <v/>
      </c>
      <c r="G5125" s="50">
        <f>IF(D5125="","",MIN(IFERROR(VLOOKUP(B5125,'Debt Inputs'!$A$6:$M$105,7,FALSE),0),D5125+F5125))</f>
        <v/>
      </c>
      <c r="H5125" s="50">
        <f>IF(D5125="","",IF(L5125=1,MAX(0,'Debt Inputs'!$B$2-SUM($G$5106:$G$5205)),0))</f>
        <v/>
      </c>
      <c r="I5125" s="50">
        <f>IF(D5125="","",MIN(D5125+F5125,G5125+H5125))</f>
        <v/>
      </c>
      <c r="J5125" s="50">
        <f>IF(D5125="","",MIN(D5125,MAX(0,I5125-F5125)))</f>
        <v/>
      </c>
      <c r="K5125" s="50">
        <f>IF(D5125="","",MAX(0,D5125+F5125-I5125))</f>
        <v/>
      </c>
      <c r="L5125" s="23">
        <f>IF(D5125="","",IF(D5125&lt;=0,"",1+COUNTIFS($D$5106:$D$5205,"&gt;0",$E$5106:$E$5205,"&gt;"&amp;E5125)))</f>
        <v/>
      </c>
      <c r="M5125" s="23">
        <f>IF(D5125="","",IF(AND(K5125&gt;0,L5125=1),"Yes","No"))</f>
        <v/>
      </c>
      <c r="N5125" s="50">
        <f>IF(D5125="","",N5025+F5125)</f>
        <v/>
      </c>
      <c r="O5125" s="49">
        <f>IF(D5125="","",IF(AND(K5125=0,K5025&gt;0),C5125,""))</f>
        <v/>
      </c>
    </row>
    <row r="5126">
      <c r="A5126" s="47">
        <f>IF(B5126="","",DATE(YEAR('Debt Inputs'!$E$2),MONTH('Debt Inputs'!$E$2)+51,1))</f>
        <v/>
      </c>
      <c r="B5126" s="18">
        <f>IF('Debt Inputs'!A26="","",'Debt Inputs'!A26)</f>
        <v/>
      </c>
      <c r="C5126" s="19">
        <f>IF(B5126="","",IFERROR(VLOOKUP(B5126,'Debt Inputs'!$A$6:$M$105,2,FALSE),""))</f>
        <v/>
      </c>
      <c r="D5126" s="48">
        <f>IF(B5126="","",K5026)</f>
        <v/>
      </c>
      <c r="E5126" s="21">
        <f>IF(B5126="","",IFERROR(VLOOKUP(B5126,'Debt Inputs'!$A$6:$M$105,5,FALSE),0))</f>
        <v/>
      </c>
      <c r="F5126" s="48">
        <f>IF(D5126="","",IFERROR(D5126*E5126/12,0))</f>
        <v/>
      </c>
      <c r="G5126" s="48">
        <f>IF(D5126="","",MIN(IFERROR(VLOOKUP(B5126,'Debt Inputs'!$A$6:$M$105,7,FALSE),0),D5126+F5126))</f>
        <v/>
      </c>
      <c r="H5126" s="48">
        <f>IF(D5126="","",IF(L5126=1,MAX(0,'Debt Inputs'!$B$2-SUM($G$5106:$G$5205)),0))</f>
        <v/>
      </c>
      <c r="I5126" s="48">
        <f>IF(D5126="","",MIN(D5126+F5126,G5126+H5126))</f>
        <v/>
      </c>
      <c r="J5126" s="48">
        <f>IF(D5126="","",MIN(D5126,MAX(0,I5126-F5126)))</f>
        <v/>
      </c>
      <c r="K5126" s="48">
        <f>IF(D5126="","",MAX(0,D5126+F5126-I5126))</f>
        <v/>
      </c>
      <c r="L5126" s="18">
        <f>IF(D5126="","",IF(D5126&lt;=0,"",1+COUNTIFS($D$5106:$D$5205,"&gt;0",$E$5106:$E$5205,"&gt;"&amp;E5126)))</f>
        <v/>
      </c>
      <c r="M5126" s="18">
        <f>IF(D5126="","",IF(AND(K5126&gt;0,L5126=1),"Yes","No"))</f>
        <v/>
      </c>
      <c r="N5126" s="48">
        <f>IF(D5126="","",N5026+F5126)</f>
        <v/>
      </c>
      <c r="O5126" s="47">
        <f>IF(D5126="","",IF(AND(K5126=0,K5026&gt;0),C5126,""))</f>
        <v/>
      </c>
    </row>
    <row r="5127">
      <c r="A5127" s="49">
        <f>IF(B5127="","",DATE(YEAR('Debt Inputs'!$E$2),MONTH('Debt Inputs'!$E$2)+51,1))</f>
        <v/>
      </c>
      <c r="B5127" s="23">
        <f>IF('Debt Inputs'!A27="","",'Debt Inputs'!A27)</f>
        <v/>
      </c>
      <c r="C5127" s="24">
        <f>IF(B5127="","",IFERROR(VLOOKUP(B5127,'Debt Inputs'!$A$6:$M$105,2,FALSE),""))</f>
        <v/>
      </c>
      <c r="D5127" s="50">
        <f>IF(B5127="","",K5027)</f>
        <v/>
      </c>
      <c r="E5127" s="26">
        <f>IF(B5127="","",IFERROR(VLOOKUP(B5127,'Debt Inputs'!$A$6:$M$105,5,FALSE),0))</f>
        <v/>
      </c>
      <c r="F5127" s="50">
        <f>IF(D5127="","",IFERROR(D5127*E5127/12,0))</f>
        <v/>
      </c>
      <c r="G5127" s="50">
        <f>IF(D5127="","",MIN(IFERROR(VLOOKUP(B5127,'Debt Inputs'!$A$6:$M$105,7,FALSE),0),D5127+F5127))</f>
        <v/>
      </c>
      <c r="H5127" s="50">
        <f>IF(D5127="","",IF(L5127=1,MAX(0,'Debt Inputs'!$B$2-SUM($G$5106:$G$5205)),0))</f>
        <v/>
      </c>
      <c r="I5127" s="50">
        <f>IF(D5127="","",MIN(D5127+F5127,G5127+H5127))</f>
        <v/>
      </c>
      <c r="J5127" s="50">
        <f>IF(D5127="","",MIN(D5127,MAX(0,I5127-F5127)))</f>
        <v/>
      </c>
      <c r="K5127" s="50">
        <f>IF(D5127="","",MAX(0,D5127+F5127-I5127))</f>
        <v/>
      </c>
      <c r="L5127" s="23">
        <f>IF(D5127="","",IF(D5127&lt;=0,"",1+COUNTIFS($D$5106:$D$5205,"&gt;0",$E$5106:$E$5205,"&gt;"&amp;E5127)))</f>
        <v/>
      </c>
      <c r="M5127" s="23">
        <f>IF(D5127="","",IF(AND(K5127&gt;0,L5127=1),"Yes","No"))</f>
        <v/>
      </c>
      <c r="N5127" s="50">
        <f>IF(D5127="","",N5027+F5127)</f>
        <v/>
      </c>
      <c r="O5127" s="49">
        <f>IF(D5127="","",IF(AND(K5127=0,K5027&gt;0),C5127,""))</f>
        <v/>
      </c>
    </row>
    <row r="5128">
      <c r="A5128" s="47">
        <f>IF(B5128="","",DATE(YEAR('Debt Inputs'!$E$2),MONTH('Debt Inputs'!$E$2)+51,1))</f>
        <v/>
      </c>
      <c r="B5128" s="18">
        <f>IF('Debt Inputs'!A28="","",'Debt Inputs'!A28)</f>
        <v/>
      </c>
      <c r="C5128" s="19">
        <f>IF(B5128="","",IFERROR(VLOOKUP(B5128,'Debt Inputs'!$A$6:$M$105,2,FALSE),""))</f>
        <v/>
      </c>
      <c r="D5128" s="48">
        <f>IF(B5128="","",K5028)</f>
        <v/>
      </c>
      <c r="E5128" s="21">
        <f>IF(B5128="","",IFERROR(VLOOKUP(B5128,'Debt Inputs'!$A$6:$M$105,5,FALSE),0))</f>
        <v/>
      </c>
      <c r="F5128" s="48">
        <f>IF(D5128="","",IFERROR(D5128*E5128/12,0))</f>
        <v/>
      </c>
      <c r="G5128" s="48">
        <f>IF(D5128="","",MIN(IFERROR(VLOOKUP(B5128,'Debt Inputs'!$A$6:$M$105,7,FALSE),0),D5128+F5128))</f>
        <v/>
      </c>
      <c r="H5128" s="48">
        <f>IF(D5128="","",IF(L5128=1,MAX(0,'Debt Inputs'!$B$2-SUM($G$5106:$G$5205)),0))</f>
        <v/>
      </c>
      <c r="I5128" s="48">
        <f>IF(D5128="","",MIN(D5128+F5128,G5128+H5128))</f>
        <v/>
      </c>
      <c r="J5128" s="48">
        <f>IF(D5128="","",MIN(D5128,MAX(0,I5128-F5128)))</f>
        <v/>
      </c>
      <c r="K5128" s="48">
        <f>IF(D5128="","",MAX(0,D5128+F5128-I5128))</f>
        <v/>
      </c>
      <c r="L5128" s="18">
        <f>IF(D5128="","",IF(D5128&lt;=0,"",1+COUNTIFS($D$5106:$D$5205,"&gt;0",$E$5106:$E$5205,"&gt;"&amp;E5128)))</f>
        <v/>
      </c>
      <c r="M5128" s="18">
        <f>IF(D5128="","",IF(AND(K5128&gt;0,L5128=1),"Yes","No"))</f>
        <v/>
      </c>
      <c r="N5128" s="48">
        <f>IF(D5128="","",N5028+F5128)</f>
        <v/>
      </c>
      <c r="O5128" s="47">
        <f>IF(D5128="","",IF(AND(K5128=0,K5028&gt;0),C5128,""))</f>
        <v/>
      </c>
    </row>
    <row r="5129">
      <c r="A5129" s="49">
        <f>IF(B5129="","",DATE(YEAR('Debt Inputs'!$E$2),MONTH('Debt Inputs'!$E$2)+51,1))</f>
        <v/>
      </c>
      <c r="B5129" s="23">
        <f>IF('Debt Inputs'!A29="","",'Debt Inputs'!A29)</f>
        <v/>
      </c>
      <c r="C5129" s="24">
        <f>IF(B5129="","",IFERROR(VLOOKUP(B5129,'Debt Inputs'!$A$6:$M$105,2,FALSE),""))</f>
        <v/>
      </c>
      <c r="D5129" s="50">
        <f>IF(B5129="","",K5029)</f>
        <v/>
      </c>
      <c r="E5129" s="26">
        <f>IF(B5129="","",IFERROR(VLOOKUP(B5129,'Debt Inputs'!$A$6:$M$105,5,FALSE),0))</f>
        <v/>
      </c>
      <c r="F5129" s="50">
        <f>IF(D5129="","",IFERROR(D5129*E5129/12,0))</f>
        <v/>
      </c>
      <c r="G5129" s="50">
        <f>IF(D5129="","",MIN(IFERROR(VLOOKUP(B5129,'Debt Inputs'!$A$6:$M$105,7,FALSE),0),D5129+F5129))</f>
        <v/>
      </c>
      <c r="H5129" s="50">
        <f>IF(D5129="","",IF(L5129=1,MAX(0,'Debt Inputs'!$B$2-SUM($G$5106:$G$5205)),0))</f>
        <v/>
      </c>
      <c r="I5129" s="50">
        <f>IF(D5129="","",MIN(D5129+F5129,G5129+H5129))</f>
        <v/>
      </c>
      <c r="J5129" s="50">
        <f>IF(D5129="","",MIN(D5129,MAX(0,I5129-F5129)))</f>
        <v/>
      </c>
      <c r="K5129" s="50">
        <f>IF(D5129="","",MAX(0,D5129+F5129-I5129))</f>
        <v/>
      </c>
      <c r="L5129" s="23">
        <f>IF(D5129="","",IF(D5129&lt;=0,"",1+COUNTIFS($D$5106:$D$5205,"&gt;0",$E$5106:$E$5205,"&gt;"&amp;E5129)))</f>
        <v/>
      </c>
      <c r="M5129" s="23">
        <f>IF(D5129="","",IF(AND(K5129&gt;0,L5129=1),"Yes","No"))</f>
        <v/>
      </c>
      <c r="N5129" s="50">
        <f>IF(D5129="","",N5029+F5129)</f>
        <v/>
      </c>
      <c r="O5129" s="49">
        <f>IF(D5129="","",IF(AND(K5129=0,K5029&gt;0),C5129,""))</f>
        <v/>
      </c>
    </row>
    <row r="5130">
      <c r="A5130" s="47">
        <f>IF(B5130="","",DATE(YEAR('Debt Inputs'!$E$2),MONTH('Debt Inputs'!$E$2)+51,1))</f>
        <v/>
      </c>
      <c r="B5130" s="18">
        <f>IF('Debt Inputs'!A30="","",'Debt Inputs'!A30)</f>
        <v/>
      </c>
      <c r="C5130" s="19">
        <f>IF(B5130="","",IFERROR(VLOOKUP(B5130,'Debt Inputs'!$A$6:$M$105,2,FALSE),""))</f>
        <v/>
      </c>
      <c r="D5130" s="48">
        <f>IF(B5130="","",K5030)</f>
        <v/>
      </c>
      <c r="E5130" s="21">
        <f>IF(B5130="","",IFERROR(VLOOKUP(B5130,'Debt Inputs'!$A$6:$M$105,5,FALSE),0))</f>
        <v/>
      </c>
      <c r="F5130" s="48">
        <f>IF(D5130="","",IFERROR(D5130*E5130/12,0))</f>
        <v/>
      </c>
      <c r="G5130" s="48">
        <f>IF(D5130="","",MIN(IFERROR(VLOOKUP(B5130,'Debt Inputs'!$A$6:$M$105,7,FALSE),0),D5130+F5130))</f>
        <v/>
      </c>
      <c r="H5130" s="48">
        <f>IF(D5130="","",IF(L5130=1,MAX(0,'Debt Inputs'!$B$2-SUM($G$5106:$G$5205)),0))</f>
        <v/>
      </c>
      <c r="I5130" s="48">
        <f>IF(D5130="","",MIN(D5130+F5130,G5130+H5130))</f>
        <v/>
      </c>
      <c r="J5130" s="48">
        <f>IF(D5130="","",MIN(D5130,MAX(0,I5130-F5130)))</f>
        <v/>
      </c>
      <c r="K5130" s="48">
        <f>IF(D5130="","",MAX(0,D5130+F5130-I5130))</f>
        <v/>
      </c>
      <c r="L5130" s="18">
        <f>IF(D5130="","",IF(D5130&lt;=0,"",1+COUNTIFS($D$5106:$D$5205,"&gt;0",$E$5106:$E$5205,"&gt;"&amp;E5130)))</f>
        <v/>
      </c>
      <c r="M5130" s="18">
        <f>IF(D5130="","",IF(AND(K5130&gt;0,L5130=1),"Yes","No"))</f>
        <v/>
      </c>
      <c r="N5130" s="48">
        <f>IF(D5130="","",N5030+F5130)</f>
        <v/>
      </c>
      <c r="O5130" s="47">
        <f>IF(D5130="","",IF(AND(K5130=0,K5030&gt;0),C5130,""))</f>
        <v/>
      </c>
    </row>
    <row r="5131">
      <c r="A5131" s="49">
        <f>IF(B5131="","",DATE(YEAR('Debt Inputs'!$E$2),MONTH('Debt Inputs'!$E$2)+51,1))</f>
        <v/>
      </c>
      <c r="B5131" s="23">
        <f>IF('Debt Inputs'!A31="","",'Debt Inputs'!A31)</f>
        <v/>
      </c>
      <c r="C5131" s="24">
        <f>IF(B5131="","",IFERROR(VLOOKUP(B5131,'Debt Inputs'!$A$6:$M$105,2,FALSE),""))</f>
        <v/>
      </c>
      <c r="D5131" s="50">
        <f>IF(B5131="","",K5031)</f>
        <v/>
      </c>
      <c r="E5131" s="26">
        <f>IF(B5131="","",IFERROR(VLOOKUP(B5131,'Debt Inputs'!$A$6:$M$105,5,FALSE),0))</f>
        <v/>
      </c>
      <c r="F5131" s="50">
        <f>IF(D5131="","",IFERROR(D5131*E5131/12,0))</f>
        <v/>
      </c>
      <c r="G5131" s="50">
        <f>IF(D5131="","",MIN(IFERROR(VLOOKUP(B5131,'Debt Inputs'!$A$6:$M$105,7,FALSE),0),D5131+F5131))</f>
        <v/>
      </c>
      <c r="H5131" s="50">
        <f>IF(D5131="","",IF(L5131=1,MAX(0,'Debt Inputs'!$B$2-SUM($G$5106:$G$5205)),0))</f>
        <v/>
      </c>
      <c r="I5131" s="50">
        <f>IF(D5131="","",MIN(D5131+F5131,G5131+H5131))</f>
        <v/>
      </c>
      <c r="J5131" s="50">
        <f>IF(D5131="","",MIN(D5131,MAX(0,I5131-F5131)))</f>
        <v/>
      </c>
      <c r="K5131" s="50">
        <f>IF(D5131="","",MAX(0,D5131+F5131-I5131))</f>
        <v/>
      </c>
      <c r="L5131" s="23">
        <f>IF(D5131="","",IF(D5131&lt;=0,"",1+COUNTIFS($D$5106:$D$5205,"&gt;0",$E$5106:$E$5205,"&gt;"&amp;E5131)))</f>
        <v/>
      </c>
      <c r="M5131" s="23">
        <f>IF(D5131="","",IF(AND(K5131&gt;0,L5131=1),"Yes","No"))</f>
        <v/>
      </c>
      <c r="N5131" s="50">
        <f>IF(D5131="","",N5031+F5131)</f>
        <v/>
      </c>
      <c r="O5131" s="49">
        <f>IF(D5131="","",IF(AND(K5131=0,K5031&gt;0),C5131,""))</f>
        <v/>
      </c>
    </row>
    <row r="5132">
      <c r="A5132" s="47">
        <f>IF(B5132="","",DATE(YEAR('Debt Inputs'!$E$2),MONTH('Debt Inputs'!$E$2)+51,1))</f>
        <v/>
      </c>
      <c r="B5132" s="18">
        <f>IF('Debt Inputs'!A32="","",'Debt Inputs'!A32)</f>
        <v/>
      </c>
      <c r="C5132" s="19">
        <f>IF(B5132="","",IFERROR(VLOOKUP(B5132,'Debt Inputs'!$A$6:$M$105,2,FALSE),""))</f>
        <v/>
      </c>
      <c r="D5132" s="48">
        <f>IF(B5132="","",K5032)</f>
        <v/>
      </c>
      <c r="E5132" s="21">
        <f>IF(B5132="","",IFERROR(VLOOKUP(B5132,'Debt Inputs'!$A$6:$M$105,5,FALSE),0))</f>
        <v/>
      </c>
      <c r="F5132" s="48">
        <f>IF(D5132="","",IFERROR(D5132*E5132/12,0))</f>
        <v/>
      </c>
      <c r="G5132" s="48">
        <f>IF(D5132="","",MIN(IFERROR(VLOOKUP(B5132,'Debt Inputs'!$A$6:$M$105,7,FALSE),0),D5132+F5132))</f>
        <v/>
      </c>
      <c r="H5132" s="48">
        <f>IF(D5132="","",IF(L5132=1,MAX(0,'Debt Inputs'!$B$2-SUM($G$5106:$G$5205)),0))</f>
        <v/>
      </c>
      <c r="I5132" s="48">
        <f>IF(D5132="","",MIN(D5132+F5132,G5132+H5132))</f>
        <v/>
      </c>
      <c r="J5132" s="48">
        <f>IF(D5132="","",MIN(D5132,MAX(0,I5132-F5132)))</f>
        <v/>
      </c>
      <c r="K5132" s="48">
        <f>IF(D5132="","",MAX(0,D5132+F5132-I5132))</f>
        <v/>
      </c>
      <c r="L5132" s="18">
        <f>IF(D5132="","",IF(D5132&lt;=0,"",1+COUNTIFS($D$5106:$D$5205,"&gt;0",$E$5106:$E$5205,"&gt;"&amp;E5132)))</f>
        <v/>
      </c>
      <c r="M5132" s="18">
        <f>IF(D5132="","",IF(AND(K5132&gt;0,L5132=1),"Yes","No"))</f>
        <v/>
      </c>
      <c r="N5132" s="48">
        <f>IF(D5132="","",N5032+F5132)</f>
        <v/>
      </c>
      <c r="O5132" s="47">
        <f>IF(D5132="","",IF(AND(K5132=0,K5032&gt;0),C5132,""))</f>
        <v/>
      </c>
    </row>
    <row r="5133">
      <c r="A5133" s="49">
        <f>IF(B5133="","",DATE(YEAR('Debt Inputs'!$E$2),MONTH('Debt Inputs'!$E$2)+51,1))</f>
        <v/>
      </c>
      <c r="B5133" s="23">
        <f>IF('Debt Inputs'!A33="","",'Debt Inputs'!A33)</f>
        <v/>
      </c>
      <c r="C5133" s="24">
        <f>IF(B5133="","",IFERROR(VLOOKUP(B5133,'Debt Inputs'!$A$6:$M$105,2,FALSE),""))</f>
        <v/>
      </c>
      <c r="D5133" s="50">
        <f>IF(B5133="","",K5033)</f>
        <v/>
      </c>
      <c r="E5133" s="26">
        <f>IF(B5133="","",IFERROR(VLOOKUP(B5133,'Debt Inputs'!$A$6:$M$105,5,FALSE),0))</f>
        <v/>
      </c>
      <c r="F5133" s="50">
        <f>IF(D5133="","",IFERROR(D5133*E5133/12,0))</f>
        <v/>
      </c>
      <c r="G5133" s="50">
        <f>IF(D5133="","",MIN(IFERROR(VLOOKUP(B5133,'Debt Inputs'!$A$6:$M$105,7,FALSE),0),D5133+F5133))</f>
        <v/>
      </c>
      <c r="H5133" s="50">
        <f>IF(D5133="","",IF(L5133=1,MAX(0,'Debt Inputs'!$B$2-SUM($G$5106:$G$5205)),0))</f>
        <v/>
      </c>
      <c r="I5133" s="50">
        <f>IF(D5133="","",MIN(D5133+F5133,G5133+H5133))</f>
        <v/>
      </c>
      <c r="J5133" s="50">
        <f>IF(D5133="","",MIN(D5133,MAX(0,I5133-F5133)))</f>
        <v/>
      </c>
      <c r="K5133" s="50">
        <f>IF(D5133="","",MAX(0,D5133+F5133-I5133))</f>
        <v/>
      </c>
      <c r="L5133" s="23">
        <f>IF(D5133="","",IF(D5133&lt;=0,"",1+COUNTIFS($D$5106:$D$5205,"&gt;0",$E$5106:$E$5205,"&gt;"&amp;E5133)))</f>
        <v/>
      </c>
      <c r="M5133" s="23">
        <f>IF(D5133="","",IF(AND(K5133&gt;0,L5133=1),"Yes","No"))</f>
        <v/>
      </c>
      <c r="N5133" s="50">
        <f>IF(D5133="","",N5033+F5133)</f>
        <v/>
      </c>
      <c r="O5133" s="49">
        <f>IF(D5133="","",IF(AND(K5133=0,K5033&gt;0),C5133,""))</f>
        <v/>
      </c>
    </row>
    <row r="5134">
      <c r="A5134" s="47">
        <f>IF(B5134="","",DATE(YEAR('Debt Inputs'!$E$2),MONTH('Debt Inputs'!$E$2)+51,1))</f>
        <v/>
      </c>
      <c r="B5134" s="18">
        <f>IF('Debt Inputs'!A34="","",'Debt Inputs'!A34)</f>
        <v/>
      </c>
      <c r="C5134" s="19">
        <f>IF(B5134="","",IFERROR(VLOOKUP(B5134,'Debt Inputs'!$A$6:$M$105,2,FALSE),""))</f>
        <v/>
      </c>
      <c r="D5134" s="48">
        <f>IF(B5134="","",K5034)</f>
        <v/>
      </c>
      <c r="E5134" s="21">
        <f>IF(B5134="","",IFERROR(VLOOKUP(B5134,'Debt Inputs'!$A$6:$M$105,5,FALSE),0))</f>
        <v/>
      </c>
      <c r="F5134" s="48">
        <f>IF(D5134="","",IFERROR(D5134*E5134/12,0))</f>
        <v/>
      </c>
      <c r="G5134" s="48">
        <f>IF(D5134="","",MIN(IFERROR(VLOOKUP(B5134,'Debt Inputs'!$A$6:$M$105,7,FALSE),0),D5134+F5134))</f>
        <v/>
      </c>
      <c r="H5134" s="48">
        <f>IF(D5134="","",IF(L5134=1,MAX(0,'Debt Inputs'!$B$2-SUM($G$5106:$G$5205)),0))</f>
        <v/>
      </c>
      <c r="I5134" s="48">
        <f>IF(D5134="","",MIN(D5134+F5134,G5134+H5134))</f>
        <v/>
      </c>
      <c r="J5134" s="48">
        <f>IF(D5134="","",MIN(D5134,MAX(0,I5134-F5134)))</f>
        <v/>
      </c>
      <c r="K5134" s="48">
        <f>IF(D5134="","",MAX(0,D5134+F5134-I5134))</f>
        <v/>
      </c>
      <c r="L5134" s="18">
        <f>IF(D5134="","",IF(D5134&lt;=0,"",1+COUNTIFS($D$5106:$D$5205,"&gt;0",$E$5106:$E$5205,"&gt;"&amp;E5134)))</f>
        <v/>
      </c>
      <c r="M5134" s="18">
        <f>IF(D5134="","",IF(AND(K5134&gt;0,L5134=1),"Yes","No"))</f>
        <v/>
      </c>
      <c r="N5134" s="48">
        <f>IF(D5134="","",N5034+F5134)</f>
        <v/>
      </c>
      <c r="O5134" s="47">
        <f>IF(D5134="","",IF(AND(K5134=0,K5034&gt;0),C5134,""))</f>
        <v/>
      </c>
    </row>
    <row r="5135">
      <c r="A5135" s="49">
        <f>IF(B5135="","",DATE(YEAR('Debt Inputs'!$E$2),MONTH('Debt Inputs'!$E$2)+51,1))</f>
        <v/>
      </c>
      <c r="B5135" s="23">
        <f>IF('Debt Inputs'!A35="","",'Debt Inputs'!A35)</f>
        <v/>
      </c>
      <c r="C5135" s="24">
        <f>IF(B5135="","",IFERROR(VLOOKUP(B5135,'Debt Inputs'!$A$6:$M$105,2,FALSE),""))</f>
        <v/>
      </c>
      <c r="D5135" s="50">
        <f>IF(B5135="","",K5035)</f>
        <v/>
      </c>
      <c r="E5135" s="26">
        <f>IF(B5135="","",IFERROR(VLOOKUP(B5135,'Debt Inputs'!$A$6:$M$105,5,FALSE),0))</f>
        <v/>
      </c>
      <c r="F5135" s="50">
        <f>IF(D5135="","",IFERROR(D5135*E5135/12,0))</f>
        <v/>
      </c>
      <c r="G5135" s="50">
        <f>IF(D5135="","",MIN(IFERROR(VLOOKUP(B5135,'Debt Inputs'!$A$6:$M$105,7,FALSE),0),D5135+F5135))</f>
        <v/>
      </c>
      <c r="H5135" s="50">
        <f>IF(D5135="","",IF(L5135=1,MAX(0,'Debt Inputs'!$B$2-SUM($G$5106:$G$5205)),0))</f>
        <v/>
      </c>
      <c r="I5135" s="50">
        <f>IF(D5135="","",MIN(D5135+F5135,G5135+H5135))</f>
        <v/>
      </c>
      <c r="J5135" s="50">
        <f>IF(D5135="","",MIN(D5135,MAX(0,I5135-F5135)))</f>
        <v/>
      </c>
      <c r="K5135" s="50">
        <f>IF(D5135="","",MAX(0,D5135+F5135-I5135))</f>
        <v/>
      </c>
      <c r="L5135" s="23">
        <f>IF(D5135="","",IF(D5135&lt;=0,"",1+COUNTIFS($D$5106:$D$5205,"&gt;0",$E$5106:$E$5205,"&gt;"&amp;E5135)))</f>
        <v/>
      </c>
      <c r="M5135" s="23">
        <f>IF(D5135="","",IF(AND(K5135&gt;0,L5135=1),"Yes","No"))</f>
        <v/>
      </c>
      <c r="N5135" s="50">
        <f>IF(D5135="","",N5035+F5135)</f>
        <v/>
      </c>
      <c r="O5135" s="49">
        <f>IF(D5135="","",IF(AND(K5135=0,K5035&gt;0),C5135,""))</f>
        <v/>
      </c>
    </row>
    <row r="5136">
      <c r="A5136" s="47">
        <f>IF(B5136="","",DATE(YEAR('Debt Inputs'!$E$2),MONTH('Debt Inputs'!$E$2)+51,1))</f>
        <v/>
      </c>
      <c r="B5136" s="18">
        <f>IF('Debt Inputs'!A36="","",'Debt Inputs'!A36)</f>
        <v/>
      </c>
      <c r="C5136" s="19">
        <f>IF(B5136="","",IFERROR(VLOOKUP(B5136,'Debt Inputs'!$A$6:$M$105,2,FALSE),""))</f>
        <v/>
      </c>
      <c r="D5136" s="48">
        <f>IF(B5136="","",K5036)</f>
        <v/>
      </c>
      <c r="E5136" s="21">
        <f>IF(B5136="","",IFERROR(VLOOKUP(B5136,'Debt Inputs'!$A$6:$M$105,5,FALSE),0))</f>
        <v/>
      </c>
      <c r="F5136" s="48">
        <f>IF(D5136="","",IFERROR(D5136*E5136/12,0))</f>
        <v/>
      </c>
      <c r="G5136" s="48">
        <f>IF(D5136="","",MIN(IFERROR(VLOOKUP(B5136,'Debt Inputs'!$A$6:$M$105,7,FALSE),0),D5136+F5136))</f>
        <v/>
      </c>
      <c r="H5136" s="48">
        <f>IF(D5136="","",IF(L5136=1,MAX(0,'Debt Inputs'!$B$2-SUM($G$5106:$G$5205)),0))</f>
        <v/>
      </c>
      <c r="I5136" s="48">
        <f>IF(D5136="","",MIN(D5136+F5136,G5136+H5136))</f>
        <v/>
      </c>
      <c r="J5136" s="48">
        <f>IF(D5136="","",MIN(D5136,MAX(0,I5136-F5136)))</f>
        <v/>
      </c>
      <c r="K5136" s="48">
        <f>IF(D5136="","",MAX(0,D5136+F5136-I5136))</f>
        <v/>
      </c>
      <c r="L5136" s="18">
        <f>IF(D5136="","",IF(D5136&lt;=0,"",1+COUNTIFS($D$5106:$D$5205,"&gt;0",$E$5106:$E$5205,"&gt;"&amp;E5136)))</f>
        <v/>
      </c>
      <c r="M5136" s="18">
        <f>IF(D5136="","",IF(AND(K5136&gt;0,L5136=1),"Yes","No"))</f>
        <v/>
      </c>
      <c r="N5136" s="48">
        <f>IF(D5136="","",N5036+F5136)</f>
        <v/>
      </c>
      <c r="O5136" s="47">
        <f>IF(D5136="","",IF(AND(K5136=0,K5036&gt;0),C5136,""))</f>
        <v/>
      </c>
    </row>
    <row r="5137">
      <c r="A5137" s="49">
        <f>IF(B5137="","",DATE(YEAR('Debt Inputs'!$E$2),MONTH('Debt Inputs'!$E$2)+51,1))</f>
        <v/>
      </c>
      <c r="B5137" s="23">
        <f>IF('Debt Inputs'!A37="","",'Debt Inputs'!A37)</f>
        <v/>
      </c>
      <c r="C5137" s="24">
        <f>IF(B5137="","",IFERROR(VLOOKUP(B5137,'Debt Inputs'!$A$6:$M$105,2,FALSE),""))</f>
        <v/>
      </c>
      <c r="D5137" s="50">
        <f>IF(B5137="","",K5037)</f>
        <v/>
      </c>
      <c r="E5137" s="26">
        <f>IF(B5137="","",IFERROR(VLOOKUP(B5137,'Debt Inputs'!$A$6:$M$105,5,FALSE),0))</f>
        <v/>
      </c>
      <c r="F5137" s="50">
        <f>IF(D5137="","",IFERROR(D5137*E5137/12,0))</f>
        <v/>
      </c>
      <c r="G5137" s="50">
        <f>IF(D5137="","",MIN(IFERROR(VLOOKUP(B5137,'Debt Inputs'!$A$6:$M$105,7,FALSE),0),D5137+F5137))</f>
        <v/>
      </c>
      <c r="H5137" s="50">
        <f>IF(D5137="","",IF(L5137=1,MAX(0,'Debt Inputs'!$B$2-SUM($G$5106:$G$5205)),0))</f>
        <v/>
      </c>
      <c r="I5137" s="50">
        <f>IF(D5137="","",MIN(D5137+F5137,G5137+H5137))</f>
        <v/>
      </c>
      <c r="J5137" s="50">
        <f>IF(D5137="","",MIN(D5137,MAX(0,I5137-F5137)))</f>
        <v/>
      </c>
      <c r="K5137" s="50">
        <f>IF(D5137="","",MAX(0,D5137+F5137-I5137))</f>
        <v/>
      </c>
      <c r="L5137" s="23">
        <f>IF(D5137="","",IF(D5137&lt;=0,"",1+COUNTIFS($D$5106:$D$5205,"&gt;0",$E$5106:$E$5205,"&gt;"&amp;E5137)))</f>
        <v/>
      </c>
      <c r="M5137" s="23">
        <f>IF(D5137="","",IF(AND(K5137&gt;0,L5137=1),"Yes","No"))</f>
        <v/>
      </c>
      <c r="N5137" s="50">
        <f>IF(D5137="","",N5037+F5137)</f>
        <v/>
      </c>
      <c r="O5137" s="49">
        <f>IF(D5137="","",IF(AND(K5137=0,K5037&gt;0),C5137,""))</f>
        <v/>
      </c>
    </row>
    <row r="5138">
      <c r="A5138" s="47">
        <f>IF(B5138="","",DATE(YEAR('Debt Inputs'!$E$2),MONTH('Debt Inputs'!$E$2)+51,1))</f>
        <v/>
      </c>
      <c r="B5138" s="18">
        <f>IF('Debt Inputs'!A38="","",'Debt Inputs'!A38)</f>
        <v/>
      </c>
      <c r="C5138" s="19">
        <f>IF(B5138="","",IFERROR(VLOOKUP(B5138,'Debt Inputs'!$A$6:$M$105,2,FALSE),""))</f>
        <v/>
      </c>
      <c r="D5138" s="48">
        <f>IF(B5138="","",K5038)</f>
        <v/>
      </c>
      <c r="E5138" s="21">
        <f>IF(B5138="","",IFERROR(VLOOKUP(B5138,'Debt Inputs'!$A$6:$M$105,5,FALSE),0))</f>
        <v/>
      </c>
      <c r="F5138" s="48">
        <f>IF(D5138="","",IFERROR(D5138*E5138/12,0))</f>
        <v/>
      </c>
      <c r="G5138" s="48">
        <f>IF(D5138="","",MIN(IFERROR(VLOOKUP(B5138,'Debt Inputs'!$A$6:$M$105,7,FALSE),0),D5138+F5138))</f>
        <v/>
      </c>
      <c r="H5138" s="48">
        <f>IF(D5138="","",IF(L5138=1,MAX(0,'Debt Inputs'!$B$2-SUM($G$5106:$G$5205)),0))</f>
        <v/>
      </c>
      <c r="I5138" s="48">
        <f>IF(D5138="","",MIN(D5138+F5138,G5138+H5138))</f>
        <v/>
      </c>
      <c r="J5138" s="48">
        <f>IF(D5138="","",MIN(D5138,MAX(0,I5138-F5138)))</f>
        <v/>
      </c>
      <c r="K5138" s="48">
        <f>IF(D5138="","",MAX(0,D5138+F5138-I5138))</f>
        <v/>
      </c>
      <c r="L5138" s="18">
        <f>IF(D5138="","",IF(D5138&lt;=0,"",1+COUNTIFS($D$5106:$D$5205,"&gt;0",$E$5106:$E$5205,"&gt;"&amp;E5138)))</f>
        <v/>
      </c>
      <c r="M5138" s="18">
        <f>IF(D5138="","",IF(AND(K5138&gt;0,L5138=1),"Yes","No"))</f>
        <v/>
      </c>
      <c r="N5138" s="48">
        <f>IF(D5138="","",N5038+F5138)</f>
        <v/>
      </c>
      <c r="O5138" s="47">
        <f>IF(D5138="","",IF(AND(K5138=0,K5038&gt;0),C5138,""))</f>
        <v/>
      </c>
    </row>
    <row r="5139">
      <c r="A5139" s="49">
        <f>IF(B5139="","",DATE(YEAR('Debt Inputs'!$E$2),MONTH('Debt Inputs'!$E$2)+51,1))</f>
        <v/>
      </c>
      <c r="B5139" s="23">
        <f>IF('Debt Inputs'!A39="","",'Debt Inputs'!A39)</f>
        <v/>
      </c>
      <c r="C5139" s="24">
        <f>IF(B5139="","",IFERROR(VLOOKUP(B5139,'Debt Inputs'!$A$6:$M$105,2,FALSE),""))</f>
        <v/>
      </c>
      <c r="D5139" s="50">
        <f>IF(B5139="","",K5039)</f>
        <v/>
      </c>
      <c r="E5139" s="26">
        <f>IF(B5139="","",IFERROR(VLOOKUP(B5139,'Debt Inputs'!$A$6:$M$105,5,FALSE),0))</f>
        <v/>
      </c>
      <c r="F5139" s="50">
        <f>IF(D5139="","",IFERROR(D5139*E5139/12,0))</f>
        <v/>
      </c>
      <c r="G5139" s="50">
        <f>IF(D5139="","",MIN(IFERROR(VLOOKUP(B5139,'Debt Inputs'!$A$6:$M$105,7,FALSE),0),D5139+F5139))</f>
        <v/>
      </c>
      <c r="H5139" s="50">
        <f>IF(D5139="","",IF(L5139=1,MAX(0,'Debt Inputs'!$B$2-SUM($G$5106:$G$5205)),0))</f>
        <v/>
      </c>
      <c r="I5139" s="50">
        <f>IF(D5139="","",MIN(D5139+F5139,G5139+H5139))</f>
        <v/>
      </c>
      <c r="J5139" s="50">
        <f>IF(D5139="","",MIN(D5139,MAX(0,I5139-F5139)))</f>
        <v/>
      </c>
      <c r="K5139" s="50">
        <f>IF(D5139="","",MAX(0,D5139+F5139-I5139))</f>
        <v/>
      </c>
      <c r="L5139" s="23">
        <f>IF(D5139="","",IF(D5139&lt;=0,"",1+COUNTIFS($D$5106:$D$5205,"&gt;0",$E$5106:$E$5205,"&gt;"&amp;E5139)))</f>
        <v/>
      </c>
      <c r="M5139" s="23">
        <f>IF(D5139="","",IF(AND(K5139&gt;0,L5139=1),"Yes","No"))</f>
        <v/>
      </c>
      <c r="N5139" s="50">
        <f>IF(D5139="","",N5039+F5139)</f>
        <v/>
      </c>
      <c r="O5139" s="49">
        <f>IF(D5139="","",IF(AND(K5139=0,K5039&gt;0),C5139,""))</f>
        <v/>
      </c>
    </row>
    <row r="5140">
      <c r="A5140" s="47">
        <f>IF(B5140="","",DATE(YEAR('Debt Inputs'!$E$2),MONTH('Debt Inputs'!$E$2)+51,1))</f>
        <v/>
      </c>
      <c r="B5140" s="18">
        <f>IF('Debt Inputs'!A40="","",'Debt Inputs'!A40)</f>
        <v/>
      </c>
      <c r="C5140" s="19">
        <f>IF(B5140="","",IFERROR(VLOOKUP(B5140,'Debt Inputs'!$A$6:$M$105,2,FALSE),""))</f>
        <v/>
      </c>
      <c r="D5140" s="48">
        <f>IF(B5140="","",K5040)</f>
        <v/>
      </c>
      <c r="E5140" s="21">
        <f>IF(B5140="","",IFERROR(VLOOKUP(B5140,'Debt Inputs'!$A$6:$M$105,5,FALSE),0))</f>
        <v/>
      </c>
      <c r="F5140" s="48">
        <f>IF(D5140="","",IFERROR(D5140*E5140/12,0))</f>
        <v/>
      </c>
      <c r="G5140" s="48">
        <f>IF(D5140="","",MIN(IFERROR(VLOOKUP(B5140,'Debt Inputs'!$A$6:$M$105,7,FALSE),0),D5140+F5140))</f>
        <v/>
      </c>
      <c r="H5140" s="48">
        <f>IF(D5140="","",IF(L5140=1,MAX(0,'Debt Inputs'!$B$2-SUM($G$5106:$G$5205)),0))</f>
        <v/>
      </c>
      <c r="I5140" s="48">
        <f>IF(D5140="","",MIN(D5140+F5140,G5140+H5140))</f>
        <v/>
      </c>
      <c r="J5140" s="48">
        <f>IF(D5140="","",MIN(D5140,MAX(0,I5140-F5140)))</f>
        <v/>
      </c>
      <c r="K5140" s="48">
        <f>IF(D5140="","",MAX(0,D5140+F5140-I5140))</f>
        <v/>
      </c>
      <c r="L5140" s="18">
        <f>IF(D5140="","",IF(D5140&lt;=0,"",1+COUNTIFS($D$5106:$D$5205,"&gt;0",$E$5106:$E$5205,"&gt;"&amp;E5140)))</f>
        <v/>
      </c>
      <c r="M5140" s="18">
        <f>IF(D5140="","",IF(AND(K5140&gt;0,L5140=1),"Yes","No"))</f>
        <v/>
      </c>
      <c r="N5140" s="48">
        <f>IF(D5140="","",N5040+F5140)</f>
        <v/>
      </c>
      <c r="O5140" s="47">
        <f>IF(D5140="","",IF(AND(K5140=0,K5040&gt;0),C5140,""))</f>
        <v/>
      </c>
    </row>
    <row r="5141">
      <c r="A5141" s="49">
        <f>IF(B5141="","",DATE(YEAR('Debt Inputs'!$E$2),MONTH('Debt Inputs'!$E$2)+51,1))</f>
        <v/>
      </c>
      <c r="B5141" s="23">
        <f>IF('Debt Inputs'!A41="","",'Debt Inputs'!A41)</f>
        <v/>
      </c>
      <c r="C5141" s="24">
        <f>IF(B5141="","",IFERROR(VLOOKUP(B5141,'Debt Inputs'!$A$6:$M$105,2,FALSE),""))</f>
        <v/>
      </c>
      <c r="D5141" s="50">
        <f>IF(B5141="","",K5041)</f>
        <v/>
      </c>
      <c r="E5141" s="26">
        <f>IF(B5141="","",IFERROR(VLOOKUP(B5141,'Debt Inputs'!$A$6:$M$105,5,FALSE),0))</f>
        <v/>
      </c>
      <c r="F5141" s="50">
        <f>IF(D5141="","",IFERROR(D5141*E5141/12,0))</f>
        <v/>
      </c>
      <c r="G5141" s="50">
        <f>IF(D5141="","",MIN(IFERROR(VLOOKUP(B5141,'Debt Inputs'!$A$6:$M$105,7,FALSE),0),D5141+F5141))</f>
        <v/>
      </c>
      <c r="H5141" s="50">
        <f>IF(D5141="","",IF(L5141=1,MAX(0,'Debt Inputs'!$B$2-SUM($G$5106:$G$5205)),0))</f>
        <v/>
      </c>
      <c r="I5141" s="50">
        <f>IF(D5141="","",MIN(D5141+F5141,G5141+H5141))</f>
        <v/>
      </c>
      <c r="J5141" s="50">
        <f>IF(D5141="","",MIN(D5141,MAX(0,I5141-F5141)))</f>
        <v/>
      </c>
      <c r="K5141" s="50">
        <f>IF(D5141="","",MAX(0,D5141+F5141-I5141))</f>
        <v/>
      </c>
      <c r="L5141" s="23">
        <f>IF(D5141="","",IF(D5141&lt;=0,"",1+COUNTIFS($D$5106:$D$5205,"&gt;0",$E$5106:$E$5205,"&gt;"&amp;E5141)))</f>
        <v/>
      </c>
      <c r="M5141" s="23">
        <f>IF(D5141="","",IF(AND(K5141&gt;0,L5141=1),"Yes","No"))</f>
        <v/>
      </c>
      <c r="N5141" s="50">
        <f>IF(D5141="","",N5041+F5141)</f>
        <v/>
      </c>
      <c r="O5141" s="49">
        <f>IF(D5141="","",IF(AND(K5141=0,K5041&gt;0),C5141,""))</f>
        <v/>
      </c>
    </row>
    <row r="5142">
      <c r="A5142" s="47">
        <f>IF(B5142="","",DATE(YEAR('Debt Inputs'!$E$2),MONTH('Debt Inputs'!$E$2)+51,1))</f>
        <v/>
      </c>
      <c r="B5142" s="18">
        <f>IF('Debt Inputs'!A42="","",'Debt Inputs'!A42)</f>
        <v/>
      </c>
      <c r="C5142" s="19">
        <f>IF(B5142="","",IFERROR(VLOOKUP(B5142,'Debt Inputs'!$A$6:$M$105,2,FALSE),""))</f>
        <v/>
      </c>
      <c r="D5142" s="48">
        <f>IF(B5142="","",K5042)</f>
        <v/>
      </c>
      <c r="E5142" s="21">
        <f>IF(B5142="","",IFERROR(VLOOKUP(B5142,'Debt Inputs'!$A$6:$M$105,5,FALSE),0))</f>
        <v/>
      </c>
      <c r="F5142" s="48">
        <f>IF(D5142="","",IFERROR(D5142*E5142/12,0))</f>
        <v/>
      </c>
      <c r="G5142" s="48">
        <f>IF(D5142="","",MIN(IFERROR(VLOOKUP(B5142,'Debt Inputs'!$A$6:$M$105,7,FALSE),0),D5142+F5142))</f>
        <v/>
      </c>
      <c r="H5142" s="48">
        <f>IF(D5142="","",IF(L5142=1,MAX(0,'Debt Inputs'!$B$2-SUM($G$5106:$G$5205)),0))</f>
        <v/>
      </c>
      <c r="I5142" s="48">
        <f>IF(D5142="","",MIN(D5142+F5142,G5142+H5142))</f>
        <v/>
      </c>
      <c r="J5142" s="48">
        <f>IF(D5142="","",MIN(D5142,MAX(0,I5142-F5142)))</f>
        <v/>
      </c>
      <c r="K5142" s="48">
        <f>IF(D5142="","",MAX(0,D5142+F5142-I5142))</f>
        <v/>
      </c>
      <c r="L5142" s="18">
        <f>IF(D5142="","",IF(D5142&lt;=0,"",1+COUNTIFS($D$5106:$D$5205,"&gt;0",$E$5106:$E$5205,"&gt;"&amp;E5142)))</f>
        <v/>
      </c>
      <c r="M5142" s="18">
        <f>IF(D5142="","",IF(AND(K5142&gt;0,L5142=1),"Yes","No"))</f>
        <v/>
      </c>
      <c r="N5142" s="48">
        <f>IF(D5142="","",N5042+F5142)</f>
        <v/>
      </c>
      <c r="O5142" s="47">
        <f>IF(D5142="","",IF(AND(K5142=0,K5042&gt;0),C5142,""))</f>
        <v/>
      </c>
    </row>
    <row r="5143">
      <c r="A5143" s="49">
        <f>IF(B5143="","",DATE(YEAR('Debt Inputs'!$E$2),MONTH('Debt Inputs'!$E$2)+51,1))</f>
        <v/>
      </c>
      <c r="B5143" s="23">
        <f>IF('Debt Inputs'!A43="","",'Debt Inputs'!A43)</f>
        <v/>
      </c>
      <c r="C5143" s="24">
        <f>IF(B5143="","",IFERROR(VLOOKUP(B5143,'Debt Inputs'!$A$6:$M$105,2,FALSE),""))</f>
        <v/>
      </c>
      <c r="D5143" s="50">
        <f>IF(B5143="","",K5043)</f>
        <v/>
      </c>
      <c r="E5143" s="26">
        <f>IF(B5143="","",IFERROR(VLOOKUP(B5143,'Debt Inputs'!$A$6:$M$105,5,FALSE),0))</f>
        <v/>
      </c>
      <c r="F5143" s="50">
        <f>IF(D5143="","",IFERROR(D5143*E5143/12,0))</f>
        <v/>
      </c>
      <c r="G5143" s="50">
        <f>IF(D5143="","",MIN(IFERROR(VLOOKUP(B5143,'Debt Inputs'!$A$6:$M$105,7,FALSE),0),D5143+F5143))</f>
        <v/>
      </c>
      <c r="H5143" s="50">
        <f>IF(D5143="","",IF(L5143=1,MAX(0,'Debt Inputs'!$B$2-SUM($G$5106:$G$5205)),0))</f>
        <v/>
      </c>
      <c r="I5143" s="50">
        <f>IF(D5143="","",MIN(D5143+F5143,G5143+H5143))</f>
        <v/>
      </c>
      <c r="J5143" s="50">
        <f>IF(D5143="","",MIN(D5143,MAX(0,I5143-F5143)))</f>
        <v/>
      </c>
      <c r="K5143" s="50">
        <f>IF(D5143="","",MAX(0,D5143+F5143-I5143))</f>
        <v/>
      </c>
      <c r="L5143" s="23">
        <f>IF(D5143="","",IF(D5143&lt;=0,"",1+COUNTIFS($D$5106:$D$5205,"&gt;0",$E$5106:$E$5205,"&gt;"&amp;E5143)))</f>
        <v/>
      </c>
      <c r="M5143" s="23">
        <f>IF(D5143="","",IF(AND(K5143&gt;0,L5143=1),"Yes","No"))</f>
        <v/>
      </c>
      <c r="N5143" s="50">
        <f>IF(D5143="","",N5043+F5143)</f>
        <v/>
      </c>
      <c r="O5143" s="49">
        <f>IF(D5143="","",IF(AND(K5143=0,K5043&gt;0),C5143,""))</f>
        <v/>
      </c>
    </row>
    <row r="5144">
      <c r="A5144" s="47">
        <f>IF(B5144="","",DATE(YEAR('Debt Inputs'!$E$2),MONTH('Debt Inputs'!$E$2)+51,1))</f>
        <v/>
      </c>
      <c r="B5144" s="18">
        <f>IF('Debt Inputs'!A44="","",'Debt Inputs'!A44)</f>
        <v/>
      </c>
      <c r="C5144" s="19">
        <f>IF(B5144="","",IFERROR(VLOOKUP(B5144,'Debt Inputs'!$A$6:$M$105,2,FALSE),""))</f>
        <v/>
      </c>
      <c r="D5144" s="48">
        <f>IF(B5144="","",K5044)</f>
        <v/>
      </c>
      <c r="E5144" s="21">
        <f>IF(B5144="","",IFERROR(VLOOKUP(B5144,'Debt Inputs'!$A$6:$M$105,5,FALSE),0))</f>
        <v/>
      </c>
      <c r="F5144" s="48">
        <f>IF(D5144="","",IFERROR(D5144*E5144/12,0))</f>
        <v/>
      </c>
      <c r="G5144" s="48">
        <f>IF(D5144="","",MIN(IFERROR(VLOOKUP(B5144,'Debt Inputs'!$A$6:$M$105,7,FALSE),0),D5144+F5144))</f>
        <v/>
      </c>
      <c r="H5144" s="48">
        <f>IF(D5144="","",IF(L5144=1,MAX(0,'Debt Inputs'!$B$2-SUM($G$5106:$G$5205)),0))</f>
        <v/>
      </c>
      <c r="I5144" s="48">
        <f>IF(D5144="","",MIN(D5144+F5144,G5144+H5144))</f>
        <v/>
      </c>
      <c r="J5144" s="48">
        <f>IF(D5144="","",MIN(D5144,MAX(0,I5144-F5144)))</f>
        <v/>
      </c>
      <c r="K5144" s="48">
        <f>IF(D5144="","",MAX(0,D5144+F5144-I5144))</f>
        <v/>
      </c>
      <c r="L5144" s="18">
        <f>IF(D5144="","",IF(D5144&lt;=0,"",1+COUNTIFS($D$5106:$D$5205,"&gt;0",$E$5106:$E$5205,"&gt;"&amp;E5144)))</f>
        <v/>
      </c>
      <c r="M5144" s="18">
        <f>IF(D5144="","",IF(AND(K5144&gt;0,L5144=1),"Yes","No"))</f>
        <v/>
      </c>
      <c r="N5144" s="48">
        <f>IF(D5144="","",N5044+F5144)</f>
        <v/>
      </c>
      <c r="O5144" s="47">
        <f>IF(D5144="","",IF(AND(K5144=0,K5044&gt;0),C5144,""))</f>
        <v/>
      </c>
    </row>
    <row r="5145">
      <c r="A5145" s="49">
        <f>IF(B5145="","",DATE(YEAR('Debt Inputs'!$E$2),MONTH('Debt Inputs'!$E$2)+51,1))</f>
        <v/>
      </c>
      <c r="B5145" s="23">
        <f>IF('Debt Inputs'!A45="","",'Debt Inputs'!A45)</f>
        <v/>
      </c>
      <c r="C5145" s="24">
        <f>IF(B5145="","",IFERROR(VLOOKUP(B5145,'Debt Inputs'!$A$6:$M$105,2,FALSE),""))</f>
        <v/>
      </c>
      <c r="D5145" s="50">
        <f>IF(B5145="","",K5045)</f>
        <v/>
      </c>
      <c r="E5145" s="26">
        <f>IF(B5145="","",IFERROR(VLOOKUP(B5145,'Debt Inputs'!$A$6:$M$105,5,FALSE),0))</f>
        <v/>
      </c>
      <c r="F5145" s="50">
        <f>IF(D5145="","",IFERROR(D5145*E5145/12,0))</f>
        <v/>
      </c>
      <c r="G5145" s="50">
        <f>IF(D5145="","",MIN(IFERROR(VLOOKUP(B5145,'Debt Inputs'!$A$6:$M$105,7,FALSE),0),D5145+F5145))</f>
        <v/>
      </c>
      <c r="H5145" s="50">
        <f>IF(D5145="","",IF(L5145=1,MAX(0,'Debt Inputs'!$B$2-SUM($G$5106:$G$5205)),0))</f>
        <v/>
      </c>
      <c r="I5145" s="50">
        <f>IF(D5145="","",MIN(D5145+F5145,G5145+H5145))</f>
        <v/>
      </c>
      <c r="J5145" s="50">
        <f>IF(D5145="","",MIN(D5145,MAX(0,I5145-F5145)))</f>
        <v/>
      </c>
      <c r="K5145" s="50">
        <f>IF(D5145="","",MAX(0,D5145+F5145-I5145))</f>
        <v/>
      </c>
      <c r="L5145" s="23">
        <f>IF(D5145="","",IF(D5145&lt;=0,"",1+COUNTIFS($D$5106:$D$5205,"&gt;0",$E$5106:$E$5205,"&gt;"&amp;E5145)))</f>
        <v/>
      </c>
      <c r="M5145" s="23">
        <f>IF(D5145="","",IF(AND(K5145&gt;0,L5145=1),"Yes","No"))</f>
        <v/>
      </c>
      <c r="N5145" s="50">
        <f>IF(D5145="","",N5045+F5145)</f>
        <v/>
      </c>
      <c r="O5145" s="49">
        <f>IF(D5145="","",IF(AND(K5145=0,K5045&gt;0),C5145,""))</f>
        <v/>
      </c>
    </row>
    <row r="5146">
      <c r="A5146" s="47">
        <f>IF(B5146="","",DATE(YEAR('Debt Inputs'!$E$2),MONTH('Debt Inputs'!$E$2)+51,1))</f>
        <v/>
      </c>
      <c r="B5146" s="18">
        <f>IF('Debt Inputs'!A46="","",'Debt Inputs'!A46)</f>
        <v/>
      </c>
      <c r="C5146" s="19">
        <f>IF(B5146="","",IFERROR(VLOOKUP(B5146,'Debt Inputs'!$A$6:$M$105,2,FALSE),""))</f>
        <v/>
      </c>
      <c r="D5146" s="48">
        <f>IF(B5146="","",K5046)</f>
        <v/>
      </c>
      <c r="E5146" s="21">
        <f>IF(B5146="","",IFERROR(VLOOKUP(B5146,'Debt Inputs'!$A$6:$M$105,5,FALSE),0))</f>
        <v/>
      </c>
      <c r="F5146" s="48">
        <f>IF(D5146="","",IFERROR(D5146*E5146/12,0))</f>
        <v/>
      </c>
      <c r="G5146" s="48">
        <f>IF(D5146="","",MIN(IFERROR(VLOOKUP(B5146,'Debt Inputs'!$A$6:$M$105,7,FALSE),0),D5146+F5146))</f>
        <v/>
      </c>
      <c r="H5146" s="48">
        <f>IF(D5146="","",IF(L5146=1,MAX(0,'Debt Inputs'!$B$2-SUM($G$5106:$G$5205)),0))</f>
        <v/>
      </c>
      <c r="I5146" s="48">
        <f>IF(D5146="","",MIN(D5146+F5146,G5146+H5146))</f>
        <v/>
      </c>
      <c r="J5146" s="48">
        <f>IF(D5146="","",MIN(D5146,MAX(0,I5146-F5146)))</f>
        <v/>
      </c>
      <c r="K5146" s="48">
        <f>IF(D5146="","",MAX(0,D5146+F5146-I5146))</f>
        <v/>
      </c>
      <c r="L5146" s="18">
        <f>IF(D5146="","",IF(D5146&lt;=0,"",1+COUNTIFS($D$5106:$D$5205,"&gt;0",$E$5106:$E$5205,"&gt;"&amp;E5146)))</f>
        <v/>
      </c>
      <c r="M5146" s="18">
        <f>IF(D5146="","",IF(AND(K5146&gt;0,L5146=1),"Yes","No"))</f>
        <v/>
      </c>
      <c r="N5146" s="48">
        <f>IF(D5146="","",N5046+F5146)</f>
        <v/>
      </c>
      <c r="O5146" s="47">
        <f>IF(D5146="","",IF(AND(K5146=0,K5046&gt;0),C5146,""))</f>
        <v/>
      </c>
    </row>
    <row r="5147">
      <c r="A5147" s="49">
        <f>IF(B5147="","",DATE(YEAR('Debt Inputs'!$E$2),MONTH('Debt Inputs'!$E$2)+51,1))</f>
        <v/>
      </c>
      <c r="B5147" s="23">
        <f>IF('Debt Inputs'!A47="","",'Debt Inputs'!A47)</f>
        <v/>
      </c>
      <c r="C5147" s="24">
        <f>IF(B5147="","",IFERROR(VLOOKUP(B5147,'Debt Inputs'!$A$6:$M$105,2,FALSE),""))</f>
        <v/>
      </c>
      <c r="D5147" s="50">
        <f>IF(B5147="","",K5047)</f>
        <v/>
      </c>
      <c r="E5147" s="26">
        <f>IF(B5147="","",IFERROR(VLOOKUP(B5147,'Debt Inputs'!$A$6:$M$105,5,FALSE),0))</f>
        <v/>
      </c>
      <c r="F5147" s="50">
        <f>IF(D5147="","",IFERROR(D5147*E5147/12,0))</f>
        <v/>
      </c>
      <c r="G5147" s="50">
        <f>IF(D5147="","",MIN(IFERROR(VLOOKUP(B5147,'Debt Inputs'!$A$6:$M$105,7,FALSE),0),D5147+F5147))</f>
        <v/>
      </c>
      <c r="H5147" s="50">
        <f>IF(D5147="","",IF(L5147=1,MAX(0,'Debt Inputs'!$B$2-SUM($G$5106:$G$5205)),0))</f>
        <v/>
      </c>
      <c r="I5147" s="50">
        <f>IF(D5147="","",MIN(D5147+F5147,G5147+H5147))</f>
        <v/>
      </c>
      <c r="J5147" s="50">
        <f>IF(D5147="","",MIN(D5147,MAX(0,I5147-F5147)))</f>
        <v/>
      </c>
      <c r="K5147" s="50">
        <f>IF(D5147="","",MAX(0,D5147+F5147-I5147))</f>
        <v/>
      </c>
      <c r="L5147" s="23">
        <f>IF(D5147="","",IF(D5147&lt;=0,"",1+COUNTIFS($D$5106:$D$5205,"&gt;0",$E$5106:$E$5205,"&gt;"&amp;E5147)))</f>
        <v/>
      </c>
      <c r="M5147" s="23">
        <f>IF(D5147="","",IF(AND(K5147&gt;0,L5147=1),"Yes","No"))</f>
        <v/>
      </c>
      <c r="N5147" s="50">
        <f>IF(D5147="","",N5047+F5147)</f>
        <v/>
      </c>
      <c r="O5147" s="49">
        <f>IF(D5147="","",IF(AND(K5147=0,K5047&gt;0),C5147,""))</f>
        <v/>
      </c>
    </row>
    <row r="5148">
      <c r="A5148" s="47">
        <f>IF(B5148="","",DATE(YEAR('Debt Inputs'!$E$2),MONTH('Debt Inputs'!$E$2)+51,1))</f>
        <v/>
      </c>
      <c r="B5148" s="18">
        <f>IF('Debt Inputs'!A48="","",'Debt Inputs'!A48)</f>
        <v/>
      </c>
      <c r="C5148" s="19">
        <f>IF(B5148="","",IFERROR(VLOOKUP(B5148,'Debt Inputs'!$A$6:$M$105,2,FALSE),""))</f>
        <v/>
      </c>
      <c r="D5148" s="48">
        <f>IF(B5148="","",K5048)</f>
        <v/>
      </c>
      <c r="E5148" s="21">
        <f>IF(B5148="","",IFERROR(VLOOKUP(B5148,'Debt Inputs'!$A$6:$M$105,5,FALSE),0))</f>
        <v/>
      </c>
      <c r="F5148" s="48">
        <f>IF(D5148="","",IFERROR(D5148*E5148/12,0))</f>
        <v/>
      </c>
      <c r="G5148" s="48">
        <f>IF(D5148="","",MIN(IFERROR(VLOOKUP(B5148,'Debt Inputs'!$A$6:$M$105,7,FALSE),0),D5148+F5148))</f>
        <v/>
      </c>
      <c r="H5148" s="48">
        <f>IF(D5148="","",IF(L5148=1,MAX(0,'Debt Inputs'!$B$2-SUM($G$5106:$G$5205)),0))</f>
        <v/>
      </c>
      <c r="I5148" s="48">
        <f>IF(D5148="","",MIN(D5148+F5148,G5148+H5148))</f>
        <v/>
      </c>
      <c r="J5148" s="48">
        <f>IF(D5148="","",MIN(D5148,MAX(0,I5148-F5148)))</f>
        <v/>
      </c>
      <c r="K5148" s="48">
        <f>IF(D5148="","",MAX(0,D5148+F5148-I5148))</f>
        <v/>
      </c>
      <c r="L5148" s="18">
        <f>IF(D5148="","",IF(D5148&lt;=0,"",1+COUNTIFS($D$5106:$D$5205,"&gt;0",$E$5106:$E$5205,"&gt;"&amp;E5148)))</f>
        <v/>
      </c>
      <c r="M5148" s="18">
        <f>IF(D5148="","",IF(AND(K5148&gt;0,L5148=1),"Yes","No"))</f>
        <v/>
      </c>
      <c r="N5148" s="48">
        <f>IF(D5148="","",N5048+F5148)</f>
        <v/>
      </c>
      <c r="O5148" s="47">
        <f>IF(D5148="","",IF(AND(K5148=0,K5048&gt;0),C5148,""))</f>
        <v/>
      </c>
    </row>
    <row r="5149">
      <c r="A5149" s="49">
        <f>IF(B5149="","",DATE(YEAR('Debt Inputs'!$E$2),MONTH('Debt Inputs'!$E$2)+51,1))</f>
        <v/>
      </c>
      <c r="B5149" s="23">
        <f>IF('Debt Inputs'!A49="","",'Debt Inputs'!A49)</f>
        <v/>
      </c>
      <c r="C5149" s="24">
        <f>IF(B5149="","",IFERROR(VLOOKUP(B5149,'Debt Inputs'!$A$6:$M$105,2,FALSE),""))</f>
        <v/>
      </c>
      <c r="D5149" s="50">
        <f>IF(B5149="","",K5049)</f>
        <v/>
      </c>
      <c r="E5149" s="26">
        <f>IF(B5149="","",IFERROR(VLOOKUP(B5149,'Debt Inputs'!$A$6:$M$105,5,FALSE),0))</f>
        <v/>
      </c>
      <c r="F5149" s="50">
        <f>IF(D5149="","",IFERROR(D5149*E5149/12,0))</f>
        <v/>
      </c>
      <c r="G5149" s="50">
        <f>IF(D5149="","",MIN(IFERROR(VLOOKUP(B5149,'Debt Inputs'!$A$6:$M$105,7,FALSE),0),D5149+F5149))</f>
        <v/>
      </c>
      <c r="H5149" s="50">
        <f>IF(D5149="","",IF(L5149=1,MAX(0,'Debt Inputs'!$B$2-SUM($G$5106:$G$5205)),0))</f>
        <v/>
      </c>
      <c r="I5149" s="50">
        <f>IF(D5149="","",MIN(D5149+F5149,G5149+H5149))</f>
        <v/>
      </c>
      <c r="J5149" s="50">
        <f>IF(D5149="","",MIN(D5149,MAX(0,I5149-F5149)))</f>
        <v/>
      </c>
      <c r="K5149" s="50">
        <f>IF(D5149="","",MAX(0,D5149+F5149-I5149))</f>
        <v/>
      </c>
      <c r="L5149" s="23">
        <f>IF(D5149="","",IF(D5149&lt;=0,"",1+COUNTIFS($D$5106:$D$5205,"&gt;0",$E$5106:$E$5205,"&gt;"&amp;E5149)))</f>
        <v/>
      </c>
      <c r="M5149" s="23">
        <f>IF(D5149="","",IF(AND(K5149&gt;0,L5149=1),"Yes","No"))</f>
        <v/>
      </c>
      <c r="N5149" s="50">
        <f>IF(D5149="","",N5049+F5149)</f>
        <v/>
      </c>
      <c r="O5149" s="49">
        <f>IF(D5149="","",IF(AND(K5149=0,K5049&gt;0),C5149,""))</f>
        <v/>
      </c>
    </row>
    <row r="5150">
      <c r="A5150" s="47">
        <f>IF(B5150="","",DATE(YEAR('Debt Inputs'!$E$2),MONTH('Debt Inputs'!$E$2)+51,1))</f>
        <v/>
      </c>
      <c r="B5150" s="18">
        <f>IF('Debt Inputs'!A50="","",'Debt Inputs'!A50)</f>
        <v/>
      </c>
      <c r="C5150" s="19">
        <f>IF(B5150="","",IFERROR(VLOOKUP(B5150,'Debt Inputs'!$A$6:$M$105,2,FALSE),""))</f>
        <v/>
      </c>
      <c r="D5150" s="48">
        <f>IF(B5150="","",K5050)</f>
        <v/>
      </c>
      <c r="E5150" s="21">
        <f>IF(B5150="","",IFERROR(VLOOKUP(B5150,'Debt Inputs'!$A$6:$M$105,5,FALSE),0))</f>
        <v/>
      </c>
      <c r="F5150" s="48">
        <f>IF(D5150="","",IFERROR(D5150*E5150/12,0))</f>
        <v/>
      </c>
      <c r="G5150" s="48">
        <f>IF(D5150="","",MIN(IFERROR(VLOOKUP(B5150,'Debt Inputs'!$A$6:$M$105,7,FALSE),0),D5150+F5150))</f>
        <v/>
      </c>
      <c r="H5150" s="48">
        <f>IF(D5150="","",IF(L5150=1,MAX(0,'Debt Inputs'!$B$2-SUM($G$5106:$G$5205)),0))</f>
        <v/>
      </c>
      <c r="I5150" s="48">
        <f>IF(D5150="","",MIN(D5150+F5150,G5150+H5150))</f>
        <v/>
      </c>
      <c r="J5150" s="48">
        <f>IF(D5150="","",MIN(D5150,MAX(0,I5150-F5150)))</f>
        <v/>
      </c>
      <c r="K5150" s="48">
        <f>IF(D5150="","",MAX(0,D5150+F5150-I5150))</f>
        <v/>
      </c>
      <c r="L5150" s="18">
        <f>IF(D5150="","",IF(D5150&lt;=0,"",1+COUNTIFS($D$5106:$D$5205,"&gt;0",$E$5106:$E$5205,"&gt;"&amp;E5150)))</f>
        <v/>
      </c>
      <c r="M5150" s="18">
        <f>IF(D5150="","",IF(AND(K5150&gt;0,L5150=1),"Yes","No"))</f>
        <v/>
      </c>
      <c r="N5150" s="48">
        <f>IF(D5150="","",N5050+F5150)</f>
        <v/>
      </c>
      <c r="O5150" s="47">
        <f>IF(D5150="","",IF(AND(K5150=0,K5050&gt;0),C5150,""))</f>
        <v/>
      </c>
    </row>
    <row r="5151">
      <c r="A5151" s="49">
        <f>IF(B5151="","",DATE(YEAR('Debt Inputs'!$E$2),MONTH('Debt Inputs'!$E$2)+51,1))</f>
        <v/>
      </c>
      <c r="B5151" s="23">
        <f>IF('Debt Inputs'!A51="","",'Debt Inputs'!A51)</f>
        <v/>
      </c>
      <c r="C5151" s="24">
        <f>IF(B5151="","",IFERROR(VLOOKUP(B5151,'Debt Inputs'!$A$6:$M$105,2,FALSE),""))</f>
        <v/>
      </c>
      <c r="D5151" s="50">
        <f>IF(B5151="","",K5051)</f>
        <v/>
      </c>
      <c r="E5151" s="26">
        <f>IF(B5151="","",IFERROR(VLOOKUP(B5151,'Debt Inputs'!$A$6:$M$105,5,FALSE),0))</f>
        <v/>
      </c>
      <c r="F5151" s="50">
        <f>IF(D5151="","",IFERROR(D5151*E5151/12,0))</f>
        <v/>
      </c>
      <c r="G5151" s="50">
        <f>IF(D5151="","",MIN(IFERROR(VLOOKUP(B5151,'Debt Inputs'!$A$6:$M$105,7,FALSE),0),D5151+F5151))</f>
        <v/>
      </c>
      <c r="H5151" s="50">
        <f>IF(D5151="","",IF(L5151=1,MAX(0,'Debt Inputs'!$B$2-SUM($G$5106:$G$5205)),0))</f>
        <v/>
      </c>
      <c r="I5151" s="50">
        <f>IF(D5151="","",MIN(D5151+F5151,G5151+H5151))</f>
        <v/>
      </c>
      <c r="J5151" s="50">
        <f>IF(D5151="","",MIN(D5151,MAX(0,I5151-F5151)))</f>
        <v/>
      </c>
      <c r="K5151" s="50">
        <f>IF(D5151="","",MAX(0,D5151+F5151-I5151))</f>
        <v/>
      </c>
      <c r="L5151" s="23">
        <f>IF(D5151="","",IF(D5151&lt;=0,"",1+COUNTIFS($D$5106:$D$5205,"&gt;0",$E$5106:$E$5205,"&gt;"&amp;E5151)))</f>
        <v/>
      </c>
      <c r="M5151" s="23">
        <f>IF(D5151="","",IF(AND(K5151&gt;0,L5151=1),"Yes","No"))</f>
        <v/>
      </c>
      <c r="N5151" s="50">
        <f>IF(D5151="","",N5051+F5151)</f>
        <v/>
      </c>
      <c r="O5151" s="49">
        <f>IF(D5151="","",IF(AND(K5151=0,K5051&gt;0),C5151,""))</f>
        <v/>
      </c>
    </row>
    <row r="5152">
      <c r="A5152" s="47">
        <f>IF(B5152="","",DATE(YEAR('Debt Inputs'!$E$2),MONTH('Debt Inputs'!$E$2)+51,1))</f>
        <v/>
      </c>
      <c r="B5152" s="18">
        <f>IF('Debt Inputs'!A52="","",'Debt Inputs'!A52)</f>
        <v/>
      </c>
      <c r="C5152" s="19">
        <f>IF(B5152="","",IFERROR(VLOOKUP(B5152,'Debt Inputs'!$A$6:$M$105,2,FALSE),""))</f>
        <v/>
      </c>
      <c r="D5152" s="48">
        <f>IF(B5152="","",K5052)</f>
        <v/>
      </c>
      <c r="E5152" s="21">
        <f>IF(B5152="","",IFERROR(VLOOKUP(B5152,'Debt Inputs'!$A$6:$M$105,5,FALSE),0))</f>
        <v/>
      </c>
      <c r="F5152" s="48">
        <f>IF(D5152="","",IFERROR(D5152*E5152/12,0))</f>
        <v/>
      </c>
      <c r="G5152" s="48">
        <f>IF(D5152="","",MIN(IFERROR(VLOOKUP(B5152,'Debt Inputs'!$A$6:$M$105,7,FALSE),0),D5152+F5152))</f>
        <v/>
      </c>
      <c r="H5152" s="48">
        <f>IF(D5152="","",IF(L5152=1,MAX(0,'Debt Inputs'!$B$2-SUM($G$5106:$G$5205)),0))</f>
        <v/>
      </c>
      <c r="I5152" s="48">
        <f>IF(D5152="","",MIN(D5152+F5152,G5152+H5152))</f>
        <v/>
      </c>
      <c r="J5152" s="48">
        <f>IF(D5152="","",MIN(D5152,MAX(0,I5152-F5152)))</f>
        <v/>
      </c>
      <c r="K5152" s="48">
        <f>IF(D5152="","",MAX(0,D5152+F5152-I5152))</f>
        <v/>
      </c>
      <c r="L5152" s="18">
        <f>IF(D5152="","",IF(D5152&lt;=0,"",1+COUNTIFS($D$5106:$D$5205,"&gt;0",$E$5106:$E$5205,"&gt;"&amp;E5152)))</f>
        <v/>
      </c>
      <c r="M5152" s="18">
        <f>IF(D5152="","",IF(AND(K5152&gt;0,L5152=1),"Yes","No"))</f>
        <v/>
      </c>
      <c r="N5152" s="48">
        <f>IF(D5152="","",N5052+F5152)</f>
        <v/>
      </c>
      <c r="O5152" s="47">
        <f>IF(D5152="","",IF(AND(K5152=0,K5052&gt;0),C5152,""))</f>
        <v/>
      </c>
    </row>
    <row r="5153">
      <c r="A5153" s="49">
        <f>IF(B5153="","",DATE(YEAR('Debt Inputs'!$E$2),MONTH('Debt Inputs'!$E$2)+51,1))</f>
        <v/>
      </c>
      <c r="B5153" s="23">
        <f>IF('Debt Inputs'!A53="","",'Debt Inputs'!A53)</f>
        <v/>
      </c>
      <c r="C5153" s="24">
        <f>IF(B5153="","",IFERROR(VLOOKUP(B5153,'Debt Inputs'!$A$6:$M$105,2,FALSE),""))</f>
        <v/>
      </c>
      <c r="D5153" s="50">
        <f>IF(B5153="","",K5053)</f>
        <v/>
      </c>
      <c r="E5153" s="26">
        <f>IF(B5153="","",IFERROR(VLOOKUP(B5153,'Debt Inputs'!$A$6:$M$105,5,FALSE),0))</f>
        <v/>
      </c>
      <c r="F5153" s="50">
        <f>IF(D5153="","",IFERROR(D5153*E5153/12,0))</f>
        <v/>
      </c>
      <c r="G5153" s="50">
        <f>IF(D5153="","",MIN(IFERROR(VLOOKUP(B5153,'Debt Inputs'!$A$6:$M$105,7,FALSE),0),D5153+F5153))</f>
        <v/>
      </c>
      <c r="H5153" s="50">
        <f>IF(D5153="","",IF(L5153=1,MAX(0,'Debt Inputs'!$B$2-SUM($G$5106:$G$5205)),0))</f>
        <v/>
      </c>
      <c r="I5153" s="50">
        <f>IF(D5153="","",MIN(D5153+F5153,G5153+H5153))</f>
        <v/>
      </c>
      <c r="J5153" s="50">
        <f>IF(D5153="","",MIN(D5153,MAX(0,I5153-F5153)))</f>
        <v/>
      </c>
      <c r="K5153" s="50">
        <f>IF(D5153="","",MAX(0,D5153+F5153-I5153))</f>
        <v/>
      </c>
      <c r="L5153" s="23">
        <f>IF(D5153="","",IF(D5153&lt;=0,"",1+COUNTIFS($D$5106:$D$5205,"&gt;0",$E$5106:$E$5205,"&gt;"&amp;E5153)))</f>
        <v/>
      </c>
      <c r="M5153" s="23">
        <f>IF(D5153="","",IF(AND(K5153&gt;0,L5153=1),"Yes","No"))</f>
        <v/>
      </c>
      <c r="N5153" s="50">
        <f>IF(D5153="","",N5053+F5153)</f>
        <v/>
      </c>
      <c r="O5153" s="49">
        <f>IF(D5153="","",IF(AND(K5153=0,K5053&gt;0),C5153,""))</f>
        <v/>
      </c>
    </row>
    <row r="5154">
      <c r="A5154" s="47">
        <f>IF(B5154="","",DATE(YEAR('Debt Inputs'!$E$2),MONTH('Debt Inputs'!$E$2)+51,1))</f>
        <v/>
      </c>
      <c r="B5154" s="18">
        <f>IF('Debt Inputs'!A54="","",'Debt Inputs'!A54)</f>
        <v/>
      </c>
      <c r="C5154" s="19">
        <f>IF(B5154="","",IFERROR(VLOOKUP(B5154,'Debt Inputs'!$A$6:$M$105,2,FALSE),""))</f>
        <v/>
      </c>
      <c r="D5154" s="48">
        <f>IF(B5154="","",K5054)</f>
        <v/>
      </c>
      <c r="E5154" s="21">
        <f>IF(B5154="","",IFERROR(VLOOKUP(B5154,'Debt Inputs'!$A$6:$M$105,5,FALSE),0))</f>
        <v/>
      </c>
      <c r="F5154" s="48">
        <f>IF(D5154="","",IFERROR(D5154*E5154/12,0))</f>
        <v/>
      </c>
      <c r="G5154" s="48">
        <f>IF(D5154="","",MIN(IFERROR(VLOOKUP(B5154,'Debt Inputs'!$A$6:$M$105,7,FALSE),0),D5154+F5154))</f>
        <v/>
      </c>
      <c r="H5154" s="48">
        <f>IF(D5154="","",IF(L5154=1,MAX(0,'Debt Inputs'!$B$2-SUM($G$5106:$G$5205)),0))</f>
        <v/>
      </c>
      <c r="I5154" s="48">
        <f>IF(D5154="","",MIN(D5154+F5154,G5154+H5154))</f>
        <v/>
      </c>
      <c r="J5154" s="48">
        <f>IF(D5154="","",MIN(D5154,MAX(0,I5154-F5154)))</f>
        <v/>
      </c>
      <c r="K5154" s="48">
        <f>IF(D5154="","",MAX(0,D5154+F5154-I5154))</f>
        <v/>
      </c>
      <c r="L5154" s="18">
        <f>IF(D5154="","",IF(D5154&lt;=0,"",1+COUNTIFS($D$5106:$D$5205,"&gt;0",$E$5106:$E$5205,"&gt;"&amp;E5154)))</f>
        <v/>
      </c>
      <c r="M5154" s="18">
        <f>IF(D5154="","",IF(AND(K5154&gt;0,L5154=1),"Yes","No"))</f>
        <v/>
      </c>
      <c r="N5154" s="48">
        <f>IF(D5154="","",N5054+F5154)</f>
        <v/>
      </c>
      <c r="O5154" s="47">
        <f>IF(D5154="","",IF(AND(K5154=0,K5054&gt;0),C5154,""))</f>
        <v/>
      </c>
    </row>
    <row r="5155">
      <c r="A5155" s="49">
        <f>IF(B5155="","",DATE(YEAR('Debt Inputs'!$E$2),MONTH('Debt Inputs'!$E$2)+51,1))</f>
        <v/>
      </c>
      <c r="B5155" s="23">
        <f>IF('Debt Inputs'!A55="","",'Debt Inputs'!A55)</f>
        <v/>
      </c>
      <c r="C5155" s="24">
        <f>IF(B5155="","",IFERROR(VLOOKUP(B5155,'Debt Inputs'!$A$6:$M$105,2,FALSE),""))</f>
        <v/>
      </c>
      <c r="D5155" s="50">
        <f>IF(B5155="","",K5055)</f>
        <v/>
      </c>
      <c r="E5155" s="26">
        <f>IF(B5155="","",IFERROR(VLOOKUP(B5155,'Debt Inputs'!$A$6:$M$105,5,FALSE),0))</f>
        <v/>
      </c>
      <c r="F5155" s="50">
        <f>IF(D5155="","",IFERROR(D5155*E5155/12,0))</f>
        <v/>
      </c>
      <c r="G5155" s="50">
        <f>IF(D5155="","",MIN(IFERROR(VLOOKUP(B5155,'Debt Inputs'!$A$6:$M$105,7,FALSE),0),D5155+F5155))</f>
        <v/>
      </c>
      <c r="H5155" s="50">
        <f>IF(D5155="","",IF(L5155=1,MAX(0,'Debt Inputs'!$B$2-SUM($G$5106:$G$5205)),0))</f>
        <v/>
      </c>
      <c r="I5155" s="50">
        <f>IF(D5155="","",MIN(D5155+F5155,G5155+H5155))</f>
        <v/>
      </c>
      <c r="J5155" s="50">
        <f>IF(D5155="","",MIN(D5155,MAX(0,I5155-F5155)))</f>
        <v/>
      </c>
      <c r="K5155" s="50">
        <f>IF(D5155="","",MAX(0,D5155+F5155-I5155))</f>
        <v/>
      </c>
      <c r="L5155" s="23">
        <f>IF(D5155="","",IF(D5155&lt;=0,"",1+COUNTIFS($D$5106:$D$5205,"&gt;0",$E$5106:$E$5205,"&gt;"&amp;E5155)))</f>
        <v/>
      </c>
      <c r="M5155" s="23">
        <f>IF(D5155="","",IF(AND(K5155&gt;0,L5155=1),"Yes","No"))</f>
        <v/>
      </c>
      <c r="N5155" s="50">
        <f>IF(D5155="","",N5055+F5155)</f>
        <v/>
      </c>
      <c r="O5155" s="49">
        <f>IF(D5155="","",IF(AND(K5155=0,K5055&gt;0),C5155,""))</f>
        <v/>
      </c>
    </row>
    <row r="5156">
      <c r="A5156" s="47">
        <f>IF(B5156="","",DATE(YEAR('Debt Inputs'!$E$2),MONTH('Debt Inputs'!$E$2)+51,1))</f>
        <v/>
      </c>
      <c r="B5156" s="18">
        <f>IF('Debt Inputs'!A56="","",'Debt Inputs'!A56)</f>
        <v/>
      </c>
      <c r="C5156" s="19">
        <f>IF(B5156="","",IFERROR(VLOOKUP(B5156,'Debt Inputs'!$A$6:$M$105,2,FALSE),""))</f>
        <v/>
      </c>
      <c r="D5156" s="48">
        <f>IF(B5156="","",K5056)</f>
        <v/>
      </c>
      <c r="E5156" s="21">
        <f>IF(B5156="","",IFERROR(VLOOKUP(B5156,'Debt Inputs'!$A$6:$M$105,5,FALSE),0))</f>
        <v/>
      </c>
      <c r="F5156" s="48">
        <f>IF(D5156="","",IFERROR(D5156*E5156/12,0))</f>
        <v/>
      </c>
      <c r="G5156" s="48">
        <f>IF(D5156="","",MIN(IFERROR(VLOOKUP(B5156,'Debt Inputs'!$A$6:$M$105,7,FALSE),0),D5156+F5156))</f>
        <v/>
      </c>
      <c r="H5156" s="48">
        <f>IF(D5156="","",IF(L5156=1,MAX(0,'Debt Inputs'!$B$2-SUM($G$5106:$G$5205)),0))</f>
        <v/>
      </c>
      <c r="I5156" s="48">
        <f>IF(D5156="","",MIN(D5156+F5156,G5156+H5156))</f>
        <v/>
      </c>
      <c r="J5156" s="48">
        <f>IF(D5156="","",MIN(D5156,MAX(0,I5156-F5156)))</f>
        <v/>
      </c>
      <c r="K5156" s="48">
        <f>IF(D5156="","",MAX(0,D5156+F5156-I5156))</f>
        <v/>
      </c>
      <c r="L5156" s="18">
        <f>IF(D5156="","",IF(D5156&lt;=0,"",1+COUNTIFS($D$5106:$D$5205,"&gt;0",$E$5106:$E$5205,"&gt;"&amp;E5156)))</f>
        <v/>
      </c>
      <c r="M5156" s="18">
        <f>IF(D5156="","",IF(AND(K5156&gt;0,L5156=1),"Yes","No"))</f>
        <v/>
      </c>
      <c r="N5156" s="48">
        <f>IF(D5156="","",N5056+F5156)</f>
        <v/>
      </c>
      <c r="O5156" s="47">
        <f>IF(D5156="","",IF(AND(K5156=0,K5056&gt;0),C5156,""))</f>
        <v/>
      </c>
    </row>
    <row r="5157">
      <c r="A5157" s="49">
        <f>IF(B5157="","",DATE(YEAR('Debt Inputs'!$E$2),MONTH('Debt Inputs'!$E$2)+51,1))</f>
        <v/>
      </c>
      <c r="B5157" s="23">
        <f>IF('Debt Inputs'!A57="","",'Debt Inputs'!A57)</f>
        <v/>
      </c>
      <c r="C5157" s="24">
        <f>IF(B5157="","",IFERROR(VLOOKUP(B5157,'Debt Inputs'!$A$6:$M$105,2,FALSE),""))</f>
        <v/>
      </c>
      <c r="D5157" s="50">
        <f>IF(B5157="","",K5057)</f>
        <v/>
      </c>
      <c r="E5157" s="26">
        <f>IF(B5157="","",IFERROR(VLOOKUP(B5157,'Debt Inputs'!$A$6:$M$105,5,FALSE),0))</f>
        <v/>
      </c>
      <c r="F5157" s="50">
        <f>IF(D5157="","",IFERROR(D5157*E5157/12,0))</f>
        <v/>
      </c>
      <c r="G5157" s="50">
        <f>IF(D5157="","",MIN(IFERROR(VLOOKUP(B5157,'Debt Inputs'!$A$6:$M$105,7,FALSE),0),D5157+F5157))</f>
        <v/>
      </c>
      <c r="H5157" s="50">
        <f>IF(D5157="","",IF(L5157=1,MAX(0,'Debt Inputs'!$B$2-SUM($G$5106:$G$5205)),0))</f>
        <v/>
      </c>
      <c r="I5157" s="50">
        <f>IF(D5157="","",MIN(D5157+F5157,G5157+H5157))</f>
        <v/>
      </c>
      <c r="J5157" s="50">
        <f>IF(D5157="","",MIN(D5157,MAX(0,I5157-F5157)))</f>
        <v/>
      </c>
      <c r="K5157" s="50">
        <f>IF(D5157="","",MAX(0,D5157+F5157-I5157))</f>
        <v/>
      </c>
      <c r="L5157" s="23">
        <f>IF(D5157="","",IF(D5157&lt;=0,"",1+COUNTIFS($D$5106:$D$5205,"&gt;0",$E$5106:$E$5205,"&gt;"&amp;E5157)))</f>
        <v/>
      </c>
      <c r="M5157" s="23">
        <f>IF(D5157="","",IF(AND(K5157&gt;0,L5157=1),"Yes","No"))</f>
        <v/>
      </c>
      <c r="N5157" s="50">
        <f>IF(D5157="","",N5057+F5157)</f>
        <v/>
      </c>
      <c r="O5157" s="49">
        <f>IF(D5157="","",IF(AND(K5157=0,K5057&gt;0),C5157,""))</f>
        <v/>
      </c>
    </row>
    <row r="5158">
      <c r="A5158" s="47">
        <f>IF(B5158="","",DATE(YEAR('Debt Inputs'!$E$2),MONTH('Debt Inputs'!$E$2)+51,1))</f>
        <v/>
      </c>
      <c r="B5158" s="18">
        <f>IF('Debt Inputs'!A58="","",'Debt Inputs'!A58)</f>
        <v/>
      </c>
      <c r="C5158" s="19">
        <f>IF(B5158="","",IFERROR(VLOOKUP(B5158,'Debt Inputs'!$A$6:$M$105,2,FALSE),""))</f>
        <v/>
      </c>
      <c r="D5158" s="48">
        <f>IF(B5158="","",K5058)</f>
        <v/>
      </c>
      <c r="E5158" s="21">
        <f>IF(B5158="","",IFERROR(VLOOKUP(B5158,'Debt Inputs'!$A$6:$M$105,5,FALSE),0))</f>
        <v/>
      </c>
      <c r="F5158" s="48">
        <f>IF(D5158="","",IFERROR(D5158*E5158/12,0))</f>
        <v/>
      </c>
      <c r="G5158" s="48">
        <f>IF(D5158="","",MIN(IFERROR(VLOOKUP(B5158,'Debt Inputs'!$A$6:$M$105,7,FALSE),0),D5158+F5158))</f>
        <v/>
      </c>
      <c r="H5158" s="48">
        <f>IF(D5158="","",IF(L5158=1,MAX(0,'Debt Inputs'!$B$2-SUM($G$5106:$G$5205)),0))</f>
        <v/>
      </c>
      <c r="I5158" s="48">
        <f>IF(D5158="","",MIN(D5158+F5158,G5158+H5158))</f>
        <v/>
      </c>
      <c r="J5158" s="48">
        <f>IF(D5158="","",MIN(D5158,MAX(0,I5158-F5158)))</f>
        <v/>
      </c>
      <c r="K5158" s="48">
        <f>IF(D5158="","",MAX(0,D5158+F5158-I5158))</f>
        <v/>
      </c>
      <c r="L5158" s="18">
        <f>IF(D5158="","",IF(D5158&lt;=0,"",1+COUNTIFS($D$5106:$D$5205,"&gt;0",$E$5106:$E$5205,"&gt;"&amp;E5158)))</f>
        <v/>
      </c>
      <c r="M5158" s="18">
        <f>IF(D5158="","",IF(AND(K5158&gt;0,L5158=1),"Yes","No"))</f>
        <v/>
      </c>
      <c r="N5158" s="48">
        <f>IF(D5158="","",N5058+F5158)</f>
        <v/>
      </c>
      <c r="O5158" s="47">
        <f>IF(D5158="","",IF(AND(K5158=0,K5058&gt;0),C5158,""))</f>
        <v/>
      </c>
    </row>
    <row r="5159">
      <c r="A5159" s="49">
        <f>IF(B5159="","",DATE(YEAR('Debt Inputs'!$E$2),MONTH('Debt Inputs'!$E$2)+51,1))</f>
        <v/>
      </c>
      <c r="B5159" s="23">
        <f>IF('Debt Inputs'!A59="","",'Debt Inputs'!A59)</f>
        <v/>
      </c>
      <c r="C5159" s="24">
        <f>IF(B5159="","",IFERROR(VLOOKUP(B5159,'Debt Inputs'!$A$6:$M$105,2,FALSE),""))</f>
        <v/>
      </c>
      <c r="D5159" s="50">
        <f>IF(B5159="","",K5059)</f>
        <v/>
      </c>
      <c r="E5159" s="26">
        <f>IF(B5159="","",IFERROR(VLOOKUP(B5159,'Debt Inputs'!$A$6:$M$105,5,FALSE),0))</f>
        <v/>
      </c>
      <c r="F5159" s="50">
        <f>IF(D5159="","",IFERROR(D5159*E5159/12,0))</f>
        <v/>
      </c>
      <c r="G5159" s="50">
        <f>IF(D5159="","",MIN(IFERROR(VLOOKUP(B5159,'Debt Inputs'!$A$6:$M$105,7,FALSE),0),D5159+F5159))</f>
        <v/>
      </c>
      <c r="H5159" s="50">
        <f>IF(D5159="","",IF(L5159=1,MAX(0,'Debt Inputs'!$B$2-SUM($G$5106:$G$5205)),0))</f>
        <v/>
      </c>
      <c r="I5159" s="50">
        <f>IF(D5159="","",MIN(D5159+F5159,G5159+H5159))</f>
        <v/>
      </c>
      <c r="J5159" s="50">
        <f>IF(D5159="","",MIN(D5159,MAX(0,I5159-F5159)))</f>
        <v/>
      </c>
      <c r="K5159" s="50">
        <f>IF(D5159="","",MAX(0,D5159+F5159-I5159))</f>
        <v/>
      </c>
      <c r="L5159" s="23">
        <f>IF(D5159="","",IF(D5159&lt;=0,"",1+COUNTIFS($D$5106:$D$5205,"&gt;0",$E$5106:$E$5205,"&gt;"&amp;E5159)))</f>
        <v/>
      </c>
      <c r="M5159" s="23">
        <f>IF(D5159="","",IF(AND(K5159&gt;0,L5159=1),"Yes","No"))</f>
        <v/>
      </c>
      <c r="N5159" s="50">
        <f>IF(D5159="","",N5059+F5159)</f>
        <v/>
      </c>
      <c r="O5159" s="49">
        <f>IF(D5159="","",IF(AND(K5159=0,K5059&gt;0),C5159,""))</f>
        <v/>
      </c>
    </row>
    <row r="5160">
      <c r="A5160" s="47">
        <f>IF(B5160="","",DATE(YEAR('Debt Inputs'!$E$2),MONTH('Debt Inputs'!$E$2)+51,1))</f>
        <v/>
      </c>
      <c r="B5160" s="18">
        <f>IF('Debt Inputs'!A60="","",'Debt Inputs'!A60)</f>
        <v/>
      </c>
      <c r="C5160" s="19">
        <f>IF(B5160="","",IFERROR(VLOOKUP(B5160,'Debt Inputs'!$A$6:$M$105,2,FALSE),""))</f>
        <v/>
      </c>
      <c r="D5160" s="48">
        <f>IF(B5160="","",K5060)</f>
        <v/>
      </c>
      <c r="E5160" s="21">
        <f>IF(B5160="","",IFERROR(VLOOKUP(B5160,'Debt Inputs'!$A$6:$M$105,5,FALSE),0))</f>
        <v/>
      </c>
      <c r="F5160" s="48">
        <f>IF(D5160="","",IFERROR(D5160*E5160/12,0))</f>
        <v/>
      </c>
      <c r="G5160" s="48">
        <f>IF(D5160="","",MIN(IFERROR(VLOOKUP(B5160,'Debt Inputs'!$A$6:$M$105,7,FALSE),0),D5160+F5160))</f>
        <v/>
      </c>
      <c r="H5160" s="48">
        <f>IF(D5160="","",IF(L5160=1,MAX(0,'Debt Inputs'!$B$2-SUM($G$5106:$G$5205)),0))</f>
        <v/>
      </c>
      <c r="I5160" s="48">
        <f>IF(D5160="","",MIN(D5160+F5160,G5160+H5160))</f>
        <v/>
      </c>
      <c r="J5160" s="48">
        <f>IF(D5160="","",MIN(D5160,MAX(0,I5160-F5160)))</f>
        <v/>
      </c>
      <c r="K5160" s="48">
        <f>IF(D5160="","",MAX(0,D5160+F5160-I5160))</f>
        <v/>
      </c>
      <c r="L5160" s="18">
        <f>IF(D5160="","",IF(D5160&lt;=0,"",1+COUNTIFS($D$5106:$D$5205,"&gt;0",$E$5106:$E$5205,"&gt;"&amp;E5160)))</f>
        <v/>
      </c>
      <c r="M5160" s="18">
        <f>IF(D5160="","",IF(AND(K5160&gt;0,L5160=1),"Yes","No"))</f>
        <v/>
      </c>
      <c r="N5160" s="48">
        <f>IF(D5160="","",N5060+F5160)</f>
        <v/>
      </c>
      <c r="O5160" s="47">
        <f>IF(D5160="","",IF(AND(K5160=0,K5060&gt;0),C5160,""))</f>
        <v/>
      </c>
    </row>
    <row r="5161">
      <c r="A5161" s="49">
        <f>IF(B5161="","",DATE(YEAR('Debt Inputs'!$E$2),MONTH('Debt Inputs'!$E$2)+51,1))</f>
        <v/>
      </c>
      <c r="B5161" s="23">
        <f>IF('Debt Inputs'!A61="","",'Debt Inputs'!A61)</f>
        <v/>
      </c>
      <c r="C5161" s="24">
        <f>IF(B5161="","",IFERROR(VLOOKUP(B5161,'Debt Inputs'!$A$6:$M$105,2,FALSE),""))</f>
        <v/>
      </c>
      <c r="D5161" s="50">
        <f>IF(B5161="","",K5061)</f>
        <v/>
      </c>
      <c r="E5161" s="26">
        <f>IF(B5161="","",IFERROR(VLOOKUP(B5161,'Debt Inputs'!$A$6:$M$105,5,FALSE),0))</f>
        <v/>
      </c>
      <c r="F5161" s="50">
        <f>IF(D5161="","",IFERROR(D5161*E5161/12,0))</f>
        <v/>
      </c>
      <c r="G5161" s="50">
        <f>IF(D5161="","",MIN(IFERROR(VLOOKUP(B5161,'Debt Inputs'!$A$6:$M$105,7,FALSE),0),D5161+F5161))</f>
        <v/>
      </c>
      <c r="H5161" s="50">
        <f>IF(D5161="","",IF(L5161=1,MAX(0,'Debt Inputs'!$B$2-SUM($G$5106:$G$5205)),0))</f>
        <v/>
      </c>
      <c r="I5161" s="50">
        <f>IF(D5161="","",MIN(D5161+F5161,G5161+H5161))</f>
        <v/>
      </c>
      <c r="J5161" s="50">
        <f>IF(D5161="","",MIN(D5161,MAX(0,I5161-F5161)))</f>
        <v/>
      </c>
      <c r="K5161" s="50">
        <f>IF(D5161="","",MAX(0,D5161+F5161-I5161))</f>
        <v/>
      </c>
      <c r="L5161" s="23">
        <f>IF(D5161="","",IF(D5161&lt;=0,"",1+COUNTIFS($D$5106:$D$5205,"&gt;0",$E$5106:$E$5205,"&gt;"&amp;E5161)))</f>
        <v/>
      </c>
      <c r="M5161" s="23">
        <f>IF(D5161="","",IF(AND(K5161&gt;0,L5161=1),"Yes","No"))</f>
        <v/>
      </c>
      <c r="N5161" s="50">
        <f>IF(D5161="","",N5061+F5161)</f>
        <v/>
      </c>
      <c r="O5161" s="49">
        <f>IF(D5161="","",IF(AND(K5161=0,K5061&gt;0),C5161,""))</f>
        <v/>
      </c>
    </row>
    <row r="5162">
      <c r="A5162" s="47">
        <f>IF(B5162="","",DATE(YEAR('Debt Inputs'!$E$2),MONTH('Debt Inputs'!$E$2)+51,1))</f>
        <v/>
      </c>
      <c r="B5162" s="18">
        <f>IF('Debt Inputs'!A62="","",'Debt Inputs'!A62)</f>
        <v/>
      </c>
      <c r="C5162" s="19">
        <f>IF(B5162="","",IFERROR(VLOOKUP(B5162,'Debt Inputs'!$A$6:$M$105,2,FALSE),""))</f>
        <v/>
      </c>
      <c r="D5162" s="48">
        <f>IF(B5162="","",K5062)</f>
        <v/>
      </c>
      <c r="E5162" s="21">
        <f>IF(B5162="","",IFERROR(VLOOKUP(B5162,'Debt Inputs'!$A$6:$M$105,5,FALSE),0))</f>
        <v/>
      </c>
      <c r="F5162" s="48">
        <f>IF(D5162="","",IFERROR(D5162*E5162/12,0))</f>
        <v/>
      </c>
      <c r="G5162" s="48">
        <f>IF(D5162="","",MIN(IFERROR(VLOOKUP(B5162,'Debt Inputs'!$A$6:$M$105,7,FALSE),0),D5162+F5162))</f>
        <v/>
      </c>
      <c r="H5162" s="48">
        <f>IF(D5162="","",IF(L5162=1,MAX(0,'Debt Inputs'!$B$2-SUM($G$5106:$G$5205)),0))</f>
        <v/>
      </c>
      <c r="I5162" s="48">
        <f>IF(D5162="","",MIN(D5162+F5162,G5162+H5162))</f>
        <v/>
      </c>
      <c r="J5162" s="48">
        <f>IF(D5162="","",MIN(D5162,MAX(0,I5162-F5162)))</f>
        <v/>
      </c>
      <c r="K5162" s="48">
        <f>IF(D5162="","",MAX(0,D5162+F5162-I5162))</f>
        <v/>
      </c>
      <c r="L5162" s="18">
        <f>IF(D5162="","",IF(D5162&lt;=0,"",1+COUNTIFS($D$5106:$D$5205,"&gt;0",$E$5106:$E$5205,"&gt;"&amp;E5162)))</f>
        <v/>
      </c>
      <c r="M5162" s="18">
        <f>IF(D5162="","",IF(AND(K5162&gt;0,L5162=1),"Yes","No"))</f>
        <v/>
      </c>
      <c r="N5162" s="48">
        <f>IF(D5162="","",N5062+F5162)</f>
        <v/>
      </c>
      <c r="O5162" s="47">
        <f>IF(D5162="","",IF(AND(K5162=0,K5062&gt;0),C5162,""))</f>
        <v/>
      </c>
    </row>
    <row r="5163">
      <c r="A5163" s="49">
        <f>IF(B5163="","",DATE(YEAR('Debt Inputs'!$E$2),MONTH('Debt Inputs'!$E$2)+51,1))</f>
        <v/>
      </c>
      <c r="B5163" s="23">
        <f>IF('Debt Inputs'!A63="","",'Debt Inputs'!A63)</f>
        <v/>
      </c>
      <c r="C5163" s="24">
        <f>IF(B5163="","",IFERROR(VLOOKUP(B5163,'Debt Inputs'!$A$6:$M$105,2,FALSE),""))</f>
        <v/>
      </c>
      <c r="D5163" s="50">
        <f>IF(B5163="","",K5063)</f>
        <v/>
      </c>
      <c r="E5163" s="26">
        <f>IF(B5163="","",IFERROR(VLOOKUP(B5163,'Debt Inputs'!$A$6:$M$105,5,FALSE),0))</f>
        <v/>
      </c>
      <c r="F5163" s="50">
        <f>IF(D5163="","",IFERROR(D5163*E5163/12,0))</f>
        <v/>
      </c>
      <c r="G5163" s="50">
        <f>IF(D5163="","",MIN(IFERROR(VLOOKUP(B5163,'Debt Inputs'!$A$6:$M$105,7,FALSE),0),D5163+F5163))</f>
        <v/>
      </c>
      <c r="H5163" s="50">
        <f>IF(D5163="","",IF(L5163=1,MAX(0,'Debt Inputs'!$B$2-SUM($G$5106:$G$5205)),0))</f>
        <v/>
      </c>
      <c r="I5163" s="50">
        <f>IF(D5163="","",MIN(D5163+F5163,G5163+H5163))</f>
        <v/>
      </c>
      <c r="J5163" s="50">
        <f>IF(D5163="","",MIN(D5163,MAX(0,I5163-F5163)))</f>
        <v/>
      </c>
      <c r="K5163" s="50">
        <f>IF(D5163="","",MAX(0,D5163+F5163-I5163))</f>
        <v/>
      </c>
      <c r="L5163" s="23">
        <f>IF(D5163="","",IF(D5163&lt;=0,"",1+COUNTIFS($D$5106:$D$5205,"&gt;0",$E$5106:$E$5205,"&gt;"&amp;E5163)))</f>
        <v/>
      </c>
      <c r="M5163" s="23">
        <f>IF(D5163="","",IF(AND(K5163&gt;0,L5163=1),"Yes","No"))</f>
        <v/>
      </c>
      <c r="N5163" s="50">
        <f>IF(D5163="","",N5063+F5163)</f>
        <v/>
      </c>
      <c r="O5163" s="49">
        <f>IF(D5163="","",IF(AND(K5163=0,K5063&gt;0),C5163,""))</f>
        <v/>
      </c>
    </row>
    <row r="5164">
      <c r="A5164" s="47">
        <f>IF(B5164="","",DATE(YEAR('Debt Inputs'!$E$2),MONTH('Debt Inputs'!$E$2)+51,1))</f>
        <v/>
      </c>
      <c r="B5164" s="18">
        <f>IF('Debt Inputs'!A64="","",'Debt Inputs'!A64)</f>
        <v/>
      </c>
      <c r="C5164" s="19">
        <f>IF(B5164="","",IFERROR(VLOOKUP(B5164,'Debt Inputs'!$A$6:$M$105,2,FALSE),""))</f>
        <v/>
      </c>
      <c r="D5164" s="48">
        <f>IF(B5164="","",K5064)</f>
        <v/>
      </c>
      <c r="E5164" s="21">
        <f>IF(B5164="","",IFERROR(VLOOKUP(B5164,'Debt Inputs'!$A$6:$M$105,5,FALSE),0))</f>
        <v/>
      </c>
      <c r="F5164" s="48">
        <f>IF(D5164="","",IFERROR(D5164*E5164/12,0))</f>
        <v/>
      </c>
      <c r="G5164" s="48">
        <f>IF(D5164="","",MIN(IFERROR(VLOOKUP(B5164,'Debt Inputs'!$A$6:$M$105,7,FALSE),0),D5164+F5164))</f>
        <v/>
      </c>
      <c r="H5164" s="48">
        <f>IF(D5164="","",IF(L5164=1,MAX(0,'Debt Inputs'!$B$2-SUM($G$5106:$G$5205)),0))</f>
        <v/>
      </c>
      <c r="I5164" s="48">
        <f>IF(D5164="","",MIN(D5164+F5164,G5164+H5164))</f>
        <v/>
      </c>
      <c r="J5164" s="48">
        <f>IF(D5164="","",MIN(D5164,MAX(0,I5164-F5164)))</f>
        <v/>
      </c>
      <c r="K5164" s="48">
        <f>IF(D5164="","",MAX(0,D5164+F5164-I5164))</f>
        <v/>
      </c>
      <c r="L5164" s="18">
        <f>IF(D5164="","",IF(D5164&lt;=0,"",1+COUNTIFS($D$5106:$D$5205,"&gt;0",$E$5106:$E$5205,"&gt;"&amp;E5164)))</f>
        <v/>
      </c>
      <c r="M5164" s="18">
        <f>IF(D5164="","",IF(AND(K5164&gt;0,L5164=1),"Yes","No"))</f>
        <v/>
      </c>
      <c r="N5164" s="48">
        <f>IF(D5164="","",N5064+F5164)</f>
        <v/>
      </c>
      <c r="O5164" s="47">
        <f>IF(D5164="","",IF(AND(K5164=0,K5064&gt;0),C5164,""))</f>
        <v/>
      </c>
    </row>
    <row r="5165">
      <c r="A5165" s="49">
        <f>IF(B5165="","",DATE(YEAR('Debt Inputs'!$E$2),MONTH('Debt Inputs'!$E$2)+51,1))</f>
        <v/>
      </c>
      <c r="B5165" s="23">
        <f>IF('Debt Inputs'!A65="","",'Debt Inputs'!A65)</f>
        <v/>
      </c>
      <c r="C5165" s="24">
        <f>IF(B5165="","",IFERROR(VLOOKUP(B5165,'Debt Inputs'!$A$6:$M$105,2,FALSE),""))</f>
        <v/>
      </c>
      <c r="D5165" s="50">
        <f>IF(B5165="","",K5065)</f>
        <v/>
      </c>
      <c r="E5165" s="26">
        <f>IF(B5165="","",IFERROR(VLOOKUP(B5165,'Debt Inputs'!$A$6:$M$105,5,FALSE),0))</f>
        <v/>
      </c>
      <c r="F5165" s="50">
        <f>IF(D5165="","",IFERROR(D5165*E5165/12,0))</f>
        <v/>
      </c>
      <c r="G5165" s="50">
        <f>IF(D5165="","",MIN(IFERROR(VLOOKUP(B5165,'Debt Inputs'!$A$6:$M$105,7,FALSE),0),D5165+F5165))</f>
        <v/>
      </c>
      <c r="H5165" s="50">
        <f>IF(D5165="","",IF(L5165=1,MAX(0,'Debt Inputs'!$B$2-SUM($G$5106:$G$5205)),0))</f>
        <v/>
      </c>
      <c r="I5165" s="50">
        <f>IF(D5165="","",MIN(D5165+F5165,G5165+H5165))</f>
        <v/>
      </c>
      <c r="J5165" s="50">
        <f>IF(D5165="","",MIN(D5165,MAX(0,I5165-F5165)))</f>
        <v/>
      </c>
      <c r="K5165" s="50">
        <f>IF(D5165="","",MAX(0,D5165+F5165-I5165))</f>
        <v/>
      </c>
      <c r="L5165" s="23">
        <f>IF(D5165="","",IF(D5165&lt;=0,"",1+COUNTIFS($D$5106:$D$5205,"&gt;0",$E$5106:$E$5205,"&gt;"&amp;E5165)))</f>
        <v/>
      </c>
      <c r="M5165" s="23">
        <f>IF(D5165="","",IF(AND(K5165&gt;0,L5165=1),"Yes","No"))</f>
        <v/>
      </c>
      <c r="N5165" s="50">
        <f>IF(D5165="","",N5065+F5165)</f>
        <v/>
      </c>
      <c r="O5165" s="49">
        <f>IF(D5165="","",IF(AND(K5165=0,K5065&gt;0),C5165,""))</f>
        <v/>
      </c>
    </row>
    <row r="5166">
      <c r="A5166" s="47">
        <f>IF(B5166="","",DATE(YEAR('Debt Inputs'!$E$2),MONTH('Debt Inputs'!$E$2)+51,1))</f>
        <v/>
      </c>
      <c r="B5166" s="18">
        <f>IF('Debt Inputs'!A66="","",'Debt Inputs'!A66)</f>
        <v/>
      </c>
      <c r="C5166" s="19">
        <f>IF(B5166="","",IFERROR(VLOOKUP(B5166,'Debt Inputs'!$A$6:$M$105,2,FALSE),""))</f>
        <v/>
      </c>
      <c r="D5166" s="48">
        <f>IF(B5166="","",K5066)</f>
        <v/>
      </c>
      <c r="E5166" s="21">
        <f>IF(B5166="","",IFERROR(VLOOKUP(B5166,'Debt Inputs'!$A$6:$M$105,5,FALSE),0))</f>
        <v/>
      </c>
      <c r="F5166" s="48">
        <f>IF(D5166="","",IFERROR(D5166*E5166/12,0))</f>
        <v/>
      </c>
      <c r="G5166" s="48">
        <f>IF(D5166="","",MIN(IFERROR(VLOOKUP(B5166,'Debt Inputs'!$A$6:$M$105,7,FALSE),0),D5166+F5166))</f>
        <v/>
      </c>
      <c r="H5166" s="48">
        <f>IF(D5166="","",IF(L5166=1,MAX(0,'Debt Inputs'!$B$2-SUM($G$5106:$G$5205)),0))</f>
        <v/>
      </c>
      <c r="I5166" s="48">
        <f>IF(D5166="","",MIN(D5166+F5166,G5166+H5166))</f>
        <v/>
      </c>
      <c r="J5166" s="48">
        <f>IF(D5166="","",MIN(D5166,MAX(0,I5166-F5166)))</f>
        <v/>
      </c>
      <c r="K5166" s="48">
        <f>IF(D5166="","",MAX(0,D5166+F5166-I5166))</f>
        <v/>
      </c>
      <c r="L5166" s="18">
        <f>IF(D5166="","",IF(D5166&lt;=0,"",1+COUNTIFS($D$5106:$D$5205,"&gt;0",$E$5106:$E$5205,"&gt;"&amp;E5166)))</f>
        <v/>
      </c>
      <c r="M5166" s="18">
        <f>IF(D5166="","",IF(AND(K5166&gt;0,L5166=1),"Yes","No"))</f>
        <v/>
      </c>
      <c r="N5166" s="48">
        <f>IF(D5166="","",N5066+F5166)</f>
        <v/>
      </c>
      <c r="O5166" s="47">
        <f>IF(D5166="","",IF(AND(K5166=0,K5066&gt;0),C5166,""))</f>
        <v/>
      </c>
    </row>
    <row r="5167">
      <c r="A5167" s="49">
        <f>IF(B5167="","",DATE(YEAR('Debt Inputs'!$E$2),MONTH('Debt Inputs'!$E$2)+51,1))</f>
        <v/>
      </c>
      <c r="B5167" s="23">
        <f>IF('Debt Inputs'!A67="","",'Debt Inputs'!A67)</f>
        <v/>
      </c>
      <c r="C5167" s="24">
        <f>IF(B5167="","",IFERROR(VLOOKUP(B5167,'Debt Inputs'!$A$6:$M$105,2,FALSE),""))</f>
        <v/>
      </c>
      <c r="D5167" s="50">
        <f>IF(B5167="","",K5067)</f>
        <v/>
      </c>
      <c r="E5167" s="26">
        <f>IF(B5167="","",IFERROR(VLOOKUP(B5167,'Debt Inputs'!$A$6:$M$105,5,FALSE),0))</f>
        <v/>
      </c>
      <c r="F5167" s="50">
        <f>IF(D5167="","",IFERROR(D5167*E5167/12,0))</f>
        <v/>
      </c>
      <c r="G5167" s="50">
        <f>IF(D5167="","",MIN(IFERROR(VLOOKUP(B5167,'Debt Inputs'!$A$6:$M$105,7,FALSE),0),D5167+F5167))</f>
        <v/>
      </c>
      <c r="H5167" s="50">
        <f>IF(D5167="","",IF(L5167=1,MAX(0,'Debt Inputs'!$B$2-SUM($G$5106:$G$5205)),0))</f>
        <v/>
      </c>
      <c r="I5167" s="50">
        <f>IF(D5167="","",MIN(D5167+F5167,G5167+H5167))</f>
        <v/>
      </c>
      <c r="J5167" s="50">
        <f>IF(D5167="","",MIN(D5167,MAX(0,I5167-F5167)))</f>
        <v/>
      </c>
      <c r="K5167" s="50">
        <f>IF(D5167="","",MAX(0,D5167+F5167-I5167))</f>
        <v/>
      </c>
      <c r="L5167" s="23">
        <f>IF(D5167="","",IF(D5167&lt;=0,"",1+COUNTIFS($D$5106:$D$5205,"&gt;0",$E$5106:$E$5205,"&gt;"&amp;E5167)))</f>
        <v/>
      </c>
      <c r="M5167" s="23">
        <f>IF(D5167="","",IF(AND(K5167&gt;0,L5167=1),"Yes","No"))</f>
        <v/>
      </c>
      <c r="N5167" s="50">
        <f>IF(D5167="","",N5067+F5167)</f>
        <v/>
      </c>
      <c r="O5167" s="49">
        <f>IF(D5167="","",IF(AND(K5167=0,K5067&gt;0),C5167,""))</f>
        <v/>
      </c>
    </row>
    <row r="5168">
      <c r="A5168" s="47">
        <f>IF(B5168="","",DATE(YEAR('Debt Inputs'!$E$2),MONTH('Debt Inputs'!$E$2)+51,1))</f>
        <v/>
      </c>
      <c r="B5168" s="18">
        <f>IF('Debt Inputs'!A68="","",'Debt Inputs'!A68)</f>
        <v/>
      </c>
      <c r="C5168" s="19">
        <f>IF(B5168="","",IFERROR(VLOOKUP(B5168,'Debt Inputs'!$A$6:$M$105,2,FALSE),""))</f>
        <v/>
      </c>
      <c r="D5168" s="48">
        <f>IF(B5168="","",K5068)</f>
        <v/>
      </c>
      <c r="E5168" s="21">
        <f>IF(B5168="","",IFERROR(VLOOKUP(B5168,'Debt Inputs'!$A$6:$M$105,5,FALSE),0))</f>
        <v/>
      </c>
      <c r="F5168" s="48">
        <f>IF(D5168="","",IFERROR(D5168*E5168/12,0))</f>
        <v/>
      </c>
      <c r="G5168" s="48">
        <f>IF(D5168="","",MIN(IFERROR(VLOOKUP(B5168,'Debt Inputs'!$A$6:$M$105,7,FALSE),0),D5168+F5168))</f>
        <v/>
      </c>
      <c r="H5168" s="48">
        <f>IF(D5168="","",IF(L5168=1,MAX(0,'Debt Inputs'!$B$2-SUM($G$5106:$G$5205)),0))</f>
        <v/>
      </c>
      <c r="I5168" s="48">
        <f>IF(D5168="","",MIN(D5168+F5168,G5168+H5168))</f>
        <v/>
      </c>
      <c r="J5168" s="48">
        <f>IF(D5168="","",MIN(D5168,MAX(0,I5168-F5168)))</f>
        <v/>
      </c>
      <c r="K5168" s="48">
        <f>IF(D5168="","",MAX(0,D5168+F5168-I5168))</f>
        <v/>
      </c>
      <c r="L5168" s="18">
        <f>IF(D5168="","",IF(D5168&lt;=0,"",1+COUNTIFS($D$5106:$D$5205,"&gt;0",$E$5106:$E$5205,"&gt;"&amp;E5168)))</f>
        <v/>
      </c>
      <c r="M5168" s="18">
        <f>IF(D5168="","",IF(AND(K5168&gt;0,L5168=1),"Yes","No"))</f>
        <v/>
      </c>
      <c r="N5168" s="48">
        <f>IF(D5168="","",N5068+F5168)</f>
        <v/>
      </c>
      <c r="O5168" s="47">
        <f>IF(D5168="","",IF(AND(K5168=0,K5068&gt;0),C5168,""))</f>
        <v/>
      </c>
    </row>
    <row r="5169">
      <c r="A5169" s="49">
        <f>IF(B5169="","",DATE(YEAR('Debt Inputs'!$E$2),MONTH('Debt Inputs'!$E$2)+51,1))</f>
        <v/>
      </c>
      <c r="B5169" s="23">
        <f>IF('Debt Inputs'!A69="","",'Debt Inputs'!A69)</f>
        <v/>
      </c>
      <c r="C5169" s="24">
        <f>IF(B5169="","",IFERROR(VLOOKUP(B5169,'Debt Inputs'!$A$6:$M$105,2,FALSE),""))</f>
        <v/>
      </c>
      <c r="D5169" s="50">
        <f>IF(B5169="","",K5069)</f>
        <v/>
      </c>
      <c r="E5169" s="26">
        <f>IF(B5169="","",IFERROR(VLOOKUP(B5169,'Debt Inputs'!$A$6:$M$105,5,FALSE),0))</f>
        <v/>
      </c>
      <c r="F5169" s="50">
        <f>IF(D5169="","",IFERROR(D5169*E5169/12,0))</f>
        <v/>
      </c>
      <c r="G5169" s="50">
        <f>IF(D5169="","",MIN(IFERROR(VLOOKUP(B5169,'Debt Inputs'!$A$6:$M$105,7,FALSE),0),D5169+F5169))</f>
        <v/>
      </c>
      <c r="H5169" s="50">
        <f>IF(D5169="","",IF(L5169=1,MAX(0,'Debt Inputs'!$B$2-SUM($G$5106:$G$5205)),0))</f>
        <v/>
      </c>
      <c r="I5169" s="50">
        <f>IF(D5169="","",MIN(D5169+F5169,G5169+H5169))</f>
        <v/>
      </c>
      <c r="J5169" s="50">
        <f>IF(D5169="","",MIN(D5169,MAX(0,I5169-F5169)))</f>
        <v/>
      </c>
      <c r="K5169" s="50">
        <f>IF(D5169="","",MAX(0,D5169+F5169-I5169))</f>
        <v/>
      </c>
      <c r="L5169" s="23">
        <f>IF(D5169="","",IF(D5169&lt;=0,"",1+COUNTIFS($D$5106:$D$5205,"&gt;0",$E$5106:$E$5205,"&gt;"&amp;E5169)))</f>
        <v/>
      </c>
      <c r="M5169" s="23">
        <f>IF(D5169="","",IF(AND(K5169&gt;0,L5169=1),"Yes","No"))</f>
        <v/>
      </c>
      <c r="N5169" s="50">
        <f>IF(D5169="","",N5069+F5169)</f>
        <v/>
      </c>
      <c r="O5169" s="49">
        <f>IF(D5169="","",IF(AND(K5169=0,K5069&gt;0),C5169,""))</f>
        <v/>
      </c>
    </row>
    <row r="5170">
      <c r="A5170" s="47">
        <f>IF(B5170="","",DATE(YEAR('Debt Inputs'!$E$2),MONTH('Debt Inputs'!$E$2)+51,1))</f>
        <v/>
      </c>
      <c r="B5170" s="18">
        <f>IF('Debt Inputs'!A70="","",'Debt Inputs'!A70)</f>
        <v/>
      </c>
      <c r="C5170" s="19">
        <f>IF(B5170="","",IFERROR(VLOOKUP(B5170,'Debt Inputs'!$A$6:$M$105,2,FALSE),""))</f>
        <v/>
      </c>
      <c r="D5170" s="48">
        <f>IF(B5170="","",K5070)</f>
        <v/>
      </c>
      <c r="E5170" s="21">
        <f>IF(B5170="","",IFERROR(VLOOKUP(B5170,'Debt Inputs'!$A$6:$M$105,5,FALSE),0))</f>
        <v/>
      </c>
      <c r="F5170" s="48">
        <f>IF(D5170="","",IFERROR(D5170*E5170/12,0))</f>
        <v/>
      </c>
      <c r="G5170" s="48">
        <f>IF(D5170="","",MIN(IFERROR(VLOOKUP(B5170,'Debt Inputs'!$A$6:$M$105,7,FALSE),0),D5170+F5170))</f>
        <v/>
      </c>
      <c r="H5170" s="48">
        <f>IF(D5170="","",IF(L5170=1,MAX(0,'Debt Inputs'!$B$2-SUM($G$5106:$G$5205)),0))</f>
        <v/>
      </c>
      <c r="I5170" s="48">
        <f>IF(D5170="","",MIN(D5170+F5170,G5170+H5170))</f>
        <v/>
      </c>
      <c r="J5170" s="48">
        <f>IF(D5170="","",MIN(D5170,MAX(0,I5170-F5170)))</f>
        <v/>
      </c>
      <c r="K5170" s="48">
        <f>IF(D5170="","",MAX(0,D5170+F5170-I5170))</f>
        <v/>
      </c>
      <c r="L5170" s="18">
        <f>IF(D5170="","",IF(D5170&lt;=0,"",1+COUNTIFS($D$5106:$D$5205,"&gt;0",$E$5106:$E$5205,"&gt;"&amp;E5170)))</f>
        <v/>
      </c>
      <c r="M5170" s="18">
        <f>IF(D5170="","",IF(AND(K5170&gt;0,L5170=1),"Yes","No"))</f>
        <v/>
      </c>
      <c r="N5170" s="48">
        <f>IF(D5170="","",N5070+F5170)</f>
        <v/>
      </c>
      <c r="O5170" s="47">
        <f>IF(D5170="","",IF(AND(K5170=0,K5070&gt;0),C5170,""))</f>
        <v/>
      </c>
    </row>
    <row r="5171">
      <c r="A5171" s="49">
        <f>IF(B5171="","",DATE(YEAR('Debt Inputs'!$E$2),MONTH('Debt Inputs'!$E$2)+51,1))</f>
        <v/>
      </c>
      <c r="B5171" s="23">
        <f>IF('Debt Inputs'!A71="","",'Debt Inputs'!A71)</f>
        <v/>
      </c>
      <c r="C5171" s="24">
        <f>IF(B5171="","",IFERROR(VLOOKUP(B5171,'Debt Inputs'!$A$6:$M$105,2,FALSE),""))</f>
        <v/>
      </c>
      <c r="D5171" s="50">
        <f>IF(B5171="","",K5071)</f>
        <v/>
      </c>
      <c r="E5171" s="26">
        <f>IF(B5171="","",IFERROR(VLOOKUP(B5171,'Debt Inputs'!$A$6:$M$105,5,FALSE),0))</f>
        <v/>
      </c>
      <c r="F5171" s="50">
        <f>IF(D5171="","",IFERROR(D5171*E5171/12,0))</f>
        <v/>
      </c>
      <c r="G5171" s="50">
        <f>IF(D5171="","",MIN(IFERROR(VLOOKUP(B5171,'Debt Inputs'!$A$6:$M$105,7,FALSE),0),D5171+F5171))</f>
        <v/>
      </c>
      <c r="H5171" s="50">
        <f>IF(D5171="","",IF(L5171=1,MAX(0,'Debt Inputs'!$B$2-SUM($G$5106:$G$5205)),0))</f>
        <v/>
      </c>
      <c r="I5171" s="50">
        <f>IF(D5171="","",MIN(D5171+F5171,G5171+H5171))</f>
        <v/>
      </c>
      <c r="J5171" s="50">
        <f>IF(D5171="","",MIN(D5171,MAX(0,I5171-F5171)))</f>
        <v/>
      </c>
      <c r="K5171" s="50">
        <f>IF(D5171="","",MAX(0,D5171+F5171-I5171))</f>
        <v/>
      </c>
      <c r="L5171" s="23">
        <f>IF(D5171="","",IF(D5171&lt;=0,"",1+COUNTIFS($D$5106:$D$5205,"&gt;0",$E$5106:$E$5205,"&gt;"&amp;E5171)))</f>
        <v/>
      </c>
      <c r="M5171" s="23">
        <f>IF(D5171="","",IF(AND(K5171&gt;0,L5171=1),"Yes","No"))</f>
        <v/>
      </c>
      <c r="N5171" s="50">
        <f>IF(D5171="","",N5071+F5171)</f>
        <v/>
      </c>
      <c r="O5171" s="49">
        <f>IF(D5171="","",IF(AND(K5171=0,K5071&gt;0),C5171,""))</f>
        <v/>
      </c>
    </row>
    <row r="5172">
      <c r="A5172" s="47">
        <f>IF(B5172="","",DATE(YEAR('Debt Inputs'!$E$2),MONTH('Debt Inputs'!$E$2)+51,1))</f>
        <v/>
      </c>
      <c r="B5172" s="18">
        <f>IF('Debt Inputs'!A72="","",'Debt Inputs'!A72)</f>
        <v/>
      </c>
      <c r="C5172" s="19">
        <f>IF(B5172="","",IFERROR(VLOOKUP(B5172,'Debt Inputs'!$A$6:$M$105,2,FALSE),""))</f>
        <v/>
      </c>
      <c r="D5172" s="48">
        <f>IF(B5172="","",K5072)</f>
        <v/>
      </c>
      <c r="E5172" s="21">
        <f>IF(B5172="","",IFERROR(VLOOKUP(B5172,'Debt Inputs'!$A$6:$M$105,5,FALSE),0))</f>
        <v/>
      </c>
      <c r="F5172" s="48">
        <f>IF(D5172="","",IFERROR(D5172*E5172/12,0))</f>
        <v/>
      </c>
      <c r="G5172" s="48">
        <f>IF(D5172="","",MIN(IFERROR(VLOOKUP(B5172,'Debt Inputs'!$A$6:$M$105,7,FALSE),0),D5172+F5172))</f>
        <v/>
      </c>
      <c r="H5172" s="48">
        <f>IF(D5172="","",IF(L5172=1,MAX(0,'Debt Inputs'!$B$2-SUM($G$5106:$G$5205)),0))</f>
        <v/>
      </c>
      <c r="I5172" s="48">
        <f>IF(D5172="","",MIN(D5172+F5172,G5172+H5172))</f>
        <v/>
      </c>
      <c r="J5172" s="48">
        <f>IF(D5172="","",MIN(D5172,MAX(0,I5172-F5172)))</f>
        <v/>
      </c>
      <c r="K5172" s="48">
        <f>IF(D5172="","",MAX(0,D5172+F5172-I5172))</f>
        <v/>
      </c>
      <c r="L5172" s="18">
        <f>IF(D5172="","",IF(D5172&lt;=0,"",1+COUNTIFS($D$5106:$D$5205,"&gt;0",$E$5106:$E$5205,"&gt;"&amp;E5172)))</f>
        <v/>
      </c>
      <c r="M5172" s="18">
        <f>IF(D5172="","",IF(AND(K5172&gt;0,L5172=1),"Yes","No"))</f>
        <v/>
      </c>
      <c r="N5172" s="48">
        <f>IF(D5172="","",N5072+F5172)</f>
        <v/>
      </c>
      <c r="O5172" s="47">
        <f>IF(D5172="","",IF(AND(K5172=0,K5072&gt;0),C5172,""))</f>
        <v/>
      </c>
    </row>
    <row r="5173">
      <c r="A5173" s="49">
        <f>IF(B5173="","",DATE(YEAR('Debt Inputs'!$E$2),MONTH('Debt Inputs'!$E$2)+51,1))</f>
        <v/>
      </c>
      <c r="B5173" s="23">
        <f>IF('Debt Inputs'!A73="","",'Debt Inputs'!A73)</f>
        <v/>
      </c>
      <c r="C5173" s="24">
        <f>IF(B5173="","",IFERROR(VLOOKUP(B5173,'Debt Inputs'!$A$6:$M$105,2,FALSE),""))</f>
        <v/>
      </c>
      <c r="D5173" s="50">
        <f>IF(B5173="","",K5073)</f>
        <v/>
      </c>
      <c r="E5173" s="26">
        <f>IF(B5173="","",IFERROR(VLOOKUP(B5173,'Debt Inputs'!$A$6:$M$105,5,FALSE),0))</f>
        <v/>
      </c>
      <c r="F5173" s="50">
        <f>IF(D5173="","",IFERROR(D5173*E5173/12,0))</f>
        <v/>
      </c>
      <c r="G5173" s="50">
        <f>IF(D5173="","",MIN(IFERROR(VLOOKUP(B5173,'Debt Inputs'!$A$6:$M$105,7,FALSE),0),D5173+F5173))</f>
        <v/>
      </c>
      <c r="H5173" s="50">
        <f>IF(D5173="","",IF(L5173=1,MAX(0,'Debt Inputs'!$B$2-SUM($G$5106:$G$5205)),0))</f>
        <v/>
      </c>
      <c r="I5173" s="50">
        <f>IF(D5173="","",MIN(D5173+F5173,G5173+H5173))</f>
        <v/>
      </c>
      <c r="J5173" s="50">
        <f>IF(D5173="","",MIN(D5173,MAX(0,I5173-F5173)))</f>
        <v/>
      </c>
      <c r="K5173" s="50">
        <f>IF(D5173="","",MAX(0,D5173+F5173-I5173))</f>
        <v/>
      </c>
      <c r="L5173" s="23">
        <f>IF(D5173="","",IF(D5173&lt;=0,"",1+COUNTIFS($D$5106:$D$5205,"&gt;0",$E$5106:$E$5205,"&gt;"&amp;E5173)))</f>
        <v/>
      </c>
      <c r="M5173" s="23">
        <f>IF(D5173="","",IF(AND(K5173&gt;0,L5173=1),"Yes","No"))</f>
        <v/>
      </c>
      <c r="N5173" s="50">
        <f>IF(D5173="","",N5073+F5173)</f>
        <v/>
      </c>
      <c r="O5173" s="49">
        <f>IF(D5173="","",IF(AND(K5173=0,K5073&gt;0),C5173,""))</f>
        <v/>
      </c>
    </row>
    <row r="5174">
      <c r="A5174" s="47">
        <f>IF(B5174="","",DATE(YEAR('Debt Inputs'!$E$2),MONTH('Debt Inputs'!$E$2)+51,1))</f>
        <v/>
      </c>
      <c r="B5174" s="18">
        <f>IF('Debt Inputs'!A74="","",'Debt Inputs'!A74)</f>
        <v/>
      </c>
      <c r="C5174" s="19">
        <f>IF(B5174="","",IFERROR(VLOOKUP(B5174,'Debt Inputs'!$A$6:$M$105,2,FALSE),""))</f>
        <v/>
      </c>
      <c r="D5174" s="48">
        <f>IF(B5174="","",K5074)</f>
        <v/>
      </c>
      <c r="E5174" s="21">
        <f>IF(B5174="","",IFERROR(VLOOKUP(B5174,'Debt Inputs'!$A$6:$M$105,5,FALSE),0))</f>
        <v/>
      </c>
      <c r="F5174" s="48">
        <f>IF(D5174="","",IFERROR(D5174*E5174/12,0))</f>
        <v/>
      </c>
      <c r="G5174" s="48">
        <f>IF(D5174="","",MIN(IFERROR(VLOOKUP(B5174,'Debt Inputs'!$A$6:$M$105,7,FALSE),0),D5174+F5174))</f>
        <v/>
      </c>
      <c r="H5174" s="48">
        <f>IF(D5174="","",IF(L5174=1,MAX(0,'Debt Inputs'!$B$2-SUM($G$5106:$G$5205)),0))</f>
        <v/>
      </c>
      <c r="I5174" s="48">
        <f>IF(D5174="","",MIN(D5174+F5174,G5174+H5174))</f>
        <v/>
      </c>
      <c r="J5174" s="48">
        <f>IF(D5174="","",MIN(D5174,MAX(0,I5174-F5174)))</f>
        <v/>
      </c>
      <c r="K5174" s="48">
        <f>IF(D5174="","",MAX(0,D5174+F5174-I5174))</f>
        <v/>
      </c>
      <c r="L5174" s="18">
        <f>IF(D5174="","",IF(D5174&lt;=0,"",1+COUNTIFS($D$5106:$D$5205,"&gt;0",$E$5106:$E$5205,"&gt;"&amp;E5174)))</f>
        <v/>
      </c>
      <c r="M5174" s="18">
        <f>IF(D5174="","",IF(AND(K5174&gt;0,L5174=1),"Yes","No"))</f>
        <v/>
      </c>
      <c r="N5174" s="48">
        <f>IF(D5174="","",N5074+F5174)</f>
        <v/>
      </c>
      <c r="O5174" s="47">
        <f>IF(D5174="","",IF(AND(K5174=0,K5074&gt;0),C5174,""))</f>
        <v/>
      </c>
    </row>
    <row r="5175">
      <c r="A5175" s="49">
        <f>IF(B5175="","",DATE(YEAR('Debt Inputs'!$E$2),MONTH('Debt Inputs'!$E$2)+51,1))</f>
        <v/>
      </c>
      <c r="B5175" s="23">
        <f>IF('Debt Inputs'!A75="","",'Debt Inputs'!A75)</f>
        <v/>
      </c>
      <c r="C5175" s="24">
        <f>IF(B5175="","",IFERROR(VLOOKUP(B5175,'Debt Inputs'!$A$6:$M$105,2,FALSE),""))</f>
        <v/>
      </c>
      <c r="D5175" s="50">
        <f>IF(B5175="","",K5075)</f>
        <v/>
      </c>
      <c r="E5175" s="26">
        <f>IF(B5175="","",IFERROR(VLOOKUP(B5175,'Debt Inputs'!$A$6:$M$105,5,FALSE),0))</f>
        <v/>
      </c>
      <c r="F5175" s="50">
        <f>IF(D5175="","",IFERROR(D5175*E5175/12,0))</f>
        <v/>
      </c>
      <c r="G5175" s="50">
        <f>IF(D5175="","",MIN(IFERROR(VLOOKUP(B5175,'Debt Inputs'!$A$6:$M$105,7,FALSE),0),D5175+F5175))</f>
        <v/>
      </c>
      <c r="H5175" s="50">
        <f>IF(D5175="","",IF(L5175=1,MAX(0,'Debt Inputs'!$B$2-SUM($G$5106:$G$5205)),0))</f>
        <v/>
      </c>
      <c r="I5175" s="50">
        <f>IF(D5175="","",MIN(D5175+F5175,G5175+H5175))</f>
        <v/>
      </c>
      <c r="J5175" s="50">
        <f>IF(D5175="","",MIN(D5175,MAX(0,I5175-F5175)))</f>
        <v/>
      </c>
      <c r="K5175" s="50">
        <f>IF(D5175="","",MAX(0,D5175+F5175-I5175))</f>
        <v/>
      </c>
      <c r="L5175" s="23">
        <f>IF(D5175="","",IF(D5175&lt;=0,"",1+COUNTIFS($D$5106:$D$5205,"&gt;0",$E$5106:$E$5205,"&gt;"&amp;E5175)))</f>
        <v/>
      </c>
      <c r="M5175" s="23">
        <f>IF(D5175="","",IF(AND(K5175&gt;0,L5175=1),"Yes","No"))</f>
        <v/>
      </c>
      <c r="N5175" s="50">
        <f>IF(D5175="","",N5075+F5175)</f>
        <v/>
      </c>
      <c r="O5175" s="49">
        <f>IF(D5175="","",IF(AND(K5175=0,K5075&gt;0),C5175,""))</f>
        <v/>
      </c>
    </row>
    <row r="5176">
      <c r="A5176" s="47">
        <f>IF(B5176="","",DATE(YEAR('Debt Inputs'!$E$2),MONTH('Debt Inputs'!$E$2)+51,1))</f>
        <v/>
      </c>
      <c r="B5176" s="18">
        <f>IF('Debt Inputs'!A76="","",'Debt Inputs'!A76)</f>
        <v/>
      </c>
      <c r="C5176" s="19">
        <f>IF(B5176="","",IFERROR(VLOOKUP(B5176,'Debt Inputs'!$A$6:$M$105,2,FALSE),""))</f>
        <v/>
      </c>
      <c r="D5176" s="48">
        <f>IF(B5176="","",K5076)</f>
        <v/>
      </c>
      <c r="E5176" s="21">
        <f>IF(B5176="","",IFERROR(VLOOKUP(B5176,'Debt Inputs'!$A$6:$M$105,5,FALSE),0))</f>
        <v/>
      </c>
      <c r="F5176" s="48">
        <f>IF(D5176="","",IFERROR(D5176*E5176/12,0))</f>
        <v/>
      </c>
      <c r="G5176" s="48">
        <f>IF(D5176="","",MIN(IFERROR(VLOOKUP(B5176,'Debt Inputs'!$A$6:$M$105,7,FALSE),0),D5176+F5176))</f>
        <v/>
      </c>
      <c r="H5176" s="48">
        <f>IF(D5176="","",IF(L5176=1,MAX(0,'Debt Inputs'!$B$2-SUM($G$5106:$G$5205)),0))</f>
        <v/>
      </c>
      <c r="I5176" s="48">
        <f>IF(D5176="","",MIN(D5176+F5176,G5176+H5176))</f>
        <v/>
      </c>
      <c r="J5176" s="48">
        <f>IF(D5176="","",MIN(D5176,MAX(0,I5176-F5176)))</f>
        <v/>
      </c>
      <c r="K5176" s="48">
        <f>IF(D5176="","",MAX(0,D5176+F5176-I5176))</f>
        <v/>
      </c>
      <c r="L5176" s="18">
        <f>IF(D5176="","",IF(D5176&lt;=0,"",1+COUNTIFS($D$5106:$D$5205,"&gt;0",$E$5106:$E$5205,"&gt;"&amp;E5176)))</f>
        <v/>
      </c>
      <c r="M5176" s="18">
        <f>IF(D5176="","",IF(AND(K5176&gt;0,L5176=1),"Yes","No"))</f>
        <v/>
      </c>
      <c r="N5176" s="48">
        <f>IF(D5176="","",N5076+F5176)</f>
        <v/>
      </c>
      <c r="O5176" s="47">
        <f>IF(D5176="","",IF(AND(K5176=0,K5076&gt;0),C5176,""))</f>
        <v/>
      </c>
    </row>
    <row r="5177">
      <c r="A5177" s="49">
        <f>IF(B5177="","",DATE(YEAR('Debt Inputs'!$E$2),MONTH('Debt Inputs'!$E$2)+51,1))</f>
        <v/>
      </c>
      <c r="B5177" s="23">
        <f>IF('Debt Inputs'!A77="","",'Debt Inputs'!A77)</f>
        <v/>
      </c>
      <c r="C5177" s="24">
        <f>IF(B5177="","",IFERROR(VLOOKUP(B5177,'Debt Inputs'!$A$6:$M$105,2,FALSE),""))</f>
        <v/>
      </c>
      <c r="D5177" s="50">
        <f>IF(B5177="","",K5077)</f>
        <v/>
      </c>
      <c r="E5177" s="26">
        <f>IF(B5177="","",IFERROR(VLOOKUP(B5177,'Debt Inputs'!$A$6:$M$105,5,FALSE),0))</f>
        <v/>
      </c>
      <c r="F5177" s="50">
        <f>IF(D5177="","",IFERROR(D5177*E5177/12,0))</f>
        <v/>
      </c>
      <c r="G5177" s="50">
        <f>IF(D5177="","",MIN(IFERROR(VLOOKUP(B5177,'Debt Inputs'!$A$6:$M$105,7,FALSE),0),D5177+F5177))</f>
        <v/>
      </c>
      <c r="H5177" s="50">
        <f>IF(D5177="","",IF(L5177=1,MAX(0,'Debt Inputs'!$B$2-SUM($G$5106:$G$5205)),0))</f>
        <v/>
      </c>
      <c r="I5177" s="50">
        <f>IF(D5177="","",MIN(D5177+F5177,G5177+H5177))</f>
        <v/>
      </c>
      <c r="J5177" s="50">
        <f>IF(D5177="","",MIN(D5177,MAX(0,I5177-F5177)))</f>
        <v/>
      </c>
      <c r="K5177" s="50">
        <f>IF(D5177="","",MAX(0,D5177+F5177-I5177))</f>
        <v/>
      </c>
      <c r="L5177" s="23">
        <f>IF(D5177="","",IF(D5177&lt;=0,"",1+COUNTIFS($D$5106:$D$5205,"&gt;0",$E$5106:$E$5205,"&gt;"&amp;E5177)))</f>
        <v/>
      </c>
      <c r="M5177" s="23">
        <f>IF(D5177="","",IF(AND(K5177&gt;0,L5177=1),"Yes","No"))</f>
        <v/>
      </c>
      <c r="N5177" s="50">
        <f>IF(D5177="","",N5077+F5177)</f>
        <v/>
      </c>
      <c r="O5177" s="49">
        <f>IF(D5177="","",IF(AND(K5177=0,K5077&gt;0),C5177,""))</f>
        <v/>
      </c>
    </row>
    <row r="5178">
      <c r="A5178" s="47">
        <f>IF(B5178="","",DATE(YEAR('Debt Inputs'!$E$2),MONTH('Debt Inputs'!$E$2)+51,1))</f>
        <v/>
      </c>
      <c r="B5178" s="18">
        <f>IF('Debt Inputs'!A78="","",'Debt Inputs'!A78)</f>
        <v/>
      </c>
      <c r="C5178" s="19">
        <f>IF(B5178="","",IFERROR(VLOOKUP(B5178,'Debt Inputs'!$A$6:$M$105,2,FALSE),""))</f>
        <v/>
      </c>
      <c r="D5178" s="48">
        <f>IF(B5178="","",K5078)</f>
        <v/>
      </c>
      <c r="E5178" s="21">
        <f>IF(B5178="","",IFERROR(VLOOKUP(B5178,'Debt Inputs'!$A$6:$M$105,5,FALSE),0))</f>
        <v/>
      </c>
      <c r="F5178" s="48">
        <f>IF(D5178="","",IFERROR(D5178*E5178/12,0))</f>
        <v/>
      </c>
      <c r="G5178" s="48">
        <f>IF(D5178="","",MIN(IFERROR(VLOOKUP(B5178,'Debt Inputs'!$A$6:$M$105,7,FALSE),0),D5178+F5178))</f>
        <v/>
      </c>
      <c r="H5178" s="48">
        <f>IF(D5178="","",IF(L5178=1,MAX(0,'Debt Inputs'!$B$2-SUM($G$5106:$G$5205)),0))</f>
        <v/>
      </c>
      <c r="I5178" s="48">
        <f>IF(D5178="","",MIN(D5178+F5178,G5178+H5178))</f>
        <v/>
      </c>
      <c r="J5178" s="48">
        <f>IF(D5178="","",MIN(D5178,MAX(0,I5178-F5178)))</f>
        <v/>
      </c>
      <c r="K5178" s="48">
        <f>IF(D5178="","",MAX(0,D5178+F5178-I5178))</f>
        <v/>
      </c>
      <c r="L5178" s="18">
        <f>IF(D5178="","",IF(D5178&lt;=0,"",1+COUNTIFS($D$5106:$D$5205,"&gt;0",$E$5106:$E$5205,"&gt;"&amp;E5178)))</f>
        <v/>
      </c>
      <c r="M5178" s="18">
        <f>IF(D5178="","",IF(AND(K5178&gt;0,L5178=1),"Yes","No"))</f>
        <v/>
      </c>
      <c r="N5178" s="48">
        <f>IF(D5178="","",N5078+F5178)</f>
        <v/>
      </c>
      <c r="O5178" s="47">
        <f>IF(D5178="","",IF(AND(K5178=0,K5078&gt;0),C5178,""))</f>
        <v/>
      </c>
    </row>
    <row r="5179">
      <c r="A5179" s="49">
        <f>IF(B5179="","",DATE(YEAR('Debt Inputs'!$E$2),MONTH('Debt Inputs'!$E$2)+51,1))</f>
        <v/>
      </c>
      <c r="B5179" s="23">
        <f>IF('Debt Inputs'!A79="","",'Debt Inputs'!A79)</f>
        <v/>
      </c>
      <c r="C5179" s="24">
        <f>IF(B5179="","",IFERROR(VLOOKUP(B5179,'Debt Inputs'!$A$6:$M$105,2,FALSE),""))</f>
        <v/>
      </c>
      <c r="D5179" s="50">
        <f>IF(B5179="","",K5079)</f>
        <v/>
      </c>
      <c r="E5179" s="26">
        <f>IF(B5179="","",IFERROR(VLOOKUP(B5179,'Debt Inputs'!$A$6:$M$105,5,FALSE),0))</f>
        <v/>
      </c>
      <c r="F5179" s="50">
        <f>IF(D5179="","",IFERROR(D5179*E5179/12,0))</f>
        <v/>
      </c>
      <c r="G5179" s="50">
        <f>IF(D5179="","",MIN(IFERROR(VLOOKUP(B5179,'Debt Inputs'!$A$6:$M$105,7,FALSE),0),D5179+F5179))</f>
        <v/>
      </c>
      <c r="H5179" s="50">
        <f>IF(D5179="","",IF(L5179=1,MAX(0,'Debt Inputs'!$B$2-SUM($G$5106:$G$5205)),0))</f>
        <v/>
      </c>
      <c r="I5179" s="50">
        <f>IF(D5179="","",MIN(D5179+F5179,G5179+H5179))</f>
        <v/>
      </c>
      <c r="J5179" s="50">
        <f>IF(D5179="","",MIN(D5179,MAX(0,I5179-F5179)))</f>
        <v/>
      </c>
      <c r="K5179" s="50">
        <f>IF(D5179="","",MAX(0,D5179+F5179-I5179))</f>
        <v/>
      </c>
      <c r="L5179" s="23">
        <f>IF(D5179="","",IF(D5179&lt;=0,"",1+COUNTIFS($D$5106:$D$5205,"&gt;0",$E$5106:$E$5205,"&gt;"&amp;E5179)))</f>
        <v/>
      </c>
      <c r="M5179" s="23">
        <f>IF(D5179="","",IF(AND(K5179&gt;0,L5179=1),"Yes","No"))</f>
        <v/>
      </c>
      <c r="N5179" s="50">
        <f>IF(D5179="","",N5079+F5179)</f>
        <v/>
      </c>
      <c r="O5179" s="49">
        <f>IF(D5179="","",IF(AND(K5179=0,K5079&gt;0),C5179,""))</f>
        <v/>
      </c>
    </row>
    <row r="5180">
      <c r="A5180" s="47">
        <f>IF(B5180="","",DATE(YEAR('Debt Inputs'!$E$2),MONTH('Debt Inputs'!$E$2)+51,1))</f>
        <v/>
      </c>
      <c r="B5180" s="18">
        <f>IF('Debt Inputs'!A80="","",'Debt Inputs'!A80)</f>
        <v/>
      </c>
      <c r="C5180" s="19">
        <f>IF(B5180="","",IFERROR(VLOOKUP(B5180,'Debt Inputs'!$A$6:$M$105,2,FALSE),""))</f>
        <v/>
      </c>
      <c r="D5180" s="48">
        <f>IF(B5180="","",K5080)</f>
        <v/>
      </c>
      <c r="E5180" s="21">
        <f>IF(B5180="","",IFERROR(VLOOKUP(B5180,'Debt Inputs'!$A$6:$M$105,5,FALSE),0))</f>
        <v/>
      </c>
      <c r="F5180" s="48">
        <f>IF(D5180="","",IFERROR(D5180*E5180/12,0))</f>
        <v/>
      </c>
      <c r="G5180" s="48">
        <f>IF(D5180="","",MIN(IFERROR(VLOOKUP(B5180,'Debt Inputs'!$A$6:$M$105,7,FALSE),0),D5180+F5180))</f>
        <v/>
      </c>
      <c r="H5180" s="48">
        <f>IF(D5180="","",IF(L5180=1,MAX(0,'Debt Inputs'!$B$2-SUM($G$5106:$G$5205)),0))</f>
        <v/>
      </c>
      <c r="I5180" s="48">
        <f>IF(D5180="","",MIN(D5180+F5180,G5180+H5180))</f>
        <v/>
      </c>
      <c r="J5180" s="48">
        <f>IF(D5180="","",MIN(D5180,MAX(0,I5180-F5180)))</f>
        <v/>
      </c>
      <c r="K5180" s="48">
        <f>IF(D5180="","",MAX(0,D5180+F5180-I5180))</f>
        <v/>
      </c>
      <c r="L5180" s="18">
        <f>IF(D5180="","",IF(D5180&lt;=0,"",1+COUNTIFS($D$5106:$D$5205,"&gt;0",$E$5106:$E$5205,"&gt;"&amp;E5180)))</f>
        <v/>
      </c>
      <c r="M5180" s="18">
        <f>IF(D5180="","",IF(AND(K5180&gt;0,L5180=1),"Yes","No"))</f>
        <v/>
      </c>
      <c r="N5180" s="48">
        <f>IF(D5180="","",N5080+F5180)</f>
        <v/>
      </c>
      <c r="O5180" s="47">
        <f>IF(D5180="","",IF(AND(K5180=0,K5080&gt;0),C5180,""))</f>
        <v/>
      </c>
    </row>
    <row r="5181">
      <c r="A5181" s="49">
        <f>IF(B5181="","",DATE(YEAR('Debt Inputs'!$E$2),MONTH('Debt Inputs'!$E$2)+51,1))</f>
        <v/>
      </c>
      <c r="B5181" s="23">
        <f>IF('Debt Inputs'!A81="","",'Debt Inputs'!A81)</f>
        <v/>
      </c>
      <c r="C5181" s="24">
        <f>IF(B5181="","",IFERROR(VLOOKUP(B5181,'Debt Inputs'!$A$6:$M$105,2,FALSE),""))</f>
        <v/>
      </c>
      <c r="D5181" s="50">
        <f>IF(B5181="","",K5081)</f>
        <v/>
      </c>
      <c r="E5181" s="26">
        <f>IF(B5181="","",IFERROR(VLOOKUP(B5181,'Debt Inputs'!$A$6:$M$105,5,FALSE),0))</f>
        <v/>
      </c>
      <c r="F5181" s="50">
        <f>IF(D5181="","",IFERROR(D5181*E5181/12,0))</f>
        <v/>
      </c>
      <c r="G5181" s="50">
        <f>IF(D5181="","",MIN(IFERROR(VLOOKUP(B5181,'Debt Inputs'!$A$6:$M$105,7,FALSE),0),D5181+F5181))</f>
        <v/>
      </c>
      <c r="H5181" s="50">
        <f>IF(D5181="","",IF(L5181=1,MAX(0,'Debt Inputs'!$B$2-SUM($G$5106:$G$5205)),0))</f>
        <v/>
      </c>
      <c r="I5181" s="50">
        <f>IF(D5181="","",MIN(D5181+F5181,G5181+H5181))</f>
        <v/>
      </c>
      <c r="J5181" s="50">
        <f>IF(D5181="","",MIN(D5181,MAX(0,I5181-F5181)))</f>
        <v/>
      </c>
      <c r="K5181" s="50">
        <f>IF(D5181="","",MAX(0,D5181+F5181-I5181))</f>
        <v/>
      </c>
      <c r="L5181" s="23">
        <f>IF(D5181="","",IF(D5181&lt;=0,"",1+COUNTIFS($D$5106:$D$5205,"&gt;0",$E$5106:$E$5205,"&gt;"&amp;E5181)))</f>
        <v/>
      </c>
      <c r="M5181" s="23">
        <f>IF(D5181="","",IF(AND(K5181&gt;0,L5181=1),"Yes","No"))</f>
        <v/>
      </c>
      <c r="N5181" s="50">
        <f>IF(D5181="","",N5081+F5181)</f>
        <v/>
      </c>
      <c r="O5181" s="49">
        <f>IF(D5181="","",IF(AND(K5181=0,K5081&gt;0),C5181,""))</f>
        <v/>
      </c>
    </row>
    <row r="5182">
      <c r="A5182" s="47">
        <f>IF(B5182="","",DATE(YEAR('Debt Inputs'!$E$2),MONTH('Debt Inputs'!$E$2)+51,1))</f>
        <v/>
      </c>
      <c r="B5182" s="18">
        <f>IF('Debt Inputs'!A82="","",'Debt Inputs'!A82)</f>
        <v/>
      </c>
      <c r="C5182" s="19">
        <f>IF(B5182="","",IFERROR(VLOOKUP(B5182,'Debt Inputs'!$A$6:$M$105,2,FALSE),""))</f>
        <v/>
      </c>
      <c r="D5182" s="48">
        <f>IF(B5182="","",K5082)</f>
        <v/>
      </c>
      <c r="E5182" s="21">
        <f>IF(B5182="","",IFERROR(VLOOKUP(B5182,'Debt Inputs'!$A$6:$M$105,5,FALSE),0))</f>
        <v/>
      </c>
      <c r="F5182" s="48">
        <f>IF(D5182="","",IFERROR(D5182*E5182/12,0))</f>
        <v/>
      </c>
      <c r="G5182" s="48">
        <f>IF(D5182="","",MIN(IFERROR(VLOOKUP(B5182,'Debt Inputs'!$A$6:$M$105,7,FALSE),0),D5182+F5182))</f>
        <v/>
      </c>
      <c r="H5182" s="48">
        <f>IF(D5182="","",IF(L5182=1,MAX(0,'Debt Inputs'!$B$2-SUM($G$5106:$G$5205)),0))</f>
        <v/>
      </c>
      <c r="I5182" s="48">
        <f>IF(D5182="","",MIN(D5182+F5182,G5182+H5182))</f>
        <v/>
      </c>
      <c r="J5182" s="48">
        <f>IF(D5182="","",MIN(D5182,MAX(0,I5182-F5182)))</f>
        <v/>
      </c>
      <c r="K5182" s="48">
        <f>IF(D5182="","",MAX(0,D5182+F5182-I5182))</f>
        <v/>
      </c>
      <c r="L5182" s="18">
        <f>IF(D5182="","",IF(D5182&lt;=0,"",1+COUNTIFS($D$5106:$D$5205,"&gt;0",$E$5106:$E$5205,"&gt;"&amp;E5182)))</f>
        <v/>
      </c>
      <c r="M5182" s="18">
        <f>IF(D5182="","",IF(AND(K5182&gt;0,L5182=1),"Yes","No"))</f>
        <v/>
      </c>
      <c r="N5182" s="48">
        <f>IF(D5182="","",N5082+F5182)</f>
        <v/>
      </c>
      <c r="O5182" s="47">
        <f>IF(D5182="","",IF(AND(K5182=0,K5082&gt;0),C5182,""))</f>
        <v/>
      </c>
    </row>
    <row r="5183">
      <c r="A5183" s="49">
        <f>IF(B5183="","",DATE(YEAR('Debt Inputs'!$E$2),MONTH('Debt Inputs'!$E$2)+51,1))</f>
        <v/>
      </c>
      <c r="B5183" s="23">
        <f>IF('Debt Inputs'!A83="","",'Debt Inputs'!A83)</f>
        <v/>
      </c>
      <c r="C5183" s="24">
        <f>IF(B5183="","",IFERROR(VLOOKUP(B5183,'Debt Inputs'!$A$6:$M$105,2,FALSE),""))</f>
        <v/>
      </c>
      <c r="D5183" s="50">
        <f>IF(B5183="","",K5083)</f>
        <v/>
      </c>
      <c r="E5183" s="26">
        <f>IF(B5183="","",IFERROR(VLOOKUP(B5183,'Debt Inputs'!$A$6:$M$105,5,FALSE),0))</f>
        <v/>
      </c>
      <c r="F5183" s="50">
        <f>IF(D5183="","",IFERROR(D5183*E5183/12,0))</f>
        <v/>
      </c>
      <c r="G5183" s="50">
        <f>IF(D5183="","",MIN(IFERROR(VLOOKUP(B5183,'Debt Inputs'!$A$6:$M$105,7,FALSE),0),D5183+F5183))</f>
        <v/>
      </c>
      <c r="H5183" s="50">
        <f>IF(D5183="","",IF(L5183=1,MAX(0,'Debt Inputs'!$B$2-SUM($G$5106:$G$5205)),0))</f>
        <v/>
      </c>
      <c r="I5183" s="50">
        <f>IF(D5183="","",MIN(D5183+F5183,G5183+H5183))</f>
        <v/>
      </c>
      <c r="J5183" s="50">
        <f>IF(D5183="","",MIN(D5183,MAX(0,I5183-F5183)))</f>
        <v/>
      </c>
      <c r="K5183" s="50">
        <f>IF(D5183="","",MAX(0,D5183+F5183-I5183))</f>
        <v/>
      </c>
      <c r="L5183" s="23">
        <f>IF(D5183="","",IF(D5183&lt;=0,"",1+COUNTIFS($D$5106:$D$5205,"&gt;0",$E$5106:$E$5205,"&gt;"&amp;E5183)))</f>
        <v/>
      </c>
      <c r="M5183" s="23">
        <f>IF(D5183="","",IF(AND(K5183&gt;0,L5183=1),"Yes","No"))</f>
        <v/>
      </c>
      <c r="N5183" s="50">
        <f>IF(D5183="","",N5083+F5183)</f>
        <v/>
      </c>
      <c r="O5183" s="49">
        <f>IF(D5183="","",IF(AND(K5183=0,K5083&gt;0),C5183,""))</f>
        <v/>
      </c>
    </row>
    <row r="5184">
      <c r="A5184" s="47">
        <f>IF(B5184="","",DATE(YEAR('Debt Inputs'!$E$2),MONTH('Debt Inputs'!$E$2)+51,1))</f>
        <v/>
      </c>
      <c r="B5184" s="18">
        <f>IF('Debt Inputs'!A84="","",'Debt Inputs'!A84)</f>
        <v/>
      </c>
      <c r="C5184" s="19">
        <f>IF(B5184="","",IFERROR(VLOOKUP(B5184,'Debt Inputs'!$A$6:$M$105,2,FALSE),""))</f>
        <v/>
      </c>
      <c r="D5184" s="48">
        <f>IF(B5184="","",K5084)</f>
        <v/>
      </c>
      <c r="E5184" s="21">
        <f>IF(B5184="","",IFERROR(VLOOKUP(B5184,'Debt Inputs'!$A$6:$M$105,5,FALSE),0))</f>
        <v/>
      </c>
      <c r="F5184" s="48">
        <f>IF(D5184="","",IFERROR(D5184*E5184/12,0))</f>
        <v/>
      </c>
      <c r="G5184" s="48">
        <f>IF(D5184="","",MIN(IFERROR(VLOOKUP(B5184,'Debt Inputs'!$A$6:$M$105,7,FALSE),0),D5184+F5184))</f>
        <v/>
      </c>
      <c r="H5184" s="48">
        <f>IF(D5184="","",IF(L5184=1,MAX(0,'Debt Inputs'!$B$2-SUM($G$5106:$G$5205)),0))</f>
        <v/>
      </c>
      <c r="I5184" s="48">
        <f>IF(D5184="","",MIN(D5184+F5184,G5184+H5184))</f>
        <v/>
      </c>
      <c r="J5184" s="48">
        <f>IF(D5184="","",MIN(D5184,MAX(0,I5184-F5184)))</f>
        <v/>
      </c>
      <c r="K5184" s="48">
        <f>IF(D5184="","",MAX(0,D5184+F5184-I5184))</f>
        <v/>
      </c>
      <c r="L5184" s="18">
        <f>IF(D5184="","",IF(D5184&lt;=0,"",1+COUNTIFS($D$5106:$D$5205,"&gt;0",$E$5106:$E$5205,"&gt;"&amp;E5184)))</f>
        <v/>
      </c>
      <c r="M5184" s="18">
        <f>IF(D5184="","",IF(AND(K5184&gt;0,L5184=1),"Yes","No"))</f>
        <v/>
      </c>
      <c r="N5184" s="48">
        <f>IF(D5184="","",N5084+F5184)</f>
        <v/>
      </c>
      <c r="O5184" s="47">
        <f>IF(D5184="","",IF(AND(K5184=0,K5084&gt;0),C5184,""))</f>
        <v/>
      </c>
    </row>
    <row r="5185">
      <c r="A5185" s="49">
        <f>IF(B5185="","",DATE(YEAR('Debt Inputs'!$E$2),MONTH('Debt Inputs'!$E$2)+51,1))</f>
        <v/>
      </c>
      <c r="B5185" s="23">
        <f>IF('Debt Inputs'!A85="","",'Debt Inputs'!A85)</f>
        <v/>
      </c>
      <c r="C5185" s="24">
        <f>IF(B5185="","",IFERROR(VLOOKUP(B5185,'Debt Inputs'!$A$6:$M$105,2,FALSE),""))</f>
        <v/>
      </c>
      <c r="D5185" s="50">
        <f>IF(B5185="","",K5085)</f>
        <v/>
      </c>
      <c r="E5185" s="26">
        <f>IF(B5185="","",IFERROR(VLOOKUP(B5185,'Debt Inputs'!$A$6:$M$105,5,FALSE),0))</f>
        <v/>
      </c>
      <c r="F5185" s="50">
        <f>IF(D5185="","",IFERROR(D5185*E5185/12,0))</f>
        <v/>
      </c>
      <c r="G5185" s="50">
        <f>IF(D5185="","",MIN(IFERROR(VLOOKUP(B5185,'Debt Inputs'!$A$6:$M$105,7,FALSE),0),D5185+F5185))</f>
        <v/>
      </c>
      <c r="H5185" s="50">
        <f>IF(D5185="","",IF(L5185=1,MAX(0,'Debt Inputs'!$B$2-SUM($G$5106:$G$5205)),0))</f>
        <v/>
      </c>
      <c r="I5185" s="50">
        <f>IF(D5185="","",MIN(D5185+F5185,G5185+H5185))</f>
        <v/>
      </c>
      <c r="J5185" s="50">
        <f>IF(D5185="","",MIN(D5185,MAX(0,I5185-F5185)))</f>
        <v/>
      </c>
      <c r="K5185" s="50">
        <f>IF(D5185="","",MAX(0,D5185+F5185-I5185))</f>
        <v/>
      </c>
      <c r="L5185" s="23">
        <f>IF(D5185="","",IF(D5185&lt;=0,"",1+COUNTIFS($D$5106:$D$5205,"&gt;0",$E$5106:$E$5205,"&gt;"&amp;E5185)))</f>
        <v/>
      </c>
      <c r="M5185" s="23">
        <f>IF(D5185="","",IF(AND(K5185&gt;0,L5185=1),"Yes","No"))</f>
        <v/>
      </c>
      <c r="N5185" s="50">
        <f>IF(D5185="","",N5085+F5185)</f>
        <v/>
      </c>
      <c r="O5185" s="49">
        <f>IF(D5185="","",IF(AND(K5185=0,K5085&gt;0),C5185,""))</f>
        <v/>
      </c>
    </row>
    <row r="5186">
      <c r="A5186" s="47">
        <f>IF(B5186="","",DATE(YEAR('Debt Inputs'!$E$2),MONTH('Debt Inputs'!$E$2)+51,1))</f>
        <v/>
      </c>
      <c r="B5186" s="18">
        <f>IF('Debt Inputs'!A86="","",'Debt Inputs'!A86)</f>
        <v/>
      </c>
      <c r="C5186" s="19">
        <f>IF(B5186="","",IFERROR(VLOOKUP(B5186,'Debt Inputs'!$A$6:$M$105,2,FALSE),""))</f>
        <v/>
      </c>
      <c r="D5186" s="48">
        <f>IF(B5186="","",K5086)</f>
        <v/>
      </c>
      <c r="E5186" s="21">
        <f>IF(B5186="","",IFERROR(VLOOKUP(B5186,'Debt Inputs'!$A$6:$M$105,5,FALSE),0))</f>
        <v/>
      </c>
      <c r="F5186" s="48">
        <f>IF(D5186="","",IFERROR(D5186*E5186/12,0))</f>
        <v/>
      </c>
      <c r="G5186" s="48">
        <f>IF(D5186="","",MIN(IFERROR(VLOOKUP(B5186,'Debt Inputs'!$A$6:$M$105,7,FALSE),0),D5186+F5186))</f>
        <v/>
      </c>
      <c r="H5186" s="48">
        <f>IF(D5186="","",IF(L5186=1,MAX(0,'Debt Inputs'!$B$2-SUM($G$5106:$G$5205)),0))</f>
        <v/>
      </c>
      <c r="I5186" s="48">
        <f>IF(D5186="","",MIN(D5186+F5186,G5186+H5186))</f>
        <v/>
      </c>
      <c r="J5186" s="48">
        <f>IF(D5186="","",MIN(D5186,MAX(0,I5186-F5186)))</f>
        <v/>
      </c>
      <c r="K5186" s="48">
        <f>IF(D5186="","",MAX(0,D5186+F5186-I5186))</f>
        <v/>
      </c>
      <c r="L5186" s="18">
        <f>IF(D5186="","",IF(D5186&lt;=0,"",1+COUNTIFS($D$5106:$D$5205,"&gt;0",$E$5106:$E$5205,"&gt;"&amp;E5186)))</f>
        <v/>
      </c>
      <c r="M5186" s="18">
        <f>IF(D5186="","",IF(AND(K5186&gt;0,L5186=1),"Yes","No"))</f>
        <v/>
      </c>
      <c r="N5186" s="48">
        <f>IF(D5186="","",N5086+F5186)</f>
        <v/>
      </c>
      <c r="O5186" s="47">
        <f>IF(D5186="","",IF(AND(K5186=0,K5086&gt;0),C5186,""))</f>
        <v/>
      </c>
    </row>
    <row r="5187">
      <c r="A5187" s="49">
        <f>IF(B5187="","",DATE(YEAR('Debt Inputs'!$E$2),MONTH('Debt Inputs'!$E$2)+51,1))</f>
        <v/>
      </c>
      <c r="B5187" s="23">
        <f>IF('Debt Inputs'!A87="","",'Debt Inputs'!A87)</f>
        <v/>
      </c>
      <c r="C5187" s="24">
        <f>IF(B5187="","",IFERROR(VLOOKUP(B5187,'Debt Inputs'!$A$6:$M$105,2,FALSE),""))</f>
        <v/>
      </c>
      <c r="D5187" s="50">
        <f>IF(B5187="","",K5087)</f>
        <v/>
      </c>
      <c r="E5187" s="26">
        <f>IF(B5187="","",IFERROR(VLOOKUP(B5187,'Debt Inputs'!$A$6:$M$105,5,FALSE),0))</f>
        <v/>
      </c>
      <c r="F5187" s="50">
        <f>IF(D5187="","",IFERROR(D5187*E5187/12,0))</f>
        <v/>
      </c>
      <c r="G5187" s="50">
        <f>IF(D5187="","",MIN(IFERROR(VLOOKUP(B5187,'Debt Inputs'!$A$6:$M$105,7,FALSE),0),D5187+F5187))</f>
        <v/>
      </c>
      <c r="H5187" s="50">
        <f>IF(D5187="","",IF(L5187=1,MAX(0,'Debt Inputs'!$B$2-SUM($G$5106:$G$5205)),0))</f>
        <v/>
      </c>
      <c r="I5187" s="50">
        <f>IF(D5187="","",MIN(D5187+F5187,G5187+H5187))</f>
        <v/>
      </c>
      <c r="J5187" s="50">
        <f>IF(D5187="","",MIN(D5187,MAX(0,I5187-F5187)))</f>
        <v/>
      </c>
      <c r="K5187" s="50">
        <f>IF(D5187="","",MAX(0,D5187+F5187-I5187))</f>
        <v/>
      </c>
      <c r="L5187" s="23">
        <f>IF(D5187="","",IF(D5187&lt;=0,"",1+COUNTIFS($D$5106:$D$5205,"&gt;0",$E$5106:$E$5205,"&gt;"&amp;E5187)))</f>
        <v/>
      </c>
      <c r="M5187" s="23">
        <f>IF(D5187="","",IF(AND(K5187&gt;0,L5187=1),"Yes","No"))</f>
        <v/>
      </c>
      <c r="N5187" s="50">
        <f>IF(D5187="","",N5087+F5187)</f>
        <v/>
      </c>
      <c r="O5187" s="49">
        <f>IF(D5187="","",IF(AND(K5187=0,K5087&gt;0),C5187,""))</f>
        <v/>
      </c>
    </row>
    <row r="5188">
      <c r="A5188" s="47">
        <f>IF(B5188="","",DATE(YEAR('Debt Inputs'!$E$2),MONTH('Debt Inputs'!$E$2)+51,1))</f>
        <v/>
      </c>
      <c r="B5188" s="18">
        <f>IF('Debt Inputs'!A88="","",'Debt Inputs'!A88)</f>
        <v/>
      </c>
      <c r="C5188" s="19">
        <f>IF(B5188="","",IFERROR(VLOOKUP(B5188,'Debt Inputs'!$A$6:$M$105,2,FALSE),""))</f>
        <v/>
      </c>
      <c r="D5188" s="48">
        <f>IF(B5188="","",K5088)</f>
        <v/>
      </c>
      <c r="E5188" s="21">
        <f>IF(B5188="","",IFERROR(VLOOKUP(B5188,'Debt Inputs'!$A$6:$M$105,5,FALSE),0))</f>
        <v/>
      </c>
      <c r="F5188" s="48">
        <f>IF(D5188="","",IFERROR(D5188*E5188/12,0))</f>
        <v/>
      </c>
      <c r="G5188" s="48">
        <f>IF(D5188="","",MIN(IFERROR(VLOOKUP(B5188,'Debt Inputs'!$A$6:$M$105,7,FALSE),0),D5188+F5188))</f>
        <v/>
      </c>
      <c r="H5188" s="48">
        <f>IF(D5188="","",IF(L5188=1,MAX(0,'Debt Inputs'!$B$2-SUM($G$5106:$G$5205)),0))</f>
        <v/>
      </c>
      <c r="I5188" s="48">
        <f>IF(D5188="","",MIN(D5188+F5188,G5188+H5188))</f>
        <v/>
      </c>
      <c r="J5188" s="48">
        <f>IF(D5188="","",MIN(D5188,MAX(0,I5188-F5188)))</f>
        <v/>
      </c>
      <c r="K5188" s="48">
        <f>IF(D5188="","",MAX(0,D5188+F5188-I5188))</f>
        <v/>
      </c>
      <c r="L5188" s="18">
        <f>IF(D5188="","",IF(D5188&lt;=0,"",1+COUNTIFS($D$5106:$D$5205,"&gt;0",$E$5106:$E$5205,"&gt;"&amp;E5188)))</f>
        <v/>
      </c>
      <c r="M5188" s="18">
        <f>IF(D5188="","",IF(AND(K5188&gt;0,L5188=1),"Yes","No"))</f>
        <v/>
      </c>
      <c r="N5188" s="48">
        <f>IF(D5188="","",N5088+F5188)</f>
        <v/>
      </c>
      <c r="O5188" s="47">
        <f>IF(D5188="","",IF(AND(K5188=0,K5088&gt;0),C5188,""))</f>
        <v/>
      </c>
    </row>
    <row r="5189">
      <c r="A5189" s="49">
        <f>IF(B5189="","",DATE(YEAR('Debt Inputs'!$E$2),MONTH('Debt Inputs'!$E$2)+51,1))</f>
        <v/>
      </c>
      <c r="B5189" s="23">
        <f>IF('Debt Inputs'!A89="","",'Debt Inputs'!A89)</f>
        <v/>
      </c>
      <c r="C5189" s="24">
        <f>IF(B5189="","",IFERROR(VLOOKUP(B5189,'Debt Inputs'!$A$6:$M$105,2,FALSE),""))</f>
        <v/>
      </c>
      <c r="D5189" s="50">
        <f>IF(B5189="","",K5089)</f>
        <v/>
      </c>
      <c r="E5189" s="26">
        <f>IF(B5189="","",IFERROR(VLOOKUP(B5189,'Debt Inputs'!$A$6:$M$105,5,FALSE),0))</f>
        <v/>
      </c>
      <c r="F5189" s="50">
        <f>IF(D5189="","",IFERROR(D5189*E5189/12,0))</f>
        <v/>
      </c>
      <c r="G5189" s="50">
        <f>IF(D5189="","",MIN(IFERROR(VLOOKUP(B5189,'Debt Inputs'!$A$6:$M$105,7,FALSE),0),D5189+F5189))</f>
        <v/>
      </c>
      <c r="H5189" s="50">
        <f>IF(D5189="","",IF(L5189=1,MAX(0,'Debt Inputs'!$B$2-SUM($G$5106:$G$5205)),0))</f>
        <v/>
      </c>
      <c r="I5189" s="50">
        <f>IF(D5189="","",MIN(D5189+F5189,G5189+H5189))</f>
        <v/>
      </c>
      <c r="J5189" s="50">
        <f>IF(D5189="","",MIN(D5189,MAX(0,I5189-F5189)))</f>
        <v/>
      </c>
      <c r="K5189" s="50">
        <f>IF(D5189="","",MAX(0,D5189+F5189-I5189))</f>
        <v/>
      </c>
      <c r="L5189" s="23">
        <f>IF(D5189="","",IF(D5189&lt;=0,"",1+COUNTIFS($D$5106:$D$5205,"&gt;0",$E$5106:$E$5205,"&gt;"&amp;E5189)))</f>
        <v/>
      </c>
      <c r="M5189" s="23">
        <f>IF(D5189="","",IF(AND(K5189&gt;0,L5189=1),"Yes","No"))</f>
        <v/>
      </c>
      <c r="N5189" s="50">
        <f>IF(D5189="","",N5089+F5189)</f>
        <v/>
      </c>
      <c r="O5189" s="49">
        <f>IF(D5189="","",IF(AND(K5189=0,K5089&gt;0),C5189,""))</f>
        <v/>
      </c>
    </row>
    <row r="5190">
      <c r="A5190" s="47">
        <f>IF(B5190="","",DATE(YEAR('Debt Inputs'!$E$2),MONTH('Debt Inputs'!$E$2)+51,1))</f>
        <v/>
      </c>
      <c r="B5190" s="18">
        <f>IF('Debt Inputs'!A90="","",'Debt Inputs'!A90)</f>
        <v/>
      </c>
      <c r="C5190" s="19">
        <f>IF(B5190="","",IFERROR(VLOOKUP(B5190,'Debt Inputs'!$A$6:$M$105,2,FALSE),""))</f>
        <v/>
      </c>
      <c r="D5190" s="48">
        <f>IF(B5190="","",K5090)</f>
        <v/>
      </c>
      <c r="E5190" s="21">
        <f>IF(B5190="","",IFERROR(VLOOKUP(B5190,'Debt Inputs'!$A$6:$M$105,5,FALSE),0))</f>
        <v/>
      </c>
      <c r="F5190" s="48">
        <f>IF(D5190="","",IFERROR(D5190*E5190/12,0))</f>
        <v/>
      </c>
      <c r="G5190" s="48">
        <f>IF(D5190="","",MIN(IFERROR(VLOOKUP(B5190,'Debt Inputs'!$A$6:$M$105,7,FALSE),0),D5190+F5190))</f>
        <v/>
      </c>
      <c r="H5190" s="48">
        <f>IF(D5190="","",IF(L5190=1,MAX(0,'Debt Inputs'!$B$2-SUM($G$5106:$G$5205)),0))</f>
        <v/>
      </c>
      <c r="I5190" s="48">
        <f>IF(D5190="","",MIN(D5190+F5190,G5190+H5190))</f>
        <v/>
      </c>
      <c r="J5190" s="48">
        <f>IF(D5190="","",MIN(D5190,MAX(0,I5190-F5190)))</f>
        <v/>
      </c>
      <c r="K5190" s="48">
        <f>IF(D5190="","",MAX(0,D5190+F5190-I5190))</f>
        <v/>
      </c>
      <c r="L5190" s="18">
        <f>IF(D5190="","",IF(D5190&lt;=0,"",1+COUNTIFS($D$5106:$D$5205,"&gt;0",$E$5106:$E$5205,"&gt;"&amp;E5190)))</f>
        <v/>
      </c>
      <c r="M5190" s="18">
        <f>IF(D5190="","",IF(AND(K5190&gt;0,L5190=1),"Yes","No"))</f>
        <v/>
      </c>
      <c r="N5190" s="48">
        <f>IF(D5190="","",N5090+F5190)</f>
        <v/>
      </c>
      <c r="O5190" s="47">
        <f>IF(D5190="","",IF(AND(K5190=0,K5090&gt;0),C5190,""))</f>
        <v/>
      </c>
    </row>
    <row r="5191">
      <c r="A5191" s="49">
        <f>IF(B5191="","",DATE(YEAR('Debt Inputs'!$E$2),MONTH('Debt Inputs'!$E$2)+51,1))</f>
        <v/>
      </c>
      <c r="B5191" s="23">
        <f>IF('Debt Inputs'!A91="","",'Debt Inputs'!A91)</f>
        <v/>
      </c>
      <c r="C5191" s="24">
        <f>IF(B5191="","",IFERROR(VLOOKUP(B5191,'Debt Inputs'!$A$6:$M$105,2,FALSE),""))</f>
        <v/>
      </c>
      <c r="D5191" s="50">
        <f>IF(B5191="","",K5091)</f>
        <v/>
      </c>
      <c r="E5191" s="26">
        <f>IF(B5191="","",IFERROR(VLOOKUP(B5191,'Debt Inputs'!$A$6:$M$105,5,FALSE),0))</f>
        <v/>
      </c>
      <c r="F5191" s="50">
        <f>IF(D5191="","",IFERROR(D5191*E5191/12,0))</f>
        <v/>
      </c>
      <c r="G5191" s="50">
        <f>IF(D5191="","",MIN(IFERROR(VLOOKUP(B5191,'Debt Inputs'!$A$6:$M$105,7,FALSE),0),D5191+F5191))</f>
        <v/>
      </c>
      <c r="H5191" s="50">
        <f>IF(D5191="","",IF(L5191=1,MAX(0,'Debt Inputs'!$B$2-SUM($G$5106:$G$5205)),0))</f>
        <v/>
      </c>
      <c r="I5191" s="50">
        <f>IF(D5191="","",MIN(D5191+F5191,G5191+H5191))</f>
        <v/>
      </c>
      <c r="J5191" s="50">
        <f>IF(D5191="","",MIN(D5191,MAX(0,I5191-F5191)))</f>
        <v/>
      </c>
      <c r="K5191" s="50">
        <f>IF(D5191="","",MAX(0,D5191+F5191-I5191))</f>
        <v/>
      </c>
      <c r="L5191" s="23">
        <f>IF(D5191="","",IF(D5191&lt;=0,"",1+COUNTIFS($D$5106:$D$5205,"&gt;0",$E$5106:$E$5205,"&gt;"&amp;E5191)))</f>
        <v/>
      </c>
      <c r="M5191" s="23">
        <f>IF(D5191="","",IF(AND(K5191&gt;0,L5191=1),"Yes","No"))</f>
        <v/>
      </c>
      <c r="N5191" s="50">
        <f>IF(D5191="","",N5091+F5191)</f>
        <v/>
      </c>
      <c r="O5191" s="49">
        <f>IF(D5191="","",IF(AND(K5191=0,K5091&gt;0),C5191,""))</f>
        <v/>
      </c>
    </row>
    <row r="5192">
      <c r="A5192" s="47">
        <f>IF(B5192="","",DATE(YEAR('Debt Inputs'!$E$2),MONTH('Debt Inputs'!$E$2)+51,1))</f>
        <v/>
      </c>
      <c r="B5192" s="18">
        <f>IF('Debt Inputs'!A92="","",'Debt Inputs'!A92)</f>
        <v/>
      </c>
      <c r="C5192" s="19">
        <f>IF(B5192="","",IFERROR(VLOOKUP(B5192,'Debt Inputs'!$A$6:$M$105,2,FALSE),""))</f>
        <v/>
      </c>
      <c r="D5192" s="48">
        <f>IF(B5192="","",K5092)</f>
        <v/>
      </c>
      <c r="E5192" s="21">
        <f>IF(B5192="","",IFERROR(VLOOKUP(B5192,'Debt Inputs'!$A$6:$M$105,5,FALSE),0))</f>
        <v/>
      </c>
      <c r="F5192" s="48">
        <f>IF(D5192="","",IFERROR(D5192*E5192/12,0))</f>
        <v/>
      </c>
      <c r="G5192" s="48">
        <f>IF(D5192="","",MIN(IFERROR(VLOOKUP(B5192,'Debt Inputs'!$A$6:$M$105,7,FALSE),0),D5192+F5192))</f>
        <v/>
      </c>
      <c r="H5192" s="48">
        <f>IF(D5192="","",IF(L5192=1,MAX(0,'Debt Inputs'!$B$2-SUM($G$5106:$G$5205)),0))</f>
        <v/>
      </c>
      <c r="I5192" s="48">
        <f>IF(D5192="","",MIN(D5192+F5192,G5192+H5192))</f>
        <v/>
      </c>
      <c r="J5192" s="48">
        <f>IF(D5192="","",MIN(D5192,MAX(0,I5192-F5192)))</f>
        <v/>
      </c>
      <c r="K5192" s="48">
        <f>IF(D5192="","",MAX(0,D5192+F5192-I5192))</f>
        <v/>
      </c>
      <c r="L5192" s="18">
        <f>IF(D5192="","",IF(D5192&lt;=0,"",1+COUNTIFS($D$5106:$D$5205,"&gt;0",$E$5106:$E$5205,"&gt;"&amp;E5192)))</f>
        <v/>
      </c>
      <c r="M5192" s="18">
        <f>IF(D5192="","",IF(AND(K5192&gt;0,L5192=1),"Yes","No"))</f>
        <v/>
      </c>
      <c r="N5192" s="48">
        <f>IF(D5192="","",N5092+F5192)</f>
        <v/>
      </c>
      <c r="O5192" s="47">
        <f>IF(D5192="","",IF(AND(K5192=0,K5092&gt;0),C5192,""))</f>
        <v/>
      </c>
    </row>
    <row r="5193">
      <c r="A5193" s="49">
        <f>IF(B5193="","",DATE(YEAR('Debt Inputs'!$E$2),MONTH('Debt Inputs'!$E$2)+51,1))</f>
        <v/>
      </c>
      <c r="B5193" s="23">
        <f>IF('Debt Inputs'!A93="","",'Debt Inputs'!A93)</f>
        <v/>
      </c>
      <c r="C5193" s="24">
        <f>IF(B5193="","",IFERROR(VLOOKUP(B5193,'Debt Inputs'!$A$6:$M$105,2,FALSE),""))</f>
        <v/>
      </c>
      <c r="D5193" s="50">
        <f>IF(B5193="","",K5093)</f>
        <v/>
      </c>
      <c r="E5193" s="26">
        <f>IF(B5193="","",IFERROR(VLOOKUP(B5193,'Debt Inputs'!$A$6:$M$105,5,FALSE),0))</f>
        <v/>
      </c>
      <c r="F5193" s="50">
        <f>IF(D5193="","",IFERROR(D5193*E5193/12,0))</f>
        <v/>
      </c>
      <c r="G5193" s="50">
        <f>IF(D5193="","",MIN(IFERROR(VLOOKUP(B5193,'Debt Inputs'!$A$6:$M$105,7,FALSE),0),D5193+F5193))</f>
        <v/>
      </c>
      <c r="H5193" s="50">
        <f>IF(D5193="","",IF(L5193=1,MAX(0,'Debt Inputs'!$B$2-SUM($G$5106:$G$5205)),0))</f>
        <v/>
      </c>
      <c r="I5193" s="50">
        <f>IF(D5193="","",MIN(D5193+F5193,G5193+H5193))</f>
        <v/>
      </c>
      <c r="J5193" s="50">
        <f>IF(D5193="","",MIN(D5193,MAX(0,I5193-F5193)))</f>
        <v/>
      </c>
      <c r="K5193" s="50">
        <f>IF(D5193="","",MAX(0,D5193+F5193-I5193))</f>
        <v/>
      </c>
      <c r="L5193" s="23">
        <f>IF(D5193="","",IF(D5193&lt;=0,"",1+COUNTIFS($D$5106:$D$5205,"&gt;0",$E$5106:$E$5205,"&gt;"&amp;E5193)))</f>
        <v/>
      </c>
      <c r="M5193" s="23">
        <f>IF(D5193="","",IF(AND(K5193&gt;0,L5193=1),"Yes","No"))</f>
        <v/>
      </c>
      <c r="N5193" s="50">
        <f>IF(D5193="","",N5093+F5193)</f>
        <v/>
      </c>
      <c r="O5193" s="49">
        <f>IF(D5193="","",IF(AND(K5193=0,K5093&gt;0),C5193,""))</f>
        <v/>
      </c>
    </row>
    <row r="5194">
      <c r="A5194" s="47">
        <f>IF(B5194="","",DATE(YEAR('Debt Inputs'!$E$2),MONTH('Debt Inputs'!$E$2)+51,1))</f>
        <v/>
      </c>
      <c r="B5194" s="18">
        <f>IF('Debt Inputs'!A94="","",'Debt Inputs'!A94)</f>
        <v/>
      </c>
      <c r="C5194" s="19">
        <f>IF(B5194="","",IFERROR(VLOOKUP(B5194,'Debt Inputs'!$A$6:$M$105,2,FALSE),""))</f>
        <v/>
      </c>
      <c r="D5194" s="48">
        <f>IF(B5194="","",K5094)</f>
        <v/>
      </c>
      <c r="E5194" s="21">
        <f>IF(B5194="","",IFERROR(VLOOKUP(B5194,'Debt Inputs'!$A$6:$M$105,5,FALSE),0))</f>
        <v/>
      </c>
      <c r="F5194" s="48">
        <f>IF(D5194="","",IFERROR(D5194*E5194/12,0))</f>
        <v/>
      </c>
      <c r="G5194" s="48">
        <f>IF(D5194="","",MIN(IFERROR(VLOOKUP(B5194,'Debt Inputs'!$A$6:$M$105,7,FALSE),0),D5194+F5194))</f>
        <v/>
      </c>
      <c r="H5194" s="48">
        <f>IF(D5194="","",IF(L5194=1,MAX(0,'Debt Inputs'!$B$2-SUM($G$5106:$G$5205)),0))</f>
        <v/>
      </c>
      <c r="I5194" s="48">
        <f>IF(D5194="","",MIN(D5194+F5194,G5194+H5194))</f>
        <v/>
      </c>
      <c r="J5194" s="48">
        <f>IF(D5194="","",MIN(D5194,MAX(0,I5194-F5194)))</f>
        <v/>
      </c>
      <c r="K5194" s="48">
        <f>IF(D5194="","",MAX(0,D5194+F5194-I5194))</f>
        <v/>
      </c>
      <c r="L5194" s="18">
        <f>IF(D5194="","",IF(D5194&lt;=0,"",1+COUNTIFS($D$5106:$D$5205,"&gt;0",$E$5106:$E$5205,"&gt;"&amp;E5194)))</f>
        <v/>
      </c>
      <c r="M5194" s="18">
        <f>IF(D5194="","",IF(AND(K5194&gt;0,L5194=1),"Yes","No"))</f>
        <v/>
      </c>
      <c r="N5194" s="48">
        <f>IF(D5194="","",N5094+F5194)</f>
        <v/>
      </c>
      <c r="O5194" s="47">
        <f>IF(D5194="","",IF(AND(K5194=0,K5094&gt;0),C5194,""))</f>
        <v/>
      </c>
    </row>
    <row r="5195">
      <c r="A5195" s="49">
        <f>IF(B5195="","",DATE(YEAR('Debt Inputs'!$E$2),MONTH('Debt Inputs'!$E$2)+51,1))</f>
        <v/>
      </c>
      <c r="B5195" s="23">
        <f>IF('Debt Inputs'!A95="","",'Debt Inputs'!A95)</f>
        <v/>
      </c>
      <c r="C5195" s="24">
        <f>IF(B5195="","",IFERROR(VLOOKUP(B5195,'Debt Inputs'!$A$6:$M$105,2,FALSE),""))</f>
        <v/>
      </c>
      <c r="D5195" s="50">
        <f>IF(B5195="","",K5095)</f>
        <v/>
      </c>
      <c r="E5195" s="26">
        <f>IF(B5195="","",IFERROR(VLOOKUP(B5195,'Debt Inputs'!$A$6:$M$105,5,FALSE),0))</f>
        <v/>
      </c>
      <c r="F5195" s="50">
        <f>IF(D5195="","",IFERROR(D5195*E5195/12,0))</f>
        <v/>
      </c>
      <c r="G5195" s="50">
        <f>IF(D5195="","",MIN(IFERROR(VLOOKUP(B5195,'Debt Inputs'!$A$6:$M$105,7,FALSE),0),D5195+F5195))</f>
        <v/>
      </c>
      <c r="H5195" s="50">
        <f>IF(D5195="","",IF(L5195=1,MAX(0,'Debt Inputs'!$B$2-SUM($G$5106:$G$5205)),0))</f>
        <v/>
      </c>
      <c r="I5195" s="50">
        <f>IF(D5195="","",MIN(D5195+F5195,G5195+H5195))</f>
        <v/>
      </c>
      <c r="J5195" s="50">
        <f>IF(D5195="","",MIN(D5195,MAX(0,I5195-F5195)))</f>
        <v/>
      </c>
      <c r="K5195" s="50">
        <f>IF(D5195="","",MAX(0,D5195+F5195-I5195))</f>
        <v/>
      </c>
      <c r="L5195" s="23">
        <f>IF(D5195="","",IF(D5195&lt;=0,"",1+COUNTIFS($D$5106:$D$5205,"&gt;0",$E$5106:$E$5205,"&gt;"&amp;E5195)))</f>
        <v/>
      </c>
      <c r="M5195" s="23">
        <f>IF(D5195="","",IF(AND(K5195&gt;0,L5195=1),"Yes","No"))</f>
        <v/>
      </c>
      <c r="N5195" s="50">
        <f>IF(D5195="","",N5095+F5195)</f>
        <v/>
      </c>
      <c r="O5195" s="49">
        <f>IF(D5195="","",IF(AND(K5195=0,K5095&gt;0),C5195,""))</f>
        <v/>
      </c>
    </row>
    <row r="5196">
      <c r="A5196" s="47">
        <f>IF(B5196="","",DATE(YEAR('Debt Inputs'!$E$2),MONTH('Debt Inputs'!$E$2)+51,1))</f>
        <v/>
      </c>
      <c r="B5196" s="18">
        <f>IF('Debt Inputs'!A96="","",'Debt Inputs'!A96)</f>
        <v/>
      </c>
      <c r="C5196" s="19">
        <f>IF(B5196="","",IFERROR(VLOOKUP(B5196,'Debt Inputs'!$A$6:$M$105,2,FALSE),""))</f>
        <v/>
      </c>
      <c r="D5196" s="48">
        <f>IF(B5196="","",K5096)</f>
        <v/>
      </c>
      <c r="E5196" s="21">
        <f>IF(B5196="","",IFERROR(VLOOKUP(B5196,'Debt Inputs'!$A$6:$M$105,5,FALSE),0))</f>
        <v/>
      </c>
      <c r="F5196" s="48">
        <f>IF(D5196="","",IFERROR(D5196*E5196/12,0))</f>
        <v/>
      </c>
      <c r="G5196" s="48">
        <f>IF(D5196="","",MIN(IFERROR(VLOOKUP(B5196,'Debt Inputs'!$A$6:$M$105,7,FALSE),0),D5196+F5196))</f>
        <v/>
      </c>
      <c r="H5196" s="48">
        <f>IF(D5196="","",IF(L5196=1,MAX(0,'Debt Inputs'!$B$2-SUM($G$5106:$G$5205)),0))</f>
        <v/>
      </c>
      <c r="I5196" s="48">
        <f>IF(D5196="","",MIN(D5196+F5196,G5196+H5196))</f>
        <v/>
      </c>
      <c r="J5196" s="48">
        <f>IF(D5196="","",MIN(D5196,MAX(0,I5196-F5196)))</f>
        <v/>
      </c>
      <c r="K5196" s="48">
        <f>IF(D5196="","",MAX(0,D5196+F5196-I5196))</f>
        <v/>
      </c>
      <c r="L5196" s="18">
        <f>IF(D5196="","",IF(D5196&lt;=0,"",1+COUNTIFS($D$5106:$D$5205,"&gt;0",$E$5106:$E$5205,"&gt;"&amp;E5196)))</f>
        <v/>
      </c>
      <c r="M5196" s="18">
        <f>IF(D5196="","",IF(AND(K5196&gt;0,L5196=1),"Yes","No"))</f>
        <v/>
      </c>
      <c r="N5196" s="48">
        <f>IF(D5196="","",N5096+F5196)</f>
        <v/>
      </c>
      <c r="O5196" s="47">
        <f>IF(D5196="","",IF(AND(K5196=0,K5096&gt;0),C5196,""))</f>
        <v/>
      </c>
    </row>
    <row r="5197">
      <c r="A5197" s="49">
        <f>IF(B5197="","",DATE(YEAR('Debt Inputs'!$E$2),MONTH('Debt Inputs'!$E$2)+51,1))</f>
        <v/>
      </c>
      <c r="B5197" s="23">
        <f>IF('Debt Inputs'!A97="","",'Debt Inputs'!A97)</f>
        <v/>
      </c>
      <c r="C5197" s="24">
        <f>IF(B5197="","",IFERROR(VLOOKUP(B5197,'Debt Inputs'!$A$6:$M$105,2,FALSE),""))</f>
        <v/>
      </c>
      <c r="D5197" s="50">
        <f>IF(B5197="","",K5097)</f>
        <v/>
      </c>
      <c r="E5197" s="26">
        <f>IF(B5197="","",IFERROR(VLOOKUP(B5197,'Debt Inputs'!$A$6:$M$105,5,FALSE),0))</f>
        <v/>
      </c>
      <c r="F5197" s="50">
        <f>IF(D5197="","",IFERROR(D5197*E5197/12,0))</f>
        <v/>
      </c>
      <c r="G5197" s="50">
        <f>IF(D5197="","",MIN(IFERROR(VLOOKUP(B5197,'Debt Inputs'!$A$6:$M$105,7,FALSE),0),D5197+F5197))</f>
        <v/>
      </c>
      <c r="H5197" s="50">
        <f>IF(D5197="","",IF(L5197=1,MAX(0,'Debt Inputs'!$B$2-SUM($G$5106:$G$5205)),0))</f>
        <v/>
      </c>
      <c r="I5197" s="50">
        <f>IF(D5197="","",MIN(D5197+F5197,G5197+H5197))</f>
        <v/>
      </c>
      <c r="J5197" s="50">
        <f>IF(D5197="","",MIN(D5197,MAX(0,I5197-F5197)))</f>
        <v/>
      </c>
      <c r="K5197" s="50">
        <f>IF(D5197="","",MAX(0,D5197+F5197-I5197))</f>
        <v/>
      </c>
      <c r="L5197" s="23">
        <f>IF(D5197="","",IF(D5197&lt;=0,"",1+COUNTIFS($D$5106:$D$5205,"&gt;0",$E$5106:$E$5205,"&gt;"&amp;E5197)))</f>
        <v/>
      </c>
      <c r="M5197" s="23">
        <f>IF(D5197="","",IF(AND(K5197&gt;0,L5197=1),"Yes","No"))</f>
        <v/>
      </c>
      <c r="N5197" s="50">
        <f>IF(D5197="","",N5097+F5197)</f>
        <v/>
      </c>
      <c r="O5197" s="49">
        <f>IF(D5197="","",IF(AND(K5197=0,K5097&gt;0),C5197,""))</f>
        <v/>
      </c>
    </row>
    <row r="5198">
      <c r="A5198" s="47">
        <f>IF(B5198="","",DATE(YEAR('Debt Inputs'!$E$2),MONTH('Debt Inputs'!$E$2)+51,1))</f>
        <v/>
      </c>
      <c r="B5198" s="18">
        <f>IF('Debt Inputs'!A98="","",'Debt Inputs'!A98)</f>
        <v/>
      </c>
      <c r="C5198" s="19">
        <f>IF(B5198="","",IFERROR(VLOOKUP(B5198,'Debt Inputs'!$A$6:$M$105,2,FALSE),""))</f>
        <v/>
      </c>
      <c r="D5198" s="48">
        <f>IF(B5198="","",K5098)</f>
        <v/>
      </c>
      <c r="E5198" s="21">
        <f>IF(B5198="","",IFERROR(VLOOKUP(B5198,'Debt Inputs'!$A$6:$M$105,5,FALSE),0))</f>
        <v/>
      </c>
      <c r="F5198" s="48">
        <f>IF(D5198="","",IFERROR(D5198*E5198/12,0))</f>
        <v/>
      </c>
      <c r="G5198" s="48">
        <f>IF(D5198="","",MIN(IFERROR(VLOOKUP(B5198,'Debt Inputs'!$A$6:$M$105,7,FALSE),0),D5198+F5198))</f>
        <v/>
      </c>
      <c r="H5198" s="48">
        <f>IF(D5198="","",IF(L5198=1,MAX(0,'Debt Inputs'!$B$2-SUM($G$5106:$G$5205)),0))</f>
        <v/>
      </c>
      <c r="I5198" s="48">
        <f>IF(D5198="","",MIN(D5198+F5198,G5198+H5198))</f>
        <v/>
      </c>
      <c r="J5198" s="48">
        <f>IF(D5198="","",MIN(D5198,MAX(0,I5198-F5198)))</f>
        <v/>
      </c>
      <c r="K5198" s="48">
        <f>IF(D5198="","",MAX(0,D5198+F5198-I5198))</f>
        <v/>
      </c>
      <c r="L5198" s="18">
        <f>IF(D5198="","",IF(D5198&lt;=0,"",1+COUNTIFS($D$5106:$D$5205,"&gt;0",$E$5106:$E$5205,"&gt;"&amp;E5198)))</f>
        <v/>
      </c>
      <c r="M5198" s="18">
        <f>IF(D5198="","",IF(AND(K5198&gt;0,L5198=1),"Yes","No"))</f>
        <v/>
      </c>
      <c r="N5198" s="48">
        <f>IF(D5198="","",N5098+F5198)</f>
        <v/>
      </c>
      <c r="O5198" s="47">
        <f>IF(D5198="","",IF(AND(K5198=0,K5098&gt;0),C5198,""))</f>
        <v/>
      </c>
    </row>
    <row r="5199">
      <c r="A5199" s="49">
        <f>IF(B5199="","",DATE(YEAR('Debt Inputs'!$E$2),MONTH('Debt Inputs'!$E$2)+51,1))</f>
        <v/>
      </c>
      <c r="B5199" s="23">
        <f>IF('Debt Inputs'!A99="","",'Debt Inputs'!A99)</f>
        <v/>
      </c>
      <c r="C5199" s="24">
        <f>IF(B5199="","",IFERROR(VLOOKUP(B5199,'Debt Inputs'!$A$6:$M$105,2,FALSE),""))</f>
        <v/>
      </c>
      <c r="D5199" s="50">
        <f>IF(B5199="","",K5099)</f>
        <v/>
      </c>
      <c r="E5199" s="26">
        <f>IF(B5199="","",IFERROR(VLOOKUP(B5199,'Debt Inputs'!$A$6:$M$105,5,FALSE),0))</f>
        <v/>
      </c>
      <c r="F5199" s="50">
        <f>IF(D5199="","",IFERROR(D5199*E5199/12,0))</f>
        <v/>
      </c>
      <c r="G5199" s="50">
        <f>IF(D5199="","",MIN(IFERROR(VLOOKUP(B5199,'Debt Inputs'!$A$6:$M$105,7,FALSE),0),D5199+F5199))</f>
        <v/>
      </c>
      <c r="H5199" s="50">
        <f>IF(D5199="","",IF(L5199=1,MAX(0,'Debt Inputs'!$B$2-SUM($G$5106:$G$5205)),0))</f>
        <v/>
      </c>
      <c r="I5199" s="50">
        <f>IF(D5199="","",MIN(D5199+F5199,G5199+H5199))</f>
        <v/>
      </c>
      <c r="J5199" s="50">
        <f>IF(D5199="","",MIN(D5199,MAX(0,I5199-F5199)))</f>
        <v/>
      </c>
      <c r="K5199" s="50">
        <f>IF(D5199="","",MAX(0,D5199+F5199-I5199))</f>
        <v/>
      </c>
      <c r="L5199" s="23">
        <f>IF(D5199="","",IF(D5199&lt;=0,"",1+COUNTIFS($D$5106:$D$5205,"&gt;0",$E$5106:$E$5205,"&gt;"&amp;E5199)))</f>
        <v/>
      </c>
      <c r="M5199" s="23">
        <f>IF(D5199="","",IF(AND(K5199&gt;0,L5199=1),"Yes","No"))</f>
        <v/>
      </c>
      <c r="N5199" s="50">
        <f>IF(D5199="","",N5099+F5199)</f>
        <v/>
      </c>
      <c r="O5199" s="49">
        <f>IF(D5199="","",IF(AND(K5199=0,K5099&gt;0),C5199,""))</f>
        <v/>
      </c>
    </row>
    <row r="5200">
      <c r="A5200" s="47">
        <f>IF(B5200="","",DATE(YEAR('Debt Inputs'!$E$2),MONTH('Debt Inputs'!$E$2)+51,1))</f>
        <v/>
      </c>
      <c r="B5200" s="18">
        <f>IF('Debt Inputs'!A100="","",'Debt Inputs'!A100)</f>
        <v/>
      </c>
      <c r="C5200" s="19">
        <f>IF(B5200="","",IFERROR(VLOOKUP(B5200,'Debt Inputs'!$A$6:$M$105,2,FALSE),""))</f>
        <v/>
      </c>
      <c r="D5200" s="48">
        <f>IF(B5200="","",K5100)</f>
        <v/>
      </c>
      <c r="E5200" s="21">
        <f>IF(B5200="","",IFERROR(VLOOKUP(B5200,'Debt Inputs'!$A$6:$M$105,5,FALSE),0))</f>
        <v/>
      </c>
      <c r="F5200" s="48">
        <f>IF(D5200="","",IFERROR(D5200*E5200/12,0))</f>
        <v/>
      </c>
      <c r="G5200" s="48">
        <f>IF(D5200="","",MIN(IFERROR(VLOOKUP(B5200,'Debt Inputs'!$A$6:$M$105,7,FALSE),0),D5200+F5200))</f>
        <v/>
      </c>
      <c r="H5200" s="48">
        <f>IF(D5200="","",IF(L5200=1,MAX(0,'Debt Inputs'!$B$2-SUM($G$5106:$G$5205)),0))</f>
        <v/>
      </c>
      <c r="I5200" s="48">
        <f>IF(D5200="","",MIN(D5200+F5200,G5200+H5200))</f>
        <v/>
      </c>
      <c r="J5200" s="48">
        <f>IF(D5200="","",MIN(D5200,MAX(0,I5200-F5200)))</f>
        <v/>
      </c>
      <c r="K5200" s="48">
        <f>IF(D5200="","",MAX(0,D5200+F5200-I5200))</f>
        <v/>
      </c>
      <c r="L5200" s="18">
        <f>IF(D5200="","",IF(D5200&lt;=0,"",1+COUNTIFS($D$5106:$D$5205,"&gt;0",$E$5106:$E$5205,"&gt;"&amp;E5200)))</f>
        <v/>
      </c>
      <c r="M5200" s="18">
        <f>IF(D5200="","",IF(AND(K5200&gt;0,L5200=1),"Yes","No"))</f>
        <v/>
      </c>
      <c r="N5200" s="48">
        <f>IF(D5200="","",N5100+F5200)</f>
        <v/>
      </c>
      <c r="O5200" s="47">
        <f>IF(D5200="","",IF(AND(K5200=0,K5100&gt;0),C5200,""))</f>
        <v/>
      </c>
    </row>
    <row r="5201">
      <c r="A5201" s="49">
        <f>IF(B5201="","",DATE(YEAR('Debt Inputs'!$E$2),MONTH('Debt Inputs'!$E$2)+51,1))</f>
        <v/>
      </c>
      <c r="B5201" s="23">
        <f>IF('Debt Inputs'!A101="","",'Debt Inputs'!A101)</f>
        <v/>
      </c>
      <c r="C5201" s="24">
        <f>IF(B5201="","",IFERROR(VLOOKUP(B5201,'Debt Inputs'!$A$6:$M$105,2,FALSE),""))</f>
        <v/>
      </c>
      <c r="D5201" s="50">
        <f>IF(B5201="","",K5101)</f>
        <v/>
      </c>
      <c r="E5201" s="26">
        <f>IF(B5201="","",IFERROR(VLOOKUP(B5201,'Debt Inputs'!$A$6:$M$105,5,FALSE),0))</f>
        <v/>
      </c>
      <c r="F5201" s="50">
        <f>IF(D5201="","",IFERROR(D5201*E5201/12,0))</f>
        <v/>
      </c>
      <c r="G5201" s="50">
        <f>IF(D5201="","",MIN(IFERROR(VLOOKUP(B5201,'Debt Inputs'!$A$6:$M$105,7,FALSE),0),D5201+F5201))</f>
        <v/>
      </c>
      <c r="H5201" s="50">
        <f>IF(D5201="","",IF(L5201=1,MAX(0,'Debt Inputs'!$B$2-SUM($G$5106:$G$5205)),0))</f>
        <v/>
      </c>
      <c r="I5201" s="50">
        <f>IF(D5201="","",MIN(D5201+F5201,G5201+H5201))</f>
        <v/>
      </c>
      <c r="J5201" s="50">
        <f>IF(D5201="","",MIN(D5201,MAX(0,I5201-F5201)))</f>
        <v/>
      </c>
      <c r="K5201" s="50">
        <f>IF(D5201="","",MAX(0,D5201+F5201-I5201))</f>
        <v/>
      </c>
      <c r="L5201" s="23">
        <f>IF(D5201="","",IF(D5201&lt;=0,"",1+COUNTIFS($D$5106:$D$5205,"&gt;0",$E$5106:$E$5205,"&gt;"&amp;E5201)))</f>
        <v/>
      </c>
      <c r="M5201" s="23">
        <f>IF(D5201="","",IF(AND(K5201&gt;0,L5201=1),"Yes","No"))</f>
        <v/>
      </c>
      <c r="N5201" s="50">
        <f>IF(D5201="","",N5101+F5201)</f>
        <v/>
      </c>
      <c r="O5201" s="49">
        <f>IF(D5201="","",IF(AND(K5201=0,K5101&gt;0),C5201,""))</f>
        <v/>
      </c>
    </row>
    <row r="5202">
      <c r="A5202" s="47">
        <f>IF(B5202="","",DATE(YEAR('Debt Inputs'!$E$2),MONTH('Debt Inputs'!$E$2)+51,1))</f>
        <v/>
      </c>
      <c r="B5202" s="18">
        <f>IF('Debt Inputs'!A102="","",'Debt Inputs'!A102)</f>
        <v/>
      </c>
      <c r="C5202" s="19">
        <f>IF(B5202="","",IFERROR(VLOOKUP(B5202,'Debt Inputs'!$A$6:$M$105,2,FALSE),""))</f>
        <v/>
      </c>
      <c r="D5202" s="48">
        <f>IF(B5202="","",K5102)</f>
        <v/>
      </c>
      <c r="E5202" s="21">
        <f>IF(B5202="","",IFERROR(VLOOKUP(B5202,'Debt Inputs'!$A$6:$M$105,5,FALSE),0))</f>
        <v/>
      </c>
      <c r="F5202" s="48">
        <f>IF(D5202="","",IFERROR(D5202*E5202/12,0))</f>
        <v/>
      </c>
      <c r="G5202" s="48">
        <f>IF(D5202="","",MIN(IFERROR(VLOOKUP(B5202,'Debt Inputs'!$A$6:$M$105,7,FALSE),0),D5202+F5202))</f>
        <v/>
      </c>
      <c r="H5202" s="48">
        <f>IF(D5202="","",IF(L5202=1,MAX(0,'Debt Inputs'!$B$2-SUM($G$5106:$G$5205)),0))</f>
        <v/>
      </c>
      <c r="I5202" s="48">
        <f>IF(D5202="","",MIN(D5202+F5202,G5202+H5202))</f>
        <v/>
      </c>
      <c r="J5202" s="48">
        <f>IF(D5202="","",MIN(D5202,MAX(0,I5202-F5202)))</f>
        <v/>
      </c>
      <c r="K5202" s="48">
        <f>IF(D5202="","",MAX(0,D5202+F5202-I5202))</f>
        <v/>
      </c>
      <c r="L5202" s="18">
        <f>IF(D5202="","",IF(D5202&lt;=0,"",1+COUNTIFS($D$5106:$D$5205,"&gt;0",$E$5106:$E$5205,"&gt;"&amp;E5202)))</f>
        <v/>
      </c>
      <c r="M5202" s="18">
        <f>IF(D5202="","",IF(AND(K5202&gt;0,L5202=1),"Yes","No"))</f>
        <v/>
      </c>
      <c r="N5202" s="48">
        <f>IF(D5202="","",N5102+F5202)</f>
        <v/>
      </c>
      <c r="O5202" s="47">
        <f>IF(D5202="","",IF(AND(K5202=0,K5102&gt;0),C5202,""))</f>
        <v/>
      </c>
    </row>
    <row r="5203">
      <c r="A5203" s="49">
        <f>IF(B5203="","",DATE(YEAR('Debt Inputs'!$E$2),MONTH('Debt Inputs'!$E$2)+51,1))</f>
        <v/>
      </c>
      <c r="B5203" s="23">
        <f>IF('Debt Inputs'!A103="","",'Debt Inputs'!A103)</f>
        <v/>
      </c>
      <c r="C5203" s="24">
        <f>IF(B5203="","",IFERROR(VLOOKUP(B5203,'Debt Inputs'!$A$6:$M$105,2,FALSE),""))</f>
        <v/>
      </c>
      <c r="D5203" s="50">
        <f>IF(B5203="","",K5103)</f>
        <v/>
      </c>
      <c r="E5203" s="26">
        <f>IF(B5203="","",IFERROR(VLOOKUP(B5203,'Debt Inputs'!$A$6:$M$105,5,FALSE),0))</f>
        <v/>
      </c>
      <c r="F5203" s="50">
        <f>IF(D5203="","",IFERROR(D5203*E5203/12,0))</f>
        <v/>
      </c>
      <c r="G5203" s="50">
        <f>IF(D5203="","",MIN(IFERROR(VLOOKUP(B5203,'Debt Inputs'!$A$6:$M$105,7,FALSE),0),D5203+F5203))</f>
        <v/>
      </c>
      <c r="H5203" s="50">
        <f>IF(D5203="","",IF(L5203=1,MAX(0,'Debt Inputs'!$B$2-SUM($G$5106:$G$5205)),0))</f>
        <v/>
      </c>
      <c r="I5203" s="50">
        <f>IF(D5203="","",MIN(D5203+F5203,G5203+H5203))</f>
        <v/>
      </c>
      <c r="J5203" s="50">
        <f>IF(D5203="","",MIN(D5203,MAX(0,I5203-F5203)))</f>
        <v/>
      </c>
      <c r="K5203" s="50">
        <f>IF(D5203="","",MAX(0,D5203+F5203-I5203))</f>
        <v/>
      </c>
      <c r="L5203" s="23">
        <f>IF(D5203="","",IF(D5203&lt;=0,"",1+COUNTIFS($D$5106:$D$5205,"&gt;0",$E$5106:$E$5205,"&gt;"&amp;E5203)))</f>
        <v/>
      </c>
      <c r="M5203" s="23">
        <f>IF(D5203="","",IF(AND(K5203&gt;0,L5203=1),"Yes","No"))</f>
        <v/>
      </c>
      <c r="N5203" s="50">
        <f>IF(D5203="","",N5103+F5203)</f>
        <v/>
      </c>
      <c r="O5203" s="49">
        <f>IF(D5203="","",IF(AND(K5203=0,K5103&gt;0),C5203,""))</f>
        <v/>
      </c>
    </row>
    <row r="5204">
      <c r="A5204" s="47">
        <f>IF(B5204="","",DATE(YEAR('Debt Inputs'!$E$2),MONTH('Debt Inputs'!$E$2)+51,1))</f>
        <v/>
      </c>
      <c r="B5204" s="18">
        <f>IF('Debt Inputs'!A104="","",'Debt Inputs'!A104)</f>
        <v/>
      </c>
      <c r="C5204" s="19">
        <f>IF(B5204="","",IFERROR(VLOOKUP(B5204,'Debt Inputs'!$A$6:$M$105,2,FALSE),""))</f>
        <v/>
      </c>
      <c r="D5204" s="48">
        <f>IF(B5204="","",K5104)</f>
        <v/>
      </c>
      <c r="E5204" s="21">
        <f>IF(B5204="","",IFERROR(VLOOKUP(B5204,'Debt Inputs'!$A$6:$M$105,5,FALSE),0))</f>
        <v/>
      </c>
      <c r="F5204" s="48">
        <f>IF(D5204="","",IFERROR(D5204*E5204/12,0))</f>
        <v/>
      </c>
      <c r="G5204" s="48">
        <f>IF(D5204="","",MIN(IFERROR(VLOOKUP(B5204,'Debt Inputs'!$A$6:$M$105,7,FALSE),0),D5204+F5204))</f>
        <v/>
      </c>
      <c r="H5204" s="48">
        <f>IF(D5204="","",IF(L5204=1,MAX(0,'Debt Inputs'!$B$2-SUM($G$5106:$G$5205)),0))</f>
        <v/>
      </c>
      <c r="I5204" s="48">
        <f>IF(D5204="","",MIN(D5204+F5204,G5204+H5204))</f>
        <v/>
      </c>
      <c r="J5204" s="48">
        <f>IF(D5204="","",MIN(D5204,MAX(0,I5204-F5204)))</f>
        <v/>
      </c>
      <c r="K5204" s="48">
        <f>IF(D5204="","",MAX(0,D5204+F5204-I5204))</f>
        <v/>
      </c>
      <c r="L5204" s="18">
        <f>IF(D5204="","",IF(D5204&lt;=0,"",1+COUNTIFS($D$5106:$D$5205,"&gt;0",$E$5106:$E$5205,"&gt;"&amp;E5204)))</f>
        <v/>
      </c>
      <c r="M5204" s="18">
        <f>IF(D5204="","",IF(AND(K5204&gt;0,L5204=1),"Yes","No"))</f>
        <v/>
      </c>
      <c r="N5204" s="48">
        <f>IF(D5204="","",N5104+F5204)</f>
        <v/>
      </c>
      <c r="O5204" s="47">
        <f>IF(D5204="","",IF(AND(K5204=0,K5104&gt;0),C5204,""))</f>
        <v/>
      </c>
    </row>
    <row r="5205">
      <c r="A5205" s="49">
        <f>IF(B5205="","",DATE(YEAR('Debt Inputs'!$E$2),MONTH('Debt Inputs'!$E$2)+51,1))</f>
        <v/>
      </c>
      <c r="B5205" s="23">
        <f>IF('Debt Inputs'!A105="","",'Debt Inputs'!A105)</f>
        <v/>
      </c>
      <c r="C5205" s="24">
        <f>IF(B5205="","",IFERROR(VLOOKUP(B5205,'Debt Inputs'!$A$6:$M$105,2,FALSE),""))</f>
        <v/>
      </c>
      <c r="D5205" s="50">
        <f>IF(B5205="","",K5105)</f>
        <v/>
      </c>
      <c r="E5205" s="26">
        <f>IF(B5205="","",IFERROR(VLOOKUP(B5205,'Debt Inputs'!$A$6:$M$105,5,FALSE),0))</f>
        <v/>
      </c>
      <c r="F5205" s="50">
        <f>IF(D5205="","",IFERROR(D5205*E5205/12,0))</f>
        <v/>
      </c>
      <c r="G5205" s="50">
        <f>IF(D5205="","",MIN(IFERROR(VLOOKUP(B5205,'Debt Inputs'!$A$6:$M$105,7,FALSE),0),D5205+F5205))</f>
        <v/>
      </c>
      <c r="H5205" s="50">
        <f>IF(D5205="","",IF(L5205=1,MAX(0,'Debt Inputs'!$B$2-SUM($G$5106:$G$5205)),0))</f>
        <v/>
      </c>
      <c r="I5205" s="50">
        <f>IF(D5205="","",MIN(D5205+F5205,G5205+H5205))</f>
        <v/>
      </c>
      <c r="J5205" s="50">
        <f>IF(D5205="","",MIN(D5205,MAX(0,I5205-F5205)))</f>
        <v/>
      </c>
      <c r="K5205" s="50">
        <f>IF(D5205="","",MAX(0,D5205+F5205-I5205))</f>
        <v/>
      </c>
      <c r="L5205" s="23">
        <f>IF(D5205="","",IF(D5205&lt;=0,"",1+COUNTIFS($D$5106:$D$5205,"&gt;0",$E$5106:$E$5205,"&gt;"&amp;E5205)))</f>
        <v/>
      </c>
      <c r="M5205" s="23">
        <f>IF(D5205="","",IF(AND(K5205&gt;0,L5205=1),"Yes","No"))</f>
        <v/>
      </c>
      <c r="N5205" s="50">
        <f>IF(D5205="","",N5105+F5205)</f>
        <v/>
      </c>
      <c r="O5205" s="49">
        <f>IF(D5205="","",IF(AND(K5205=0,K5105&gt;0),C5205,""))</f>
        <v/>
      </c>
    </row>
    <row r="5206">
      <c r="A5206" s="47">
        <f>IF(B5206="","",DATE(YEAR('Debt Inputs'!$E$2),MONTH('Debt Inputs'!$E$2)+52,1))</f>
        <v/>
      </c>
      <c r="B5206" s="18">
        <f>IF('Debt Inputs'!A6="","",'Debt Inputs'!A6)</f>
        <v/>
      </c>
      <c r="C5206" s="19">
        <f>IF(B5206="","",IFERROR(VLOOKUP(B5206,'Debt Inputs'!$A$6:$M$105,2,FALSE),""))</f>
        <v/>
      </c>
      <c r="D5206" s="48">
        <f>IF(B5206="","",K5106)</f>
        <v/>
      </c>
      <c r="E5206" s="21">
        <f>IF(B5206="","",IFERROR(VLOOKUP(B5206,'Debt Inputs'!$A$6:$M$105,5,FALSE),0))</f>
        <v/>
      </c>
      <c r="F5206" s="48">
        <f>IF(D5206="","",IFERROR(D5206*E5206/12,0))</f>
        <v/>
      </c>
      <c r="G5206" s="48">
        <f>IF(D5206="","",MIN(IFERROR(VLOOKUP(B5206,'Debt Inputs'!$A$6:$M$105,7,FALSE),0),D5206+F5206))</f>
        <v/>
      </c>
      <c r="H5206" s="48">
        <f>IF(D5206="","",IF(L5206=1,MAX(0,'Debt Inputs'!$B$2-SUM($G$5206:$G$5305)),0))</f>
        <v/>
      </c>
      <c r="I5206" s="48">
        <f>IF(D5206="","",MIN(D5206+F5206,G5206+H5206))</f>
        <v/>
      </c>
      <c r="J5206" s="48">
        <f>IF(D5206="","",MIN(D5206,MAX(0,I5206-F5206)))</f>
        <v/>
      </c>
      <c r="K5206" s="48">
        <f>IF(D5206="","",MAX(0,D5206+F5206-I5206))</f>
        <v/>
      </c>
      <c r="L5206" s="18">
        <f>IF(D5206="","",IF(D5206&lt;=0,"",1+COUNTIFS($D$5206:$D$5305,"&gt;0",$E$5206:$E$5305,"&gt;"&amp;E5206)))</f>
        <v/>
      </c>
      <c r="M5206" s="18">
        <f>IF(D5206="","",IF(AND(K5206&gt;0,L5206=1),"Yes","No"))</f>
        <v/>
      </c>
      <c r="N5206" s="48">
        <f>IF(D5206="","",N5106+F5206)</f>
        <v/>
      </c>
      <c r="O5206" s="47">
        <f>IF(D5206="","",IF(AND(K5206=0,K5106&gt;0),C5206,""))</f>
        <v/>
      </c>
    </row>
    <row r="5207">
      <c r="A5207" s="49">
        <f>IF(B5207="","",DATE(YEAR('Debt Inputs'!$E$2),MONTH('Debt Inputs'!$E$2)+52,1))</f>
        <v/>
      </c>
      <c r="B5207" s="23">
        <f>IF('Debt Inputs'!A7="","",'Debt Inputs'!A7)</f>
        <v/>
      </c>
      <c r="C5207" s="24">
        <f>IF(B5207="","",IFERROR(VLOOKUP(B5207,'Debt Inputs'!$A$6:$M$105,2,FALSE),""))</f>
        <v/>
      </c>
      <c r="D5207" s="50">
        <f>IF(B5207="","",K5107)</f>
        <v/>
      </c>
      <c r="E5207" s="26">
        <f>IF(B5207="","",IFERROR(VLOOKUP(B5207,'Debt Inputs'!$A$6:$M$105,5,FALSE),0))</f>
        <v/>
      </c>
      <c r="F5207" s="50">
        <f>IF(D5207="","",IFERROR(D5207*E5207/12,0))</f>
        <v/>
      </c>
      <c r="G5207" s="50">
        <f>IF(D5207="","",MIN(IFERROR(VLOOKUP(B5207,'Debt Inputs'!$A$6:$M$105,7,FALSE),0),D5207+F5207))</f>
        <v/>
      </c>
      <c r="H5207" s="50">
        <f>IF(D5207="","",IF(L5207=1,MAX(0,'Debt Inputs'!$B$2-SUM($G$5206:$G$5305)),0))</f>
        <v/>
      </c>
      <c r="I5207" s="50">
        <f>IF(D5207="","",MIN(D5207+F5207,G5207+H5207))</f>
        <v/>
      </c>
      <c r="J5207" s="50">
        <f>IF(D5207="","",MIN(D5207,MAX(0,I5207-F5207)))</f>
        <v/>
      </c>
      <c r="K5207" s="50">
        <f>IF(D5207="","",MAX(0,D5207+F5207-I5207))</f>
        <v/>
      </c>
      <c r="L5207" s="23">
        <f>IF(D5207="","",IF(D5207&lt;=0,"",1+COUNTIFS($D$5206:$D$5305,"&gt;0",$E$5206:$E$5305,"&gt;"&amp;E5207)))</f>
        <v/>
      </c>
      <c r="M5207" s="23">
        <f>IF(D5207="","",IF(AND(K5207&gt;0,L5207=1),"Yes","No"))</f>
        <v/>
      </c>
      <c r="N5207" s="50">
        <f>IF(D5207="","",N5107+F5207)</f>
        <v/>
      </c>
      <c r="O5207" s="49">
        <f>IF(D5207="","",IF(AND(K5207=0,K5107&gt;0),C5207,""))</f>
        <v/>
      </c>
    </row>
    <row r="5208">
      <c r="A5208" s="47">
        <f>IF(B5208="","",DATE(YEAR('Debt Inputs'!$E$2),MONTH('Debt Inputs'!$E$2)+52,1))</f>
        <v/>
      </c>
      <c r="B5208" s="18">
        <f>IF('Debt Inputs'!A8="","",'Debt Inputs'!A8)</f>
        <v/>
      </c>
      <c r="C5208" s="19">
        <f>IF(B5208="","",IFERROR(VLOOKUP(B5208,'Debt Inputs'!$A$6:$M$105,2,FALSE),""))</f>
        <v/>
      </c>
      <c r="D5208" s="48">
        <f>IF(B5208="","",K5108)</f>
        <v/>
      </c>
      <c r="E5208" s="21">
        <f>IF(B5208="","",IFERROR(VLOOKUP(B5208,'Debt Inputs'!$A$6:$M$105,5,FALSE),0))</f>
        <v/>
      </c>
      <c r="F5208" s="48">
        <f>IF(D5208="","",IFERROR(D5208*E5208/12,0))</f>
        <v/>
      </c>
      <c r="G5208" s="48">
        <f>IF(D5208="","",MIN(IFERROR(VLOOKUP(B5208,'Debt Inputs'!$A$6:$M$105,7,FALSE),0),D5208+F5208))</f>
        <v/>
      </c>
      <c r="H5208" s="48">
        <f>IF(D5208="","",IF(L5208=1,MAX(0,'Debt Inputs'!$B$2-SUM($G$5206:$G$5305)),0))</f>
        <v/>
      </c>
      <c r="I5208" s="48">
        <f>IF(D5208="","",MIN(D5208+F5208,G5208+H5208))</f>
        <v/>
      </c>
      <c r="J5208" s="48">
        <f>IF(D5208="","",MIN(D5208,MAX(0,I5208-F5208)))</f>
        <v/>
      </c>
      <c r="K5208" s="48">
        <f>IF(D5208="","",MAX(0,D5208+F5208-I5208))</f>
        <v/>
      </c>
      <c r="L5208" s="18">
        <f>IF(D5208="","",IF(D5208&lt;=0,"",1+COUNTIFS($D$5206:$D$5305,"&gt;0",$E$5206:$E$5305,"&gt;"&amp;E5208)))</f>
        <v/>
      </c>
      <c r="M5208" s="18">
        <f>IF(D5208="","",IF(AND(K5208&gt;0,L5208=1),"Yes","No"))</f>
        <v/>
      </c>
      <c r="N5208" s="48">
        <f>IF(D5208="","",N5108+F5208)</f>
        <v/>
      </c>
      <c r="O5208" s="47">
        <f>IF(D5208="","",IF(AND(K5208=0,K5108&gt;0),C5208,""))</f>
        <v/>
      </c>
    </row>
    <row r="5209">
      <c r="A5209" s="49">
        <f>IF(B5209="","",DATE(YEAR('Debt Inputs'!$E$2),MONTH('Debt Inputs'!$E$2)+52,1))</f>
        <v/>
      </c>
      <c r="B5209" s="23">
        <f>IF('Debt Inputs'!A9="","",'Debt Inputs'!A9)</f>
        <v/>
      </c>
      <c r="C5209" s="24">
        <f>IF(B5209="","",IFERROR(VLOOKUP(B5209,'Debt Inputs'!$A$6:$M$105,2,FALSE),""))</f>
        <v/>
      </c>
      <c r="D5209" s="50">
        <f>IF(B5209="","",K5109)</f>
        <v/>
      </c>
      <c r="E5209" s="26">
        <f>IF(B5209="","",IFERROR(VLOOKUP(B5209,'Debt Inputs'!$A$6:$M$105,5,FALSE),0))</f>
        <v/>
      </c>
      <c r="F5209" s="50">
        <f>IF(D5209="","",IFERROR(D5209*E5209/12,0))</f>
        <v/>
      </c>
      <c r="G5209" s="50">
        <f>IF(D5209="","",MIN(IFERROR(VLOOKUP(B5209,'Debt Inputs'!$A$6:$M$105,7,FALSE),0),D5209+F5209))</f>
        <v/>
      </c>
      <c r="H5209" s="50">
        <f>IF(D5209="","",IF(L5209=1,MAX(0,'Debt Inputs'!$B$2-SUM($G$5206:$G$5305)),0))</f>
        <v/>
      </c>
      <c r="I5209" s="50">
        <f>IF(D5209="","",MIN(D5209+F5209,G5209+H5209))</f>
        <v/>
      </c>
      <c r="J5209" s="50">
        <f>IF(D5209="","",MIN(D5209,MAX(0,I5209-F5209)))</f>
        <v/>
      </c>
      <c r="K5209" s="50">
        <f>IF(D5209="","",MAX(0,D5209+F5209-I5209))</f>
        <v/>
      </c>
      <c r="L5209" s="23">
        <f>IF(D5209="","",IF(D5209&lt;=0,"",1+COUNTIFS($D$5206:$D$5305,"&gt;0",$E$5206:$E$5305,"&gt;"&amp;E5209)))</f>
        <v/>
      </c>
      <c r="M5209" s="23">
        <f>IF(D5209="","",IF(AND(K5209&gt;0,L5209=1),"Yes","No"))</f>
        <v/>
      </c>
      <c r="N5209" s="50">
        <f>IF(D5209="","",N5109+F5209)</f>
        <v/>
      </c>
      <c r="O5209" s="49">
        <f>IF(D5209="","",IF(AND(K5209=0,K5109&gt;0),C5209,""))</f>
        <v/>
      </c>
    </row>
    <row r="5210">
      <c r="A5210" s="47">
        <f>IF(B5210="","",DATE(YEAR('Debt Inputs'!$E$2),MONTH('Debt Inputs'!$E$2)+52,1))</f>
        <v/>
      </c>
      <c r="B5210" s="18">
        <f>IF('Debt Inputs'!A10="","",'Debt Inputs'!A10)</f>
        <v/>
      </c>
      <c r="C5210" s="19">
        <f>IF(B5210="","",IFERROR(VLOOKUP(B5210,'Debt Inputs'!$A$6:$M$105,2,FALSE),""))</f>
        <v/>
      </c>
      <c r="D5210" s="48">
        <f>IF(B5210="","",K5110)</f>
        <v/>
      </c>
      <c r="E5210" s="21">
        <f>IF(B5210="","",IFERROR(VLOOKUP(B5210,'Debt Inputs'!$A$6:$M$105,5,FALSE),0))</f>
        <v/>
      </c>
      <c r="F5210" s="48">
        <f>IF(D5210="","",IFERROR(D5210*E5210/12,0))</f>
        <v/>
      </c>
      <c r="G5210" s="48">
        <f>IF(D5210="","",MIN(IFERROR(VLOOKUP(B5210,'Debt Inputs'!$A$6:$M$105,7,FALSE),0),D5210+F5210))</f>
        <v/>
      </c>
      <c r="H5210" s="48">
        <f>IF(D5210="","",IF(L5210=1,MAX(0,'Debt Inputs'!$B$2-SUM($G$5206:$G$5305)),0))</f>
        <v/>
      </c>
      <c r="I5210" s="48">
        <f>IF(D5210="","",MIN(D5210+F5210,G5210+H5210))</f>
        <v/>
      </c>
      <c r="J5210" s="48">
        <f>IF(D5210="","",MIN(D5210,MAX(0,I5210-F5210)))</f>
        <v/>
      </c>
      <c r="K5210" s="48">
        <f>IF(D5210="","",MAX(0,D5210+F5210-I5210))</f>
        <v/>
      </c>
      <c r="L5210" s="18">
        <f>IF(D5210="","",IF(D5210&lt;=0,"",1+COUNTIFS($D$5206:$D$5305,"&gt;0",$E$5206:$E$5305,"&gt;"&amp;E5210)))</f>
        <v/>
      </c>
      <c r="M5210" s="18">
        <f>IF(D5210="","",IF(AND(K5210&gt;0,L5210=1),"Yes","No"))</f>
        <v/>
      </c>
      <c r="N5210" s="48">
        <f>IF(D5210="","",N5110+F5210)</f>
        <v/>
      </c>
      <c r="O5210" s="47">
        <f>IF(D5210="","",IF(AND(K5210=0,K5110&gt;0),C5210,""))</f>
        <v/>
      </c>
    </row>
    <row r="5211">
      <c r="A5211" s="49">
        <f>IF(B5211="","",DATE(YEAR('Debt Inputs'!$E$2),MONTH('Debt Inputs'!$E$2)+52,1))</f>
        <v/>
      </c>
      <c r="B5211" s="23">
        <f>IF('Debt Inputs'!A11="","",'Debt Inputs'!A11)</f>
        <v/>
      </c>
      <c r="C5211" s="24">
        <f>IF(B5211="","",IFERROR(VLOOKUP(B5211,'Debt Inputs'!$A$6:$M$105,2,FALSE),""))</f>
        <v/>
      </c>
      <c r="D5211" s="50">
        <f>IF(B5211="","",K5111)</f>
        <v/>
      </c>
      <c r="E5211" s="26">
        <f>IF(B5211="","",IFERROR(VLOOKUP(B5211,'Debt Inputs'!$A$6:$M$105,5,FALSE),0))</f>
        <v/>
      </c>
      <c r="F5211" s="50">
        <f>IF(D5211="","",IFERROR(D5211*E5211/12,0))</f>
        <v/>
      </c>
      <c r="G5211" s="50">
        <f>IF(D5211="","",MIN(IFERROR(VLOOKUP(B5211,'Debt Inputs'!$A$6:$M$105,7,FALSE),0),D5211+F5211))</f>
        <v/>
      </c>
      <c r="H5211" s="50">
        <f>IF(D5211="","",IF(L5211=1,MAX(0,'Debt Inputs'!$B$2-SUM($G$5206:$G$5305)),0))</f>
        <v/>
      </c>
      <c r="I5211" s="50">
        <f>IF(D5211="","",MIN(D5211+F5211,G5211+H5211))</f>
        <v/>
      </c>
      <c r="J5211" s="50">
        <f>IF(D5211="","",MIN(D5211,MAX(0,I5211-F5211)))</f>
        <v/>
      </c>
      <c r="K5211" s="50">
        <f>IF(D5211="","",MAX(0,D5211+F5211-I5211))</f>
        <v/>
      </c>
      <c r="L5211" s="23">
        <f>IF(D5211="","",IF(D5211&lt;=0,"",1+COUNTIFS($D$5206:$D$5305,"&gt;0",$E$5206:$E$5305,"&gt;"&amp;E5211)))</f>
        <v/>
      </c>
      <c r="M5211" s="23">
        <f>IF(D5211="","",IF(AND(K5211&gt;0,L5211=1),"Yes","No"))</f>
        <v/>
      </c>
      <c r="N5211" s="50">
        <f>IF(D5211="","",N5111+F5211)</f>
        <v/>
      </c>
      <c r="O5211" s="49">
        <f>IF(D5211="","",IF(AND(K5211=0,K5111&gt;0),C5211,""))</f>
        <v/>
      </c>
    </row>
    <row r="5212">
      <c r="A5212" s="47">
        <f>IF(B5212="","",DATE(YEAR('Debt Inputs'!$E$2),MONTH('Debt Inputs'!$E$2)+52,1))</f>
        <v/>
      </c>
      <c r="B5212" s="18">
        <f>IF('Debt Inputs'!A12="","",'Debt Inputs'!A12)</f>
        <v/>
      </c>
      <c r="C5212" s="19">
        <f>IF(B5212="","",IFERROR(VLOOKUP(B5212,'Debt Inputs'!$A$6:$M$105,2,FALSE),""))</f>
        <v/>
      </c>
      <c r="D5212" s="48">
        <f>IF(B5212="","",K5112)</f>
        <v/>
      </c>
      <c r="E5212" s="21">
        <f>IF(B5212="","",IFERROR(VLOOKUP(B5212,'Debt Inputs'!$A$6:$M$105,5,FALSE),0))</f>
        <v/>
      </c>
      <c r="F5212" s="48">
        <f>IF(D5212="","",IFERROR(D5212*E5212/12,0))</f>
        <v/>
      </c>
      <c r="G5212" s="48">
        <f>IF(D5212="","",MIN(IFERROR(VLOOKUP(B5212,'Debt Inputs'!$A$6:$M$105,7,FALSE),0),D5212+F5212))</f>
        <v/>
      </c>
      <c r="H5212" s="48">
        <f>IF(D5212="","",IF(L5212=1,MAX(0,'Debt Inputs'!$B$2-SUM($G$5206:$G$5305)),0))</f>
        <v/>
      </c>
      <c r="I5212" s="48">
        <f>IF(D5212="","",MIN(D5212+F5212,G5212+H5212))</f>
        <v/>
      </c>
      <c r="J5212" s="48">
        <f>IF(D5212="","",MIN(D5212,MAX(0,I5212-F5212)))</f>
        <v/>
      </c>
      <c r="K5212" s="48">
        <f>IF(D5212="","",MAX(0,D5212+F5212-I5212))</f>
        <v/>
      </c>
      <c r="L5212" s="18">
        <f>IF(D5212="","",IF(D5212&lt;=0,"",1+COUNTIFS($D$5206:$D$5305,"&gt;0",$E$5206:$E$5305,"&gt;"&amp;E5212)))</f>
        <v/>
      </c>
      <c r="M5212" s="18">
        <f>IF(D5212="","",IF(AND(K5212&gt;0,L5212=1),"Yes","No"))</f>
        <v/>
      </c>
      <c r="N5212" s="48">
        <f>IF(D5212="","",N5112+F5212)</f>
        <v/>
      </c>
      <c r="O5212" s="47">
        <f>IF(D5212="","",IF(AND(K5212=0,K5112&gt;0),C5212,""))</f>
        <v/>
      </c>
    </row>
    <row r="5213">
      <c r="A5213" s="49">
        <f>IF(B5213="","",DATE(YEAR('Debt Inputs'!$E$2),MONTH('Debt Inputs'!$E$2)+52,1))</f>
        <v/>
      </c>
      <c r="B5213" s="23">
        <f>IF('Debt Inputs'!A13="","",'Debt Inputs'!A13)</f>
        <v/>
      </c>
      <c r="C5213" s="24">
        <f>IF(B5213="","",IFERROR(VLOOKUP(B5213,'Debt Inputs'!$A$6:$M$105,2,FALSE),""))</f>
        <v/>
      </c>
      <c r="D5213" s="50">
        <f>IF(B5213="","",K5113)</f>
        <v/>
      </c>
      <c r="E5213" s="26">
        <f>IF(B5213="","",IFERROR(VLOOKUP(B5213,'Debt Inputs'!$A$6:$M$105,5,FALSE),0))</f>
        <v/>
      </c>
      <c r="F5213" s="50">
        <f>IF(D5213="","",IFERROR(D5213*E5213/12,0))</f>
        <v/>
      </c>
      <c r="G5213" s="50">
        <f>IF(D5213="","",MIN(IFERROR(VLOOKUP(B5213,'Debt Inputs'!$A$6:$M$105,7,FALSE),0),D5213+F5213))</f>
        <v/>
      </c>
      <c r="H5213" s="50">
        <f>IF(D5213="","",IF(L5213=1,MAX(0,'Debt Inputs'!$B$2-SUM($G$5206:$G$5305)),0))</f>
        <v/>
      </c>
      <c r="I5213" s="50">
        <f>IF(D5213="","",MIN(D5213+F5213,G5213+H5213))</f>
        <v/>
      </c>
      <c r="J5213" s="50">
        <f>IF(D5213="","",MIN(D5213,MAX(0,I5213-F5213)))</f>
        <v/>
      </c>
      <c r="K5213" s="50">
        <f>IF(D5213="","",MAX(0,D5213+F5213-I5213))</f>
        <v/>
      </c>
      <c r="L5213" s="23">
        <f>IF(D5213="","",IF(D5213&lt;=0,"",1+COUNTIFS($D$5206:$D$5305,"&gt;0",$E$5206:$E$5305,"&gt;"&amp;E5213)))</f>
        <v/>
      </c>
      <c r="M5213" s="23">
        <f>IF(D5213="","",IF(AND(K5213&gt;0,L5213=1),"Yes","No"))</f>
        <v/>
      </c>
      <c r="N5213" s="50">
        <f>IF(D5213="","",N5113+F5213)</f>
        <v/>
      </c>
      <c r="O5213" s="49">
        <f>IF(D5213="","",IF(AND(K5213=0,K5113&gt;0),C5213,""))</f>
        <v/>
      </c>
    </row>
    <row r="5214">
      <c r="A5214" s="47">
        <f>IF(B5214="","",DATE(YEAR('Debt Inputs'!$E$2),MONTH('Debt Inputs'!$E$2)+52,1))</f>
        <v/>
      </c>
      <c r="B5214" s="18">
        <f>IF('Debt Inputs'!A14="","",'Debt Inputs'!A14)</f>
        <v/>
      </c>
      <c r="C5214" s="19">
        <f>IF(B5214="","",IFERROR(VLOOKUP(B5214,'Debt Inputs'!$A$6:$M$105,2,FALSE),""))</f>
        <v/>
      </c>
      <c r="D5214" s="48">
        <f>IF(B5214="","",K5114)</f>
        <v/>
      </c>
      <c r="E5214" s="21">
        <f>IF(B5214="","",IFERROR(VLOOKUP(B5214,'Debt Inputs'!$A$6:$M$105,5,FALSE),0))</f>
        <v/>
      </c>
      <c r="F5214" s="48">
        <f>IF(D5214="","",IFERROR(D5214*E5214/12,0))</f>
        <v/>
      </c>
      <c r="G5214" s="48">
        <f>IF(D5214="","",MIN(IFERROR(VLOOKUP(B5214,'Debt Inputs'!$A$6:$M$105,7,FALSE),0),D5214+F5214))</f>
        <v/>
      </c>
      <c r="H5214" s="48">
        <f>IF(D5214="","",IF(L5214=1,MAX(0,'Debt Inputs'!$B$2-SUM($G$5206:$G$5305)),0))</f>
        <v/>
      </c>
      <c r="I5214" s="48">
        <f>IF(D5214="","",MIN(D5214+F5214,G5214+H5214))</f>
        <v/>
      </c>
      <c r="J5214" s="48">
        <f>IF(D5214="","",MIN(D5214,MAX(0,I5214-F5214)))</f>
        <v/>
      </c>
      <c r="K5214" s="48">
        <f>IF(D5214="","",MAX(0,D5214+F5214-I5214))</f>
        <v/>
      </c>
      <c r="L5214" s="18">
        <f>IF(D5214="","",IF(D5214&lt;=0,"",1+COUNTIFS($D$5206:$D$5305,"&gt;0",$E$5206:$E$5305,"&gt;"&amp;E5214)))</f>
        <v/>
      </c>
      <c r="M5214" s="18">
        <f>IF(D5214="","",IF(AND(K5214&gt;0,L5214=1),"Yes","No"))</f>
        <v/>
      </c>
      <c r="N5214" s="48">
        <f>IF(D5214="","",N5114+F5214)</f>
        <v/>
      </c>
      <c r="O5214" s="47">
        <f>IF(D5214="","",IF(AND(K5214=0,K5114&gt;0),C5214,""))</f>
        <v/>
      </c>
    </row>
    <row r="5215">
      <c r="A5215" s="49">
        <f>IF(B5215="","",DATE(YEAR('Debt Inputs'!$E$2),MONTH('Debt Inputs'!$E$2)+52,1))</f>
        <v/>
      </c>
      <c r="B5215" s="23">
        <f>IF('Debt Inputs'!A15="","",'Debt Inputs'!A15)</f>
        <v/>
      </c>
      <c r="C5215" s="24">
        <f>IF(B5215="","",IFERROR(VLOOKUP(B5215,'Debt Inputs'!$A$6:$M$105,2,FALSE),""))</f>
        <v/>
      </c>
      <c r="D5215" s="50">
        <f>IF(B5215="","",K5115)</f>
        <v/>
      </c>
      <c r="E5215" s="26">
        <f>IF(B5215="","",IFERROR(VLOOKUP(B5215,'Debt Inputs'!$A$6:$M$105,5,FALSE),0))</f>
        <v/>
      </c>
      <c r="F5215" s="50">
        <f>IF(D5215="","",IFERROR(D5215*E5215/12,0))</f>
        <v/>
      </c>
      <c r="G5215" s="50">
        <f>IF(D5215="","",MIN(IFERROR(VLOOKUP(B5215,'Debt Inputs'!$A$6:$M$105,7,FALSE),0),D5215+F5215))</f>
        <v/>
      </c>
      <c r="H5215" s="50">
        <f>IF(D5215="","",IF(L5215=1,MAX(0,'Debt Inputs'!$B$2-SUM($G$5206:$G$5305)),0))</f>
        <v/>
      </c>
      <c r="I5215" s="50">
        <f>IF(D5215="","",MIN(D5215+F5215,G5215+H5215))</f>
        <v/>
      </c>
      <c r="J5215" s="50">
        <f>IF(D5215="","",MIN(D5215,MAX(0,I5215-F5215)))</f>
        <v/>
      </c>
      <c r="K5215" s="50">
        <f>IF(D5215="","",MAX(0,D5215+F5215-I5215))</f>
        <v/>
      </c>
      <c r="L5215" s="23">
        <f>IF(D5215="","",IF(D5215&lt;=0,"",1+COUNTIFS($D$5206:$D$5305,"&gt;0",$E$5206:$E$5305,"&gt;"&amp;E5215)))</f>
        <v/>
      </c>
      <c r="M5215" s="23">
        <f>IF(D5215="","",IF(AND(K5215&gt;0,L5215=1),"Yes","No"))</f>
        <v/>
      </c>
      <c r="N5215" s="50">
        <f>IF(D5215="","",N5115+F5215)</f>
        <v/>
      </c>
      <c r="O5215" s="49">
        <f>IF(D5215="","",IF(AND(K5215=0,K5115&gt;0),C5215,""))</f>
        <v/>
      </c>
    </row>
    <row r="5216">
      <c r="A5216" s="47">
        <f>IF(B5216="","",DATE(YEAR('Debt Inputs'!$E$2),MONTH('Debt Inputs'!$E$2)+52,1))</f>
        <v/>
      </c>
      <c r="B5216" s="18">
        <f>IF('Debt Inputs'!A16="","",'Debt Inputs'!A16)</f>
        <v/>
      </c>
      <c r="C5216" s="19">
        <f>IF(B5216="","",IFERROR(VLOOKUP(B5216,'Debt Inputs'!$A$6:$M$105,2,FALSE),""))</f>
        <v/>
      </c>
      <c r="D5216" s="48">
        <f>IF(B5216="","",K5116)</f>
        <v/>
      </c>
      <c r="E5216" s="21">
        <f>IF(B5216="","",IFERROR(VLOOKUP(B5216,'Debt Inputs'!$A$6:$M$105,5,FALSE),0))</f>
        <v/>
      </c>
      <c r="F5216" s="48">
        <f>IF(D5216="","",IFERROR(D5216*E5216/12,0))</f>
        <v/>
      </c>
      <c r="G5216" s="48">
        <f>IF(D5216="","",MIN(IFERROR(VLOOKUP(B5216,'Debt Inputs'!$A$6:$M$105,7,FALSE),0),D5216+F5216))</f>
        <v/>
      </c>
      <c r="H5216" s="48">
        <f>IF(D5216="","",IF(L5216=1,MAX(0,'Debt Inputs'!$B$2-SUM($G$5206:$G$5305)),0))</f>
        <v/>
      </c>
      <c r="I5216" s="48">
        <f>IF(D5216="","",MIN(D5216+F5216,G5216+H5216))</f>
        <v/>
      </c>
      <c r="J5216" s="48">
        <f>IF(D5216="","",MIN(D5216,MAX(0,I5216-F5216)))</f>
        <v/>
      </c>
      <c r="K5216" s="48">
        <f>IF(D5216="","",MAX(0,D5216+F5216-I5216))</f>
        <v/>
      </c>
      <c r="L5216" s="18">
        <f>IF(D5216="","",IF(D5216&lt;=0,"",1+COUNTIFS($D$5206:$D$5305,"&gt;0",$E$5206:$E$5305,"&gt;"&amp;E5216)))</f>
        <v/>
      </c>
      <c r="M5216" s="18">
        <f>IF(D5216="","",IF(AND(K5216&gt;0,L5216=1),"Yes","No"))</f>
        <v/>
      </c>
      <c r="N5216" s="48">
        <f>IF(D5216="","",N5116+F5216)</f>
        <v/>
      </c>
      <c r="O5216" s="47">
        <f>IF(D5216="","",IF(AND(K5216=0,K5116&gt;0),C5216,""))</f>
        <v/>
      </c>
    </row>
    <row r="5217">
      <c r="A5217" s="49">
        <f>IF(B5217="","",DATE(YEAR('Debt Inputs'!$E$2),MONTH('Debt Inputs'!$E$2)+52,1))</f>
        <v/>
      </c>
      <c r="B5217" s="23">
        <f>IF('Debt Inputs'!A17="","",'Debt Inputs'!A17)</f>
        <v/>
      </c>
      <c r="C5217" s="24">
        <f>IF(B5217="","",IFERROR(VLOOKUP(B5217,'Debt Inputs'!$A$6:$M$105,2,FALSE),""))</f>
        <v/>
      </c>
      <c r="D5217" s="50">
        <f>IF(B5217="","",K5117)</f>
        <v/>
      </c>
      <c r="E5217" s="26">
        <f>IF(B5217="","",IFERROR(VLOOKUP(B5217,'Debt Inputs'!$A$6:$M$105,5,FALSE),0))</f>
        <v/>
      </c>
      <c r="F5217" s="50">
        <f>IF(D5217="","",IFERROR(D5217*E5217/12,0))</f>
        <v/>
      </c>
      <c r="G5217" s="50">
        <f>IF(D5217="","",MIN(IFERROR(VLOOKUP(B5217,'Debt Inputs'!$A$6:$M$105,7,FALSE),0),D5217+F5217))</f>
        <v/>
      </c>
      <c r="H5217" s="50">
        <f>IF(D5217="","",IF(L5217=1,MAX(0,'Debt Inputs'!$B$2-SUM($G$5206:$G$5305)),0))</f>
        <v/>
      </c>
      <c r="I5217" s="50">
        <f>IF(D5217="","",MIN(D5217+F5217,G5217+H5217))</f>
        <v/>
      </c>
      <c r="J5217" s="50">
        <f>IF(D5217="","",MIN(D5217,MAX(0,I5217-F5217)))</f>
        <v/>
      </c>
      <c r="K5217" s="50">
        <f>IF(D5217="","",MAX(0,D5217+F5217-I5217))</f>
        <v/>
      </c>
      <c r="L5217" s="23">
        <f>IF(D5217="","",IF(D5217&lt;=0,"",1+COUNTIFS($D$5206:$D$5305,"&gt;0",$E$5206:$E$5305,"&gt;"&amp;E5217)))</f>
        <v/>
      </c>
      <c r="M5217" s="23">
        <f>IF(D5217="","",IF(AND(K5217&gt;0,L5217=1),"Yes","No"))</f>
        <v/>
      </c>
      <c r="N5217" s="50">
        <f>IF(D5217="","",N5117+F5217)</f>
        <v/>
      </c>
      <c r="O5217" s="49">
        <f>IF(D5217="","",IF(AND(K5217=0,K5117&gt;0),C5217,""))</f>
        <v/>
      </c>
    </row>
    <row r="5218">
      <c r="A5218" s="47">
        <f>IF(B5218="","",DATE(YEAR('Debt Inputs'!$E$2),MONTH('Debt Inputs'!$E$2)+52,1))</f>
        <v/>
      </c>
      <c r="B5218" s="18">
        <f>IF('Debt Inputs'!A18="","",'Debt Inputs'!A18)</f>
        <v/>
      </c>
      <c r="C5218" s="19">
        <f>IF(B5218="","",IFERROR(VLOOKUP(B5218,'Debt Inputs'!$A$6:$M$105,2,FALSE),""))</f>
        <v/>
      </c>
      <c r="D5218" s="48">
        <f>IF(B5218="","",K5118)</f>
        <v/>
      </c>
      <c r="E5218" s="21">
        <f>IF(B5218="","",IFERROR(VLOOKUP(B5218,'Debt Inputs'!$A$6:$M$105,5,FALSE),0))</f>
        <v/>
      </c>
      <c r="F5218" s="48">
        <f>IF(D5218="","",IFERROR(D5218*E5218/12,0))</f>
        <v/>
      </c>
      <c r="G5218" s="48">
        <f>IF(D5218="","",MIN(IFERROR(VLOOKUP(B5218,'Debt Inputs'!$A$6:$M$105,7,FALSE),0),D5218+F5218))</f>
        <v/>
      </c>
      <c r="H5218" s="48">
        <f>IF(D5218="","",IF(L5218=1,MAX(0,'Debt Inputs'!$B$2-SUM($G$5206:$G$5305)),0))</f>
        <v/>
      </c>
      <c r="I5218" s="48">
        <f>IF(D5218="","",MIN(D5218+F5218,G5218+H5218))</f>
        <v/>
      </c>
      <c r="J5218" s="48">
        <f>IF(D5218="","",MIN(D5218,MAX(0,I5218-F5218)))</f>
        <v/>
      </c>
      <c r="K5218" s="48">
        <f>IF(D5218="","",MAX(0,D5218+F5218-I5218))</f>
        <v/>
      </c>
      <c r="L5218" s="18">
        <f>IF(D5218="","",IF(D5218&lt;=0,"",1+COUNTIFS($D$5206:$D$5305,"&gt;0",$E$5206:$E$5305,"&gt;"&amp;E5218)))</f>
        <v/>
      </c>
      <c r="M5218" s="18">
        <f>IF(D5218="","",IF(AND(K5218&gt;0,L5218=1),"Yes","No"))</f>
        <v/>
      </c>
      <c r="N5218" s="48">
        <f>IF(D5218="","",N5118+F5218)</f>
        <v/>
      </c>
      <c r="O5218" s="47">
        <f>IF(D5218="","",IF(AND(K5218=0,K5118&gt;0),C5218,""))</f>
        <v/>
      </c>
    </row>
    <row r="5219">
      <c r="A5219" s="49">
        <f>IF(B5219="","",DATE(YEAR('Debt Inputs'!$E$2),MONTH('Debt Inputs'!$E$2)+52,1))</f>
        <v/>
      </c>
      <c r="B5219" s="23">
        <f>IF('Debt Inputs'!A19="","",'Debt Inputs'!A19)</f>
        <v/>
      </c>
      <c r="C5219" s="24">
        <f>IF(B5219="","",IFERROR(VLOOKUP(B5219,'Debt Inputs'!$A$6:$M$105,2,FALSE),""))</f>
        <v/>
      </c>
      <c r="D5219" s="50">
        <f>IF(B5219="","",K5119)</f>
        <v/>
      </c>
      <c r="E5219" s="26">
        <f>IF(B5219="","",IFERROR(VLOOKUP(B5219,'Debt Inputs'!$A$6:$M$105,5,FALSE),0))</f>
        <v/>
      </c>
      <c r="F5219" s="50">
        <f>IF(D5219="","",IFERROR(D5219*E5219/12,0))</f>
        <v/>
      </c>
      <c r="G5219" s="50">
        <f>IF(D5219="","",MIN(IFERROR(VLOOKUP(B5219,'Debt Inputs'!$A$6:$M$105,7,FALSE),0),D5219+F5219))</f>
        <v/>
      </c>
      <c r="H5219" s="50">
        <f>IF(D5219="","",IF(L5219=1,MAX(0,'Debt Inputs'!$B$2-SUM($G$5206:$G$5305)),0))</f>
        <v/>
      </c>
      <c r="I5219" s="50">
        <f>IF(D5219="","",MIN(D5219+F5219,G5219+H5219))</f>
        <v/>
      </c>
      <c r="J5219" s="50">
        <f>IF(D5219="","",MIN(D5219,MAX(0,I5219-F5219)))</f>
        <v/>
      </c>
      <c r="K5219" s="50">
        <f>IF(D5219="","",MAX(0,D5219+F5219-I5219))</f>
        <v/>
      </c>
      <c r="L5219" s="23">
        <f>IF(D5219="","",IF(D5219&lt;=0,"",1+COUNTIFS($D$5206:$D$5305,"&gt;0",$E$5206:$E$5305,"&gt;"&amp;E5219)))</f>
        <v/>
      </c>
      <c r="M5219" s="23">
        <f>IF(D5219="","",IF(AND(K5219&gt;0,L5219=1),"Yes","No"))</f>
        <v/>
      </c>
      <c r="N5219" s="50">
        <f>IF(D5219="","",N5119+F5219)</f>
        <v/>
      </c>
      <c r="O5219" s="49">
        <f>IF(D5219="","",IF(AND(K5219=0,K5119&gt;0),C5219,""))</f>
        <v/>
      </c>
    </row>
    <row r="5220">
      <c r="A5220" s="47">
        <f>IF(B5220="","",DATE(YEAR('Debt Inputs'!$E$2),MONTH('Debt Inputs'!$E$2)+52,1))</f>
        <v/>
      </c>
      <c r="B5220" s="18">
        <f>IF('Debt Inputs'!A20="","",'Debt Inputs'!A20)</f>
        <v/>
      </c>
      <c r="C5220" s="19">
        <f>IF(B5220="","",IFERROR(VLOOKUP(B5220,'Debt Inputs'!$A$6:$M$105,2,FALSE),""))</f>
        <v/>
      </c>
      <c r="D5220" s="48">
        <f>IF(B5220="","",K5120)</f>
        <v/>
      </c>
      <c r="E5220" s="21">
        <f>IF(B5220="","",IFERROR(VLOOKUP(B5220,'Debt Inputs'!$A$6:$M$105,5,FALSE),0))</f>
        <v/>
      </c>
      <c r="F5220" s="48">
        <f>IF(D5220="","",IFERROR(D5220*E5220/12,0))</f>
        <v/>
      </c>
      <c r="G5220" s="48">
        <f>IF(D5220="","",MIN(IFERROR(VLOOKUP(B5220,'Debt Inputs'!$A$6:$M$105,7,FALSE),0),D5220+F5220))</f>
        <v/>
      </c>
      <c r="H5220" s="48">
        <f>IF(D5220="","",IF(L5220=1,MAX(0,'Debt Inputs'!$B$2-SUM($G$5206:$G$5305)),0))</f>
        <v/>
      </c>
      <c r="I5220" s="48">
        <f>IF(D5220="","",MIN(D5220+F5220,G5220+H5220))</f>
        <v/>
      </c>
      <c r="J5220" s="48">
        <f>IF(D5220="","",MIN(D5220,MAX(0,I5220-F5220)))</f>
        <v/>
      </c>
      <c r="K5220" s="48">
        <f>IF(D5220="","",MAX(0,D5220+F5220-I5220))</f>
        <v/>
      </c>
      <c r="L5220" s="18">
        <f>IF(D5220="","",IF(D5220&lt;=0,"",1+COUNTIFS($D$5206:$D$5305,"&gt;0",$E$5206:$E$5305,"&gt;"&amp;E5220)))</f>
        <v/>
      </c>
      <c r="M5220" s="18">
        <f>IF(D5220="","",IF(AND(K5220&gt;0,L5220=1),"Yes","No"))</f>
        <v/>
      </c>
      <c r="N5220" s="48">
        <f>IF(D5220="","",N5120+F5220)</f>
        <v/>
      </c>
      <c r="O5220" s="47">
        <f>IF(D5220="","",IF(AND(K5220=0,K5120&gt;0),C5220,""))</f>
        <v/>
      </c>
    </row>
    <row r="5221">
      <c r="A5221" s="49">
        <f>IF(B5221="","",DATE(YEAR('Debt Inputs'!$E$2),MONTH('Debt Inputs'!$E$2)+52,1))</f>
        <v/>
      </c>
      <c r="B5221" s="23">
        <f>IF('Debt Inputs'!A21="","",'Debt Inputs'!A21)</f>
        <v/>
      </c>
      <c r="C5221" s="24">
        <f>IF(B5221="","",IFERROR(VLOOKUP(B5221,'Debt Inputs'!$A$6:$M$105,2,FALSE),""))</f>
        <v/>
      </c>
      <c r="D5221" s="50">
        <f>IF(B5221="","",K5121)</f>
        <v/>
      </c>
      <c r="E5221" s="26">
        <f>IF(B5221="","",IFERROR(VLOOKUP(B5221,'Debt Inputs'!$A$6:$M$105,5,FALSE),0))</f>
        <v/>
      </c>
      <c r="F5221" s="50">
        <f>IF(D5221="","",IFERROR(D5221*E5221/12,0))</f>
        <v/>
      </c>
      <c r="G5221" s="50">
        <f>IF(D5221="","",MIN(IFERROR(VLOOKUP(B5221,'Debt Inputs'!$A$6:$M$105,7,FALSE),0),D5221+F5221))</f>
        <v/>
      </c>
      <c r="H5221" s="50">
        <f>IF(D5221="","",IF(L5221=1,MAX(0,'Debt Inputs'!$B$2-SUM($G$5206:$G$5305)),0))</f>
        <v/>
      </c>
      <c r="I5221" s="50">
        <f>IF(D5221="","",MIN(D5221+F5221,G5221+H5221))</f>
        <v/>
      </c>
      <c r="J5221" s="50">
        <f>IF(D5221="","",MIN(D5221,MAX(0,I5221-F5221)))</f>
        <v/>
      </c>
      <c r="K5221" s="50">
        <f>IF(D5221="","",MAX(0,D5221+F5221-I5221))</f>
        <v/>
      </c>
      <c r="L5221" s="23">
        <f>IF(D5221="","",IF(D5221&lt;=0,"",1+COUNTIFS($D$5206:$D$5305,"&gt;0",$E$5206:$E$5305,"&gt;"&amp;E5221)))</f>
        <v/>
      </c>
      <c r="M5221" s="23">
        <f>IF(D5221="","",IF(AND(K5221&gt;0,L5221=1),"Yes","No"))</f>
        <v/>
      </c>
      <c r="N5221" s="50">
        <f>IF(D5221="","",N5121+F5221)</f>
        <v/>
      </c>
      <c r="O5221" s="49">
        <f>IF(D5221="","",IF(AND(K5221=0,K5121&gt;0),C5221,""))</f>
        <v/>
      </c>
    </row>
    <row r="5222">
      <c r="A5222" s="47">
        <f>IF(B5222="","",DATE(YEAR('Debt Inputs'!$E$2),MONTH('Debt Inputs'!$E$2)+52,1))</f>
        <v/>
      </c>
      <c r="B5222" s="18">
        <f>IF('Debt Inputs'!A22="","",'Debt Inputs'!A22)</f>
        <v/>
      </c>
      <c r="C5222" s="19">
        <f>IF(B5222="","",IFERROR(VLOOKUP(B5222,'Debt Inputs'!$A$6:$M$105,2,FALSE),""))</f>
        <v/>
      </c>
      <c r="D5222" s="48">
        <f>IF(B5222="","",K5122)</f>
        <v/>
      </c>
      <c r="E5222" s="21">
        <f>IF(B5222="","",IFERROR(VLOOKUP(B5222,'Debt Inputs'!$A$6:$M$105,5,FALSE),0))</f>
        <v/>
      </c>
      <c r="F5222" s="48">
        <f>IF(D5222="","",IFERROR(D5222*E5222/12,0))</f>
        <v/>
      </c>
      <c r="G5222" s="48">
        <f>IF(D5222="","",MIN(IFERROR(VLOOKUP(B5222,'Debt Inputs'!$A$6:$M$105,7,FALSE),0),D5222+F5222))</f>
        <v/>
      </c>
      <c r="H5222" s="48">
        <f>IF(D5222="","",IF(L5222=1,MAX(0,'Debt Inputs'!$B$2-SUM($G$5206:$G$5305)),0))</f>
        <v/>
      </c>
      <c r="I5222" s="48">
        <f>IF(D5222="","",MIN(D5222+F5222,G5222+H5222))</f>
        <v/>
      </c>
      <c r="J5222" s="48">
        <f>IF(D5222="","",MIN(D5222,MAX(0,I5222-F5222)))</f>
        <v/>
      </c>
      <c r="K5222" s="48">
        <f>IF(D5222="","",MAX(0,D5222+F5222-I5222))</f>
        <v/>
      </c>
      <c r="L5222" s="18">
        <f>IF(D5222="","",IF(D5222&lt;=0,"",1+COUNTIFS($D$5206:$D$5305,"&gt;0",$E$5206:$E$5305,"&gt;"&amp;E5222)))</f>
        <v/>
      </c>
      <c r="M5222" s="18">
        <f>IF(D5222="","",IF(AND(K5222&gt;0,L5222=1),"Yes","No"))</f>
        <v/>
      </c>
      <c r="N5222" s="48">
        <f>IF(D5222="","",N5122+F5222)</f>
        <v/>
      </c>
      <c r="O5222" s="47">
        <f>IF(D5222="","",IF(AND(K5222=0,K5122&gt;0),C5222,""))</f>
        <v/>
      </c>
    </row>
    <row r="5223">
      <c r="A5223" s="49">
        <f>IF(B5223="","",DATE(YEAR('Debt Inputs'!$E$2),MONTH('Debt Inputs'!$E$2)+52,1))</f>
        <v/>
      </c>
      <c r="B5223" s="23">
        <f>IF('Debt Inputs'!A23="","",'Debt Inputs'!A23)</f>
        <v/>
      </c>
      <c r="C5223" s="24">
        <f>IF(B5223="","",IFERROR(VLOOKUP(B5223,'Debt Inputs'!$A$6:$M$105,2,FALSE),""))</f>
        <v/>
      </c>
      <c r="D5223" s="50">
        <f>IF(B5223="","",K5123)</f>
        <v/>
      </c>
      <c r="E5223" s="26">
        <f>IF(B5223="","",IFERROR(VLOOKUP(B5223,'Debt Inputs'!$A$6:$M$105,5,FALSE),0))</f>
        <v/>
      </c>
      <c r="F5223" s="50">
        <f>IF(D5223="","",IFERROR(D5223*E5223/12,0))</f>
        <v/>
      </c>
      <c r="G5223" s="50">
        <f>IF(D5223="","",MIN(IFERROR(VLOOKUP(B5223,'Debt Inputs'!$A$6:$M$105,7,FALSE),0),D5223+F5223))</f>
        <v/>
      </c>
      <c r="H5223" s="50">
        <f>IF(D5223="","",IF(L5223=1,MAX(0,'Debt Inputs'!$B$2-SUM($G$5206:$G$5305)),0))</f>
        <v/>
      </c>
      <c r="I5223" s="50">
        <f>IF(D5223="","",MIN(D5223+F5223,G5223+H5223))</f>
        <v/>
      </c>
      <c r="J5223" s="50">
        <f>IF(D5223="","",MIN(D5223,MAX(0,I5223-F5223)))</f>
        <v/>
      </c>
      <c r="K5223" s="50">
        <f>IF(D5223="","",MAX(0,D5223+F5223-I5223))</f>
        <v/>
      </c>
      <c r="L5223" s="23">
        <f>IF(D5223="","",IF(D5223&lt;=0,"",1+COUNTIFS($D$5206:$D$5305,"&gt;0",$E$5206:$E$5305,"&gt;"&amp;E5223)))</f>
        <v/>
      </c>
      <c r="M5223" s="23">
        <f>IF(D5223="","",IF(AND(K5223&gt;0,L5223=1),"Yes","No"))</f>
        <v/>
      </c>
      <c r="N5223" s="50">
        <f>IF(D5223="","",N5123+F5223)</f>
        <v/>
      </c>
      <c r="O5223" s="49">
        <f>IF(D5223="","",IF(AND(K5223=0,K5123&gt;0),C5223,""))</f>
        <v/>
      </c>
    </row>
    <row r="5224">
      <c r="A5224" s="47">
        <f>IF(B5224="","",DATE(YEAR('Debt Inputs'!$E$2),MONTH('Debt Inputs'!$E$2)+52,1))</f>
        <v/>
      </c>
      <c r="B5224" s="18">
        <f>IF('Debt Inputs'!A24="","",'Debt Inputs'!A24)</f>
        <v/>
      </c>
      <c r="C5224" s="19">
        <f>IF(B5224="","",IFERROR(VLOOKUP(B5224,'Debt Inputs'!$A$6:$M$105,2,FALSE),""))</f>
        <v/>
      </c>
      <c r="D5224" s="48">
        <f>IF(B5224="","",K5124)</f>
        <v/>
      </c>
      <c r="E5224" s="21">
        <f>IF(B5224="","",IFERROR(VLOOKUP(B5224,'Debt Inputs'!$A$6:$M$105,5,FALSE),0))</f>
        <v/>
      </c>
      <c r="F5224" s="48">
        <f>IF(D5224="","",IFERROR(D5224*E5224/12,0))</f>
        <v/>
      </c>
      <c r="G5224" s="48">
        <f>IF(D5224="","",MIN(IFERROR(VLOOKUP(B5224,'Debt Inputs'!$A$6:$M$105,7,FALSE),0),D5224+F5224))</f>
        <v/>
      </c>
      <c r="H5224" s="48">
        <f>IF(D5224="","",IF(L5224=1,MAX(0,'Debt Inputs'!$B$2-SUM($G$5206:$G$5305)),0))</f>
        <v/>
      </c>
      <c r="I5224" s="48">
        <f>IF(D5224="","",MIN(D5224+F5224,G5224+H5224))</f>
        <v/>
      </c>
      <c r="J5224" s="48">
        <f>IF(D5224="","",MIN(D5224,MAX(0,I5224-F5224)))</f>
        <v/>
      </c>
      <c r="K5224" s="48">
        <f>IF(D5224="","",MAX(0,D5224+F5224-I5224))</f>
        <v/>
      </c>
      <c r="L5224" s="18">
        <f>IF(D5224="","",IF(D5224&lt;=0,"",1+COUNTIFS($D$5206:$D$5305,"&gt;0",$E$5206:$E$5305,"&gt;"&amp;E5224)))</f>
        <v/>
      </c>
      <c r="M5224" s="18">
        <f>IF(D5224="","",IF(AND(K5224&gt;0,L5224=1),"Yes","No"))</f>
        <v/>
      </c>
      <c r="N5224" s="48">
        <f>IF(D5224="","",N5124+F5224)</f>
        <v/>
      </c>
      <c r="O5224" s="47">
        <f>IF(D5224="","",IF(AND(K5224=0,K5124&gt;0),C5224,""))</f>
        <v/>
      </c>
    </row>
    <row r="5225">
      <c r="A5225" s="49">
        <f>IF(B5225="","",DATE(YEAR('Debt Inputs'!$E$2),MONTH('Debt Inputs'!$E$2)+52,1))</f>
        <v/>
      </c>
      <c r="B5225" s="23">
        <f>IF('Debt Inputs'!A25="","",'Debt Inputs'!A25)</f>
        <v/>
      </c>
      <c r="C5225" s="24">
        <f>IF(B5225="","",IFERROR(VLOOKUP(B5225,'Debt Inputs'!$A$6:$M$105,2,FALSE),""))</f>
        <v/>
      </c>
      <c r="D5225" s="50">
        <f>IF(B5225="","",K5125)</f>
        <v/>
      </c>
      <c r="E5225" s="26">
        <f>IF(B5225="","",IFERROR(VLOOKUP(B5225,'Debt Inputs'!$A$6:$M$105,5,FALSE),0))</f>
        <v/>
      </c>
      <c r="F5225" s="50">
        <f>IF(D5225="","",IFERROR(D5225*E5225/12,0))</f>
        <v/>
      </c>
      <c r="G5225" s="50">
        <f>IF(D5225="","",MIN(IFERROR(VLOOKUP(B5225,'Debt Inputs'!$A$6:$M$105,7,FALSE),0),D5225+F5225))</f>
        <v/>
      </c>
      <c r="H5225" s="50">
        <f>IF(D5225="","",IF(L5225=1,MAX(0,'Debt Inputs'!$B$2-SUM($G$5206:$G$5305)),0))</f>
        <v/>
      </c>
      <c r="I5225" s="50">
        <f>IF(D5225="","",MIN(D5225+F5225,G5225+H5225))</f>
        <v/>
      </c>
      <c r="J5225" s="50">
        <f>IF(D5225="","",MIN(D5225,MAX(0,I5225-F5225)))</f>
        <v/>
      </c>
      <c r="K5225" s="50">
        <f>IF(D5225="","",MAX(0,D5225+F5225-I5225))</f>
        <v/>
      </c>
      <c r="L5225" s="23">
        <f>IF(D5225="","",IF(D5225&lt;=0,"",1+COUNTIFS($D$5206:$D$5305,"&gt;0",$E$5206:$E$5305,"&gt;"&amp;E5225)))</f>
        <v/>
      </c>
      <c r="M5225" s="23">
        <f>IF(D5225="","",IF(AND(K5225&gt;0,L5225=1),"Yes","No"))</f>
        <v/>
      </c>
      <c r="N5225" s="50">
        <f>IF(D5225="","",N5125+F5225)</f>
        <v/>
      </c>
      <c r="O5225" s="49">
        <f>IF(D5225="","",IF(AND(K5225=0,K5125&gt;0),C5225,""))</f>
        <v/>
      </c>
    </row>
    <row r="5226">
      <c r="A5226" s="47">
        <f>IF(B5226="","",DATE(YEAR('Debt Inputs'!$E$2),MONTH('Debt Inputs'!$E$2)+52,1))</f>
        <v/>
      </c>
      <c r="B5226" s="18">
        <f>IF('Debt Inputs'!A26="","",'Debt Inputs'!A26)</f>
        <v/>
      </c>
      <c r="C5226" s="19">
        <f>IF(B5226="","",IFERROR(VLOOKUP(B5226,'Debt Inputs'!$A$6:$M$105,2,FALSE),""))</f>
        <v/>
      </c>
      <c r="D5226" s="48">
        <f>IF(B5226="","",K5126)</f>
        <v/>
      </c>
      <c r="E5226" s="21">
        <f>IF(B5226="","",IFERROR(VLOOKUP(B5226,'Debt Inputs'!$A$6:$M$105,5,FALSE),0))</f>
        <v/>
      </c>
      <c r="F5226" s="48">
        <f>IF(D5226="","",IFERROR(D5226*E5226/12,0))</f>
        <v/>
      </c>
      <c r="G5226" s="48">
        <f>IF(D5226="","",MIN(IFERROR(VLOOKUP(B5226,'Debt Inputs'!$A$6:$M$105,7,FALSE),0),D5226+F5226))</f>
        <v/>
      </c>
      <c r="H5226" s="48">
        <f>IF(D5226="","",IF(L5226=1,MAX(0,'Debt Inputs'!$B$2-SUM($G$5206:$G$5305)),0))</f>
        <v/>
      </c>
      <c r="I5226" s="48">
        <f>IF(D5226="","",MIN(D5226+F5226,G5226+H5226))</f>
        <v/>
      </c>
      <c r="J5226" s="48">
        <f>IF(D5226="","",MIN(D5226,MAX(0,I5226-F5226)))</f>
        <v/>
      </c>
      <c r="K5226" s="48">
        <f>IF(D5226="","",MAX(0,D5226+F5226-I5226))</f>
        <v/>
      </c>
      <c r="L5226" s="18">
        <f>IF(D5226="","",IF(D5226&lt;=0,"",1+COUNTIFS($D$5206:$D$5305,"&gt;0",$E$5206:$E$5305,"&gt;"&amp;E5226)))</f>
        <v/>
      </c>
      <c r="M5226" s="18">
        <f>IF(D5226="","",IF(AND(K5226&gt;0,L5226=1),"Yes","No"))</f>
        <v/>
      </c>
      <c r="N5226" s="48">
        <f>IF(D5226="","",N5126+F5226)</f>
        <v/>
      </c>
      <c r="O5226" s="47">
        <f>IF(D5226="","",IF(AND(K5226=0,K5126&gt;0),C5226,""))</f>
        <v/>
      </c>
    </row>
    <row r="5227">
      <c r="A5227" s="49">
        <f>IF(B5227="","",DATE(YEAR('Debt Inputs'!$E$2),MONTH('Debt Inputs'!$E$2)+52,1))</f>
        <v/>
      </c>
      <c r="B5227" s="23">
        <f>IF('Debt Inputs'!A27="","",'Debt Inputs'!A27)</f>
        <v/>
      </c>
      <c r="C5227" s="24">
        <f>IF(B5227="","",IFERROR(VLOOKUP(B5227,'Debt Inputs'!$A$6:$M$105,2,FALSE),""))</f>
        <v/>
      </c>
      <c r="D5227" s="50">
        <f>IF(B5227="","",K5127)</f>
        <v/>
      </c>
      <c r="E5227" s="26">
        <f>IF(B5227="","",IFERROR(VLOOKUP(B5227,'Debt Inputs'!$A$6:$M$105,5,FALSE),0))</f>
        <v/>
      </c>
      <c r="F5227" s="50">
        <f>IF(D5227="","",IFERROR(D5227*E5227/12,0))</f>
        <v/>
      </c>
      <c r="G5227" s="50">
        <f>IF(D5227="","",MIN(IFERROR(VLOOKUP(B5227,'Debt Inputs'!$A$6:$M$105,7,FALSE),0),D5227+F5227))</f>
        <v/>
      </c>
      <c r="H5227" s="50">
        <f>IF(D5227="","",IF(L5227=1,MAX(0,'Debt Inputs'!$B$2-SUM($G$5206:$G$5305)),0))</f>
        <v/>
      </c>
      <c r="I5227" s="50">
        <f>IF(D5227="","",MIN(D5227+F5227,G5227+H5227))</f>
        <v/>
      </c>
      <c r="J5227" s="50">
        <f>IF(D5227="","",MIN(D5227,MAX(0,I5227-F5227)))</f>
        <v/>
      </c>
      <c r="K5227" s="50">
        <f>IF(D5227="","",MAX(0,D5227+F5227-I5227))</f>
        <v/>
      </c>
      <c r="L5227" s="23">
        <f>IF(D5227="","",IF(D5227&lt;=0,"",1+COUNTIFS($D$5206:$D$5305,"&gt;0",$E$5206:$E$5305,"&gt;"&amp;E5227)))</f>
        <v/>
      </c>
      <c r="M5227" s="23">
        <f>IF(D5227="","",IF(AND(K5227&gt;0,L5227=1),"Yes","No"))</f>
        <v/>
      </c>
      <c r="N5227" s="50">
        <f>IF(D5227="","",N5127+F5227)</f>
        <v/>
      </c>
      <c r="O5227" s="49">
        <f>IF(D5227="","",IF(AND(K5227=0,K5127&gt;0),C5227,""))</f>
        <v/>
      </c>
    </row>
    <row r="5228">
      <c r="A5228" s="47">
        <f>IF(B5228="","",DATE(YEAR('Debt Inputs'!$E$2),MONTH('Debt Inputs'!$E$2)+52,1))</f>
        <v/>
      </c>
      <c r="B5228" s="18">
        <f>IF('Debt Inputs'!A28="","",'Debt Inputs'!A28)</f>
        <v/>
      </c>
      <c r="C5228" s="19">
        <f>IF(B5228="","",IFERROR(VLOOKUP(B5228,'Debt Inputs'!$A$6:$M$105,2,FALSE),""))</f>
        <v/>
      </c>
      <c r="D5228" s="48">
        <f>IF(B5228="","",K5128)</f>
        <v/>
      </c>
      <c r="E5228" s="21">
        <f>IF(B5228="","",IFERROR(VLOOKUP(B5228,'Debt Inputs'!$A$6:$M$105,5,FALSE),0))</f>
        <v/>
      </c>
      <c r="F5228" s="48">
        <f>IF(D5228="","",IFERROR(D5228*E5228/12,0))</f>
        <v/>
      </c>
      <c r="G5228" s="48">
        <f>IF(D5228="","",MIN(IFERROR(VLOOKUP(B5228,'Debt Inputs'!$A$6:$M$105,7,FALSE),0),D5228+F5228))</f>
        <v/>
      </c>
      <c r="H5228" s="48">
        <f>IF(D5228="","",IF(L5228=1,MAX(0,'Debt Inputs'!$B$2-SUM($G$5206:$G$5305)),0))</f>
        <v/>
      </c>
      <c r="I5228" s="48">
        <f>IF(D5228="","",MIN(D5228+F5228,G5228+H5228))</f>
        <v/>
      </c>
      <c r="J5228" s="48">
        <f>IF(D5228="","",MIN(D5228,MAX(0,I5228-F5228)))</f>
        <v/>
      </c>
      <c r="K5228" s="48">
        <f>IF(D5228="","",MAX(0,D5228+F5228-I5228))</f>
        <v/>
      </c>
      <c r="L5228" s="18">
        <f>IF(D5228="","",IF(D5228&lt;=0,"",1+COUNTIFS($D$5206:$D$5305,"&gt;0",$E$5206:$E$5305,"&gt;"&amp;E5228)))</f>
        <v/>
      </c>
      <c r="M5228" s="18">
        <f>IF(D5228="","",IF(AND(K5228&gt;0,L5228=1),"Yes","No"))</f>
        <v/>
      </c>
      <c r="N5228" s="48">
        <f>IF(D5228="","",N5128+F5228)</f>
        <v/>
      </c>
      <c r="O5228" s="47">
        <f>IF(D5228="","",IF(AND(K5228=0,K5128&gt;0),C5228,""))</f>
        <v/>
      </c>
    </row>
    <row r="5229">
      <c r="A5229" s="49">
        <f>IF(B5229="","",DATE(YEAR('Debt Inputs'!$E$2),MONTH('Debt Inputs'!$E$2)+52,1))</f>
        <v/>
      </c>
      <c r="B5229" s="23">
        <f>IF('Debt Inputs'!A29="","",'Debt Inputs'!A29)</f>
        <v/>
      </c>
      <c r="C5229" s="24">
        <f>IF(B5229="","",IFERROR(VLOOKUP(B5229,'Debt Inputs'!$A$6:$M$105,2,FALSE),""))</f>
        <v/>
      </c>
      <c r="D5229" s="50">
        <f>IF(B5229="","",K5129)</f>
        <v/>
      </c>
      <c r="E5229" s="26">
        <f>IF(B5229="","",IFERROR(VLOOKUP(B5229,'Debt Inputs'!$A$6:$M$105,5,FALSE),0))</f>
        <v/>
      </c>
      <c r="F5229" s="50">
        <f>IF(D5229="","",IFERROR(D5229*E5229/12,0))</f>
        <v/>
      </c>
      <c r="G5229" s="50">
        <f>IF(D5229="","",MIN(IFERROR(VLOOKUP(B5229,'Debt Inputs'!$A$6:$M$105,7,FALSE),0),D5229+F5229))</f>
        <v/>
      </c>
      <c r="H5229" s="50">
        <f>IF(D5229="","",IF(L5229=1,MAX(0,'Debt Inputs'!$B$2-SUM($G$5206:$G$5305)),0))</f>
        <v/>
      </c>
      <c r="I5229" s="50">
        <f>IF(D5229="","",MIN(D5229+F5229,G5229+H5229))</f>
        <v/>
      </c>
      <c r="J5229" s="50">
        <f>IF(D5229="","",MIN(D5229,MAX(0,I5229-F5229)))</f>
        <v/>
      </c>
      <c r="K5229" s="50">
        <f>IF(D5229="","",MAX(0,D5229+F5229-I5229))</f>
        <v/>
      </c>
      <c r="L5229" s="23">
        <f>IF(D5229="","",IF(D5229&lt;=0,"",1+COUNTIFS($D$5206:$D$5305,"&gt;0",$E$5206:$E$5305,"&gt;"&amp;E5229)))</f>
        <v/>
      </c>
      <c r="M5229" s="23">
        <f>IF(D5229="","",IF(AND(K5229&gt;0,L5229=1),"Yes","No"))</f>
        <v/>
      </c>
      <c r="N5229" s="50">
        <f>IF(D5229="","",N5129+F5229)</f>
        <v/>
      </c>
      <c r="O5229" s="49">
        <f>IF(D5229="","",IF(AND(K5229=0,K5129&gt;0),C5229,""))</f>
        <v/>
      </c>
    </row>
    <row r="5230">
      <c r="A5230" s="47">
        <f>IF(B5230="","",DATE(YEAR('Debt Inputs'!$E$2),MONTH('Debt Inputs'!$E$2)+52,1))</f>
        <v/>
      </c>
      <c r="B5230" s="18">
        <f>IF('Debt Inputs'!A30="","",'Debt Inputs'!A30)</f>
        <v/>
      </c>
      <c r="C5230" s="19">
        <f>IF(B5230="","",IFERROR(VLOOKUP(B5230,'Debt Inputs'!$A$6:$M$105,2,FALSE),""))</f>
        <v/>
      </c>
      <c r="D5230" s="48">
        <f>IF(B5230="","",K5130)</f>
        <v/>
      </c>
      <c r="E5230" s="21">
        <f>IF(B5230="","",IFERROR(VLOOKUP(B5230,'Debt Inputs'!$A$6:$M$105,5,FALSE),0))</f>
        <v/>
      </c>
      <c r="F5230" s="48">
        <f>IF(D5230="","",IFERROR(D5230*E5230/12,0))</f>
        <v/>
      </c>
      <c r="G5230" s="48">
        <f>IF(D5230="","",MIN(IFERROR(VLOOKUP(B5230,'Debt Inputs'!$A$6:$M$105,7,FALSE),0),D5230+F5230))</f>
        <v/>
      </c>
      <c r="H5230" s="48">
        <f>IF(D5230="","",IF(L5230=1,MAX(0,'Debt Inputs'!$B$2-SUM($G$5206:$G$5305)),0))</f>
        <v/>
      </c>
      <c r="I5230" s="48">
        <f>IF(D5230="","",MIN(D5230+F5230,G5230+H5230))</f>
        <v/>
      </c>
      <c r="J5230" s="48">
        <f>IF(D5230="","",MIN(D5230,MAX(0,I5230-F5230)))</f>
        <v/>
      </c>
      <c r="K5230" s="48">
        <f>IF(D5230="","",MAX(0,D5230+F5230-I5230))</f>
        <v/>
      </c>
      <c r="L5230" s="18">
        <f>IF(D5230="","",IF(D5230&lt;=0,"",1+COUNTIFS($D$5206:$D$5305,"&gt;0",$E$5206:$E$5305,"&gt;"&amp;E5230)))</f>
        <v/>
      </c>
      <c r="M5230" s="18">
        <f>IF(D5230="","",IF(AND(K5230&gt;0,L5230=1),"Yes","No"))</f>
        <v/>
      </c>
      <c r="N5230" s="48">
        <f>IF(D5230="","",N5130+F5230)</f>
        <v/>
      </c>
      <c r="O5230" s="47">
        <f>IF(D5230="","",IF(AND(K5230=0,K5130&gt;0),C5230,""))</f>
        <v/>
      </c>
    </row>
    <row r="5231">
      <c r="A5231" s="49">
        <f>IF(B5231="","",DATE(YEAR('Debt Inputs'!$E$2),MONTH('Debt Inputs'!$E$2)+52,1))</f>
        <v/>
      </c>
      <c r="B5231" s="23">
        <f>IF('Debt Inputs'!A31="","",'Debt Inputs'!A31)</f>
        <v/>
      </c>
      <c r="C5231" s="24">
        <f>IF(B5231="","",IFERROR(VLOOKUP(B5231,'Debt Inputs'!$A$6:$M$105,2,FALSE),""))</f>
        <v/>
      </c>
      <c r="D5231" s="50">
        <f>IF(B5231="","",K5131)</f>
        <v/>
      </c>
      <c r="E5231" s="26">
        <f>IF(B5231="","",IFERROR(VLOOKUP(B5231,'Debt Inputs'!$A$6:$M$105,5,FALSE),0))</f>
        <v/>
      </c>
      <c r="F5231" s="50">
        <f>IF(D5231="","",IFERROR(D5231*E5231/12,0))</f>
        <v/>
      </c>
      <c r="G5231" s="50">
        <f>IF(D5231="","",MIN(IFERROR(VLOOKUP(B5231,'Debt Inputs'!$A$6:$M$105,7,FALSE),0),D5231+F5231))</f>
        <v/>
      </c>
      <c r="H5231" s="50">
        <f>IF(D5231="","",IF(L5231=1,MAX(0,'Debt Inputs'!$B$2-SUM($G$5206:$G$5305)),0))</f>
        <v/>
      </c>
      <c r="I5231" s="50">
        <f>IF(D5231="","",MIN(D5231+F5231,G5231+H5231))</f>
        <v/>
      </c>
      <c r="J5231" s="50">
        <f>IF(D5231="","",MIN(D5231,MAX(0,I5231-F5231)))</f>
        <v/>
      </c>
      <c r="K5231" s="50">
        <f>IF(D5231="","",MAX(0,D5231+F5231-I5231))</f>
        <v/>
      </c>
      <c r="L5231" s="23">
        <f>IF(D5231="","",IF(D5231&lt;=0,"",1+COUNTIFS($D$5206:$D$5305,"&gt;0",$E$5206:$E$5305,"&gt;"&amp;E5231)))</f>
        <v/>
      </c>
      <c r="M5231" s="23">
        <f>IF(D5231="","",IF(AND(K5231&gt;0,L5231=1),"Yes","No"))</f>
        <v/>
      </c>
      <c r="N5231" s="50">
        <f>IF(D5231="","",N5131+F5231)</f>
        <v/>
      </c>
      <c r="O5231" s="49">
        <f>IF(D5231="","",IF(AND(K5231=0,K5131&gt;0),C5231,""))</f>
        <v/>
      </c>
    </row>
    <row r="5232">
      <c r="A5232" s="47">
        <f>IF(B5232="","",DATE(YEAR('Debt Inputs'!$E$2),MONTH('Debt Inputs'!$E$2)+52,1))</f>
        <v/>
      </c>
      <c r="B5232" s="18">
        <f>IF('Debt Inputs'!A32="","",'Debt Inputs'!A32)</f>
        <v/>
      </c>
      <c r="C5232" s="19">
        <f>IF(B5232="","",IFERROR(VLOOKUP(B5232,'Debt Inputs'!$A$6:$M$105,2,FALSE),""))</f>
        <v/>
      </c>
      <c r="D5232" s="48">
        <f>IF(B5232="","",K5132)</f>
        <v/>
      </c>
      <c r="E5232" s="21">
        <f>IF(B5232="","",IFERROR(VLOOKUP(B5232,'Debt Inputs'!$A$6:$M$105,5,FALSE),0))</f>
        <v/>
      </c>
      <c r="F5232" s="48">
        <f>IF(D5232="","",IFERROR(D5232*E5232/12,0))</f>
        <v/>
      </c>
      <c r="G5232" s="48">
        <f>IF(D5232="","",MIN(IFERROR(VLOOKUP(B5232,'Debt Inputs'!$A$6:$M$105,7,FALSE),0),D5232+F5232))</f>
        <v/>
      </c>
      <c r="H5232" s="48">
        <f>IF(D5232="","",IF(L5232=1,MAX(0,'Debt Inputs'!$B$2-SUM($G$5206:$G$5305)),0))</f>
        <v/>
      </c>
      <c r="I5232" s="48">
        <f>IF(D5232="","",MIN(D5232+F5232,G5232+H5232))</f>
        <v/>
      </c>
      <c r="J5232" s="48">
        <f>IF(D5232="","",MIN(D5232,MAX(0,I5232-F5232)))</f>
        <v/>
      </c>
      <c r="K5232" s="48">
        <f>IF(D5232="","",MAX(0,D5232+F5232-I5232))</f>
        <v/>
      </c>
      <c r="L5232" s="18">
        <f>IF(D5232="","",IF(D5232&lt;=0,"",1+COUNTIFS($D$5206:$D$5305,"&gt;0",$E$5206:$E$5305,"&gt;"&amp;E5232)))</f>
        <v/>
      </c>
      <c r="M5232" s="18">
        <f>IF(D5232="","",IF(AND(K5232&gt;0,L5232=1),"Yes","No"))</f>
        <v/>
      </c>
      <c r="N5232" s="48">
        <f>IF(D5232="","",N5132+F5232)</f>
        <v/>
      </c>
      <c r="O5232" s="47">
        <f>IF(D5232="","",IF(AND(K5232=0,K5132&gt;0),C5232,""))</f>
        <v/>
      </c>
    </row>
    <row r="5233">
      <c r="A5233" s="49">
        <f>IF(B5233="","",DATE(YEAR('Debt Inputs'!$E$2),MONTH('Debt Inputs'!$E$2)+52,1))</f>
        <v/>
      </c>
      <c r="B5233" s="23">
        <f>IF('Debt Inputs'!A33="","",'Debt Inputs'!A33)</f>
        <v/>
      </c>
      <c r="C5233" s="24">
        <f>IF(B5233="","",IFERROR(VLOOKUP(B5233,'Debt Inputs'!$A$6:$M$105,2,FALSE),""))</f>
        <v/>
      </c>
      <c r="D5233" s="50">
        <f>IF(B5233="","",K5133)</f>
        <v/>
      </c>
      <c r="E5233" s="26">
        <f>IF(B5233="","",IFERROR(VLOOKUP(B5233,'Debt Inputs'!$A$6:$M$105,5,FALSE),0))</f>
        <v/>
      </c>
      <c r="F5233" s="50">
        <f>IF(D5233="","",IFERROR(D5233*E5233/12,0))</f>
        <v/>
      </c>
      <c r="G5233" s="50">
        <f>IF(D5233="","",MIN(IFERROR(VLOOKUP(B5233,'Debt Inputs'!$A$6:$M$105,7,FALSE),0),D5233+F5233))</f>
        <v/>
      </c>
      <c r="H5233" s="50">
        <f>IF(D5233="","",IF(L5233=1,MAX(0,'Debt Inputs'!$B$2-SUM($G$5206:$G$5305)),0))</f>
        <v/>
      </c>
      <c r="I5233" s="50">
        <f>IF(D5233="","",MIN(D5233+F5233,G5233+H5233))</f>
        <v/>
      </c>
      <c r="J5233" s="50">
        <f>IF(D5233="","",MIN(D5233,MAX(0,I5233-F5233)))</f>
        <v/>
      </c>
      <c r="K5233" s="50">
        <f>IF(D5233="","",MAX(0,D5233+F5233-I5233))</f>
        <v/>
      </c>
      <c r="L5233" s="23">
        <f>IF(D5233="","",IF(D5233&lt;=0,"",1+COUNTIFS($D$5206:$D$5305,"&gt;0",$E$5206:$E$5305,"&gt;"&amp;E5233)))</f>
        <v/>
      </c>
      <c r="M5233" s="23">
        <f>IF(D5233="","",IF(AND(K5233&gt;0,L5233=1),"Yes","No"))</f>
        <v/>
      </c>
      <c r="N5233" s="50">
        <f>IF(D5233="","",N5133+F5233)</f>
        <v/>
      </c>
      <c r="O5233" s="49">
        <f>IF(D5233="","",IF(AND(K5233=0,K5133&gt;0),C5233,""))</f>
        <v/>
      </c>
    </row>
    <row r="5234">
      <c r="A5234" s="47">
        <f>IF(B5234="","",DATE(YEAR('Debt Inputs'!$E$2),MONTH('Debt Inputs'!$E$2)+52,1))</f>
        <v/>
      </c>
      <c r="B5234" s="18">
        <f>IF('Debt Inputs'!A34="","",'Debt Inputs'!A34)</f>
        <v/>
      </c>
      <c r="C5234" s="19">
        <f>IF(B5234="","",IFERROR(VLOOKUP(B5234,'Debt Inputs'!$A$6:$M$105,2,FALSE),""))</f>
        <v/>
      </c>
      <c r="D5234" s="48">
        <f>IF(B5234="","",K5134)</f>
        <v/>
      </c>
      <c r="E5234" s="21">
        <f>IF(B5234="","",IFERROR(VLOOKUP(B5234,'Debt Inputs'!$A$6:$M$105,5,FALSE),0))</f>
        <v/>
      </c>
      <c r="F5234" s="48">
        <f>IF(D5234="","",IFERROR(D5234*E5234/12,0))</f>
        <v/>
      </c>
      <c r="G5234" s="48">
        <f>IF(D5234="","",MIN(IFERROR(VLOOKUP(B5234,'Debt Inputs'!$A$6:$M$105,7,FALSE),0),D5234+F5234))</f>
        <v/>
      </c>
      <c r="H5234" s="48">
        <f>IF(D5234="","",IF(L5234=1,MAX(0,'Debt Inputs'!$B$2-SUM($G$5206:$G$5305)),0))</f>
        <v/>
      </c>
      <c r="I5234" s="48">
        <f>IF(D5234="","",MIN(D5234+F5234,G5234+H5234))</f>
        <v/>
      </c>
      <c r="J5234" s="48">
        <f>IF(D5234="","",MIN(D5234,MAX(0,I5234-F5234)))</f>
        <v/>
      </c>
      <c r="K5234" s="48">
        <f>IF(D5234="","",MAX(0,D5234+F5234-I5234))</f>
        <v/>
      </c>
      <c r="L5234" s="18">
        <f>IF(D5234="","",IF(D5234&lt;=0,"",1+COUNTIFS($D$5206:$D$5305,"&gt;0",$E$5206:$E$5305,"&gt;"&amp;E5234)))</f>
        <v/>
      </c>
      <c r="M5234" s="18">
        <f>IF(D5234="","",IF(AND(K5234&gt;0,L5234=1),"Yes","No"))</f>
        <v/>
      </c>
      <c r="N5234" s="48">
        <f>IF(D5234="","",N5134+F5234)</f>
        <v/>
      </c>
      <c r="O5234" s="47">
        <f>IF(D5234="","",IF(AND(K5234=0,K5134&gt;0),C5234,""))</f>
        <v/>
      </c>
    </row>
    <row r="5235">
      <c r="A5235" s="49">
        <f>IF(B5235="","",DATE(YEAR('Debt Inputs'!$E$2),MONTH('Debt Inputs'!$E$2)+52,1))</f>
        <v/>
      </c>
      <c r="B5235" s="23">
        <f>IF('Debt Inputs'!A35="","",'Debt Inputs'!A35)</f>
        <v/>
      </c>
      <c r="C5235" s="24">
        <f>IF(B5235="","",IFERROR(VLOOKUP(B5235,'Debt Inputs'!$A$6:$M$105,2,FALSE),""))</f>
        <v/>
      </c>
      <c r="D5235" s="50">
        <f>IF(B5235="","",K5135)</f>
        <v/>
      </c>
      <c r="E5235" s="26">
        <f>IF(B5235="","",IFERROR(VLOOKUP(B5235,'Debt Inputs'!$A$6:$M$105,5,FALSE),0))</f>
        <v/>
      </c>
      <c r="F5235" s="50">
        <f>IF(D5235="","",IFERROR(D5235*E5235/12,0))</f>
        <v/>
      </c>
      <c r="G5235" s="50">
        <f>IF(D5235="","",MIN(IFERROR(VLOOKUP(B5235,'Debt Inputs'!$A$6:$M$105,7,FALSE),0),D5235+F5235))</f>
        <v/>
      </c>
      <c r="H5235" s="50">
        <f>IF(D5235="","",IF(L5235=1,MAX(0,'Debt Inputs'!$B$2-SUM($G$5206:$G$5305)),0))</f>
        <v/>
      </c>
      <c r="I5235" s="50">
        <f>IF(D5235="","",MIN(D5235+F5235,G5235+H5235))</f>
        <v/>
      </c>
      <c r="J5235" s="50">
        <f>IF(D5235="","",MIN(D5235,MAX(0,I5235-F5235)))</f>
        <v/>
      </c>
      <c r="K5235" s="50">
        <f>IF(D5235="","",MAX(0,D5235+F5235-I5235))</f>
        <v/>
      </c>
      <c r="L5235" s="23">
        <f>IF(D5235="","",IF(D5235&lt;=0,"",1+COUNTIFS($D$5206:$D$5305,"&gt;0",$E$5206:$E$5305,"&gt;"&amp;E5235)))</f>
        <v/>
      </c>
      <c r="M5235" s="23">
        <f>IF(D5235="","",IF(AND(K5235&gt;0,L5235=1),"Yes","No"))</f>
        <v/>
      </c>
      <c r="N5235" s="50">
        <f>IF(D5235="","",N5135+F5235)</f>
        <v/>
      </c>
      <c r="O5235" s="49">
        <f>IF(D5235="","",IF(AND(K5235=0,K5135&gt;0),C5235,""))</f>
        <v/>
      </c>
    </row>
    <row r="5236">
      <c r="A5236" s="47">
        <f>IF(B5236="","",DATE(YEAR('Debt Inputs'!$E$2),MONTH('Debt Inputs'!$E$2)+52,1))</f>
        <v/>
      </c>
      <c r="B5236" s="18">
        <f>IF('Debt Inputs'!A36="","",'Debt Inputs'!A36)</f>
        <v/>
      </c>
      <c r="C5236" s="19">
        <f>IF(B5236="","",IFERROR(VLOOKUP(B5236,'Debt Inputs'!$A$6:$M$105,2,FALSE),""))</f>
        <v/>
      </c>
      <c r="D5236" s="48">
        <f>IF(B5236="","",K5136)</f>
        <v/>
      </c>
      <c r="E5236" s="21">
        <f>IF(B5236="","",IFERROR(VLOOKUP(B5236,'Debt Inputs'!$A$6:$M$105,5,FALSE),0))</f>
        <v/>
      </c>
      <c r="F5236" s="48">
        <f>IF(D5236="","",IFERROR(D5236*E5236/12,0))</f>
        <v/>
      </c>
      <c r="G5236" s="48">
        <f>IF(D5236="","",MIN(IFERROR(VLOOKUP(B5236,'Debt Inputs'!$A$6:$M$105,7,FALSE),0),D5236+F5236))</f>
        <v/>
      </c>
      <c r="H5236" s="48">
        <f>IF(D5236="","",IF(L5236=1,MAX(0,'Debt Inputs'!$B$2-SUM($G$5206:$G$5305)),0))</f>
        <v/>
      </c>
      <c r="I5236" s="48">
        <f>IF(D5236="","",MIN(D5236+F5236,G5236+H5236))</f>
        <v/>
      </c>
      <c r="J5236" s="48">
        <f>IF(D5236="","",MIN(D5236,MAX(0,I5236-F5236)))</f>
        <v/>
      </c>
      <c r="K5236" s="48">
        <f>IF(D5236="","",MAX(0,D5236+F5236-I5236))</f>
        <v/>
      </c>
      <c r="L5236" s="18">
        <f>IF(D5236="","",IF(D5236&lt;=0,"",1+COUNTIFS($D$5206:$D$5305,"&gt;0",$E$5206:$E$5305,"&gt;"&amp;E5236)))</f>
        <v/>
      </c>
      <c r="M5236" s="18">
        <f>IF(D5236="","",IF(AND(K5236&gt;0,L5236=1),"Yes","No"))</f>
        <v/>
      </c>
      <c r="N5236" s="48">
        <f>IF(D5236="","",N5136+F5236)</f>
        <v/>
      </c>
      <c r="O5236" s="47">
        <f>IF(D5236="","",IF(AND(K5236=0,K5136&gt;0),C5236,""))</f>
        <v/>
      </c>
    </row>
    <row r="5237">
      <c r="A5237" s="49">
        <f>IF(B5237="","",DATE(YEAR('Debt Inputs'!$E$2),MONTH('Debt Inputs'!$E$2)+52,1))</f>
        <v/>
      </c>
      <c r="B5237" s="23">
        <f>IF('Debt Inputs'!A37="","",'Debt Inputs'!A37)</f>
        <v/>
      </c>
      <c r="C5237" s="24">
        <f>IF(B5237="","",IFERROR(VLOOKUP(B5237,'Debt Inputs'!$A$6:$M$105,2,FALSE),""))</f>
        <v/>
      </c>
      <c r="D5237" s="50">
        <f>IF(B5237="","",K5137)</f>
        <v/>
      </c>
      <c r="E5237" s="26">
        <f>IF(B5237="","",IFERROR(VLOOKUP(B5237,'Debt Inputs'!$A$6:$M$105,5,FALSE),0))</f>
        <v/>
      </c>
      <c r="F5237" s="50">
        <f>IF(D5237="","",IFERROR(D5237*E5237/12,0))</f>
        <v/>
      </c>
      <c r="G5237" s="50">
        <f>IF(D5237="","",MIN(IFERROR(VLOOKUP(B5237,'Debt Inputs'!$A$6:$M$105,7,FALSE),0),D5237+F5237))</f>
        <v/>
      </c>
      <c r="H5237" s="50">
        <f>IF(D5237="","",IF(L5237=1,MAX(0,'Debt Inputs'!$B$2-SUM($G$5206:$G$5305)),0))</f>
        <v/>
      </c>
      <c r="I5237" s="50">
        <f>IF(D5237="","",MIN(D5237+F5237,G5237+H5237))</f>
        <v/>
      </c>
      <c r="J5237" s="50">
        <f>IF(D5237="","",MIN(D5237,MAX(0,I5237-F5237)))</f>
        <v/>
      </c>
      <c r="K5237" s="50">
        <f>IF(D5237="","",MAX(0,D5237+F5237-I5237))</f>
        <v/>
      </c>
      <c r="L5237" s="23">
        <f>IF(D5237="","",IF(D5237&lt;=0,"",1+COUNTIFS($D$5206:$D$5305,"&gt;0",$E$5206:$E$5305,"&gt;"&amp;E5237)))</f>
        <v/>
      </c>
      <c r="M5237" s="23">
        <f>IF(D5237="","",IF(AND(K5237&gt;0,L5237=1),"Yes","No"))</f>
        <v/>
      </c>
      <c r="N5237" s="50">
        <f>IF(D5237="","",N5137+F5237)</f>
        <v/>
      </c>
      <c r="O5237" s="49">
        <f>IF(D5237="","",IF(AND(K5237=0,K5137&gt;0),C5237,""))</f>
        <v/>
      </c>
    </row>
    <row r="5238">
      <c r="A5238" s="47">
        <f>IF(B5238="","",DATE(YEAR('Debt Inputs'!$E$2),MONTH('Debt Inputs'!$E$2)+52,1))</f>
        <v/>
      </c>
      <c r="B5238" s="18">
        <f>IF('Debt Inputs'!A38="","",'Debt Inputs'!A38)</f>
        <v/>
      </c>
      <c r="C5238" s="19">
        <f>IF(B5238="","",IFERROR(VLOOKUP(B5238,'Debt Inputs'!$A$6:$M$105,2,FALSE),""))</f>
        <v/>
      </c>
      <c r="D5238" s="48">
        <f>IF(B5238="","",K5138)</f>
        <v/>
      </c>
      <c r="E5238" s="21">
        <f>IF(B5238="","",IFERROR(VLOOKUP(B5238,'Debt Inputs'!$A$6:$M$105,5,FALSE),0))</f>
        <v/>
      </c>
      <c r="F5238" s="48">
        <f>IF(D5238="","",IFERROR(D5238*E5238/12,0))</f>
        <v/>
      </c>
      <c r="G5238" s="48">
        <f>IF(D5238="","",MIN(IFERROR(VLOOKUP(B5238,'Debt Inputs'!$A$6:$M$105,7,FALSE),0),D5238+F5238))</f>
        <v/>
      </c>
      <c r="H5238" s="48">
        <f>IF(D5238="","",IF(L5238=1,MAX(0,'Debt Inputs'!$B$2-SUM($G$5206:$G$5305)),0))</f>
        <v/>
      </c>
      <c r="I5238" s="48">
        <f>IF(D5238="","",MIN(D5238+F5238,G5238+H5238))</f>
        <v/>
      </c>
      <c r="J5238" s="48">
        <f>IF(D5238="","",MIN(D5238,MAX(0,I5238-F5238)))</f>
        <v/>
      </c>
      <c r="K5238" s="48">
        <f>IF(D5238="","",MAX(0,D5238+F5238-I5238))</f>
        <v/>
      </c>
      <c r="L5238" s="18">
        <f>IF(D5238="","",IF(D5238&lt;=0,"",1+COUNTIFS($D$5206:$D$5305,"&gt;0",$E$5206:$E$5305,"&gt;"&amp;E5238)))</f>
        <v/>
      </c>
      <c r="M5238" s="18">
        <f>IF(D5238="","",IF(AND(K5238&gt;0,L5238=1),"Yes","No"))</f>
        <v/>
      </c>
      <c r="N5238" s="48">
        <f>IF(D5238="","",N5138+F5238)</f>
        <v/>
      </c>
      <c r="O5238" s="47">
        <f>IF(D5238="","",IF(AND(K5238=0,K5138&gt;0),C5238,""))</f>
        <v/>
      </c>
    </row>
    <row r="5239">
      <c r="A5239" s="49">
        <f>IF(B5239="","",DATE(YEAR('Debt Inputs'!$E$2),MONTH('Debt Inputs'!$E$2)+52,1))</f>
        <v/>
      </c>
      <c r="B5239" s="23">
        <f>IF('Debt Inputs'!A39="","",'Debt Inputs'!A39)</f>
        <v/>
      </c>
      <c r="C5239" s="24">
        <f>IF(B5239="","",IFERROR(VLOOKUP(B5239,'Debt Inputs'!$A$6:$M$105,2,FALSE),""))</f>
        <v/>
      </c>
      <c r="D5239" s="50">
        <f>IF(B5239="","",K5139)</f>
        <v/>
      </c>
      <c r="E5239" s="26">
        <f>IF(B5239="","",IFERROR(VLOOKUP(B5239,'Debt Inputs'!$A$6:$M$105,5,FALSE),0))</f>
        <v/>
      </c>
      <c r="F5239" s="50">
        <f>IF(D5239="","",IFERROR(D5239*E5239/12,0))</f>
        <v/>
      </c>
      <c r="G5239" s="50">
        <f>IF(D5239="","",MIN(IFERROR(VLOOKUP(B5239,'Debt Inputs'!$A$6:$M$105,7,FALSE),0),D5239+F5239))</f>
        <v/>
      </c>
      <c r="H5239" s="50">
        <f>IF(D5239="","",IF(L5239=1,MAX(0,'Debt Inputs'!$B$2-SUM($G$5206:$G$5305)),0))</f>
        <v/>
      </c>
      <c r="I5239" s="50">
        <f>IF(D5239="","",MIN(D5239+F5239,G5239+H5239))</f>
        <v/>
      </c>
      <c r="J5239" s="50">
        <f>IF(D5239="","",MIN(D5239,MAX(0,I5239-F5239)))</f>
        <v/>
      </c>
      <c r="K5239" s="50">
        <f>IF(D5239="","",MAX(0,D5239+F5239-I5239))</f>
        <v/>
      </c>
      <c r="L5239" s="23">
        <f>IF(D5239="","",IF(D5239&lt;=0,"",1+COUNTIFS($D$5206:$D$5305,"&gt;0",$E$5206:$E$5305,"&gt;"&amp;E5239)))</f>
        <v/>
      </c>
      <c r="M5239" s="23">
        <f>IF(D5239="","",IF(AND(K5239&gt;0,L5239=1),"Yes","No"))</f>
        <v/>
      </c>
      <c r="N5239" s="50">
        <f>IF(D5239="","",N5139+F5239)</f>
        <v/>
      </c>
      <c r="O5239" s="49">
        <f>IF(D5239="","",IF(AND(K5239=0,K5139&gt;0),C5239,""))</f>
        <v/>
      </c>
    </row>
    <row r="5240">
      <c r="A5240" s="47">
        <f>IF(B5240="","",DATE(YEAR('Debt Inputs'!$E$2),MONTH('Debt Inputs'!$E$2)+52,1))</f>
        <v/>
      </c>
      <c r="B5240" s="18">
        <f>IF('Debt Inputs'!A40="","",'Debt Inputs'!A40)</f>
        <v/>
      </c>
      <c r="C5240" s="19">
        <f>IF(B5240="","",IFERROR(VLOOKUP(B5240,'Debt Inputs'!$A$6:$M$105,2,FALSE),""))</f>
        <v/>
      </c>
      <c r="D5240" s="48">
        <f>IF(B5240="","",K5140)</f>
        <v/>
      </c>
      <c r="E5240" s="21">
        <f>IF(B5240="","",IFERROR(VLOOKUP(B5240,'Debt Inputs'!$A$6:$M$105,5,FALSE),0))</f>
        <v/>
      </c>
      <c r="F5240" s="48">
        <f>IF(D5240="","",IFERROR(D5240*E5240/12,0))</f>
        <v/>
      </c>
      <c r="G5240" s="48">
        <f>IF(D5240="","",MIN(IFERROR(VLOOKUP(B5240,'Debt Inputs'!$A$6:$M$105,7,FALSE),0),D5240+F5240))</f>
        <v/>
      </c>
      <c r="H5240" s="48">
        <f>IF(D5240="","",IF(L5240=1,MAX(0,'Debt Inputs'!$B$2-SUM($G$5206:$G$5305)),0))</f>
        <v/>
      </c>
      <c r="I5240" s="48">
        <f>IF(D5240="","",MIN(D5240+F5240,G5240+H5240))</f>
        <v/>
      </c>
      <c r="J5240" s="48">
        <f>IF(D5240="","",MIN(D5240,MAX(0,I5240-F5240)))</f>
        <v/>
      </c>
      <c r="K5240" s="48">
        <f>IF(D5240="","",MAX(0,D5240+F5240-I5240))</f>
        <v/>
      </c>
      <c r="L5240" s="18">
        <f>IF(D5240="","",IF(D5240&lt;=0,"",1+COUNTIFS($D$5206:$D$5305,"&gt;0",$E$5206:$E$5305,"&gt;"&amp;E5240)))</f>
        <v/>
      </c>
      <c r="M5240" s="18">
        <f>IF(D5240="","",IF(AND(K5240&gt;0,L5240=1),"Yes","No"))</f>
        <v/>
      </c>
      <c r="N5240" s="48">
        <f>IF(D5240="","",N5140+F5240)</f>
        <v/>
      </c>
      <c r="O5240" s="47">
        <f>IF(D5240="","",IF(AND(K5240=0,K5140&gt;0),C5240,""))</f>
        <v/>
      </c>
    </row>
    <row r="5241">
      <c r="A5241" s="49">
        <f>IF(B5241="","",DATE(YEAR('Debt Inputs'!$E$2),MONTH('Debt Inputs'!$E$2)+52,1))</f>
        <v/>
      </c>
      <c r="B5241" s="23">
        <f>IF('Debt Inputs'!A41="","",'Debt Inputs'!A41)</f>
        <v/>
      </c>
      <c r="C5241" s="24">
        <f>IF(B5241="","",IFERROR(VLOOKUP(B5241,'Debt Inputs'!$A$6:$M$105,2,FALSE),""))</f>
        <v/>
      </c>
      <c r="D5241" s="50">
        <f>IF(B5241="","",K5141)</f>
        <v/>
      </c>
      <c r="E5241" s="26">
        <f>IF(B5241="","",IFERROR(VLOOKUP(B5241,'Debt Inputs'!$A$6:$M$105,5,FALSE),0))</f>
        <v/>
      </c>
      <c r="F5241" s="50">
        <f>IF(D5241="","",IFERROR(D5241*E5241/12,0))</f>
        <v/>
      </c>
      <c r="G5241" s="50">
        <f>IF(D5241="","",MIN(IFERROR(VLOOKUP(B5241,'Debt Inputs'!$A$6:$M$105,7,FALSE),0),D5241+F5241))</f>
        <v/>
      </c>
      <c r="H5241" s="50">
        <f>IF(D5241="","",IF(L5241=1,MAX(0,'Debt Inputs'!$B$2-SUM($G$5206:$G$5305)),0))</f>
        <v/>
      </c>
      <c r="I5241" s="50">
        <f>IF(D5241="","",MIN(D5241+F5241,G5241+H5241))</f>
        <v/>
      </c>
      <c r="J5241" s="50">
        <f>IF(D5241="","",MIN(D5241,MAX(0,I5241-F5241)))</f>
        <v/>
      </c>
      <c r="K5241" s="50">
        <f>IF(D5241="","",MAX(0,D5241+F5241-I5241))</f>
        <v/>
      </c>
      <c r="L5241" s="23">
        <f>IF(D5241="","",IF(D5241&lt;=0,"",1+COUNTIFS($D$5206:$D$5305,"&gt;0",$E$5206:$E$5305,"&gt;"&amp;E5241)))</f>
        <v/>
      </c>
      <c r="M5241" s="23">
        <f>IF(D5241="","",IF(AND(K5241&gt;0,L5241=1),"Yes","No"))</f>
        <v/>
      </c>
      <c r="N5241" s="50">
        <f>IF(D5241="","",N5141+F5241)</f>
        <v/>
      </c>
      <c r="O5241" s="49">
        <f>IF(D5241="","",IF(AND(K5241=0,K5141&gt;0),C5241,""))</f>
        <v/>
      </c>
    </row>
    <row r="5242">
      <c r="A5242" s="47">
        <f>IF(B5242="","",DATE(YEAR('Debt Inputs'!$E$2),MONTH('Debt Inputs'!$E$2)+52,1))</f>
        <v/>
      </c>
      <c r="B5242" s="18">
        <f>IF('Debt Inputs'!A42="","",'Debt Inputs'!A42)</f>
        <v/>
      </c>
      <c r="C5242" s="19">
        <f>IF(B5242="","",IFERROR(VLOOKUP(B5242,'Debt Inputs'!$A$6:$M$105,2,FALSE),""))</f>
        <v/>
      </c>
      <c r="D5242" s="48">
        <f>IF(B5242="","",K5142)</f>
        <v/>
      </c>
      <c r="E5242" s="21">
        <f>IF(B5242="","",IFERROR(VLOOKUP(B5242,'Debt Inputs'!$A$6:$M$105,5,FALSE),0))</f>
        <v/>
      </c>
      <c r="F5242" s="48">
        <f>IF(D5242="","",IFERROR(D5242*E5242/12,0))</f>
        <v/>
      </c>
      <c r="G5242" s="48">
        <f>IF(D5242="","",MIN(IFERROR(VLOOKUP(B5242,'Debt Inputs'!$A$6:$M$105,7,FALSE),0),D5242+F5242))</f>
        <v/>
      </c>
      <c r="H5242" s="48">
        <f>IF(D5242="","",IF(L5242=1,MAX(0,'Debt Inputs'!$B$2-SUM($G$5206:$G$5305)),0))</f>
        <v/>
      </c>
      <c r="I5242" s="48">
        <f>IF(D5242="","",MIN(D5242+F5242,G5242+H5242))</f>
        <v/>
      </c>
      <c r="J5242" s="48">
        <f>IF(D5242="","",MIN(D5242,MAX(0,I5242-F5242)))</f>
        <v/>
      </c>
      <c r="K5242" s="48">
        <f>IF(D5242="","",MAX(0,D5242+F5242-I5242))</f>
        <v/>
      </c>
      <c r="L5242" s="18">
        <f>IF(D5242="","",IF(D5242&lt;=0,"",1+COUNTIFS($D$5206:$D$5305,"&gt;0",$E$5206:$E$5305,"&gt;"&amp;E5242)))</f>
        <v/>
      </c>
      <c r="M5242" s="18">
        <f>IF(D5242="","",IF(AND(K5242&gt;0,L5242=1),"Yes","No"))</f>
        <v/>
      </c>
      <c r="N5242" s="48">
        <f>IF(D5242="","",N5142+F5242)</f>
        <v/>
      </c>
      <c r="O5242" s="47">
        <f>IF(D5242="","",IF(AND(K5242=0,K5142&gt;0),C5242,""))</f>
        <v/>
      </c>
    </row>
    <row r="5243">
      <c r="A5243" s="49">
        <f>IF(B5243="","",DATE(YEAR('Debt Inputs'!$E$2),MONTH('Debt Inputs'!$E$2)+52,1))</f>
        <v/>
      </c>
      <c r="B5243" s="23">
        <f>IF('Debt Inputs'!A43="","",'Debt Inputs'!A43)</f>
        <v/>
      </c>
      <c r="C5243" s="24">
        <f>IF(B5243="","",IFERROR(VLOOKUP(B5243,'Debt Inputs'!$A$6:$M$105,2,FALSE),""))</f>
        <v/>
      </c>
      <c r="D5243" s="50">
        <f>IF(B5243="","",K5143)</f>
        <v/>
      </c>
      <c r="E5243" s="26">
        <f>IF(B5243="","",IFERROR(VLOOKUP(B5243,'Debt Inputs'!$A$6:$M$105,5,FALSE),0))</f>
        <v/>
      </c>
      <c r="F5243" s="50">
        <f>IF(D5243="","",IFERROR(D5243*E5243/12,0))</f>
        <v/>
      </c>
      <c r="G5243" s="50">
        <f>IF(D5243="","",MIN(IFERROR(VLOOKUP(B5243,'Debt Inputs'!$A$6:$M$105,7,FALSE),0),D5243+F5243))</f>
        <v/>
      </c>
      <c r="H5243" s="50">
        <f>IF(D5243="","",IF(L5243=1,MAX(0,'Debt Inputs'!$B$2-SUM($G$5206:$G$5305)),0))</f>
        <v/>
      </c>
      <c r="I5243" s="50">
        <f>IF(D5243="","",MIN(D5243+F5243,G5243+H5243))</f>
        <v/>
      </c>
      <c r="J5243" s="50">
        <f>IF(D5243="","",MIN(D5243,MAX(0,I5243-F5243)))</f>
        <v/>
      </c>
      <c r="K5243" s="50">
        <f>IF(D5243="","",MAX(0,D5243+F5243-I5243))</f>
        <v/>
      </c>
      <c r="L5243" s="23">
        <f>IF(D5243="","",IF(D5243&lt;=0,"",1+COUNTIFS($D$5206:$D$5305,"&gt;0",$E$5206:$E$5305,"&gt;"&amp;E5243)))</f>
        <v/>
      </c>
      <c r="M5243" s="23">
        <f>IF(D5243="","",IF(AND(K5243&gt;0,L5243=1),"Yes","No"))</f>
        <v/>
      </c>
      <c r="N5243" s="50">
        <f>IF(D5243="","",N5143+F5243)</f>
        <v/>
      </c>
      <c r="O5243" s="49">
        <f>IF(D5243="","",IF(AND(K5243=0,K5143&gt;0),C5243,""))</f>
        <v/>
      </c>
    </row>
    <row r="5244">
      <c r="A5244" s="47">
        <f>IF(B5244="","",DATE(YEAR('Debt Inputs'!$E$2),MONTH('Debt Inputs'!$E$2)+52,1))</f>
        <v/>
      </c>
      <c r="B5244" s="18">
        <f>IF('Debt Inputs'!A44="","",'Debt Inputs'!A44)</f>
        <v/>
      </c>
      <c r="C5244" s="19">
        <f>IF(B5244="","",IFERROR(VLOOKUP(B5244,'Debt Inputs'!$A$6:$M$105,2,FALSE),""))</f>
        <v/>
      </c>
      <c r="D5244" s="48">
        <f>IF(B5244="","",K5144)</f>
        <v/>
      </c>
      <c r="E5244" s="21">
        <f>IF(B5244="","",IFERROR(VLOOKUP(B5244,'Debt Inputs'!$A$6:$M$105,5,FALSE),0))</f>
        <v/>
      </c>
      <c r="F5244" s="48">
        <f>IF(D5244="","",IFERROR(D5244*E5244/12,0))</f>
        <v/>
      </c>
      <c r="G5244" s="48">
        <f>IF(D5244="","",MIN(IFERROR(VLOOKUP(B5244,'Debt Inputs'!$A$6:$M$105,7,FALSE),0),D5244+F5244))</f>
        <v/>
      </c>
      <c r="H5244" s="48">
        <f>IF(D5244="","",IF(L5244=1,MAX(0,'Debt Inputs'!$B$2-SUM($G$5206:$G$5305)),0))</f>
        <v/>
      </c>
      <c r="I5244" s="48">
        <f>IF(D5244="","",MIN(D5244+F5244,G5244+H5244))</f>
        <v/>
      </c>
      <c r="J5244" s="48">
        <f>IF(D5244="","",MIN(D5244,MAX(0,I5244-F5244)))</f>
        <v/>
      </c>
      <c r="K5244" s="48">
        <f>IF(D5244="","",MAX(0,D5244+F5244-I5244))</f>
        <v/>
      </c>
      <c r="L5244" s="18">
        <f>IF(D5244="","",IF(D5244&lt;=0,"",1+COUNTIFS($D$5206:$D$5305,"&gt;0",$E$5206:$E$5305,"&gt;"&amp;E5244)))</f>
        <v/>
      </c>
      <c r="M5244" s="18">
        <f>IF(D5244="","",IF(AND(K5244&gt;0,L5244=1),"Yes","No"))</f>
        <v/>
      </c>
      <c r="N5244" s="48">
        <f>IF(D5244="","",N5144+F5244)</f>
        <v/>
      </c>
      <c r="O5244" s="47">
        <f>IF(D5244="","",IF(AND(K5244=0,K5144&gt;0),C5244,""))</f>
        <v/>
      </c>
    </row>
    <row r="5245">
      <c r="A5245" s="49">
        <f>IF(B5245="","",DATE(YEAR('Debt Inputs'!$E$2),MONTH('Debt Inputs'!$E$2)+52,1))</f>
        <v/>
      </c>
      <c r="B5245" s="23">
        <f>IF('Debt Inputs'!A45="","",'Debt Inputs'!A45)</f>
        <v/>
      </c>
      <c r="C5245" s="24">
        <f>IF(B5245="","",IFERROR(VLOOKUP(B5245,'Debt Inputs'!$A$6:$M$105,2,FALSE),""))</f>
        <v/>
      </c>
      <c r="D5245" s="50">
        <f>IF(B5245="","",K5145)</f>
        <v/>
      </c>
      <c r="E5245" s="26">
        <f>IF(B5245="","",IFERROR(VLOOKUP(B5245,'Debt Inputs'!$A$6:$M$105,5,FALSE),0))</f>
        <v/>
      </c>
      <c r="F5245" s="50">
        <f>IF(D5245="","",IFERROR(D5245*E5245/12,0))</f>
        <v/>
      </c>
      <c r="G5245" s="50">
        <f>IF(D5245="","",MIN(IFERROR(VLOOKUP(B5245,'Debt Inputs'!$A$6:$M$105,7,FALSE),0),D5245+F5245))</f>
        <v/>
      </c>
      <c r="H5245" s="50">
        <f>IF(D5245="","",IF(L5245=1,MAX(0,'Debt Inputs'!$B$2-SUM($G$5206:$G$5305)),0))</f>
        <v/>
      </c>
      <c r="I5245" s="50">
        <f>IF(D5245="","",MIN(D5245+F5245,G5245+H5245))</f>
        <v/>
      </c>
      <c r="J5245" s="50">
        <f>IF(D5245="","",MIN(D5245,MAX(0,I5245-F5245)))</f>
        <v/>
      </c>
      <c r="K5245" s="50">
        <f>IF(D5245="","",MAX(0,D5245+F5245-I5245))</f>
        <v/>
      </c>
      <c r="L5245" s="23">
        <f>IF(D5245="","",IF(D5245&lt;=0,"",1+COUNTIFS($D$5206:$D$5305,"&gt;0",$E$5206:$E$5305,"&gt;"&amp;E5245)))</f>
        <v/>
      </c>
      <c r="M5245" s="23">
        <f>IF(D5245="","",IF(AND(K5245&gt;0,L5245=1),"Yes","No"))</f>
        <v/>
      </c>
      <c r="N5245" s="50">
        <f>IF(D5245="","",N5145+F5245)</f>
        <v/>
      </c>
      <c r="O5245" s="49">
        <f>IF(D5245="","",IF(AND(K5245=0,K5145&gt;0),C5245,""))</f>
        <v/>
      </c>
    </row>
    <row r="5246">
      <c r="A5246" s="47">
        <f>IF(B5246="","",DATE(YEAR('Debt Inputs'!$E$2),MONTH('Debt Inputs'!$E$2)+52,1))</f>
        <v/>
      </c>
      <c r="B5246" s="18">
        <f>IF('Debt Inputs'!A46="","",'Debt Inputs'!A46)</f>
        <v/>
      </c>
      <c r="C5246" s="19">
        <f>IF(B5246="","",IFERROR(VLOOKUP(B5246,'Debt Inputs'!$A$6:$M$105,2,FALSE),""))</f>
        <v/>
      </c>
      <c r="D5246" s="48">
        <f>IF(B5246="","",K5146)</f>
        <v/>
      </c>
      <c r="E5246" s="21">
        <f>IF(B5246="","",IFERROR(VLOOKUP(B5246,'Debt Inputs'!$A$6:$M$105,5,FALSE),0))</f>
        <v/>
      </c>
      <c r="F5246" s="48">
        <f>IF(D5246="","",IFERROR(D5246*E5246/12,0))</f>
        <v/>
      </c>
      <c r="G5246" s="48">
        <f>IF(D5246="","",MIN(IFERROR(VLOOKUP(B5246,'Debt Inputs'!$A$6:$M$105,7,FALSE),0),D5246+F5246))</f>
        <v/>
      </c>
      <c r="H5246" s="48">
        <f>IF(D5246="","",IF(L5246=1,MAX(0,'Debt Inputs'!$B$2-SUM($G$5206:$G$5305)),0))</f>
        <v/>
      </c>
      <c r="I5246" s="48">
        <f>IF(D5246="","",MIN(D5246+F5246,G5246+H5246))</f>
        <v/>
      </c>
      <c r="J5246" s="48">
        <f>IF(D5246="","",MIN(D5246,MAX(0,I5246-F5246)))</f>
        <v/>
      </c>
      <c r="K5246" s="48">
        <f>IF(D5246="","",MAX(0,D5246+F5246-I5246))</f>
        <v/>
      </c>
      <c r="L5246" s="18">
        <f>IF(D5246="","",IF(D5246&lt;=0,"",1+COUNTIFS($D$5206:$D$5305,"&gt;0",$E$5206:$E$5305,"&gt;"&amp;E5246)))</f>
        <v/>
      </c>
      <c r="M5246" s="18">
        <f>IF(D5246="","",IF(AND(K5246&gt;0,L5246=1),"Yes","No"))</f>
        <v/>
      </c>
      <c r="N5246" s="48">
        <f>IF(D5246="","",N5146+F5246)</f>
        <v/>
      </c>
      <c r="O5246" s="47">
        <f>IF(D5246="","",IF(AND(K5246=0,K5146&gt;0),C5246,""))</f>
        <v/>
      </c>
    </row>
    <row r="5247">
      <c r="A5247" s="49">
        <f>IF(B5247="","",DATE(YEAR('Debt Inputs'!$E$2),MONTH('Debt Inputs'!$E$2)+52,1))</f>
        <v/>
      </c>
      <c r="B5247" s="23">
        <f>IF('Debt Inputs'!A47="","",'Debt Inputs'!A47)</f>
        <v/>
      </c>
      <c r="C5247" s="24">
        <f>IF(B5247="","",IFERROR(VLOOKUP(B5247,'Debt Inputs'!$A$6:$M$105,2,FALSE),""))</f>
        <v/>
      </c>
      <c r="D5247" s="50">
        <f>IF(B5247="","",K5147)</f>
        <v/>
      </c>
      <c r="E5247" s="26">
        <f>IF(B5247="","",IFERROR(VLOOKUP(B5247,'Debt Inputs'!$A$6:$M$105,5,FALSE),0))</f>
        <v/>
      </c>
      <c r="F5247" s="50">
        <f>IF(D5247="","",IFERROR(D5247*E5247/12,0))</f>
        <v/>
      </c>
      <c r="G5247" s="50">
        <f>IF(D5247="","",MIN(IFERROR(VLOOKUP(B5247,'Debt Inputs'!$A$6:$M$105,7,FALSE),0),D5247+F5247))</f>
        <v/>
      </c>
      <c r="H5247" s="50">
        <f>IF(D5247="","",IF(L5247=1,MAX(0,'Debt Inputs'!$B$2-SUM($G$5206:$G$5305)),0))</f>
        <v/>
      </c>
      <c r="I5247" s="50">
        <f>IF(D5247="","",MIN(D5247+F5247,G5247+H5247))</f>
        <v/>
      </c>
      <c r="J5247" s="50">
        <f>IF(D5247="","",MIN(D5247,MAX(0,I5247-F5247)))</f>
        <v/>
      </c>
      <c r="K5247" s="50">
        <f>IF(D5247="","",MAX(0,D5247+F5247-I5247))</f>
        <v/>
      </c>
      <c r="L5247" s="23">
        <f>IF(D5247="","",IF(D5247&lt;=0,"",1+COUNTIFS($D$5206:$D$5305,"&gt;0",$E$5206:$E$5305,"&gt;"&amp;E5247)))</f>
        <v/>
      </c>
      <c r="M5247" s="23">
        <f>IF(D5247="","",IF(AND(K5247&gt;0,L5247=1),"Yes","No"))</f>
        <v/>
      </c>
      <c r="N5247" s="50">
        <f>IF(D5247="","",N5147+F5247)</f>
        <v/>
      </c>
      <c r="O5247" s="49">
        <f>IF(D5247="","",IF(AND(K5247=0,K5147&gt;0),C5247,""))</f>
        <v/>
      </c>
    </row>
    <row r="5248">
      <c r="A5248" s="47">
        <f>IF(B5248="","",DATE(YEAR('Debt Inputs'!$E$2),MONTH('Debt Inputs'!$E$2)+52,1))</f>
        <v/>
      </c>
      <c r="B5248" s="18">
        <f>IF('Debt Inputs'!A48="","",'Debt Inputs'!A48)</f>
        <v/>
      </c>
      <c r="C5248" s="19">
        <f>IF(B5248="","",IFERROR(VLOOKUP(B5248,'Debt Inputs'!$A$6:$M$105,2,FALSE),""))</f>
        <v/>
      </c>
      <c r="D5248" s="48">
        <f>IF(B5248="","",K5148)</f>
        <v/>
      </c>
      <c r="E5248" s="21">
        <f>IF(B5248="","",IFERROR(VLOOKUP(B5248,'Debt Inputs'!$A$6:$M$105,5,FALSE),0))</f>
        <v/>
      </c>
      <c r="F5248" s="48">
        <f>IF(D5248="","",IFERROR(D5248*E5248/12,0))</f>
        <v/>
      </c>
      <c r="G5248" s="48">
        <f>IF(D5248="","",MIN(IFERROR(VLOOKUP(B5248,'Debt Inputs'!$A$6:$M$105,7,FALSE),0),D5248+F5248))</f>
        <v/>
      </c>
      <c r="H5248" s="48">
        <f>IF(D5248="","",IF(L5248=1,MAX(0,'Debt Inputs'!$B$2-SUM($G$5206:$G$5305)),0))</f>
        <v/>
      </c>
      <c r="I5248" s="48">
        <f>IF(D5248="","",MIN(D5248+F5248,G5248+H5248))</f>
        <v/>
      </c>
      <c r="J5248" s="48">
        <f>IF(D5248="","",MIN(D5248,MAX(0,I5248-F5248)))</f>
        <v/>
      </c>
      <c r="K5248" s="48">
        <f>IF(D5248="","",MAX(0,D5248+F5248-I5248))</f>
        <v/>
      </c>
      <c r="L5248" s="18">
        <f>IF(D5248="","",IF(D5248&lt;=0,"",1+COUNTIFS($D$5206:$D$5305,"&gt;0",$E$5206:$E$5305,"&gt;"&amp;E5248)))</f>
        <v/>
      </c>
      <c r="M5248" s="18">
        <f>IF(D5248="","",IF(AND(K5248&gt;0,L5248=1),"Yes","No"))</f>
        <v/>
      </c>
      <c r="N5248" s="48">
        <f>IF(D5248="","",N5148+F5248)</f>
        <v/>
      </c>
      <c r="O5248" s="47">
        <f>IF(D5248="","",IF(AND(K5248=0,K5148&gt;0),C5248,""))</f>
        <v/>
      </c>
    </row>
    <row r="5249">
      <c r="A5249" s="49">
        <f>IF(B5249="","",DATE(YEAR('Debt Inputs'!$E$2),MONTH('Debt Inputs'!$E$2)+52,1))</f>
        <v/>
      </c>
      <c r="B5249" s="23">
        <f>IF('Debt Inputs'!A49="","",'Debt Inputs'!A49)</f>
        <v/>
      </c>
      <c r="C5249" s="24">
        <f>IF(B5249="","",IFERROR(VLOOKUP(B5249,'Debt Inputs'!$A$6:$M$105,2,FALSE),""))</f>
        <v/>
      </c>
      <c r="D5249" s="50">
        <f>IF(B5249="","",K5149)</f>
        <v/>
      </c>
      <c r="E5249" s="26">
        <f>IF(B5249="","",IFERROR(VLOOKUP(B5249,'Debt Inputs'!$A$6:$M$105,5,FALSE),0))</f>
        <v/>
      </c>
      <c r="F5249" s="50">
        <f>IF(D5249="","",IFERROR(D5249*E5249/12,0))</f>
        <v/>
      </c>
      <c r="G5249" s="50">
        <f>IF(D5249="","",MIN(IFERROR(VLOOKUP(B5249,'Debt Inputs'!$A$6:$M$105,7,FALSE),0),D5249+F5249))</f>
        <v/>
      </c>
      <c r="H5249" s="50">
        <f>IF(D5249="","",IF(L5249=1,MAX(0,'Debt Inputs'!$B$2-SUM($G$5206:$G$5305)),0))</f>
        <v/>
      </c>
      <c r="I5249" s="50">
        <f>IF(D5249="","",MIN(D5249+F5249,G5249+H5249))</f>
        <v/>
      </c>
      <c r="J5249" s="50">
        <f>IF(D5249="","",MIN(D5249,MAX(0,I5249-F5249)))</f>
        <v/>
      </c>
      <c r="K5249" s="50">
        <f>IF(D5249="","",MAX(0,D5249+F5249-I5249))</f>
        <v/>
      </c>
      <c r="L5249" s="23">
        <f>IF(D5249="","",IF(D5249&lt;=0,"",1+COUNTIFS($D$5206:$D$5305,"&gt;0",$E$5206:$E$5305,"&gt;"&amp;E5249)))</f>
        <v/>
      </c>
      <c r="M5249" s="23">
        <f>IF(D5249="","",IF(AND(K5249&gt;0,L5249=1),"Yes","No"))</f>
        <v/>
      </c>
      <c r="N5249" s="50">
        <f>IF(D5249="","",N5149+F5249)</f>
        <v/>
      </c>
      <c r="O5249" s="49">
        <f>IF(D5249="","",IF(AND(K5249=0,K5149&gt;0),C5249,""))</f>
        <v/>
      </c>
    </row>
    <row r="5250">
      <c r="A5250" s="47">
        <f>IF(B5250="","",DATE(YEAR('Debt Inputs'!$E$2),MONTH('Debt Inputs'!$E$2)+52,1))</f>
        <v/>
      </c>
      <c r="B5250" s="18">
        <f>IF('Debt Inputs'!A50="","",'Debt Inputs'!A50)</f>
        <v/>
      </c>
      <c r="C5250" s="19">
        <f>IF(B5250="","",IFERROR(VLOOKUP(B5250,'Debt Inputs'!$A$6:$M$105,2,FALSE),""))</f>
        <v/>
      </c>
      <c r="D5250" s="48">
        <f>IF(B5250="","",K5150)</f>
        <v/>
      </c>
      <c r="E5250" s="21">
        <f>IF(B5250="","",IFERROR(VLOOKUP(B5250,'Debt Inputs'!$A$6:$M$105,5,FALSE),0))</f>
        <v/>
      </c>
      <c r="F5250" s="48">
        <f>IF(D5250="","",IFERROR(D5250*E5250/12,0))</f>
        <v/>
      </c>
      <c r="G5250" s="48">
        <f>IF(D5250="","",MIN(IFERROR(VLOOKUP(B5250,'Debt Inputs'!$A$6:$M$105,7,FALSE),0),D5250+F5250))</f>
        <v/>
      </c>
      <c r="H5250" s="48">
        <f>IF(D5250="","",IF(L5250=1,MAX(0,'Debt Inputs'!$B$2-SUM($G$5206:$G$5305)),0))</f>
        <v/>
      </c>
      <c r="I5250" s="48">
        <f>IF(D5250="","",MIN(D5250+F5250,G5250+H5250))</f>
        <v/>
      </c>
      <c r="J5250" s="48">
        <f>IF(D5250="","",MIN(D5250,MAX(0,I5250-F5250)))</f>
        <v/>
      </c>
      <c r="K5250" s="48">
        <f>IF(D5250="","",MAX(0,D5250+F5250-I5250))</f>
        <v/>
      </c>
      <c r="L5250" s="18">
        <f>IF(D5250="","",IF(D5250&lt;=0,"",1+COUNTIFS($D$5206:$D$5305,"&gt;0",$E$5206:$E$5305,"&gt;"&amp;E5250)))</f>
        <v/>
      </c>
      <c r="M5250" s="18">
        <f>IF(D5250="","",IF(AND(K5250&gt;0,L5250=1),"Yes","No"))</f>
        <v/>
      </c>
      <c r="N5250" s="48">
        <f>IF(D5250="","",N5150+F5250)</f>
        <v/>
      </c>
      <c r="O5250" s="47">
        <f>IF(D5250="","",IF(AND(K5250=0,K5150&gt;0),C5250,""))</f>
        <v/>
      </c>
    </row>
    <row r="5251">
      <c r="A5251" s="49">
        <f>IF(B5251="","",DATE(YEAR('Debt Inputs'!$E$2),MONTH('Debt Inputs'!$E$2)+52,1))</f>
        <v/>
      </c>
      <c r="B5251" s="23">
        <f>IF('Debt Inputs'!A51="","",'Debt Inputs'!A51)</f>
        <v/>
      </c>
      <c r="C5251" s="24">
        <f>IF(B5251="","",IFERROR(VLOOKUP(B5251,'Debt Inputs'!$A$6:$M$105,2,FALSE),""))</f>
        <v/>
      </c>
      <c r="D5251" s="50">
        <f>IF(B5251="","",K5151)</f>
        <v/>
      </c>
      <c r="E5251" s="26">
        <f>IF(B5251="","",IFERROR(VLOOKUP(B5251,'Debt Inputs'!$A$6:$M$105,5,FALSE),0))</f>
        <v/>
      </c>
      <c r="F5251" s="50">
        <f>IF(D5251="","",IFERROR(D5251*E5251/12,0))</f>
        <v/>
      </c>
      <c r="G5251" s="50">
        <f>IF(D5251="","",MIN(IFERROR(VLOOKUP(B5251,'Debt Inputs'!$A$6:$M$105,7,FALSE),0),D5251+F5251))</f>
        <v/>
      </c>
      <c r="H5251" s="50">
        <f>IF(D5251="","",IF(L5251=1,MAX(0,'Debt Inputs'!$B$2-SUM($G$5206:$G$5305)),0))</f>
        <v/>
      </c>
      <c r="I5251" s="50">
        <f>IF(D5251="","",MIN(D5251+F5251,G5251+H5251))</f>
        <v/>
      </c>
      <c r="J5251" s="50">
        <f>IF(D5251="","",MIN(D5251,MAX(0,I5251-F5251)))</f>
        <v/>
      </c>
      <c r="K5251" s="50">
        <f>IF(D5251="","",MAX(0,D5251+F5251-I5251))</f>
        <v/>
      </c>
      <c r="L5251" s="23">
        <f>IF(D5251="","",IF(D5251&lt;=0,"",1+COUNTIFS($D$5206:$D$5305,"&gt;0",$E$5206:$E$5305,"&gt;"&amp;E5251)))</f>
        <v/>
      </c>
      <c r="M5251" s="23">
        <f>IF(D5251="","",IF(AND(K5251&gt;0,L5251=1),"Yes","No"))</f>
        <v/>
      </c>
      <c r="N5251" s="50">
        <f>IF(D5251="","",N5151+F5251)</f>
        <v/>
      </c>
      <c r="O5251" s="49">
        <f>IF(D5251="","",IF(AND(K5251=0,K5151&gt;0),C5251,""))</f>
        <v/>
      </c>
    </row>
    <row r="5252">
      <c r="A5252" s="47">
        <f>IF(B5252="","",DATE(YEAR('Debt Inputs'!$E$2),MONTH('Debt Inputs'!$E$2)+52,1))</f>
        <v/>
      </c>
      <c r="B5252" s="18">
        <f>IF('Debt Inputs'!A52="","",'Debt Inputs'!A52)</f>
        <v/>
      </c>
      <c r="C5252" s="19">
        <f>IF(B5252="","",IFERROR(VLOOKUP(B5252,'Debt Inputs'!$A$6:$M$105,2,FALSE),""))</f>
        <v/>
      </c>
      <c r="D5252" s="48">
        <f>IF(B5252="","",K5152)</f>
        <v/>
      </c>
      <c r="E5252" s="21">
        <f>IF(B5252="","",IFERROR(VLOOKUP(B5252,'Debt Inputs'!$A$6:$M$105,5,FALSE),0))</f>
        <v/>
      </c>
      <c r="F5252" s="48">
        <f>IF(D5252="","",IFERROR(D5252*E5252/12,0))</f>
        <v/>
      </c>
      <c r="G5252" s="48">
        <f>IF(D5252="","",MIN(IFERROR(VLOOKUP(B5252,'Debt Inputs'!$A$6:$M$105,7,FALSE),0),D5252+F5252))</f>
        <v/>
      </c>
      <c r="H5252" s="48">
        <f>IF(D5252="","",IF(L5252=1,MAX(0,'Debt Inputs'!$B$2-SUM($G$5206:$G$5305)),0))</f>
        <v/>
      </c>
      <c r="I5252" s="48">
        <f>IF(D5252="","",MIN(D5252+F5252,G5252+H5252))</f>
        <v/>
      </c>
      <c r="J5252" s="48">
        <f>IF(D5252="","",MIN(D5252,MAX(0,I5252-F5252)))</f>
        <v/>
      </c>
      <c r="K5252" s="48">
        <f>IF(D5252="","",MAX(0,D5252+F5252-I5252))</f>
        <v/>
      </c>
      <c r="L5252" s="18">
        <f>IF(D5252="","",IF(D5252&lt;=0,"",1+COUNTIFS($D$5206:$D$5305,"&gt;0",$E$5206:$E$5305,"&gt;"&amp;E5252)))</f>
        <v/>
      </c>
      <c r="M5252" s="18">
        <f>IF(D5252="","",IF(AND(K5252&gt;0,L5252=1),"Yes","No"))</f>
        <v/>
      </c>
      <c r="N5252" s="48">
        <f>IF(D5252="","",N5152+F5252)</f>
        <v/>
      </c>
      <c r="O5252" s="47">
        <f>IF(D5252="","",IF(AND(K5252=0,K5152&gt;0),C5252,""))</f>
        <v/>
      </c>
    </row>
    <row r="5253">
      <c r="A5253" s="49">
        <f>IF(B5253="","",DATE(YEAR('Debt Inputs'!$E$2),MONTH('Debt Inputs'!$E$2)+52,1))</f>
        <v/>
      </c>
      <c r="B5253" s="23">
        <f>IF('Debt Inputs'!A53="","",'Debt Inputs'!A53)</f>
        <v/>
      </c>
      <c r="C5253" s="24">
        <f>IF(B5253="","",IFERROR(VLOOKUP(B5253,'Debt Inputs'!$A$6:$M$105,2,FALSE),""))</f>
        <v/>
      </c>
      <c r="D5253" s="50">
        <f>IF(B5253="","",K5153)</f>
        <v/>
      </c>
      <c r="E5253" s="26">
        <f>IF(B5253="","",IFERROR(VLOOKUP(B5253,'Debt Inputs'!$A$6:$M$105,5,FALSE),0))</f>
        <v/>
      </c>
      <c r="F5253" s="50">
        <f>IF(D5253="","",IFERROR(D5253*E5253/12,0))</f>
        <v/>
      </c>
      <c r="G5253" s="50">
        <f>IF(D5253="","",MIN(IFERROR(VLOOKUP(B5253,'Debt Inputs'!$A$6:$M$105,7,FALSE),0),D5253+F5253))</f>
        <v/>
      </c>
      <c r="H5253" s="50">
        <f>IF(D5253="","",IF(L5253=1,MAX(0,'Debt Inputs'!$B$2-SUM($G$5206:$G$5305)),0))</f>
        <v/>
      </c>
      <c r="I5253" s="50">
        <f>IF(D5253="","",MIN(D5253+F5253,G5253+H5253))</f>
        <v/>
      </c>
      <c r="J5253" s="50">
        <f>IF(D5253="","",MIN(D5253,MAX(0,I5253-F5253)))</f>
        <v/>
      </c>
      <c r="K5253" s="50">
        <f>IF(D5253="","",MAX(0,D5253+F5253-I5253))</f>
        <v/>
      </c>
      <c r="L5253" s="23">
        <f>IF(D5253="","",IF(D5253&lt;=0,"",1+COUNTIFS($D$5206:$D$5305,"&gt;0",$E$5206:$E$5305,"&gt;"&amp;E5253)))</f>
        <v/>
      </c>
      <c r="M5253" s="23">
        <f>IF(D5253="","",IF(AND(K5253&gt;0,L5253=1),"Yes","No"))</f>
        <v/>
      </c>
      <c r="N5253" s="50">
        <f>IF(D5253="","",N5153+F5253)</f>
        <v/>
      </c>
      <c r="O5253" s="49">
        <f>IF(D5253="","",IF(AND(K5253=0,K5153&gt;0),C5253,""))</f>
        <v/>
      </c>
    </row>
    <row r="5254">
      <c r="A5254" s="47">
        <f>IF(B5254="","",DATE(YEAR('Debt Inputs'!$E$2),MONTH('Debt Inputs'!$E$2)+52,1))</f>
        <v/>
      </c>
      <c r="B5254" s="18">
        <f>IF('Debt Inputs'!A54="","",'Debt Inputs'!A54)</f>
        <v/>
      </c>
      <c r="C5254" s="19">
        <f>IF(B5254="","",IFERROR(VLOOKUP(B5254,'Debt Inputs'!$A$6:$M$105,2,FALSE),""))</f>
        <v/>
      </c>
      <c r="D5254" s="48">
        <f>IF(B5254="","",K5154)</f>
        <v/>
      </c>
      <c r="E5254" s="21">
        <f>IF(B5254="","",IFERROR(VLOOKUP(B5254,'Debt Inputs'!$A$6:$M$105,5,FALSE),0))</f>
        <v/>
      </c>
      <c r="F5254" s="48">
        <f>IF(D5254="","",IFERROR(D5254*E5254/12,0))</f>
        <v/>
      </c>
      <c r="G5254" s="48">
        <f>IF(D5254="","",MIN(IFERROR(VLOOKUP(B5254,'Debt Inputs'!$A$6:$M$105,7,FALSE),0),D5254+F5254))</f>
        <v/>
      </c>
      <c r="H5254" s="48">
        <f>IF(D5254="","",IF(L5254=1,MAX(0,'Debt Inputs'!$B$2-SUM($G$5206:$G$5305)),0))</f>
        <v/>
      </c>
      <c r="I5254" s="48">
        <f>IF(D5254="","",MIN(D5254+F5254,G5254+H5254))</f>
        <v/>
      </c>
      <c r="J5254" s="48">
        <f>IF(D5254="","",MIN(D5254,MAX(0,I5254-F5254)))</f>
        <v/>
      </c>
      <c r="K5254" s="48">
        <f>IF(D5254="","",MAX(0,D5254+F5254-I5254))</f>
        <v/>
      </c>
      <c r="L5254" s="18">
        <f>IF(D5254="","",IF(D5254&lt;=0,"",1+COUNTIFS($D$5206:$D$5305,"&gt;0",$E$5206:$E$5305,"&gt;"&amp;E5254)))</f>
        <v/>
      </c>
      <c r="M5254" s="18">
        <f>IF(D5254="","",IF(AND(K5254&gt;0,L5254=1),"Yes","No"))</f>
        <v/>
      </c>
      <c r="N5254" s="48">
        <f>IF(D5254="","",N5154+F5254)</f>
        <v/>
      </c>
      <c r="O5254" s="47">
        <f>IF(D5254="","",IF(AND(K5254=0,K5154&gt;0),C5254,""))</f>
        <v/>
      </c>
    </row>
    <row r="5255">
      <c r="A5255" s="49">
        <f>IF(B5255="","",DATE(YEAR('Debt Inputs'!$E$2),MONTH('Debt Inputs'!$E$2)+52,1))</f>
        <v/>
      </c>
      <c r="B5255" s="23">
        <f>IF('Debt Inputs'!A55="","",'Debt Inputs'!A55)</f>
        <v/>
      </c>
      <c r="C5255" s="24">
        <f>IF(B5255="","",IFERROR(VLOOKUP(B5255,'Debt Inputs'!$A$6:$M$105,2,FALSE),""))</f>
        <v/>
      </c>
      <c r="D5255" s="50">
        <f>IF(B5255="","",K5155)</f>
        <v/>
      </c>
      <c r="E5255" s="26">
        <f>IF(B5255="","",IFERROR(VLOOKUP(B5255,'Debt Inputs'!$A$6:$M$105,5,FALSE),0))</f>
        <v/>
      </c>
      <c r="F5255" s="50">
        <f>IF(D5255="","",IFERROR(D5255*E5255/12,0))</f>
        <v/>
      </c>
      <c r="G5255" s="50">
        <f>IF(D5255="","",MIN(IFERROR(VLOOKUP(B5255,'Debt Inputs'!$A$6:$M$105,7,FALSE),0),D5255+F5255))</f>
        <v/>
      </c>
      <c r="H5255" s="50">
        <f>IF(D5255="","",IF(L5255=1,MAX(0,'Debt Inputs'!$B$2-SUM($G$5206:$G$5305)),0))</f>
        <v/>
      </c>
      <c r="I5255" s="50">
        <f>IF(D5255="","",MIN(D5255+F5255,G5255+H5255))</f>
        <v/>
      </c>
      <c r="J5255" s="50">
        <f>IF(D5255="","",MIN(D5255,MAX(0,I5255-F5255)))</f>
        <v/>
      </c>
      <c r="K5255" s="50">
        <f>IF(D5255="","",MAX(0,D5255+F5255-I5255))</f>
        <v/>
      </c>
      <c r="L5255" s="23">
        <f>IF(D5255="","",IF(D5255&lt;=0,"",1+COUNTIFS($D$5206:$D$5305,"&gt;0",$E$5206:$E$5305,"&gt;"&amp;E5255)))</f>
        <v/>
      </c>
      <c r="M5255" s="23">
        <f>IF(D5255="","",IF(AND(K5255&gt;0,L5255=1),"Yes","No"))</f>
        <v/>
      </c>
      <c r="N5255" s="50">
        <f>IF(D5255="","",N5155+F5255)</f>
        <v/>
      </c>
      <c r="O5255" s="49">
        <f>IF(D5255="","",IF(AND(K5255=0,K5155&gt;0),C5255,""))</f>
        <v/>
      </c>
    </row>
    <row r="5256">
      <c r="A5256" s="47">
        <f>IF(B5256="","",DATE(YEAR('Debt Inputs'!$E$2),MONTH('Debt Inputs'!$E$2)+52,1))</f>
        <v/>
      </c>
      <c r="B5256" s="18">
        <f>IF('Debt Inputs'!A56="","",'Debt Inputs'!A56)</f>
        <v/>
      </c>
      <c r="C5256" s="19">
        <f>IF(B5256="","",IFERROR(VLOOKUP(B5256,'Debt Inputs'!$A$6:$M$105,2,FALSE),""))</f>
        <v/>
      </c>
      <c r="D5256" s="48">
        <f>IF(B5256="","",K5156)</f>
        <v/>
      </c>
      <c r="E5256" s="21">
        <f>IF(B5256="","",IFERROR(VLOOKUP(B5256,'Debt Inputs'!$A$6:$M$105,5,FALSE),0))</f>
        <v/>
      </c>
      <c r="F5256" s="48">
        <f>IF(D5256="","",IFERROR(D5256*E5256/12,0))</f>
        <v/>
      </c>
      <c r="G5256" s="48">
        <f>IF(D5256="","",MIN(IFERROR(VLOOKUP(B5256,'Debt Inputs'!$A$6:$M$105,7,FALSE),0),D5256+F5256))</f>
        <v/>
      </c>
      <c r="H5256" s="48">
        <f>IF(D5256="","",IF(L5256=1,MAX(0,'Debt Inputs'!$B$2-SUM($G$5206:$G$5305)),0))</f>
        <v/>
      </c>
      <c r="I5256" s="48">
        <f>IF(D5256="","",MIN(D5256+F5256,G5256+H5256))</f>
        <v/>
      </c>
      <c r="J5256" s="48">
        <f>IF(D5256="","",MIN(D5256,MAX(0,I5256-F5256)))</f>
        <v/>
      </c>
      <c r="K5256" s="48">
        <f>IF(D5256="","",MAX(0,D5256+F5256-I5256))</f>
        <v/>
      </c>
      <c r="L5256" s="18">
        <f>IF(D5256="","",IF(D5256&lt;=0,"",1+COUNTIFS($D$5206:$D$5305,"&gt;0",$E$5206:$E$5305,"&gt;"&amp;E5256)))</f>
        <v/>
      </c>
      <c r="M5256" s="18">
        <f>IF(D5256="","",IF(AND(K5256&gt;0,L5256=1),"Yes","No"))</f>
        <v/>
      </c>
      <c r="N5256" s="48">
        <f>IF(D5256="","",N5156+F5256)</f>
        <v/>
      </c>
      <c r="O5256" s="47">
        <f>IF(D5256="","",IF(AND(K5256=0,K5156&gt;0),C5256,""))</f>
        <v/>
      </c>
    </row>
    <row r="5257">
      <c r="A5257" s="49">
        <f>IF(B5257="","",DATE(YEAR('Debt Inputs'!$E$2),MONTH('Debt Inputs'!$E$2)+52,1))</f>
        <v/>
      </c>
      <c r="B5257" s="23">
        <f>IF('Debt Inputs'!A57="","",'Debt Inputs'!A57)</f>
        <v/>
      </c>
      <c r="C5257" s="24">
        <f>IF(B5257="","",IFERROR(VLOOKUP(B5257,'Debt Inputs'!$A$6:$M$105,2,FALSE),""))</f>
        <v/>
      </c>
      <c r="D5257" s="50">
        <f>IF(B5257="","",K5157)</f>
        <v/>
      </c>
      <c r="E5257" s="26">
        <f>IF(B5257="","",IFERROR(VLOOKUP(B5257,'Debt Inputs'!$A$6:$M$105,5,FALSE),0))</f>
        <v/>
      </c>
      <c r="F5257" s="50">
        <f>IF(D5257="","",IFERROR(D5257*E5257/12,0))</f>
        <v/>
      </c>
      <c r="G5257" s="50">
        <f>IF(D5257="","",MIN(IFERROR(VLOOKUP(B5257,'Debt Inputs'!$A$6:$M$105,7,FALSE),0),D5257+F5257))</f>
        <v/>
      </c>
      <c r="H5257" s="50">
        <f>IF(D5257="","",IF(L5257=1,MAX(0,'Debt Inputs'!$B$2-SUM($G$5206:$G$5305)),0))</f>
        <v/>
      </c>
      <c r="I5257" s="50">
        <f>IF(D5257="","",MIN(D5257+F5257,G5257+H5257))</f>
        <v/>
      </c>
      <c r="J5257" s="50">
        <f>IF(D5257="","",MIN(D5257,MAX(0,I5257-F5257)))</f>
        <v/>
      </c>
      <c r="K5257" s="50">
        <f>IF(D5257="","",MAX(0,D5257+F5257-I5257))</f>
        <v/>
      </c>
      <c r="L5257" s="23">
        <f>IF(D5257="","",IF(D5257&lt;=0,"",1+COUNTIFS($D$5206:$D$5305,"&gt;0",$E$5206:$E$5305,"&gt;"&amp;E5257)))</f>
        <v/>
      </c>
      <c r="M5257" s="23">
        <f>IF(D5257="","",IF(AND(K5257&gt;0,L5257=1),"Yes","No"))</f>
        <v/>
      </c>
      <c r="N5257" s="50">
        <f>IF(D5257="","",N5157+F5257)</f>
        <v/>
      </c>
      <c r="O5257" s="49">
        <f>IF(D5257="","",IF(AND(K5257=0,K5157&gt;0),C5257,""))</f>
        <v/>
      </c>
    </row>
    <row r="5258">
      <c r="A5258" s="47">
        <f>IF(B5258="","",DATE(YEAR('Debt Inputs'!$E$2),MONTH('Debt Inputs'!$E$2)+52,1))</f>
        <v/>
      </c>
      <c r="B5258" s="18">
        <f>IF('Debt Inputs'!A58="","",'Debt Inputs'!A58)</f>
        <v/>
      </c>
      <c r="C5258" s="19">
        <f>IF(B5258="","",IFERROR(VLOOKUP(B5258,'Debt Inputs'!$A$6:$M$105,2,FALSE),""))</f>
        <v/>
      </c>
      <c r="D5258" s="48">
        <f>IF(B5258="","",K5158)</f>
        <v/>
      </c>
      <c r="E5258" s="21">
        <f>IF(B5258="","",IFERROR(VLOOKUP(B5258,'Debt Inputs'!$A$6:$M$105,5,FALSE),0))</f>
        <v/>
      </c>
      <c r="F5258" s="48">
        <f>IF(D5258="","",IFERROR(D5258*E5258/12,0))</f>
        <v/>
      </c>
      <c r="G5258" s="48">
        <f>IF(D5258="","",MIN(IFERROR(VLOOKUP(B5258,'Debt Inputs'!$A$6:$M$105,7,FALSE),0),D5258+F5258))</f>
        <v/>
      </c>
      <c r="H5258" s="48">
        <f>IF(D5258="","",IF(L5258=1,MAX(0,'Debt Inputs'!$B$2-SUM($G$5206:$G$5305)),0))</f>
        <v/>
      </c>
      <c r="I5258" s="48">
        <f>IF(D5258="","",MIN(D5258+F5258,G5258+H5258))</f>
        <v/>
      </c>
      <c r="J5258" s="48">
        <f>IF(D5258="","",MIN(D5258,MAX(0,I5258-F5258)))</f>
        <v/>
      </c>
      <c r="K5258" s="48">
        <f>IF(D5258="","",MAX(0,D5258+F5258-I5258))</f>
        <v/>
      </c>
      <c r="L5258" s="18">
        <f>IF(D5258="","",IF(D5258&lt;=0,"",1+COUNTIFS($D$5206:$D$5305,"&gt;0",$E$5206:$E$5305,"&gt;"&amp;E5258)))</f>
        <v/>
      </c>
      <c r="M5258" s="18">
        <f>IF(D5258="","",IF(AND(K5258&gt;0,L5258=1),"Yes","No"))</f>
        <v/>
      </c>
      <c r="N5258" s="48">
        <f>IF(D5258="","",N5158+F5258)</f>
        <v/>
      </c>
      <c r="O5258" s="47">
        <f>IF(D5258="","",IF(AND(K5258=0,K5158&gt;0),C5258,""))</f>
        <v/>
      </c>
    </row>
    <row r="5259">
      <c r="A5259" s="49">
        <f>IF(B5259="","",DATE(YEAR('Debt Inputs'!$E$2),MONTH('Debt Inputs'!$E$2)+52,1))</f>
        <v/>
      </c>
      <c r="B5259" s="23">
        <f>IF('Debt Inputs'!A59="","",'Debt Inputs'!A59)</f>
        <v/>
      </c>
      <c r="C5259" s="24">
        <f>IF(B5259="","",IFERROR(VLOOKUP(B5259,'Debt Inputs'!$A$6:$M$105,2,FALSE),""))</f>
        <v/>
      </c>
      <c r="D5259" s="50">
        <f>IF(B5259="","",K5159)</f>
        <v/>
      </c>
      <c r="E5259" s="26">
        <f>IF(B5259="","",IFERROR(VLOOKUP(B5259,'Debt Inputs'!$A$6:$M$105,5,FALSE),0))</f>
        <v/>
      </c>
      <c r="F5259" s="50">
        <f>IF(D5259="","",IFERROR(D5259*E5259/12,0))</f>
        <v/>
      </c>
      <c r="G5259" s="50">
        <f>IF(D5259="","",MIN(IFERROR(VLOOKUP(B5259,'Debt Inputs'!$A$6:$M$105,7,FALSE),0),D5259+F5259))</f>
        <v/>
      </c>
      <c r="H5259" s="50">
        <f>IF(D5259="","",IF(L5259=1,MAX(0,'Debt Inputs'!$B$2-SUM($G$5206:$G$5305)),0))</f>
        <v/>
      </c>
      <c r="I5259" s="50">
        <f>IF(D5259="","",MIN(D5259+F5259,G5259+H5259))</f>
        <v/>
      </c>
      <c r="J5259" s="50">
        <f>IF(D5259="","",MIN(D5259,MAX(0,I5259-F5259)))</f>
        <v/>
      </c>
      <c r="K5259" s="50">
        <f>IF(D5259="","",MAX(0,D5259+F5259-I5259))</f>
        <v/>
      </c>
      <c r="L5259" s="23">
        <f>IF(D5259="","",IF(D5259&lt;=0,"",1+COUNTIFS($D$5206:$D$5305,"&gt;0",$E$5206:$E$5305,"&gt;"&amp;E5259)))</f>
        <v/>
      </c>
      <c r="M5259" s="23">
        <f>IF(D5259="","",IF(AND(K5259&gt;0,L5259=1),"Yes","No"))</f>
        <v/>
      </c>
      <c r="N5259" s="50">
        <f>IF(D5259="","",N5159+F5259)</f>
        <v/>
      </c>
      <c r="O5259" s="49">
        <f>IF(D5259="","",IF(AND(K5259=0,K5159&gt;0),C5259,""))</f>
        <v/>
      </c>
    </row>
    <row r="5260">
      <c r="A5260" s="47">
        <f>IF(B5260="","",DATE(YEAR('Debt Inputs'!$E$2),MONTH('Debt Inputs'!$E$2)+52,1))</f>
        <v/>
      </c>
      <c r="B5260" s="18">
        <f>IF('Debt Inputs'!A60="","",'Debt Inputs'!A60)</f>
        <v/>
      </c>
      <c r="C5260" s="19">
        <f>IF(B5260="","",IFERROR(VLOOKUP(B5260,'Debt Inputs'!$A$6:$M$105,2,FALSE),""))</f>
        <v/>
      </c>
      <c r="D5260" s="48">
        <f>IF(B5260="","",K5160)</f>
        <v/>
      </c>
      <c r="E5260" s="21">
        <f>IF(B5260="","",IFERROR(VLOOKUP(B5260,'Debt Inputs'!$A$6:$M$105,5,FALSE),0))</f>
        <v/>
      </c>
      <c r="F5260" s="48">
        <f>IF(D5260="","",IFERROR(D5260*E5260/12,0))</f>
        <v/>
      </c>
      <c r="G5260" s="48">
        <f>IF(D5260="","",MIN(IFERROR(VLOOKUP(B5260,'Debt Inputs'!$A$6:$M$105,7,FALSE),0),D5260+F5260))</f>
        <v/>
      </c>
      <c r="H5260" s="48">
        <f>IF(D5260="","",IF(L5260=1,MAX(0,'Debt Inputs'!$B$2-SUM($G$5206:$G$5305)),0))</f>
        <v/>
      </c>
      <c r="I5260" s="48">
        <f>IF(D5260="","",MIN(D5260+F5260,G5260+H5260))</f>
        <v/>
      </c>
      <c r="J5260" s="48">
        <f>IF(D5260="","",MIN(D5260,MAX(0,I5260-F5260)))</f>
        <v/>
      </c>
      <c r="K5260" s="48">
        <f>IF(D5260="","",MAX(0,D5260+F5260-I5260))</f>
        <v/>
      </c>
      <c r="L5260" s="18">
        <f>IF(D5260="","",IF(D5260&lt;=0,"",1+COUNTIFS($D$5206:$D$5305,"&gt;0",$E$5206:$E$5305,"&gt;"&amp;E5260)))</f>
        <v/>
      </c>
      <c r="M5260" s="18">
        <f>IF(D5260="","",IF(AND(K5260&gt;0,L5260=1),"Yes","No"))</f>
        <v/>
      </c>
      <c r="N5260" s="48">
        <f>IF(D5260="","",N5160+F5260)</f>
        <v/>
      </c>
      <c r="O5260" s="47">
        <f>IF(D5260="","",IF(AND(K5260=0,K5160&gt;0),C5260,""))</f>
        <v/>
      </c>
    </row>
    <row r="5261">
      <c r="A5261" s="49">
        <f>IF(B5261="","",DATE(YEAR('Debt Inputs'!$E$2),MONTH('Debt Inputs'!$E$2)+52,1))</f>
        <v/>
      </c>
      <c r="B5261" s="23">
        <f>IF('Debt Inputs'!A61="","",'Debt Inputs'!A61)</f>
        <v/>
      </c>
      <c r="C5261" s="24">
        <f>IF(B5261="","",IFERROR(VLOOKUP(B5261,'Debt Inputs'!$A$6:$M$105,2,FALSE),""))</f>
        <v/>
      </c>
      <c r="D5261" s="50">
        <f>IF(B5261="","",K5161)</f>
        <v/>
      </c>
      <c r="E5261" s="26">
        <f>IF(B5261="","",IFERROR(VLOOKUP(B5261,'Debt Inputs'!$A$6:$M$105,5,FALSE),0))</f>
        <v/>
      </c>
      <c r="F5261" s="50">
        <f>IF(D5261="","",IFERROR(D5261*E5261/12,0))</f>
        <v/>
      </c>
      <c r="G5261" s="50">
        <f>IF(D5261="","",MIN(IFERROR(VLOOKUP(B5261,'Debt Inputs'!$A$6:$M$105,7,FALSE),0),D5261+F5261))</f>
        <v/>
      </c>
      <c r="H5261" s="50">
        <f>IF(D5261="","",IF(L5261=1,MAX(0,'Debt Inputs'!$B$2-SUM($G$5206:$G$5305)),0))</f>
        <v/>
      </c>
      <c r="I5261" s="50">
        <f>IF(D5261="","",MIN(D5261+F5261,G5261+H5261))</f>
        <v/>
      </c>
      <c r="J5261" s="50">
        <f>IF(D5261="","",MIN(D5261,MAX(0,I5261-F5261)))</f>
        <v/>
      </c>
      <c r="K5261" s="50">
        <f>IF(D5261="","",MAX(0,D5261+F5261-I5261))</f>
        <v/>
      </c>
      <c r="L5261" s="23">
        <f>IF(D5261="","",IF(D5261&lt;=0,"",1+COUNTIFS($D$5206:$D$5305,"&gt;0",$E$5206:$E$5305,"&gt;"&amp;E5261)))</f>
        <v/>
      </c>
      <c r="M5261" s="23">
        <f>IF(D5261="","",IF(AND(K5261&gt;0,L5261=1),"Yes","No"))</f>
        <v/>
      </c>
      <c r="N5261" s="50">
        <f>IF(D5261="","",N5161+F5261)</f>
        <v/>
      </c>
      <c r="O5261" s="49">
        <f>IF(D5261="","",IF(AND(K5261=0,K5161&gt;0),C5261,""))</f>
        <v/>
      </c>
    </row>
    <row r="5262">
      <c r="A5262" s="47">
        <f>IF(B5262="","",DATE(YEAR('Debt Inputs'!$E$2),MONTH('Debt Inputs'!$E$2)+52,1))</f>
        <v/>
      </c>
      <c r="B5262" s="18">
        <f>IF('Debt Inputs'!A62="","",'Debt Inputs'!A62)</f>
        <v/>
      </c>
      <c r="C5262" s="19">
        <f>IF(B5262="","",IFERROR(VLOOKUP(B5262,'Debt Inputs'!$A$6:$M$105,2,FALSE),""))</f>
        <v/>
      </c>
      <c r="D5262" s="48">
        <f>IF(B5262="","",K5162)</f>
        <v/>
      </c>
      <c r="E5262" s="21">
        <f>IF(B5262="","",IFERROR(VLOOKUP(B5262,'Debt Inputs'!$A$6:$M$105,5,FALSE),0))</f>
        <v/>
      </c>
      <c r="F5262" s="48">
        <f>IF(D5262="","",IFERROR(D5262*E5262/12,0))</f>
        <v/>
      </c>
      <c r="G5262" s="48">
        <f>IF(D5262="","",MIN(IFERROR(VLOOKUP(B5262,'Debt Inputs'!$A$6:$M$105,7,FALSE),0),D5262+F5262))</f>
        <v/>
      </c>
      <c r="H5262" s="48">
        <f>IF(D5262="","",IF(L5262=1,MAX(0,'Debt Inputs'!$B$2-SUM($G$5206:$G$5305)),0))</f>
        <v/>
      </c>
      <c r="I5262" s="48">
        <f>IF(D5262="","",MIN(D5262+F5262,G5262+H5262))</f>
        <v/>
      </c>
      <c r="J5262" s="48">
        <f>IF(D5262="","",MIN(D5262,MAX(0,I5262-F5262)))</f>
        <v/>
      </c>
      <c r="K5262" s="48">
        <f>IF(D5262="","",MAX(0,D5262+F5262-I5262))</f>
        <v/>
      </c>
      <c r="L5262" s="18">
        <f>IF(D5262="","",IF(D5262&lt;=0,"",1+COUNTIFS($D$5206:$D$5305,"&gt;0",$E$5206:$E$5305,"&gt;"&amp;E5262)))</f>
        <v/>
      </c>
      <c r="M5262" s="18">
        <f>IF(D5262="","",IF(AND(K5262&gt;0,L5262=1),"Yes","No"))</f>
        <v/>
      </c>
      <c r="N5262" s="48">
        <f>IF(D5262="","",N5162+F5262)</f>
        <v/>
      </c>
      <c r="O5262" s="47">
        <f>IF(D5262="","",IF(AND(K5262=0,K5162&gt;0),C5262,""))</f>
        <v/>
      </c>
    </row>
    <row r="5263">
      <c r="A5263" s="49">
        <f>IF(B5263="","",DATE(YEAR('Debt Inputs'!$E$2),MONTH('Debt Inputs'!$E$2)+52,1))</f>
        <v/>
      </c>
      <c r="B5263" s="23">
        <f>IF('Debt Inputs'!A63="","",'Debt Inputs'!A63)</f>
        <v/>
      </c>
      <c r="C5263" s="24">
        <f>IF(B5263="","",IFERROR(VLOOKUP(B5263,'Debt Inputs'!$A$6:$M$105,2,FALSE),""))</f>
        <v/>
      </c>
      <c r="D5263" s="50">
        <f>IF(B5263="","",K5163)</f>
        <v/>
      </c>
      <c r="E5263" s="26">
        <f>IF(B5263="","",IFERROR(VLOOKUP(B5263,'Debt Inputs'!$A$6:$M$105,5,FALSE),0))</f>
        <v/>
      </c>
      <c r="F5263" s="50">
        <f>IF(D5263="","",IFERROR(D5263*E5263/12,0))</f>
        <v/>
      </c>
      <c r="G5263" s="50">
        <f>IF(D5263="","",MIN(IFERROR(VLOOKUP(B5263,'Debt Inputs'!$A$6:$M$105,7,FALSE),0),D5263+F5263))</f>
        <v/>
      </c>
      <c r="H5263" s="50">
        <f>IF(D5263="","",IF(L5263=1,MAX(0,'Debt Inputs'!$B$2-SUM($G$5206:$G$5305)),0))</f>
        <v/>
      </c>
      <c r="I5263" s="50">
        <f>IF(D5263="","",MIN(D5263+F5263,G5263+H5263))</f>
        <v/>
      </c>
      <c r="J5263" s="50">
        <f>IF(D5263="","",MIN(D5263,MAX(0,I5263-F5263)))</f>
        <v/>
      </c>
      <c r="K5263" s="50">
        <f>IF(D5263="","",MAX(0,D5263+F5263-I5263))</f>
        <v/>
      </c>
      <c r="L5263" s="23">
        <f>IF(D5263="","",IF(D5263&lt;=0,"",1+COUNTIFS($D$5206:$D$5305,"&gt;0",$E$5206:$E$5305,"&gt;"&amp;E5263)))</f>
        <v/>
      </c>
      <c r="M5263" s="23">
        <f>IF(D5263="","",IF(AND(K5263&gt;0,L5263=1),"Yes","No"))</f>
        <v/>
      </c>
      <c r="N5263" s="50">
        <f>IF(D5263="","",N5163+F5263)</f>
        <v/>
      </c>
      <c r="O5263" s="49">
        <f>IF(D5263="","",IF(AND(K5263=0,K5163&gt;0),C5263,""))</f>
        <v/>
      </c>
    </row>
    <row r="5264">
      <c r="A5264" s="47">
        <f>IF(B5264="","",DATE(YEAR('Debt Inputs'!$E$2),MONTH('Debt Inputs'!$E$2)+52,1))</f>
        <v/>
      </c>
      <c r="B5264" s="18">
        <f>IF('Debt Inputs'!A64="","",'Debt Inputs'!A64)</f>
        <v/>
      </c>
      <c r="C5264" s="19">
        <f>IF(B5264="","",IFERROR(VLOOKUP(B5264,'Debt Inputs'!$A$6:$M$105,2,FALSE),""))</f>
        <v/>
      </c>
      <c r="D5264" s="48">
        <f>IF(B5264="","",K5164)</f>
        <v/>
      </c>
      <c r="E5264" s="21">
        <f>IF(B5264="","",IFERROR(VLOOKUP(B5264,'Debt Inputs'!$A$6:$M$105,5,FALSE),0))</f>
        <v/>
      </c>
      <c r="F5264" s="48">
        <f>IF(D5264="","",IFERROR(D5264*E5264/12,0))</f>
        <v/>
      </c>
      <c r="G5264" s="48">
        <f>IF(D5264="","",MIN(IFERROR(VLOOKUP(B5264,'Debt Inputs'!$A$6:$M$105,7,FALSE),0),D5264+F5264))</f>
        <v/>
      </c>
      <c r="H5264" s="48">
        <f>IF(D5264="","",IF(L5264=1,MAX(0,'Debt Inputs'!$B$2-SUM($G$5206:$G$5305)),0))</f>
        <v/>
      </c>
      <c r="I5264" s="48">
        <f>IF(D5264="","",MIN(D5264+F5264,G5264+H5264))</f>
        <v/>
      </c>
      <c r="J5264" s="48">
        <f>IF(D5264="","",MIN(D5264,MAX(0,I5264-F5264)))</f>
        <v/>
      </c>
      <c r="K5264" s="48">
        <f>IF(D5264="","",MAX(0,D5264+F5264-I5264))</f>
        <v/>
      </c>
      <c r="L5264" s="18">
        <f>IF(D5264="","",IF(D5264&lt;=0,"",1+COUNTIFS($D$5206:$D$5305,"&gt;0",$E$5206:$E$5305,"&gt;"&amp;E5264)))</f>
        <v/>
      </c>
      <c r="M5264" s="18">
        <f>IF(D5264="","",IF(AND(K5264&gt;0,L5264=1),"Yes","No"))</f>
        <v/>
      </c>
      <c r="N5264" s="48">
        <f>IF(D5264="","",N5164+F5264)</f>
        <v/>
      </c>
      <c r="O5264" s="47">
        <f>IF(D5264="","",IF(AND(K5264=0,K5164&gt;0),C5264,""))</f>
        <v/>
      </c>
    </row>
    <row r="5265">
      <c r="A5265" s="49">
        <f>IF(B5265="","",DATE(YEAR('Debt Inputs'!$E$2),MONTH('Debt Inputs'!$E$2)+52,1))</f>
        <v/>
      </c>
      <c r="B5265" s="23">
        <f>IF('Debt Inputs'!A65="","",'Debt Inputs'!A65)</f>
        <v/>
      </c>
      <c r="C5265" s="24">
        <f>IF(B5265="","",IFERROR(VLOOKUP(B5265,'Debt Inputs'!$A$6:$M$105,2,FALSE),""))</f>
        <v/>
      </c>
      <c r="D5265" s="50">
        <f>IF(B5265="","",K5165)</f>
        <v/>
      </c>
      <c r="E5265" s="26">
        <f>IF(B5265="","",IFERROR(VLOOKUP(B5265,'Debt Inputs'!$A$6:$M$105,5,FALSE),0))</f>
        <v/>
      </c>
      <c r="F5265" s="50">
        <f>IF(D5265="","",IFERROR(D5265*E5265/12,0))</f>
        <v/>
      </c>
      <c r="G5265" s="50">
        <f>IF(D5265="","",MIN(IFERROR(VLOOKUP(B5265,'Debt Inputs'!$A$6:$M$105,7,FALSE),0),D5265+F5265))</f>
        <v/>
      </c>
      <c r="H5265" s="50">
        <f>IF(D5265="","",IF(L5265=1,MAX(0,'Debt Inputs'!$B$2-SUM($G$5206:$G$5305)),0))</f>
        <v/>
      </c>
      <c r="I5265" s="50">
        <f>IF(D5265="","",MIN(D5265+F5265,G5265+H5265))</f>
        <v/>
      </c>
      <c r="J5265" s="50">
        <f>IF(D5265="","",MIN(D5265,MAX(0,I5265-F5265)))</f>
        <v/>
      </c>
      <c r="K5265" s="50">
        <f>IF(D5265="","",MAX(0,D5265+F5265-I5265))</f>
        <v/>
      </c>
      <c r="L5265" s="23">
        <f>IF(D5265="","",IF(D5265&lt;=0,"",1+COUNTIFS($D$5206:$D$5305,"&gt;0",$E$5206:$E$5305,"&gt;"&amp;E5265)))</f>
        <v/>
      </c>
      <c r="M5265" s="23">
        <f>IF(D5265="","",IF(AND(K5265&gt;0,L5265=1),"Yes","No"))</f>
        <v/>
      </c>
      <c r="N5265" s="50">
        <f>IF(D5265="","",N5165+F5265)</f>
        <v/>
      </c>
      <c r="O5265" s="49">
        <f>IF(D5265="","",IF(AND(K5265=0,K5165&gt;0),C5265,""))</f>
        <v/>
      </c>
    </row>
    <row r="5266">
      <c r="A5266" s="47">
        <f>IF(B5266="","",DATE(YEAR('Debt Inputs'!$E$2),MONTH('Debt Inputs'!$E$2)+52,1))</f>
        <v/>
      </c>
      <c r="B5266" s="18">
        <f>IF('Debt Inputs'!A66="","",'Debt Inputs'!A66)</f>
        <v/>
      </c>
      <c r="C5266" s="19">
        <f>IF(B5266="","",IFERROR(VLOOKUP(B5266,'Debt Inputs'!$A$6:$M$105,2,FALSE),""))</f>
        <v/>
      </c>
      <c r="D5266" s="48">
        <f>IF(B5266="","",K5166)</f>
        <v/>
      </c>
      <c r="E5266" s="21">
        <f>IF(B5266="","",IFERROR(VLOOKUP(B5266,'Debt Inputs'!$A$6:$M$105,5,FALSE),0))</f>
        <v/>
      </c>
      <c r="F5266" s="48">
        <f>IF(D5266="","",IFERROR(D5266*E5266/12,0))</f>
        <v/>
      </c>
      <c r="G5266" s="48">
        <f>IF(D5266="","",MIN(IFERROR(VLOOKUP(B5266,'Debt Inputs'!$A$6:$M$105,7,FALSE),0),D5266+F5266))</f>
        <v/>
      </c>
      <c r="H5266" s="48">
        <f>IF(D5266="","",IF(L5266=1,MAX(0,'Debt Inputs'!$B$2-SUM($G$5206:$G$5305)),0))</f>
        <v/>
      </c>
      <c r="I5266" s="48">
        <f>IF(D5266="","",MIN(D5266+F5266,G5266+H5266))</f>
        <v/>
      </c>
      <c r="J5266" s="48">
        <f>IF(D5266="","",MIN(D5266,MAX(0,I5266-F5266)))</f>
        <v/>
      </c>
      <c r="K5266" s="48">
        <f>IF(D5266="","",MAX(0,D5266+F5266-I5266))</f>
        <v/>
      </c>
      <c r="L5266" s="18">
        <f>IF(D5266="","",IF(D5266&lt;=0,"",1+COUNTIFS($D$5206:$D$5305,"&gt;0",$E$5206:$E$5305,"&gt;"&amp;E5266)))</f>
        <v/>
      </c>
      <c r="M5266" s="18">
        <f>IF(D5266="","",IF(AND(K5266&gt;0,L5266=1),"Yes","No"))</f>
        <v/>
      </c>
      <c r="N5266" s="48">
        <f>IF(D5266="","",N5166+F5266)</f>
        <v/>
      </c>
      <c r="O5266" s="47">
        <f>IF(D5266="","",IF(AND(K5266=0,K5166&gt;0),C5266,""))</f>
        <v/>
      </c>
    </row>
    <row r="5267">
      <c r="A5267" s="49">
        <f>IF(B5267="","",DATE(YEAR('Debt Inputs'!$E$2),MONTH('Debt Inputs'!$E$2)+52,1))</f>
        <v/>
      </c>
      <c r="B5267" s="23">
        <f>IF('Debt Inputs'!A67="","",'Debt Inputs'!A67)</f>
        <v/>
      </c>
      <c r="C5267" s="24">
        <f>IF(B5267="","",IFERROR(VLOOKUP(B5267,'Debt Inputs'!$A$6:$M$105,2,FALSE),""))</f>
        <v/>
      </c>
      <c r="D5267" s="50">
        <f>IF(B5267="","",K5167)</f>
        <v/>
      </c>
      <c r="E5267" s="26">
        <f>IF(B5267="","",IFERROR(VLOOKUP(B5267,'Debt Inputs'!$A$6:$M$105,5,FALSE),0))</f>
        <v/>
      </c>
      <c r="F5267" s="50">
        <f>IF(D5267="","",IFERROR(D5267*E5267/12,0))</f>
        <v/>
      </c>
      <c r="G5267" s="50">
        <f>IF(D5267="","",MIN(IFERROR(VLOOKUP(B5267,'Debt Inputs'!$A$6:$M$105,7,FALSE),0),D5267+F5267))</f>
        <v/>
      </c>
      <c r="H5267" s="50">
        <f>IF(D5267="","",IF(L5267=1,MAX(0,'Debt Inputs'!$B$2-SUM($G$5206:$G$5305)),0))</f>
        <v/>
      </c>
      <c r="I5267" s="50">
        <f>IF(D5267="","",MIN(D5267+F5267,G5267+H5267))</f>
        <v/>
      </c>
      <c r="J5267" s="50">
        <f>IF(D5267="","",MIN(D5267,MAX(0,I5267-F5267)))</f>
        <v/>
      </c>
      <c r="K5267" s="50">
        <f>IF(D5267="","",MAX(0,D5267+F5267-I5267))</f>
        <v/>
      </c>
      <c r="L5267" s="23">
        <f>IF(D5267="","",IF(D5267&lt;=0,"",1+COUNTIFS($D$5206:$D$5305,"&gt;0",$E$5206:$E$5305,"&gt;"&amp;E5267)))</f>
        <v/>
      </c>
      <c r="M5267" s="23">
        <f>IF(D5267="","",IF(AND(K5267&gt;0,L5267=1),"Yes","No"))</f>
        <v/>
      </c>
      <c r="N5267" s="50">
        <f>IF(D5267="","",N5167+F5267)</f>
        <v/>
      </c>
      <c r="O5267" s="49">
        <f>IF(D5267="","",IF(AND(K5267=0,K5167&gt;0),C5267,""))</f>
        <v/>
      </c>
    </row>
    <row r="5268">
      <c r="A5268" s="47">
        <f>IF(B5268="","",DATE(YEAR('Debt Inputs'!$E$2),MONTH('Debt Inputs'!$E$2)+52,1))</f>
        <v/>
      </c>
      <c r="B5268" s="18">
        <f>IF('Debt Inputs'!A68="","",'Debt Inputs'!A68)</f>
        <v/>
      </c>
      <c r="C5268" s="19">
        <f>IF(B5268="","",IFERROR(VLOOKUP(B5268,'Debt Inputs'!$A$6:$M$105,2,FALSE),""))</f>
        <v/>
      </c>
      <c r="D5268" s="48">
        <f>IF(B5268="","",K5168)</f>
        <v/>
      </c>
      <c r="E5268" s="21">
        <f>IF(B5268="","",IFERROR(VLOOKUP(B5268,'Debt Inputs'!$A$6:$M$105,5,FALSE),0))</f>
        <v/>
      </c>
      <c r="F5268" s="48">
        <f>IF(D5268="","",IFERROR(D5268*E5268/12,0))</f>
        <v/>
      </c>
      <c r="G5268" s="48">
        <f>IF(D5268="","",MIN(IFERROR(VLOOKUP(B5268,'Debt Inputs'!$A$6:$M$105,7,FALSE),0),D5268+F5268))</f>
        <v/>
      </c>
      <c r="H5268" s="48">
        <f>IF(D5268="","",IF(L5268=1,MAX(0,'Debt Inputs'!$B$2-SUM($G$5206:$G$5305)),0))</f>
        <v/>
      </c>
      <c r="I5268" s="48">
        <f>IF(D5268="","",MIN(D5268+F5268,G5268+H5268))</f>
        <v/>
      </c>
      <c r="J5268" s="48">
        <f>IF(D5268="","",MIN(D5268,MAX(0,I5268-F5268)))</f>
        <v/>
      </c>
      <c r="K5268" s="48">
        <f>IF(D5268="","",MAX(0,D5268+F5268-I5268))</f>
        <v/>
      </c>
      <c r="L5268" s="18">
        <f>IF(D5268="","",IF(D5268&lt;=0,"",1+COUNTIFS($D$5206:$D$5305,"&gt;0",$E$5206:$E$5305,"&gt;"&amp;E5268)))</f>
        <v/>
      </c>
      <c r="M5268" s="18">
        <f>IF(D5268="","",IF(AND(K5268&gt;0,L5268=1),"Yes","No"))</f>
        <v/>
      </c>
      <c r="N5268" s="48">
        <f>IF(D5268="","",N5168+F5268)</f>
        <v/>
      </c>
      <c r="O5268" s="47">
        <f>IF(D5268="","",IF(AND(K5268=0,K5168&gt;0),C5268,""))</f>
        <v/>
      </c>
    </row>
    <row r="5269">
      <c r="A5269" s="49">
        <f>IF(B5269="","",DATE(YEAR('Debt Inputs'!$E$2),MONTH('Debt Inputs'!$E$2)+52,1))</f>
        <v/>
      </c>
      <c r="B5269" s="23">
        <f>IF('Debt Inputs'!A69="","",'Debt Inputs'!A69)</f>
        <v/>
      </c>
      <c r="C5269" s="24">
        <f>IF(B5269="","",IFERROR(VLOOKUP(B5269,'Debt Inputs'!$A$6:$M$105,2,FALSE),""))</f>
        <v/>
      </c>
      <c r="D5269" s="50">
        <f>IF(B5269="","",K5169)</f>
        <v/>
      </c>
      <c r="E5269" s="26">
        <f>IF(B5269="","",IFERROR(VLOOKUP(B5269,'Debt Inputs'!$A$6:$M$105,5,FALSE),0))</f>
        <v/>
      </c>
      <c r="F5269" s="50">
        <f>IF(D5269="","",IFERROR(D5269*E5269/12,0))</f>
        <v/>
      </c>
      <c r="G5269" s="50">
        <f>IF(D5269="","",MIN(IFERROR(VLOOKUP(B5269,'Debt Inputs'!$A$6:$M$105,7,FALSE),0),D5269+F5269))</f>
        <v/>
      </c>
      <c r="H5269" s="50">
        <f>IF(D5269="","",IF(L5269=1,MAX(0,'Debt Inputs'!$B$2-SUM($G$5206:$G$5305)),0))</f>
        <v/>
      </c>
      <c r="I5269" s="50">
        <f>IF(D5269="","",MIN(D5269+F5269,G5269+H5269))</f>
        <v/>
      </c>
      <c r="J5269" s="50">
        <f>IF(D5269="","",MIN(D5269,MAX(0,I5269-F5269)))</f>
        <v/>
      </c>
      <c r="K5269" s="50">
        <f>IF(D5269="","",MAX(0,D5269+F5269-I5269))</f>
        <v/>
      </c>
      <c r="L5269" s="23">
        <f>IF(D5269="","",IF(D5269&lt;=0,"",1+COUNTIFS($D$5206:$D$5305,"&gt;0",$E$5206:$E$5305,"&gt;"&amp;E5269)))</f>
        <v/>
      </c>
      <c r="M5269" s="23">
        <f>IF(D5269="","",IF(AND(K5269&gt;0,L5269=1),"Yes","No"))</f>
        <v/>
      </c>
      <c r="N5269" s="50">
        <f>IF(D5269="","",N5169+F5269)</f>
        <v/>
      </c>
      <c r="O5269" s="49">
        <f>IF(D5269="","",IF(AND(K5269=0,K5169&gt;0),C5269,""))</f>
        <v/>
      </c>
    </row>
    <row r="5270">
      <c r="A5270" s="47">
        <f>IF(B5270="","",DATE(YEAR('Debt Inputs'!$E$2),MONTH('Debt Inputs'!$E$2)+52,1))</f>
        <v/>
      </c>
      <c r="B5270" s="18">
        <f>IF('Debt Inputs'!A70="","",'Debt Inputs'!A70)</f>
        <v/>
      </c>
      <c r="C5270" s="19">
        <f>IF(B5270="","",IFERROR(VLOOKUP(B5270,'Debt Inputs'!$A$6:$M$105,2,FALSE),""))</f>
        <v/>
      </c>
      <c r="D5270" s="48">
        <f>IF(B5270="","",K5170)</f>
        <v/>
      </c>
      <c r="E5270" s="21">
        <f>IF(B5270="","",IFERROR(VLOOKUP(B5270,'Debt Inputs'!$A$6:$M$105,5,FALSE),0))</f>
        <v/>
      </c>
      <c r="F5270" s="48">
        <f>IF(D5270="","",IFERROR(D5270*E5270/12,0))</f>
        <v/>
      </c>
      <c r="G5270" s="48">
        <f>IF(D5270="","",MIN(IFERROR(VLOOKUP(B5270,'Debt Inputs'!$A$6:$M$105,7,FALSE),0),D5270+F5270))</f>
        <v/>
      </c>
      <c r="H5270" s="48">
        <f>IF(D5270="","",IF(L5270=1,MAX(0,'Debt Inputs'!$B$2-SUM($G$5206:$G$5305)),0))</f>
        <v/>
      </c>
      <c r="I5270" s="48">
        <f>IF(D5270="","",MIN(D5270+F5270,G5270+H5270))</f>
        <v/>
      </c>
      <c r="J5270" s="48">
        <f>IF(D5270="","",MIN(D5270,MAX(0,I5270-F5270)))</f>
        <v/>
      </c>
      <c r="K5270" s="48">
        <f>IF(D5270="","",MAX(0,D5270+F5270-I5270))</f>
        <v/>
      </c>
      <c r="L5270" s="18">
        <f>IF(D5270="","",IF(D5270&lt;=0,"",1+COUNTIFS($D$5206:$D$5305,"&gt;0",$E$5206:$E$5305,"&gt;"&amp;E5270)))</f>
        <v/>
      </c>
      <c r="M5270" s="18">
        <f>IF(D5270="","",IF(AND(K5270&gt;0,L5270=1),"Yes","No"))</f>
        <v/>
      </c>
      <c r="N5270" s="48">
        <f>IF(D5270="","",N5170+F5270)</f>
        <v/>
      </c>
      <c r="O5270" s="47">
        <f>IF(D5270="","",IF(AND(K5270=0,K5170&gt;0),C5270,""))</f>
        <v/>
      </c>
    </row>
    <row r="5271">
      <c r="A5271" s="49">
        <f>IF(B5271="","",DATE(YEAR('Debt Inputs'!$E$2),MONTH('Debt Inputs'!$E$2)+52,1))</f>
        <v/>
      </c>
      <c r="B5271" s="23">
        <f>IF('Debt Inputs'!A71="","",'Debt Inputs'!A71)</f>
        <v/>
      </c>
      <c r="C5271" s="24">
        <f>IF(B5271="","",IFERROR(VLOOKUP(B5271,'Debt Inputs'!$A$6:$M$105,2,FALSE),""))</f>
        <v/>
      </c>
      <c r="D5271" s="50">
        <f>IF(B5271="","",K5171)</f>
        <v/>
      </c>
      <c r="E5271" s="26">
        <f>IF(B5271="","",IFERROR(VLOOKUP(B5271,'Debt Inputs'!$A$6:$M$105,5,FALSE),0))</f>
        <v/>
      </c>
      <c r="F5271" s="50">
        <f>IF(D5271="","",IFERROR(D5271*E5271/12,0))</f>
        <v/>
      </c>
      <c r="G5271" s="50">
        <f>IF(D5271="","",MIN(IFERROR(VLOOKUP(B5271,'Debt Inputs'!$A$6:$M$105,7,FALSE),0),D5271+F5271))</f>
        <v/>
      </c>
      <c r="H5271" s="50">
        <f>IF(D5271="","",IF(L5271=1,MAX(0,'Debt Inputs'!$B$2-SUM($G$5206:$G$5305)),0))</f>
        <v/>
      </c>
      <c r="I5271" s="50">
        <f>IF(D5271="","",MIN(D5271+F5271,G5271+H5271))</f>
        <v/>
      </c>
      <c r="J5271" s="50">
        <f>IF(D5271="","",MIN(D5271,MAX(0,I5271-F5271)))</f>
        <v/>
      </c>
      <c r="K5271" s="50">
        <f>IF(D5271="","",MAX(0,D5271+F5271-I5271))</f>
        <v/>
      </c>
      <c r="L5271" s="23">
        <f>IF(D5271="","",IF(D5271&lt;=0,"",1+COUNTIFS($D$5206:$D$5305,"&gt;0",$E$5206:$E$5305,"&gt;"&amp;E5271)))</f>
        <v/>
      </c>
      <c r="M5271" s="23">
        <f>IF(D5271="","",IF(AND(K5271&gt;0,L5271=1),"Yes","No"))</f>
        <v/>
      </c>
      <c r="N5271" s="50">
        <f>IF(D5271="","",N5171+F5271)</f>
        <v/>
      </c>
      <c r="O5271" s="49">
        <f>IF(D5271="","",IF(AND(K5271=0,K5171&gt;0),C5271,""))</f>
        <v/>
      </c>
    </row>
    <row r="5272">
      <c r="A5272" s="47">
        <f>IF(B5272="","",DATE(YEAR('Debt Inputs'!$E$2),MONTH('Debt Inputs'!$E$2)+52,1))</f>
        <v/>
      </c>
      <c r="B5272" s="18">
        <f>IF('Debt Inputs'!A72="","",'Debt Inputs'!A72)</f>
        <v/>
      </c>
      <c r="C5272" s="19">
        <f>IF(B5272="","",IFERROR(VLOOKUP(B5272,'Debt Inputs'!$A$6:$M$105,2,FALSE),""))</f>
        <v/>
      </c>
      <c r="D5272" s="48">
        <f>IF(B5272="","",K5172)</f>
        <v/>
      </c>
      <c r="E5272" s="21">
        <f>IF(B5272="","",IFERROR(VLOOKUP(B5272,'Debt Inputs'!$A$6:$M$105,5,FALSE),0))</f>
        <v/>
      </c>
      <c r="F5272" s="48">
        <f>IF(D5272="","",IFERROR(D5272*E5272/12,0))</f>
        <v/>
      </c>
      <c r="G5272" s="48">
        <f>IF(D5272="","",MIN(IFERROR(VLOOKUP(B5272,'Debt Inputs'!$A$6:$M$105,7,FALSE),0),D5272+F5272))</f>
        <v/>
      </c>
      <c r="H5272" s="48">
        <f>IF(D5272="","",IF(L5272=1,MAX(0,'Debt Inputs'!$B$2-SUM($G$5206:$G$5305)),0))</f>
        <v/>
      </c>
      <c r="I5272" s="48">
        <f>IF(D5272="","",MIN(D5272+F5272,G5272+H5272))</f>
        <v/>
      </c>
      <c r="J5272" s="48">
        <f>IF(D5272="","",MIN(D5272,MAX(0,I5272-F5272)))</f>
        <v/>
      </c>
      <c r="K5272" s="48">
        <f>IF(D5272="","",MAX(0,D5272+F5272-I5272))</f>
        <v/>
      </c>
      <c r="L5272" s="18">
        <f>IF(D5272="","",IF(D5272&lt;=0,"",1+COUNTIFS($D$5206:$D$5305,"&gt;0",$E$5206:$E$5305,"&gt;"&amp;E5272)))</f>
        <v/>
      </c>
      <c r="M5272" s="18">
        <f>IF(D5272="","",IF(AND(K5272&gt;0,L5272=1),"Yes","No"))</f>
        <v/>
      </c>
      <c r="N5272" s="48">
        <f>IF(D5272="","",N5172+F5272)</f>
        <v/>
      </c>
      <c r="O5272" s="47">
        <f>IF(D5272="","",IF(AND(K5272=0,K5172&gt;0),C5272,""))</f>
        <v/>
      </c>
    </row>
    <row r="5273">
      <c r="A5273" s="49">
        <f>IF(B5273="","",DATE(YEAR('Debt Inputs'!$E$2),MONTH('Debt Inputs'!$E$2)+52,1))</f>
        <v/>
      </c>
      <c r="B5273" s="23">
        <f>IF('Debt Inputs'!A73="","",'Debt Inputs'!A73)</f>
        <v/>
      </c>
      <c r="C5273" s="24">
        <f>IF(B5273="","",IFERROR(VLOOKUP(B5273,'Debt Inputs'!$A$6:$M$105,2,FALSE),""))</f>
        <v/>
      </c>
      <c r="D5273" s="50">
        <f>IF(B5273="","",K5173)</f>
        <v/>
      </c>
      <c r="E5273" s="26">
        <f>IF(B5273="","",IFERROR(VLOOKUP(B5273,'Debt Inputs'!$A$6:$M$105,5,FALSE),0))</f>
        <v/>
      </c>
      <c r="F5273" s="50">
        <f>IF(D5273="","",IFERROR(D5273*E5273/12,0))</f>
        <v/>
      </c>
      <c r="G5273" s="50">
        <f>IF(D5273="","",MIN(IFERROR(VLOOKUP(B5273,'Debt Inputs'!$A$6:$M$105,7,FALSE),0),D5273+F5273))</f>
        <v/>
      </c>
      <c r="H5273" s="50">
        <f>IF(D5273="","",IF(L5273=1,MAX(0,'Debt Inputs'!$B$2-SUM($G$5206:$G$5305)),0))</f>
        <v/>
      </c>
      <c r="I5273" s="50">
        <f>IF(D5273="","",MIN(D5273+F5273,G5273+H5273))</f>
        <v/>
      </c>
      <c r="J5273" s="50">
        <f>IF(D5273="","",MIN(D5273,MAX(0,I5273-F5273)))</f>
        <v/>
      </c>
      <c r="K5273" s="50">
        <f>IF(D5273="","",MAX(0,D5273+F5273-I5273))</f>
        <v/>
      </c>
      <c r="L5273" s="23">
        <f>IF(D5273="","",IF(D5273&lt;=0,"",1+COUNTIFS($D$5206:$D$5305,"&gt;0",$E$5206:$E$5305,"&gt;"&amp;E5273)))</f>
        <v/>
      </c>
      <c r="M5273" s="23">
        <f>IF(D5273="","",IF(AND(K5273&gt;0,L5273=1),"Yes","No"))</f>
        <v/>
      </c>
      <c r="N5273" s="50">
        <f>IF(D5273="","",N5173+F5273)</f>
        <v/>
      </c>
      <c r="O5273" s="49">
        <f>IF(D5273="","",IF(AND(K5273=0,K5173&gt;0),C5273,""))</f>
        <v/>
      </c>
    </row>
    <row r="5274">
      <c r="A5274" s="47">
        <f>IF(B5274="","",DATE(YEAR('Debt Inputs'!$E$2),MONTH('Debt Inputs'!$E$2)+52,1))</f>
        <v/>
      </c>
      <c r="B5274" s="18">
        <f>IF('Debt Inputs'!A74="","",'Debt Inputs'!A74)</f>
        <v/>
      </c>
      <c r="C5274" s="19">
        <f>IF(B5274="","",IFERROR(VLOOKUP(B5274,'Debt Inputs'!$A$6:$M$105,2,FALSE),""))</f>
        <v/>
      </c>
      <c r="D5274" s="48">
        <f>IF(B5274="","",K5174)</f>
        <v/>
      </c>
      <c r="E5274" s="21">
        <f>IF(B5274="","",IFERROR(VLOOKUP(B5274,'Debt Inputs'!$A$6:$M$105,5,FALSE),0))</f>
        <v/>
      </c>
      <c r="F5274" s="48">
        <f>IF(D5274="","",IFERROR(D5274*E5274/12,0))</f>
        <v/>
      </c>
      <c r="G5274" s="48">
        <f>IF(D5274="","",MIN(IFERROR(VLOOKUP(B5274,'Debt Inputs'!$A$6:$M$105,7,FALSE),0),D5274+F5274))</f>
        <v/>
      </c>
      <c r="H5274" s="48">
        <f>IF(D5274="","",IF(L5274=1,MAX(0,'Debt Inputs'!$B$2-SUM($G$5206:$G$5305)),0))</f>
        <v/>
      </c>
      <c r="I5274" s="48">
        <f>IF(D5274="","",MIN(D5274+F5274,G5274+H5274))</f>
        <v/>
      </c>
      <c r="J5274" s="48">
        <f>IF(D5274="","",MIN(D5274,MAX(0,I5274-F5274)))</f>
        <v/>
      </c>
      <c r="K5274" s="48">
        <f>IF(D5274="","",MAX(0,D5274+F5274-I5274))</f>
        <v/>
      </c>
      <c r="L5274" s="18">
        <f>IF(D5274="","",IF(D5274&lt;=0,"",1+COUNTIFS($D$5206:$D$5305,"&gt;0",$E$5206:$E$5305,"&gt;"&amp;E5274)))</f>
        <v/>
      </c>
      <c r="M5274" s="18">
        <f>IF(D5274="","",IF(AND(K5274&gt;0,L5274=1),"Yes","No"))</f>
        <v/>
      </c>
      <c r="N5274" s="48">
        <f>IF(D5274="","",N5174+F5274)</f>
        <v/>
      </c>
      <c r="O5274" s="47">
        <f>IF(D5274="","",IF(AND(K5274=0,K5174&gt;0),C5274,""))</f>
        <v/>
      </c>
    </row>
    <row r="5275">
      <c r="A5275" s="49">
        <f>IF(B5275="","",DATE(YEAR('Debt Inputs'!$E$2),MONTH('Debt Inputs'!$E$2)+52,1))</f>
        <v/>
      </c>
      <c r="B5275" s="23">
        <f>IF('Debt Inputs'!A75="","",'Debt Inputs'!A75)</f>
        <v/>
      </c>
      <c r="C5275" s="24">
        <f>IF(B5275="","",IFERROR(VLOOKUP(B5275,'Debt Inputs'!$A$6:$M$105,2,FALSE),""))</f>
        <v/>
      </c>
      <c r="D5275" s="50">
        <f>IF(B5275="","",K5175)</f>
        <v/>
      </c>
      <c r="E5275" s="26">
        <f>IF(B5275="","",IFERROR(VLOOKUP(B5275,'Debt Inputs'!$A$6:$M$105,5,FALSE),0))</f>
        <v/>
      </c>
      <c r="F5275" s="50">
        <f>IF(D5275="","",IFERROR(D5275*E5275/12,0))</f>
        <v/>
      </c>
      <c r="G5275" s="50">
        <f>IF(D5275="","",MIN(IFERROR(VLOOKUP(B5275,'Debt Inputs'!$A$6:$M$105,7,FALSE),0),D5275+F5275))</f>
        <v/>
      </c>
      <c r="H5275" s="50">
        <f>IF(D5275="","",IF(L5275=1,MAX(0,'Debt Inputs'!$B$2-SUM($G$5206:$G$5305)),0))</f>
        <v/>
      </c>
      <c r="I5275" s="50">
        <f>IF(D5275="","",MIN(D5275+F5275,G5275+H5275))</f>
        <v/>
      </c>
      <c r="J5275" s="50">
        <f>IF(D5275="","",MIN(D5275,MAX(0,I5275-F5275)))</f>
        <v/>
      </c>
      <c r="K5275" s="50">
        <f>IF(D5275="","",MAX(0,D5275+F5275-I5275))</f>
        <v/>
      </c>
      <c r="L5275" s="23">
        <f>IF(D5275="","",IF(D5275&lt;=0,"",1+COUNTIFS($D$5206:$D$5305,"&gt;0",$E$5206:$E$5305,"&gt;"&amp;E5275)))</f>
        <v/>
      </c>
      <c r="M5275" s="23">
        <f>IF(D5275="","",IF(AND(K5275&gt;0,L5275=1),"Yes","No"))</f>
        <v/>
      </c>
      <c r="N5275" s="50">
        <f>IF(D5275="","",N5175+F5275)</f>
        <v/>
      </c>
      <c r="O5275" s="49">
        <f>IF(D5275="","",IF(AND(K5275=0,K5175&gt;0),C5275,""))</f>
        <v/>
      </c>
    </row>
    <row r="5276">
      <c r="A5276" s="47">
        <f>IF(B5276="","",DATE(YEAR('Debt Inputs'!$E$2),MONTH('Debt Inputs'!$E$2)+52,1))</f>
        <v/>
      </c>
      <c r="B5276" s="18">
        <f>IF('Debt Inputs'!A76="","",'Debt Inputs'!A76)</f>
        <v/>
      </c>
      <c r="C5276" s="19">
        <f>IF(B5276="","",IFERROR(VLOOKUP(B5276,'Debt Inputs'!$A$6:$M$105,2,FALSE),""))</f>
        <v/>
      </c>
      <c r="D5276" s="48">
        <f>IF(B5276="","",K5176)</f>
        <v/>
      </c>
      <c r="E5276" s="21">
        <f>IF(B5276="","",IFERROR(VLOOKUP(B5276,'Debt Inputs'!$A$6:$M$105,5,FALSE),0))</f>
        <v/>
      </c>
      <c r="F5276" s="48">
        <f>IF(D5276="","",IFERROR(D5276*E5276/12,0))</f>
        <v/>
      </c>
      <c r="G5276" s="48">
        <f>IF(D5276="","",MIN(IFERROR(VLOOKUP(B5276,'Debt Inputs'!$A$6:$M$105,7,FALSE),0),D5276+F5276))</f>
        <v/>
      </c>
      <c r="H5276" s="48">
        <f>IF(D5276="","",IF(L5276=1,MAX(0,'Debt Inputs'!$B$2-SUM($G$5206:$G$5305)),0))</f>
        <v/>
      </c>
      <c r="I5276" s="48">
        <f>IF(D5276="","",MIN(D5276+F5276,G5276+H5276))</f>
        <v/>
      </c>
      <c r="J5276" s="48">
        <f>IF(D5276="","",MIN(D5276,MAX(0,I5276-F5276)))</f>
        <v/>
      </c>
      <c r="K5276" s="48">
        <f>IF(D5276="","",MAX(0,D5276+F5276-I5276))</f>
        <v/>
      </c>
      <c r="L5276" s="18">
        <f>IF(D5276="","",IF(D5276&lt;=0,"",1+COUNTIFS($D$5206:$D$5305,"&gt;0",$E$5206:$E$5305,"&gt;"&amp;E5276)))</f>
        <v/>
      </c>
      <c r="M5276" s="18">
        <f>IF(D5276="","",IF(AND(K5276&gt;0,L5276=1),"Yes","No"))</f>
        <v/>
      </c>
      <c r="N5276" s="48">
        <f>IF(D5276="","",N5176+F5276)</f>
        <v/>
      </c>
      <c r="O5276" s="47">
        <f>IF(D5276="","",IF(AND(K5276=0,K5176&gt;0),C5276,""))</f>
        <v/>
      </c>
    </row>
    <row r="5277">
      <c r="A5277" s="49">
        <f>IF(B5277="","",DATE(YEAR('Debt Inputs'!$E$2),MONTH('Debt Inputs'!$E$2)+52,1))</f>
        <v/>
      </c>
      <c r="B5277" s="23">
        <f>IF('Debt Inputs'!A77="","",'Debt Inputs'!A77)</f>
        <v/>
      </c>
      <c r="C5277" s="24">
        <f>IF(B5277="","",IFERROR(VLOOKUP(B5277,'Debt Inputs'!$A$6:$M$105,2,FALSE),""))</f>
        <v/>
      </c>
      <c r="D5277" s="50">
        <f>IF(B5277="","",K5177)</f>
        <v/>
      </c>
      <c r="E5277" s="26">
        <f>IF(B5277="","",IFERROR(VLOOKUP(B5277,'Debt Inputs'!$A$6:$M$105,5,FALSE),0))</f>
        <v/>
      </c>
      <c r="F5277" s="50">
        <f>IF(D5277="","",IFERROR(D5277*E5277/12,0))</f>
        <v/>
      </c>
      <c r="G5277" s="50">
        <f>IF(D5277="","",MIN(IFERROR(VLOOKUP(B5277,'Debt Inputs'!$A$6:$M$105,7,FALSE),0),D5277+F5277))</f>
        <v/>
      </c>
      <c r="H5277" s="50">
        <f>IF(D5277="","",IF(L5277=1,MAX(0,'Debt Inputs'!$B$2-SUM($G$5206:$G$5305)),0))</f>
        <v/>
      </c>
      <c r="I5277" s="50">
        <f>IF(D5277="","",MIN(D5277+F5277,G5277+H5277))</f>
        <v/>
      </c>
      <c r="J5277" s="50">
        <f>IF(D5277="","",MIN(D5277,MAX(0,I5277-F5277)))</f>
        <v/>
      </c>
      <c r="K5277" s="50">
        <f>IF(D5277="","",MAX(0,D5277+F5277-I5277))</f>
        <v/>
      </c>
      <c r="L5277" s="23">
        <f>IF(D5277="","",IF(D5277&lt;=0,"",1+COUNTIFS($D$5206:$D$5305,"&gt;0",$E$5206:$E$5305,"&gt;"&amp;E5277)))</f>
        <v/>
      </c>
      <c r="M5277" s="23">
        <f>IF(D5277="","",IF(AND(K5277&gt;0,L5277=1),"Yes","No"))</f>
        <v/>
      </c>
      <c r="N5277" s="50">
        <f>IF(D5277="","",N5177+F5277)</f>
        <v/>
      </c>
      <c r="O5277" s="49">
        <f>IF(D5277="","",IF(AND(K5277=0,K5177&gt;0),C5277,""))</f>
        <v/>
      </c>
    </row>
    <row r="5278">
      <c r="A5278" s="47">
        <f>IF(B5278="","",DATE(YEAR('Debt Inputs'!$E$2),MONTH('Debt Inputs'!$E$2)+52,1))</f>
        <v/>
      </c>
      <c r="B5278" s="18">
        <f>IF('Debt Inputs'!A78="","",'Debt Inputs'!A78)</f>
        <v/>
      </c>
      <c r="C5278" s="19">
        <f>IF(B5278="","",IFERROR(VLOOKUP(B5278,'Debt Inputs'!$A$6:$M$105,2,FALSE),""))</f>
        <v/>
      </c>
      <c r="D5278" s="48">
        <f>IF(B5278="","",K5178)</f>
        <v/>
      </c>
      <c r="E5278" s="21">
        <f>IF(B5278="","",IFERROR(VLOOKUP(B5278,'Debt Inputs'!$A$6:$M$105,5,FALSE),0))</f>
        <v/>
      </c>
      <c r="F5278" s="48">
        <f>IF(D5278="","",IFERROR(D5278*E5278/12,0))</f>
        <v/>
      </c>
      <c r="G5278" s="48">
        <f>IF(D5278="","",MIN(IFERROR(VLOOKUP(B5278,'Debt Inputs'!$A$6:$M$105,7,FALSE),0),D5278+F5278))</f>
        <v/>
      </c>
      <c r="H5278" s="48">
        <f>IF(D5278="","",IF(L5278=1,MAX(0,'Debt Inputs'!$B$2-SUM($G$5206:$G$5305)),0))</f>
        <v/>
      </c>
      <c r="I5278" s="48">
        <f>IF(D5278="","",MIN(D5278+F5278,G5278+H5278))</f>
        <v/>
      </c>
      <c r="J5278" s="48">
        <f>IF(D5278="","",MIN(D5278,MAX(0,I5278-F5278)))</f>
        <v/>
      </c>
      <c r="K5278" s="48">
        <f>IF(D5278="","",MAX(0,D5278+F5278-I5278))</f>
        <v/>
      </c>
      <c r="L5278" s="18">
        <f>IF(D5278="","",IF(D5278&lt;=0,"",1+COUNTIFS($D$5206:$D$5305,"&gt;0",$E$5206:$E$5305,"&gt;"&amp;E5278)))</f>
        <v/>
      </c>
      <c r="M5278" s="18">
        <f>IF(D5278="","",IF(AND(K5278&gt;0,L5278=1),"Yes","No"))</f>
        <v/>
      </c>
      <c r="N5278" s="48">
        <f>IF(D5278="","",N5178+F5278)</f>
        <v/>
      </c>
      <c r="O5278" s="47">
        <f>IF(D5278="","",IF(AND(K5278=0,K5178&gt;0),C5278,""))</f>
        <v/>
      </c>
    </row>
    <row r="5279">
      <c r="A5279" s="49">
        <f>IF(B5279="","",DATE(YEAR('Debt Inputs'!$E$2),MONTH('Debt Inputs'!$E$2)+52,1))</f>
        <v/>
      </c>
      <c r="B5279" s="23">
        <f>IF('Debt Inputs'!A79="","",'Debt Inputs'!A79)</f>
        <v/>
      </c>
      <c r="C5279" s="24">
        <f>IF(B5279="","",IFERROR(VLOOKUP(B5279,'Debt Inputs'!$A$6:$M$105,2,FALSE),""))</f>
        <v/>
      </c>
      <c r="D5279" s="50">
        <f>IF(B5279="","",K5179)</f>
        <v/>
      </c>
      <c r="E5279" s="26">
        <f>IF(B5279="","",IFERROR(VLOOKUP(B5279,'Debt Inputs'!$A$6:$M$105,5,FALSE),0))</f>
        <v/>
      </c>
      <c r="F5279" s="50">
        <f>IF(D5279="","",IFERROR(D5279*E5279/12,0))</f>
        <v/>
      </c>
      <c r="G5279" s="50">
        <f>IF(D5279="","",MIN(IFERROR(VLOOKUP(B5279,'Debt Inputs'!$A$6:$M$105,7,FALSE),0),D5279+F5279))</f>
        <v/>
      </c>
      <c r="H5279" s="50">
        <f>IF(D5279="","",IF(L5279=1,MAX(0,'Debt Inputs'!$B$2-SUM($G$5206:$G$5305)),0))</f>
        <v/>
      </c>
      <c r="I5279" s="50">
        <f>IF(D5279="","",MIN(D5279+F5279,G5279+H5279))</f>
        <v/>
      </c>
      <c r="J5279" s="50">
        <f>IF(D5279="","",MIN(D5279,MAX(0,I5279-F5279)))</f>
        <v/>
      </c>
      <c r="K5279" s="50">
        <f>IF(D5279="","",MAX(0,D5279+F5279-I5279))</f>
        <v/>
      </c>
      <c r="L5279" s="23">
        <f>IF(D5279="","",IF(D5279&lt;=0,"",1+COUNTIFS($D$5206:$D$5305,"&gt;0",$E$5206:$E$5305,"&gt;"&amp;E5279)))</f>
        <v/>
      </c>
      <c r="M5279" s="23">
        <f>IF(D5279="","",IF(AND(K5279&gt;0,L5279=1),"Yes","No"))</f>
        <v/>
      </c>
      <c r="N5279" s="50">
        <f>IF(D5279="","",N5179+F5279)</f>
        <v/>
      </c>
      <c r="O5279" s="49">
        <f>IF(D5279="","",IF(AND(K5279=0,K5179&gt;0),C5279,""))</f>
        <v/>
      </c>
    </row>
    <row r="5280">
      <c r="A5280" s="47">
        <f>IF(B5280="","",DATE(YEAR('Debt Inputs'!$E$2),MONTH('Debt Inputs'!$E$2)+52,1))</f>
        <v/>
      </c>
      <c r="B5280" s="18">
        <f>IF('Debt Inputs'!A80="","",'Debt Inputs'!A80)</f>
        <v/>
      </c>
      <c r="C5280" s="19">
        <f>IF(B5280="","",IFERROR(VLOOKUP(B5280,'Debt Inputs'!$A$6:$M$105,2,FALSE),""))</f>
        <v/>
      </c>
      <c r="D5280" s="48">
        <f>IF(B5280="","",K5180)</f>
        <v/>
      </c>
      <c r="E5280" s="21">
        <f>IF(B5280="","",IFERROR(VLOOKUP(B5280,'Debt Inputs'!$A$6:$M$105,5,FALSE),0))</f>
        <v/>
      </c>
      <c r="F5280" s="48">
        <f>IF(D5280="","",IFERROR(D5280*E5280/12,0))</f>
        <v/>
      </c>
      <c r="G5280" s="48">
        <f>IF(D5280="","",MIN(IFERROR(VLOOKUP(B5280,'Debt Inputs'!$A$6:$M$105,7,FALSE),0),D5280+F5280))</f>
        <v/>
      </c>
      <c r="H5280" s="48">
        <f>IF(D5280="","",IF(L5280=1,MAX(0,'Debt Inputs'!$B$2-SUM($G$5206:$G$5305)),0))</f>
        <v/>
      </c>
      <c r="I5280" s="48">
        <f>IF(D5280="","",MIN(D5280+F5280,G5280+H5280))</f>
        <v/>
      </c>
      <c r="J5280" s="48">
        <f>IF(D5280="","",MIN(D5280,MAX(0,I5280-F5280)))</f>
        <v/>
      </c>
      <c r="K5280" s="48">
        <f>IF(D5280="","",MAX(0,D5280+F5280-I5280))</f>
        <v/>
      </c>
      <c r="L5280" s="18">
        <f>IF(D5280="","",IF(D5280&lt;=0,"",1+COUNTIFS($D$5206:$D$5305,"&gt;0",$E$5206:$E$5305,"&gt;"&amp;E5280)))</f>
        <v/>
      </c>
      <c r="M5280" s="18">
        <f>IF(D5280="","",IF(AND(K5280&gt;0,L5280=1),"Yes","No"))</f>
        <v/>
      </c>
      <c r="N5280" s="48">
        <f>IF(D5280="","",N5180+F5280)</f>
        <v/>
      </c>
      <c r="O5280" s="47">
        <f>IF(D5280="","",IF(AND(K5280=0,K5180&gt;0),C5280,""))</f>
        <v/>
      </c>
    </row>
    <row r="5281">
      <c r="A5281" s="49">
        <f>IF(B5281="","",DATE(YEAR('Debt Inputs'!$E$2),MONTH('Debt Inputs'!$E$2)+52,1))</f>
        <v/>
      </c>
      <c r="B5281" s="23">
        <f>IF('Debt Inputs'!A81="","",'Debt Inputs'!A81)</f>
        <v/>
      </c>
      <c r="C5281" s="24">
        <f>IF(B5281="","",IFERROR(VLOOKUP(B5281,'Debt Inputs'!$A$6:$M$105,2,FALSE),""))</f>
        <v/>
      </c>
      <c r="D5281" s="50">
        <f>IF(B5281="","",K5181)</f>
        <v/>
      </c>
      <c r="E5281" s="26">
        <f>IF(B5281="","",IFERROR(VLOOKUP(B5281,'Debt Inputs'!$A$6:$M$105,5,FALSE),0))</f>
        <v/>
      </c>
      <c r="F5281" s="50">
        <f>IF(D5281="","",IFERROR(D5281*E5281/12,0))</f>
        <v/>
      </c>
      <c r="G5281" s="50">
        <f>IF(D5281="","",MIN(IFERROR(VLOOKUP(B5281,'Debt Inputs'!$A$6:$M$105,7,FALSE),0),D5281+F5281))</f>
        <v/>
      </c>
      <c r="H5281" s="50">
        <f>IF(D5281="","",IF(L5281=1,MAX(0,'Debt Inputs'!$B$2-SUM($G$5206:$G$5305)),0))</f>
        <v/>
      </c>
      <c r="I5281" s="50">
        <f>IF(D5281="","",MIN(D5281+F5281,G5281+H5281))</f>
        <v/>
      </c>
      <c r="J5281" s="50">
        <f>IF(D5281="","",MIN(D5281,MAX(0,I5281-F5281)))</f>
        <v/>
      </c>
      <c r="K5281" s="50">
        <f>IF(D5281="","",MAX(0,D5281+F5281-I5281))</f>
        <v/>
      </c>
      <c r="L5281" s="23">
        <f>IF(D5281="","",IF(D5281&lt;=0,"",1+COUNTIFS($D$5206:$D$5305,"&gt;0",$E$5206:$E$5305,"&gt;"&amp;E5281)))</f>
        <v/>
      </c>
      <c r="M5281" s="23">
        <f>IF(D5281="","",IF(AND(K5281&gt;0,L5281=1),"Yes","No"))</f>
        <v/>
      </c>
      <c r="N5281" s="50">
        <f>IF(D5281="","",N5181+F5281)</f>
        <v/>
      </c>
      <c r="O5281" s="49">
        <f>IF(D5281="","",IF(AND(K5281=0,K5181&gt;0),C5281,""))</f>
        <v/>
      </c>
    </row>
    <row r="5282">
      <c r="A5282" s="47">
        <f>IF(B5282="","",DATE(YEAR('Debt Inputs'!$E$2),MONTH('Debt Inputs'!$E$2)+52,1))</f>
        <v/>
      </c>
      <c r="B5282" s="18">
        <f>IF('Debt Inputs'!A82="","",'Debt Inputs'!A82)</f>
        <v/>
      </c>
      <c r="C5282" s="19">
        <f>IF(B5282="","",IFERROR(VLOOKUP(B5282,'Debt Inputs'!$A$6:$M$105,2,FALSE),""))</f>
        <v/>
      </c>
      <c r="D5282" s="48">
        <f>IF(B5282="","",K5182)</f>
        <v/>
      </c>
      <c r="E5282" s="21">
        <f>IF(B5282="","",IFERROR(VLOOKUP(B5282,'Debt Inputs'!$A$6:$M$105,5,FALSE),0))</f>
        <v/>
      </c>
      <c r="F5282" s="48">
        <f>IF(D5282="","",IFERROR(D5282*E5282/12,0))</f>
        <v/>
      </c>
      <c r="G5282" s="48">
        <f>IF(D5282="","",MIN(IFERROR(VLOOKUP(B5282,'Debt Inputs'!$A$6:$M$105,7,FALSE),0),D5282+F5282))</f>
        <v/>
      </c>
      <c r="H5282" s="48">
        <f>IF(D5282="","",IF(L5282=1,MAX(0,'Debt Inputs'!$B$2-SUM($G$5206:$G$5305)),0))</f>
        <v/>
      </c>
      <c r="I5282" s="48">
        <f>IF(D5282="","",MIN(D5282+F5282,G5282+H5282))</f>
        <v/>
      </c>
      <c r="J5282" s="48">
        <f>IF(D5282="","",MIN(D5282,MAX(0,I5282-F5282)))</f>
        <v/>
      </c>
      <c r="K5282" s="48">
        <f>IF(D5282="","",MAX(0,D5282+F5282-I5282))</f>
        <v/>
      </c>
      <c r="L5282" s="18">
        <f>IF(D5282="","",IF(D5282&lt;=0,"",1+COUNTIFS($D$5206:$D$5305,"&gt;0",$E$5206:$E$5305,"&gt;"&amp;E5282)))</f>
        <v/>
      </c>
      <c r="M5282" s="18">
        <f>IF(D5282="","",IF(AND(K5282&gt;0,L5282=1),"Yes","No"))</f>
        <v/>
      </c>
      <c r="N5282" s="48">
        <f>IF(D5282="","",N5182+F5282)</f>
        <v/>
      </c>
      <c r="O5282" s="47">
        <f>IF(D5282="","",IF(AND(K5282=0,K5182&gt;0),C5282,""))</f>
        <v/>
      </c>
    </row>
    <row r="5283">
      <c r="A5283" s="49">
        <f>IF(B5283="","",DATE(YEAR('Debt Inputs'!$E$2),MONTH('Debt Inputs'!$E$2)+52,1))</f>
        <v/>
      </c>
      <c r="B5283" s="23">
        <f>IF('Debt Inputs'!A83="","",'Debt Inputs'!A83)</f>
        <v/>
      </c>
      <c r="C5283" s="24">
        <f>IF(B5283="","",IFERROR(VLOOKUP(B5283,'Debt Inputs'!$A$6:$M$105,2,FALSE),""))</f>
        <v/>
      </c>
      <c r="D5283" s="50">
        <f>IF(B5283="","",K5183)</f>
        <v/>
      </c>
      <c r="E5283" s="26">
        <f>IF(B5283="","",IFERROR(VLOOKUP(B5283,'Debt Inputs'!$A$6:$M$105,5,FALSE),0))</f>
        <v/>
      </c>
      <c r="F5283" s="50">
        <f>IF(D5283="","",IFERROR(D5283*E5283/12,0))</f>
        <v/>
      </c>
      <c r="G5283" s="50">
        <f>IF(D5283="","",MIN(IFERROR(VLOOKUP(B5283,'Debt Inputs'!$A$6:$M$105,7,FALSE),0),D5283+F5283))</f>
        <v/>
      </c>
      <c r="H5283" s="50">
        <f>IF(D5283="","",IF(L5283=1,MAX(0,'Debt Inputs'!$B$2-SUM($G$5206:$G$5305)),0))</f>
        <v/>
      </c>
      <c r="I5283" s="50">
        <f>IF(D5283="","",MIN(D5283+F5283,G5283+H5283))</f>
        <v/>
      </c>
      <c r="J5283" s="50">
        <f>IF(D5283="","",MIN(D5283,MAX(0,I5283-F5283)))</f>
        <v/>
      </c>
      <c r="K5283" s="50">
        <f>IF(D5283="","",MAX(0,D5283+F5283-I5283))</f>
        <v/>
      </c>
      <c r="L5283" s="23">
        <f>IF(D5283="","",IF(D5283&lt;=0,"",1+COUNTIFS($D$5206:$D$5305,"&gt;0",$E$5206:$E$5305,"&gt;"&amp;E5283)))</f>
        <v/>
      </c>
      <c r="M5283" s="23">
        <f>IF(D5283="","",IF(AND(K5283&gt;0,L5283=1),"Yes","No"))</f>
        <v/>
      </c>
      <c r="N5283" s="50">
        <f>IF(D5283="","",N5183+F5283)</f>
        <v/>
      </c>
      <c r="O5283" s="49">
        <f>IF(D5283="","",IF(AND(K5283=0,K5183&gt;0),C5283,""))</f>
        <v/>
      </c>
    </row>
    <row r="5284">
      <c r="A5284" s="47">
        <f>IF(B5284="","",DATE(YEAR('Debt Inputs'!$E$2),MONTH('Debt Inputs'!$E$2)+52,1))</f>
        <v/>
      </c>
      <c r="B5284" s="18">
        <f>IF('Debt Inputs'!A84="","",'Debt Inputs'!A84)</f>
        <v/>
      </c>
      <c r="C5284" s="19">
        <f>IF(B5284="","",IFERROR(VLOOKUP(B5284,'Debt Inputs'!$A$6:$M$105,2,FALSE),""))</f>
        <v/>
      </c>
      <c r="D5284" s="48">
        <f>IF(B5284="","",K5184)</f>
        <v/>
      </c>
      <c r="E5284" s="21">
        <f>IF(B5284="","",IFERROR(VLOOKUP(B5284,'Debt Inputs'!$A$6:$M$105,5,FALSE),0))</f>
        <v/>
      </c>
      <c r="F5284" s="48">
        <f>IF(D5284="","",IFERROR(D5284*E5284/12,0))</f>
        <v/>
      </c>
      <c r="G5284" s="48">
        <f>IF(D5284="","",MIN(IFERROR(VLOOKUP(B5284,'Debt Inputs'!$A$6:$M$105,7,FALSE),0),D5284+F5284))</f>
        <v/>
      </c>
      <c r="H5284" s="48">
        <f>IF(D5284="","",IF(L5284=1,MAX(0,'Debt Inputs'!$B$2-SUM($G$5206:$G$5305)),0))</f>
        <v/>
      </c>
      <c r="I5284" s="48">
        <f>IF(D5284="","",MIN(D5284+F5284,G5284+H5284))</f>
        <v/>
      </c>
      <c r="J5284" s="48">
        <f>IF(D5284="","",MIN(D5284,MAX(0,I5284-F5284)))</f>
        <v/>
      </c>
      <c r="K5284" s="48">
        <f>IF(D5284="","",MAX(0,D5284+F5284-I5284))</f>
        <v/>
      </c>
      <c r="L5284" s="18">
        <f>IF(D5284="","",IF(D5284&lt;=0,"",1+COUNTIFS($D$5206:$D$5305,"&gt;0",$E$5206:$E$5305,"&gt;"&amp;E5284)))</f>
        <v/>
      </c>
      <c r="M5284" s="18">
        <f>IF(D5284="","",IF(AND(K5284&gt;0,L5284=1),"Yes","No"))</f>
        <v/>
      </c>
      <c r="N5284" s="48">
        <f>IF(D5284="","",N5184+F5284)</f>
        <v/>
      </c>
      <c r="O5284" s="47">
        <f>IF(D5284="","",IF(AND(K5284=0,K5184&gt;0),C5284,""))</f>
        <v/>
      </c>
    </row>
    <row r="5285">
      <c r="A5285" s="49">
        <f>IF(B5285="","",DATE(YEAR('Debt Inputs'!$E$2),MONTH('Debt Inputs'!$E$2)+52,1))</f>
        <v/>
      </c>
      <c r="B5285" s="23">
        <f>IF('Debt Inputs'!A85="","",'Debt Inputs'!A85)</f>
        <v/>
      </c>
      <c r="C5285" s="24">
        <f>IF(B5285="","",IFERROR(VLOOKUP(B5285,'Debt Inputs'!$A$6:$M$105,2,FALSE),""))</f>
        <v/>
      </c>
      <c r="D5285" s="50">
        <f>IF(B5285="","",K5185)</f>
        <v/>
      </c>
      <c r="E5285" s="26">
        <f>IF(B5285="","",IFERROR(VLOOKUP(B5285,'Debt Inputs'!$A$6:$M$105,5,FALSE),0))</f>
        <v/>
      </c>
      <c r="F5285" s="50">
        <f>IF(D5285="","",IFERROR(D5285*E5285/12,0))</f>
        <v/>
      </c>
      <c r="G5285" s="50">
        <f>IF(D5285="","",MIN(IFERROR(VLOOKUP(B5285,'Debt Inputs'!$A$6:$M$105,7,FALSE),0),D5285+F5285))</f>
        <v/>
      </c>
      <c r="H5285" s="50">
        <f>IF(D5285="","",IF(L5285=1,MAX(0,'Debt Inputs'!$B$2-SUM($G$5206:$G$5305)),0))</f>
        <v/>
      </c>
      <c r="I5285" s="50">
        <f>IF(D5285="","",MIN(D5285+F5285,G5285+H5285))</f>
        <v/>
      </c>
      <c r="J5285" s="50">
        <f>IF(D5285="","",MIN(D5285,MAX(0,I5285-F5285)))</f>
        <v/>
      </c>
      <c r="K5285" s="50">
        <f>IF(D5285="","",MAX(0,D5285+F5285-I5285))</f>
        <v/>
      </c>
      <c r="L5285" s="23">
        <f>IF(D5285="","",IF(D5285&lt;=0,"",1+COUNTIFS($D$5206:$D$5305,"&gt;0",$E$5206:$E$5305,"&gt;"&amp;E5285)))</f>
        <v/>
      </c>
      <c r="M5285" s="23">
        <f>IF(D5285="","",IF(AND(K5285&gt;0,L5285=1),"Yes","No"))</f>
        <v/>
      </c>
      <c r="N5285" s="50">
        <f>IF(D5285="","",N5185+F5285)</f>
        <v/>
      </c>
      <c r="O5285" s="49">
        <f>IF(D5285="","",IF(AND(K5285=0,K5185&gt;0),C5285,""))</f>
        <v/>
      </c>
    </row>
    <row r="5286">
      <c r="A5286" s="47">
        <f>IF(B5286="","",DATE(YEAR('Debt Inputs'!$E$2),MONTH('Debt Inputs'!$E$2)+52,1))</f>
        <v/>
      </c>
      <c r="B5286" s="18">
        <f>IF('Debt Inputs'!A86="","",'Debt Inputs'!A86)</f>
        <v/>
      </c>
      <c r="C5286" s="19">
        <f>IF(B5286="","",IFERROR(VLOOKUP(B5286,'Debt Inputs'!$A$6:$M$105,2,FALSE),""))</f>
        <v/>
      </c>
      <c r="D5286" s="48">
        <f>IF(B5286="","",K5186)</f>
        <v/>
      </c>
      <c r="E5286" s="21">
        <f>IF(B5286="","",IFERROR(VLOOKUP(B5286,'Debt Inputs'!$A$6:$M$105,5,FALSE),0))</f>
        <v/>
      </c>
      <c r="F5286" s="48">
        <f>IF(D5286="","",IFERROR(D5286*E5286/12,0))</f>
        <v/>
      </c>
      <c r="G5286" s="48">
        <f>IF(D5286="","",MIN(IFERROR(VLOOKUP(B5286,'Debt Inputs'!$A$6:$M$105,7,FALSE),0),D5286+F5286))</f>
        <v/>
      </c>
      <c r="H5286" s="48">
        <f>IF(D5286="","",IF(L5286=1,MAX(0,'Debt Inputs'!$B$2-SUM($G$5206:$G$5305)),0))</f>
        <v/>
      </c>
      <c r="I5286" s="48">
        <f>IF(D5286="","",MIN(D5286+F5286,G5286+H5286))</f>
        <v/>
      </c>
      <c r="J5286" s="48">
        <f>IF(D5286="","",MIN(D5286,MAX(0,I5286-F5286)))</f>
        <v/>
      </c>
      <c r="K5286" s="48">
        <f>IF(D5286="","",MAX(0,D5286+F5286-I5286))</f>
        <v/>
      </c>
      <c r="L5286" s="18">
        <f>IF(D5286="","",IF(D5286&lt;=0,"",1+COUNTIFS($D$5206:$D$5305,"&gt;0",$E$5206:$E$5305,"&gt;"&amp;E5286)))</f>
        <v/>
      </c>
      <c r="M5286" s="18">
        <f>IF(D5286="","",IF(AND(K5286&gt;0,L5286=1),"Yes","No"))</f>
        <v/>
      </c>
      <c r="N5286" s="48">
        <f>IF(D5286="","",N5186+F5286)</f>
        <v/>
      </c>
      <c r="O5286" s="47">
        <f>IF(D5286="","",IF(AND(K5286=0,K5186&gt;0),C5286,""))</f>
        <v/>
      </c>
    </row>
    <row r="5287">
      <c r="A5287" s="49">
        <f>IF(B5287="","",DATE(YEAR('Debt Inputs'!$E$2),MONTH('Debt Inputs'!$E$2)+52,1))</f>
        <v/>
      </c>
      <c r="B5287" s="23">
        <f>IF('Debt Inputs'!A87="","",'Debt Inputs'!A87)</f>
        <v/>
      </c>
      <c r="C5287" s="24">
        <f>IF(B5287="","",IFERROR(VLOOKUP(B5287,'Debt Inputs'!$A$6:$M$105,2,FALSE),""))</f>
        <v/>
      </c>
      <c r="D5287" s="50">
        <f>IF(B5287="","",K5187)</f>
        <v/>
      </c>
      <c r="E5287" s="26">
        <f>IF(B5287="","",IFERROR(VLOOKUP(B5287,'Debt Inputs'!$A$6:$M$105,5,FALSE),0))</f>
        <v/>
      </c>
      <c r="F5287" s="50">
        <f>IF(D5287="","",IFERROR(D5287*E5287/12,0))</f>
        <v/>
      </c>
      <c r="G5287" s="50">
        <f>IF(D5287="","",MIN(IFERROR(VLOOKUP(B5287,'Debt Inputs'!$A$6:$M$105,7,FALSE),0),D5287+F5287))</f>
        <v/>
      </c>
      <c r="H5287" s="50">
        <f>IF(D5287="","",IF(L5287=1,MAX(0,'Debt Inputs'!$B$2-SUM($G$5206:$G$5305)),0))</f>
        <v/>
      </c>
      <c r="I5287" s="50">
        <f>IF(D5287="","",MIN(D5287+F5287,G5287+H5287))</f>
        <v/>
      </c>
      <c r="J5287" s="50">
        <f>IF(D5287="","",MIN(D5287,MAX(0,I5287-F5287)))</f>
        <v/>
      </c>
      <c r="K5287" s="50">
        <f>IF(D5287="","",MAX(0,D5287+F5287-I5287))</f>
        <v/>
      </c>
      <c r="L5287" s="23">
        <f>IF(D5287="","",IF(D5287&lt;=0,"",1+COUNTIFS($D$5206:$D$5305,"&gt;0",$E$5206:$E$5305,"&gt;"&amp;E5287)))</f>
        <v/>
      </c>
      <c r="M5287" s="23">
        <f>IF(D5287="","",IF(AND(K5287&gt;0,L5287=1),"Yes","No"))</f>
        <v/>
      </c>
      <c r="N5287" s="50">
        <f>IF(D5287="","",N5187+F5287)</f>
        <v/>
      </c>
      <c r="O5287" s="49">
        <f>IF(D5287="","",IF(AND(K5287=0,K5187&gt;0),C5287,""))</f>
        <v/>
      </c>
    </row>
    <row r="5288">
      <c r="A5288" s="47">
        <f>IF(B5288="","",DATE(YEAR('Debt Inputs'!$E$2),MONTH('Debt Inputs'!$E$2)+52,1))</f>
        <v/>
      </c>
      <c r="B5288" s="18">
        <f>IF('Debt Inputs'!A88="","",'Debt Inputs'!A88)</f>
        <v/>
      </c>
      <c r="C5288" s="19">
        <f>IF(B5288="","",IFERROR(VLOOKUP(B5288,'Debt Inputs'!$A$6:$M$105,2,FALSE),""))</f>
        <v/>
      </c>
      <c r="D5288" s="48">
        <f>IF(B5288="","",K5188)</f>
        <v/>
      </c>
      <c r="E5288" s="21">
        <f>IF(B5288="","",IFERROR(VLOOKUP(B5288,'Debt Inputs'!$A$6:$M$105,5,FALSE),0))</f>
        <v/>
      </c>
      <c r="F5288" s="48">
        <f>IF(D5288="","",IFERROR(D5288*E5288/12,0))</f>
        <v/>
      </c>
      <c r="G5288" s="48">
        <f>IF(D5288="","",MIN(IFERROR(VLOOKUP(B5288,'Debt Inputs'!$A$6:$M$105,7,FALSE),0),D5288+F5288))</f>
        <v/>
      </c>
      <c r="H5288" s="48">
        <f>IF(D5288="","",IF(L5288=1,MAX(0,'Debt Inputs'!$B$2-SUM($G$5206:$G$5305)),0))</f>
        <v/>
      </c>
      <c r="I5288" s="48">
        <f>IF(D5288="","",MIN(D5288+F5288,G5288+H5288))</f>
        <v/>
      </c>
      <c r="J5288" s="48">
        <f>IF(D5288="","",MIN(D5288,MAX(0,I5288-F5288)))</f>
        <v/>
      </c>
      <c r="K5288" s="48">
        <f>IF(D5288="","",MAX(0,D5288+F5288-I5288))</f>
        <v/>
      </c>
      <c r="L5288" s="18">
        <f>IF(D5288="","",IF(D5288&lt;=0,"",1+COUNTIFS($D$5206:$D$5305,"&gt;0",$E$5206:$E$5305,"&gt;"&amp;E5288)))</f>
        <v/>
      </c>
      <c r="M5288" s="18">
        <f>IF(D5288="","",IF(AND(K5288&gt;0,L5288=1),"Yes","No"))</f>
        <v/>
      </c>
      <c r="N5288" s="48">
        <f>IF(D5288="","",N5188+F5288)</f>
        <v/>
      </c>
      <c r="O5288" s="47">
        <f>IF(D5288="","",IF(AND(K5288=0,K5188&gt;0),C5288,""))</f>
        <v/>
      </c>
    </row>
    <row r="5289">
      <c r="A5289" s="49">
        <f>IF(B5289="","",DATE(YEAR('Debt Inputs'!$E$2),MONTH('Debt Inputs'!$E$2)+52,1))</f>
        <v/>
      </c>
      <c r="B5289" s="23">
        <f>IF('Debt Inputs'!A89="","",'Debt Inputs'!A89)</f>
        <v/>
      </c>
      <c r="C5289" s="24">
        <f>IF(B5289="","",IFERROR(VLOOKUP(B5289,'Debt Inputs'!$A$6:$M$105,2,FALSE),""))</f>
        <v/>
      </c>
      <c r="D5289" s="50">
        <f>IF(B5289="","",K5189)</f>
        <v/>
      </c>
      <c r="E5289" s="26">
        <f>IF(B5289="","",IFERROR(VLOOKUP(B5289,'Debt Inputs'!$A$6:$M$105,5,FALSE),0))</f>
        <v/>
      </c>
      <c r="F5289" s="50">
        <f>IF(D5289="","",IFERROR(D5289*E5289/12,0))</f>
        <v/>
      </c>
      <c r="G5289" s="50">
        <f>IF(D5289="","",MIN(IFERROR(VLOOKUP(B5289,'Debt Inputs'!$A$6:$M$105,7,FALSE),0),D5289+F5289))</f>
        <v/>
      </c>
      <c r="H5289" s="50">
        <f>IF(D5289="","",IF(L5289=1,MAX(0,'Debt Inputs'!$B$2-SUM($G$5206:$G$5305)),0))</f>
        <v/>
      </c>
      <c r="I5289" s="50">
        <f>IF(D5289="","",MIN(D5289+F5289,G5289+H5289))</f>
        <v/>
      </c>
      <c r="J5289" s="50">
        <f>IF(D5289="","",MIN(D5289,MAX(0,I5289-F5289)))</f>
        <v/>
      </c>
      <c r="K5289" s="50">
        <f>IF(D5289="","",MAX(0,D5289+F5289-I5289))</f>
        <v/>
      </c>
      <c r="L5289" s="23">
        <f>IF(D5289="","",IF(D5289&lt;=0,"",1+COUNTIFS($D$5206:$D$5305,"&gt;0",$E$5206:$E$5305,"&gt;"&amp;E5289)))</f>
        <v/>
      </c>
      <c r="M5289" s="23">
        <f>IF(D5289="","",IF(AND(K5289&gt;0,L5289=1),"Yes","No"))</f>
        <v/>
      </c>
      <c r="N5289" s="50">
        <f>IF(D5289="","",N5189+F5289)</f>
        <v/>
      </c>
      <c r="O5289" s="49">
        <f>IF(D5289="","",IF(AND(K5289=0,K5189&gt;0),C5289,""))</f>
        <v/>
      </c>
    </row>
    <row r="5290">
      <c r="A5290" s="47">
        <f>IF(B5290="","",DATE(YEAR('Debt Inputs'!$E$2),MONTH('Debt Inputs'!$E$2)+52,1))</f>
        <v/>
      </c>
      <c r="B5290" s="18">
        <f>IF('Debt Inputs'!A90="","",'Debt Inputs'!A90)</f>
        <v/>
      </c>
      <c r="C5290" s="19">
        <f>IF(B5290="","",IFERROR(VLOOKUP(B5290,'Debt Inputs'!$A$6:$M$105,2,FALSE),""))</f>
        <v/>
      </c>
      <c r="D5290" s="48">
        <f>IF(B5290="","",K5190)</f>
        <v/>
      </c>
      <c r="E5290" s="21">
        <f>IF(B5290="","",IFERROR(VLOOKUP(B5290,'Debt Inputs'!$A$6:$M$105,5,FALSE),0))</f>
        <v/>
      </c>
      <c r="F5290" s="48">
        <f>IF(D5290="","",IFERROR(D5290*E5290/12,0))</f>
        <v/>
      </c>
      <c r="G5290" s="48">
        <f>IF(D5290="","",MIN(IFERROR(VLOOKUP(B5290,'Debt Inputs'!$A$6:$M$105,7,FALSE),0),D5290+F5290))</f>
        <v/>
      </c>
      <c r="H5290" s="48">
        <f>IF(D5290="","",IF(L5290=1,MAX(0,'Debt Inputs'!$B$2-SUM($G$5206:$G$5305)),0))</f>
        <v/>
      </c>
      <c r="I5290" s="48">
        <f>IF(D5290="","",MIN(D5290+F5290,G5290+H5290))</f>
        <v/>
      </c>
      <c r="J5290" s="48">
        <f>IF(D5290="","",MIN(D5290,MAX(0,I5290-F5290)))</f>
        <v/>
      </c>
      <c r="K5290" s="48">
        <f>IF(D5290="","",MAX(0,D5290+F5290-I5290))</f>
        <v/>
      </c>
      <c r="L5290" s="18">
        <f>IF(D5290="","",IF(D5290&lt;=0,"",1+COUNTIFS($D$5206:$D$5305,"&gt;0",$E$5206:$E$5305,"&gt;"&amp;E5290)))</f>
        <v/>
      </c>
      <c r="M5290" s="18">
        <f>IF(D5290="","",IF(AND(K5290&gt;0,L5290=1),"Yes","No"))</f>
        <v/>
      </c>
      <c r="N5290" s="48">
        <f>IF(D5290="","",N5190+F5290)</f>
        <v/>
      </c>
      <c r="O5290" s="47">
        <f>IF(D5290="","",IF(AND(K5290=0,K5190&gt;0),C5290,""))</f>
        <v/>
      </c>
    </row>
    <row r="5291">
      <c r="A5291" s="49">
        <f>IF(B5291="","",DATE(YEAR('Debt Inputs'!$E$2),MONTH('Debt Inputs'!$E$2)+52,1))</f>
        <v/>
      </c>
      <c r="B5291" s="23">
        <f>IF('Debt Inputs'!A91="","",'Debt Inputs'!A91)</f>
        <v/>
      </c>
      <c r="C5291" s="24">
        <f>IF(B5291="","",IFERROR(VLOOKUP(B5291,'Debt Inputs'!$A$6:$M$105,2,FALSE),""))</f>
        <v/>
      </c>
      <c r="D5291" s="50">
        <f>IF(B5291="","",K5191)</f>
        <v/>
      </c>
      <c r="E5291" s="26">
        <f>IF(B5291="","",IFERROR(VLOOKUP(B5291,'Debt Inputs'!$A$6:$M$105,5,FALSE),0))</f>
        <v/>
      </c>
      <c r="F5291" s="50">
        <f>IF(D5291="","",IFERROR(D5291*E5291/12,0))</f>
        <v/>
      </c>
      <c r="G5291" s="50">
        <f>IF(D5291="","",MIN(IFERROR(VLOOKUP(B5291,'Debt Inputs'!$A$6:$M$105,7,FALSE),0),D5291+F5291))</f>
        <v/>
      </c>
      <c r="H5291" s="50">
        <f>IF(D5291="","",IF(L5291=1,MAX(0,'Debt Inputs'!$B$2-SUM($G$5206:$G$5305)),0))</f>
        <v/>
      </c>
      <c r="I5291" s="50">
        <f>IF(D5291="","",MIN(D5291+F5291,G5291+H5291))</f>
        <v/>
      </c>
      <c r="J5291" s="50">
        <f>IF(D5291="","",MIN(D5291,MAX(0,I5291-F5291)))</f>
        <v/>
      </c>
      <c r="K5291" s="50">
        <f>IF(D5291="","",MAX(0,D5291+F5291-I5291))</f>
        <v/>
      </c>
      <c r="L5291" s="23">
        <f>IF(D5291="","",IF(D5291&lt;=0,"",1+COUNTIFS($D$5206:$D$5305,"&gt;0",$E$5206:$E$5305,"&gt;"&amp;E5291)))</f>
        <v/>
      </c>
      <c r="M5291" s="23">
        <f>IF(D5291="","",IF(AND(K5291&gt;0,L5291=1),"Yes","No"))</f>
        <v/>
      </c>
      <c r="N5291" s="50">
        <f>IF(D5291="","",N5191+F5291)</f>
        <v/>
      </c>
      <c r="O5291" s="49">
        <f>IF(D5291="","",IF(AND(K5291=0,K5191&gt;0),C5291,""))</f>
        <v/>
      </c>
    </row>
    <row r="5292">
      <c r="A5292" s="47">
        <f>IF(B5292="","",DATE(YEAR('Debt Inputs'!$E$2),MONTH('Debt Inputs'!$E$2)+52,1))</f>
        <v/>
      </c>
      <c r="B5292" s="18">
        <f>IF('Debt Inputs'!A92="","",'Debt Inputs'!A92)</f>
        <v/>
      </c>
      <c r="C5292" s="19">
        <f>IF(B5292="","",IFERROR(VLOOKUP(B5292,'Debt Inputs'!$A$6:$M$105,2,FALSE),""))</f>
        <v/>
      </c>
      <c r="D5292" s="48">
        <f>IF(B5292="","",K5192)</f>
        <v/>
      </c>
      <c r="E5292" s="21">
        <f>IF(B5292="","",IFERROR(VLOOKUP(B5292,'Debt Inputs'!$A$6:$M$105,5,FALSE),0))</f>
        <v/>
      </c>
      <c r="F5292" s="48">
        <f>IF(D5292="","",IFERROR(D5292*E5292/12,0))</f>
        <v/>
      </c>
      <c r="G5292" s="48">
        <f>IF(D5292="","",MIN(IFERROR(VLOOKUP(B5292,'Debt Inputs'!$A$6:$M$105,7,FALSE),0),D5292+F5292))</f>
        <v/>
      </c>
      <c r="H5292" s="48">
        <f>IF(D5292="","",IF(L5292=1,MAX(0,'Debt Inputs'!$B$2-SUM($G$5206:$G$5305)),0))</f>
        <v/>
      </c>
      <c r="I5292" s="48">
        <f>IF(D5292="","",MIN(D5292+F5292,G5292+H5292))</f>
        <v/>
      </c>
      <c r="J5292" s="48">
        <f>IF(D5292="","",MIN(D5292,MAX(0,I5292-F5292)))</f>
        <v/>
      </c>
      <c r="K5292" s="48">
        <f>IF(D5292="","",MAX(0,D5292+F5292-I5292))</f>
        <v/>
      </c>
      <c r="L5292" s="18">
        <f>IF(D5292="","",IF(D5292&lt;=0,"",1+COUNTIFS($D$5206:$D$5305,"&gt;0",$E$5206:$E$5305,"&gt;"&amp;E5292)))</f>
        <v/>
      </c>
      <c r="M5292" s="18">
        <f>IF(D5292="","",IF(AND(K5292&gt;0,L5292=1),"Yes","No"))</f>
        <v/>
      </c>
      <c r="N5292" s="48">
        <f>IF(D5292="","",N5192+F5292)</f>
        <v/>
      </c>
      <c r="O5292" s="47">
        <f>IF(D5292="","",IF(AND(K5292=0,K5192&gt;0),C5292,""))</f>
        <v/>
      </c>
    </row>
    <row r="5293">
      <c r="A5293" s="49">
        <f>IF(B5293="","",DATE(YEAR('Debt Inputs'!$E$2),MONTH('Debt Inputs'!$E$2)+52,1))</f>
        <v/>
      </c>
      <c r="B5293" s="23">
        <f>IF('Debt Inputs'!A93="","",'Debt Inputs'!A93)</f>
        <v/>
      </c>
      <c r="C5293" s="24">
        <f>IF(B5293="","",IFERROR(VLOOKUP(B5293,'Debt Inputs'!$A$6:$M$105,2,FALSE),""))</f>
        <v/>
      </c>
      <c r="D5293" s="50">
        <f>IF(B5293="","",K5193)</f>
        <v/>
      </c>
      <c r="E5293" s="26">
        <f>IF(B5293="","",IFERROR(VLOOKUP(B5293,'Debt Inputs'!$A$6:$M$105,5,FALSE),0))</f>
        <v/>
      </c>
      <c r="F5293" s="50">
        <f>IF(D5293="","",IFERROR(D5293*E5293/12,0))</f>
        <v/>
      </c>
      <c r="G5293" s="50">
        <f>IF(D5293="","",MIN(IFERROR(VLOOKUP(B5293,'Debt Inputs'!$A$6:$M$105,7,FALSE),0),D5293+F5293))</f>
        <v/>
      </c>
      <c r="H5293" s="50">
        <f>IF(D5293="","",IF(L5293=1,MAX(0,'Debt Inputs'!$B$2-SUM($G$5206:$G$5305)),0))</f>
        <v/>
      </c>
      <c r="I5293" s="50">
        <f>IF(D5293="","",MIN(D5293+F5293,G5293+H5293))</f>
        <v/>
      </c>
      <c r="J5293" s="50">
        <f>IF(D5293="","",MIN(D5293,MAX(0,I5293-F5293)))</f>
        <v/>
      </c>
      <c r="K5293" s="50">
        <f>IF(D5293="","",MAX(0,D5293+F5293-I5293))</f>
        <v/>
      </c>
      <c r="L5293" s="23">
        <f>IF(D5293="","",IF(D5293&lt;=0,"",1+COUNTIFS($D$5206:$D$5305,"&gt;0",$E$5206:$E$5305,"&gt;"&amp;E5293)))</f>
        <v/>
      </c>
      <c r="M5293" s="23">
        <f>IF(D5293="","",IF(AND(K5293&gt;0,L5293=1),"Yes","No"))</f>
        <v/>
      </c>
      <c r="N5293" s="50">
        <f>IF(D5293="","",N5193+F5293)</f>
        <v/>
      </c>
      <c r="O5293" s="49">
        <f>IF(D5293="","",IF(AND(K5293=0,K5193&gt;0),C5293,""))</f>
        <v/>
      </c>
    </row>
    <row r="5294">
      <c r="A5294" s="47">
        <f>IF(B5294="","",DATE(YEAR('Debt Inputs'!$E$2),MONTH('Debt Inputs'!$E$2)+52,1))</f>
        <v/>
      </c>
      <c r="B5294" s="18">
        <f>IF('Debt Inputs'!A94="","",'Debt Inputs'!A94)</f>
        <v/>
      </c>
      <c r="C5294" s="19">
        <f>IF(B5294="","",IFERROR(VLOOKUP(B5294,'Debt Inputs'!$A$6:$M$105,2,FALSE),""))</f>
        <v/>
      </c>
      <c r="D5294" s="48">
        <f>IF(B5294="","",K5194)</f>
        <v/>
      </c>
      <c r="E5294" s="21">
        <f>IF(B5294="","",IFERROR(VLOOKUP(B5294,'Debt Inputs'!$A$6:$M$105,5,FALSE),0))</f>
        <v/>
      </c>
      <c r="F5294" s="48">
        <f>IF(D5294="","",IFERROR(D5294*E5294/12,0))</f>
        <v/>
      </c>
      <c r="G5294" s="48">
        <f>IF(D5294="","",MIN(IFERROR(VLOOKUP(B5294,'Debt Inputs'!$A$6:$M$105,7,FALSE),0),D5294+F5294))</f>
        <v/>
      </c>
      <c r="H5294" s="48">
        <f>IF(D5294="","",IF(L5294=1,MAX(0,'Debt Inputs'!$B$2-SUM($G$5206:$G$5305)),0))</f>
        <v/>
      </c>
      <c r="I5294" s="48">
        <f>IF(D5294="","",MIN(D5294+F5294,G5294+H5294))</f>
        <v/>
      </c>
      <c r="J5294" s="48">
        <f>IF(D5294="","",MIN(D5294,MAX(0,I5294-F5294)))</f>
        <v/>
      </c>
      <c r="K5294" s="48">
        <f>IF(D5294="","",MAX(0,D5294+F5294-I5294))</f>
        <v/>
      </c>
      <c r="L5294" s="18">
        <f>IF(D5294="","",IF(D5294&lt;=0,"",1+COUNTIFS($D$5206:$D$5305,"&gt;0",$E$5206:$E$5305,"&gt;"&amp;E5294)))</f>
        <v/>
      </c>
      <c r="M5294" s="18">
        <f>IF(D5294="","",IF(AND(K5294&gt;0,L5294=1),"Yes","No"))</f>
        <v/>
      </c>
      <c r="N5294" s="48">
        <f>IF(D5294="","",N5194+F5294)</f>
        <v/>
      </c>
      <c r="O5294" s="47">
        <f>IF(D5294="","",IF(AND(K5294=0,K5194&gt;0),C5294,""))</f>
        <v/>
      </c>
    </row>
    <row r="5295">
      <c r="A5295" s="49">
        <f>IF(B5295="","",DATE(YEAR('Debt Inputs'!$E$2),MONTH('Debt Inputs'!$E$2)+52,1))</f>
        <v/>
      </c>
      <c r="B5295" s="23">
        <f>IF('Debt Inputs'!A95="","",'Debt Inputs'!A95)</f>
        <v/>
      </c>
      <c r="C5295" s="24">
        <f>IF(B5295="","",IFERROR(VLOOKUP(B5295,'Debt Inputs'!$A$6:$M$105,2,FALSE),""))</f>
        <v/>
      </c>
      <c r="D5295" s="50">
        <f>IF(B5295="","",K5195)</f>
        <v/>
      </c>
      <c r="E5295" s="26">
        <f>IF(B5295="","",IFERROR(VLOOKUP(B5295,'Debt Inputs'!$A$6:$M$105,5,FALSE),0))</f>
        <v/>
      </c>
      <c r="F5295" s="50">
        <f>IF(D5295="","",IFERROR(D5295*E5295/12,0))</f>
        <v/>
      </c>
      <c r="G5295" s="50">
        <f>IF(D5295="","",MIN(IFERROR(VLOOKUP(B5295,'Debt Inputs'!$A$6:$M$105,7,FALSE),0),D5295+F5295))</f>
        <v/>
      </c>
      <c r="H5295" s="50">
        <f>IF(D5295="","",IF(L5295=1,MAX(0,'Debt Inputs'!$B$2-SUM($G$5206:$G$5305)),0))</f>
        <v/>
      </c>
      <c r="I5295" s="50">
        <f>IF(D5295="","",MIN(D5295+F5295,G5295+H5295))</f>
        <v/>
      </c>
      <c r="J5295" s="50">
        <f>IF(D5295="","",MIN(D5295,MAX(0,I5295-F5295)))</f>
        <v/>
      </c>
      <c r="K5295" s="50">
        <f>IF(D5295="","",MAX(0,D5295+F5295-I5295))</f>
        <v/>
      </c>
      <c r="L5295" s="23">
        <f>IF(D5295="","",IF(D5295&lt;=0,"",1+COUNTIFS($D$5206:$D$5305,"&gt;0",$E$5206:$E$5305,"&gt;"&amp;E5295)))</f>
        <v/>
      </c>
      <c r="M5295" s="23">
        <f>IF(D5295="","",IF(AND(K5295&gt;0,L5295=1),"Yes","No"))</f>
        <v/>
      </c>
      <c r="N5295" s="50">
        <f>IF(D5295="","",N5195+F5295)</f>
        <v/>
      </c>
      <c r="O5295" s="49">
        <f>IF(D5295="","",IF(AND(K5295=0,K5195&gt;0),C5295,""))</f>
        <v/>
      </c>
    </row>
    <row r="5296">
      <c r="A5296" s="47">
        <f>IF(B5296="","",DATE(YEAR('Debt Inputs'!$E$2),MONTH('Debt Inputs'!$E$2)+52,1))</f>
        <v/>
      </c>
      <c r="B5296" s="18">
        <f>IF('Debt Inputs'!A96="","",'Debt Inputs'!A96)</f>
        <v/>
      </c>
      <c r="C5296" s="19">
        <f>IF(B5296="","",IFERROR(VLOOKUP(B5296,'Debt Inputs'!$A$6:$M$105,2,FALSE),""))</f>
        <v/>
      </c>
      <c r="D5296" s="48">
        <f>IF(B5296="","",K5196)</f>
        <v/>
      </c>
      <c r="E5296" s="21">
        <f>IF(B5296="","",IFERROR(VLOOKUP(B5296,'Debt Inputs'!$A$6:$M$105,5,FALSE),0))</f>
        <v/>
      </c>
      <c r="F5296" s="48">
        <f>IF(D5296="","",IFERROR(D5296*E5296/12,0))</f>
        <v/>
      </c>
      <c r="G5296" s="48">
        <f>IF(D5296="","",MIN(IFERROR(VLOOKUP(B5296,'Debt Inputs'!$A$6:$M$105,7,FALSE),0),D5296+F5296))</f>
        <v/>
      </c>
      <c r="H5296" s="48">
        <f>IF(D5296="","",IF(L5296=1,MAX(0,'Debt Inputs'!$B$2-SUM($G$5206:$G$5305)),0))</f>
        <v/>
      </c>
      <c r="I5296" s="48">
        <f>IF(D5296="","",MIN(D5296+F5296,G5296+H5296))</f>
        <v/>
      </c>
      <c r="J5296" s="48">
        <f>IF(D5296="","",MIN(D5296,MAX(0,I5296-F5296)))</f>
        <v/>
      </c>
      <c r="K5296" s="48">
        <f>IF(D5296="","",MAX(0,D5296+F5296-I5296))</f>
        <v/>
      </c>
      <c r="L5296" s="18">
        <f>IF(D5296="","",IF(D5296&lt;=0,"",1+COUNTIFS($D$5206:$D$5305,"&gt;0",$E$5206:$E$5305,"&gt;"&amp;E5296)))</f>
        <v/>
      </c>
      <c r="M5296" s="18">
        <f>IF(D5296="","",IF(AND(K5296&gt;0,L5296=1),"Yes","No"))</f>
        <v/>
      </c>
      <c r="N5296" s="48">
        <f>IF(D5296="","",N5196+F5296)</f>
        <v/>
      </c>
      <c r="O5296" s="47">
        <f>IF(D5296="","",IF(AND(K5296=0,K5196&gt;0),C5296,""))</f>
        <v/>
      </c>
    </row>
    <row r="5297">
      <c r="A5297" s="49">
        <f>IF(B5297="","",DATE(YEAR('Debt Inputs'!$E$2),MONTH('Debt Inputs'!$E$2)+52,1))</f>
        <v/>
      </c>
      <c r="B5297" s="23">
        <f>IF('Debt Inputs'!A97="","",'Debt Inputs'!A97)</f>
        <v/>
      </c>
      <c r="C5297" s="24">
        <f>IF(B5297="","",IFERROR(VLOOKUP(B5297,'Debt Inputs'!$A$6:$M$105,2,FALSE),""))</f>
        <v/>
      </c>
      <c r="D5297" s="50">
        <f>IF(B5297="","",K5197)</f>
        <v/>
      </c>
      <c r="E5297" s="26">
        <f>IF(B5297="","",IFERROR(VLOOKUP(B5297,'Debt Inputs'!$A$6:$M$105,5,FALSE),0))</f>
        <v/>
      </c>
      <c r="F5297" s="50">
        <f>IF(D5297="","",IFERROR(D5297*E5297/12,0))</f>
        <v/>
      </c>
      <c r="G5297" s="50">
        <f>IF(D5297="","",MIN(IFERROR(VLOOKUP(B5297,'Debt Inputs'!$A$6:$M$105,7,FALSE),0),D5297+F5297))</f>
        <v/>
      </c>
      <c r="H5297" s="50">
        <f>IF(D5297="","",IF(L5297=1,MAX(0,'Debt Inputs'!$B$2-SUM($G$5206:$G$5305)),0))</f>
        <v/>
      </c>
      <c r="I5297" s="50">
        <f>IF(D5297="","",MIN(D5297+F5297,G5297+H5297))</f>
        <v/>
      </c>
      <c r="J5297" s="50">
        <f>IF(D5297="","",MIN(D5297,MAX(0,I5297-F5297)))</f>
        <v/>
      </c>
      <c r="K5297" s="50">
        <f>IF(D5297="","",MAX(0,D5297+F5297-I5297))</f>
        <v/>
      </c>
      <c r="L5297" s="23">
        <f>IF(D5297="","",IF(D5297&lt;=0,"",1+COUNTIFS($D$5206:$D$5305,"&gt;0",$E$5206:$E$5305,"&gt;"&amp;E5297)))</f>
        <v/>
      </c>
      <c r="M5297" s="23">
        <f>IF(D5297="","",IF(AND(K5297&gt;0,L5297=1),"Yes","No"))</f>
        <v/>
      </c>
      <c r="N5297" s="50">
        <f>IF(D5297="","",N5197+F5297)</f>
        <v/>
      </c>
      <c r="O5297" s="49">
        <f>IF(D5297="","",IF(AND(K5297=0,K5197&gt;0),C5297,""))</f>
        <v/>
      </c>
    </row>
    <row r="5298">
      <c r="A5298" s="47">
        <f>IF(B5298="","",DATE(YEAR('Debt Inputs'!$E$2),MONTH('Debt Inputs'!$E$2)+52,1))</f>
        <v/>
      </c>
      <c r="B5298" s="18">
        <f>IF('Debt Inputs'!A98="","",'Debt Inputs'!A98)</f>
        <v/>
      </c>
      <c r="C5298" s="19">
        <f>IF(B5298="","",IFERROR(VLOOKUP(B5298,'Debt Inputs'!$A$6:$M$105,2,FALSE),""))</f>
        <v/>
      </c>
      <c r="D5298" s="48">
        <f>IF(B5298="","",K5198)</f>
        <v/>
      </c>
      <c r="E5298" s="21">
        <f>IF(B5298="","",IFERROR(VLOOKUP(B5298,'Debt Inputs'!$A$6:$M$105,5,FALSE),0))</f>
        <v/>
      </c>
      <c r="F5298" s="48">
        <f>IF(D5298="","",IFERROR(D5298*E5298/12,0))</f>
        <v/>
      </c>
      <c r="G5298" s="48">
        <f>IF(D5298="","",MIN(IFERROR(VLOOKUP(B5298,'Debt Inputs'!$A$6:$M$105,7,FALSE),0),D5298+F5298))</f>
        <v/>
      </c>
      <c r="H5298" s="48">
        <f>IF(D5298="","",IF(L5298=1,MAX(0,'Debt Inputs'!$B$2-SUM($G$5206:$G$5305)),0))</f>
        <v/>
      </c>
      <c r="I5298" s="48">
        <f>IF(D5298="","",MIN(D5298+F5298,G5298+H5298))</f>
        <v/>
      </c>
      <c r="J5298" s="48">
        <f>IF(D5298="","",MIN(D5298,MAX(0,I5298-F5298)))</f>
        <v/>
      </c>
      <c r="K5298" s="48">
        <f>IF(D5298="","",MAX(0,D5298+F5298-I5298))</f>
        <v/>
      </c>
      <c r="L5298" s="18">
        <f>IF(D5298="","",IF(D5298&lt;=0,"",1+COUNTIFS($D$5206:$D$5305,"&gt;0",$E$5206:$E$5305,"&gt;"&amp;E5298)))</f>
        <v/>
      </c>
      <c r="M5298" s="18">
        <f>IF(D5298="","",IF(AND(K5298&gt;0,L5298=1),"Yes","No"))</f>
        <v/>
      </c>
      <c r="N5298" s="48">
        <f>IF(D5298="","",N5198+F5298)</f>
        <v/>
      </c>
      <c r="O5298" s="47">
        <f>IF(D5298="","",IF(AND(K5298=0,K5198&gt;0),C5298,""))</f>
        <v/>
      </c>
    </row>
    <row r="5299">
      <c r="A5299" s="49">
        <f>IF(B5299="","",DATE(YEAR('Debt Inputs'!$E$2),MONTH('Debt Inputs'!$E$2)+52,1))</f>
        <v/>
      </c>
      <c r="B5299" s="23">
        <f>IF('Debt Inputs'!A99="","",'Debt Inputs'!A99)</f>
        <v/>
      </c>
      <c r="C5299" s="24">
        <f>IF(B5299="","",IFERROR(VLOOKUP(B5299,'Debt Inputs'!$A$6:$M$105,2,FALSE),""))</f>
        <v/>
      </c>
      <c r="D5299" s="50">
        <f>IF(B5299="","",K5199)</f>
        <v/>
      </c>
      <c r="E5299" s="26">
        <f>IF(B5299="","",IFERROR(VLOOKUP(B5299,'Debt Inputs'!$A$6:$M$105,5,FALSE),0))</f>
        <v/>
      </c>
      <c r="F5299" s="50">
        <f>IF(D5299="","",IFERROR(D5299*E5299/12,0))</f>
        <v/>
      </c>
      <c r="G5299" s="50">
        <f>IF(D5299="","",MIN(IFERROR(VLOOKUP(B5299,'Debt Inputs'!$A$6:$M$105,7,FALSE),0),D5299+F5299))</f>
        <v/>
      </c>
      <c r="H5299" s="50">
        <f>IF(D5299="","",IF(L5299=1,MAX(0,'Debt Inputs'!$B$2-SUM($G$5206:$G$5305)),0))</f>
        <v/>
      </c>
      <c r="I5299" s="50">
        <f>IF(D5299="","",MIN(D5299+F5299,G5299+H5299))</f>
        <v/>
      </c>
      <c r="J5299" s="50">
        <f>IF(D5299="","",MIN(D5299,MAX(0,I5299-F5299)))</f>
        <v/>
      </c>
      <c r="K5299" s="50">
        <f>IF(D5299="","",MAX(0,D5299+F5299-I5299))</f>
        <v/>
      </c>
      <c r="L5299" s="23">
        <f>IF(D5299="","",IF(D5299&lt;=0,"",1+COUNTIFS($D$5206:$D$5305,"&gt;0",$E$5206:$E$5305,"&gt;"&amp;E5299)))</f>
        <v/>
      </c>
      <c r="M5299" s="23">
        <f>IF(D5299="","",IF(AND(K5299&gt;0,L5299=1),"Yes","No"))</f>
        <v/>
      </c>
      <c r="N5299" s="50">
        <f>IF(D5299="","",N5199+F5299)</f>
        <v/>
      </c>
      <c r="O5299" s="49">
        <f>IF(D5299="","",IF(AND(K5299=0,K5199&gt;0),C5299,""))</f>
        <v/>
      </c>
    </row>
    <row r="5300">
      <c r="A5300" s="47">
        <f>IF(B5300="","",DATE(YEAR('Debt Inputs'!$E$2),MONTH('Debt Inputs'!$E$2)+52,1))</f>
        <v/>
      </c>
      <c r="B5300" s="18">
        <f>IF('Debt Inputs'!A100="","",'Debt Inputs'!A100)</f>
        <v/>
      </c>
      <c r="C5300" s="19">
        <f>IF(B5300="","",IFERROR(VLOOKUP(B5300,'Debt Inputs'!$A$6:$M$105,2,FALSE),""))</f>
        <v/>
      </c>
      <c r="D5300" s="48">
        <f>IF(B5300="","",K5200)</f>
        <v/>
      </c>
      <c r="E5300" s="21">
        <f>IF(B5300="","",IFERROR(VLOOKUP(B5300,'Debt Inputs'!$A$6:$M$105,5,FALSE),0))</f>
        <v/>
      </c>
      <c r="F5300" s="48">
        <f>IF(D5300="","",IFERROR(D5300*E5300/12,0))</f>
        <v/>
      </c>
      <c r="G5300" s="48">
        <f>IF(D5300="","",MIN(IFERROR(VLOOKUP(B5300,'Debt Inputs'!$A$6:$M$105,7,FALSE),0),D5300+F5300))</f>
        <v/>
      </c>
      <c r="H5300" s="48">
        <f>IF(D5300="","",IF(L5300=1,MAX(0,'Debt Inputs'!$B$2-SUM($G$5206:$G$5305)),0))</f>
        <v/>
      </c>
      <c r="I5300" s="48">
        <f>IF(D5300="","",MIN(D5300+F5300,G5300+H5300))</f>
        <v/>
      </c>
      <c r="J5300" s="48">
        <f>IF(D5300="","",MIN(D5300,MAX(0,I5300-F5300)))</f>
        <v/>
      </c>
      <c r="K5300" s="48">
        <f>IF(D5300="","",MAX(0,D5300+F5300-I5300))</f>
        <v/>
      </c>
      <c r="L5300" s="18">
        <f>IF(D5300="","",IF(D5300&lt;=0,"",1+COUNTIFS($D$5206:$D$5305,"&gt;0",$E$5206:$E$5305,"&gt;"&amp;E5300)))</f>
        <v/>
      </c>
      <c r="M5300" s="18">
        <f>IF(D5300="","",IF(AND(K5300&gt;0,L5300=1),"Yes","No"))</f>
        <v/>
      </c>
      <c r="N5300" s="48">
        <f>IF(D5300="","",N5200+F5300)</f>
        <v/>
      </c>
      <c r="O5300" s="47">
        <f>IF(D5300="","",IF(AND(K5300=0,K5200&gt;0),C5300,""))</f>
        <v/>
      </c>
    </row>
    <row r="5301">
      <c r="A5301" s="49">
        <f>IF(B5301="","",DATE(YEAR('Debt Inputs'!$E$2),MONTH('Debt Inputs'!$E$2)+52,1))</f>
        <v/>
      </c>
      <c r="B5301" s="23">
        <f>IF('Debt Inputs'!A101="","",'Debt Inputs'!A101)</f>
        <v/>
      </c>
      <c r="C5301" s="24">
        <f>IF(B5301="","",IFERROR(VLOOKUP(B5301,'Debt Inputs'!$A$6:$M$105,2,FALSE),""))</f>
        <v/>
      </c>
      <c r="D5301" s="50">
        <f>IF(B5301="","",K5201)</f>
        <v/>
      </c>
      <c r="E5301" s="26">
        <f>IF(B5301="","",IFERROR(VLOOKUP(B5301,'Debt Inputs'!$A$6:$M$105,5,FALSE),0))</f>
        <v/>
      </c>
      <c r="F5301" s="50">
        <f>IF(D5301="","",IFERROR(D5301*E5301/12,0))</f>
        <v/>
      </c>
      <c r="G5301" s="50">
        <f>IF(D5301="","",MIN(IFERROR(VLOOKUP(B5301,'Debt Inputs'!$A$6:$M$105,7,FALSE),0),D5301+F5301))</f>
        <v/>
      </c>
      <c r="H5301" s="50">
        <f>IF(D5301="","",IF(L5301=1,MAX(0,'Debt Inputs'!$B$2-SUM($G$5206:$G$5305)),0))</f>
        <v/>
      </c>
      <c r="I5301" s="50">
        <f>IF(D5301="","",MIN(D5301+F5301,G5301+H5301))</f>
        <v/>
      </c>
      <c r="J5301" s="50">
        <f>IF(D5301="","",MIN(D5301,MAX(0,I5301-F5301)))</f>
        <v/>
      </c>
      <c r="K5301" s="50">
        <f>IF(D5301="","",MAX(0,D5301+F5301-I5301))</f>
        <v/>
      </c>
      <c r="L5301" s="23">
        <f>IF(D5301="","",IF(D5301&lt;=0,"",1+COUNTIFS($D$5206:$D$5305,"&gt;0",$E$5206:$E$5305,"&gt;"&amp;E5301)))</f>
        <v/>
      </c>
      <c r="M5301" s="23">
        <f>IF(D5301="","",IF(AND(K5301&gt;0,L5301=1),"Yes","No"))</f>
        <v/>
      </c>
      <c r="N5301" s="50">
        <f>IF(D5301="","",N5201+F5301)</f>
        <v/>
      </c>
      <c r="O5301" s="49">
        <f>IF(D5301="","",IF(AND(K5301=0,K5201&gt;0),C5301,""))</f>
        <v/>
      </c>
    </row>
    <row r="5302">
      <c r="A5302" s="47">
        <f>IF(B5302="","",DATE(YEAR('Debt Inputs'!$E$2),MONTH('Debt Inputs'!$E$2)+52,1))</f>
        <v/>
      </c>
      <c r="B5302" s="18">
        <f>IF('Debt Inputs'!A102="","",'Debt Inputs'!A102)</f>
        <v/>
      </c>
      <c r="C5302" s="19">
        <f>IF(B5302="","",IFERROR(VLOOKUP(B5302,'Debt Inputs'!$A$6:$M$105,2,FALSE),""))</f>
        <v/>
      </c>
      <c r="D5302" s="48">
        <f>IF(B5302="","",K5202)</f>
        <v/>
      </c>
      <c r="E5302" s="21">
        <f>IF(B5302="","",IFERROR(VLOOKUP(B5302,'Debt Inputs'!$A$6:$M$105,5,FALSE),0))</f>
        <v/>
      </c>
      <c r="F5302" s="48">
        <f>IF(D5302="","",IFERROR(D5302*E5302/12,0))</f>
        <v/>
      </c>
      <c r="G5302" s="48">
        <f>IF(D5302="","",MIN(IFERROR(VLOOKUP(B5302,'Debt Inputs'!$A$6:$M$105,7,FALSE),0),D5302+F5302))</f>
        <v/>
      </c>
      <c r="H5302" s="48">
        <f>IF(D5302="","",IF(L5302=1,MAX(0,'Debt Inputs'!$B$2-SUM($G$5206:$G$5305)),0))</f>
        <v/>
      </c>
      <c r="I5302" s="48">
        <f>IF(D5302="","",MIN(D5302+F5302,G5302+H5302))</f>
        <v/>
      </c>
      <c r="J5302" s="48">
        <f>IF(D5302="","",MIN(D5302,MAX(0,I5302-F5302)))</f>
        <v/>
      </c>
      <c r="K5302" s="48">
        <f>IF(D5302="","",MAX(0,D5302+F5302-I5302))</f>
        <v/>
      </c>
      <c r="L5302" s="18">
        <f>IF(D5302="","",IF(D5302&lt;=0,"",1+COUNTIFS($D$5206:$D$5305,"&gt;0",$E$5206:$E$5305,"&gt;"&amp;E5302)))</f>
        <v/>
      </c>
      <c r="M5302" s="18">
        <f>IF(D5302="","",IF(AND(K5302&gt;0,L5302=1),"Yes","No"))</f>
        <v/>
      </c>
      <c r="N5302" s="48">
        <f>IF(D5302="","",N5202+F5302)</f>
        <v/>
      </c>
      <c r="O5302" s="47">
        <f>IF(D5302="","",IF(AND(K5302=0,K5202&gt;0),C5302,""))</f>
        <v/>
      </c>
    </row>
    <row r="5303">
      <c r="A5303" s="49">
        <f>IF(B5303="","",DATE(YEAR('Debt Inputs'!$E$2),MONTH('Debt Inputs'!$E$2)+52,1))</f>
        <v/>
      </c>
      <c r="B5303" s="23">
        <f>IF('Debt Inputs'!A103="","",'Debt Inputs'!A103)</f>
        <v/>
      </c>
      <c r="C5303" s="24">
        <f>IF(B5303="","",IFERROR(VLOOKUP(B5303,'Debt Inputs'!$A$6:$M$105,2,FALSE),""))</f>
        <v/>
      </c>
      <c r="D5303" s="50">
        <f>IF(B5303="","",K5203)</f>
        <v/>
      </c>
      <c r="E5303" s="26">
        <f>IF(B5303="","",IFERROR(VLOOKUP(B5303,'Debt Inputs'!$A$6:$M$105,5,FALSE),0))</f>
        <v/>
      </c>
      <c r="F5303" s="50">
        <f>IF(D5303="","",IFERROR(D5303*E5303/12,0))</f>
        <v/>
      </c>
      <c r="G5303" s="50">
        <f>IF(D5303="","",MIN(IFERROR(VLOOKUP(B5303,'Debt Inputs'!$A$6:$M$105,7,FALSE),0),D5303+F5303))</f>
        <v/>
      </c>
      <c r="H5303" s="50">
        <f>IF(D5303="","",IF(L5303=1,MAX(0,'Debt Inputs'!$B$2-SUM($G$5206:$G$5305)),0))</f>
        <v/>
      </c>
      <c r="I5303" s="50">
        <f>IF(D5303="","",MIN(D5303+F5303,G5303+H5303))</f>
        <v/>
      </c>
      <c r="J5303" s="50">
        <f>IF(D5303="","",MIN(D5303,MAX(0,I5303-F5303)))</f>
        <v/>
      </c>
      <c r="K5303" s="50">
        <f>IF(D5303="","",MAX(0,D5303+F5303-I5303))</f>
        <v/>
      </c>
      <c r="L5303" s="23">
        <f>IF(D5303="","",IF(D5303&lt;=0,"",1+COUNTIFS($D$5206:$D$5305,"&gt;0",$E$5206:$E$5305,"&gt;"&amp;E5303)))</f>
        <v/>
      </c>
      <c r="M5303" s="23">
        <f>IF(D5303="","",IF(AND(K5303&gt;0,L5303=1),"Yes","No"))</f>
        <v/>
      </c>
      <c r="N5303" s="50">
        <f>IF(D5303="","",N5203+F5303)</f>
        <v/>
      </c>
      <c r="O5303" s="49">
        <f>IF(D5303="","",IF(AND(K5303=0,K5203&gt;0),C5303,""))</f>
        <v/>
      </c>
    </row>
    <row r="5304">
      <c r="A5304" s="47">
        <f>IF(B5304="","",DATE(YEAR('Debt Inputs'!$E$2),MONTH('Debt Inputs'!$E$2)+52,1))</f>
        <v/>
      </c>
      <c r="B5304" s="18">
        <f>IF('Debt Inputs'!A104="","",'Debt Inputs'!A104)</f>
        <v/>
      </c>
      <c r="C5304" s="19">
        <f>IF(B5304="","",IFERROR(VLOOKUP(B5304,'Debt Inputs'!$A$6:$M$105,2,FALSE),""))</f>
        <v/>
      </c>
      <c r="D5304" s="48">
        <f>IF(B5304="","",K5204)</f>
        <v/>
      </c>
      <c r="E5304" s="21">
        <f>IF(B5304="","",IFERROR(VLOOKUP(B5304,'Debt Inputs'!$A$6:$M$105,5,FALSE),0))</f>
        <v/>
      </c>
      <c r="F5304" s="48">
        <f>IF(D5304="","",IFERROR(D5304*E5304/12,0))</f>
        <v/>
      </c>
      <c r="G5304" s="48">
        <f>IF(D5304="","",MIN(IFERROR(VLOOKUP(B5304,'Debt Inputs'!$A$6:$M$105,7,FALSE),0),D5304+F5304))</f>
        <v/>
      </c>
      <c r="H5304" s="48">
        <f>IF(D5304="","",IF(L5304=1,MAX(0,'Debt Inputs'!$B$2-SUM($G$5206:$G$5305)),0))</f>
        <v/>
      </c>
      <c r="I5304" s="48">
        <f>IF(D5304="","",MIN(D5304+F5304,G5304+H5304))</f>
        <v/>
      </c>
      <c r="J5304" s="48">
        <f>IF(D5304="","",MIN(D5304,MAX(0,I5304-F5304)))</f>
        <v/>
      </c>
      <c r="K5304" s="48">
        <f>IF(D5304="","",MAX(0,D5304+F5304-I5304))</f>
        <v/>
      </c>
      <c r="L5304" s="18">
        <f>IF(D5304="","",IF(D5304&lt;=0,"",1+COUNTIFS($D$5206:$D$5305,"&gt;0",$E$5206:$E$5305,"&gt;"&amp;E5304)))</f>
        <v/>
      </c>
      <c r="M5304" s="18">
        <f>IF(D5304="","",IF(AND(K5304&gt;0,L5304=1),"Yes","No"))</f>
        <v/>
      </c>
      <c r="N5304" s="48">
        <f>IF(D5304="","",N5204+F5304)</f>
        <v/>
      </c>
      <c r="O5304" s="47">
        <f>IF(D5304="","",IF(AND(K5304=0,K5204&gt;0),C5304,""))</f>
        <v/>
      </c>
    </row>
    <row r="5305">
      <c r="A5305" s="49">
        <f>IF(B5305="","",DATE(YEAR('Debt Inputs'!$E$2),MONTH('Debt Inputs'!$E$2)+52,1))</f>
        <v/>
      </c>
      <c r="B5305" s="23">
        <f>IF('Debt Inputs'!A105="","",'Debt Inputs'!A105)</f>
        <v/>
      </c>
      <c r="C5305" s="24">
        <f>IF(B5305="","",IFERROR(VLOOKUP(B5305,'Debt Inputs'!$A$6:$M$105,2,FALSE),""))</f>
        <v/>
      </c>
      <c r="D5305" s="50">
        <f>IF(B5305="","",K5205)</f>
        <v/>
      </c>
      <c r="E5305" s="26">
        <f>IF(B5305="","",IFERROR(VLOOKUP(B5305,'Debt Inputs'!$A$6:$M$105,5,FALSE),0))</f>
        <v/>
      </c>
      <c r="F5305" s="50">
        <f>IF(D5305="","",IFERROR(D5305*E5305/12,0))</f>
        <v/>
      </c>
      <c r="G5305" s="50">
        <f>IF(D5305="","",MIN(IFERROR(VLOOKUP(B5305,'Debt Inputs'!$A$6:$M$105,7,FALSE),0),D5305+F5305))</f>
        <v/>
      </c>
      <c r="H5305" s="50">
        <f>IF(D5305="","",IF(L5305=1,MAX(0,'Debt Inputs'!$B$2-SUM($G$5206:$G$5305)),0))</f>
        <v/>
      </c>
      <c r="I5305" s="50">
        <f>IF(D5305="","",MIN(D5305+F5305,G5305+H5305))</f>
        <v/>
      </c>
      <c r="J5305" s="50">
        <f>IF(D5305="","",MIN(D5305,MAX(0,I5305-F5305)))</f>
        <v/>
      </c>
      <c r="K5305" s="50">
        <f>IF(D5305="","",MAX(0,D5305+F5305-I5305))</f>
        <v/>
      </c>
      <c r="L5305" s="23">
        <f>IF(D5305="","",IF(D5305&lt;=0,"",1+COUNTIFS($D$5206:$D$5305,"&gt;0",$E$5206:$E$5305,"&gt;"&amp;E5305)))</f>
        <v/>
      </c>
      <c r="M5305" s="23">
        <f>IF(D5305="","",IF(AND(K5305&gt;0,L5305=1),"Yes","No"))</f>
        <v/>
      </c>
      <c r="N5305" s="50">
        <f>IF(D5305="","",N5205+F5305)</f>
        <v/>
      </c>
      <c r="O5305" s="49">
        <f>IF(D5305="","",IF(AND(K5305=0,K5205&gt;0),C5305,""))</f>
        <v/>
      </c>
    </row>
    <row r="5306">
      <c r="A5306" s="47">
        <f>IF(B5306="","",DATE(YEAR('Debt Inputs'!$E$2),MONTH('Debt Inputs'!$E$2)+53,1))</f>
        <v/>
      </c>
      <c r="B5306" s="18">
        <f>IF('Debt Inputs'!A6="","",'Debt Inputs'!A6)</f>
        <v/>
      </c>
      <c r="C5306" s="19">
        <f>IF(B5306="","",IFERROR(VLOOKUP(B5306,'Debt Inputs'!$A$6:$M$105,2,FALSE),""))</f>
        <v/>
      </c>
      <c r="D5306" s="48">
        <f>IF(B5306="","",K5206)</f>
        <v/>
      </c>
      <c r="E5306" s="21">
        <f>IF(B5306="","",IFERROR(VLOOKUP(B5306,'Debt Inputs'!$A$6:$M$105,5,FALSE),0))</f>
        <v/>
      </c>
      <c r="F5306" s="48">
        <f>IF(D5306="","",IFERROR(D5306*E5306/12,0))</f>
        <v/>
      </c>
      <c r="G5306" s="48">
        <f>IF(D5306="","",MIN(IFERROR(VLOOKUP(B5306,'Debt Inputs'!$A$6:$M$105,7,FALSE),0),D5306+F5306))</f>
        <v/>
      </c>
      <c r="H5306" s="48">
        <f>IF(D5306="","",IF(L5306=1,MAX(0,'Debt Inputs'!$B$2-SUM($G$5306:$G$5405)),0))</f>
        <v/>
      </c>
      <c r="I5306" s="48">
        <f>IF(D5306="","",MIN(D5306+F5306,G5306+H5306))</f>
        <v/>
      </c>
      <c r="J5306" s="48">
        <f>IF(D5306="","",MIN(D5306,MAX(0,I5306-F5306)))</f>
        <v/>
      </c>
      <c r="K5306" s="48">
        <f>IF(D5306="","",MAX(0,D5306+F5306-I5306))</f>
        <v/>
      </c>
      <c r="L5306" s="18">
        <f>IF(D5306="","",IF(D5306&lt;=0,"",1+COUNTIFS($D$5306:$D$5405,"&gt;0",$E$5306:$E$5405,"&gt;"&amp;E5306)))</f>
        <v/>
      </c>
      <c r="M5306" s="18">
        <f>IF(D5306="","",IF(AND(K5306&gt;0,L5306=1),"Yes","No"))</f>
        <v/>
      </c>
      <c r="N5306" s="48">
        <f>IF(D5306="","",N5206+F5306)</f>
        <v/>
      </c>
      <c r="O5306" s="47">
        <f>IF(D5306="","",IF(AND(K5306=0,K5206&gt;0),C5306,""))</f>
        <v/>
      </c>
    </row>
    <row r="5307">
      <c r="A5307" s="49">
        <f>IF(B5307="","",DATE(YEAR('Debt Inputs'!$E$2),MONTH('Debt Inputs'!$E$2)+53,1))</f>
        <v/>
      </c>
      <c r="B5307" s="23">
        <f>IF('Debt Inputs'!A7="","",'Debt Inputs'!A7)</f>
        <v/>
      </c>
      <c r="C5307" s="24">
        <f>IF(B5307="","",IFERROR(VLOOKUP(B5307,'Debt Inputs'!$A$6:$M$105,2,FALSE),""))</f>
        <v/>
      </c>
      <c r="D5307" s="50">
        <f>IF(B5307="","",K5207)</f>
        <v/>
      </c>
      <c r="E5307" s="26">
        <f>IF(B5307="","",IFERROR(VLOOKUP(B5307,'Debt Inputs'!$A$6:$M$105,5,FALSE),0))</f>
        <v/>
      </c>
      <c r="F5307" s="50">
        <f>IF(D5307="","",IFERROR(D5307*E5307/12,0))</f>
        <v/>
      </c>
      <c r="G5307" s="50">
        <f>IF(D5307="","",MIN(IFERROR(VLOOKUP(B5307,'Debt Inputs'!$A$6:$M$105,7,FALSE),0),D5307+F5307))</f>
        <v/>
      </c>
      <c r="H5307" s="50">
        <f>IF(D5307="","",IF(L5307=1,MAX(0,'Debt Inputs'!$B$2-SUM($G$5306:$G$5405)),0))</f>
        <v/>
      </c>
      <c r="I5307" s="50">
        <f>IF(D5307="","",MIN(D5307+F5307,G5307+H5307))</f>
        <v/>
      </c>
      <c r="J5307" s="50">
        <f>IF(D5307="","",MIN(D5307,MAX(0,I5307-F5307)))</f>
        <v/>
      </c>
      <c r="K5307" s="50">
        <f>IF(D5307="","",MAX(0,D5307+F5307-I5307))</f>
        <v/>
      </c>
      <c r="L5307" s="23">
        <f>IF(D5307="","",IF(D5307&lt;=0,"",1+COUNTIFS($D$5306:$D$5405,"&gt;0",$E$5306:$E$5405,"&gt;"&amp;E5307)))</f>
        <v/>
      </c>
      <c r="M5307" s="23">
        <f>IF(D5307="","",IF(AND(K5307&gt;0,L5307=1),"Yes","No"))</f>
        <v/>
      </c>
      <c r="N5307" s="50">
        <f>IF(D5307="","",N5207+F5307)</f>
        <v/>
      </c>
      <c r="O5307" s="49">
        <f>IF(D5307="","",IF(AND(K5307=0,K5207&gt;0),C5307,""))</f>
        <v/>
      </c>
    </row>
    <row r="5308">
      <c r="A5308" s="47">
        <f>IF(B5308="","",DATE(YEAR('Debt Inputs'!$E$2),MONTH('Debt Inputs'!$E$2)+53,1))</f>
        <v/>
      </c>
      <c r="B5308" s="18">
        <f>IF('Debt Inputs'!A8="","",'Debt Inputs'!A8)</f>
        <v/>
      </c>
      <c r="C5308" s="19">
        <f>IF(B5308="","",IFERROR(VLOOKUP(B5308,'Debt Inputs'!$A$6:$M$105,2,FALSE),""))</f>
        <v/>
      </c>
      <c r="D5308" s="48">
        <f>IF(B5308="","",K5208)</f>
        <v/>
      </c>
      <c r="E5308" s="21">
        <f>IF(B5308="","",IFERROR(VLOOKUP(B5308,'Debt Inputs'!$A$6:$M$105,5,FALSE),0))</f>
        <v/>
      </c>
      <c r="F5308" s="48">
        <f>IF(D5308="","",IFERROR(D5308*E5308/12,0))</f>
        <v/>
      </c>
      <c r="G5308" s="48">
        <f>IF(D5308="","",MIN(IFERROR(VLOOKUP(B5308,'Debt Inputs'!$A$6:$M$105,7,FALSE),0),D5308+F5308))</f>
        <v/>
      </c>
      <c r="H5308" s="48">
        <f>IF(D5308="","",IF(L5308=1,MAX(0,'Debt Inputs'!$B$2-SUM($G$5306:$G$5405)),0))</f>
        <v/>
      </c>
      <c r="I5308" s="48">
        <f>IF(D5308="","",MIN(D5308+F5308,G5308+H5308))</f>
        <v/>
      </c>
      <c r="J5308" s="48">
        <f>IF(D5308="","",MIN(D5308,MAX(0,I5308-F5308)))</f>
        <v/>
      </c>
      <c r="K5308" s="48">
        <f>IF(D5308="","",MAX(0,D5308+F5308-I5308))</f>
        <v/>
      </c>
      <c r="L5308" s="18">
        <f>IF(D5308="","",IF(D5308&lt;=0,"",1+COUNTIFS($D$5306:$D$5405,"&gt;0",$E$5306:$E$5405,"&gt;"&amp;E5308)))</f>
        <v/>
      </c>
      <c r="M5308" s="18">
        <f>IF(D5308="","",IF(AND(K5308&gt;0,L5308=1),"Yes","No"))</f>
        <v/>
      </c>
      <c r="N5308" s="48">
        <f>IF(D5308="","",N5208+F5308)</f>
        <v/>
      </c>
      <c r="O5308" s="47">
        <f>IF(D5308="","",IF(AND(K5308=0,K5208&gt;0),C5308,""))</f>
        <v/>
      </c>
    </row>
    <row r="5309">
      <c r="A5309" s="49">
        <f>IF(B5309="","",DATE(YEAR('Debt Inputs'!$E$2),MONTH('Debt Inputs'!$E$2)+53,1))</f>
        <v/>
      </c>
      <c r="B5309" s="23">
        <f>IF('Debt Inputs'!A9="","",'Debt Inputs'!A9)</f>
        <v/>
      </c>
      <c r="C5309" s="24">
        <f>IF(B5309="","",IFERROR(VLOOKUP(B5309,'Debt Inputs'!$A$6:$M$105,2,FALSE),""))</f>
        <v/>
      </c>
      <c r="D5309" s="50">
        <f>IF(B5309="","",K5209)</f>
        <v/>
      </c>
      <c r="E5309" s="26">
        <f>IF(B5309="","",IFERROR(VLOOKUP(B5309,'Debt Inputs'!$A$6:$M$105,5,FALSE),0))</f>
        <v/>
      </c>
      <c r="F5309" s="50">
        <f>IF(D5309="","",IFERROR(D5309*E5309/12,0))</f>
        <v/>
      </c>
      <c r="G5309" s="50">
        <f>IF(D5309="","",MIN(IFERROR(VLOOKUP(B5309,'Debt Inputs'!$A$6:$M$105,7,FALSE),0),D5309+F5309))</f>
        <v/>
      </c>
      <c r="H5309" s="50">
        <f>IF(D5309="","",IF(L5309=1,MAX(0,'Debt Inputs'!$B$2-SUM($G$5306:$G$5405)),0))</f>
        <v/>
      </c>
      <c r="I5309" s="50">
        <f>IF(D5309="","",MIN(D5309+F5309,G5309+H5309))</f>
        <v/>
      </c>
      <c r="J5309" s="50">
        <f>IF(D5309="","",MIN(D5309,MAX(0,I5309-F5309)))</f>
        <v/>
      </c>
      <c r="K5309" s="50">
        <f>IF(D5309="","",MAX(0,D5309+F5309-I5309))</f>
        <v/>
      </c>
      <c r="L5309" s="23">
        <f>IF(D5309="","",IF(D5309&lt;=0,"",1+COUNTIFS($D$5306:$D$5405,"&gt;0",$E$5306:$E$5405,"&gt;"&amp;E5309)))</f>
        <v/>
      </c>
      <c r="M5309" s="23">
        <f>IF(D5309="","",IF(AND(K5309&gt;0,L5309=1),"Yes","No"))</f>
        <v/>
      </c>
      <c r="N5309" s="50">
        <f>IF(D5309="","",N5209+F5309)</f>
        <v/>
      </c>
      <c r="O5309" s="49">
        <f>IF(D5309="","",IF(AND(K5309=0,K5209&gt;0),C5309,""))</f>
        <v/>
      </c>
    </row>
    <row r="5310">
      <c r="A5310" s="47">
        <f>IF(B5310="","",DATE(YEAR('Debt Inputs'!$E$2),MONTH('Debt Inputs'!$E$2)+53,1))</f>
        <v/>
      </c>
      <c r="B5310" s="18">
        <f>IF('Debt Inputs'!A10="","",'Debt Inputs'!A10)</f>
        <v/>
      </c>
      <c r="C5310" s="19">
        <f>IF(B5310="","",IFERROR(VLOOKUP(B5310,'Debt Inputs'!$A$6:$M$105,2,FALSE),""))</f>
        <v/>
      </c>
      <c r="D5310" s="48">
        <f>IF(B5310="","",K5210)</f>
        <v/>
      </c>
      <c r="E5310" s="21">
        <f>IF(B5310="","",IFERROR(VLOOKUP(B5310,'Debt Inputs'!$A$6:$M$105,5,FALSE),0))</f>
        <v/>
      </c>
      <c r="F5310" s="48">
        <f>IF(D5310="","",IFERROR(D5310*E5310/12,0))</f>
        <v/>
      </c>
      <c r="G5310" s="48">
        <f>IF(D5310="","",MIN(IFERROR(VLOOKUP(B5310,'Debt Inputs'!$A$6:$M$105,7,FALSE),0),D5310+F5310))</f>
        <v/>
      </c>
      <c r="H5310" s="48">
        <f>IF(D5310="","",IF(L5310=1,MAX(0,'Debt Inputs'!$B$2-SUM($G$5306:$G$5405)),0))</f>
        <v/>
      </c>
      <c r="I5310" s="48">
        <f>IF(D5310="","",MIN(D5310+F5310,G5310+H5310))</f>
        <v/>
      </c>
      <c r="J5310" s="48">
        <f>IF(D5310="","",MIN(D5310,MAX(0,I5310-F5310)))</f>
        <v/>
      </c>
      <c r="K5310" s="48">
        <f>IF(D5310="","",MAX(0,D5310+F5310-I5310))</f>
        <v/>
      </c>
      <c r="L5310" s="18">
        <f>IF(D5310="","",IF(D5310&lt;=0,"",1+COUNTIFS($D$5306:$D$5405,"&gt;0",$E$5306:$E$5405,"&gt;"&amp;E5310)))</f>
        <v/>
      </c>
      <c r="M5310" s="18">
        <f>IF(D5310="","",IF(AND(K5310&gt;0,L5310=1),"Yes","No"))</f>
        <v/>
      </c>
      <c r="N5310" s="48">
        <f>IF(D5310="","",N5210+F5310)</f>
        <v/>
      </c>
      <c r="O5310" s="47">
        <f>IF(D5310="","",IF(AND(K5310=0,K5210&gt;0),C5310,""))</f>
        <v/>
      </c>
    </row>
    <row r="5311">
      <c r="A5311" s="49">
        <f>IF(B5311="","",DATE(YEAR('Debt Inputs'!$E$2),MONTH('Debt Inputs'!$E$2)+53,1))</f>
        <v/>
      </c>
      <c r="B5311" s="23">
        <f>IF('Debt Inputs'!A11="","",'Debt Inputs'!A11)</f>
        <v/>
      </c>
      <c r="C5311" s="24">
        <f>IF(B5311="","",IFERROR(VLOOKUP(B5311,'Debt Inputs'!$A$6:$M$105,2,FALSE),""))</f>
        <v/>
      </c>
      <c r="D5311" s="50">
        <f>IF(B5311="","",K5211)</f>
        <v/>
      </c>
      <c r="E5311" s="26">
        <f>IF(B5311="","",IFERROR(VLOOKUP(B5311,'Debt Inputs'!$A$6:$M$105,5,FALSE),0))</f>
        <v/>
      </c>
      <c r="F5311" s="50">
        <f>IF(D5311="","",IFERROR(D5311*E5311/12,0))</f>
        <v/>
      </c>
      <c r="G5311" s="50">
        <f>IF(D5311="","",MIN(IFERROR(VLOOKUP(B5311,'Debt Inputs'!$A$6:$M$105,7,FALSE),0),D5311+F5311))</f>
        <v/>
      </c>
      <c r="H5311" s="50">
        <f>IF(D5311="","",IF(L5311=1,MAX(0,'Debt Inputs'!$B$2-SUM($G$5306:$G$5405)),0))</f>
        <v/>
      </c>
      <c r="I5311" s="50">
        <f>IF(D5311="","",MIN(D5311+F5311,G5311+H5311))</f>
        <v/>
      </c>
      <c r="J5311" s="50">
        <f>IF(D5311="","",MIN(D5311,MAX(0,I5311-F5311)))</f>
        <v/>
      </c>
      <c r="K5311" s="50">
        <f>IF(D5311="","",MAX(0,D5311+F5311-I5311))</f>
        <v/>
      </c>
      <c r="L5311" s="23">
        <f>IF(D5311="","",IF(D5311&lt;=0,"",1+COUNTIFS($D$5306:$D$5405,"&gt;0",$E$5306:$E$5405,"&gt;"&amp;E5311)))</f>
        <v/>
      </c>
      <c r="M5311" s="23">
        <f>IF(D5311="","",IF(AND(K5311&gt;0,L5311=1),"Yes","No"))</f>
        <v/>
      </c>
      <c r="N5311" s="50">
        <f>IF(D5311="","",N5211+F5311)</f>
        <v/>
      </c>
      <c r="O5311" s="49">
        <f>IF(D5311="","",IF(AND(K5311=0,K5211&gt;0),C5311,""))</f>
        <v/>
      </c>
    </row>
    <row r="5312">
      <c r="A5312" s="47">
        <f>IF(B5312="","",DATE(YEAR('Debt Inputs'!$E$2),MONTH('Debt Inputs'!$E$2)+53,1))</f>
        <v/>
      </c>
      <c r="B5312" s="18">
        <f>IF('Debt Inputs'!A12="","",'Debt Inputs'!A12)</f>
        <v/>
      </c>
      <c r="C5312" s="19">
        <f>IF(B5312="","",IFERROR(VLOOKUP(B5312,'Debt Inputs'!$A$6:$M$105,2,FALSE),""))</f>
        <v/>
      </c>
      <c r="D5312" s="48">
        <f>IF(B5312="","",K5212)</f>
        <v/>
      </c>
      <c r="E5312" s="21">
        <f>IF(B5312="","",IFERROR(VLOOKUP(B5312,'Debt Inputs'!$A$6:$M$105,5,FALSE),0))</f>
        <v/>
      </c>
      <c r="F5312" s="48">
        <f>IF(D5312="","",IFERROR(D5312*E5312/12,0))</f>
        <v/>
      </c>
      <c r="G5312" s="48">
        <f>IF(D5312="","",MIN(IFERROR(VLOOKUP(B5312,'Debt Inputs'!$A$6:$M$105,7,FALSE),0),D5312+F5312))</f>
        <v/>
      </c>
      <c r="H5312" s="48">
        <f>IF(D5312="","",IF(L5312=1,MAX(0,'Debt Inputs'!$B$2-SUM($G$5306:$G$5405)),0))</f>
        <v/>
      </c>
      <c r="I5312" s="48">
        <f>IF(D5312="","",MIN(D5312+F5312,G5312+H5312))</f>
        <v/>
      </c>
      <c r="J5312" s="48">
        <f>IF(D5312="","",MIN(D5312,MAX(0,I5312-F5312)))</f>
        <v/>
      </c>
      <c r="K5312" s="48">
        <f>IF(D5312="","",MAX(0,D5312+F5312-I5312))</f>
        <v/>
      </c>
      <c r="L5312" s="18">
        <f>IF(D5312="","",IF(D5312&lt;=0,"",1+COUNTIFS($D$5306:$D$5405,"&gt;0",$E$5306:$E$5405,"&gt;"&amp;E5312)))</f>
        <v/>
      </c>
      <c r="M5312" s="18">
        <f>IF(D5312="","",IF(AND(K5312&gt;0,L5312=1),"Yes","No"))</f>
        <v/>
      </c>
      <c r="N5312" s="48">
        <f>IF(D5312="","",N5212+F5312)</f>
        <v/>
      </c>
      <c r="O5312" s="47">
        <f>IF(D5312="","",IF(AND(K5312=0,K5212&gt;0),C5312,""))</f>
        <v/>
      </c>
    </row>
    <row r="5313">
      <c r="A5313" s="49">
        <f>IF(B5313="","",DATE(YEAR('Debt Inputs'!$E$2),MONTH('Debt Inputs'!$E$2)+53,1))</f>
        <v/>
      </c>
      <c r="B5313" s="23">
        <f>IF('Debt Inputs'!A13="","",'Debt Inputs'!A13)</f>
        <v/>
      </c>
      <c r="C5313" s="24">
        <f>IF(B5313="","",IFERROR(VLOOKUP(B5313,'Debt Inputs'!$A$6:$M$105,2,FALSE),""))</f>
        <v/>
      </c>
      <c r="D5313" s="50">
        <f>IF(B5313="","",K5213)</f>
        <v/>
      </c>
      <c r="E5313" s="26">
        <f>IF(B5313="","",IFERROR(VLOOKUP(B5313,'Debt Inputs'!$A$6:$M$105,5,FALSE),0))</f>
        <v/>
      </c>
      <c r="F5313" s="50">
        <f>IF(D5313="","",IFERROR(D5313*E5313/12,0))</f>
        <v/>
      </c>
      <c r="G5313" s="50">
        <f>IF(D5313="","",MIN(IFERROR(VLOOKUP(B5313,'Debt Inputs'!$A$6:$M$105,7,FALSE),0),D5313+F5313))</f>
        <v/>
      </c>
      <c r="H5313" s="50">
        <f>IF(D5313="","",IF(L5313=1,MAX(0,'Debt Inputs'!$B$2-SUM($G$5306:$G$5405)),0))</f>
        <v/>
      </c>
      <c r="I5313" s="50">
        <f>IF(D5313="","",MIN(D5313+F5313,G5313+H5313))</f>
        <v/>
      </c>
      <c r="J5313" s="50">
        <f>IF(D5313="","",MIN(D5313,MAX(0,I5313-F5313)))</f>
        <v/>
      </c>
      <c r="K5313" s="50">
        <f>IF(D5313="","",MAX(0,D5313+F5313-I5313))</f>
        <v/>
      </c>
      <c r="L5313" s="23">
        <f>IF(D5313="","",IF(D5313&lt;=0,"",1+COUNTIFS($D$5306:$D$5405,"&gt;0",$E$5306:$E$5405,"&gt;"&amp;E5313)))</f>
        <v/>
      </c>
      <c r="M5313" s="23">
        <f>IF(D5313="","",IF(AND(K5313&gt;0,L5313=1),"Yes","No"))</f>
        <v/>
      </c>
      <c r="N5313" s="50">
        <f>IF(D5313="","",N5213+F5313)</f>
        <v/>
      </c>
      <c r="O5313" s="49">
        <f>IF(D5313="","",IF(AND(K5313=0,K5213&gt;0),C5313,""))</f>
        <v/>
      </c>
    </row>
    <row r="5314">
      <c r="A5314" s="47">
        <f>IF(B5314="","",DATE(YEAR('Debt Inputs'!$E$2),MONTH('Debt Inputs'!$E$2)+53,1))</f>
        <v/>
      </c>
      <c r="B5314" s="18">
        <f>IF('Debt Inputs'!A14="","",'Debt Inputs'!A14)</f>
        <v/>
      </c>
      <c r="C5314" s="19">
        <f>IF(B5314="","",IFERROR(VLOOKUP(B5314,'Debt Inputs'!$A$6:$M$105,2,FALSE),""))</f>
        <v/>
      </c>
      <c r="D5314" s="48">
        <f>IF(B5314="","",K5214)</f>
        <v/>
      </c>
      <c r="E5314" s="21">
        <f>IF(B5314="","",IFERROR(VLOOKUP(B5314,'Debt Inputs'!$A$6:$M$105,5,FALSE),0))</f>
        <v/>
      </c>
      <c r="F5314" s="48">
        <f>IF(D5314="","",IFERROR(D5314*E5314/12,0))</f>
        <v/>
      </c>
      <c r="G5314" s="48">
        <f>IF(D5314="","",MIN(IFERROR(VLOOKUP(B5314,'Debt Inputs'!$A$6:$M$105,7,FALSE),0),D5314+F5314))</f>
        <v/>
      </c>
      <c r="H5314" s="48">
        <f>IF(D5314="","",IF(L5314=1,MAX(0,'Debt Inputs'!$B$2-SUM($G$5306:$G$5405)),0))</f>
        <v/>
      </c>
      <c r="I5314" s="48">
        <f>IF(D5314="","",MIN(D5314+F5314,G5314+H5314))</f>
        <v/>
      </c>
      <c r="J5314" s="48">
        <f>IF(D5314="","",MIN(D5314,MAX(0,I5314-F5314)))</f>
        <v/>
      </c>
      <c r="K5314" s="48">
        <f>IF(D5314="","",MAX(0,D5314+F5314-I5314))</f>
        <v/>
      </c>
      <c r="L5314" s="18">
        <f>IF(D5314="","",IF(D5314&lt;=0,"",1+COUNTIFS($D$5306:$D$5405,"&gt;0",$E$5306:$E$5405,"&gt;"&amp;E5314)))</f>
        <v/>
      </c>
      <c r="M5314" s="18">
        <f>IF(D5314="","",IF(AND(K5314&gt;0,L5314=1),"Yes","No"))</f>
        <v/>
      </c>
      <c r="N5314" s="48">
        <f>IF(D5314="","",N5214+F5314)</f>
        <v/>
      </c>
      <c r="O5314" s="47">
        <f>IF(D5314="","",IF(AND(K5314=0,K5214&gt;0),C5314,""))</f>
        <v/>
      </c>
    </row>
    <row r="5315">
      <c r="A5315" s="49">
        <f>IF(B5315="","",DATE(YEAR('Debt Inputs'!$E$2),MONTH('Debt Inputs'!$E$2)+53,1))</f>
        <v/>
      </c>
      <c r="B5315" s="23">
        <f>IF('Debt Inputs'!A15="","",'Debt Inputs'!A15)</f>
        <v/>
      </c>
      <c r="C5315" s="24">
        <f>IF(B5315="","",IFERROR(VLOOKUP(B5315,'Debt Inputs'!$A$6:$M$105,2,FALSE),""))</f>
        <v/>
      </c>
      <c r="D5315" s="50">
        <f>IF(B5315="","",K5215)</f>
        <v/>
      </c>
      <c r="E5315" s="26">
        <f>IF(B5315="","",IFERROR(VLOOKUP(B5315,'Debt Inputs'!$A$6:$M$105,5,FALSE),0))</f>
        <v/>
      </c>
      <c r="F5315" s="50">
        <f>IF(D5315="","",IFERROR(D5315*E5315/12,0))</f>
        <v/>
      </c>
      <c r="G5315" s="50">
        <f>IF(D5315="","",MIN(IFERROR(VLOOKUP(B5315,'Debt Inputs'!$A$6:$M$105,7,FALSE),0),D5315+F5315))</f>
        <v/>
      </c>
      <c r="H5315" s="50">
        <f>IF(D5315="","",IF(L5315=1,MAX(0,'Debt Inputs'!$B$2-SUM($G$5306:$G$5405)),0))</f>
        <v/>
      </c>
      <c r="I5315" s="50">
        <f>IF(D5315="","",MIN(D5315+F5315,G5315+H5315))</f>
        <v/>
      </c>
      <c r="J5315" s="50">
        <f>IF(D5315="","",MIN(D5315,MAX(0,I5315-F5315)))</f>
        <v/>
      </c>
      <c r="K5315" s="50">
        <f>IF(D5315="","",MAX(0,D5315+F5315-I5315))</f>
        <v/>
      </c>
      <c r="L5315" s="23">
        <f>IF(D5315="","",IF(D5315&lt;=0,"",1+COUNTIFS($D$5306:$D$5405,"&gt;0",$E$5306:$E$5405,"&gt;"&amp;E5315)))</f>
        <v/>
      </c>
      <c r="M5315" s="23">
        <f>IF(D5315="","",IF(AND(K5315&gt;0,L5315=1),"Yes","No"))</f>
        <v/>
      </c>
      <c r="N5315" s="50">
        <f>IF(D5315="","",N5215+F5315)</f>
        <v/>
      </c>
      <c r="O5315" s="49">
        <f>IF(D5315="","",IF(AND(K5315=0,K5215&gt;0),C5315,""))</f>
        <v/>
      </c>
    </row>
    <row r="5316">
      <c r="A5316" s="47">
        <f>IF(B5316="","",DATE(YEAR('Debt Inputs'!$E$2),MONTH('Debt Inputs'!$E$2)+53,1))</f>
        <v/>
      </c>
      <c r="B5316" s="18">
        <f>IF('Debt Inputs'!A16="","",'Debt Inputs'!A16)</f>
        <v/>
      </c>
      <c r="C5316" s="19">
        <f>IF(B5316="","",IFERROR(VLOOKUP(B5316,'Debt Inputs'!$A$6:$M$105,2,FALSE),""))</f>
        <v/>
      </c>
      <c r="D5316" s="48">
        <f>IF(B5316="","",K5216)</f>
        <v/>
      </c>
      <c r="E5316" s="21">
        <f>IF(B5316="","",IFERROR(VLOOKUP(B5316,'Debt Inputs'!$A$6:$M$105,5,FALSE),0))</f>
        <v/>
      </c>
      <c r="F5316" s="48">
        <f>IF(D5316="","",IFERROR(D5316*E5316/12,0))</f>
        <v/>
      </c>
      <c r="G5316" s="48">
        <f>IF(D5316="","",MIN(IFERROR(VLOOKUP(B5316,'Debt Inputs'!$A$6:$M$105,7,FALSE),0),D5316+F5316))</f>
        <v/>
      </c>
      <c r="H5316" s="48">
        <f>IF(D5316="","",IF(L5316=1,MAX(0,'Debt Inputs'!$B$2-SUM($G$5306:$G$5405)),0))</f>
        <v/>
      </c>
      <c r="I5316" s="48">
        <f>IF(D5316="","",MIN(D5316+F5316,G5316+H5316))</f>
        <v/>
      </c>
      <c r="J5316" s="48">
        <f>IF(D5316="","",MIN(D5316,MAX(0,I5316-F5316)))</f>
        <v/>
      </c>
      <c r="K5316" s="48">
        <f>IF(D5316="","",MAX(0,D5316+F5316-I5316))</f>
        <v/>
      </c>
      <c r="L5316" s="18">
        <f>IF(D5316="","",IF(D5316&lt;=0,"",1+COUNTIFS($D$5306:$D$5405,"&gt;0",$E$5306:$E$5405,"&gt;"&amp;E5316)))</f>
        <v/>
      </c>
      <c r="M5316" s="18">
        <f>IF(D5316="","",IF(AND(K5316&gt;0,L5316=1),"Yes","No"))</f>
        <v/>
      </c>
      <c r="N5316" s="48">
        <f>IF(D5316="","",N5216+F5316)</f>
        <v/>
      </c>
      <c r="O5316" s="47">
        <f>IF(D5316="","",IF(AND(K5316=0,K5216&gt;0),C5316,""))</f>
        <v/>
      </c>
    </row>
    <row r="5317">
      <c r="A5317" s="49">
        <f>IF(B5317="","",DATE(YEAR('Debt Inputs'!$E$2),MONTH('Debt Inputs'!$E$2)+53,1))</f>
        <v/>
      </c>
      <c r="B5317" s="23">
        <f>IF('Debt Inputs'!A17="","",'Debt Inputs'!A17)</f>
        <v/>
      </c>
      <c r="C5317" s="24">
        <f>IF(B5317="","",IFERROR(VLOOKUP(B5317,'Debt Inputs'!$A$6:$M$105,2,FALSE),""))</f>
        <v/>
      </c>
      <c r="D5317" s="50">
        <f>IF(B5317="","",K5217)</f>
        <v/>
      </c>
      <c r="E5317" s="26">
        <f>IF(B5317="","",IFERROR(VLOOKUP(B5317,'Debt Inputs'!$A$6:$M$105,5,FALSE),0))</f>
        <v/>
      </c>
      <c r="F5317" s="50">
        <f>IF(D5317="","",IFERROR(D5317*E5317/12,0))</f>
        <v/>
      </c>
      <c r="G5317" s="50">
        <f>IF(D5317="","",MIN(IFERROR(VLOOKUP(B5317,'Debt Inputs'!$A$6:$M$105,7,FALSE),0),D5317+F5317))</f>
        <v/>
      </c>
      <c r="H5317" s="50">
        <f>IF(D5317="","",IF(L5317=1,MAX(0,'Debt Inputs'!$B$2-SUM($G$5306:$G$5405)),0))</f>
        <v/>
      </c>
      <c r="I5317" s="50">
        <f>IF(D5317="","",MIN(D5317+F5317,G5317+H5317))</f>
        <v/>
      </c>
      <c r="J5317" s="50">
        <f>IF(D5317="","",MIN(D5317,MAX(0,I5317-F5317)))</f>
        <v/>
      </c>
      <c r="K5317" s="50">
        <f>IF(D5317="","",MAX(0,D5317+F5317-I5317))</f>
        <v/>
      </c>
      <c r="L5317" s="23">
        <f>IF(D5317="","",IF(D5317&lt;=0,"",1+COUNTIFS($D$5306:$D$5405,"&gt;0",$E$5306:$E$5405,"&gt;"&amp;E5317)))</f>
        <v/>
      </c>
      <c r="M5317" s="23">
        <f>IF(D5317="","",IF(AND(K5317&gt;0,L5317=1),"Yes","No"))</f>
        <v/>
      </c>
      <c r="N5317" s="50">
        <f>IF(D5317="","",N5217+F5317)</f>
        <v/>
      </c>
      <c r="O5317" s="49">
        <f>IF(D5317="","",IF(AND(K5317=0,K5217&gt;0),C5317,""))</f>
        <v/>
      </c>
    </row>
    <row r="5318">
      <c r="A5318" s="47">
        <f>IF(B5318="","",DATE(YEAR('Debt Inputs'!$E$2),MONTH('Debt Inputs'!$E$2)+53,1))</f>
        <v/>
      </c>
      <c r="B5318" s="18">
        <f>IF('Debt Inputs'!A18="","",'Debt Inputs'!A18)</f>
        <v/>
      </c>
      <c r="C5318" s="19">
        <f>IF(B5318="","",IFERROR(VLOOKUP(B5318,'Debt Inputs'!$A$6:$M$105,2,FALSE),""))</f>
        <v/>
      </c>
      <c r="D5318" s="48">
        <f>IF(B5318="","",K5218)</f>
        <v/>
      </c>
      <c r="E5318" s="21">
        <f>IF(B5318="","",IFERROR(VLOOKUP(B5318,'Debt Inputs'!$A$6:$M$105,5,FALSE),0))</f>
        <v/>
      </c>
      <c r="F5318" s="48">
        <f>IF(D5318="","",IFERROR(D5318*E5318/12,0))</f>
        <v/>
      </c>
      <c r="G5318" s="48">
        <f>IF(D5318="","",MIN(IFERROR(VLOOKUP(B5318,'Debt Inputs'!$A$6:$M$105,7,FALSE),0),D5318+F5318))</f>
        <v/>
      </c>
      <c r="H5318" s="48">
        <f>IF(D5318="","",IF(L5318=1,MAX(0,'Debt Inputs'!$B$2-SUM($G$5306:$G$5405)),0))</f>
        <v/>
      </c>
      <c r="I5318" s="48">
        <f>IF(D5318="","",MIN(D5318+F5318,G5318+H5318))</f>
        <v/>
      </c>
      <c r="J5318" s="48">
        <f>IF(D5318="","",MIN(D5318,MAX(0,I5318-F5318)))</f>
        <v/>
      </c>
      <c r="K5318" s="48">
        <f>IF(D5318="","",MAX(0,D5318+F5318-I5318))</f>
        <v/>
      </c>
      <c r="L5318" s="18">
        <f>IF(D5318="","",IF(D5318&lt;=0,"",1+COUNTIFS($D$5306:$D$5405,"&gt;0",$E$5306:$E$5405,"&gt;"&amp;E5318)))</f>
        <v/>
      </c>
      <c r="M5318" s="18">
        <f>IF(D5318="","",IF(AND(K5318&gt;0,L5318=1),"Yes","No"))</f>
        <v/>
      </c>
      <c r="N5318" s="48">
        <f>IF(D5318="","",N5218+F5318)</f>
        <v/>
      </c>
      <c r="O5318" s="47">
        <f>IF(D5318="","",IF(AND(K5318=0,K5218&gt;0),C5318,""))</f>
        <v/>
      </c>
    </row>
    <row r="5319">
      <c r="A5319" s="49">
        <f>IF(B5319="","",DATE(YEAR('Debt Inputs'!$E$2),MONTH('Debt Inputs'!$E$2)+53,1))</f>
        <v/>
      </c>
      <c r="B5319" s="23">
        <f>IF('Debt Inputs'!A19="","",'Debt Inputs'!A19)</f>
        <v/>
      </c>
      <c r="C5319" s="24">
        <f>IF(B5319="","",IFERROR(VLOOKUP(B5319,'Debt Inputs'!$A$6:$M$105,2,FALSE),""))</f>
        <v/>
      </c>
      <c r="D5319" s="50">
        <f>IF(B5319="","",K5219)</f>
        <v/>
      </c>
      <c r="E5319" s="26">
        <f>IF(B5319="","",IFERROR(VLOOKUP(B5319,'Debt Inputs'!$A$6:$M$105,5,FALSE),0))</f>
        <v/>
      </c>
      <c r="F5319" s="50">
        <f>IF(D5319="","",IFERROR(D5319*E5319/12,0))</f>
        <v/>
      </c>
      <c r="G5319" s="50">
        <f>IF(D5319="","",MIN(IFERROR(VLOOKUP(B5319,'Debt Inputs'!$A$6:$M$105,7,FALSE),0),D5319+F5319))</f>
        <v/>
      </c>
      <c r="H5319" s="50">
        <f>IF(D5319="","",IF(L5319=1,MAX(0,'Debt Inputs'!$B$2-SUM($G$5306:$G$5405)),0))</f>
        <v/>
      </c>
      <c r="I5319" s="50">
        <f>IF(D5319="","",MIN(D5319+F5319,G5319+H5319))</f>
        <v/>
      </c>
      <c r="J5319" s="50">
        <f>IF(D5319="","",MIN(D5319,MAX(0,I5319-F5319)))</f>
        <v/>
      </c>
      <c r="K5319" s="50">
        <f>IF(D5319="","",MAX(0,D5319+F5319-I5319))</f>
        <v/>
      </c>
      <c r="L5319" s="23">
        <f>IF(D5319="","",IF(D5319&lt;=0,"",1+COUNTIFS($D$5306:$D$5405,"&gt;0",$E$5306:$E$5405,"&gt;"&amp;E5319)))</f>
        <v/>
      </c>
      <c r="M5319" s="23">
        <f>IF(D5319="","",IF(AND(K5319&gt;0,L5319=1),"Yes","No"))</f>
        <v/>
      </c>
      <c r="N5319" s="50">
        <f>IF(D5319="","",N5219+F5319)</f>
        <v/>
      </c>
      <c r="O5319" s="49">
        <f>IF(D5319="","",IF(AND(K5319=0,K5219&gt;0),C5319,""))</f>
        <v/>
      </c>
    </row>
    <row r="5320">
      <c r="A5320" s="47">
        <f>IF(B5320="","",DATE(YEAR('Debt Inputs'!$E$2),MONTH('Debt Inputs'!$E$2)+53,1))</f>
        <v/>
      </c>
      <c r="B5320" s="18">
        <f>IF('Debt Inputs'!A20="","",'Debt Inputs'!A20)</f>
        <v/>
      </c>
      <c r="C5320" s="19">
        <f>IF(B5320="","",IFERROR(VLOOKUP(B5320,'Debt Inputs'!$A$6:$M$105,2,FALSE),""))</f>
        <v/>
      </c>
      <c r="D5320" s="48">
        <f>IF(B5320="","",K5220)</f>
        <v/>
      </c>
      <c r="E5320" s="21">
        <f>IF(B5320="","",IFERROR(VLOOKUP(B5320,'Debt Inputs'!$A$6:$M$105,5,FALSE),0))</f>
        <v/>
      </c>
      <c r="F5320" s="48">
        <f>IF(D5320="","",IFERROR(D5320*E5320/12,0))</f>
        <v/>
      </c>
      <c r="G5320" s="48">
        <f>IF(D5320="","",MIN(IFERROR(VLOOKUP(B5320,'Debt Inputs'!$A$6:$M$105,7,FALSE),0),D5320+F5320))</f>
        <v/>
      </c>
      <c r="H5320" s="48">
        <f>IF(D5320="","",IF(L5320=1,MAX(0,'Debt Inputs'!$B$2-SUM($G$5306:$G$5405)),0))</f>
        <v/>
      </c>
      <c r="I5320" s="48">
        <f>IF(D5320="","",MIN(D5320+F5320,G5320+H5320))</f>
        <v/>
      </c>
      <c r="J5320" s="48">
        <f>IF(D5320="","",MIN(D5320,MAX(0,I5320-F5320)))</f>
        <v/>
      </c>
      <c r="K5320" s="48">
        <f>IF(D5320="","",MAX(0,D5320+F5320-I5320))</f>
        <v/>
      </c>
      <c r="L5320" s="18">
        <f>IF(D5320="","",IF(D5320&lt;=0,"",1+COUNTIFS($D$5306:$D$5405,"&gt;0",$E$5306:$E$5405,"&gt;"&amp;E5320)))</f>
        <v/>
      </c>
      <c r="M5320" s="18">
        <f>IF(D5320="","",IF(AND(K5320&gt;0,L5320=1),"Yes","No"))</f>
        <v/>
      </c>
      <c r="N5320" s="48">
        <f>IF(D5320="","",N5220+F5320)</f>
        <v/>
      </c>
      <c r="O5320" s="47">
        <f>IF(D5320="","",IF(AND(K5320=0,K5220&gt;0),C5320,""))</f>
        <v/>
      </c>
    </row>
    <row r="5321">
      <c r="A5321" s="49">
        <f>IF(B5321="","",DATE(YEAR('Debt Inputs'!$E$2),MONTH('Debt Inputs'!$E$2)+53,1))</f>
        <v/>
      </c>
      <c r="B5321" s="23">
        <f>IF('Debt Inputs'!A21="","",'Debt Inputs'!A21)</f>
        <v/>
      </c>
      <c r="C5321" s="24">
        <f>IF(B5321="","",IFERROR(VLOOKUP(B5321,'Debt Inputs'!$A$6:$M$105,2,FALSE),""))</f>
        <v/>
      </c>
      <c r="D5321" s="50">
        <f>IF(B5321="","",K5221)</f>
        <v/>
      </c>
      <c r="E5321" s="26">
        <f>IF(B5321="","",IFERROR(VLOOKUP(B5321,'Debt Inputs'!$A$6:$M$105,5,FALSE),0))</f>
        <v/>
      </c>
      <c r="F5321" s="50">
        <f>IF(D5321="","",IFERROR(D5321*E5321/12,0))</f>
        <v/>
      </c>
      <c r="G5321" s="50">
        <f>IF(D5321="","",MIN(IFERROR(VLOOKUP(B5321,'Debt Inputs'!$A$6:$M$105,7,FALSE),0),D5321+F5321))</f>
        <v/>
      </c>
      <c r="H5321" s="50">
        <f>IF(D5321="","",IF(L5321=1,MAX(0,'Debt Inputs'!$B$2-SUM($G$5306:$G$5405)),0))</f>
        <v/>
      </c>
      <c r="I5321" s="50">
        <f>IF(D5321="","",MIN(D5321+F5321,G5321+H5321))</f>
        <v/>
      </c>
      <c r="J5321" s="50">
        <f>IF(D5321="","",MIN(D5321,MAX(0,I5321-F5321)))</f>
        <v/>
      </c>
      <c r="K5321" s="50">
        <f>IF(D5321="","",MAX(0,D5321+F5321-I5321))</f>
        <v/>
      </c>
      <c r="L5321" s="23">
        <f>IF(D5321="","",IF(D5321&lt;=0,"",1+COUNTIFS($D$5306:$D$5405,"&gt;0",$E$5306:$E$5405,"&gt;"&amp;E5321)))</f>
        <v/>
      </c>
      <c r="M5321" s="23">
        <f>IF(D5321="","",IF(AND(K5321&gt;0,L5321=1),"Yes","No"))</f>
        <v/>
      </c>
      <c r="N5321" s="50">
        <f>IF(D5321="","",N5221+F5321)</f>
        <v/>
      </c>
      <c r="O5321" s="49">
        <f>IF(D5321="","",IF(AND(K5321=0,K5221&gt;0),C5321,""))</f>
        <v/>
      </c>
    </row>
    <row r="5322">
      <c r="A5322" s="47">
        <f>IF(B5322="","",DATE(YEAR('Debt Inputs'!$E$2),MONTH('Debt Inputs'!$E$2)+53,1))</f>
        <v/>
      </c>
      <c r="B5322" s="18">
        <f>IF('Debt Inputs'!A22="","",'Debt Inputs'!A22)</f>
        <v/>
      </c>
      <c r="C5322" s="19">
        <f>IF(B5322="","",IFERROR(VLOOKUP(B5322,'Debt Inputs'!$A$6:$M$105,2,FALSE),""))</f>
        <v/>
      </c>
      <c r="D5322" s="48">
        <f>IF(B5322="","",K5222)</f>
        <v/>
      </c>
      <c r="E5322" s="21">
        <f>IF(B5322="","",IFERROR(VLOOKUP(B5322,'Debt Inputs'!$A$6:$M$105,5,FALSE),0))</f>
        <v/>
      </c>
      <c r="F5322" s="48">
        <f>IF(D5322="","",IFERROR(D5322*E5322/12,0))</f>
        <v/>
      </c>
      <c r="G5322" s="48">
        <f>IF(D5322="","",MIN(IFERROR(VLOOKUP(B5322,'Debt Inputs'!$A$6:$M$105,7,FALSE),0),D5322+F5322))</f>
        <v/>
      </c>
      <c r="H5322" s="48">
        <f>IF(D5322="","",IF(L5322=1,MAX(0,'Debt Inputs'!$B$2-SUM($G$5306:$G$5405)),0))</f>
        <v/>
      </c>
      <c r="I5322" s="48">
        <f>IF(D5322="","",MIN(D5322+F5322,G5322+H5322))</f>
        <v/>
      </c>
      <c r="J5322" s="48">
        <f>IF(D5322="","",MIN(D5322,MAX(0,I5322-F5322)))</f>
        <v/>
      </c>
      <c r="K5322" s="48">
        <f>IF(D5322="","",MAX(0,D5322+F5322-I5322))</f>
        <v/>
      </c>
      <c r="L5322" s="18">
        <f>IF(D5322="","",IF(D5322&lt;=0,"",1+COUNTIFS($D$5306:$D$5405,"&gt;0",$E$5306:$E$5405,"&gt;"&amp;E5322)))</f>
        <v/>
      </c>
      <c r="M5322" s="18">
        <f>IF(D5322="","",IF(AND(K5322&gt;0,L5322=1),"Yes","No"))</f>
        <v/>
      </c>
      <c r="N5322" s="48">
        <f>IF(D5322="","",N5222+F5322)</f>
        <v/>
      </c>
      <c r="O5322" s="47">
        <f>IF(D5322="","",IF(AND(K5322=0,K5222&gt;0),C5322,""))</f>
        <v/>
      </c>
    </row>
    <row r="5323">
      <c r="A5323" s="49">
        <f>IF(B5323="","",DATE(YEAR('Debt Inputs'!$E$2),MONTH('Debt Inputs'!$E$2)+53,1))</f>
        <v/>
      </c>
      <c r="B5323" s="23">
        <f>IF('Debt Inputs'!A23="","",'Debt Inputs'!A23)</f>
        <v/>
      </c>
      <c r="C5323" s="24">
        <f>IF(B5323="","",IFERROR(VLOOKUP(B5323,'Debt Inputs'!$A$6:$M$105,2,FALSE),""))</f>
        <v/>
      </c>
      <c r="D5323" s="50">
        <f>IF(B5323="","",K5223)</f>
        <v/>
      </c>
      <c r="E5323" s="26">
        <f>IF(B5323="","",IFERROR(VLOOKUP(B5323,'Debt Inputs'!$A$6:$M$105,5,FALSE),0))</f>
        <v/>
      </c>
      <c r="F5323" s="50">
        <f>IF(D5323="","",IFERROR(D5323*E5323/12,0))</f>
        <v/>
      </c>
      <c r="G5323" s="50">
        <f>IF(D5323="","",MIN(IFERROR(VLOOKUP(B5323,'Debt Inputs'!$A$6:$M$105,7,FALSE),0),D5323+F5323))</f>
        <v/>
      </c>
      <c r="H5323" s="50">
        <f>IF(D5323="","",IF(L5323=1,MAX(0,'Debt Inputs'!$B$2-SUM($G$5306:$G$5405)),0))</f>
        <v/>
      </c>
      <c r="I5323" s="50">
        <f>IF(D5323="","",MIN(D5323+F5323,G5323+H5323))</f>
        <v/>
      </c>
      <c r="J5323" s="50">
        <f>IF(D5323="","",MIN(D5323,MAX(0,I5323-F5323)))</f>
        <v/>
      </c>
      <c r="K5323" s="50">
        <f>IF(D5323="","",MAX(0,D5323+F5323-I5323))</f>
        <v/>
      </c>
      <c r="L5323" s="23">
        <f>IF(D5323="","",IF(D5323&lt;=0,"",1+COUNTIFS($D$5306:$D$5405,"&gt;0",$E$5306:$E$5405,"&gt;"&amp;E5323)))</f>
        <v/>
      </c>
      <c r="M5323" s="23">
        <f>IF(D5323="","",IF(AND(K5323&gt;0,L5323=1),"Yes","No"))</f>
        <v/>
      </c>
      <c r="N5323" s="50">
        <f>IF(D5323="","",N5223+F5323)</f>
        <v/>
      </c>
      <c r="O5323" s="49">
        <f>IF(D5323="","",IF(AND(K5323=0,K5223&gt;0),C5323,""))</f>
        <v/>
      </c>
    </row>
    <row r="5324">
      <c r="A5324" s="47">
        <f>IF(B5324="","",DATE(YEAR('Debt Inputs'!$E$2),MONTH('Debt Inputs'!$E$2)+53,1))</f>
        <v/>
      </c>
      <c r="B5324" s="18">
        <f>IF('Debt Inputs'!A24="","",'Debt Inputs'!A24)</f>
        <v/>
      </c>
      <c r="C5324" s="19">
        <f>IF(B5324="","",IFERROR(VLOOKUP(B5324,'Debt Inputs'!$A$6:$M$105,2,FALSE),""))</f>
        <v/>
      </c>
      <c r="D5324" s="48">
        <f>IF(B5324="","",K5224)</f>
        <v/>
      </c>
      <c r="E5324" s="21">
        <f>IF(B5324="","",IFERROR(VLOOKUP(B5324,'Debt Inputs'!$A$6:$M$105,5,FALSE),0))</f>
        <v/>
      </c>
      <c r="F5324" s="48">
        <f>IF(D5324="","",IFERROR(D5324*E5324/12,0))</f>
        <v/>
      </c>
      <c r="G5324" s="48">
        <f>IF(D5324="","",MIN(IFERROR(VLOOKUP(B5324,'Debt Inputs'!$A$6:$M$105,7,FALSE),0),D5324+F5324))</f>
        <v/>
      </c>
      <c r="H5324" s="48">
        <f>IF(D5324="","",IF(L5324=1,MAX(0,'Debt Inputs'!$B$2-SUM($G$5306:$G$5405)),0))</f>
        <v/>
      </c>
      <c r="I5324" s="48">
        <f>IF(D5324="","",MIN(D5324+F5324,G5324+H5324))</f>
        <v/>
      </c>
      <c r="J5324" s="48">
        <f>IF(D5324="","",MIN(D5324,MAX(0,I5324-F5324)))</f>
        <v/>
      </c>
      <c r="K5324" s="48">
        <f>IF(D5324="","",MAX(0,D5324+F5324-I5324))</f>
        <v/>
      </c>
      <c r="L5324" s="18">
        <f>IF(D5324="","",IF(D5324&lt;=0,"",1+COUNTIFS($D$5306:$D$5405,"&gt;0",$E$5306:$E$5405,"&gt;"&amp;E5324)))</f>
        <v/>
      </c>
      <c r="M5324" s="18">
        <f>IF(D5324="","",IF(AND(K5324&gt;0,L5324=1),"Yes","No"))</f>
        <v/>
      </c>
      <c r="N5324" s="48">
        <f>IF(D5324="","",N5224+F5324)</f>
        <v/>
      </c>
      <c r="O5324" s="47">
        <f>IF(D5324="","",IF(AND(K5324=0,K5224&gt;0),C5324,""))</f>
        <v/>
      </c>
    </row>
    <row r="5325">
      <c r="A5325" s="49">
        <f>IF(B5325="","",DATE(YEAR('Debt Inputs'!$E$2),MONTH('Debt Inputs'!$E$2)+53,1))</f>
        <v/>
      </c>
      <c r="B5325" s="23">
        <f>IF('Debt Inputs'!A25="","",'Debt Inputs'!A25)</f>
        <v/>
      </c>
      <c r="C5325" s="24">
        <f>IF(B5325="","",IFERROR(VLOOKUP(B5325,'Debt Inputs'!$A$6:$M$105,2,FALSE),""))</f>
        <v/>
      </c>
      <c r="D5325" s="50">
        <f>IF(B5325="","",K5225)</f>
        <v/>
      </c>
      <c r="E5325" s="26">
        <f>IF(B5325="","",IFERROR(VLOOKUP(B5325,'Debt Inputs'!$A$6:$M$105,5,FALSE),0))</f>
        <v/>
      </c>
      <c r="F5325" s="50">
        <f>IF(D5325="","",IFERROR(D5325*E5325/12,0))</f>
        <v/>
      </c>
      <c r="G5325" s="50">
        <f>IF(D5325="","",MIN(IFERROR(VLOOKUP(B5325,'Debt Inputs'!$A$6:$M$105,7,FALSE),0),D5325+F5325))</f>
        <v/>
      </c>
      <c r="H5325" s="50">
        <f>IF(D5325="","",IF(L5325=1,MAX(0,'Debt Inputs'!$B$2-SUM($G$5306:$G$5405)),0))</f>
        <v/>
      </c>
      <c r="I5325" s="50">
        <f>IF(D5325="","",MIN(D5325+F5325,G5325+H5325))</f>
        <v/>
      </c>
      <c r="J5325" s="50">
        <f>IF(D5325="","",MIN(D5325,MAX(0,I5325-F5325)))</f>
        <v/>
      </c>
      <c r="K5325" s="50">
        <f>IF(D5325="","",MAX(0,D5325+F5325-I5325))</f>
        <v/>
      </c>
      <c r="L5325" s="23">
        <f>IF(D5325="","",IF(D5325&lt;=0,"",1+COUNTIFS($D$5306:$D$5405,"&gt;0",$E$5306:$E$5405,"&gt;"&amp;E5325)))</f>
        <v/>
      </c>
      <c r="M5325" s="23">
        <f>IF(D5325="","",IF(AND(K5325&gt;0,L5325=1),"Yes","No"))</f>
        <v/>
      </c>
      <c r="N5325" s="50">
        <f>IF(D5325="","",N5225+F5325)</f>
        <v/>
      </c>
      <c r="O5325" s="49">
        <f>IF(D5325="","",IF(AND(K5325=0,K5225&gt;0),C5325,""))</f>
        <v/>
      </c>
    </row>
    <row r="5326">
      <c r="A5326" s="47">
        <f>IF(B5326="","",DATE(YEAR('Debt Inputs'!$E$2),MONTH('Debt Inputs'!$E$2)+53,1))</f>
        <v/>
      </c>
      <c r="B5326" s="18">
        <f>IF('Debt Inputs'!A26="","",'Debt Inputs'!A26)</f>
        <v/>
      </c>
      <c r="C5326" s="19">
        <f>IF(B5326="","",IFERROR(VLOOKUP(B5326,'Debt Inputs'!$A$6:$M$105,2,FALSE),""))</f>
        <v/>
      </c>
      <c r="D5326" s="48">
        <f>IF(B5326="","",K5226)</f>
        <v/>
      </c>
      <c r="E5326" s="21">
        <f>IF(B5326="","",IFERROR(VLOOKUP(B5326,'Debt Inputs'!$A$6:$M$105,5,FALSE),0))</f>
        <v/>
      </c>
      <c r="F5326" s="48">
        <f>IF(D5326="","",IFERROR(D5326*E5326/12,0))</f>
        <v/>
      </c>
      <c r="G5326" s="48">
        <f>IF(D5326="","",MIN(IFERROR(VLOOKUP(B5326,'Debt Inputs'!$A$6:$M$105,7,FALSE),0),D5326+F5326))</f>
        <v/>
      </c>
      <c r="H5326" s="48">
        <f>IF(D5326="","",IF(L5326=1,MAX(0,'Debt Inputs'!$B$2-SUM($G$5306:$G$5405)),0))</f>
        <v/>
      </c>
      <c r="I5326" s="48">
        <f>IF(D5326="","",MIN(D5326+F5326,G5326+H5326))</f>
        <v/>
      </c>
      <c r="J5326" s="48">
        <f>IF(D5326="","",MIN(D5326,MAX(0,I5326-F5326)))</f>
        <v/>
      </c>
      <c r="K5326" s="48">
        <f>IF(D5326="","",MAX(0,D5326+F5326-I5326))</f>
        <v/>
      </c>
      <c r="L5326" s="18">
        <f>IF(D5326="","",IF(D5326&lt;=0,"",1+COUNTIFS($D$5306:$D$5405,"&gt;0",$E$5306:$E$5405,"&gt;"&amp;E5326)))</f>
        <v/>
      </c>
      <c r="M5326" s="18">
        <f>IF(D5326="","",IF(AND(K5326&gt;0,L5326=1),"Yes","No"))</f>
        <v/>
      </c>
      <c r="N5326" s="48">
        <f>IF(D5326="","",N5226+F5326)</f>
        <v/>
      </c>
      <c r="O5326" s="47">
        <f>IF(D5326="","",IF(AND(K5326=0,K5226&gt;0),C5326,""))</f>
        <v/>
      </c>
    </row>
    <row r="5327">
      <c r="A5327" s="49">
        <f>IF(B5327="","",DATE(YEAR('Debt Inputs'!$E$2),MONTH('Debt Inputs'!$E$2)+53,1))</f>
        <v/>
      </c>
      <c r="B5327" s="23">
        <f>IF('Debt Inputs'!A27="","",'Debt Inputs'!A27)</f>
        <v/>
      </c>
      <c r="C5327" s="24">
        <f>IF(B5327="","",IFERROR(VLOOKUP(B5327,'Debt Inputs'!$A$6:$M$105,2,FALSE),""))</f>
        <v/>
      </c>
      <c r="D5327" s="50">
        <f>IF(B5327="","",K5227)</f>
        <v/>
      </c>
      <c r="E5327" s="26">
        <f>IF(B5327="","",IFERROR(VLOOKUP(B5327,'Debt Inputs'!$A$6:$M$105,5,FALSE),0))</f>
        <v/>
      </c>
      <c r="F5327" s="50">
        <f>IF(D5327="","",IFERROR(D5327*E5327/12,0))</f>
        <v/>
      </c>
      <c r="G5327" s="50">
        <f>IF(D5327="","",MIN(IFERROR(VLOOKUP(B5327,'Debt Inputs'!$A$6:$M$105,7,FALSE),0),D5327+F5327))</f>
        <v/>
      </c>
      <c r="H5327" s="50">
        <f>IF(D5327="","",IF(L5327=1,MAX(0,'Debt Inputs'!$B$2-SUM($G$5306:$G$5405)),0))</f>
        <v/>
      </c>
      <c r="I5327" s="50">
        <f>IF(D5327="","",MIN(D5327+F5327,G5327+H5327))</f>
        <v/>
      </c>
      <c r="J5327" s="50">
        <f>IF(D5327="","",MIN(D5327,MAX(0,I5327-F5327)))</f>
        <v/>
      </c>
      <c r="K5327" s="50">
        <f>IF(D5327="","",MAX(0,D5327+F5327-I5327))</f>
        <v/>
      </c>
      <c r="L5327" s="23">
        <f>IF(D5327="","",IF(D5327&lt;=0,"",1+COUNTIFS($D$5306:$D$5405,"&gt;0",$E$5306:$E$5405,"&gt;"&amp;E5327)))</f>
        <v/>
      </c>
      <c r="M5327" s="23">
        <f>IF(D5327="","",IF(AND(K5327&gt;0,L5327=1),"Yes","No"))</f>
        <v/>
      </c>
      <c r="N5327" s="50">
        <f>IF(D5327="","",N5227+F5327)</f>
        <v/>
      </c>
      <c r="O5327" s="49">
        <f>IF(D5327="","",IF(AND(K5327=0,K5227&gt;0),C5327,""))</f>
        <v/>
      </c>
    </row>
    <row r="5328">
      <c r="A5328" s="47">
        <f>IF(B5328="","",DATE(YEAR('Debt Inputs'!$E$2),MONTH('Debt Inputs'!$E$2)+53,1))</f>
        <v/>
      </c>
      <c r="B5328" s="18">
        <f>IF('Debt Inputs'!A28="","",'Debt Inputs'!A28)</f>
        <v/>
      </c>
      <c r="C5328" s="19">
        <f>IF(B5328="","",IFERROR(VLOOKUP(B5328,'Debt Inputs'!$A$6:$M$105,2,FALSE),""))</f>
        <v/>
      </c>
      <c r="D5328" s="48">
        <f>IF(B5328="","",K5228)</f>
        <v/>
      </c>
      <c r="E5328" s="21">
        <f>IF(B5328="","",IFERROR(VLOOKUP(B5328,'Debt Inputs'!$A$6:$M$105,5,FALSE),0))</f>
        <v/>
      </c>
      <c r="F5328" s="48">
        <f>IF(D5328="","",IFERROR(D5328*E5328/12,0))</f>
        <v/>
      </c>
      <c r="G5328" s="48">
        <f>IF(D5328="","",MIN(IFERROR(VLOOKUP(B5328,'Debt Inputs'!$A$6:$M$105,7,FALSE),0),D5328+F5328))</f>
        <v/>
      </c>
      <c r="H5328" s="48">
        <f>IF(D5328="","",IF(L5328=1,MAX(0,'Debt Inputs'!$B$2-SUM($G$5306:$G$5405)),0))</f>
        <v/>
      </c>
      <c r="I5328" s="48">
        <f>IF(D5328="","",MIN(D5328+F5328,G5328+H5328))</f>
        <v/>
      </c>
      <c r="J5328" s="48">
        <f>IF(D5328="","",MIN(D5328,MAX(0,I5328-F5328)))</f>
        <v/>
      </c>
      <c r="K5328" s="48">
        <f>IF(D5328="","",MAX(0,D5328+F5328-I5328))</f>
        <v/>
      </c>
      <c r="L5328" s="18">
        <f>IF(D5328="","",IF(D5328&lt;=0,"",1+COUNTIFS($D$5306:$D$5405,"&gt;0",$E$5306:$E$5405,"&gt;"&amp;E5328)))</f>
        <v/>
      </c>
      <c r="M5328" s="18">
        <f>IF(D5328="","",IF(AND(K5328&gt;0,L5328=1),"Yes","No"))</f>
        <v/>
      </c>
      <c r="N5328" s="48">
        <f>IF(D5328="","",N5228+F5328)</f>
        <v/>
      </c>
      <c r="O5328" s="47">
        <f>IF(D5328="","",IF(AND(K5328=0,K5228&gt;0),C5328,""))</f>
        <v/>
      </c>
    </row>
    <row r="5329">
      <c r="A5329" s="49">
        <f>IF(B5329="","",DATE(YEAR('Debt Inputs'!$E$2),MONTH('Debt Inputs'!$E$2)+53,1))</f>
        <v/>
      </c>
      <c r="B5329" s="23">
        <f>IF('Debt Inputs'!A29="","",'Debt Inputs'!A29)</f>
        <v/>
      </c>
      <c r="C5329" s="24">
        <f>IF(B5329="","",IFERROR(VLOOKUP(B5329,'Debt Inputs'!$A$6:$M$105,2,FALSE),""))</f>
        <v/>
      </c>
      <c r="D5329" s="50">
        <f>IF(B5329="","",K5229)</f>
        <v/>
      </c>
      <c r="E5329" s="26">
        <f>IF(B5329="","",IFERROR(VLOOKUP(B5329,'Debt Inputs'!$A$6:$M$105,5,FALSE),0))</f>
        <v/>
      </c>
      <c r="F5329" s="50">
        <f>IF(D5329="","",IFERROR(D5329*E5329/12,0))</f>
        <v/>
      </c>
      <c r="G5329" s="50">
        <f>IF(D5329="","",MIN(IFERROR(VLOOKUP(B5329,'Debt Inputs'!$A$6:$M$105,7,FALSE),0),D5329+F5329))</f>
        <v/>
      </c>
      <c r="H5329" s="50">
        <f>IF(D5329="","",IF(L5329=1,MAX(0,'Debt Inputs'!$B$2-SUM($G$5306:$G$5405)),0))</f>
        <v/>
      </c>
      <c r="I5329" s="50">
        <f>IF(D5329="","",MIN(D5329+F5329,G5329+H5329))</f>
        <v/>
      </c>
      <c r="J5329" s="50">
        <f>IF(D5329="","",MIN(D5329,MAX(0,I5329-F5329)))</f>
        <v/>
      </c>
      <c r="K5329" s="50">
        <f>IF(D5329="","",MAX(0,D5329+F5329-I5329))</f>
        <v/>
      </c>
      <c r="L5329" s="23">
        <f>IF(D5329="","",IF(D5329&lt;=0,"",1+COUNTIFS($D$5306:$D$5405,"&gt;0",$E$5306:$E$5405,"&gt;"&amp;E5329)))</f>
        <v/>
      </c>
      <c r="M5329" s="23">
        <f>IF(D5329="","",IF(AND(K5329&gt;0,L5329=1),"Yes","No"))</f>
        <v/>
      </c>
      <c r="N5329" s="50">
        <f>IF(D5329="","",N5229+F5329)</f>
        <v/>
      </c>
      <c r="O5329" s="49">
        <f>IF(D5329="","",IF(AND(K5329=0,K5229&gt;0),C5329,""))</f>
        <v/>
      </c>
    </row>
    <row r="5330">
      <c r="A5330" s="47">
        <f>IF(B5330="","",DATE(YEAR('Debt Inputs'!$E$2),MONTH('Debt Inputs'!$E$2)+53,1))</f>
        <v/>
      </c>
      <c r="B5330" s="18">
        <f>IF('Debt Inputs'!A30="","",'Debt Inputs'!A30)</f>
        <v/>
      </c>
      <c r="C5330" s="19">
        <f>IF(B5330="","",IFERROR(VLOOKUP(B5330,'Debt Inputs'!$A$6:$M$105,2,FALSE),""))</f>
        <v/>
      </c>
      <c r="D5330" s="48">
        <f>IF(B5330="","",K5230)</f>
        <v/>
      </c>
      <c r="E5330" s="21">
        <f>IF(B5330="","",IFERROR(VLOOKUP(B5330,'Debt Inputs'!$A$6:$M$105,5,FALSE),0))</f>
        <v/>
      </c>
      <c r="F5330" s="48">
        <f>IF(D5330="","",IFERROR(D5330*E5330/12,0))</f>
        <v/>
      </c>
      <c r="G5330" s="48">
        <f>IF(D5330="","",MIN(IFERROR(VLOOKUP(B5330,'Debt Inputs'!$A$6:$M$105,7,FALSE),0),D5330+F5330))</f>
        <v/>
      </c>
      <c r="H5330" s="48">
        <f>IF(D5330="","",IF(L5330=1,MAX(0,'Debt Inputs'!$B$2-SUM($G$5306:$G$5405)),0))</f>
        <v/>
      </c>
      <c r="I5330" s="48">
        <f>IF(D5330="","",MIN(D5330+F5330,G5330+H5330))</f>
        <v/>
      </c>
      <c r="J5330" s="48">
        <f>IF(D5330="","",MIN(D5330,MAX(0,I5330-F5330)))</f>
        <v/>
      </c>
      <c r="K5330" s="48">
        <f>IF(D5330="","",MAX(0,D5330+F5330-I5330))</f>
        <v/>
      </c>
      <c r="L5330" s="18">
        <f>IF(D5330="","",IF(D5330&lt;=0,"",1+COUNTIFS($D$5306:$D$5405,"&gt;0",$E$5306:$E$5405,"&gt;"&amp;E5330)))</f>
        <v/>
      </c>
      <c r="M5330" s="18">
        <f>IF(D5330="","",IF(AND(K5330&gt;0,L5330=1),"Yes","No"))</f>
        <v/>
      </c>
      <c r="N5330" s="48">
        <f>IF(D5330="","",N5230+F5330)</f>
        <v/>
      </c>
      <c r="O5330" s="47">
        <f>IF(D5330="","",IF(AND(K5330=0,K5230&gt;0),C5330,""))</f>
        <v/>
      </c>
    </row>
    <row r="5331">
      <c r="A5331" s="49">
        <f>IF(B5331="","",DATE(YEAR('Debt Inputs'!$E$2),MONTH('Debt Inputs'!$E$2)+53,1))</f>
        <v/>
      </c>
      <c r="B5331" s="23">
        <f>IF('Debt Inputs'!A31="","",'Debt Inputs'!A31)</f>
        <v/>
      </c>
      <c r="C5331" s="24">
        <f>IF(B5331="","",IFERROR(VLOOKUP(B5331,'Debt Inputs'!$A$6:$M$105,2,FALSE),""))</f>
        <v/>
      </c>
      <c r="D5331" s="50">
        <f>IF(B5331="","",K5231)</f>
        <v/>
      </c>
      <c r="E5331" s="26">
        <f>IF(B5331="","",IFERROR(VLOOKUP(B5331,'Debt Inputs'!$A$6:$M$105,5,FALSE),0))</f>
        <v/>
      </c>
      <c r="F5331" s="50">
        <f>IF(D5331="","",IFERROR(D5331*E5331/12,0))</f>
        <v/>
      </c>
      <c r="G5331" s="50">
        <f>IF(D5331="","",MIN(IFERROR(VLOOKUP(B5331,'Debt Inputs'!$A$6:$M$105,7,FALSE),0),D5331+F5331))</f>
        <v/>
      </c>
      <c r="H5331" s="50">
        <f>IF(D5331="","",IF(L5331=1,MAX(0,'Debt Inputs'!$B$2-SUM($G$5306:$G$5405)),0))</f>
        <v/>
      </c>
      <c r="I5331" s="50">
        <f>IF(D5331="","",MIN(D5331+F5331,G5331+H5331))</f>
        <v/>
      </c>
      <c r="J5331" s="50">
        <f>IF(D5331="","",MIN(D5331,MAX(0,I5331-F5331)))</f>
        <v/>
      </c>
      <c r="K5331" s="50">
        <f>IF(D5331="","",MAX(0,D5331+F5331-I5331))</f>
        <v/>
      </c>
      <c r="L5331" s="23">
        <f>IF(D5331="","",IF(D5331&lt;=0,"",1+COUNTIFS($D$5306:$D$5405,"&gt;0",$E$5306:$E$5405,"&gt;"&amp;E5331)))</f>
        <v/>
      </c>
      <c r="M5331" s="23">
        <f>IF(D5331="","",IF(AND(K5331&gt;0,L5331=1),"Yes","No"))</f>
        <v/>
      </c>
      <c r="N5331" s="50">
        <f>IF(D5331="","",N5231+F5331)</f>
        <v/>
      </c>
      <c r="O5331" s="49">
        <f>IF(D5331="","",IF(AND(K5331=0,K5231&gt;0),C5331,""))</f>
        <v/>
      </c>
    </row>
    <row r="5332">
      <c r="A5332" s="47">
        <f>IF(B5332="","",DATE(YEAR('Debt Inputs'!$E$2),MONTH('Debt Inputs'!$E$2)+53,1))</f>
        <v/>
      </c>
      <c r="B5332" s="18">
        <f>IF('Debt Inputs'!A32="","",'Debt Inputs'!A32)</f>
        <v/>
      </c>
      <c r="C5332" s="19">
        <f>IF(B5332="","",IFERROR(VLOOKUP(B5332,'Debt Inputs'!$A$6:$M$105,2,FALSE),""))</f>
        <v/>
      </c>
      <c r="D5332" s="48">
        <f>IF(B5332="","",K5232)</f>
        <v/>
      </c>
      <c r="E5332" s="21">
        <f>IF(B5332="","",IFERROR(VLOOKUP(B5332,'Debt Inputs'!$A$6:$M$105,5,FALSE),0))</f>
        <v/>
      </c>
      <c r="F5332" s="48">
        <f>IF(D5332="","",IFERROR(D5332*E5332/12,0))</f>
        <v/>
      </c>
      <c r="G5332" s="48">
        <f>IF(D5332="","",MIN(IFERROR(VLOOKUP(B5332,'Debt Inputs'!$A$6:$M$105,7,FALSE),0),D5332+F5332))</f>
        <v/>
      </c>
      <c r="H5332" s="48">
        <f>IF(D5332="","",IF(L5332=1,MAX(0,'Debt Inputs'!$B$2-SUM($G$5306:$G$5405)),0))</f>
        <v/>
      </c>
      <c r="I5332" s="48">
        <f>IF(D5332="","",MIN(D5332+F5332,G5332+H5332))</f>
        <v/>
      </c>
      <c r="J5332" s="48">
        <f>IF(D5332="","",MIN(D5332,MAX(0,I5332-F5332)))</f>
        <v/>
      </c>
      <c r="K5332" s="48">
        <f>IF(D5332="","",MAX(0,D5332+F5332-I5332))</f>
        <v/>
      </c>
      <c r="L5332" s="18">
        <f>IF(D5332="","",IF(D5332&lt;=0,"",1+COUNTIFS($D$5306:$D$5405,"&gt;0",$E$5306:$E$5405,"&gt;"&amp;E5332)))</f>
        <v/>
      </c>
      <c r="M5332" s="18">
        <f>IF(D5332="","",IF(AND(K5332&gt;0,L5332=1),"Yes","No"))</f>
        <v/>
      </c>
      <c r="N5332" s="48">
        <f>IF(D5332="","",N5232+F5332)</f>
        <v/>
      </c>
      <c r="O5332" s="47">
        <f>IF(D5332="","",IF(AND(K5332=0,K5232&gt;0),C5332,""))</f>
        <v/>
      </c>
    </row>
    <row r="5333">
      <c r="A5333" s="49">
        <f>IF(B5333="","",DATE(YEAR('Debt Inputs'!$E$2),MONTH('Debt Inputs'!$E$2)+53,1))</f>
        <v/>
      </c>
      <c r="B5333" s="23">
        <f>IF('Debt Inputs'!A33="","",'Debt Inputs'!A33)</f>
        <v/>
      </c>
      <c r="C5333" s="24">
        <f>IF(B5333="","",IFERROR(VLOOKUP(B5333,'Debt Inputs'!$A$6:$M$105,2,FALSE),""))</f>
        <v/>
      </c>
      <c r="D5333" s="50">
        <f>IF(B5333="","",K5233)</f>
        <v/>
      </c>
      <c r="E5333" s="26">
        <f>IF(B5333="","",IFERROR(VLOOKUP(B5333,'Debt Inputs'!$A$6:$M$105,5,FALSE),0))</f>
        <v/>
      </c>
      <c r="F5333" s="50">
        <f>IF(D5333="","",IFERROR(D5333*E5333/12,0))</f>
        <v/>
      </c>
      <c r="G5333" s="50">
        <f>IF(D5333="","",MIN(IFERROR(VLOOKUP(B5333,'Debt Inputs'!$A$6:$M$105,7,FALSE),0),D5333+F5333))</f>
        <v/>
      </c>
      <c r="H5333" s="50">
        <f>IF(D5333="","",IF(L5333=1,MAX(0,'Debt Inputs'!$B$2-SUM($G$5306:$G$5405)),0))</f>
        <v/>
      </c>
      <c r="I5333" s="50">
        <f>IF(D5333="","",MIN(D5333+F5333,G5333+H5333))</f>
        <v/>
      </c>
      <c r="J5333" s="50">
        <f>IF(D5333="","",MIN(D5333,MAX(0,I5333-F5333)))</f>
        <v/>
      </c>
      <c r="K5333" s="50">
        <f>IF(D5333="","",MAX(0,D5333+F5333-I5333))</f>
        <v/>
      </c>
      <c r="L5333" s="23">
        <f>IF(D5333="","",IF(D5333&lt;=0,"",1+COUNTIFS($D$5306:$D$5405,"&gt;0",$E$5306:$E$5405,"&gt;"&amp;E5333)))</f>
        <v/>
      </c>
      <c r="M5333" s="23">
        <f>IF(D5333="","",IF(AND(K5333&gt;0,L5333=1),"Yes","No"))</f>
        <v/>
      </c>
      <c r="N5333" s="50">
        <f>IF(D5333="","",N5233+F5333)</f>
        <v/>
      </c>
      <c r="O5333" s="49">
        <f>IF(D5333="","",IF(AND(K5333=0,K5233&gt;0),C5333,""))</f>
        <v/>
      </c>
    </row>
    <row r="5334">
      <c r="A5334" s="47">
        <f>IF(B5334="","",DATE(YEAR('Debt Inputs'!$E$2),MONTH('Debt Inputs'!$E$2)+53,1))</f>
        <v/>
      </c>
      <c r="B5334" s="18">
        <f>IF('Debt Inputs'!A34="","",'Debt Inputs'!A34)</f>
        <v/>
      </c>
      <c r="C5334" s="19">
        <f>IF(B5334="","",IFERROR(VLOOKUP(B5334,'Debt Inputs'!$A$6:$M$105,2,FALSE),""))</f>
        <v/>
      </c>
      <c r="D5334" s="48">
        <f>IF(B5334="","",K5234)</f>
        <v/>
      </c>
      <c r="E5334" s="21">
        <f>IF(B5334="","",IFERROR(VLOOKUP(B5334,'Debt Inputs'!$A$6:$M$105,5,FALSE),0))</f>
        <v/>
      </c>
      <c r="F5334" s="48">
        <f>IF(D5334="","",IFERROR(D5334*E5334/12,0))</f>
        <v/>
      </c>
      <c r="G5334" s="48">
        <f>IF(D5334="","",MIN(IFERROR(VLOOKUP(B5334,'Debt Inputs'!$A$6:$M$105,7,FALSE),0),D5334+F5334))</f>
        <v/>
      </c>
      <c r="H5334" s="48">
        <f>IF(D5334="","",IF(L5334=1,MAX(0,'Debt Inputs'!$B$2-SUM($G$5306:$G$5405)),0))</f>
        <v/>
      </c>
      <c r="I5334" s="48">
        <f>IF(D5334="","",MIN(D5334+F5334,G5334+H5334))</f>
        <v/>
      </c>
      <c r="J5334" s="48">
        <f>IF(D5334="","",MIN(D5334,MAX(0,I5334-F5334)))</f>
        <v/>
      </c>
      <c r="K5334" s="48">
        <f>IF(D5334="","",MAX(0,D5334+F5334-I5334))</f>
        <v/>
      </c>
      <c r="L5334" s="18">
        <f>IF(D5334="","",IF(D5334&lt;=0,"",1+COUNTIFS($D$5306:$D$5405,"&gt;0",$E$5306:$E$5405,"&gt;"&amp;E5334)))</f>
        <v/>
      </c>
      <c r="M5334" s="18">
        <f>IF(D5334="","",IF(AND(K5334&gt;0,L5334=1),"Yes","No"))</f>
        <v/>
      </c>
      <c r="N5334" s="48">
        <f>IF(D5334="","",N5234+F5334)</f>
        <v/>
      </c>
      <c r="O5334" s="47">
        <f>IF(D5334="","",IF(AND(K5334=0,K5234&gt;0),C5334,""))</f>
        <v/>
      </c>
    </row>
    <row r="5335">
      <c r="A5335" s="49">
        <f>IF(B5335="","",DATE(YEAR('Debt Inputs'!$E$2),MONTH('Debt Inputs'!$E$2)+53,1))</f>
        <v/>
      </c>
      <c r="B5335" s="23">
        <f>IF('Debt Inputs'!A35="","",'Debt Inputs'!A35)</f>
        <v/>
      </c>
      <c r="C5335" s="24">
        <f>IF(B5335="","",IFERROR(VLOOKUP(B5335,'Debt Inputs'!$A$6:$M$105,2,FALSE),""))</f>
        <v/>
      </c>
      <c r="D5335" s="50">
        <f>IF(B5335="","",K5235)</f>
        <v/>
      </c>
      <c r="E5335" s="26">
        <f>IF(B5335="","",IFERROR(VLOOKUP(B5335,'Debt Inputs'!$A$6:$M$105,5,FALSE),0))</f>
        <v/>
      </c>
      <c r="F5335" s="50">
        <f>IF(D5335="","",IFERROR(D5335*E5335/12,0))</f>
        <v/>
      </c>
      <c r="G5335" s="50">
        <f>IF(D5335="","",MIN(IFERROR(VLOOKUP(B5335,'Debt Inputs'!$A$6:$M$105,7,FALSE),0),D5335+F5335))</f>
        <v/>
      </c>
      <c r="H5335" s="50">
        <f>IF(D5335="","",IF(L5335=1,MAX(0,'Debt Inputs'!$B$2-SUM($G$5306:$G$5405)),0))</f>
        <v/>
      </c>
      <c r="I5335" s="50">
        <f>IF(D5335="","",MIN(D5335+F5335,G5335+H5335))</f>
        <v/>
      </c>
      <c r="J5335" s="50">
        <f>IF(D5335="","",MIN(D5335,MAX(0,I5335-F5335)))</f>
        <v/>
      </c>
      <c r="K5335" s="50">
        <f>IF(D5335="","",MAX(0,D5335+F5335-I5335))</f>
        <v/>
      </c>
      <c r="L5335" s="23">
        <f>IF(D5335="","",IF(D5335&lt;=0,"",1+COUNTIFS($D$5306:$D$5405,"&gt;0",$E$5306:$E$5405,"&gt;"&amp;E5335)))</f>
        <v/>
      </c>
      <c r="M5335" s="23">
        <f>IF(D5335="","",IF(AND(K5335&gt;0,L5335=1),"Yes","No"))</f>
        <v/>
      </c>
      <c r="N5335" s="50">
        <f>IF(D5335="","",N5235+F5335)</f>
        <v/>
      </c>
      <c r="O5335" s="49">
        <f>IF(D5335="","",IF(AND(K5335=0,K5235&gt;0),C5335,""))</f>
        <v/>
      </c>
    </row>
    <row r="5336">
      <c r="A5336" s="47">
        <f>IF(B5336="","",DATE(YEAR('Debt Inputs'!$E$2),MONTH('Debt Inputs'!$E$2)+53,1))</f>
        <v/>
      </c>
      <c r="B5336" s="18">
        <f>IF('Debt Inputs'!A36="","",'Debt Inputs'!A36)</f>
        <v/>
      </c>
      <c r="C5336" s="19">
        <f>IF(B5336="","",IFERROR(VLOOKUP(B5336,'Debt Inputs'!$A$6:$M$105,2,FALSE),""))</f>
        <v/>
      </c>
      <c r="D5336" s="48">
        <f>IF(B5336="","",K5236)</f>
        <v/>
      </c>
      <c r="E5336" s="21">
        <f>IF(B5336="","",IFERROR(VLOOKUP(B5336,'Debt Inputs'!$A$6:$M$105,5,FALSE),0))</f>
        <v/>
      </c>
      <c r="F5336" s="48">
        <f>IF(D5336="","",IFERROR(D5336*E5336/12,0))</f>
        <v/>
      </c>
      <c r="G5336" s="48">
        <f>IF(D5336="","",MIN(IFERROR(VLOOKUP(B5336,'Debt Inputs'!$A$6:$M$105,7,FALSE),0),D5336+F5336))</f>
        <v/>
      </c>
      <c r="H5336" s="48">
        <f>IF(D5336="","",IF(L5336=1,MAX(0,'Debt Inputs'!$B$2-SUM($G$5306:$G$5405)),0))</f>
        <v/>
      </c>
      <c r="I5336" s="48">
        <f>IF(D5336="","",MIN(D5336+F5336,G5336+H5336))</f>
        <v/>
      </c>
      <c r="J5336" s="48">
        <f>IF(D5336="","",MIN(D5336,MAX(0,I5336-F5336)))</f>
        <v/>
      </c>
      <c r="K5336" s="48">
        <f>IF(D5336="","",MAX(0,D5336+F5336-I5336))</f>
        <v/>
      </c>
      <c r="L5336" s="18">
        <f>IF(D5336="","",IF(D5336&lt;=0,"",1+COUNTIFS($D$5306:$D$5405,"&gt;0",$E$5306:$E$5405,"&gt;"&amp;E5336)))</f>
        <v/>
      </c>
      <c r="M5336" s="18">
        <f>IF(D5336="","",IF(AND(K5336&gt;0,L5336=1),"Yes","No"))</f>
        <v/>
      </c>
      <c r="N5336" s="48">
        <f>IF(D5336="","",N5236+F5336)</f>
        <v/>
      </c>
      <c r="O5336" s="47">
        <f>IF(D5336="","",IF(AND(K5336=0,K5236&gt;0),C5336,""))</f>
        <v/>
      </c>
    </row>
    <row r="5337">
      <c r="A5337" s="49">
        <f>IF(B5337="","",DATE(YEAR('Debt Inputs'!$E$2),MONTH('Debt Inputs'!$E$2)+53,1))</f>
        <v/>
      </c>
      <c r="B5337" s="23">
        <f>IF('Debt Inputs'!A37="","",'Debt Inputs'!A37)</f>
        <v/>
      </c>
      <c r="C5337" s="24">
        <f>IF(B5337="","",IFERROR(VLOOKUP(B5337,'Debt Inputs'!$A$6:$M$105,2,FALSE),""))</f>
        <v/>
      </c>
      <c r="D5337" s="50">
        <f>IF(B5337="","",K5237)</f>
        <v/>
      </c>
      <c r="E5337" s="26">
        <f>IF(B5337="","",IFERROR(VLOOKUP(B5337,'Debt Inputs'!$A$6:$M$105,5,FALSE),0))</f>
        <v/>
      </c>
      <c r="F5337" s="50">
        <f>IF(D5337="","",IFERROR(D5337*E5337/12,0))</f>
        <v/>
      </c>
      <c r="G5337" s="50">
        <f>IF(D5337="","",MIN(IFERROR(VLOOKUP(B5337,'Debt Inputs'!$A$6:$M$105,7,FALSE),0),D5337+F5337))</f>
        <v/>
      </c>
      <c r="H5337" s="50">
        <f>IF(D5337="","",IF(L5337=1,MAX(0,'Debt Inputs'!$B$2-SUM($G$5306:$G$5405)),0))</f>
        <v/>
      </c>
      <c r="I5337" s="50">
        <f>IF(D5337="","",MIN(D5337+F5337,G5337+H5337))</f>
        <v/>
      </c>
      <c r="J5337" s="50">
        <f>IF(D5337="","",MIN(D5337,MAX(0,I5337-F5337)))</f>
        <v/>
      </c>
      <c r="K5337" s="50">
        <f>IF(D5337="","",MAX(0,D5337+F5337-I5337))</f>
        <v/>
      </c>
      <c r="L5337" s="23">
        <f>IF(D5337="","",IF(D5337&lt;=0,"",1+COUNTIFS($D$5306:$D$5405,"&gt;0",$E$5306:$E$5405,"&gt;"&amp;E5337)))</f>
        <v/>
      </c>
      <c r="M5337" s="23">
        <f>IF(D5337="","",IF(AND(K5337&gt;0,L5337=1),"Yes","No"))</f>
        <v/>
      </c>
      <c r="N5337" s="50">
        <f>IF(D5337="","",N5237+F5337)</f>
        <v/>
      </c>
      <c r="O5337" s="49">
        <f>IF(D5337="","",IF(AND(K5337=0,K5237&gt;0),C5337,""))</f>
        <v/>
      </c>
    </row>
    <row r="5338">
      <c r="A5338" s="47">
        <f>IF(B5338="","",DATE(YEAR('Debt Inputs'!$E$2),MONTH('Debt Inputs'!$E$2)+53,1))</f>
        <v/>
      </c>
      <c r="B5338" s="18">
        <f>IF('Debt Inputs'!A38="","",'Debt Inputs'!A38)</f>
        <v/>
      </c>
      <c r="C5338" s="19">
        <f>IF(B5338="","",IFERROR(VLOOKUP(B5338,'Debt Inputs'!$A$6:$M$105,2,FALSE),""))</f>
        <v/>
      </c>
      <c r="D5338" s="48">
        <f>IF(B5338="","",K5238)</f>
        <v/>
      </c>
      <c r="E5338" s="21">
        <f>IF(B5338="","",IFERROR(VLOOKUP(B5338,'Debt Inputs'!$A$6:$M$105,5,FALSE),0))</f>
        <v/>
      </c>
      <c r="F5338" s="48">
        <f>IF(D5338="","",IFERROR(D5338*E5338/12,0))</f>
        <v/>
      </c>
      <c r="G5338" s="48">
        <f>IF(D5338="","",MIN(IFERROR(VLOOKUP(B5338,'Debt Inputs'!$A$6:$M$105,7,FALSE),0),D5338+F5338))</f>
        <v/>
      </c>
      <c r="H5338" s="48">
        <f>IF(D5338="","",IF(L5338=1,MAX(0,'Debt Inputs'!$B$2-SUM($G$5306:$G$5405)),0))</f>
        <v/>
      </c>
      <c r="I5338" s="48">
        <f>IF(D5338="","",MIN(D5338+F5338,G5338+H5338))</f>
        <v/>
      </c>
      <c r="J5338" s="48">
        <f>IF(D5338="","",MIN(D5338,MAX(0,I5338-F5338)))</f>
        <v/>
      </c>
      <c r="K5338" s="48">
        <f>IF(D5338="","",MAX(0,D5338+F5338-I5338))</f>
        <v/>
      </c>
      <c r="L5338" s="18">
        <f>IF(D5338="","",IF(D5338&lt;=0,"",1+COUNTIFS($D$5306:$D$5405,"&gt;0",$E$5306:$E$5405,"&gt;"&amp;E5338)))</f>
        <v/>
      </c>
      <c r="M5338" s="18">
        <f>IF(D5338="","",IF(AND(K5338&gt;0,L5338=1),"Yes","No"))</f>
        <v/>
      </c>
      <c r="N5338" s="48">
        <f>IF(D5338="","",N5238+F5338)</f>
        <v/>
      </c>
      <c r="O5338" s="47">
        <f>IF(D5338="","",IF(AND(K5338=0,K5238&gt;0),C5338,""))</f>
        <v/>
      </c>
    </row>
    <row r="5339">
      <c r="A5339" s="49">
        <f>IF(B5339="","",DATE(YEAR('Debt Inputs'!$E$2),MONTH('Debt Inputs'!$E$2)+53,1))</f>
        <v/>
      </c>
      <c r="B5339" s="23">
        <f>IF('Debt Inputs'!A39="","",'Debt Inputs'!A39)</f>
        <v/>
      </c>
      <c r="C5339" s="24">
        <f>IF(B5339="","",IFERROR(VLOOKUP(B5339,'Debt Inputs'!$A$6:$M$105,2,FALSE),""))</f>
        <v/>
      </c>
      <c r="D5339" s="50">
        <f>IF(B5339="","",K5239)</f>
        <v/>
      </c>
      <c r="E5339" s="26">
        <f>IF(B5339="","",IFERROR(VLOOKUP(B5339,'Debt Inputs'!$A$6:$M$105,5,FALSE),0))</f>
        <v/>
      </c>
      <c r="F5339" s="50">
        <f>IF(D5339="","",IFERROR(D5339*E5339/12,0))</f>
        <v/>
      </c>
      <c r="G5339" s="50">
        <f>IF(D5339="","",MIN(IFERROR(VLOOKUP(B5339,'Debt Inputs'!$A$6:$M$105,7,FALSE),0),D5339+F5339))</f>
        <v/>
      </c>
      <c r="H5339" s="50">
        <f>IF(D5339="","",IF(L5339=1,MAX(0,'Debt Inputs'!$B$2-SUM($G$5306:$G$5405)),0))</f>
        <v/>
      </c>
      <c r="I5339" s="50">
        <f>IF(D5339="","",MIN(D5339+F5339,G5339+H5339))</f>
        <v/>
      </c>
      <c r="J5339" s="50">
        <f>IF(D5339="","",MIN(D5339,MAX(0,I5339-F5339)))</f>
        <v/>
      </c>
      <c r="K5339" s="50">
        <f>IF(D5339="","",MAX(0,D5339+F5339-I5339))</f>
        <v/>
      </c>
      <c r="L5339" s="23">
        <f>IF(D5339="","",IF(D5339&lt;=0,"",1+COUNTIFS($D$5306:$D$5405,"&gt;0",$E$5306:$E$5405,"&gt;"&amp;E5339)))</f>
        <v/>
      </c>
      <c r="M5339" s="23">
        <f>IF(D5339="","",IF(AND(K5339&gt;0,L5339=1),"Yes","No"))</f>
        <v/>
      </c>
      <c r="N5339" s="50">
        <f>IF(D5339="","",N5239+F5339)</f>
        <v/>
      </c>
      <c r="O5339" s="49">
        <f>IF(D5339="","",IF(AND(K5339=0,K5239&gt;0),C5339,""))</f>
        <v/>
      </c>
    </row>
    <row r="5340">
      <c r="A5340" s="47">
        <f>IF(B5340="","",DATE(YEAR('Debt Inputs'!$E$2),MONTH('Debt Inputs'!$E$2)+53,1))</f>
        <v/>
      </c>
      <c r="B5340" s="18">
        <f>IF('Debt Inputs'!A40="","",'Debt Inputs'!A40)</f>
        <v/>
      </c>
      <c r="C5340" s="19">
        <f>IF(B5340="","",IFERROR(VLOOKUP(B5340,'Debt Inputs'!$A$6:$M$105,2,FALSE),""))</f>
        <v/>
      </c>
      <c r="D5340" s="48">
        <f>IF(B5340="","",K5240)</f>
        <v/>
      </c>
      <c r="E5340" s="21">
        <f>IF(B5340="","",IFERROR(VLOOKUP(B5340,'Debt Inputs'!$A$6:$M$105,5,FALSE),0))</f>
        <v/>
      </c>
      <c r="F5340" s="48">
        <f>IF(D5340="","",IFERROR(D5340*E5340/12,0))</f>
        <v/>
      </c>
      <c r="G5340" s="48">
        <f>IF(D5340="","",MIN(IFERROR(VLOOKUP(B5340,'Debt Inputs'!$A$6:$M$105,7,FALSE),0),D5340+F5340))</f>
        <v/>
      </c>
      <c r="H5340" s="48">
        <f>IF(D5340="","",IF(L5340=1,MAX(0,'Debt Inputs'!$B$2-SUM($G$5306:$G$5405)),0))</f>
        <v/>
      </c>
      <c r="I5340" s="48">
        <f>IF(D5340="","",MIN(D5340+F5340,G5340+H5340))</f>
        <v/>
      </c>
      <c r="J5340" s="48">
        <f>IF(D5340="","",MIN(D5340,MAX(0,I5340-F5340)))</f>
        <v/>
      </c>
      <c r="K5340" s="48">
        <f>IF(D5340="","",MAX(0,D5340+F5340-I5340))</f>
        <v/>
      </c>
      <c r="L5340" s="18">
        <f>IF(D5340="","",IF(D5340&lt;=0,"",1+COUNTIFS($D$5306:$D$5405,"&gt;0",$E$5306:$E$5405,"&gt;"&amp;E5340)))</f>
        <v/>
      </c>
      <c r="M5340" s="18">
        <f>IF(D5340="","",IF(AND(K5340&gt;0,L5340=1),"Yes","No"))</f>
        <v/>
      </c>
      <c r="N5340" s="48">
        <f>IF(D5340="","",N5240+F5340)</f>
        <v/>
      </c>
      <c r="O5340" s="47">
        <f>IF(D5340="","",IF(AND(K5340=0,K5240&gt;0),C5340,""))</f>
        <v/>
      </c>
    </row>
    <row r="5341">
      <c r="A5341" s="49">
        <f>IF(B5341="","",DATE(YEAR('Debt Inputs'!$E$2),MONTH('Debt Inputs'!$E$2)+53,1))</f>
        <v/>
      </c>
      <c r="B5341" s="23">
        <f>IF('Debt Inputs'!A41="","",'Debt Inputs'!A41)</f>
        <v/>
      </c>
      <c r="C5341" s="24">
        <f>IF(B5341="","",IFERROR(VLOOKUP(B5341,'Debt Inputs'!$A$6:$M$105,2,FALSE),""))</f>
        <v/>
      </c>
      <c r="D5341" s="50">
        <f>IF(B5341="","",K5241)</f>
        <v/>
      </c>
      <c r="E5341" s="26">
        <f>IF(B5341="","",IFERROR(VLOOKUP(B5341,'Debt Inputs'!$A$6:$M$105,5,FALSE),0))</f>
        <v/>
      </c>
      <c r="F5341" s="50">
        <f>IF(D5341="","",IFERROR(D5341*E5341/12,0))</f>
        <v/>
      </c>
      <c r="G5341" s="50">
        <f>IF(D5341="","",MIN(IFERROR(VLOOKUP(B5341,'Debt Inputs'!$A$6:$M$105,7,FALSE),0),D5341+F5341))</f>
        <v/>
      </c>
      <c r="H5341" s="50">
        <f>IF(D5341="","",IF(L5341=1,MAX(0,'Debt Inputs'!$B$2-SUM($G$5306:$G$5405)),0))</f>
        <v/>
      </c>
      <c r="I5341" s="50">
        <f>IF(D5341="","",MIN(D5341+F5341,G5341+H5341))</f>
        <v/>
      </c>
      <c r="J5341" s="50">
        <f>IF(D5341="","",MIN(D5341,MAX(0,I5341-F5341)))</f>
        <v/>
      </c>
      <c r="K5341" s="50">
        <f>IF(D5341="","",MAX(0,D5341+F5341-I5341))</f>
        <v/>
      </c>
      <c r="L5341" s="23">
        <f>IF(D5341="","",IF(D5341&lt;=0,"",1+COUNTIFS($D$5306:$D$5405,"&gt;0",$E$5306:$E$5405,"&gt;"&amp;E5341)))</f>
        <v/>
      </c>
      <c r="M5341" s="23">
        <f>IF(D5341="","",IF(AND(K5341&gt;0,L5341=1),"Yes","No"))</f>
        <v/>
      </c>
      <c r="N5341" s="50">
        <f>IF(D5341="","",N5241+F5341)</f>
        <v/>
      </c>
      <c r="O5341" s="49">
        <f>IF(D5341="","",IF(AND(K5341=0,K5241&gt;0),C5341,""))</f>
        <v/>
      </c>
    </row>
    <row r="5342">
      <c r="A5342" s="47">
        <f>IF(B5342="","",DATE(YEAR('Debt Inputs'!$E$2),MONTH('Debt Inputs'!$E$2)+53,1))</f>
        <v/>
      </c>
      <c r="B5342" s="18">
        <f>IF('Debt Inputs'!A42="","",'Debt Inputs'!A42)</f>
        <v/>
      </c>
      <c r="C5342" s="19">
        <f>IF(B5342="","",IFERROR(VLOOKUP(B5342,'Debt Inputs'!$A$6:$M$105,2,FALSE),""))</f>
        <v/>
      </c>
      <c r="D5342" s="48">
        <f>IF(B5342="","",K5242)</f>
        <v/>
      </c>
      <c r="E5342" s="21">
        <f>IF(B5342="","",IFERROR(VLOOKUP(B5342,'Debt Inputs'!$A$6:$M$105,5,FALSE),0))</f>
        <v/>
      </c>
      <c r="F5342" s="48">
        <f>IF(D5342="","",IFERROR(D5342*E5342/12,0))</f>
        <v/>
      </c>
      <c r="G5342" s="48">
        <f>IF(D5342="","",MIN(IFERROR(VLOOKUP(B5342,'Debt Inputs'!$A$6:$M$105,7,FALSE),0),D5342+F5342))</f>
        <v/>
      </c>
      <c r="H5342" s="48">
        <f>IF(D5342="","",IF(L5342=1,MAX(0,'Debt Inputs'!$B$2-SUM($G$5306:$G$5405)),0))</f>
        <v/>
      </c>
      <c r="I5342" s="48">
        <f>IF(D5342="","",MIN(D5342+F5342,G5342+H5342))</f>
        <v/>
      </c>
      <c r="J5342" s="48">
        <f>IF(D5342="","",MIN(D5342,MAX(0,I5342-F5342)))</f>
        <v/>
      </c>
      <c r="K5342" s="48">
        <f>IF(D5342="","",MAX(0,D5342+F5342-I5342))</f>
        <v/>
      </c>
      <c r="L5342" s="18">
        <f>IF(D5342="","",IF(D5342&lt;=0,"",1+COUNTIFS($D$5306:$D$5405,"&gt;0",$E$5306:$E$5405,"&gt;"&amp;E5342)))</f>
        <v/>
      </c>
      <c r="M5342" s="18">
        <f>IF(D5342="","",IF(AND(K5342&gt;0,L5342=1),"Yes","No"))</f>
        <v/>
      </c>
      <c r="N5342" s="48">
        <f>IF(D5342="","",N5242+F5342)</f>
        <v/>
      </c>
      <c r="O5342" s="47">
        <f>IF(D5342="","",IF(AND(K5342=0,K5242&gt;0),C5342,""))</f>
        <v/>
      </c>
    </row>
    <row r="5343">
      <c r="A5343" s="49">
        <f>IF(B5343="","",DATE(YEAR('Debt Inputs'!$E$2),MONTH('Debt Inputs'!$E$2)+53,1))</f>
        <v/>
      </c>
      <c r="B5343" s="23">
        <f>IF('Debt Inputs'!A43="","",'Debt Inputs'!A43)</f>
        <v/>
      </c>
      <c r="C5343" s="24">
        <f>IF(B5343="","",IFERROR(VLOOKUP(B5343,'Debt Inputs'!$A$6:$M$105,2,FALSE),""))</f>
        <v/>
      </c>
      <c r="D5343" s="50">
        <f>IF(B5343="","",K5243)</f>
        <v/>
      </c>
      <c r="E5343" s="26">
        <f>IF(B5343="","",IFERROR(VLOOKUP(B5343,'Debt Inputs'!$A$6:$M$105,5,FALSE),0))</f>
        <v/>
      </c>
      <c r="F5343" s="50">
        <f>IF(D5343="","",IFERROR(D5343*E5343/12,0))</f>
        <v/>
      </c>
      <c r="G5343" s="50">
        <f>IF(D5343="","",MIN(IFERROR(VLOOKUP(B5343,'Debt Inputs'!$A$6:$M$105,7,FALSE),0),D5343+F5343))</f>
        <v/>
      </c>
      <c r="H5343" s="50">
        <f>IF(D5343="","",IF(L5343=1,MAX(0,'Debt Inputs'!$B$2-SUM($G$5306:$G$5405)),0))</f>
        <v/>
      </c>
      <c r="I5343" s="50">
        <f>IF(D5343="","",MIN(D5343+F5343,G5343+H5343))</f>
        <v/>
      </c>
      <c r="J5343" s="50">
        <f>IF(D5343="","",MIN(D5343,MAX(0,I5343-F5343)))</f>
        <v/>
      </c>
      <c r="K5343" s="50">
        <f>IF(D5343="","",MAX(0,D5343+F5343-I5343))</f>
        <v/>
      </c>
      <c r="L5343" s="23">
        <f>IF(D5343="","",IF(D5343&lt;=0,"",1+COUNTIFS($D$5306:$D$5405,"&gt;0",$E$5306:$E$5405,"&gt;"&amp;E5343)))</f>
        <v/>
      </c>
      <c r="M5343" s="23">
        <f>IF(D5343="","",IF(AND(K5343&gt;0,L5343=1),"Yes","No"))</f>
        <v/>
      </c>
      <c r="N5343" s="50">
        <f>IF(D5343="","",N5243+F5343)</f>
        <v/>
      </c>
      <c r="O5343" s="49">
        <f>IF(D5343="","",IF(AND(K5343=0,K5243&gt;0),C5343,""))</f>
        <v/>
      </c>
    </row>
    <row r="5344">
      <c r="A5344" s="47">
        <f>IF(B5344="","",DATE(YEAR('Debt Inputs'!$E$2),MONTH('Debt Inputs'!$E$2)+53,1))</f>
        <v/>
      </c>
      <c r="B5344" s="18">
        <f>IF('Debt Inputs'!A44="","",'Debt Inputs'!A44)</f>
        <v/>
      </c>
      <c r="C5344" s="19">
        <f>IF(B5344="","",IFERROR(VLOOKUP(B5344,'Debt Inputs'!$A$6:$M$105,2,FALSE),""))</f>
        <v/>
      </c>
      <c r="D5344" s="48">
        <f>IF(B5344="","",K5244)</f>
        <v/>
      </c>
      <c r="E5344" s="21">
        <f>IF(B5344="","",IFERROR(VLOOKUP(B5344,'Debt Inputs'!$A$6:$M$105,5,FALSE),0))</f>
        <v/>
      </c>
      <c r="F5344" s="48">
        <f>IF(D5344="","",IFERROR(D5344*E5344/12,0))</f>
        <v/>
      </c>
      <c r="G5344" s="48">
        <f>IF(D5344="","",MIN(IFERROR(VLOOKUP(B5344,'Debt Inputs'!$A$6:$M$105,7,FALSE),0),D5344+F5344))</f>
        <v/>
      </c>
      <c r="H5344" s="48">
        <f>IF(D5344="","",IF(L5344=1,MAX(0,'Debt Inputs'!$B$2-SUM($G$5306:$G$5405)),0))</f>
        <v/>
      </c>
      <c r="I5344" s="48">
        <f>IF(D5344="","",MIN(D5344+F5344,G5344+H5344))</f>
        <v/>
      </c>
      <c r="J5344" s="48">
        <f>IF(D5344="","",MIN(D5344,MAX(0,I5344-F5344)))</f>
        <v/>
      </c>
      <c r="K5344" s="48">
        <f>IF(D5344="","",MAX(0,D5344+F5344-I5344))</f>
        <v/>
      </c>
      <c r="L5344" s="18">
        <f>IF(D5344="","",IF(D5344&lt;=0,"",1+COUNTIFS($D$5306:$D$5405,"&gt;0",$E$5306:$E$5405,"&gt;"&amp;E5344)))</f>
        <v/>
      </c>
      <c r="M5344" s="18">
        <f>IF(D5344="","",IF(AND(K5344&gt;0,L5344=1),"Yes","No"))</f>
        <v/>
      </c>
      <c r="N5344" s="48">
        <f>IF(D5344="","",N5244+F5344)</f>
        <v/>
      </c>
      <c r="O5344" s="47">
        <f>IF(D5344="","",IF(AND(K5344=0,K5244&gt;0),C5344,""))</f>
        <v/>
      </c>
    </row>
    <row r="5345">
      <c r="A5345" s="49">
        <f>IF(B5345="","",DATE(YEAR('Debt Inputs'!$E$2),MONTH('Debt Inputs'!$E$2)+53,1))</f>
        <v/>
      </c>
      <c r="B5345" s="23">
        <f>IF('Debt Inputs'!A45="","",'Debt Inputs'!A45)</f>
        <v/>
      </c>
      <c r="C5345" s="24">
        <f>IF(B5345="","",IFERROR(VLOOKUP(B5345,'Debt Inputs'!$A$6:$M$105,2,FALSE),""))</f>
        <v/>
      </c>
      <c r="D5345" s="50">
        <f>IF(B5345="","",K5245)</f>
        <v/>
      </c>
      <c r="E5345" s="26">
        <f>IF(B5345="","",IFERROR(VLOOKUP(B5345,'Debt Inputs'!$A$6:$M$105,5,FALSE),0))</f>
        <v/>
      </c>
      <c r="F5345" s="50">
        <f>IF(D5345="","",IFERROR(D5345*E5345/12,0))</f>
        <v/>
      </c>
      <c r="G5345" s="50">
        <f>IF(D5345="","",MIN(IFERROR(VLOOKUP(B5345,'Debt Inputs'!$A$6:$M$105,7,FALSE),0),D5345+F5345))</f>
        <v/>
      </c>
      <c r="H5345" s="50">
        <f>IF(D5345="","",IF(L5345=1,MAX(0,'Debt Inputs'!$B$2-SUM($G$5306:$G$5405)),0))</f>
        <v/>
      </c>
      <c r="I5345" s="50">
        <f>IF(D5345="","",MIN(D5345+F5345,G5345+H5345))</f>
        <v/>
      </c>
      <c r="J5345" s="50">
        <f>IF(D5345="","",MIN(D5345,MAX(0,I5345-F5345)))</f>
        <v/>
      </c>
      <c r="K5345" s="50">
        <f>IF(D5345="","",MAX(0,D5345+F5345-I5345))</f>
        <v/>
      </c>
      <c r="L5345" s="23">
        <f>IF(D5345="","",IF(D5345&lt;=0,"",1+COUNTIFS($D$5306:$D$5405,"&gt;0",$E$5306:$E$5405,"&gt;"&amp;E5345)))</f>
        <v/>
      </c>
      <c r="M5345" s="23">
        <f>IF(D5345="","",IF(AND(K5345&gt;0,L5345=1),"Yes","No"))</f>
        <v/>
      </c>
      <c r="N5345" s="50">
        <f>IF(D5345="","",N5245+F5345)</f>
        <v/>
      </c>
      <c r="O5345" s="49">
        <f>IF(D5345="","",IF(AND(K5345=0,K5245&gt;0),C5345,""))</f>
        <v/>
      </c>
    </row>
    <row r="5346">
      <c r="A5346" s="47">
        <f>IF(B5346="","",DATE(YEAR('Debt Inputs'!$E$2),MONTH('Debt Inputs'!$E$2)+53,1))</f>
        <v/>
      </c>
      <c r="B5346" s="18">
        <f>IF('Debt Inputs'!A46="","",'Debt Inputs'!A46)</f>
        <v/>
      </c>
      <c r="C5346" s="19">
        <f>IF(B5346="","",IFERROR(VLOOKUP(B5346,'Debt Inputs'!$A$6:$M$105,2,FALSE),""))</f>
        <v/>
      </c>
      <c r="D5346" s="48">
        <f>IF(B5346="","",K5246)</f>
        <v/>
      </c>
      <c r="E5346" s="21">
        <f>IF(B5346="","",IFERROR(VLOOKUP(B5346,'Debt Inputs'!$A$6:$M$105,5,FALSE),0))</f>
        <v/>
      </c>
      <c r="F5346" s="48">
        <f>IF(D5346="","",IFERROR(D5346*E5346/12,0))</f>
        <v/>
      </c>
      <c r="G5346" s="48">
        <f>IF(D5346="","",MIN(IFERROR(VLOOKUP(B5346,'Debt Inputs'!$A$6:$M$105,7,FALSE),0),D5346+F5346))</f>
        <v/>
      </c>
      <c r="H5346" s="48">
        <f>IF(D5346="","",IF(L5346=1,MAX(0,'Debt Inputs'!$B$2-SUM($G$5306:$G$5405)),0))</f>
        <v/>
      </c>
      <c r="I5346" s="48">
        <f>IF(D5346="","",MIN(D5346+F5346,G5346+H5346))</f>
        <v/>
      </c>
      <c r="J5346" s="48">
        <f>IF(D5346="","",MIN(D5346,MAX(0,I5346-F5346)))</f>
        <v/>
      </c>
      <c r="K5346" s="48">
        <f>IF(D5346="","",MAX(0,D5346+F5346-I5346))</f>
        <v/>
      </c>
      <c r="L5346" s="18">
        <f>IF(D5346="","",IF(D5346&lt;=0,"",1+COUNTIFS($D$5306:$D$5405,"&gt;0",$E$5306:$E$5405,"&gt;"&amp;E5346)))</f>
        <v/>
      </c>
      <c r="M5346" s="18">
        <f>IF(D5346="","",IF(AND(K5346&gt;0,L5346=1),"Yes","No"))</f>
        <v/>
      </c>
      <c r="N5346" s="48">
        <f>IF(D5346="","",N5246+F5346)</f>
        <v/>
      </c>
      <c r="O5346" s="47">
        <f>IF(D5346="","",IF(AND(K5346=0,K5246&gt;0),C5346,""))</f>
        <v/>
      </c>
    </row>
    <row r="5347">
      <c r="A5347" s="49">
        <f>IF(B5347="","",DATE(YEAR('Debt Inputs'!$E$2),MONTH('Debt Inputs'!$E$2)+53,1))</f>
        <v/>
      </c>
      <c r="B5347" s="23">
        <f>IF('Debt Inputs'!A47="","",'Debt Inputs'!A47)</f>
        <v/>
      </c>
      <c r="C5347" s="24">
        <f>IF(B5347="","",IFERROR(VLOOKUP(B5347,'Debt Inputs'!$A$6:$M$105,2,FALSE),""))</f>
        <v/>
      </c>
      <c r="D5347" s="50">
        <f>IF(B5347="","",K5247)</f>
        <v/>
      </c>
      <c r="E5347" s="26">
        <f>IF(B5347="","",IFERROR(VLOOKUP(B5347,'Debt Inputs'!$A$6:$M$105,5,FALSE),0))</f>
        <v/>
      </c>
      <c r="F5347" s="50">
        <f>IF(D5347="","",IFERROR(D5347*E5347/12,0))</f>
        <v/>
      </c>
      <c r="G5347" s="50">
        <f>IF(D5347="","",MIN(IFERROR(VLOOKUP(B5347,'Debt Inputs'!$A$6:$M$105,7,FALSE),0),D5347+F5347))</f>
        <v/>
      </c>
      <c r="H5347" s="50">
        <f>IF(D5347="","",IF(L5347=1,MAX(0,'Debt Inputs'!$B$2-SUM($G$5306:$G$5405)),0))</f>
        <v/>
      </c>
      <c r="I5347" s="50">
        <f>IF(D5347="","",MIN(D5347+F5347,G5347+H5347))</f>
        <v/>
      </c>
      <c r="J5347" s="50">
        <f>IF(D5347="","",MIN(D5347,MAX(0,I5347-F5347)))</f>
        <v/>
      </c>
      <c r="K5347" s="50">
        <f>IF(D5347="","",MAX(0,D5347+F5347-I5347))</f>
        <v/>
      </c>
      <c r="L5347" s="23">
        <f>IF(D5347="","",IF(D5347&lt;=0,"",1+COUNTIFS($D$5306:$D$5405,"&gt;0",$E$5306:$E$5405,"&gt;"&amp;E5347)))</f>
        <v/>
      </c>
      <c r="M5347" s="23">
        <f>IF(D5347="","",IF(AND(K5347&gt;0,L5347=1),"Yes","No"))</f>
        <v/>
      </c>
      <c r="N5347" s="50">
        <f>IF(D5347="","",N5247+F5347)</f>
        <v/>
      </c>
      <c r="O5347" s="49">
        <f>IF(D5347="","",IF(AND(K5347=0,K5247&gt;0),C5347,""))</f>
        <v/>
      </c>
    </row>
    <row r="5348">
      <c r="A5348" s="47">
        <f>IF(B5348="","",DATE(YEAR('Debt Inputs'!$E$2),MONTH('Debt Inputs'!$E$2)+53,1))</f>
        <v/>
      </c>
      <c r="B5348" s="18">
        <f>IF('Debt Inputs'!A48="","",'Debt Inputs'!A48)</f>
        <v/>
      </c>
      <c r="C5348" s="19">
        <f>IF(B5348="","",IFERROR(VLOOKUP(B5348,'Debt Inputs'!$A$6:$M$105,2,FALSE),""))</f>
        <v/>
      </c>
      <c r="D5348" s="48">
        <f>IF(B5348="","",K5248)</f>
        <v/>
      </c>
      <c r="E5348" s="21">
        <f>IF(B5348="","",IFERROR(VLOOKUP(B5348,'Debt Inputs'!$A$6:$M$105,5,FALSE),0))</f>
        <v/>
      </c>
      <c r="F5348" s="48">
        <f>IF(D5348="","",IFERROR(D5348*E5348/12,0))</f>
        <v/>
      </c>
      <c r="G5348" s="48">
        <f>IF(D5348="","",MIN(IFERROR(VLOOKUP(B5348,'Debt Inputs'!$A$6:$M$105,7,FALSE),0),D5348+F5348))</f>
        <v/>
      </c>
      <c r="H5348" s="48">
        <f>IF(D5348="","",IF(L5348=1,MAX(0,'Debt Inputs'!$B$2-SUM($G$5306:$G$5405)),0))</f>
        <v/>
      </c>
      <c r="I5348" s="48">
        <f>IF(D5348="","",MIN(D5348+F5348,G5348+H5348))</f>
        <v/>
      </c>
      <c r="J5348" s="48">
        <f>IF(D5348="","",MIN(D5348,MAX(0,I5348-F5348)))</f>
        <v/>
      </c>
      <c r="K5348" s="48">
        <f>IF(D5348="","",MAX(0,D5348+F5348-I5348))</f>
        <v/>
      </c>
      <c r="L5348" s="18">
        <f>IF(D5348="","",IF(D5348&lt;=0,"",1+COUNTIFS($D$5306:$D$5405,"&gt;0",$E$5306:$E$5405,"&gt;"&amp;E5348)))</f>
        <v/>
      </c>
      <c r="M5348" s="18">
        <f>IF(D5348="","",IF(AND(K5348&gt;0,L5348=1),"Yes","No"))</f>
        <v/>
      </c>
      <c r="N5348" s="48">
        <f>IF(D5348="","",N5248+F5348)</f>
        <v/>
      </c>
      <c r="O5348" s="47">
        <f>IF(D5348="","",IF(AND(K5348=0,K5248&gt;0),C5348,""))</f>
        <v/>
      </c>
    </row>
    <row r="5349">
      <c r="A5349" s="49">
        <f>IF(B5349="","",DATE(YEAR('Debt Inputs'!$E$2),MONTH('Debt Inputs'!$E$2)+53,1))</f>
        <v/>
      </c>
      <c r="B5349" s="23">
        <f>IF('Debt Inputs'!A49="","",'Debt Inputs'!A49)</f>
        <v/>
      </c>
      <c r="C5349" s="24">
        <f>IF(B5349="","",IFERROR(VLOOKUP(B5349,'Debt Inputs'!$A$6:$M$105,2,FALSE),""))</f>
        <v/>
      </c>
      <c r="D5349" s="50">
        <f>IF(B5349="","",K5249)</f>
        <v/>
      </c>
      <c r="E5349" s="26">
        <f>IF(B5349="","",IFERROR(VLOOKUP(B5349,'Debt Inputs'!$A$6:$M$105,5,FALSE),0))</f>
        <v/>
      </c>
      <c r="F5349" s="50">
        <f>IF(D5349="","",IFERROR(D5349*E5349/12,0))</f>
        <v/>
      </c>
      <c r="G5349" s="50">
        <f>IF(D5349="","",MIN(IFERROR(VLOOKUP(B5349,'Debt Inputs'!$A$6:$M$105,7,FALSE),0),D5349+F5349))</f>
        <v/>
      </c>
      <c r="H5349" s="50">
        <f>IF(D5349="","",IF(L5349=1,MAX(0,'Debt Inputs'!$B$2-SUM($G$5306:$G$5405)),0))</f>
        <v/>
      </c>
      <c r="I5349" s="50">
        <f>IF(D5349="","",MIN(D5349+F5349,G5349+H5349))</f>
        <v/>
      </c>
      <c r="J5349" s="50">
        <f>IF(D5349="","",MIN(D5349,MAX(0,I5349-F5349)))</f>
        <v/>
      </c>
      <c r="K5349" s="50">
        <f>IF(D5349="","",MAX(0,D5349+F5349-I5349))</f>
        <v/>
      </c>
      <c r="L5349" s="23">
        <f>IF(D5349="","",IF(D5349&lt;=0,"",1+COUNTIFS($D$5306:$D$5405,"&gt;0",$E$5306:$E$5405,"&gt;"&amp;E5349)))</f>
        <v/>
      </c>
      <c r="M5349" s="23">
        <f>IF(D5349="","",IF(AND(K5349&gt;0,L5349=1),"Yes","No"))</f>
        <v/>
      </c>
      <c r="N5349" s="50">
        <f>IF(D5349="","",N5249+F5349)</f>
        <v/>
      </c>
      <c r="O5349" s="49">
        <f>IF(D5349="","",IF(AND(K5349=0,K5249&gt;0),C5349,""))</f>
        <v/>
      </c>
    </row>
    <row r="5350">
      <c r="A5350" s="47">
        <f>IF(B5350="","",DATE(YEAR('Debt Inputs'!$E$2),MONTH('Debt Inputs'!$E$2)+53,1))</f>
        <v/>
      </c>
      <c r="B5350" s="18">
        <f>IF('Debt Inputs'!A50="","",'Debt Inputs'!A50)</f>
        <v/>
      </c>
      <c r="C5350" s="19">
        <f>IF(B5350="","",IFERROR(VLOOKUP(B5350,'Debt Inputs'!$A$6:$M$105,2,FALSE),""))</f>
        <v/>
      </c>
      <c r="D5350" s="48">
        <f>IF(B5350="","",K5250)</f>
        <v/>
      </c>
      <c r="E5350" s="21">
        <f>IF(B5350="","",IFERROR(VLOOKUP(B5350,'Debt Inputs'!$A$6:$M$105,5,FALSE),0))</f>
        <v/>
      </c>
      <c r="F5350" s="48">
        <f>IF(D5350="","",IFERROR(D5350*E5350/12,0))</f>
        <v/>
      </c>
      <c r="G5350" s="48">
        <f>IF(D5350="","",MIN(IFERROR(VLOOKUP(B5350,'Debt Inputs'!$A$6:$M$105,7,FALSE),0),D5350+F5350))</f>
        <v/>
      </c>
      <c r="H5350" s="48">
        <f>IF(D5350="","",IF(L5350=1,MAX(0,'Debt Inputs'!$B$2-SUM($G$5306:$G$5405)),0))</f>
        <v/>
      </c>
      <c r="I5350" s="48">
        <f>IF(D5350="","",MIN(D5350+F5350,G5350+H5350))</f>
        <v/>
      </c>
      <c r="J5350" s="48">
        <f>IF(D5350="","",MIN(D5350,MAX(0,I5350-F5350)))</f>
        <v/>
      </c>
      <c r="K5350" s="48">
        <f>IF(D5350="","",MAX(0,D5350+F5350-I5350))</f>
        <v/>
      </c>
      <c r="L5350" s="18">
        <f>IF(D5350="","",IF(D5350&lt;=0,"",1+COUNTIFS($D$5306:$D$5405,"&gt;0",$E$5306:$E$5405,"&gt;"&amp;E5350)))</f>
        <v/>
      </c>
      <c r="M5350" s="18">
        <f>IF(D5350="","",IF(AND(K5350&gt;0,L5350=1),"Yes","No"))</f>
        <v/>
      </c>
      <c r="N5350" s="48">
        <f>IF(D5350="","",N5250+F5350)</f>
        <v/>
      </c>
      <c r="O5350" s="47">
        <f>IF(D5350="","",IF(AND(K5350=0,K5250&gt;0),C5350,""))</f>
        <v/>
      </c>
    </row>
    <row r="5351">
      <c r="A5351" s="49">
        <f>IF(B5351="","",DATE(YEAR('Debt Inputs'!$E$2),MONTH('Debt Inputs'!$E$2)+53,1))</f>
        <v/>
      </c>
      <c r="B5351" s="23">
        <f>IF('Debt Inputs'!A51="","",'Debt Inputs'!A51)</f>
        <v/>
      </c>
      <c r="C5351" s="24">
        <f>IF(B5351="","",IFERROR(VLOOKUP(B5351,'Debt Inputs'!$A$6:$M$105,2,FALSE),""))</f>
        <v/>
      </c>
      <c r="D5351" s="50">
        <f>IF(B5351="","",K5251)</f>
        <v/>
      </c>
      <c r="E5351" s="26">
        <f>IF(B5351="","",IFERROR(VLOOKUP(B5351,'Debt Inputs'!$A$6:$M$105,5,FALSE),0))</f>
        <v/>
      </c>
      <c r="F5351" s="50">
        <f>IF(D5351="","",IFERROR(D5351*E5351/12,0))</f>
        <v/>
      </c>
      <c r="G5351" s="50">
        <f>IF(D5351="","",MIN(IFERROR(VLOOKUP(B5351,'Debt Inputs'!$A$6:$M$105,7,FALSE),0),D5351+F5351))</f>
        <v/>
      </c>
      <c r="H5351" s="50">
        <f>IF(D5351="","",IF(L5351=1,MAX(0,'Debt Inputs'!$B$2-SUM($G$5306:$G$5405)),0))</f>
        <v/>
      </c>
      <c r="I5351" s="50">
        <f>IF(D5351="","",MIN(D5351+F5351,G5351+H5351))</f>
        <v/>
      </c>
      <c r="J5351" s="50">
        <f>IF(D5351="","",MIN(D5351,MAX(0,I5351-F5351)))</f>
        <v/>
      </c>
      <c r="K5351" s="50">
        <f>IF(D5351="","",MAX(0,D5351+F5351-I5351))</f>
        <v/>
      </c>
      <c r="L5351" s="23">
        <f>IF(D5351="","",IF(D5351&lt;=0,"",1+COUNTIFS($D$5306:$D$5405,"&gt;0",$E$5306:$E$5405,"&gt;"&amp;E5351)))</f>
        <v/>
      </c>
      <c r="M5351" s="23">
        <f>IF(D5351="","",IF(AND(K5351&gt;0,L5351=1),"Yes","No"))</f>
        <v/>
      </c>
      <c r="N5351" s="50">
        <f>IF(D5351="","",N5251+F5351)</f>
        <v/>
      </c>
      <c r="O5351" s="49">
        <f>IF(D5351="","",IF(AND(K5351=0,K5251&gt;0),C5351,""))</f>
        <v/>
      </c>
    </row>
    <row r="5352">
      <c r="A5352" s="47">
        <f>IF(B5352="","",DATE(YEAR('Debt Inputs'!$E$2),MONTH('Debt Inputs'!$E$2)+53,1))</f>
        <v/>
      </c>
      <c r="B5352" s="18">
        <f>IF('Debt Inputs'!A52="","",'Debt Inputs'!A52)</f>
        <v/>
      </c>
      <c r="C5352" s="19">
        <f>IF(B5352="","",IFERROR(VLOOKUP(B5352,'Debt Inputs'!$A$6:$M$105,2,FALSE),""))</f>
        <v/>
      </c>
      <c r="D5352" s="48">
        <f>IF(B5352="","",K5252)</f>
        <v/>
      </c>
      <c r="E5352" s="21">
        <f>IF(B5352="","",IFERROR(VLOOKUP(B5352,'Debt Inputs'!$A$6:$M$105,5,FALSE),0))</f>
        <v/>
      </c>
      <c r="F5352" s="48">
        <f>IF(D5352="","",IFERROR(D5352*E5352/12,0))</f>
        <v/>
      </c>
      <c r="G5352" s="48">
        <f>IF(D5352="","",MIN(IFERROR(VLOOKUP(B5352,'Debt Inputs'!$A$6:$M$105,7,FALSE),0),D5352+F5352))</f>
        <v/>
      </c>
      <c r="H5352" s="48">
        <f>IF(D5352="","",IF(L5352=1,MAX(0,'Debt Inputs'!$B$2-SUM($G$5306:$G$5405)),0))</f>
        <v/>
      </c>
      <c r="I5352" s="48">
        <f>IF(D5352="","",MIN(D5352+F5352,G5352+H5352))</f>
        <v/>
      </c>
      <c r="J5352" s="48">
        <f>IF(D5352="","",MIN(D5352,MAX(0,I5352-F5352)))</f>
        <v/>
      </c>
      <c r="K5352" s="48">
        <f>IF(D5352="","",MAX(0,D5352+F5352-I5352))</f>
        <v/>
      </c>
      <c r="L5352" s="18">
        <f>IF(D5352="","",IF(D5352&lt;=0,"",1+COUNTIFS($D$5306:$D$5405,"&gt;0",$E$5306:$E$5405,"&gt;"&amp;E5352)))</f>
        <v/>
      </c>
      <c r="M5352" s="18">
        <f>IF(D5352="","",IF(AND(K5352&gt;0,L5352=1),"Yes","No"))</f>
        <v/>
      </c>
      <c r="N5352" s="48">
        <f>IF(D5352="","",N5252+F5352)</f>
        <v/>
      </c>
      <c r="O5352" s="47">
        <f>IF(D5352="","",IF(AND(K5352=0,K5252&gt;0),C5352,""))</f>
        <v/>
      </c>
    </row>
    <row r="5353">
      <c r="A5353" s="49">
        <f>IF(B5353="","",DATE(YEAR('Debt Inputs'!$E$2),MONTH('Debt Inputs'!$E$2)+53,1))</f>
        <v/>
      </c>
      <c r="B5353" s="23">
        <f>IF('Debt Inputs'!A53="","",'Debt Inputs'!A53)</f>
        <v/>
      </c>
      <c r="C5353" s="24">
        <f>IF(B5353="","",IFERROR(VLOOKUP(B5353,'Debt Inputs'!$A$6:$M$105,2,FALSE),""))</f>
        <v/>
      </c>
      <c r="D5353" s="50">
        <f>IF(B5353="","",K5253)</f>
        <v/>
      </c>
      <c r="E5353" s="26">
        <f>IF(B5353="","",IFERROR(VLOOKUP(B5353,'Debt Inputs'!$A$6:$M$105,5,FALSE),0))</f>
        <v/>
      </c>
      <c r="F5353" s="50">
        <f>IF(D5353="","",IFERROR(D5353*E5353/12,0))</f>
        <v/>
      </c>
      <c r="G5353" s="50">
        <f>IF(D5353="","",MIN(IFERROR(VLOOKUP(B5353,'Debt Inputs'!$A$6:$M$105,7,FALSE),0),D5353+F5353))</f>
        <v/>
      </c>
      <c r="H5353" s="50">
        <f>IF(D5353="","",IF(L5353=1,MAX(0,'Debt Inputs'!$B$2-SUM($G$5306:$G$5405)),0))</f>
        <v/>
      </c>
      <c r="I5353" s="50">
        <f>IF(D5353="","",MIN(D5353+F5353,G5353+H5353))</f>
        <v/>
      </c>
      <c r="J5353" s="50">
        <f>IF(D5353="","",MIN(D5353,MAX(0,I5353-F5353)))</f>
        <v/>
      </c>
      <c r="K5353" s="50">
        <f>IF(D5353="","",MAX(0,D5353+F5353-I5353))</f>
        <v/>
      </c>
      <c r="L5353" s="23">
        <f>IF(D5353="","",IF(D5353&lt;=0,"",1+COUNTIFS($D$5306:$D$5405,"&gt;0",$E$5306:$E$5405,"&gt;"&amp;E5353)))</f>
        <v/>
      </c>
      <c r="M5353" s="23">
        <f>IF(D5353="","",IF(AND(K5353&gt;0,L5353=1),"Yes","No"))</f>
        <v/>
      </c>
      <c r="N5353" s="50">
        <f>IF(D5353="","",N5253+F5353)</f>
        <v/>
      </c>
      <c r="O5353" s="49">
        <f>IF(D5353="","",IF(AND(K5353=0,K5253&gt;0),C5353,""))</f>
        <v/>
      </c>
    </row>
    <row r="5354">
      <c r="A5354" s="47">
        <f>IF(B5354="","",DATE(YEAR('Debt Inputs'!$E$2),MONTH('Debt Inputs'!$E$2)+53,1))</f>
        <v/>
      </c>
      <c r="B5354" s="18">
        <f>IF('Debt Inputs'!A54="","",'Debt Inputs'!A54)</f>
        <v/>
      </c>
      <c r="C5354" s="19">
        <f>IF(B5354="","",IFERROR(VLOOKUP(B5354,'Debt Inputs'!$A$6:$M$105,2,FALSE),""))</f>
        <v/>
      </c>
      <c r="D5354" s="48">
        <f>IF(B5354="","",K5254)</f>
        <v/>
      </c>
      <c r="E5354" s="21">
        <f>IF(B5354="","",IFERROR(VLOOKUP(B5354,'Debt Inputs'!$A$6:$M$105,5,FALSE),0))</f>
        <v/>
      </c>
      <c r="F5354" s="48">
        <f>IF(D5354="","",IFERROR(D5354*E5354/12,0))</f>
        <v/>
      </c>
      <c r="G5354" s="48">
        <f>IF(D5354="","",MIN(IFERROR(VLOOKUP(B5354,'Debt Inputs'!$A$6:$M$105,7,FALSE),0),D5354+F5354))</f>
        <v/>
      </c>
      <c r="H5354" s="48">
        <f>IF(D5354="","",IF(L5354=1,MAX(0,'Debt Inputs'!$B$2-SUM($G$5306:$G$5405)),0))</f>
        <v/>
      </c>
      <c r="I5354" s="48">
        <f>IF(D5354="","",MIN(D5354+F5354,G5354+H5354))</f>
        <v/>
      </c>
      <c r="J5354" s="48">
        <f>IF(D5354="","",MIN(D5354,MAX(0,I5354-F5354)))</f>
        <v/>
      </c>
      <c r="K5354" s="48">
        <f>IF(D5354="","",MAX(0,D5354+F5354-I5354))</f>
        <v/>
      </c>
      <c r="L5354" s="18">
        <f>IF(D5354="","",IF(D5354&lt;=0,"",1+COUNTIFS($D$5306:$D$5405,"&gt;0",$E$5306:$E$5405,"&gt;"&amp;E5354)))</f>
        <v/>
      </c>
      <c r="M5354" s="18">
        <f>IF(D5354="","",IF(AND(K5354&gt;0,L5354=1),"Yes","No"))</f>
        <v/>
      </c>
      <c r="N5354" s="48">
        <f>IF(D5354="","",N5254+F5354)</f>
        <v/>
      </c>
      <c r="O5354" s="47">
        <f>IF(D5354="","",IF(AND(K5354=0,K5254&gt;0),C5354,""))</f>
        <v/>
      </c>
    </row>
    <row r="5355">
      <c r="A5355" s="49">
        <f>IF(B5355="","",DATE(YEAR('Debt Inputs'!$E$2),MONTH('Debt Inputs'!$E$2)+53,1))</f>
        <v/>
      </c>
      <c r="B5355" s="23">
        <f>IF('Debt Inputs'!A55="","",'Debt Inputs'!A55)</f>
        <v/>
      </c>
      <c r="C5355" s="24">
        <f>IF(B5355="","",IFERROR(VLOOKUP(B5355,'Debt Inputs'!$A$6:$M$105,2,FALSE),""))</f>
        <v/>
      </c>
      <c r="D5355" s="50">
        <f>IF(B5355="","",K5255)</f>
        <v/>
      </c>
      <c r="E5355" s="26">
        <f>IF(B5355="","",IFERROR(VLOOKUP(B5355,'Debt Inputs'!$A$6:$M$105,5,FALSE),0))</f>
        <v/>
      </c>
      <c r="F5355" s="50">
        <f>IF(D5355="","",IFERROR(D5355*E5355/12,0))</f>
        <v/>
      </c>
      <c r="G5355" s="50">
        <f>IF(D5355="","",MIN(IFERROR(VLOOKUP(B5355,'Debt Inputs'!$A$6:$M$105,7,FALSE),0),D5355+F5355))</f>
        <v/>
      </c>
      <c r="H5355" s="50">
        <f>IF(D5355="","",IF(L5355=1,MAX(0,'Debt Inputs'!$B$2-SUM($G$5306:$G$5405)),0))</f>
        <v/>
      </c>
      <c r="I5355" s="50">
        <f>IF(D5355="","",MIN(D5355+F5355,G5355+H5355))</f>
        <v/>
      </c>
      <c r="J5355" s="50">
        <f>IF(D5355="","",MIN(D5355,MAX(0,I5355-F5355)))</f>
        <v/>
      </c>
      <c r="K5355" s="50">
        <f>IF(D5355="","",MAX(0,D5355+F5355-I5355))</f>
        <v/>
      </c>
      <c r="L5355" s="23">
        <f>IF(D5355="","",IF(D5355&lt;=0,"",1+COUNTIFS($D$5306:$D$5405,"&gt;0",$E$5306:$E$5405,"&gt;"&amp;E5355)))</f>
        <v/>
      </c>
      <c r="M5355" s="23">
        <f>IF(D5355="","",IF(AND(K5355&gt;0,L5355=1),"Yes","No"))</f>
        <v/>
      </c>
      <c r="N5355" s="50">
        <f>IF(D5355="","",N5255+F5355)</f>
        <v/>
      </c>
      <c r="O5355" s="49">
        <f>IF(D5355="","",IF(AND(K5355=0,K5255&gt;0),C5355,""))</f>
        <v/>
      </c>
    </row>
    <row r="5356">
      <c r="A5356" s="47">
        <f>IF(B5356="","",DATE(YEAR('Debt Inputs'!$E$2),MONTH('Debt Inputs'!$E$2)+53,1))</f>
        <v/>
      </c>
      <c r="B5356" s="18">
        <f>IF('Debt Inputs'!A56="","",'Debt Inputs'!A56)</f>
        <v/>
      </c>
      <c r="C5356" s="19">
        <f>IF(B5356="","",IFERROR(VLOOKUP(B5356,'Debt Inputs'!$A$6:$M$105,2,FALSE),""))</f>
        <v/>
      </c>
      <c r="D5356" s="48">
        <f>IF(B5356="","",K5256)</f>
        <v/>
      </c>
      <c r="E5356" s="21">
        <f>IF(B5356="","",IFERROR(VLOOKUP(B5356,'Debt Inputs'!$A$6:$M$105,5,FALSE),0))</f>
        <v/>
      </c>
      <c r="F5356" s="48">
        <f>IF(D5356="","",IFERROR(D5356*E5356/12,0))</f>
        <v/>
      </c>
      <c r="G5356" s="48">
        <f>IF(D5356="","",MIN(IFERROR(VLOOKUP(B5356,'Debt Inputs'!$A$6:$M$105,7,FALSE),0),D5356+F5356))</f>
        <v/>
      </c>
      <c r="H5356" s="48">
        <f>IF(D5356="","",IF(L5356=1,MAX(0,'Debt Inputs'!$B$2-SUM($G$5306:$G$5405)),0))</f>
        <v/>
      </c>
      <c r="I5356" s="48">
        <f>IF(D5356="","",MIN(D5356+F5356,G5356+H5356))</f>
        <v/>
      </c>
      <c r="J5356" s="48">
        <f>IF(D5356="","",MIN(D5356,MAX(0,I5356-F5356)))</f>
        <v/>
      </c>
      <c r="K5356" s="48">
        <f>IF(D5356="","",MAX(0,D5356+F5356-I5356))</f>
        <v/>
      </c>
      <c r="L5356" s="18">
        <f>IF(D5356="","",IF(D5356&lt;=0,"",1+COUNTIFS($D$5306:$D$5405,"&gt;0",$E$5306:$E$5405,"&gt;"&amp;E5356)))</f>
        <v/>
      </c>
      <c r="M5356" s="18">
        <f>IF(D5356="","",IF(AND(K5356&gt;0,L5356=1),"Yes","No"))</f>
        <v/>
      </c>
      <c r="N5356" s="48">
        <f>IF(D5356="","",N5256+F5356)</f>
        <v/>
      </c>
      <c r="O5356" s="47">
        <f>IF(D5356="","",IF(AND(K5356=0,K5256&gt;0),C5356,""))</f>
        <v/>
      </c>
    </row>
    <row r="5357">
      <c r="A5357" s="49">
        <f>IF(B5357="","",DATE(YEAR('Debt Inputs'!$E$2),MONTH('Debt Inputs'!$E$2)+53,1))</f>
        <v/>
      </c>
      <c r="B5357" s="23">
        <f>IF('Debt Inputs'!A57="","",'Debt Inputs'!A57)</f>
        <v/>
      </c>
      <c r="C5357" s="24">
        <f>IF(B5357="","",IFERROR(VLOOKUP(B5357,'Debt Inputs'!$A$6:$M$105,2,FALSE),""))</f>
        <v/>
      </c>
      <c r="D5357" s="50">
        <f>IF(B5357="","",K5257)</f>
        <v/>
      </c>
      <c r="E5357" s="26">
        <f>IF(B5357="","",IFERROR(VLOOKUP(B5357,'Debt Inputs'!$A$6:$M$105,5,FALSE),0))</f>
        <v/>
      </c>
      <c r="F5357" s="50">
        <f>IF(D5357="","",IFERROR(D5357*E5357/12,0))</f>
        <v/>
      </c>
      <c r="G5357" s="50">
        <f>IF(D5357="","",MIN(IFERROR(VLOOKUP(B5357,'Debt Inputs'!$A$6:$M$105,7,FALSE),0),D5357+F5357))</f>
        <v/>
      </c>
      <c r="H5357" s="50">
        <f>IF(D5357="","",IF(L5357=1,MAX(0,'Debt Inputs'!$B$2-SUM($G$5306:$G$5405)),0))</f>
        <v/>
      </c>
      <c r="I5357" s="50">
        <f>IF(D5357="","",MIN(D5357+F5357,G5357+H5357))</f>
        <v/>
      </c>
      <c r="J5357" s="50">
        <f>IF(D5357="","",MIN(D5357,MAX(0,I5357-F5357)))</f>
        <v/>
      </c>
      <c r="K5357" s="50">
        <f>IF(D5357="","",MAX(0,D5357+F5357-I5357))</f>
        <v/>
      </c>
      <c r="L5357" s="23">
        <f>IF(D5357="","",IF(D5357&lt;=0,"",1+COUNTIFS($D$5306:$D$5405,"&gt;0",$E$5306:$E$5405,"&gt;"&amp;E5357)))</f>
        <v/>
      </c>
      <c r="M5357" s="23">
        <f>IF(D5357="","",IF(AND(K5357&gt;0,L5357=1),"Yes","No"))</f>
        <v/>
      </c>
      <c r="N5357" s="50">
        <f>IF(D5357="","",N5257+F5357)</f>
        <v/>
      </c>
      <c r="O5357" s="49">
        <f>IF(D5357="","",IF(AND(K5357=0,K5257&gt;0),C5357,""))</f>
        <v/>
      </c>
    </row>
    <row r="5358">
      <c r="A5358" s="47">
        <f>IF(B5358="","",DATE(YEAR('Debt Inputs'!$E$2),MONTH('Debt Inputs'!$E$2)+53,1))</f>
        <v/>
      </c>
      <c r="B5358" s="18">
        <f>IF('Debt Inputs'!A58="","",'Debt Inputs'!A58)</f>
        <v/>
      </c>
      <c r="C5358" s="19">
        <f>IF(B5358="","",IFERROR(VLOOKUP(B5358,'Debt Inputs'!$A$6:$M$105,2,FALSE),""))</f>
        <v/>
      </c>
      <c r="D5358" s="48">
        <f>IF(B5358="","",K5258)</f>
        <v/>
      </c>
      <c r="E5358" s="21">
        <f>IF(B5358="","",IFERROR(VLOOKUP(B5358,'Debt Inputs'!$A$6:$M$105,5,FALSE),0))</f>
        <v/>
      </c>
      <c r="F5358" s="48">
        <f>IF(D5358="","",IFERROR(D5358*E5358/12,0))</f>
        <v/>
      </c>
      <c r="G5358" s="48">
        <f>IF(D5358="","",MIN(IFERROR(VLOOKUP(B5358,'Debt Inputs'!$A$6:$M$105,7,FALSE),0),D5358+F5358))</f>
        <v/>
      </c>
      <c r="H5358" s="48">
        <f>IF(D5358="","",IF(L5358=1,MAX(0,'Debt Inputs'!$B$2-SUM($G$5306:$G$5405)),0))</f>
        <v/>
      </c>
      <c r="I5358" s="48">
        <f>IF(D5358="","",MIN(D5358+F5358,G5358+H5358))</f>
        <v/>
      </c>
      <c r="J5358" s="48">
        <f>IF(D5358="","",MIN(D5358,MAX(0,I5358-F5358)))</f>
        <v/>
      </c>
      <c r="K5358" s="48">
        <f>IF(D5358="","",MAX(0,D5358+F5358-I5358))</f>
        <v/>
      </c>
      <c r="L5358" s="18">
        <f>IF(D5358="","",IF(D5358&lt;=0,"",1+COUNTIFS($D$5306:$D$5405,"&gt;0",$E$5306:$E$5405,"&gt;"&amp;E5358)))</f>
        <v/>
      </c>
      <c r="M5358" s="18">
        <f>IF(D5358="","",IF(AND(K5358&gt;0,L5358=1),"Yes","No"))</f>
        <v/>
      </c>
      <c r="N5358" s="48">
        <f>IF(D5358="","",N5258+F5358)</f>
        <v/>
      </c>
      <c r="O5358" s="47">
        <f>IF(D5358="","",IF(AND(K5358=0,K5258&gt;0),C5358,""))</f>
        <v/>
      </c>
    </row>
    <row r="5359">
      <c r="A5359" s="49">
        <f>IF(B5359="","",DATE(YEAR('Debt Inputs'!$E$2),MONTH('Debt Inputs'!$E$2)+53,1))</f>
        <v/>
      </c>
      <c r="B5359" s="23">
        <f>IF('Debt Inputs'!A59="","",'Debt Inputs'!A59)</f>
        <v/>
      </c>
      <c r="C5359" s="24">
        <f>IF(B5359="","",IFERROR(VLOOKUP(B5359,'Debt Inputs'!$A$6:$M$105,2,FALSE),""))</f>
        <v/>
      </c>
      <c r="D5359" s="50">
        <f>IF(B5359="","",K5259)</f>
        <v/>
      </c>
      <c r="E5359" s="26">
        <f>IF(B5359="","",IFERROR(VLOOKUP(B5359,'Debt Inputs'!$A$6:$M$105,5,FALSE),0))</f>
        <v/>
      </c>
      <c r="F5359" s="50">
        <f>IF(D5359="","",IFERROR(D5359*E5359/12,0))</f>
        <v/>
      </c>
      <c r="G5359" s="50">
        <f>IF(D5359="","",MIN(IFERROR(VLOOKUP(B5359,'Debt Inputs'!$A$6:$M$105,7,FALSE),0),D5359+F5359))</f>
        <v/>
      </c>
      <c r="H5359" s="50">
        <f>IF(D5359="","",IF(L5359=1,MAX(0,'Debt Inputs'!$B$2-SUM($G$5306:$G$5405)),0))</f>
        <v/>
      </c>
      <c r="I5359" s="50">
        <f>IF(D5359="","",MIN(D5359+F5359,G5359+H5359))</f>
        <v/>
      </c>
      <c r="J5359" s="50">
        <f>IF(D5359="","",MIN(D5359,MAX(0,I5359-F5359)))</f>
        <v/>
      </c>
      <c r="K5359" s="50">
        <f>IF(D5359="","",MAX(0,D5359+F5359-I5359))</f>
        <v/>
      </c>
      <c r="L5359" s="23">
        <f>IF(D5359="","",IF(D5359&lt;=0,"",1+COUNTIFS($D$5306:$D$5405,"&gt;0",$E$5306:$E$5405,"&gt;"&amp;E5359)))</f>
        <v/>
      </c>
      <c r="M5359" s="23">
        <f>IF(D5359="","",IF(AND(K5359&gt;0,L5359=1),"Yes","No"))</f>
        <v/>
      </c>
      <c r="N5359" s="50">
        <f>IF(D5359="","",N5259+F5359)</f>
        <v/>
      </c>
      <c r="O5359" s="49">
        <f>IF(D5359="","",IF(AND(K5359=0,K5259&gt;0),C5359,""))</f>
        <v/>
      </c>
    </row>
    <row r="5360">
      <c r="A5360" s="47">
        <f>IF(B5360="","",DATE(YEAR('Debt Inputs'!$E$2),MONTH('Debt Inputs'!$E$2)+53,1))</f>
        <v/>
      </c>
      <c r="B5360" s="18">
        <f>IF('Debt Inputs'!A60="","",'Debt Inputs'!A60)</f>
        <v/>
      </c>
      <c r="C5360" s="19">
        <f>IF(B5360="","",IFERROR(VLOOKUP(B5360,'Debt Inputs'!$A$6:$M$105,2,FALSE),""))</f>
        <v/>
      </c>
      <c r="D5360" s="48">
        <f>IF(B5360="","",K5260)</f>
        <v/>
      </c>
      <c r="E5360" s="21">
        <f>IF(B5360="","",IFERROR(VLOOKUP(B5360,'Debt Inputs'!$A$6:$M$105,5,FALSE),0))</f>
        <v/>
      </c>
      <c r="F5360" s="48">
        <f>IF(D5360="","",IFERROR(D5360*E5360/12,0))</f>
        <v/>
      </c>
      <c r="G5360" s="48">
        <f>IF(D5360="","",MIN(IFERROR(VLOOKUP(B5360,'Debt Inputs'!$A$6:$M$105,7,FALSE),0),D5360+F5360))</f>
        <v/>
      </c>
      <c r="H5360" s="48">
        <f>IF(D5360="","",IF(L5360=1,MAX(0,'Debt Inputs'!$B$2-SUM($G$5306:$G$5405)),0))</f>
        <v/>
      </c>
      <c r="I5360" s="48">
        <f>IF(D5360="","",MIN(D5360+F5360,G5360+H5360))</f>
        <v/>
      </c>
      <c r="J5360" s="48">
        <f>IF(D5360="","",MIN(D5360,MAX(0,I5360-F5360)))</f>
        <v/>
      </c>
      <c r="K5360" s="48">
        <f>IF(D5360="","",MAX(0,D5360+F5360-I5360))</f>
        <v/>
      </c>
      <c r="L5360" s="18">
        <f>IF(D5360="","",IF(D5360&lt;=0,"",1+COUNTIFS($D$5306:$D$5405,"&gt;0",$E$5306:$E$5405,"&gt;"&amp;E5360)))</f>
        <v/>
      </c>
      <c r="M5360" s="18">
        <f>IF(D5360="","",IF(AND(K5360&gt;0,L5360=1),"Yes","No"))</f>
        <v/>
      </c>
      <c r="N5360" s="48">
        <f>IF(D5360="","",N5260+F5360)</f>
        <v/>
      </c>
      <c r="O5360" s="47">
        <f>IF(D5360="","",IF(AND(K5360=0,K5260&gt;0),C5360,""))</f>
        <v/>
      </c>
    </row>
    <row r="5361">
      <c r="A5361" s="49">
        <f>IF(B5361="","",DATE(YEAR('Debt Inputs'!$E$2),MONTH('Debt Inputs'!$E$2)+53,1))</f>
        <v/>
      </c>
      <c r="B5361" s="23">
        <f>IF('Debt Inputs'!A61="","",'Debt Inputs'!A61)</f>
        <v/>
      </c>
      <c r="C5361" s="24">
        <f>IF(B5361="","",IFERROR(VLOOKUP(B5361,'Debt Inputs'!$A$6:$M$105,2,FALSE),""))</f>
        <v/>
      </c>
      <c r="D5361" s="50">
        <f>IF(B5361="","",K5261)</f>
        <v/>
      </c>
      <c r="E5361" s="26">
        <f>IF(B5361="","",IFERROR(VLOOKUP(B5361,'Debt Inputs'!$A$6:$M$105,5,FALSE),0))</f>
        <v/>
      </c>
      <c r="F5361" s="50">
        <f>IF(D5361="","",IFERROR(D5361*E5361/12,0))</f>
        <v/>
      </c>
      <c r="G5361" s="50">
        <f>IF(D5361="","",MIN(IFERROR(VLOOKUP(B5361,'Debt Inputs'!$A$6:$M$105,7,FALSE),0),D5361+F5361))</f>
        <v/>
      </c>
      <c r="H5361" s="50">
        <f>IF(D5361="","",IF(L5361=1,MAX(0,'Debt Inputs'!$B$2-SUM($G$5306:$G$5405)),0))</f>
        <v/>
      </c>
      <c r="I5361" s="50">
        <f>IF(D5361="","",MIN(D5361+F5361,G5361+H5361))</f>
        <v/>
      </c>
      <c r="J5361" s="50">
        <f>IF(D5361="","",MIN(D5361,MAX(0,I5361-F5361)))</f>
        <v/>
      </c>
      <c r="K5361" s="50">
        <f>IF(D5361="","",MAX(0,D5361+F5361-I5361))</f>
        <v/>
      </c>
      <c r="L5361" s="23">
        <f>IF(D5361="","",IF(D5361&lt;=0,"",1+COUNTIFS($D$5306:$D$5405,"&gt;0",$E$5306:$E$5405,"&gt;"&amp;E5361)))</f>
        <v/>
      </c>
      <c r="M5361" s="23">
        <f>IF(D5361="","",IF(AND(K5361&gt;0,L5361=1),"Yes","No"))</f>
        <v/>
      </c>
      <c r="N5361" s="50">
        <f>IF(D5361="","",N5261+F5361)</f>
        <v/>
      </c>
      <c r="O5361" s="49">
        <f>IF(D5361="","",IF(AND(K5361=0,K5261&gt;0),C5361,""))</f>
        <v/>
      </c>
    </row>
    <row r="5362">
      <c r="A5362" s="47">
        <f>IF(B5362="","",DATE(YEAR('Debt Inputs'!$E$2),MONTH('Debt Inputs'!$E$2)+53,1))</f>
        <v/>
      </c>
      <c r="B5362" s="18">
        <f>IF('Debt Inputs'!A62="","",'Debt Inputs'!A62)</f>
        <v/>
      </c>
      <c r="C5362" s="19">
        <f>IF(B5362="","",IFERROR(VLOOKUP(B5362,'Debt Inputs'!$A$6:$M$105,2,FALSE),""))</f>
        <v/>
      </c>
      <c r="D5362" s="48">
        <f>IF(B5362="","",K5262)</f>
        <v/>
      </c>
      <c r="E5362" s="21">
        <f>IF(B5362="","",IFERROR(VLOOKUP(B5362,'Debt Inputs'!$A$6:$M$105,5,FALSE),0))</f>
        <v/>
      </c>
      <c r="F5362" s="48">
        <f>IF(D5362="","",IFERROR(D5362*E5362/12,0))</f>
        <v/>
      </c>
      <c r="G5362" s="48">
        <f>IF(D5362="","",MIN(IFERROR(VLOOKUP(B5362,'Debt Inputs'!$A$6:$M$105,7,FALSE),0),D5362+F5362))</f>
        <v/>
      </c>
      <c r="H5362" s="48">
        <f>IF(D5362="","",IF(L5362=1,MAX(0,'Debt Inputs'!$B$2-SUM($G$5306:$G$5405)),0))</f>
        <v/>
      </c>
      <c r="I5362" s="48">
        <f>IF(D5362="","",MIN(D5362+F5362,G5362+H5362))</f>
        <v/>
      </c>
      <c r="J5362" s="48">
        <f>IF(D5362="","",MIN(D5362,MAX(0,I5362-F5362)))</f>
        <v/>
      </c>
      <c r="K5362" s="48">
        <f>IF(D5362="","",MAX(0,D5362+F5362-I5362))</f>
        <v/>
      </c>
      <c r="L5362" s="18">
        <f>IF(D5362="","",IF(D5362&lt;=0,"",1+COUNTIFS($D$5306:$D$5405,"&gt;0",$E$5306:$E$5405,"&gt;"&amp;E5362)))</f>
        <v/>
      </c>
      <c r="M5362" s="18">
        <f>IF(D5362="","",IF(AND(K5362&gt;0,L5362=1),"Yes","No"))</f>
        <v/>
      </c>
      <c r="N5362" s="48">
        <f>IF(D5362="","",N5262+F5362)</f>
        <v/>
      </c>
      <c r="O5362" s="47">
        <f>IF(D5362="","",IF(AND(K5362=0,K5262&gt;0),C5362,""))</f>
        <v/>
      </c>
    </row>
    <row r="5363">
      <c r="A5363" s="49">
        <f>IF(B5363="","",DATE(YEAR('Debt Inputs'!$E$2),MONTH('Debt Inputs'!$E$2)+53,1))</f>
        <v/>
      </c>
      <c r="B5363" s="23">
        <f>IF('Debt Inputs'!A63="","",'Debt Inputs'!A63)</f>
        <v/>
      </c>
      <c r="C5363" s="24">
        <f>IF(B5363="","",IFERROR(VLOOKUP(B5363,'Debt Inputs'!$A$6:$M$105,2,FALSE),""))</f>
        <v/>
      </c>
      <c r="D5363" s="50">
        <f>IF(B5363="","",K5263)</f>
        <v/>
      </c>
      <c r="E5363" s="26">
        <f>IF(B5363="","",IFERROR(VLOOKUP(B5363,'Debt Inputs'!$A$6:$M$105,5,FALSE),0))</f>
        <v/>
      </c>
      <c r="F5363" s="50">
        <f>IF(D5363="","",IFERROR(D5363*E5363/12,0))</f>
        <v/>
      </c>
      <c r="G5363" s="50">
        <f>IF(D5363="","",MIN(IFERROR(VLOOKUP(B5363,'Debt Inputs'!$A$6:$M$105,7,FALSE),0),D5363+F5363))</f>
        <v/>
      </c>
      <c r="H5363" s="50">
        <f>IF(D5363="","",IF(L5363=1,MAX(0,'Debt Inputs'!$B$2-SUM($G$5306:$G$5405)),0))</f>
        <v/>
      </c>
      <c r="I5363" s="50">
        <f>IF(D5363="","",MIN(D5363+F5363,G5363+H5363))</f>
        <v/>
      </c>
      <c r="J5363" s="50">
        <f>IF(D5363="","",MIN(D5363,MAX(0,I5363-F5363)))</f>
        <v/>
      </c>
      <c r="K5363" s="50">
        <f>IF(D5363="","",MAX(0,D5363+F5363-I5363))</f>
        <v/>
      </c>
      <c r="L5363" s="23">
        <f>IF(D5363="","",IF(D5363&lt;=0,"",1+COUNTIFS($D$5306:$D$5405,"&gt;0",$E$5306:$E$5405,"&gt;"&amp;E5363)))</f>
        <v/>
      </c>
      <c r="M5363" s="23">
        <f>IF(D5363="","",IF(AND(K5363&gt;0,L5363=1),"Yes","No"))</f>
        <v/>
      </c>
      <c r="N5363" s="50">
        <f>IF(D5363="","",N5263+F5363)</f>
        <v/>
      </c>
      <c r="O5363" s="49">
        <f>IF(D5363="","",IF(AND(K5363=0,K5263&gt;0),C5363,""))</f>
        <v/>
      </c>
    </row>
    <row r="5364">
      <c r="A5364" s="47">
        <f>IF(B5364="","",DATE(YEAR('Debt Inputs'!$E$2),MONTH('Debt Inputs'!$E$2)+53,1))</f>
        <v/>
      </c>
      <c r="B5364" s="18">
        <f>IF('Debt Inputs'!A64="","",'Debt Inputs'!A64)</f>
        <v/>
      </c>
      <c r="C5364" s="19">
        <f>IF(B5364="","",IFERROR(VLOOKUP(B5364,'Debt Inputs'!$A$6:$M$105,2,FALSE),""))</f>
        <v/>
      </c>
      <c r="D5364" s="48">
        <f>IF(B5364="","",K5264)</f>
        <v/>
      </c>
      <c r="E5364" s="21">
        <f>IF(B5364="","",IFERROR(VLOOKUP(B5364,'Debt Inputs'!$A$6:$M$105,5,FALSE),0))</f>
        <v/>
      </c>
      <c r="F5364" s="48">
        <f>IF(D5364="","",IFERROR(D5364*E5364/12,0))</f>
        <v/>
      </c>
      <c r="G5364" s="48">
        <f>IF(D5364="","",MIN(IFERROR(VLOOKUP(B5364,'Debt Inputs'!$A$6:$M$105,7,FALSE),0),D5364+F5364))</f>
        <v/>
      </c>
      <c r="H5364" s="48">
        <f>IF(D5364="","",IF(L5364=1,MAX(0,'Debt Inputs'!$B$2-SUM($G$5306:$G$5405)),0))</f>
        <v/>
      </c>
      <c r="I5364" s="48">
        <f>IF(D5364="","",MIN(D5364+F5364,G5364+H5364))</f>
        <v/>
      </c>
      <c r="J5364" s="48">
        <f>IF(D5364="","",MIN(D5364,MAX(0,I5364-F5364)))</f>
        <v/>
      </c>
      <c r="K5364" s="48">
        <f>IF(D5364="","",MAX(0,D5364+F5364-I5364))</f>
        <v/>
      </c>
      <c r="L5364" s="18">
        <f>IF(D5364="","",IF(D5364&lt;=0,"",1+COUNTIFS($D$5306:$D$5405,"&gt;0",$E$5306:$E$5405,"&gt;"&amp;E5364)))</f>
        <v/>
      </c>
      <c r="M5364" s="18">
        <f>IF(D5364="","",IF(AND(K5364&gt;0,L5364=1),"Yes","No"))</f>
        <v/>
      </c>
      <c r="N5364" s="48">
        <f>IF(D5364="","",N5264+F5364)</f>
        <v/>
      </c>
      <c r="O5364" s="47">
        <f>IF(D5364="","",IF(AND(K5364=0,K5264&gt;0),C5364,""))</f>
        <v/>
      </c>
    </row>
    <row r="5365">
      <c r="A5365" s="49">
        <f>IF(B5365="","",DATE(YEAR('Debt Inputs'!$E$2),MONTH('Debt Inputs'!$E$2)+53,1))</f>
        <v/>
      </c>
      <c r="B5365" s="23">
        <f>IF('Debt Inputs'!A65="","",'Debt Inputs'!A65)</f>
        <v/>
      </c>
      <c r="C5365" s="24">
        <f>IF(B5365="","",IFERROR(VLOOKUP(B5365,'Debt Inputs'!$A$6:$M$105,2,FALSE),""))</f>
        <v/>
      </c>
      <c r="D5365" s="50">
        <f>IF(B5365="","",K5265)</f>
        <v/>
      </c>
      <c r="E5365" s="26">
        <f>IF(B5365="","",IFERROR(VLOOKUP(B5365,'Debt Inputs'!$A$6:$M$105,5,FALSE),0))</f>
        <v/>
      </c>
      <c r="F5365" s="50">
        <f>IF(D5365="","",IFERROR(D5365*E5365/12,0))</f>
        <v/>
      </c>
      <c r="G5365" s="50">
        <f>IF(D5365="","",MIN(IFERROR(VLOOKUP(B5365,'Debt Inputs'!$A$6:$M$105,7,FALSE),0),D5365+F5365))</f>
        <v/>
      </c>
      <c r="H5365" s="50">
        <f>IF(D5365="","",IF(L5365=1,MAX(0,'Debt Inputs'!$B$2-SUM($G$5306:$G$5405)),0))</f>
        <v/>
      </c>
      <c r="I5365" s="50">
        <f>IF(D5365="","",MIN(D5365+F5365,G5365+H5365))</f>
        <v/>
      </c>
      <c r="J5365" s="50">
        <f>IF(D5365="","",MIN(D5365,MAX(0,I5365-F5365)))</f>
        <v/>
      </c>
      <c r="K5365" s="50">
        <f>IF(D5365="","",MAX(0,D5365+F5365-I5365))</f>
        <v/>
      </c>
      <c r="L5365" s="23">
        <f>IF(D5365="","",IF(D5365&lt;=0,"",1+COUNTIFS($D$5306:$D$5405,"&gt;0",$E$5306:$E$5405,"&gt;"&amp;E5365)))</f>
        <v/>
      </c>
      <c r="M5365" s="23">
        <f>IF(D5365="","",IF(AND(K5365&gt;0,L5365=1),"Yes","No"))</f>
        <v/>
      </c>
      <c r="N5365" s="50">
        <f>IF(D5365="","",N5265+F5365)</f>
        <v/>
      </c>
      <c r="O5365" s="49">
        <f>IF(D5365="","",IF(AND(K5365=0,K5265&gt;0),C5365,""))</f>
        <v/>
      </c>
    </row>
    <row r="5366">
      <c r="A5366" s="47">
        <f>IF(B5366="","",DATE(YEAR('Debt Inputs'!$E$2),MONTH('Debt Inputs'!$E$2)+53,1))</f>
        <v/>
      </c>
      <c r="B5366" s="18">
        <f>IF('Debt Inputs'!A66="","",'Debt Inputs'!A66)</f>
        <v/>
      </c>
      <c r="C5366" s="19">
        <f>IF(B5366="","",IFERROR(VLOOKUP(B5366,'Debt Inputs'!$A$6:$M$105,2,FALSE),""))</f>
        <v/>
      </c>
      <c r="D5366" s="48">
        <f>IF(B5366="","",K5266)</f>
        <v/>
      </c>
      <c r="E5366" s="21">
        <f>IF(B5366="","",IFERROR(VLOOKUP(B5366,'Debt Inputs'!$A$6:$M$105,5,FALSE),0))</f>
        <v/>
      </c>
      <c r="F5366" s="48">
        <f>IF(D5366="","",IFERROR(D5366*E5366/12,0))</f>
        <v/>
      </c>
      <c r="G5366" s="48">
        <f>IF(D5366="","",MIN(IFERROR(VLOOKUP(B5366,'Debt Inputs'!$A$6:$M$105,7,FALSE),0),D5366+F5366))</f>
        <v/>
      </c>
      <c r="H5366" s="48">
        <f>IF(D5366="","",IF(L5366=1,MAX(0,'Debt Inputs'!$B$2-SUM($G$5306:$G$5405)),0))</f>
        <v/>
      </c>
      <c r="I5366" s="48">
        <f>IF(D5366="","",MIN(D5366+F5366,G5366+H5366))</f>
        <v/>
      </c>
      <c r="J5366" s="48">
        <f>IF(D5366="","",MIN(D5366,MAX(0,I5366-F5366)))</f>
        <v/>
      </c>
      <c r="K5366" s="48">
        <f>IF(D5366="","",MAX(0,D5366+F5366-I5366))</f>
        <v/>
      </c>
      <c r="L5366" s="18">
        <f>IF(D5366="","",IF(D5366&lt;=0,"",1+COUNTIFS($D$5306:$D$5405,"&gt;0",$E$5306:$E$5405,"&gt;"&amp;E5366)))</f>
        <v/>
      </c>
      <c r="M5366" s="18">
        <f>IF(D5366="","",IF(AND(K5366&gt;0,L5366=1),"Yes","No"))</f>
        <v/>
      </c>
      <c r="N5366" s="48">
        <f>IF(D5366="","",N5266+F5366)</f>
        <v/>
      </c>
      <c r="O5366" s="47">
        <f>IF(D5366="","",IF(AND(K5366=0,K5266&gt;0),C5366,""))</f>
        <v/>
      </c>
    </row>
    <row r="5367">
      <c r="A5367" s="49">
        <f>IF(B5367="","",DATE(YEAR('Debt Inputs'!$E$2),MONTH('Debt Inputs'!$E$2)+53,1))</f>
        <v/>
      </c>
      <c r="B5367" s="23">
        <f>IF('Debt Inputs'!A67="","",'Debt Inputs'!A67)</f>
        <v/>
      </c>
      <c r="C5367" s="24">
        <f>IF(B5367="","",IFERROR(VLOOKUP(B5367,'Debt Inputs'!$A$6:$M$105,2,FALSE),""))</f>
        <v/>
      </c>
      <c r="D5367" s="50">
        <f>IF(B5367="","",K5267)</f>
        <v/>
      </c>
      <c r="E5367" s="26">
        <f>IF(B5367="","",IFERROR(VLOOKUP(B5367,'Debt Inputs'!$A$6:$M$105,5,FALSE),0))</f>
        <v/>
      </c>
      <c r="F5367" s="50">
        <f>IF(D5367="","",IFERROR(D5367*E5367/12,0))</f>
        <v/>
      </c>
      <c r="G5367" s="50">
        <f>IF(D5367="","",MIN(IFERROR(VLOOKUP(B5367,'Debt Inputs'!$A$6:$M$105,7,FALSE),0),D5367+F5367))</f>
        <v/>
      </c>
      <c r="H5367" s="50">
        <f>IF(D5367="","",IF(L5367=1,MAX(0,'Debt Inputs'!$B$2-SUM($G$5306:$G$5405)),0))</f>
        <v/>
      </c>
      <c r="I5367" s="50">
        <f>IF(D5367="","",MIN(D5367+F5367,G5367+H5367))</f>
        <v/>
      </c>
      <c r="J5367" s="50">
        <f>IF(D5367="","",MIN(D5367,MAX(0,I5367-F5367)))</f>
        <v/>
      </c>
      <c r="K5367" s="50">
        <f>IF(D5367="","",MAX(0,D5367+F5367-I5367))</f>
        <v/>
      </c>
      <c r="L5367" s="23">
        <f>IF(D5367="","",IF(D5367&lt;=0,"",1+COUNTIFS($D$5306:$D$5405,"&gt;0",$E$5306:$E$5405,"&gt;"&amp;E5367)))</f>
        <v/>
      </c>
      <c r="M5367" s="23">
        <f>IF(D5367="","",IF(AND(K5367&gt;0,L5367=1),"Yes","No"))</f>
        <v/>
      </c>
      <c r="N5367" s="50">
        <f>IF(D5367="","",N5267+F5367)</f>
        <v/>
      </c>
      <c r="O5367" s="49">
        <f>IF(D5367="","",IF(AND(K5367=0,K5267&gt;0),C5367,""))</f>
        <v/>
      </c>
    </row>
    <row r="5368">
      <c r="A5368" s="47">
        <f>IF(B5368="","",DATE(YEAR('Debt Inputs'!$E$2),MONTH('Debt Inputs'!$E$2)+53,1))</f>
        <v/>
      </c>
      <c r="B5368" s="18">
        <f>IF('Debt Inputs'!A68="","",'Debt Inputs'!A68)</f>
        <v/>
      </c>
      <c r="C5368" s="19">
        <f>IF(B5368="","",IFERROR(VLOOKUP(B5368,'Debt Inputs'!$A$6:$M$105,2,FALSE),""))</f>
        <v/>
      </c>
      <c r="D5368" s="48">
        <f>IF(B5368="","",K5268)</f>
        <v/>
      </c>
      <c r="E5368" s="21">
        <f>IF(B5368="","",IFERROR(VLOOKUP(B5368,'Debt Inputs'!$A$6:$M$105,5,FALSE),0))</f>
        <v/>
      </c>
      <c r="F5368" s="48">
        <f>IF(D5368="","",IFERROR(D5368*E5368/12,0))</f>
        <v/>
      </c>
      <c r="G5368" s="48">
        <f>IF(D5368="","",MIN(IFERROR(VLOOKUP(B5368,'Debt Inputs'!$A$6:$M$105,7,FALSE),0),D5368+F5368))</f>
        <v/>
      </c>
      <c r="H5368" s="48">
        <f>IF(D5368="","",IF(L5368=1,MAX(0,'Debt Inputs'!$B$2-SUM($G$5306:$G$5405)),0))</f>
        <v/>
      </c>
      <c r="I5368" s="48">
        <f>IF(D5368="","",MIN(D5368+F5368,G5368+H5368))</f>
        <v/>
      </c>
      <c r="J5368" s="48">
        <f>IF(D5368="","",MIN(D5368,MAX(0,I5368-F5368)))</f>
        <v/>
      </c>
      <c r="K5368" s="48">
        <f>IF(D5368="","",MAX(0,D5368+F5368-I5368))</f>
        <v/>
      </c>
      <c r="L5368" s="18">
        <f>IF(D5368="","",IF(D5368&lt;=0,"",1+COUNTIFS($D$5306:$D$5405,"&gt;0",$E$5306:$E$5405,"&gt;"&amp;E5368)))</f>
        <v/>
      </c>
      <c r="M5368" s="18">
        <f>IF(D5368="","",IF(AND(K5368&gt;0,L5368=1),"Yes","No"))</f>
        <v/>
      </c>
      <c r="N5368" s="48">
        <f>IF(D5368="","",N5268+F5368)</f>
        <v/>
      </c>
      <c r="O5368" s="47">
        <f>IF(D5368="","",IF(AND(K5368=0,K5268&gt;0),C5368,""))</f>
        <v/>
      </c>
    </row>
    <row r="5369">
      <c r="A5369" s="49">
        <f>IF(B5369="","",DATE(YEAR('Debt Inputs'!$E$2),MONTH('Debt Inputs'!$E$2)+53,1))</f>
        <v/>
      </c>
      <c r="B5369" s="23">
        <f>IF('Debt Inputs'!A69="","",'Debt Inputs'!A69)</f>
        <v/>
      </c>
      <c r="C5369" s="24">
        <f>IF(B5369="","",IFERROR(VLOOKUP(B5369,'Debt Inputs'!$A$6:$M$105,2,FALSE),""))</f>
        <v/>
      </c>
      <c r="D5369" s="50">
        <f>IF(B5369="","",K5269)</f>
        <v/>
      </c>
      <c r="E5369" s="26">
        <f>IF(B5369="","",IFERROR(VLOOKUP(B5369,'Debt Inputs'!$A$6:$M$105,5,FALSE),0))</f>
        <v/>
      </c>
      <c r="F5369" s="50">
        <f>IF(D5369="","",IFERROR(D5369*E5369/12,0))</f>
        <v/>
      </c>
      <c r="G5369" s="50">
        <f>IF(D5369="","",MIN(IFERROR(VLOOKUP(B5369,'Debt Inputs'!$A$6:$M$105,7,FALSE),0),D5369+F5369))</f>
        <v/>
      </c>
      <c r="H5369" s="50">
        <f>IF(D5369="","",IF(L5369=1,MAX(0,'Debt Inputs'!$B$2-SUM($G$5306:$G$5405)),0))</f>
        <v/>
      </c>
      <c r="I5369" s="50">
        <f>IF(D5369="","",MIN(D5369+F5369,G5369+H5369))</f>
        <v/>
      </c>
      <c r="J5369" s="50">
        <f>IF(D5369="","",MIN(D5369,MAX(0,I5369-F5369)))</f>
        <v/>
      </c>
      <c r="K5369" s="50">
        <f>IF(D5369="","",MAX(0,D5369+F5369-I5369))</f>
        <v/>
      </c>
      <c r="L5369" s="23">
        <f>IF(D5369="","",IF(D5369&lt;=0,"",1+COUNTIFS($D$5306:$D$5405,"&gt;0",$E$5306:$E$5405,"&gt;"&amp;E5369)))</f>
        <v/>
      </c>
      <c r="M5369" s="23">
        <f>IF(D5369="","",IF(AND(K5369&gt;0,L5369=1),"Yes","No"))</f>
        <v/>
      </c>
      <c r="N5369" s="50">
        <f>IF(D5369="","",N5269+F5369)</f>
        <v/>
      </c>
      <c r="O5369" s="49">
        <f>IF(D5369="","",IF(AND(K5369=0,K5269&gt;0),C5369,""))</f>
        <v/>
      </c>
    </row>
    <row r="5370">
      <c r="A5370" s="47">
        <f>IF(B5370="","",DATE(YEAR('Debt Inputs'!$E$2),MONTH('Debt Inputs'!$E$2)+53,1))</f>
        <v/>
      </c>
      <c r="B5370" s="18">
        <f>IF('Debt Inputs'!A70="","",'Debt Inputs'!A70)</f>
        <v/>
      </c>
      <c r="C5370" s="19">
        <f>IF(B5370="","",IFERROR(VLOOKUP(B5370,'Debt Inputs'!$A$6:$M$105,2,FALSE),""))</f>
        <v/>
      </c>
      <c r="D5370" s="48">
        <f>IF(B5370="","",K5270)</f>
        <v/>
      </c>
      <c r="E5370" s="21">
        <f>IF(B5370="","",IFERROR(VLOOKUP(B5370,'Debt Inputs'!$A$6:$M$105,5,FALSE),0))</f>
        <v/>
      </c>
      <c r="F5370" s="48">
        <f>IF(D5370="","",IFERROR(D5370*E5370/12,0))</f>
        <v/>
      </c>
      <c r="G5370" s="48">
        <f>IF(D5370="","",MIN(IFERROR(VLOOKUP(B5370,'Debt Inputs'!$A$6:$M$105,7,FALSE),0),D5370+F5370))</f>
        <v/>
      </c>
      <c r="H5370" s="48">
        <f>IF(D5370="","",IF(L5370=1,MAX(0,'Debt Inputs'!$B$2-SUM($G$5306:$G$5405)),0))</f>
        <v/>
      </c>
      <c r="I5370" s="48">
        <f>IF(D5370="","",MIN(D5370+F5370,G5370+H5370))</f>
        <v/>
      </c>
      <c r="J5370" s="48">
        <f>IF(D5370="","",MIN(D5370,MAX(0,I5370-F5370)))</f>
        <v/>
      </c>
      <c r="K5370" s="48">
        <f>IF(D5370="","",MAX(0,D5370+F5370-I5370))</f>
        <v/>
      </c>
      <c r="L5370" s="18">
        <f>IF(D5370="","",IF(D5370&lt;=0,"",1+COUNTIFS($D$5306:$D$5405,"&gt;0",$E$5306:$E$5405,"&gt;"&amp;E5370)))</f>
        <v/>
      </c>
      <c r="M5370" s="18">
        <f>IF(D5370="","",IF(AND(K5370&gt;0,L5370=1),"Yes","No"))</f>
        <v/>
      </c>
      <c r="N5370" s="48">
        <f>IF(D5370="","",N5270+F5370)</f>
        <v/>
      </c>
      <c r="O5370" s="47">
        <f>IF(D5370="","",IF(AND(K5370=0,K5270&gt;0),C5370,""))</f>
        <v/>
      </c>
    </row>
    <row r="5371">
      <c r="A5371" s="49">
        <f>IF(B5371="","",DATE(YEAR('Debt Inputs'!$E$2),MONTH('Debt Inputs'!$E$2)+53,1))</f>
        <v/>
      </c>
      <c r="B5371" s="23">
        <f>IF('Debt Inputs'!A71="","",'Debt Inputs'!A71)</f>
        <v/>
      </c>
      <c r="C5371" s="24">
        <f>IF(B5371="","",IFERROR(VLOOKUP(B5371,'Debt Inputs'!$A$6:$M$105,2,FALSE),""))</f>
        <v/>
      </c>
      <c r="D5371" s="50">
        <f>IF(B5371="","",K5271)</f>
        <v/>
      </c>
      <c r="E5371" s="26">
        <f>IF(B5371="","",IFERROR(VLOOKUP(B5371,'Debt Inputs'!$A$6:$M$105,5,FALSE),0))</f>
        <v/>
      </c>
      <c r="F5371" s="50">
        <f>IF(D5371="","",IFERROR(D5371*E5371/12,0))</f>
        <v/>
      </c>
      <c r="G5371" s="50">
        <f>IF(D5371="","",MIN(IFERROR(VLOOKUP(B5371,'Debt Inputs'!$A$6:$M$105,7,FALSE),0),D5371+F5371))</f>
        <v/>
      </c>
      <c r="H5371" s="50">
        <f>IF(D5371="","",IF(L5371=1,MAX(0,'Debt Inputs'!$B$2-SUM($G$5306:$G$5405)),0))</f>
        <v/>
      </c>
      <c r="I5371" s="50">
        <f>IF(D5371="","",MIN(D5371+F5371,G5371+H5371))</f>
        <v/>
      </c>
      <c r="J5371" s="50">
        <f>IF(D5371="","",MIN(D5371,MAX(0,I5371-F5371)))</f>
        <v/>
      </c>
      <c r="K5371" s="50">
        <f>IF(D5371="","",MAX(0,D5371+F5371-I5371))</f>
        <v/>
      </c>
      <c r="L5371" s="23">
        <f>IF(D5371="","",IF(D5371&lt;=0,"",1+COUNTIFS($D$5306:$D$5405,"&gt;0",$E$5306:$E$5405,"&gt;"&amp;E5371)))</f>
        <v/>
      </c>
      <c r="M5371" s="23">
        <f>IF(D5371="","",IF(AND(K5371&gt;0,L5371=1),"Yes","No"))</f>
        <v/>
      </c>
      <c r="N5371" s="50">
        <f>IF(D5371="","",N5271+F5371)</f>
        <v/>
      </c>
      <c r="O5371" s="49">
        <f>IF(D5371="","",IF(AND(K5371=0,K5271&gt;0),C5371,""))</f>
        <v/>
      </c>
    </row>
    <row r="5372">
      <c r="A5372" s="47">
        <f>IF(B5372="","",DATE(YEAR('Debt Inputs'!$E$2),MONTH('Debt Inputs'!$E$2)+53,1))</f>
        <v/>
      </c>
      <c r="B5372" s="18">
        <f>IF('Debt Inputs'!A72="","",'Debt Inputs'!A72)</f>
        <v/>
      </c>
      <c r="C5372" s="19">
        <f>IF(B5372="","",IFERROR(VLOOKUP(B5372,'Debt Inputs'!$A$6:$M$105,2,FALSE),""))</f>
        <v/>
      </c>
      <c r="D5372" s="48">
        <f>IF(B5372="","",K5272)</f>
        <v/>
      </c>
      <c r="E5372" s="21">
        <f>IF(B5372="","",IFERROR(VLOOKUP(B5372,'Debt Inputs'!$A$6:$M$105,5,FALSE),0))</f>
        <v/>
      </c>
      <c r="F5372" s="48">
        <f>IF(D5372="","",IFERROR(D5372*E5372/12,0))</f>
        <v/>
      </c>
      <c r="G5372" s="48">
        <f>IF(D5372="","",MIN(IFERROR(VLOOKUP(B5372,'Debt Inputs'!$A$6:$M$105,7,FALSE),0),D5372+F5372))</f>
        <v/>
      </c>
      <c r="H5372" s="48">
        <f>IF(D5372="","",IF(L5372=1,MAX(0,'Debt Inputs'!$B$2-SUM($G$5306:$G$5405)),0))</f>
        <v/>
      </c>
      <c r="I5372" s="48">
        <f>IF(D5372="","",MIN(D5372+F5372,G5372+H5372))</f>
        <v/>
      </c>
      <c r="J5372" s="48">
        <f>IF(D5372="","",MIN(D5372,MAX(0,I5372-F5372)))</f>
        <v/>
      </c>
      <c r="K5372" s="48">
        <f>IF(D5372="","",MAX(0,D5372+F5372-I5372))</f>
        <v/>
      </c>
      <c r="L5372" s="18">
        <f>IF(D5372="","",IF(D5372&lt;=0,"",1+COUNTIFS($D$5306:$D$5405,"&gt;0",$E$5306:$E$5405,"&gt;"&amp;E5372)))</f>
        <v/>
      </c>
      <c r="M5372" s="18">
        <f>IF(D5372="","",IF(AND(K5372&gt;0,L5372=1),"Yes","No"))</f>
        <v/>
      </c>
      <c r="N5372" s="48">
        <f>IF(D5372="","",N5272+F5372)</f>
        <v/>
      </c>
      <c r="O5372" s="47">
        <f>IF(D5372="","",IF(AND(K5372=0,K5272&gt;0),C5372,""))</f>
        <v/>
      </c>
    </row>
    <row r="5373">
      <c r="A5373" s="49">
        <f>IF(B5373="","",DATE(YEAR('Debt Inputs'!$E$2),MONTH('Debt Inputs'!$E$2)+53,1))</f>
        <v/>
      </c>
      <c r="B5373" s="23">
        <f>IF('Debt Inputs'!A73="","",'Debt Inputs'!A73)</f>
        <v/>
      </c>
      <c r="C5373" s="24">
        <f>IF(B5373="","",IFERROR(VLOOKUP(B5373,'Debt Inputs'!$A$6:$M$105,2,FALSE),""))</f>
        <v/>
      </c>
      <c r="D5373" s="50">
        <f>IF(B5373="","",K5273)</f>
        <v/>
      </c>
      <c r="E5373" s="26">
        <f>IF(B5373="","",IFERROR(VLOOKUP(B5373,'Debt Inputs'!$A$6:$M$105,5,FALSE),0))</f>
        <v/>
      </c>
      <c r="F5373" s="50">
        <f>IF(D5373="","",IFERROR(D5373*E5373/12,0))</f>
        <v/>
      </c>
      <c r="G5373" s="50">
        <f>IF(D5373="","",MIN(IFERROR(VLOOKUP(B5373,'Debt Inputs'!$A$6:$M$105,7,FALSE),0),D5373+F5373))</f>
        <v/>
      </c>
      <c r="H5373" s="50">
        <f>IF(D5373="","",IF(L5373=1,MAX(0,'Debt Inputs'!$B$2-SUM($G$5306:$G$5405)),0))</f>
        <v/>
      </c>
      <c r="I5373" s="50">
        <f>IF(D5373="","",MIN(D5373+F5373,G5373+H5373))</f>
        <v/>
      </c>
      <c r="J5373" s="50">
        <f>IF(D5373="","",MIN(D5373,MAX(0,I5373-F5373)))</f>
        <v/>
      </c>
      <c r="K5373" s="50">
        <f>IF(D5373="","",MAX(0,D5373+F5373-I5373))</f>
        <v/>
      </c>
      <c r="L5373" s="23">
        <f>IF(D5373="","",IF(D5373&lt;=0,"",1+COUNTIFS($D$5306:$D$5405,"&gt;0",$E$5306:$E$5405,"&gt;"&amp;E5373)))</f>
        <v/>
      </c>
      <c r="M5373" s="23">
        <f>IF(D5373="","",IF(AND(K5373&gt;0,L5373=1),"Yes","No"))</f>
        <v/>
      </c>
      <c r="N5373" s="50">
        <f>IF(D5373="","",N5273+F5373)</f>
        <v/>
      </c>
      <c r="O5373" s="49">
        <f>IF(D5373="","",IF(AND(K5373=0,K5273&gt;0),C5373,""))</f>
        <v/>
      </c>
    </row>
    <row r="5374">
      <c r="A5374" s="47">
        <f>IF(B5374="","",DATE(YEAR('Debt Inputs'!$E$2),MONTH('Debt Inputs'!$E$2)+53,1))</f>
        <v/>
      </c>
      <c r="B5374" s="18">
        <f>IF('Debt Inputs'!A74="","",'Debt Inputs'!A74)</f>
        <v/>
      </c>
      <c r="C5374" s="19">
        <f>IF(B5374="","",IFERROR(VLOOKUP(B5374,'Debt Inputs'!$A$6:$M$105,2,FALSE),""))</f>
        <v/>
      </c>
      <c r="D5374" s="48">
        <f>IF(B5374="","",K5274)</f>
        <v/>
      </c>
      <c r="E5374" s="21">
        <f>IF(B5374="","",IFERROR(VLOOKUP(B5374,'Debt Inputs'!$A$6:$M$105,5,FALSE),0))</f>
        <v/>
      </c>
      <c r="F5374" s="48">
        <f>IF(D5374="","",IFERROR(D5374*E5374/12,0))</f>
        <v/>
      </c>
      <c r="G5374" s="48">
        <f>IF(D5374="","",MIN(IFERROR(VLOOKUP(B5374,'Debt Inputs'!$A$6:$M$105,7,FALSE),0),D5374+F5374))</f>
        <v/>
      </c>
      <c r="H5374" s="48">
        <f>IF(D5374="","",IF(L5374=1,MAX(0,'Debt Inputs'!$B$2-SUM($G$5306:$G$5405)),0))</f>
        <v/>
      </c>
      <c r="I5374" s="48">
        <f>IF(D5374="","",MIN(D5374+F5374,G5374+H5374))</f>
        <v/>
      </c>
      <c r="J5374" s="48">
        <f>IF(D5374="","",MIN(D5374,MAX(0,I5374-F5374)))</f>
        <v/>
      </c>
      <c r="K5374" s="48">
        <f>IF(D5374="","",MAX(0,D5374+F5374-I5374))</f>
        <v/>
      </c>
      <c r="L5374" s="18">
        <f>IF(D5374="","",IF(D5374&lt;=0,"",1+COUNTIFS($D$5306:$D$5405,"&gt;0",$E$5306:$E$5405,"&gt;"&amp;E5374)))</f>
        <v/>
      </c>
      <c r="M5374" s="18">
        <f>IF(D5374="","",IF(AND(K5374&gt;0,L5374=1),"Yes","No"))</f>
        <v/>
      </c>
      <c r="N5374" s="48">
        <f>IF(D5374="","",N5274+F5374)</f>
        <v/>
      </c>
      <c r="O5374" s="47">
        <f>IF(D5374="","",IF(AND(K5374=0,K5274&gt;0),C5374,""))</f>
        <v/>
      </c>
    </row>
    <row r="5375">
      <c r="A5375" s="49">
        <f>IF(B5375="","",DATE(YEAR('Debt Inputs'!$E$2),MONTH('Debt Inputs'!$E$2)+53,1))</f>
        <v/>
      </c>
      <c r="B5375" s="23">
        <f>IF('Debt Inputs'!A75="","",'Debt Inputs'!A75)</f>
        <v/>
      </c>
      <c r="C5375" s="24">
        <f>IF(B5375="","",IFERROR(VLOOKUP(B5375,'Debt Inputs'!$A$6:$M$105,2,FALSE),""))</f>
        <v/>
      </c>
      <c r="D5375" s="50">
        <f>IF(B5375="","",K5275)</f>
        <v/>
      </c>
      <c r="E5375" s="26">
        <f>IF(B5375="","",IFERROR(VLOOKUP(B5375,'Debt Inputs'!$A$6:$M$105,5,FALSE),0))</f>
        <v/>
      </c>
      <c r="F5375" s="50">
        <f>IF(D5375="","",IFERROR(D5375*E5375/12,0))</f>
        <v/>
      </c>
      <c r="G5375" s="50">
        <f>IF(D5375="","",MIN(IFERROR(VLOOKUP(B5375,'Debt Inputs'!$A$6:$M$105,7,FALSE),0),D5375+F5375))</f>
        <v/>
      </c>
      <c r="H5375" s="50">
        <f>IF(D5375="","",IF(L5375=1,MAX(0,'Debt Inputs'!$B$2-SUM($G$5306:$G$5405)),0))</f>
        <v/>
      </c>
      <c r="I5375" s="50">
        <f>IF(D5375="","",MIN(D5375+F5375,G5375+H5375))</f>
        <v/>
      </c>
      <c r="J5375" s="50">
        <f>IF(D5375="","",MIN(D5375,MAX(0,I5375-F5375)))</f>
        <v/>
      </c>
      <c r="K5375" s="50">
        <f>IF(D5375="","",MAX(0,D5375+F5375-I5375))</f>
        <v/>
      </c>
      <c r="L5375" s="23">
        <f>IF(D5375="","",IF(D5375&lt;=0,"",1+COUNTIFS($D$5306:$D$5405,"&gt;0",$E$5306:$E$5405,"&gt;"&amp;E5375)))</f>
        <v/>
      </c>
      <c r="M5375" s="23">
        <f>IF(D5375="","",IF(AND(K5375&gt;0,L5375=1),"Yes","No"))</f>
        <v/>
      </c>
      <c r="N5375" s="50">
        <f>IF(D5375="","",N5275+F5375)</f>
        <v/>
      </c>
      <c r="O5375" s="49">
        <f>IF(D5375="","",IF(AND(K5375=0,K5275&gt;0),C5375,""))</f>
        <v/>
      </c>
    </row>
    <row r="5376">
      <c r="A5376" s="47">
        <f>IF(B5376="","",DATE(YEAR('Debt Inputs'!$E$2),MONTH('Debt Inputs'!$E$2)+53,1))</f>
        <v/>
      </c>
      <c r="B5376" s="18">
        <f>IF('Debt Inputs'!A76="","",'Debt Inputs'!A76)</f>
        <v/>
      </c>
      <c r="C5376" s="19">
        <f>IF(B5376="","",IFERROR(VLOOKUP(B5376,'Debt Inputs'!$A$6:$M$105,2,FALSE),""))</f>
        <v/>
      </c>
      <c r="D5376" s="48">
        <f>IF(B5376="","",K5276)</f>
        <v/>
      </c>
      <c r="E5376" s="21">
        <f>IF(B5376="","",IFERROR(VLOOKUP(B5376,'Debt Inputs'!$A$6:$M$105,5,FALSE),0))</f>
        <v/>
      </c>
      <c r="F5376" s="48">
        <f>IF(D5376="","",IFERROR(D5376*E5376/12,0))</f>
        <v/>
      </c>
      <c r="G5376" s="48">
        <f>IF(D5376="","",MIN(IFERROR(VLOOKUP(B5376,'Debt Inputs'!$A$6:$M$105,7,FALSE),0),D5376+F5376))</f>
        <v/>
      </c>
      <c r="H5376" s="48">
        <f>IF(D5376="","",IF(L5376=1,MAX(0,'Debt Inputs'!$B$2-SUM($G$5306:$G$5405)),0))</f>
        <v/>
      </c>
      <c r="I5376" s="48">
        <f>IF(D5376="","",MIN(D5376+F5376,G5376+H5376))</f>
        <v/>
      </c>
      <c r="J5376" s="48">
        <f>IF(D5376="","",MIN(D5376,MAX(0,I5376-F5376)))</f>
        <v/>
      </c>
      <c r="K5376" s="48">
        <f>IF(D5376="","",MAX(0,D5376+F5376-I5376))</f>
        <v/>
      </c>
      <c r="L5376" s="18">
        <f>IF(D5376="","",IF(D5376&lt;=0,"",1+COUNTIFS($D$5306:$D$5405,"&gt;0",$E$5306:$E$5405,"&gt;"&amp;E5376)))</f>
        <v/>
      </c>
      <c r="M5376" s="18">
        <f>IF(D5376="","",IF(AND(K5376&gt;0,L5376=1),"Yes","No"))</f>
        <v/>
      </c>
      <c r="N5376" s="48">
        <f>IF(D5376="","",N5276+F5376)</f>
        <v/>
      </c>
      <c r="O5376" s="47">
        <f>IF(D5376="","",IF(AND(K5376=0,K5276&gt;0),C5376,""))</f>
        <v/>
      </c>
    </row>
    <row r="5377">
      <c r="A5377" s="49">
        <f>IF(B5377="","",DATE(YEAR('Debt Inputs'!$E$2),MONTH('Debt Inputs'!$E$2)+53,1))</f>
        <v/>
      </c>
      <c r="B5377" s="23">
        <f>IF('Debt Inputs'!A77="","",'Debt Inputs'!A77)</f>
        <v/>
      </c>
      <c r="C5377" s="24">
        <f>IF(B5377="","",IFERROR(VLOOKUP(B5377,'Debt Inputs'!$A$6:$M$105,2,FALSE),""))</f>
        <v/>
      </c>
      <c r="D5377" s="50">
        <f>IF(B5377="","",K5277)</f>
        <v/>
      </c>
      <c r="E5377" s="26">
        <f>IF(B5377="","",IFERROR(VLOOKUP(B5377,'Debt Inputs'!$A$6:$M$105,5,FALSE),0))</f>
        <v/>
      </c>
      <c r="F5377" s="50">
        <f>IF(D5377="","",IFERROR(D5377*E5377/12,0))</f>
        <v/>
      </c>
      <c r="G5377" s="50">
        <f>IF(D5377="","",MIN(IFERROR(VLOOKUP(B5377,'Debt Inputs'!$A$6:$M$105,7,FALSE),0),D5377+F5377))</f>
        <v/>
      </c>
      <c r="H5377" s="50">
        <f>IF(D5377="","",IF(L5377=1,MAX(0,'Debt Inputs'!$B$2-SUM($G$5306:$G$5405)),0))</f>
        <v/>
      </c>
      <c r="I5377" s="50">
        <f>IF(D5377="","",MIN(D5377+F5377,G5377+H5377))</f>
        <v/>
      </c>
      <c r="J5377" s="50">
        <f>IF(D5377="","",MIN(D5377,MAX(0,I5377-F5377)))</f>
        <v/>
      </c>
      <c r="K5377" s="50">
        <f>IF(D5377="","",MAX(0,D5377+F5377-I5377))</f>
        <v/>
      </c>
      <c r="L5377" s="23">
        <f>IF(D5377="","",IF(D5377&lt;=0,"",1+COUNTIFS($D$5306:$D$5405,"&gt;0",$E$5306:$E$5405,"&gt;"&amp;E5377)))</f>
        <v/>
      </c>
      <c r="M5377" s="23">
        <f>IF(D5377="","",IF(AND(K5377&gt;0,L5377=1),"Yes","No"))</f>
        <v/>
      </c>
      <c r="N5377" s="50">
        <f>IF(D5377="","",N5277+F5377)</f>
        <v/>
      </c>
      <c r="O5377" s="49">
        <f>IF(D5377="","",IF(AND(K5377=0,K5277&gt;0),C5377,""))</f>
        <v/>
      </c>
    </row>
    <row r="5378">
      <c r="A5378" s="47">
        <f>IF(B5378="","",DATE(YEAR('Debt Inputs'!$E$2),MONTH('Debt Inputs'!$E$2)+53,1))</f>
        <v/>
      </c>
      <c r="B5378" s="18">
        <f>IF('Debt Inputs'!A78="","",'Debt Inputs'!A78)</f>
        <v/>
      </c>
      <c r="C5378" s="19">
        <f>IF(B5378="","",IFERROR(VLOOKUP(B5378,'Debt Inputs'!$A$6:$M$105,2,FALSE),""))</f>
        <v/>
      </c>
      <c r="D5378" s="48">
        <f>IF(B5378="","",K5278)</f>
        <v/>
      </c>
      <c r="E5378" s="21">
        <f>IF(B5378="","",IFERROR(VLOOKUP(B5378,'Debt Inputs'!$A$6:$M$105,5,FALSE),0))</f>
        <v/>
      </c>
      <c r="F5378" s="48">
        <f>IF(D5378="","",IFERROR(D5378*E5378/12,0))</f>
        <v/>
      </c>
      <c r="G5378" s="48">
        <f>IF(D5378="","",MIN(IFERROR(VLOOKUP(B5378,'Debt Inputs'!$A$6:$M$105,7,FALSE),0),D5378+F5378))</f>
        <v/>
      </c>
      <c r="H5378" s="48">
        <f>IF(D5378="","",IF(L5378=1,MAX(0,'Debt Inputs'!$B$2-SUM($G$5306:$G$5405)),0))</f>
        <v/>
      </c>
      <c r="I5378" s="48">
        <f>IF(D5378="","",MIN(D5378+F5378,G5378+H5378))</f>
        <v/>
      </c>
      <c r="J5378" s="48">
        <f>IF(D5378="","",MIN(D5378,MAX(0,I5378-F5378)))</f>
        <v/>
      </c>
      <c r="K5378" s="48">
        <f>IF(D5378="","",MAX(0,D5378+F5378-I5378))</f>
        <v/>
      </c>
      <c r="L5378" s="18">
        <f>IF(D5378="","",IF(D5378&lt;=0,"",1+COUNTIFS($D$5306:$D$5405,"&gt;0",$E$5306:$E$5405,"&gt;"&amp;E5378)))</f>
        <v/>
      </c>
      <c r="M5378" s="18">
        <f>IF(D5378="","",IF(AND(K5378&gt;0,L5378=1),"Yes","No"))</f>
        <v/>
      </c>
      <c r="N5378" s="48">
        <f>IF(D5378="","",N5278+F5378)</f>
        <v/>
      </c>
      <c r="O5378" s="47">
        <f>IF(D5378="","",IF(AND(K5378=0,K5278&gt;0),C5378,""))</f>
        <v/>
      </c>
    </row>
    <row r="5379">
      <c r="A5379" s="49">
        <f>IF(B5379="","",DATE(YEAR('Debt Inputs'!$E$2),MONTH('Debt Inputs'!$E$2)+53,1))</f>
        <v/>
      </c>
      <c r="B5379" s="23">
        <f>IF('Debt Inputs'!A79="","",'Debt Inputs'!A79)</f>
        <v/>
      </c>
      <c r="C5379" s="24">
        <f>IF(B5379="","",IFERROR(VLOOKUP(B5379,'Debt Inputs'!$A$6:$M$105,2,FALSE),""))</f>
        <v/>
      </c>
      <c r="D5379" s="50">
        <f>IF(B5379="","",K5279)</f>
        <v/>
      </c>
      <c r="E5379" s="26">
        <f>IF(B5379="","",IFERROR(VLOOKUP(B5379,'Debt Inputs'!$A$6:$M$105,5,FALSE),0))</f>
        <v/>
      </c>
      <c r="F5379" s="50">
        <f>IF(D5379="","",IFERROR(D5379*E5379/12,0))</f>
        <v/>
      </c>
      <c r="G5379" s="50">
        <f>IF(D5379="","",MIN(IFERROR(VLOOKUP(B5379,'Debt Inputs'!$A$6:$M$105,7,FALSE),0),D5379+F5379))</f>
        <v/>
      </c>
      <c r="H5379" s="50">
        <f>IF(D5379="","",IF(L5379=1,MAX(0,'Debt Inputs'!$B$2-SUM($G$5306:$G$5405)),0))</f>
        <v/>
      </c>
      <c r="I5379" s="50">
        <f>IF(D5379="","",MIN(D5379+F5379,G5379+H5379))</f>
        <v/>
      </c>
      <c r="J5379" s="50">
        <f>IF(D5379="","",MIN(D5379,MAX(0,I5379-F5379)))</f>
        <v/>
      </c>
      <c r="K5379" s="50">
        <f>IF(D5379="","",MAX(0,D5379+F5379-I5379))</f>
        <v/>
      </c>
      <c r="L5379" s="23">
        <f>IF(D5379="","",IF(D5379&lt;=0,"",1+COUNTIFS($D$5306:$D$5405,"&gt;0",$E$5306:$E$5405,"&gt;"&amp;E5379)))</f>
        <v/>
      </c>
      <c r="M5379" s="23">
        <f>IF(D5379="","",IF(AND(K5379&gt;0,L5379=1),"Yes","No"))</f>
        <v/>
      </c>
      <c r="N5379" s="50">
        <f>IF(D5379="","",N5279+F5379)</f>
        <v/>
      </c>
      <c r="O5379" s="49">
        <f>IF(D5379="","",IF(AND(K5379=0,K5279&gt;0),C5379,""))</f>
        <v/>
      </c>
    </row>
    <row r="5380">
      <c r="A5380" s="47">
        <f>IF(B5380="","",DATE(YEAR('Debt Inputs'!$E$2),MONTH('Debt Inputs'!$E$2)+53,1))</f>
        <v/>
      </c>
      <c r="B5380" s="18">
        <f>IF('Debt Inputs'!A80="","",'Debt Inputs'!A80)</f>
        <v/>
      </c>
      <c r="C5380" s="19">
        <f>IF(B5380="","",IFERROR(VLOOKUP(B5380,'Debt Inputs'!$A$6:$M$105,2,FALSE),""))</f>
        <v/>
      </c>
      <c r="D5380" s="48">
        <f>IF(B5380="","",K5280)</f>
        <v/>
      </c>
      <c r="E5380" s="21">
        <f>IF(B5380="","",IFERROR(VLOOKUP(B5380,'Debt Inputs'!$A$6:$M$105,5,FALSE),0))</f>
        <v/>
      </c>
      <c r="F5380" s="48">
        <f>IF(D5380="","",IFERROR(D5380*E5380/12,0))</f>
        <v/>
      </c>
      <c r="G5380" s="48">
        <f>IF(D5380="","",MIN(IFERROR(VLOOKUP(B5380,'Debt Inputs'!$A$6:$M$105,7,FALSE),0),D5380+F5380))</f>
        <v/>
      </c>
      <c r="H5380" s="48">
        <f>IF(D5380="","",IF(L5380=1,MAX(0,'Debt Inputs'!$B$2-SUM($G$5306:$G$5405)),0))</f>
        <v/>
      </c>
      <c r="I5380" s="48">
        <f>IF(D5380="","",MIN(D5380+F5380,G5380+H5380))</f>
        <v/>
      </c>
      <c r="J5380" s="48">
        <f>IF(D5380="","",MIN(D5380,MAX(0,I5380-F5380)))</f>
        <v/>
      </c>
      <c r="K5380" s="48">
        <f>IF(D5380="","",MAX(0,D5380+F5380-I5380))</f>
        <v/>
      </c>
      <c r="L5380" s="18">
        <f>IF(D5380="","",IF(D5380&lt;=0,"",1+COUNTIFS($D$5306:$D$5405,"&gt;0",$E$5306:$E$5405,"&gt;"&amp;E5380)))</f>
        <v/>
      </c>
      <c r="M5380" s="18">
        <f>IF(D5380="","",IF(AND(K5380&gt;0,L5380=1),"Yes","No"))</f>
        <v/>
      </c>
      <c r="N5380" s="48">
        <f>IF(D5380="","",N5280+F5380)</f>
        <v/>
      </c>
      <c r="O5380" s="47">
        <f>IF(D5380="","",IF(AND(K5380=0,K5280&gt;0),C5380,""))</f>
        <v/>
      </c>
    </row>
    <row r="5381">
      <c r="A5381" s="49">
        <f>IF(B5381="","",DATE(YEAR('Debt Inputs'!$E$2),MONTH('Debt Inputs'!$E$2)+53,1))</f>
        <v/>
      </c>
      <c r="B5381" s="23">
        <f>IF('Debt Inputs'!A81="","",'Debt Inputs'!A81)</f>
        <v/>
      </c>
      <c r="C5381" s="24">
        <f>IF(B5381="","",IFERROR(VLOOKUP(B5381,'Debt Inputs'!$A$6:$M$105,2,FALSE),""))</f>
        <v/>
      </c>
      <c r="D5381" s="50">
        <f>IF(B5381="","",K5281)</f>
        <v/>
      </c>
      <c r="E5381" s="26">
        <f>IF(B5381="","",IFERROR(VLOOKUP(B5381,'Debt Inputs'!$A$6:$M$105,5,FALSE),0))</f>
        <v/>
      </c>
      <c r="F5381" s="50">
        <f>IF(D5381="","",IFERROR(D5381*E5381/12,0))</f>
        <v/>
      </c>
      <c r="G5381" s="50">
        <f>IF(D5381="","",MIN(IFERROR(VLOOKUP(B5381,'Debt Inputs'!$A$6:$M$105,7,FALSE),0),D5381+F5381))</f>
        <v/>
      </c>
      <c r="H5381" s="50">
        <f>IF(D5381="","",IF(L5381=1,MAX(0,'Debt Inputs'!$B$2-SUM($G$5306:$G$5405)),0))</f>
        <v/>
      </c>
      <c r="I5381" s="50">
        <f>IF(D5381="","",MIN(D5381+F5381,G5381+H5381))</f>
        <v/>
      </c>
      <c r="J5381" s="50">
        <f>IF(D5381="","",MIN(D5381,MAX(0,I5381-F5381)))</f>
        <v/>
      </c>
      <c r="K5381" s="50">
        <f>IF(D5381="","",MAX(0,D5381+F5381-I5381))</f>
        <v/>
      </c>
      <c r="L5381" s="23">
        <f>IF(D5381="","",IF(D5381&lt;=0,"",1+COUNTIFS($D$5306:$D$5405,"&gt;0",$E$5306:$E$5405,"&gt;"&amp;E5381)))</f>
        <v/>
      </c>
      <c r="M5381" s="23">
        <f>IF(D5381="","",IF(AND(K5381&gt;0,L5381=1),"Yes","No"))</f>
        <v/>
      </c>
      <c r="N5381" s="50">
        <f>IF(D5381="","",N5281+F5381)</f>
        <v/>
      </c>
      <c r="O5381" s="49">
        <f>IF(D5381="","",IF(AND(K5381=0,K5281&gt;0),C5381,""))</f>
        <v/>
      </c>
    </row>
    <row r="5382">
      <c r="A5382" s="47">
        <f>IF(B5382="","",DATE(YEAR('Debt Inputs'!$E$2),MONTH('Debt Inputs'!$E$2)+53,1))</f>
        <v/>
      </c>
      <c r="B5382" s="18">
        <f>IF('Debt Inputs'!A82="","",'Debt Inputs'!A82)</f>
        <v/>
      </c>
      <c r="C5382" s="19">
        <f>IF(B5382="","",IFERROR(VLOOKUP(B5382,'Debt Inputs'!$A$6:$M$105,2,FALSE),""))</f>
        <v/>
      </c>
      <c r="D5382" s="48">
        <f>IF(B5382="","",K5282)</f>
        <v/>
      </c>
      <c r="E5382" s="21">
        <f>IF(B5382="","",IFERROR(VLOOKUP(B5382,'Debt Inputs'!$A$6:$M$105,5,FALSE),0))</f>
        <v/>
      </c>
      <c r="F5382" s="48">
        <f>IF(D5382="","",IFERROR(D5382*E5382/12,0))</f>
        <v/>
      </c>
      <c r="G5382" s="48">
        <f>IF(D5382="","",MIN(IFERROR(VLOOKUP(B5382,'Debt Inputs'!$A$6:$M$105,7,FALSE),0),D5382+F5382))</f>
        <v/>
      </c>
      <c r="H5382" s="48">
        <f>IF(D5382="","",IF(L5382=1,MAX(0,'Debt Inputs'!$B$2-SUM($G$5306:$G$5405)),0))</f>
        <v/>
      </c>
      <c r="I5382" s="48">
        <f>IF(D5382="","",MIN(D5382+F5382,G5382+H5382))</f>
        <v/>
      </c>
      <c r="J5382" s="48">
        <f>IF(D5382="","",MIN(D5382,MAX(0,I5382-F5382)))</f>
        <v/>
      </c>
      <c r="K5382" s="48">
        <f>IF(D5382="","",MAX(0,D5382+F5382-I5382))</f>
        <v/>
      </c>
      <c r="L5382" s="18">
        <f>IF(D5382="","",IF(D5382&lt;=0,"",1+COUNTIFS($D$5306:$D$5405,"&gt;0",$E$5306:$E$5405,"&gt;"&amp;E5382)))</f>
        <v/>
      </c>
      <c r="M5382" s="18">
        <f>IF(D5382="","",IF(AND(K5382&gt;0,L5382=1),"Yes","No"))</f>
        <v/>
      </c>
      <c r="N5382" s="48">
        <f>IF(D5382="","",N5282+F5382)</f>
        <v/>
      </c>
      <c r="O5382" s="47">
        <f>IF(D5382="","",IF(AND(K5382=0,K5282&gt;0),C5382,""))</f>
        <v/>
      </c>
    </row>
    <row r="5383">
      <c r="A5383" s="49">
        <f>IF(B5383="","",DATE(YEAR('Debt Inputs'!$E$2),MONTH('Debt Inputs'!$E$2)+53,1))</f>
        <v/>
      </c>
      <c r="B5383" s="23">
        <f>IF('Debt Inputs'!A83="","",'Debt Inputs'!A83)</f>
        <v/>
      </c>
      <c r="C5383" s="24">
        <f>IF(B5383="","",IFERROR(VLOOKUP(B5383,'Debt Inputs'!$A$6:$M$105,2,FALSE),""))</f>
        <v/>
      </c>
      <c r="D5383" s="50">
        <f>IF(B5383="","",K5283)</f>
        <v/>
      </c>
      <c r="E5383" s="26">
        <f>IF(B5383="","",IFERROR(VLOOKUP(B5383,'Debt Inputs'!$A$6:$M$105,5,FALSE),0))</f>
        <v/>
      </c>
      <c r="F5383" s="50">
        <f>IF(D5383="","",IFERROR(D5383*E5383/12,0))</f>
        <v/>
      </c>
      <c r="G5383" s="50">
        <f>IF(D5383="","",MIN(IFERROR(VLOOKUP(B5383,'Debt Inputs'!$A$6:$M$105,7,FALSE),0),D5383+F5383))</f>
        <v/>
      </c>
      <c r="H5383" s="50">
        <f>IF(D5383="","",IF(L5383=1,MAX(0,'Debt Inputs'!$B$2-SUM($G$5306:$G$5405)),0))</f>
        <v/>
      </c>
      <c r="I5383" s="50">
        <f>IF(D5383="","",MIN(D5383+F5383,G5383+H5383))</f>
        <v/>
      </c>
      <c r="J5383" s="50">
        <f>IF(D5383="","",MIN(D5383,MAX(0,I5383-F5383)))</f>
        <v/>
      </c>
      <c r="K5383" s="50">
        <f>IF(D5383="","",MAX(0,D5383+F5383-I5383))</f>
        <v/>
      </c>
      <c r="L5383" s="23">
        <f>IF(D5383="","",IF(D5383&lt;=0,"",1+COUNTIFS($D$5306:$D$5405,"&gt;0",$E$5306:$E$5405,"&gt;"&amp;E5383)))</f>
        <v/>
      </c>
      <c r="M5383" s="23">
        <f>IF(D5383="","",IF(AND(K5383&gt;0,L5383=1),"Yes","No"))</f>
        <v/>
      </c>
      <c r="N5383" s="50">
        <f>IF(D5383="","",N5283+F5383)</f>
        <v/>
      </c>
      <c r="O5383" s="49">
        <f>IF(D5383="","",IF(AND(K5383=0,K5283&gt;0),C5383,""))</f>
        <v/>
      </c>
    </row>
    <row r="5384">
      <c r="A5384" s="47">
        <f>IF(B5384="","",DATE(YEAR('Debt Inputs'!$E$2),MONTH('Debt Inputs'!$E$2)+53,1))</f>
        <v/>
      </c>
      <c r="B5384" s="18">
        <f>IF('Debt Inputs'!A84="","",'Debt Inputs'!A84)</f>
        <v/>
      </c>
      <c r="C5384" s="19">
        <f>IF(B5384="","",IFERROR(VLOOKUP(B5384,'Debt Inputs'!$A$6:$M$105,2,FALSE),""))</f>
        <v/>
      </c>
      <c r="D5384" s="48">
        <f>IF(B5384="","",K5284)</f>
        <v/>
      </c>
      <c r="E5384" s="21">
        <f>IF(B5384="","",IFERROR(VLOOKUP(B5384,'Debt Inputs'!$A$6:$M$105,5,FALSE),0))</f>
        <v/>
      </c>
      <c r="F5384" s="48">
        <f>IF(D5384="","",IFERROR(D5384*E5384/12,0))</f>
        <v/>
      </c>
      <c r="G5384" s="48">
        <f>IF(D5384="","",MIN(IFERROR(VLOOKUP(B5384,'Debt Inputs'!$A$6:$M$105,7,FALSE),0),D5384+F5384))</f>
        <v/>
      </c>
      <c r="H5384" s="48">
        <f>IF(D5384="","",IF(L5384=1,MAX(0,'Debt Inputs'!$B$2-SUM($G$5306:$G$5405)),0))</f>
        <v/>
      </c>
      <c r="I5384" s="48">
        <f>IF(D5384="","",MIN(D5384+F5384,G5384+H5384))</f>
        <v/>
      </c>
      <c r="J5384" s="48">
        <f>IF(D5384="","",MIN(D5384,MAX(0,I5384-F5384)))</f>
        <v/>
      </c>
      <c r="K5384" s="48">
        <f>IF(D5384="","",MAX(0,D5384+F5384-I5384))</f>
        <v/>
      </c>
      <c r="L5384" s="18">
        <f>IF(D5384="","",IF(D5384&lt;=0,"",1+COUNTIFS($D$5306:$D$5405,"&gt;0",$E$5306:$E$5405,"&gt;"&amp;E5384)))</f>
        <v/>
      </c>
      <c r="M5384" s="18">
        <f>IF(D5384="","",IF(AND(K5384&gt;0,L5384=1),"Yes","No"))</f>
        <v/>
      </c>
      <c r="N5384" s="48">
        <f>IF(D5384="","",N5284+F5384)</f>
        <v/>
      </c>
      <c r="O5384" s="47">
        <f>IF(D5384="","",IF(AND(K5384=0,K5284&gt;0),C5384,""))</f>
        <v/>
      </c>
    </row>
    <row r="5385">
      <c r="A5385" s="49">
        <f>IF(B5385="","",DATE(YEAR('Debt Inputs'!$E$2),MONTH('Debt Inputs'!$E$2)+53,1))</f>
        <v/>
      </c>
      <c r="B5385" s="23">
        <f>IF('Debt Inputs'!A85="","",'Debt Inputs'!A85)</f>
        <v/>
      </c>
      <c r="C5385" s="24">
        <f>IF(B5385="","",IFERROR(VLOOKUP(B5385,'Debt Inputs'!$A$6:$M$105,2,FALSE),""))</f>
        <v/>
      </c>
      <c r="D5385" s="50">
        <f>IF(B5385="","",K5285)</f>
        <v/>
      </c>
      <c r="E5385" s="26">
        <f>IF(B5385="","",IFERROR(VLOOKUP(B5385,'Debt Inputs'!$A$6:$M$105,5,FALSE),0))</f>
        <v/>
      </c>
      <c r="F5385" s="50">
        <f>IF(D5385="","",IFERROR(D5385*E5385/12,0))</f>
        <v/>
      </c>
      <c r="G5385" s="50">
        <f>IF(D5385="","",MIN(IFERROR(VLOOKUP(B5385,'Debt Inputs'!$A$6:$M$105,7,FALSE),0),D5385+F5385))</f>
        <v/>
      </c>
      <c r="H5385" s="50">
        <f>IF(D5385="","",IF(L5385=1,MAX(0,'Debt Inputs'!$B$2-SUM($G$5306:$G$5405)),0))</f>
        <v/>
      </c>
      <c r="I5385" s="50">
        <f>IF(D5385="","",MIN(D5385+F5385,G5385+H5385))</f>
        <v/>
      </c>
      <c r="J5385" s="50">
        <f>IF(D5385="","",MIN(D5385,MAX(0,I5385-F5385)))</f>
        <v/>
      </c>
      <c r="K5385" s="50">
        <f>IF(D5385="","",MAX(0,D5385+F5385-I5385))</f>
        <v/>
      </c>
      <c r="L5385" s="23">
        <f>IF(D5385="","",IF(D5385&lt;=0,"",1+COUNTIFS($D$5306:$D$5405,"&gt;0",$E$5306:$E$5405,"&gt;"&amp;E5385)))</f>
        <v/>
      </c>
      <c r="M5385" s="23">
        <f>IF(D5385="","",IF(AND(K5385&gt;0,L5385=1),"Yes","No"))</f>
        <v/>
      </c>
      <c r="N5385" s="50">
        <f>IF(D5385="","",N5285+F5385)</f>
        <v/>
      </c>
      <c r="O5385" s="49">
        <f>IF(D5385="","",IF(AND(K5385=0,K5285&gt;0),C5385,""))</f>
        <v/>
      </c>
    </row>
    <row r="5386">
      <c r="A5386" s="47">
        <f>IF(B5386="","",DATE(YEAR('Debt Inputs'!$E$2),MONTH('Debt Inputs'!$E$2)+53,1))</f>
        <v/>
      </c>
      <c r="B5386" s="18">
        <f>IF('Debt Inputs'!A86="","",'Debt Inputs'!A86)</f>
        <v/>
      </c>
      <c r="C5386" s="19">
        <f>IF(B5386="","",IFERROR(VLOOKUP(B5386,'Debt Inputs'!$A$6:$M$105,2,FALSE),""))</f>
        <v/>
      </c>
      <c r="D5386" s="48">
        <f>IF(B5386="","",K5286)</f>
        <v/>
      </c>
      <c r="E5386" s="21">
        <f>IF(B5386="","",IFERROR(VLOOKUP(B5386,'Debt Inputs'!$A$6:$M$105,5,FALSE),0))</f>
        <v/>
      </c>
      <c r="F5386" s="48">
        <f>IF(D5386="","",IFERROR(D5386*E5386/12,0))</f>
        <v/>
      </c>
      <c r="G5386" s="48">
        <f>IF(D5386="","",MIN(IFERROR(VLOOKUP(B5386,'Debt Inputs'!$A$6:$M$105,7,FALSE),0),D5386+F5386))</f>
        <v/>
      </c>
      <c r="H5386" s="48">
        <f>IF(D5386="","",IF(L5386=1,MAX(0,'Debt Inputs'!$B$2-SUM($G$5306:$G$5405)),0))</f>
        <v/>
      </c>
      <c r="I5386" s="48">
        <f>IF(D5386="","",MIN(D5386+F5386,G5386+H5386))</f>
        <v/>
      </c>
      <c r="J5386" s="48">
        <f>IF(D5386="","",MIN(D5386,MAX(0,I5386-F5386)))</f>
        <v/>
      </c>
      <c r="K5386" s="48">
        <f>IF(D5386="","",MAX(0,D5386+F5386-I5386))</f>
        <v/>
      </c>
      <c r="L5386" s="18">
        <f>IF(D5386="","",IF(D5386&lt;=0,"",1+COUNTIFS($D$5306:$D$5405,"&gt;0",$E$5306:$E$5405,"&gt;"&amp;E5386)))</f>
        <v/>
      </c>
      <c r="M5386" s="18">
        <f>IF(D5386="","",IF(AND(K5386&gt;0,L5386=1),"Yes","No"))</f>
        <v/>
      </c>
      <c r="N5386" s="48">
        <f>IF(D5386="","",N5286+F5386)</f>
        <v/>
      </c>
      <c r="O5386" s="47">
        <f>IF(D5386="","",IF(AND(K5386=0,K5286&gt;0),C5386,""))</f>
        <v/>
      </c>
    </row>
    <row r="5387">
      <c r="A5387" s="49">
        <f>IF(B5387="","",DATE(YEAR('Debt Inputs'!$E$2),MONTH('Debt Inputs'!$E$2)+53,1))</f>
        <v/>
      </c>
      <c r="B5387" s="23">
        <f>IF('Debt Inputs'!A87="","",'Debt Inputs'!A87)</f>
        <v/>
      </c>
      <c r="C5387" s="24">
        <f>IF(B5387="","",IFERROR(VLOOKUP(B5387,'Debt Inputs'!$A$6:$M$105,2,FALSE),""))</f>
        <v/>
      </c>
      <c r="D5387" s="50">
        <f>IF(B5387="","",K5287)</f>
        <v/>
      </c>
      <c r="E5387" s="26">
        <f>IF(B5387="","",IFERROR(VLOOKUP(B5387,'Debt Inputs'!$A$6:$M$105,5,FALSE),0))</f>
        <v/>
      </c>
      <c r="F5387" s="50">
        <f>IF(D5387="","",IFERROR(D5387*E5387/12,0))</f>
        <v/>
      </c>
      <c r="G5387" s="50">
        <f>IF(D5387="","",MIN(IFERROR(VLOOKUP(B5387,'Debt Inputs'!$A$6:$M$105,7,FALSE),0),D5387+F5387))</f>
        <v/>
      </c>
      <c r="H5387" s="50">
        <f>IF(D5387="","",IF(L5387=1,MAX(0,'Debt Inputs'!$B$2-SUM($G$5306:$G$5405)),0))</f>
        <v/>
      </c>
      <c r="I5387" s="50">
        <f>IF(D5387="","",MIN(D5387+F5387,G5387+H5387))</f>
        <v/>
      </c>
      <c r="J5387" s="50">
        <f>IF(D5387="","",MIN(D5387,MAX(0,I5387-F5387)))</f>
        <v/>
      </c>
      <c r="K5387" s="50">
        <f>IF(D5387="","",MAX(0,D5387+F5387-I5387))</f>
        <v/>
      </c>
      <c r="L5387" s="23">
        <f>IF(D5387="","",IF(D5387&lt;=0,"",1+COUNTIFS($D$5306:$D$5405,"&gt;0",$E$5306:$E$5405,"&gt;"&amp;E5387)))</f>
        <v/>
      </c>
      <c r="M5387" s="23">
        <f>IF(D5387="","",IF(AND(K5387&gt;0,L5387=1),"Yes","No"))</f>
        <v/>
      </c>
      <c r="N5387" s="50">
        <f>IF(D5387="","",N5287+F5387)</f>
        <v/>
      </c>
      <c r="O5387" s="49">
        <f>IF(D5387="","",IF(AND(K5387=0,K5287&gt;0),C5387,""))</f>
        <v/>
      </c>
    </row>
    <row r="5388">
      <c r="A5388" s="47">
        <f>IF(B5388="","",DATE(YEAR('Debt Inputs'!$E$2),MONTH('Debt Inputs'!$E$2)+53,1))</f>
        <v/>
      </c>
      <c r="B5388" s="18">
        <f>IF('Debt Inputs'!A88="","",'Debt Inputs'!A88)</f>
        <v/>
      </c>
      <c r="C5388" s="19">
        <f>IF(B5388="","",IFERROR(VLOOKUP(B5388,'Debt Inputs'!$A$6:$M$105,2,FALSE),""))</f>
        <v/>
      </c>
      <c r="D5388" s="48">
        <f>IF(B5388="","",K5288)</f>
        <v/>
      </c>
      <c r="E5388" s="21">
        <f>IF(B5388="","",IFERROR(VLOOKUP(B5388,'Debt Inputs'!$A$6:$M$105,5,FALSE),0))</f>
        <v/>
      </c>
      <c r="F5388" s="48">
        <f>IF(D5388="","",IFERROR(D5388*E5388/12,0))</f>
        <v/>
      </c>
      <c r="G5388" s="48">
        <f>IF(D5388="","",MIN(IFERROR(VLOOKUP(B5388,'Debt Inputs'!$A$6:$M$105,7,FALSE),0),D5388+F5388))</f>
        <v/>
      </c>
      <c r="H5388" s="48">
        <f>IF(D5388="","",IF(L5388=1,MAX(0,'Debt Inputs'!$B$2-SUM($G$5306:$G$5405)),0))</f>
        <v/>
      </c>
      <c r="I5388" s="48">
        <f>IF(D5388="","",MIN(D5388+F5388,G5388+H5388))</f>
        <v/>
      </c>
      <c r="J5388" s="48">
        <f>IF(D5388="","",MIN(D5388,MAX(0,I5388-F5388)))</f>
        <v/>
      </c>
      <c r="K5388" s="48">
        <f>IF(D5388="","",MAX(0,D5388+F5388-I5388))</f>
        <v/>
      </c>
      <c r="L5388" s="18">
        <f>IF(D5388="","",IF(D5388&lt;=0,"",1+COUNTIFS($D$5306:$D$5405,"&gt;0",$E$5306:$E$5405,"&gt;"&amp;E5388)))</f>
        <v/>
      </c>
      <c r="M5388" s="18">
        <f>IF(D5388="","",IF(AND(K5388&gt;0,L5388=1),"Yes","No"))</f>
        <v/>
      </c>
      <c r="N5388" s="48">
        <f>IF(D5388="","",N5288+F5388)</f>
        <v/>
      </c>
      <c r="O5388" s="47">
        <f>IF(D5388="","",IF(AND(K5388=0,K5288&gt;0),C5388,""))</f>
        <v/>
      </c>
    </row>
    <row r="5389">
      <c r="A5389" s="49">
        <f>IF(B5389="","",DATE(YEAR('Debt Inputs'!$E$2),MONTH('Debt Inputs'!$E$2)+53,1))</f>
        <v/>
      </c>
      <c r="B5389" s="23">
        <f>IF('Debt Inputs'!A89="","",'Debt Inputs'!A89)</f>
        <v/>
      </c>
      <c r="C5389" s="24">
        <f>IF(B5389="","",IFERROR(VLOOKUP(B5389,'Debt Inputs'!$A$6:$M$105,2,FALSE),""))</f>
        <v/>
      </c>
      <c r="D5389" s="50">
        <f>IF(B5389="","",K5289)</f>
        <v/>
      </c>
      <c r="E5389" s="26">
        <f>IF(B5389="","",IFERROR(VLOOKUP(B5389,'Debt Inputs'!$A$6:$M$105,5,FALSE),0))</f>
        <v/>
      </c>
      <c r="F5389" s="50">
        <f>IF(D5389="","",IFERROR(D5389*E5389/12,0))</f>
        <v/>
      </c>
      <c r="G5389" s="50">
        <f>IF(D5389="","",MIN(IFERROR(VLOOKUP(B5389,'Debt Inputs'!$A$6:$M$105,7,FALSE),0),D5389+F5389))</f>
        <v/>
      </c>
      <c r="H5389" s="50">
        <f>IF(D5389="","",IF(L5389=1,MAX(0,'Debt Inputs'!$B$2-SUM($G$5306:$G$5405)),0))</f>
        <v/>
      </c>
      <c r="I5389" s="50">
        <f>IF(D5389="","",MIN(D5389+F5389,G5389+H5389))</f>
        <v/>
      </c>
      <c r="J5389" s="50">
        <f>IF(D5389="","",MIN(D5389,MAX(0,I5389-F5389)))</f>
        <v/>
      </c>
      <c r="K5389" s="50">
        <f>IF(D5389="","",MAX(0,D5389+F5389-I5389))</f>
        <v/>
      </c>
      <c r="L5389" s="23">
        <f>IF(D5389="","",IF(D5389&lt;=0,"",1+COUNTIFS($D$5306:$D$5405,"&gt;0",$E$5306:$E$5405,"&gt;"&amp;E5389)))</f>
        <v/>
      </c>
      <c r="M5389" s="23">
        <f>IF(D5389="","",IF(AND(K5389&gt;0,L5389=1),"Yes","No"))</f>
        <v/>
      </c>
      <c r="N5389" s="50">
        <f>IF(D5389="","",N5289+F5389)</f>
        <v/>
      </c>
      <c r="O5389" s="49">
        <f>IF(D5389="","",IF(AND(K5389=0,K5289&gt;0),C5389,""))</f>
        <v/>
      </c>
    </row>
    <row r="5390">
      <c r="A5390" s="47">
        <f>IF(B5390="","",DATE(YEAR('Debt Inputs'!$E$2),MONTH('Debt Inputs'!$E$2)+53,1))</f>
        <v/>
      </c>
      <c r="B5390" s="18">
        <f>IF('Debt Inputs'!A90="","",'Debt Inputs'!A90)</f>
        <v/>
      </c>
      <c r="C5390" s="19">
        <f>IF(B5390="","",IFERROR(VLOOKUP(B5390,'Debt Inputs'!$A$6:$M$105,2,FALSE),""))</f>
        <v/>
      </c>
      <c r="D5390" s="48">
        <f>IF(B5390="","",K5290)</f>
        <v/>
      </c>
      <c r="E5390" s="21">
        <f>IF(B5390="","",IFERROR(VLOOKUP(B5390,'Debt Inputs'!$A$6:$M$105,5,FALSE),0))</f>
        <v/>
      </c>
      <c r="F5390" s="48">
        <f>IF(D5390="","",IFERROR(D5390*E5390/12,0))</f>
        <v/>
      </c>
      <c r="G5390" s="48">
        <f>IF(D5390="","",MIN(IFERROR(VLOOKUP(B5390,'Debt Inputs'!$A$6:$M$105,7,FALSE),0),D5390+F5390))</f>
        <v/>
      </c>
      <c r="H5390" s="48">
        <f>IF(D5390="","",IF(L5390=1,MAX(0,'Debt Inputs'!$B$2-SUM($G$5306:$G$5405)),0))</f>
        <v/>
      </c>
      <c r="I5390" s="48">
        <f>IF(D5390="","",MIN(D5390+F5390,G5390+H5390))</f>
        <v/>
      </c>
      <c r="J5390" s="48">
        <f>IF(D5390="","",MIN(D5390,MAX(0,I5390-F5390)))</f>
        <v/>
      </c>
      <c r="K5390" s="48">
        <f>IF(D5390="","",MAX(0,D5390+F5390-I5390))</f>
        <v/>
      </c>
      <c r="L5390" s="18">
        <f>IF(D5390="","",IF(D5390&lt;=0,"",1+COUNTIFS($D$5306:$D$5405,"&gt;0",$E$5306:$E$5405,"&gt;"&amp;E5390)))</f>
        <v/>
      </c>
      <c r="M5390" s="18">
        <f>IF(D5390="","",IF(AND(K5390&gt;0,L5390=1),"Yes","No"))</f>
        <v/>
      </c>
      <c r="N5390" s="48">
        <f>IF(D5390="","",N5290+F5390)</f>
        <v/>
      </c>
      <c r="O5390" s="47">
        <f>IF(D5390="","",IF(AND(K5390=0,K5290&gt;0),C5390,""))</f>
        <v/>
      </c>
    </row>
    <row r="5391">
      <c r="A5391" s="49">
        <f>IF(B5391="","",DATE(YEAR('Debt Inputs'!$E$2),MONTH('Debt Inputs'!$E$2)+53,1))</f>
        <v/>
      </c>
      <c r="B5391" s="23">
        <f>IF('Debt Inputs'!A91="","",'Debt Inputs'!A91)</f>
        <v/>
      </c>
      <c r="C5391" s="24">
        <f>IF(B5391="","",IFERROR(VLOOKUP(B5391,'Debt Inputs'!$A$6:$M$105,2,FALSE),""))</f>
        <v/>
      </c>
      <c r="D5391" s="50">
        <f>IF(B5391="","",K5291)</f>
        <v/>
      </c>
      <c r="E5391" s="26">
        <f>IF(B5391="","",IFERROR(VLOOKUP(B5391,'Debt Inputs'!$A$6:$M$105,5,FALSE),0))</f>
        <v/>
      </c>
      <c r="F5391" s="50">
        <f>IF(D5391="","",IFERROR(D5391*E5391/12,0))</f>
        <v/>
      </c>
      <c r="G5391" s="50">
        <f>IF(D5391="","",MIN(IFERROR(VLOOKUP(B5391,'Debt Inputs'!$A$6:$M$105,7,FALSE),0),D5391+F5391))</f>
        <v/>
      </c>
      <c r="H5391" s="50">
        <f>IF(D5391="","",IF(L5391=1,MAX(0,'Debt Inputs'!$B$2-SUM($G$5306:$G$5405)),0))</f>
        <v/>
      </c>
      <c r="I5391" s="50">
        <f>IF(D5391="","",MIN(D5391+F5391,G5391+H5391))</f>
        <v/>
      </c>
      <c r="J5391" s="50">
        <f>IF(D5391="","",MIN(D5391,MAX(0,I5391-F5391)))</f>
        <v/>
      </c>
      <c r="K5391" s="50">
        <f>IF(D5391="","",MAX(0,D5391+F5391-I5391))</f>
        <v/>
      </c>
      <c r="L5391" s="23">
        <f>IF(D5391="","",IF(D5391&lt;=0,"",1+COUNTIFS($D$5306:$D$5405,"&gt;0",$E$5306:$E$5405,"&gt;"&amp;E5391)))</f>
        <v/>
      </c>
      <c r="M5391" s="23">
        <f>IF(D5391="","",IF(AND(K5391&gt;0,L5391=1),"Yes","No"))</f>
        <v/>
      </c>
      <c r="N5391" s="50">
        <f>IF(D5391="","",N5291+F5391)</f>
        <v/>
      </c>
      <c r="O5391" s="49">
        <f>IF(D5391="","",IF(AND(K5391=0,K5291&gt;0),C5391,""))</f>
        <v/>
      </c>
    </row>
    <row r="5392">
      <c r="A5392" s="47">
        <f>IF(B5392="","",DATE(YEAR('Debt Inputs'!$E$2),MONTH('Debt Inputs'!$E$2)+53,1))</f>
        <v/>
      </c>
      <c r="B5392" s="18">
        <f>IF('Debt Inputs'!A92="","",'Debt Inputs'!A92)</f>
        <v/>
      </c>
      <c r="C5392" s="19">
        <f>IF(B5392="","",IFERROR(VLOOKUP(B5392,'Debt Inputs'!$A$6:$M$105,2,FALSE),""))</f>
        <v/>
      </c>
      <c r="D5392" s="48">
        <f>IF(B5392="","",K5292)</f>
        <v/>
      </c>
      <c r="E5392" s="21">
        <f>IF(B5392="","",IFERROR(VLOOKUP(B5392,'Debt Inputs'!$A$6:$M$105,5,FALSE),0))</f>
        <v/>
      </c>
      <c r="F5392" s="48">
        <f>IF(D5392="","",IFERROR(D5392*E5392/12,0))</f>
        <v/>
      </c>
      <c r="G5392" s="48">
        <f>IF(D5392="","",MIN(IFERROR(VLOOKUP(B5392,'Debt Inputs'!$A$6:$M$105,7,FALSE),0),D5392+F5392))</f>
        <v/>
      </c>
      <c r="H5392" s="48">
        <f>IF(D5392="","",IF(L5392=1,MAX(0,'Debt Inputs'!$B$2-SUM($G$5306:$G$5405)),0))</f>
        <v/>
      </c>
      <c r="I5392" s="48">
        <f>IF(D5392="","",MIN(D5392+F5392,G5392+H5392))</f>
        <v/>
      </c>
      <c r="J5392" s="48">
        <f>IF(D5392="","",MIN(D5392,MAX(0,I5392-F5392)))</f>
        <v/>
      </c>
      <c r="K5392" s="48">
        <f>IF(D5392="","",MAX(0,D5392+F5392-I5392))</f>
        <v/>
      </c>
      <c r="L5392" s="18">
        <f>IF(D5392="","",IF(D5392&lt;=0,"",1+COUNTIFS($D$5306:$D$5405,"&gt;0",$E$5306:$E$5405,"&gt;"&amp;E5392)))</f>
        <v/>
      </c>
      <c r="M5392" s="18">
        <f>IF(D5392="","",IF(AND(K5392&gt;0,L5392=1),"Yes","No"))</f>
        <v/>
      </c>
      <c r="N5392" s="48">
        <f>IF(D5392="","",N5292+F5392)</f>
        <v/>
      </c>
      <c r="O5392" s="47">
        <f>IF(D5392="","",IF(AND(K5392=0,K5292&gt;0),C5392,""))</f>
        <v/>
      </c>
    </row>
    <row r="5393">
      <c r="A5393" s="49">
        <f>IF(B5393="","",DATE(YEAR('Debt Inputs'!$E$2),MONTH('Debt Inputs'!$E$2)+53,1))</f>
        <v/>
      </c>
      <c r="B5393" s="23">
        <f>IF('Debt Inputs'!A93="","",'Debt Inputs'!A93)</f>
        <v/>
      </c>
      <c r="C5393" s="24">
        <f>IF(B5393="","",IFERROR(VLOOKUP(B5393,'Debt Inputs'!$A$6:$M$105,2,FALSE),""))</f>
        <v/>
      </c>
      <c r="D5393" s="50">
        <f>IF(B5393="","",K5293)</f>
        <v/>
      </c>
      <c r="E5393" s="26">
        <f>IF(B5393="","",IFERROR(VLOOKUP(B5393,'Debt Inputs'!$A$6:$M$105,5,FALSE),0))</f>
        <v/>
      </c>
      <c r="F5393" s="50">
        <f>IF(D5393="","",IFERROR(D5393*E5393/12,0))</f>
        <v/>
      </c>
      <c r="G5393" s="50">
        <f>IF(D5393="","",MIN(IFERROR(VLOOKUP(B5393,'Debt Inputs'!$A$6:$M$105,7,FALSE),0),D5393+F5393))</f>
        <v/>
      </c>
      <c r="H5393" s="50">
        <f>IF(D5393="","",IF(L5393=1,MAX(0,'Debt Inputs'!$B$2-SUM($G$5306:$G$5405)),0))</f>
        <v/>
      </c>
      <c r="I5393" s="50">
        <f>IF(D5393="","",MIN(D5393+F5393,G5393+H5393))</f>
        <v/>
      </c>
      <c r="J5393" s="50">
        <f>IF(D5393="","",MIN(D5393,MAX(0,I5393-F5393)))</f>
        <v/>
      </c>
      <c r="K5393" s="50">
        <f>IF(D5393="","",MAX(0,D5393+F5393-I5393))</f>
        <v/>
      </c>
      <c r="L5393" s="23">
        <f>IF(D5393="","",IF(D5393&lt;=0,"",1+COUNTIFS($D$5306:$D$5405,"&gt;0",$E$5306:$E$5405,"&gt;"&amp;E5393)))</f>
        <v/>
      </c>
      <c r="M5393" s="23">
        <f>IF(D5393="","",IF(AND(K5393&gt;0,L5393=1),"Yes","No"))</f>
        <v/>
      </c>
      <c r="N5393" s="50">
        <f>IF(D5393="","",N5293+F5393)</f>
        <v/>
      </c>
      <c r="O5393" s="49">
        <f>IF(D5393="","",IF(AND(K5393=0,K5293&gt;0),C5393,""))</f>
        <v/>
      </c>
    </row>
    <row r="5394">
      <c r="A5394" s="47">
        <f>IF(B5394="","",DATE(YEAR('Debt Inputs'!$E$2),MONTH('Debt Inputs'!$E$2)+53,1))</f>
        <v/>
      </c>
      <c r="B5394" s="18">
        <f>IF('Debt Inputs'!A94="","",'Debt Inputs'!A94)</f>
        <v/>
      </c>
      <c r="C5394" s="19">
        <f>IF(B5394="","",IFERROR(VLOOKUP(B5394,'Debt Inputs'!$A$6:$M$105,2,FALSE),""))</f>
        <v/>
      </c>
      <c r="D5394" s="48">
        <f>IF(B5394="","",K5294)</f>
        <v/>
      </c>
      <c r="E5394" s="21">
        <f>IF(B5394="","",IFERROR(VLOOKUP(B5394,'Debt Inputs'!$A$6:$M$105,5,FALSE),0))</f>
        <v/>
      </c>
      <c r="F5394" s="48">
        <f>IF(D5394="","",IFERROR(D5394*E5394/12,0))</f>
        <v/>
      </c>
      <c r="G5394" s="48">
        <f>IF(D5394="","",MIN(IFERROR(VLOOKUP(B5394,'Debt Inputs'!$A$6:$M$105,7,FALSE),0),D5394+F5394))</f>
        <v/>
      </c>
      <c r="H5394" s="48">
        <f>IF(D5394="","",IF(L5394=1,MAX(0,'Debt Inputs'!$B$2-SUM($G$5306:$G$5405)),0))</f>
        <v/>
      </c>
      <c r="I5394" s="48">
        <f>IF(D5394="","",MIN(D5394+F5394,G5394+H5394))</f>
        <v/>
      </c>
      <c r="J5394" s="48">
        <f>IF(D5394="","",MIN(D5394,MAX(0,I5394-F5394)))</f>
        <v/>
      </c>
      <c r="K5394" s="48">
        <f>IF(D5394="","",MAX(0,D5394+F5394-I5394))</f>
        <v/>
      </c>
      <c r="L5394" s="18">
        <f>IF(D5394="","",IF(D5394&lt;=0,"",1+COUNTIFS($D$5306:$D$5405,"&gt;0",$E$5306:$E$5405,"&gt;"&amp;E5394)))</f>
        <v/>
      </c>
      <c r="M5394" s="18">
        <f>IF(D5394="","",IF(AND(K5394&gt;0,L5394=1),"Yes","No"))</f>
        <v/>
      </c>
      <c r="N5394" s="48">
        <f>IF(D5394="","",N5294+F5394)</f>
        <v/>
      </c>
      <c r="O5394" s="47">
        <f>IF(D5394="","",IF(AND(K5394=0,K5294&gt;0),C5394,""))</f>
        <v/>
      </c>
    </row>
    <row r="5395">
      <c r="A5395" s="49">
        <f>IF(B5395="","",DATE(YEAR('Debt Inputs'!$E$2),MONTH('Debt Inputs'!$E$2)+53,1))</f>
        <v/>
      </c>
      <c r="B5395" s="23">
        <f>IF('Debt Inputs'!A95="","",'Debt Inputs'!A95)</f>
        <v/>
      </c>
      <c r="C5395" s="24">
        <f>IF(B5395="","",IFERROR(VLOOKUP(B5395,'Debt Inputs'!$A$6:$M$105,2,FALSE),""))</f>
        <v/>
      </c>
      <c r="D5395" s="50">
        <f>IF(B5395="","",K5295)</f>
        <v/>
      </c>
      <c r="E5395" s="26">
        <f>IF(B5395="","",IFERROR(VLOOKUP(B5395,'Debt Inputs'!$A$6:$M$105,5,FALSE),0))</f>
        <v/>
      </c>
      <c r="F5395" s="50">
        <f>IF(D5395="","",IFERROR(D5395*E5395/12,0))</f>
        <v/>
      </c>
      <c r="G5395" s="50">
        <f>IF(D5395="","",MIN(IFERROR(VLOOKUP(B5395,'Debt Inputs'!$A$6:$M$105,7,FALSE),0),D5395+F5395))</f>
        <v/>
      </c>
      <c r="H5395" s="50">
        <f>IF(D5395="","",IF(L5395=1,MAX(0,'Debt Inputs'!$B$2-SUM($G$5306:$G$5405)),0))</f>
        <v/>
      </c>
      <c r="I5395" s="50">
        <f>IF(D5395="","",MIN(D5395+F5395,G5395+H5395))</f>
        <v/>
      </c>
      <c r="J5395" s="50">
        <f>IF(D5395="","",MIN(D5395,MAX(0,I5395-F5395)))</f>
        <v/>
      </c>
      <c r="K5395" s="50">
        <f>IF(D5395="","",MAX(0,D5395+F5395-I5395))</f>
        <v/>
      </c>
      <c r="L5395" s="23">
        <f>IF(D5395="","",IF(D5395&lt;=0,"",1+COUNTIFS($D$5306:$D$5405,"&gt;0",$E$5306:$E$5405,"&gt;"&amp;E5395)))</f>
        <v/>
      </c>
      <c r="M5395" s="23">
        <f>IF(D5395="","",IF(AND(K5395&gt;0,L5395=1),"Yes","No"))</f>
        <v/>
      </c>
      <c r="N5395" s="50">
        <f>IF(D5395="","",N5295+F5395)</f>
        <v/>
      </c>
      <c r="O5395" s="49">
        <f>IF(D5395="","",IF(AND(K5395=0,K5295&gt;0),C5395,""))</f>
        <v/>
      </c>
    </row>
    <row r="5396">
      <c r="A5396" s="47">
        <f>IF(B5396="","",DATE(YEAR('Debt Inputs'!$E$2),MONTH('Debt Inputs'!$E$2)+53,1))</f>
        <v/>
      </c>
      <c r="B5396" s="18">
        <f>IF('Debt Inputs'!A96="","",'Debt Inputs'!A96)</f>
        <v/>
      </c>
      <c r="C5396" s="19">
        <f>IF(B5396="","",IFERROR(VLOOKUP(B5396,'Debt Inputs'!$A$6:$M$105,2,FALSE),""))</f>
        <v/>
      </c>
      <c r="D5396" s="48">
        <f>IF(B5396="","",K5296)</f>
        <v/>
      </c>
      <c r="E5396" s="21">
        <f>IF(B5396="","",IFERROR(VLOOKUP(B5396,'Debt Inputs'!$A$6:$M$105,5,FALSE),0))</f>
        <v/>
      </c>
      <c r="F5396" s="48">
        <f>IF(D5396="","",IFERROR(D5396*E5396/12,0))</f>
        <v/>
      </c>
      <c r="G5396" s="48">
        <f>IF(D5396="","",MIN(IFERROR(VLOOKUP(B5396,'Debt Inputs'!$A$6:$M$105,7,FALSE),0),D5396+F5396))</f>
        <v/>
      </c>
      <c r="H5396" s="48">
        <f>IF(D5396="","",IF(L5396=1,MAX(0,'Debt Inputs'!$B$2-SUM($G$5306:$G$5405)),0))</f>
        <v/>
      </c>
      <c r="I5396" s="48">
        <f>IF(D5396="","",MIN(D5396+F5396,G5396+H5396))</f>
        <v/>
      </c>
      <c r="J5396" s="48">
        <f>IF(D5396="","",MIN(D5396,MAX(0,I5396-F5396)))</f>
        <v/>
      </c>
      <c r="K5396" s="48">
        <f>IF(D5396="","",MAX(0,D5396+F5396-I5396))</f>
        <v/>
      </c>
      <c r="L5396" s="18">
        <f>IF(D5396="","",IF(D5396&lt;=0,"",1+COUNTIFS($D$5306:$D$5405,"&gt;0",$E$5306:$E$5405,"&gt;"&amp;E5396)))</f>
        <v/>
      </c>
      <c r="M5396" s="18">
        <f>IF(D5396="","",IF(AND(K5396&gt;0,L5396=1),"Yes","No"))</f>
        <v/>
      </c>
      <c r="N5396" s="48">
        <f>IF(D5396="","",N5296+F5396)</f>
        <v/>
      </c>
      <c r="O5396" s="47">
        <f>IF(D5396="","",IF(AND(K5396=0,K5296&gt;0),C5396,""))</f>
        <v/>
      </c>
    </row>
    <row r="5397">
      <c r="A5397" s="49">
        <f>IF(B5397="","",DATE(YEAR('Debt Inputs'!$E$2),MONTH('Debt Inputs'!$E$2)+53,1))</f>
        <v/>
      </c>
      <c r="B5397" s="23">
        <f>IF('Debt Inputs'!A97="","",'Debt Inputs'!A97)</f>
        <v/>
      </c>
      <c r="C5397" s="24">
        <f>IF(B5397="","",IFERROR(VLOOKUP(B5397,'Debt Inputs'!$A$6:$M$105,2,FALSE),""))</f>
        <v/>
      </c>
      <c r="D5397" s="50">
        <f>IF(B5397="","",K5297)</f>
        <v/>
      </c>
      <c r="E5397" s="26">
        <f>IF(B5397="","",IFERROR(VLOOKUP(B5397,'Debt Inputs'!$A$6:$M$105,5,FALSE),0))</f>
        <v/>
      </c>
      <c r="F5397" s="50">
        <f>IF(D5397="","",IFERROR(D5397*E5397/12,0))</f>
        <v/>
      </c>
      <c r="G5397" s="50">
        <f>IF(D5397="","",MIN(IFERROR(VLOOKUP(B5397,'Debt Inputs'!$A$6:$M$105,7,FALSE),0),D5397+F5397))</f>
        <v/>
      </c>
      <c r="H5397" s="50">
        <f>IF(D5397="","",IF(L5397=1,MAX(0,'Debt Inputs'!$B$2-SUM($G$5306:$G$5405)),0))</f>
        <v/>
      </c>
      <c r="I5397" s="50">
        <f>IF(D5397="","",MIN(D5397+F5397,G5397+H5397))</f>
        <v/>
      </c>
      <c r="J5397" s="50">
        <f>IF(D5397="","",MIN(D5397,MAX(0,I5397-F5397)))</f>
        <v/>
      </c>
      <c r="K5397" s="50">
        <f>IF(D5397="","",MAX(0,D5397+F5397-I5397))</f>
        <v/>
      </c>
      <c r="L5397" s="23">
        <f>IF(D5397="","",IF(D5397&lt;=0,"",1+COUNTIFS($D$5306:$D$5405,"&gt;0",$E$5306:$E$5405,"&gt;"&amp;E5397)))</f>
        <v/>
      </c>
      <c r="M5397" s="23">
        <f>IF(D5397="","",IF(AND(K5397&gt;0,L5397=1),"Yes","No"))</f>
        <v/>
      </c>
      <c r="N5397" s="50">
        <f>IF(D5397="","",N5297+F5397)</f>
        <v/>
      </c>
      <c r="O5397" s="49">
        <f>IF(D5397="","",IF(AND(K5397=0,K5297&gt;0),C5397,""))</f>
        <v/>
      </c>
    </row>
    <row r="5398">
      <c r="A5398" s="47">
        <f>IF(B5398="","",DATE(YEAR('Debt Inputs'!$E$2),MONTH('Debt Inputs'!$E$2)+53,1))</f>
        <v/>
      </c>
      <c r="B5398" s="18">
        <f>IF('Debt Inputs'!A98="","",'Debt Inputs'!A98)</f>
        <v/>
      </c>
      <c r="C5398" s="19">
        <f>IF(B5398="","",IFERROR(VLOOKUP(B5398,'Debt Inputs'!$A$6:$M$105,2,FALSE),""))</f>
        <v/>
      </c>
      <c r="D5398" s="48">
        <f>IF(B5398="","",K5298)</f>
        <v/>
      </c>
      <c r="E5398" s="21">
        <f>IF(B5398="","",IFERROR(VLOOKUP(B5398,'Debt Inputs'!$A$6:$M$105,5,FALSE),0))</f>
        <v/>
      </c>
      <c r="F5398" s="48">
        <f>IF(D5398="","",IFERROR(D5398*E5398/12,0))</f>
        <v/>
      </c>
      <c r="G5398" s="48">
        <f>IF(D5398="","",MIN(IFERROR(VLOOKUP(B5398,'Debt Inputs'!$A$6:$M$105,7,FALSE),0),D5398+F5398))</f>
        <v/>
      </c>
      <c r="H5398" s="48">
        <f>IF(D5398="","",IF(L5398=1,MAX(0,'Debt Inputs'!$B$2-SUM($G$5306:$G$5405)),0))</f>
        <v/>
      </c>
      <c r="I5398" s="48">
        <f>IF(D5398="","",MIN(D5398+F5398,G5398+H5398))</f>
        <v/>
      </c>
      <c r="J5398" s="48">
        <f>IF(D5398="","",MIN(D5398,MAX(0,I5398-F5398)))</f>
        <v/>
      </c>
      <c r="K5398" s="48">
        <f>IF(D5398="","",MAX(0,D5398+F5398-I5398))</f>
        <v/>
      </c>
      <c r="L5398" s="18">
        <f>IF(D5398="","",IF(D5398&lt;=0,"",1+COUNTIFS($D$5306:$D$5405,"&gt;0",$E$5306:$E$5405,"&gt;"&amp;E5398)))</f>
        <v/>
      </c>
      <c r="M5398" s="18">
        <f>IF(D5398="","",IF(AND(K5398&gt;0,L5398=1),"Yes","No"))</f>
        <v/>
      </c>
      <c r="N5398" s="48">
        <f>IF(D5398="","",N5298+F5398)</f>
        <v/>
      </c>
      <c r="O5398" s="47">
        <f>IF(D5398="","",IF(AND(K5398=0,K5298&gt;0),C5398,""))</f>
        <v/>
      </c>
    </row>
    <row r="5399">
      <c r="A5399" s="49">
        <f>IF(B5399="","",DATE(YEAR('Debt Inputs'!$E$2),MONTH('Debt Inputs'!$E$2)+53,1))</f>
        <v/>
      </c>
      <c r="B5399" s="23">
        <f>IF('Debt Inputs'!A99="","",'Debt Inputs'!A99)</f>
        <v/>
      </c>
      <c r="C5399" s="24">
        <f>IF(B5399="","",IFERROR(VLOOKUP(B5399,'Debt Inputs'!$A$6:$M$105,2,FALSE),""))</f>
        <v/>
      </c>
      <c r="D5399" s="50">
        <f>IF(B5399="","",K5299)</f>
        <v/>
      </c>
      <c r="E5399" s="26">
        <f>IF(B5399="","",IFERROR(VLOOKUP(B5399,'Debt Inputs'!$A$6:$M$105,5,FALSE),0))</f>
        <v/>
      </c>
      <c r="F5399" s="50">
        <f>IF(D5399="","",IFERROR(D5399*E5399/12,0))</f>
        <v/>
      </c>
      <c r="G5399" s="50">
        <f>IF(D5399="","",MIN(IFERROR(VLOOKUP(B5399,'Debt Inputs'!$A$6:$M$105,7,FALSE),0),D5399+F5399))</f>
        <v/>
      </c>
      <c r="H5399" s="50">
        <f>IF(D5399="","",IF(L5399=1,MAX(0,'Debt Inputs'!$B$2-SUM($G$5306:$G$5405)),0))</f>
        <v/>
      </c>
      <c r="I5399" s="50">
        <f>IF(D5399="","",MIN(D5399+F5399,G5399+H5399))</f>
        <v/>
      </c>
      <c r="J5399" s="50">
        <f>IF(D5399="","",MIN(D5399,MAX(0,I5399-F5399)))</f>
        <v/>
      </c>
      <c r="K5399" s="50">
        <f>IF(D5399="","",MAX(0,D5399+F5399-I5399))</f>
        <v/>
      </c>
      <c r="L5399" s="23">
        <f>IF(D5399="","",IF(D5399&lt;=0,"",1+COUNTIFS($D$5306:$D$5405,"&gt;0",$E$5306:$E$5405,"&gt;"&amp;E5399)))</f>
        <v/>
      </c>
      <c r="M5399" s="23">
        <f>IF(D5399="","",IF(AND(K5399&gt;0,L5399=1),"Yes","No"))</f>
        <v/>
      </c>
      <c r="N5399" s="50">
        <f>IF(D5399="","",N5299+F5399)</f>
        <v/>
      </c>
      <c r="O5399" s="49">
        <f>IF(D5399="","",IF(AND(K5399=0,K5299&gt;0),C5399,""))</f>
        <v/>
      </c>
    </row>
    <row r="5400">
      <c r="A5400" s="47">
        <f>IF(B5400="","",DATE(YEAR('Debt Inputs'!$E$2),MONTH('Debt Inputs'!$E$2)+53,1))</f>
        <v/>
      </c>
      <c r="B5400" s="18">
        <f>IF('Debt Inputs'!A100="","",'Debt Inputs'!A100)</f>
        <v/>
      </c>
      <c r="C5400" s="19">
        <f>IF(B5400="","",IFERROR(VLOOKUP(B5400,'Debt Inputs'!$A$6:$M$105,2,FALSE),""))</f>
        <v/>
      </c>
      <c r="D5400" s="48">
        <f>IF(B5400="","",K5300)</f>
        <v/>
      </c>
      <c r="E5400" s="21">
        <f>IF(B5400="","",IFERROR(VLOOKUP(B5400,'Debt Inputs'!$A$6:$M$105,5,FALSE),0))</f>
        <v/>
      </c>
      <c r="F5400" s="48">
        <f>IF(D5400="","",IFERROR(D5400*E5400/12,0))</f>
        <v/>
      </c>
      <c r="G5400" s="48">
        <f>IF(D5400="","",MIN(IFERROR(VLOOKUP(B5400,'Debt Inputs'!$A$6:$M$105,7,FALSE),0),D5400+F5400))</f>
        <v/>
      </c>
      <c r="H5400" s="48">
        <f>IF(D5400="","",IF(L5400=1,MAX(0,'Debt Inputs'!$B$2-SUM($G$5306:$G$5405)),0))</f>
        <v/>
      </c>
      <c r="I5400" s="48">
        <f>IF(D5400="","",MIN(D5400+F5400,G5400+H5400))</f>
        <v/>
      </c>
      <c r="J5400" s="48">
        <f>IF(D5400="","",MIN(D5400,MAX(0,I5400-F5400)))</f>
        <v/>
      </c>
      <c r="K5400" s="48">
        <f>IF(D5400="","",MAX(0,D5400+F5400-I5400))</f>
        <v/>
      </c>
      <c r="L5400" s="18">
        <f>IF(D5400="","",IF(D5400&lt;=0,"",1+COUNTIFS($D$5306:$D$5405,"&gt;0",$E$5306:$E$5405,"&gt;"&amp;E5400)))</f>
        <v/>
      </c>
      <c r="M5400" s="18">
        <f>IF(D5400="","",IF(AND(K5400&gt;0,L5400=1),"Yes","No"))</f>
        <v/>
      </c>
      <c r="N5400" s="48">
        <f>IF(D5400="","",N5300+F5400)</f>
        <v/>
      </c>
      <c r="O5400" s="47">
        <f>IF(D5400="","",IF(AND(K5400=0,K5300&gt;0),C5400,""))</f>
        <v/>
      </c>
    </row>
    <row r="5401">
      <c r="A5401" s="49">
        <f>IF(B5401="","",DATE(YEAR('Debt Inputs'!$E$2),MONTH('Debt Inputs'!$E$2)+53,1))</f>
        <v/>
      </c>
      <c r="B5401" s="23">
        <f>IF('Debt Inputs'!A101="","",'Debt Inputs'!A101)</f>
        <v/>
      </c>
      <c r="C5401" s="24">
        <f>IF(B5401="","",IFERROR(VLOOKUP(B5401,'Debt Inputs'!$A$6:$M$105,2,FALSE),""))</f>
        <v/>
      </c>
      <c r="D5401" s="50">
        <f>IF(B5401="","",K5301)</f>
        <v/>
      </c>
      <c r="E5401" s="26">
        <f>IF(B5401="","",IFERROR(VLOOKUP(B5401,'Debt Inputs'!$A$6:$M$105,5,FALSE),0))</f>
        <v/>
      </c>
      <c r="F5401" s="50">
        <f>IF(D5401="","",IFERROR(D5401*E5401/12,0))</f>
        <v/>
      </c>
      <c r="G5401" s="50">
        <f>IF(D5401="","",MIN(IFERROR(VLOOKUP(B5401,'Debt Inputs'!$A$6:$M$105,7,FALSE),0),D5401+F5401))</f>
        <v/>
      </c>
      <c r="H5401" s="50">
        <f>IF(D5401="","",IF(L5401=1,MAX(0,'Debt Inputs'!$B$2-SUM($G$5306:$G$5405)),0))</f>
        <v/>
      </c>
      <c r="I5401" s="50">
        <f>IF(D5401="","",MIN(D5401+F5401,G5401+H5401))</f>
        <v/>
      </c>
      <c r="J5401" s="50">
        <f>IF(D5401="","",MIN(D5401,MAX(0,I5401-F5401)))</f>
        <v/>
      </c>
      <c r="K5401" s="50">
        <f>IF(D5401="","",MAX(0,D5401+F5401-I5401))</f>
        <v/>
      </c>
      <c r="L5401" s="23">
        <f>IF(D5401="","",IF(D5401&lt;=0,"",1+COUNTIFS($D$5306:$D$5405,"&gt;0",$E$5306:$E$5405,"&gt;"&amp;E5401)))</f>
        <v/>
      </c>
      <c r="M5401" s="23">
        <f>IF(D5401="","",IF(AND(K5401&gt;0,L5401=1),"Yes","No"))</f>
        <v/>
      </c>
      <c r="N5401" s="50">
        <f>IF(D5401="","",N5301+F5401)</f>
        <v/>
      </c>
      <c r="O5401" s="49">
        <f>IF(D5401="","",IF(AND(K5401=0,K5301&gt;0),C5401,""))</f>
        <v/>
      </c>
    </row>
    <row r="5402">
      <c r="A5402" s="47">
        <f>IF(B5402="","",DATE(YEAR('Debt Inputs'!$E$2),MONTH('Debt Inputs'!$E$2)+53,1))</f>
        <v/>
      </c>
      <c r="B5402" s="18">
        <f>IF('Debt Inputs'!A102="","",'Debt Inputs'!A102)</f>
        <v/>
      </c>
      <c r="C5402" s="19">
        <f>IF(B5402="","",IFERROR(VLOOKUP(B5402,'Debt Inputs'!$A$6:$M$105,2,FALSE),""))</f>
        <v/>
      </c>
      <c r="D5402" s="48">
        <f>IF(B5402="","",K5302)</f>
        <v/>
      </c>
      <c r="E5402" s="21">
        <f>IF(B5402="","",IFERROR(VLOOKUP(B5402,'Debt Inputs'!$A$6:$M$105,5,FALSE),0))</f>
        <v/>
      </c>
      <c r="F5402" s="48">
        <f>IF(D5402="","",IFERROR(D5402*E5402/12,0))</f>
        <v/>
      </c>
      <c r="G5402" s="48">
        <f>IF(D5402="","",MIN(IFERROR(VLOOKUP(B5402,'Debt Inputs'!$A$6:$M$105,7,FALSE),0),D5402+F5402))</f>
        <v/>
      </c>
      <c r="H5402" s="48">
        <f>IF(D5402="","",IF(L5402=1,MAX(0,'Debt Inputs'!$B$2-SUM($G$5306:$G$5405)),0))</f>
        <v/>
      </c>
      <c r="I5402" s="48">
        <f>IF(D5402="","",MIN(D5402+F5402,G5402+H5402))</f>
        <v/>
      </c>
      <c r="J5402" s="48">
        <f>IF(D5402="","",MIN(D5402,MAX(0,I5402-F5402)))</f>
        <v/>
      </c>
      <c r="K5402" s="48">
        <f>IF(D5402="","",MAX(0,D5402+F5402-I5402))</f>
        <v/>
      </c>
      <c r="L5402" s="18">
        <f>IF(D5402="","",IF(D5402&lt;=0,"",1+COUNTIFS($D$5306:$D$5405,"&gt;0",$E$5306:$E$5405,"&gt;"&amp;E5402)))</f>
        <v/>
      </c>
      <c r="M5402" s="18">
        <f>IF(D5402="","",IF(AND(K5402&gt;0,L5402=1),"Yes","No"))</f>
        <v/>
      </c>
      <c r="N5402" s="48">
        <f>IF(D5402="","",N5302+F5402)</f>
        <v/>
      </c>
      <c r="O5402" s="47">
        <f>IF(D5402="","",IF(AND(K5402=0,K5302&gt;0),C5402,""))</f>
        <v/>
      </c>
    </row>
    <row r="5403">
      <c r="A5403" s="49">
        <f>IF(B5403="","",DATE(YEAR('Debt Inputs'!$E$2),MONTH('Debt Inputs'!$E$2)+53,1))</f>
        <v/>
      </c>
      <c r="B5403" s="23">
        <f>IF('Debt Inputs'!A103="","",'Debt Inputs'!A103)</f>
        <v/>
      </c>
      <c r="C5403" s="24">
        <f>IF(B5403="","",IFERROR(VLOOKUP(B5403,'Debt Inputs'!$A$6:$M$105,2,FALSE),""))</f>
        <v/>
      </c>
      <c r="D5403" s="50">
        <f>IF(B5403="","",K5303)</f>
        <v/>
      </c>
      <c r="E5403" s="26">
        <f>IF(B5403="","",IFERROR(VLOOKUP(B5403,'Debt Inputs'!$A$6:$M$105,5,FALSE),0))</f>
        <v/>
      </c>
      <c r="F5403" s="50">
        <f>IF(D5403="","",IFERROR(D5403*E5403/12,0))</f>
        <v/>
      </c>
      <c r="G5403" s="50">
        <f>IF(D5403="","",MIN(IFERROR(VLOOKUP(B5403,'Debt Inputs'!$A$6:$M$105,7,FALSE),0),D5403+F5403))</f>
        <v/>
      </c>
      <c r="H5403" s="50">
        <f>IF(D5403="","",IF(L5403=1,MAX(0,'Debt Inputs'!$B$2-SUM($G$5306:$G$5405)),0))</f>
        <v/>
      </c>
      <c r="I5403" s="50">
        <f>IF(D5403="","",MIN(D5403+F5403,G5403+H5403))</f>
        <v/>
      </c>
      <c r="J5403" s="50">
        <f>IF(D5403="","",MIN(D5403,MAX(0,I5403-F5403)))</f>
        <v/>
      </c>
      <c r="K5403" s="50">
        <f>IF(D5403="","",MAX(0,D5403+F5403-I5403))</f>
        <v/>
      </c>
      <c r="L5403" s="23">
        <f>IF(D5403="","",IF(D5403&lt;=0,"",1+COUNTIFS($D$5306:$D$5405,"&gt;0",$E$5306:$E$5405,"&gt;"&amp;E5403)))</f>
        <v/>
      </c>
      <c r="M5403" s="23">
        <f>IF(D5403="","",IF(AND(K5403&gt;0,L5403=1),"Yes","No"))</f>
        <v/>
      </c>
      <c r="N5403" s="50">
        <f>IF(D5403="","",N5303+F5403)</f>
        <v/>
      </c>
      <c r="O5403" s="49">
        <f>IF(D5403="","",IF(AND(K5403=0,K5303&gt;0),C5403,""))</f>
        <v/>
      </c>
    </row>
    <row r="5404">
      <c r="A5404" s="47">
        <f>IF(B5404="","",DATE(YEAR('Debt Inputs'!$E$2),MONTH('Debt Inputs'!$E$2)+53,1))</f>
        <v/>
      </c>
      <c r="B5404" s="18">
        <f>IF('Debt Inputs'!A104="","",'Debt Inputs'!A104)</f>
        <v/>
      </c>
      <c r="C5404" s="19">
        <f>IF(B5404="","",IFERROR(VLOOKUP(B5404,'Debt Inputs'!$A$6:$M$105,2,FALSE),""))</f>
        <v/>
      </c>
      <c r="D5404" s="48">
        <f>IF(B5404="","",K5304)</f>
        <v/>
      </c>
      <c r="E5404" s="21">
        <f>IF(B5404="","",IFERROR(VLOOKUP(B5404,'Debt Inputs'!$A$6:$M$105,5,FALSE),0))</f>
        <v/>
      </c>
      <c r="F5404" s="48">
        <f>IF(D5404="","",IFERROR(D5404*E5404/12,0))</f>
        <v/>
      </c>
      <c r="G5404" s="48">
        <f>IF(D5404="","",MIN(IFERROR(VLOOKUP(B5404,'Debt Inputs'!$A$6:$M$105,7,FALSE),0),D5404+F5404))</f>
        <v/>
      </c>
      <c r="H5404" s="48">
        <f>IF(D5404="","",IF(L5404=1,MAX(0,'Debt Inputs'!$B$2-SUM($G$5306:$G$5405)),0))</f>
        <v/>
      </c>
      <c r="I5404" s="48">
        <f>IF(D5404="","",MIN(D5404+F5404,G5404+H5404))</f>
        <v/>
      </c>
      <c r="J5404" s="48">
        <f>IF(D5404="","",MIN(D5404,MAX(0,I5404-F5404)))</f>
        <v/>
      </c>
      <c r="K5404" s="48">
        <f>IF(D5404="","",MAX(0,D5404+F5404-I5404))</f>
        <v/>
      </c>
      <c r="L5404" s="18">
        <f>IF(D5404="","",IF(D5404&lt;=0,"",1+COUNTIFS($D$5306:$D$5405,"&gt;0",$E$5306:$E$5405,"&gt;"&amp;E5404)))</f>
        <v/>
      </c>
      <c r="M5404" s="18">
        <f>IF(D5404="","",IF(AND(K5404&gt;0,L5404=1),"Yes","No"))</f>
        <v/>
      </c>
      <c r="N5404" s="48">
        <f>IF(D5404="","",N5304+F5404)</f>
        <v/>
      </c>
      <c r="O5404" s="47">
        <f>IF(D5404="","",IF(AND(K5404=0,K5304&gt;0),C5404,""))</f>
        <v/>
      </c>
    </row>
    <row r="5405">
      <c r="A5405" s="49">
        <f>IF(B5405="","",DATE(YEAR('Debt Inputs'!$E$2),MONTH('Debt Inputs'!$E$2)+53,1))</f>
        <v/>
      </c>
      <c r="B5405" s="23">
        <f>IF('Debt Inputs'!A105="","",'Debt Inputs'!A105)</f>
        <v/>
      </c>
      <c r="C5405" s="24">
        <f>IF(B5405="","",IFERROR(VLOOKUP(B5405,'Debt Inputs'!$A$6:$M$105,2,FALSE),""))</f>
        <v/>
      </c>
      <c r="D5405" s="50">
        <f>IF(B5405="","",K5305)</f>
        <v/>
      </c>
      <c r="E5405" s="26">
        <f>IF(B5405="","",IFERROR(VLOOKUP(B5405,'Debt Inputs'!$A$6:$M$105,5,FALSE),0))</f>
        <v/>
      </c>
      <c r="F5405" s="50">
        <f>IF(D5405="","",IFERROR(D5405*E5405/12,0))</f>
        <v/>
      </c>
      <c r="G5405" s="50">
        <f>IF(D5405="","",MIN(IFERROR(VLOOKUP(B5405,'Debt Inputs'!$A$6:$M$105,7,FALSE),0),D5405+F5405))</f>
        <v/>
      </c>
      <c r="H5405" s="50">
        <f>IF(D5405="","",IF(L5405=1,MAX(0,'Debt Inputs'!$B$2-SUM($G$5306:$G$5405)),0))</f>
        <v/>
      </c>
      <c r="I5405" s="50">
        <f>IF(D5405="","",MIN(D5405+F5405,G5405+H5405))</f>
        <v/>
      </c>
      <c r="J5405" s="50">
        <f>IF(D5405="","",MIN(D5405,MAX(0,I5405-F5405)))</f>
        <v/>
      </c>
      <c r="K5405" s="50">
        <f>IF(D5405="","",MAX(0,D5405+F5405-I5405))</f>
        <v/>
      </c>
      <c r="L5405" s="23">
        <f>IF(D5405="","",IF(D5405&lt;=0,"",1+COUNTIFS($D$5306:$D$5405,"&gt;0",$E$5306:$E$5405,"&gt;"&amp;E5405)))</f>
        <v/>
      </c>
      <c r="M5405" s="23">
        <f>IF(D5405="","",IF(AND(K5405&gt;0,L5405=1),"Yes","No"))</f>
        <v/>
      </c>
      <c r="N5405" s="50">
        <f>IF(D5405="","",N5305+F5405)</f>
        <v/>
      </c>
      <c r="O5405" s="49">
        <f>IF(D5405="","",IF(AND(K5405=0,K5305&gt;0),C5405,""))</f>
        <v/>
      </c>
    </row>
    <row r="5406">
      <c r="A5406" s="47">
        <f>IF(B5406="","",DATE(YEAR('Debt Inputs'!$E$2),MONTH('Debt Inputs'!$E$2)+54,1))</f>
        <v/>
      </c>
      <c r="B5406" s="18">
        <f>IF('Debt Inputs'!A6="","",'Debt Inputs'!A6)</f>
        <v/>
      </c>
      <c r="C5406" s="19">
        <f>IF(B5406="","",IFERROR(VLOOKUP(B5406,'Debt Inputs'!$A$6:$M$105,2,FALSE),""))</f>
        <v/>
      </c>
      <c r="D5406" s="48">
        <f>IF(B5406="","",K5306)</f>
        <v/>
      </c>
      <c r="E5406" s="21">
        <f>IF(B5406="","",IFERROR(VLOOKUP(B5406,'Debt Inputs'!$A$6:$M$105,5,FALSE),0))</f>
        <v/>
      </c>
      <c r="F5406" s="48">
        <f>IF(D5406="","",IFERROR(D5406*E5406/12,0))</f>
        <v/>
      </c>
      <c r="G5406" s="48">
        <f>IF(D5406="","",MIN(IFERROR(VLOOKUP(B5406,'Debt Inputs'!$A$6:$M$105,7,FALSE),0),D5406+F5406))</f>
        <v/>
      </c>
      <c r="H5406" s="48">
        <f>IF(D5406="","",IF(L5406=1,MAX(0,'Debt Inputs'!$B$2-SUM($G$5406:$G$5505)),0))</f>
        <v/>
      </c>
      <c r="I5406" s="48">
        <f>IF(D5406="","",MIN(D5406+F5406,G5406+H5406))</f>
        <v/>
      </c>
      <c r="J5406" s="48">
        <f>IF(D5406="","",MIN(D5406,MAX(0,I5406-F5406)))</f>
        <v/>
      </c>
      <c r="K5406" s="48">
        <f>IF(D5406="","",MAX(0,D5406+F5406-I5406))</f>
        <v/>
      </c>
      <c r="L5406" s="18">
        <f>IF(D5406="","",IF(D5406&lt;=0,"",1+COUNTIFS($D$5406:$D$5505,"&gt;0",$E$5406:$E$5505,"&gt;"&amp;E5406)))</f>
        <v/>
      </c>
      <c r="M5406" s="18">
        <f>IF(D5406="","",IF(AND(K5406&gt;0,L5406=1),"Yes","No"))</f>
        <v/>
      </c>
      <c r="N5406" s="48">
        <f>IF(D5406="","",N5306+F5406)</f>
        <v/>
      </c>
      <c r="O5406" s="47">
        <f>IF(D5406="","",IF(AND(K5406=0,K5306&gt;0),C5406,""))</f>
        <v/>
      </c>
    </row>
    <row r="5407">
      <c r="A5407" s="49">
        <f>IF(B5407="","",DATE(YEAR('Debt Inputs'!$E$2),MONTH('Debt Inputs'!$E$2)+54,1))</f>
        <v/>
      </c>
      <c r="B5407" s="23">
        <f>IF('Debt Inputs'!A7="","",'Debt Inputs'!A7)</f>
        <v/>
      </c>
      <c r="C5407" s="24">
        <f>IF(B5407="","",IFERROR(VLOOKUP(B5407,'Debt Inputs'!$A$6:$M$105,2,FALSE),""))</f>
        <v/>
      </c>
      <c r="D5407" s="50">
        <f>IF(B5407="","",K5307)</f>
        <v/>
      </c>
      <c r="E5407" s="26">
        <f>IF(B5407="","",IFERROR(VLOOKUP(B5407,'Debt Inputs'!$A$6:$M$105,5,FALSE),0))</f>
        <v/>
      </c>
      <c r="F5407" s="50">
        <f>IF(D5407="","",IFERROR(D5407*E5407/12,0))</f>
        <v/>
      </c>
      <c r="G5407" s="50">
        <f>IF(D5407="","",MIN(IFERROR(VLOOKUP(B5407,'Debt Inputs'!$A$6:$M$105,7,FALSE),0),D5407+F5407))</f>
        <v/>
      </c>
      <c r="H5407" s="50">
        <f>IF(D5407="","",IF(L5407=1,MAX(0,'Debt Inputs'!$B$2-SUM($G$5406:$G$5505)),0))</f>
        <v/>
      </c>
      <c r="I5407" s="50">
        <f>IF(D5407="","",MIN(D5407+F5407,G5407+H5407))</f>
        <v/>
      </c>
      <c r="J5407" s="50">
        <f>IF(D5407="","",MIN(D5407,MAX(0,I5407-F5407)))</f>
        <v/>
      </c>
      <c r="K5407" s="50">
        <f>IF(D5407="","",MAX(0,D5407+F5407-I5407))</f>
        <v/>
      </c>
      <c r="L5407" s="23">
        <f>IF(D5407="","",IF(D5407&lt;=0,"",1+COUNTIFS($D$5406:$D$5505,"&gt;0",$E$5406:$E$5505,"&gt;"&amp;E5407)))</f>
        <v/>
      </c>
      <c r="M5407" s="23">
        <f>IF(D5407="","",IF(AND(K5407&gt;0,L5407=1),"Yes","No"))</f>
        <v/>
      </c>
      <c r="N5407" s="50">
        <f>IF(D5407="","",N5307+F5407)</f>
        <v/>
      </c>
      <c r="O5407" s="49">
        <f>IF(D5407="","",IF(AND(K5407=0,K5307&gt;0),C5407,""))</f>
        <v/>
      </c>
    </row>
    <row r="5408">
      <c r="A5408" s="47">
        <f>IF(B5408="","",DATE(YEAR('Debt Inputs'!$E$2),MONTH('Debt Inputs'!$E$2)+54,1))</f>
        <v/>
      </c>
      <c r="B5408" s="18">
        <f>IF('Debt Inputs'!A8="","",'Debt Inputs'!A8)</f>
        <v/>
      </c>
      <c r="C5408" s="19">
        <f>IF(B5408="","",IFERROR(VLOOKUP(B5408,'Debt Inputs'!$A$6:$M$105,2,FALSE),""))</f>
        <v/>
      </c>
      <c r="D5408" s="48">
        <f>IF(B5408="","",K5308)</f>
        <v/>
      </c>
      <c r="E5408" s="21">
        <f>IF(B5408="","",IFERROR(VLOOKUP(B5408,'Debt Inputs'!$A$6:$M$105,5,FALSE),0))</f>
        <v/>
      </c>
      <c r="F5408" s="48">
        <f>IF(D5408="","",IFERROR(D5408*E5408/12,0))</f>
        <v/>
      </c>
      <c r="G5408" s="48">
        <f>IF(D5408="","",MIN(IFERROR(VLOOKUP(B5408,'Debt Inputs'!$A$6:$M$105,7,FALSE),0),D5408+F5408))</f>
        <v/>
      </c>
      <c r="H5408" s="48">
        <f>IF(D5408="","",IF(L5408=1,MAX(0,'Debt Inputs'!$B$2-SUM($G$5406:$G$5505)),0))</f>
        <v/>
      </c>
      <c r="I5408" s="48">
        <f>IF(D5408="","",MIN(D5408+F5408,G5408+H5408))</f>
        <v/>
      </c>
      <c r="J5408" s="48">
        <f>IF(D5408="","",MIN(D5408,MAX(0,I5408-F5408)))</f>
        <v/>
      </c>
      <c r="K5408" s="48">
        <f>IF(D5408="","",MAX(0,D5408+F5408-I5408))</f>
        <v/>
      </c>
      <c r="L5408" s="18">
        <f>IF(D5408="","",IF(D5408&lt;=0,"",1+COUNTIFS($D$5406:$D$5505,"&gt;0",$E$5406:$E$5505,"&gt;"&amp;E5408)))</f>
        <v/>
      </c>
      <c r="M5408" s="18">
        <f>IF(D5408="","",IF(AND(K5408&gt;0,L5408=1),"Yes","No"))</f>
        <v/>
      </c>
      <c r="N5408" s="48">
        <f>IF(D5408="","",N5308+F5408)</f>
        <v/>
      </c>
      <c r="O5408" s="47">
        <f>IF(D5408="","",IF(AND(K5408=0,K5308&gt;0),C5408,""))</f>
        <v/>
      </c>
    </row>
    <row r="5409">
      <c r="A5409" s="49">
        <f>IF(B5409="","",DATE(YEAR('Debt Inputs'!$E$2),MONTH('Debt Inputs'!$E$2)+54,1))</f>
        <v/>
      </c>
      <c r="B5409" s="23">
        <f>IF('Debt Inputs'!A9="","",'Debt Inputs'!A9)</f>
        <v/>
      </c>
      <c r="C5409" s="24">
        <f>IF(B5409="","",IFERROR(VLOOKUP(B5409,'Debt Inputs'!$A$6:$M$105,2,FALSE),""))</f>
        <v/>
      </c>
      <c r="D5409" s="50">
        <f>IF(B5409="","",K5309)</f>
        <v/>
      </c>
      <c r="E5409" s="26">
        <f>IF(B5409="","",IFERROR(VLOOKUP(B5409,'Debt Inputs'!$A$6:$M$105,5,FALSE),0))</f>
        <v/>
      </c>
      <c r="F5409" s="50">
        <f>IF(D5409="","",IFERROR(D5409*E5409/12,0))</f>
        <v/>
      </c>
      <c r="G5409" s="50">
        <f>IF(D5409="","",MIN(IFERROR(VLOOKUP(B5409,'Debt Inputs'!$A$6:$M$105,7,FALSE),0),D5409+F5409))</f>
        <v/>
      </c>
      <c r="H5409" s="50">
        <f>IF(D5409="","",IF(L5409=1,MAX(0,'Debt Inputs'!$B$2-SUM($G$5406:$G$5505)),0))</f>
        <v/>
      </c>
      <c r="I5409" s="50">
        <f>IF(D5409="","",MIN(D5409+F5409,G5409+H5409))</f>
        <v/>
      </c>
      <c r="J5409" s="50">
        <f>IF(D5409="","",MIN(D5409,MAX(0,I5409-F5409)))</f>
        <v/>
      </c>
      <c r="K5409" s="50">
        <f>IF(D5409="","",MAX(0,D5409+F5409-I5409))</f>
        <v/>
      </c>
      <c r="L5409" s="23">
        <f>IF(D5409="","",IF(D5409&lt;=0,"",1+COUNTIFS($D$5406:$D$5505,"&gt;0",$E$5406:$E$5505,"&gt;"&amp;E5409)))</f>
        <v/>
      </c>
      <c r="M5409" s="23">
        <f>IF(D5409="","",IF(AND(K5409&gt;0,L5409=1),"Yes","No"))</f>
        <v/>
      </c>
      <c r="N5409" s="50">
        <f>IF(D5409="","",N5309+F5409)</f>
        <v/>
      </c>
      <c r="O5409" s="49">
        <f>IF(D5409="","",IF(AND(K5409=0,K5309&gt;0),C5409,""))</f>
        <v/>
      </c>
    </row>
    <row r="5410">
      <c r="A5410" s="47">
        <f>IF(B5410="","",DATE(YEAR('Debt Inputs'!$E$2),MONTH('Debt Inputs'!$E$2)+54,1))</f>
        <v/>
      </c>
      <c r="B5410" s="18">
        <f>IF('Debt Inputs'!A10="","",'Debt Inputs'!A10)</f>
        <v/>
      </c>
      <c r="C5410" s="19">
        <f>IF(B5410="","",IFERROR(VLOOKUP(B5410,'Debt Inputs'!$A$6:$M$105,2,FALSE),""))</f>
        <v/>
      </c>
      <c r="D5410" s="48">
        <f>IF(B5410="","",K5310)</f>
        <v/>
      </c>
      <c r="E5410" s="21">
        <f>IF(B5410="","",IFERROR(VLOOKUP(B5410,'Debt Inputs'!$A$6:$M$105,5,FALSE),0))</f>
        <v/>
      </c>
      <c r="F5410" s="48">
        <f>IF(D5410="","",IFERROR(D5410*E5410/12,0))</f>
        <v/>
      </c>
      <c r="G5410" s="48">
        <f>IF(D5410="","",MIN(IFERROR(VLOOKUP(B5410,'Debt Inputs'!$A$6:$M$105,7,FALSE),0),D5410+F5410))</f>
        <v/>
      </c>
      <c r="H5410" s="48">
        <f>IF(D5410="","",IF(L5410=1,MAX(0,'Debt Inputs'!$B$2-SUM($G$5406:$G$5505)),0))</f>
        <v/>
      </c>
      <c r="I5410" s="48">
        <f>IF(D5410="","",MIN(D5410+F5410,G5410+H5410))</f>
        <v/>
      </c>
      <c r="J5410" s="48">
        <f>IF(D5410="","",MIN(D5410,MAX(0,I5410-F5410)))</f>
        <v/>
      </c>
      <c r="K5410" s="48">
        <f>IF(D5410="","",MAX(0,D5410+F5410-I5410))</f>
        <v/>
      </c>
      <c r="L5410" s="18">
        <f>IF(D5410="","",IF(D5410&lt;=0,"",1+COUNTIFS($D$5406:$D$5505,"&gt;0",$E$5406:$E$5505,"&gt;"&amp;E5410)))</f>
        <v/>
      </c>
      <c r="M5410" s="18">
        <f>IF(D5410="","",IF(AND(K5410&gt;0,L5410=1),"Yes","No"))</f>
        <v/>
      </c>
      <c r="N5410" s="48">
        <f>IF(D5410="","",N5310+F5410)</f>
        <v/>
      </c>
      <c r="O5410" s="47">
        <f>IF(D5410="","",IF(AND(K5410=0,K5310&gt;0),C5410,""))</f>
        <v/>
      </c>
    </row>
    <row r="5411">
      <c r="A5411" s="49">
        <f>IF(B5411="","",DATE(YEAR('Debt Inputs'!$E$2),MONTH('Debt Inputs'!$E$2)+54,1))</f>
        <v/>
      </c>
      <c r="B5411" s="23">
        <f>IF('Debt Inputs'!A11="","",'Debt Inputs'!A11)</f>
        <v/>
      </c>
      <c r="C5411" s="24">
        <f>IF(B5411="","",IFERROR(VLOOKUP(B5411,'Debt Inputs'!$A$6:$M$105,2,FALSE),""))</f>
        <v/>
      </c>
      <c r="D5411" s="50">
        <f>IF(B5411="","",K5311)</f>
        <v/>
      </c>
      <c r="E5411" s="26">
        <f>IF(B5411="","",IFERROR(VLOOKUP(B5411,'Debt Inputs'!$A$6:$M$105,5,FALSE),0))</f>
        <v/>
      </c>
      <c r="F5411" s="50">
        <f>IF(D5411="","",IFERROR(D5411*E5411/12,0))</f>
        <v/>
      </c>
      <c r="G5411" s="50">
        <f>IF(D5411="","",MIN(IFERROR(VLOOKUP(B5411,'Debt Inputs'!$A$6:$M$105,7,FALSE),0),D5411+F5411))</f>
        <v/>
      </c>
      <c r="H5411" s="50">
        <f>IF(D5411="","",IF(L5411=1,MAX(0,'Debt Inputs'!$B$2-SUM($G$5406:$G$5505)),0))</f>
        <v/>
      </c>
      <c r="I5411" s="50">
        <f>IF(D5411="","",MIN(D5411+F5411,G5411+H5411))</f>
        <v/>
      </c>
      <c r="J5411" s="50">
        <f>IF(D5411="","",MIN(D5411,MAX(0,I5411-F5411)))</f>
        <v/>
      </c>
      <c r="K5411" s="50">
        <f>IF(D5411="","",MAX(0,D5411+F5411-I5411))</f>
        <v/>
      </c>
      <c r="L5411" s="23">
        <f>IF(D5411="","",IF(D5411&lt;=0,"",1+COUNTIFS($D$5406:$D$5505,"&gt;0",$E$5406:$E$5505,"&gt;"&amp;E5411)))</f>
        <v/>
      </c>
      <c r="M5411" s="23">
        <f>IF(D5411="","",IF(AND(K5411&gt;0,L5411=1),"Yes","No"))</f>
        <v/>
      </c>
      <c r="N5411" s="50">
        <f>IF(D5411="","",N5311+F5411)</f>
        <v/>
      </c>
      <c r="O5411" s="49">
        <f>IF(D5411="","",IF(AND(K5411=0,K5311&gt;0),C5411,""))</f>
        <v/>
      </c>
    </row>
    <row r="5412">
      <c r="A5412" s="47">
        <f>IF(B5412="","",DATE(YEAR('Debt Inputs'!$E$2),MONTH('Debt Inputs'!$E$2)+54,1))</f>
        <v/>
      </c>
      <c r="B5412" s="18">
        <f>IF('Debt Inputs'!A12="","",'Debt Inputs'!A12)</f>
        <v/>
      </c>
      <c r="C5412" s="19">
        <f>IF(B5412="","",IFERROR(VLOOKUP(B5412,'Debt Inputs'!$A$6:$M$105,2,FALSE),""))</f>
        <v/>
      </c>
      <c r="D5412" s="48">
        <f>IF(B5412="","",K5312)</f>
        <v/>
      </c>
      <c r="E5412" s="21">
        <f>IF(B5412="","",IFERROR(VLOOKUP(B5412,'Debt Inputs'!$A$6:$M$105,5,FALSE),0))</f>
        <v/>
      </c>
      <c r="F5412" s="48">
        <f>IF(D5412="","",IFERROR(D5412*E5412/12,0))</f>
        <v/>
      </c>
      <c r="G5412" s="48">
        <f>IF(D5412="","",MIN(IFERROR(VLOOKUP(B5412,'Debt Inputs'!$A$6:$M$105,7,FALSE),0),D5412+F5412))</f>
        <v/>
      </c>
      <c r="H5412" s="48">
        <f>IF(D5412="","",IF(L5412=1,MAX(0,'Debt Inputs'!$B$2-SUM($G$5406:$G$5505)),0))</f>
        <v/>
      </c>
      <c r="I5412" s="48">
        <f>IF(D5412="","",MIN(D5412+F5412,G5412+H5412))</f>
        <v/>
      </c>
      <c r="J5412" s="48">
        <f>IF(D5412="","",MIN(D5412,MAX(0,I5412-F5412)))</f>
        <v/>
      </c>
      <c r="K5412" s="48">
        <f>IF(D5412="","",MAX(0,D5412+F5412-I5412))</f>
        <v/>
      </c>
      <c r="L5412" s="18">
        <f>IF(D5412="","",IF(D5412&lt;=0,"",1+COUNTIFS($D$5406:$D$5505,"&gt;0",$E$5406:$E$5505,"&gt;"&amp;E5412)))</f>
        <v/>
      </c>
      <c r="M5412" s="18">
        <f>IF(D5412="","",IF(AND(K5412&gt;0,L5412=1),"Yes","No"))</f>
        <v/>
      </c>
      <c r="N5412" s="48">
        <f>IF(D5412="","",N5312+F5412)</f>
        <v/>
      </c>
      <c r="O5412" s="47">
        <f>IF(D5412="","",IF(AND(K5412=0,K5312&gt;0),C5412,""))</f>
        <v/>
      </c>
    </row>
    <row r="5413">
      <c r="A5413" s="49">
        <f>IF(B5413="","",DATE(YEAR('Debt Inputs'!$E$2),MONTH('Debt Inputs'!$E$2)+54,1))</f>
        <v/>
      </c>
      <c r="B5413" s="23">
        <f>IF('Debt Inputs'!A13="","",'Debt Inputs'!A13)</f>
        <v/>
      </c>
      <c r="C5413" s="24">
        <f>IF(B5413="","",IFERROR(VLOOKUP(B5413,'Debt Inputs'!$A$6:$M$105,2,FALSE),""))</f>
        <v/>
      </c>
      <c r="D5413" s="50">
        <f>IF(B5413="","",K5313)</f>
        <v/>
      </c>
      <c r="E5413" s="26">
        <f>IF(B5413="","",IFERROR(VLOOKUP(B5413,'Debt Inputs'!$A$6:$M$105,5,FALSE),0))</f>
        <v/>
      </c>
      <c r="F5413" s="50">
        <f>IF(D5413="","",IFERROR(D5413*E5413/12,0))</f>
        <v/>
      </c>
      <c r="G5413" s="50">
        <f>IF(D5413="","",MIN(IFERROR(VLOOKUP(B5413,'Debt Inputs'!$A$6:$M$105,7,FALSE),0),D5413+F5413))</f>
        <v/>
      </c>
      <c r="H5413" s="50">
        <f>IF(D5413="","",IF(L5413=1,MAX(0,'Debt Inputs'!$B$2-SUM($G$5406:$G$5505)),0))</f>
        <v/>
      </c>
      <c r="I5413" s="50">
        <f>IF(D5413="","",MIN(D5413+F5413,G5413+H5413))</f>
        <v/>
      </c>
      <c r="J5413" s="50">
        <f>IF(D5413="","",MIN(D5413,MAX(0,I5413-F5413)))</f>
        <v/>
      </c>
      <c r="K5413" s="50">
        <f>IF(D5413="","",MAX(0,D5413+F5413-I5413))</f>
        <v/>
      </c>
      <c r="L5413" s="23">
        <f>IF(D5413="","",IF(D5413&lt;=0,"",1+COUNTIFS($D$5406:$D$5505,"&gt;0",$E$5406:$E$5505,"&gt;"&amp;E5413)))</f>
        <v/>
      </c>
      <c r="M5413" s="23">
        <f>IF(D5413="","",IF(AND(K5413&gt;0,L5413=1),"Yes","No"))</f>
        <v/>
      </c>
      <c r="N5413" s="50">
        <f>IF(D5413="","",N5313+F5413)</f>
        <v/>
      </c>
      <c r="O5413" s="49">
        <f>IF(D5413="","",IF(AND(K5413=0,K5313&gt;0),C5413,""))</f>
        <v/>
      </c>
    </row>
    <row r="5414">
      <c r="A5414" s="47">
        <f>IF(B5414="","",DATE(YEAR('Debt Inputs'!$E$2),MONTH('Debt Inputs'!$E$2)+54,1))</f>
        <v/>
      </c>
      <c r="B5414" s="18">
        <f>IF('Debt Inputs'!A14="","",'Debt Inputs'!A14)</f>
        <v/>
      </c>
      <c r="C5414" s="19">
        <f>IF(B5414="","",IFERROR(VLOOKUP(B5414,'Debt Inputs'!$A$6:$M$105,2,FALSE),""))</f>
        <v/>
      </c>
      <c r="D5414" s="48">
        <f>IF(B5414="","",K5314)</f>
        <v/>
      </c>
      <c r="E5414" s="21">
        <f>IF(B5414="","",IFERROR(VLOOKUP(B5414,'Debt Inputs'!$A$6:$M$105,5,FALSE),0))</f>
        <v/>
      </c>
      <c r="F5414" s="48">
        <f>IF(D5414="","",IFERROR(D5414*E5414/12,0))</f>
        <v/>
      </c>
      <c r="G5414" s="48">
        <f>IF(D5414="","",MIN(IFERROR(VLOOKUP(B5414,'Debt Inputs'!$A$6:$M$105,7,FALSE),0),D5414+F5414))</f>
        <v/>
      </c>
      <c r="H5414" s="48">
        <f>IF(D5414="","",IF(L5414=1,MAX(0,'Debt Inputs'!$B$2-SUM($G$5406:$G$5505)),0))</f>
        <v/>
      </c>
      <c r="I5414" s="48">
        <f>IF(D5414="","",MIN(D5414+F5414,G5414+H5414))</f>
        <v/>
      </c>
      <c r="J5414" s="48">
        <f>IF(D5414="","",MIN(D5414,MAX(0,I5414-F5414)))</f>
        <v/>
      </c>
      <c r="K5414" s="48">
        <f>IF(D5414="","",MAX(0,D5414+F5414-I5414))</f>
        <v/>
      </c>
      <c r="L5414" s="18">
        <f>IF(D5414="","",IF(D5414&lt;=0,"",1+COUNTIFS($D$5406:$D$5505,"&gt;0",$E$5406:$E$5505,"&gt;"&amp;E5414)))</f>
        <v/>
      </c>
      <c r="M5414" s="18">
        <f>IF(D5414="","",IF(AND(K5414&gt;0,L5414=1),"Yes","No"))</f>
        <v/>
      </c>
      <c r="N5414" s="48">
        <f>IF(D5414="","",N5314+F5414)</f>
        <v/>
      </c>
      <c r="O5414" s="47">
        <f>IF(D5414="","",IF(AND(K5414=0,K5314&gt;0),C5414,""))</f>
        <v/>
      </c>
    </row>
    <row r="5415">
      <c r="A5415" s="49">
        <f>IF(B5415="","",DATE(YEAR('Debt Inputs'!$E$2),MONTH('Debt Inputs'!$E$2)+54,1))</f>
        <v/>
      </c>
      <c r="B5415" s="23">
        <f>IF('Debt Inputs'!A15="","",'Debt Inputs'!A15)</f>
        <v/>
      </c>
      <c r="C5415" s="24">
        <f>IF(B5415="","",IFERROR(VLOOKUP(B5415,'Debt Inputs'!$A$6:$M$105,2,FALSE),""))</f>
        <v/>
      </c>
      <c r="D5415" s="50">
        <f>IF(B5415="","",K5315)</f>
        <v/>
      </c>
      <c r="E5415" s="26">
        <f>IF(B5415="","",IFERROR(VLOOKUP(B5415,'Debt Inputs'!$A$6:$M$105,5,FALSE),0))</f>
        <v/>
      </c>
      <c r="F5415" s="50">
        <f>IF(D5415="","",IFERROR(D5415*E5415/12,0))</f>
        <v/>
      </c>
      <c r="G5415" s="50">
        <f>IF(D5415="","",MIN(IFERROR(VLOOKUP(B5415,'Debt Inputs'!$A$6:$M$105,7,FALSE),0),D5415+F5415))</f>
        <v/>
      </c>
      <c r="H5415" s="50">
        <f>IF(D5415="","",IF(L5415=1,MAX(0,'Debt Inputs'!$B$2-SUM($G$5406:$G$5505)),0))</f>
        <v/>
      </c>
      <c r="I5415" s="50">
        <f>IF(D5415="","",MIN(D5415+F5415,G5415+H5415))</f>
        <v/>
      </c>
      <c r="J5415" s="50">
        <f>IF(D5415="","",MIN(D5415,MAX(0,I5415-F5415)))</f>
        <v/>
      </c>
      <c r="K5415" s="50">
        <f>IF(D5415="","",MAX(0,D5415+F5415-I5415))</f>
        <v/>
      </c>
      <c r="L5415" s="23">
        <f>IF(D5415="","",IF(D5415&lt;=0,"",1+COUNTIFS($D$5406:$D$5505,"&gt;0",$E$5406:$E$5505,"&gt;"&amp;E5415)))</f>
        <v/>
      </c>
      <c r="M5415" s="23">
        <f>IF(D5415="","",IF(AND(K5415&gt;0,L5415=1),"Yes","No"))</f>
        <v/>
      </c>
      <c r="N5415" s="50">
        <f>IF(D5415="","",N5315+F5415)</f>
        <v/>
      </c>
      <c r="O5415" s="49">
        <f>IF(D5415="","",IF(AND(K5415=0,K5315&gt;0),C5415,""))</f>
        <v/>
      </c>
    </row>
    <row r="5416">
      <c r="A5416" s="47">
        <f>IF(B5416="","",DATE(YEAR('Debt Inputs'!$E$2),MONTH('Debt Inputs'!$E$2)+54,1))</f>
        <v/>
      </c>
      <c r="B5416" s="18">
        <f>IF('Debt Inputs'!A16="","",'Debt Inputs'!A16)</f>
        <v/>
      </c>
      <c r="C5416" s="19">
        <f>IF(B5416="","",IFERROR(VLOOKUP(B5416,'Debt Inputs'!$A$6:$M$105,2,FALSE),""))</f>
        <v/>
      </c>
      <c r="D5416" s="48">
        <f>IF(B5416="","",K5316)</f>
        <v/>
      </c>
      <c r="E5416" s="21">
        <f>IF(B5416="","",IFERROR(VLOOKUP(B5416,'Debt Inputs'!$A$6:$M$105,5,FALSE),0))</f>
        <v/>
      </c>
      <c r="F5416" s="48">
        <f>IF(D5416="","",IFERROR(D5416*E5416/12,0))</f>
        <v/>
      </c>
      <c r="G5416" s="48">
        <f>IF(D5416="","",MIN(IFERROR(VLOOKUP(B5416,'Debt Inputs'!$A$6:$M$105,7,FALSE),0),D5416+F5416))</f>
        <v/>
      </c>
      <c r="H5416" s="48">
        <f>IF(D5416="","",IF(L5416=1,MAX(0,'Debt Inputs'!$B$2-SUM($G$5406:$G$5505)),0))</f>
        <v/>
      </c>
      <c r="I5416" s="48">
        <f>IF(D5416="","",MIN(D5416+F5416,G5416+H5416))</f>
        <v/>
      </c>
      <c r="J5416" s="48">
        <f>IF(D5416="","",MIN(D5416,MAX(0,I5416-F5416)))</f>
        <v/>
      </c>
      <c r="K5416" s="48">
        <f>IF(D5416="","",MAX(0,D5416+F5416-I5416))</f>
        <v/>
      </c>
      <c r="L5416" s="18">
        <f>IF(D5416="","",IF(D5416&lt;=0,"",1+COUNTIFS($D$5406:$D$5505,"&gt;0",$E$5406:$E$5505,"&gt;"&amp;E5416)))</f>
        <v/>
      </c>
      <c r="M5416" s="18">
        <f>IF(D5416="","",IF(AND(K5416&gt;0,L5416=1),"Yes","No"))</f>
        <v/>
      </c>
      <c r="N5416" s="48">
        <f>IF(D5416="","",N5316+F5416)</f>
        <v/>
      </c>
      <c r="O5416" s="47">
        <f>IF(D5416="","",IF(AND(K5416=0,K5316&gt;0),C5416,""))</f>
        <v/>
      </c>
    </row>
    <row r="5417">
      <c r="A5417" s="49">
        <f>IF(B5417="","",DATE(YEAR('Debt Inputs'!$E$2),MONTH('Debt Inputs'!$E$2)+54,1))</f>
        <v/>
      </c>
      <c r="B5417" s="23">
        <f>IF('Debt Inputs'!A17="","",'Debt Inputs'!A17)</f>
        <v/>
      </c>
      <c r="C5417" s="24">
        <f>IF(B5417="","",IFERROR(VLOOKUP(B5417,'Debt Inputs'!$A$6:$M$105,2,FALSE),""))</f>
        <v/>
      </c>
      <c r="D5417" s="50">
        <f>IF(B5417="","",K5317)</f>
        <v/>
      </c>
      <c r="E5417" s="26">
        <f>IF(B5417="","",IFERROR(VLOOKUP(B5417,'Debt Inputs'!$A$6:$M$105,5,FALSE),0))</f>
        <v/>
      </c>
      <c r="F5417" s="50">
        <f>IF(D5417="","",IFERROR(D5417*E5417/12,0))</f>
        <v/>
      </c>
      <c r="G5417" s="50">
        <f>IF(D5417="","",MIN(IFERROR(VLOOKUP(B5417,'Debt Inputs'!$A$6:$M$105,7,FALSE),0),D5417+F5417))</f>
        <v/>
      </c>
      <c r="H5417" s="50">
        <f>IF(D5417="","",IF(L5417=1,MAX(0,'Debt Inputs'!$B$2-SUM($G$5406:$G$5505)),0))</f>
        <v/>
      </c>
      <c r="I5417" s="50">
        <f>IF(D5417="","",MIN(D5417+F5417,G5417+H5417))</f>
        <v/>
      </c>
      <c r="J5417" s="50">
        <f>IF(D5417="","",MIN(D5417,MAX(0,I5417-F5417)))</f>
        <v/>
      </c>
      <c r="K5417" s="50">
        <f>IF(D5417="","",MAX(0,D5417+F5417-I5417))</f>
        <v/>
      </c>
      <c r="L5417" s="23">
        <f>IF(D5417="","",IF(D5417&lt;=0,"",1+COUNTIFS($D$5406:$D$5505,"&gt;0",$E$5406:$E$5505,"&gt;"&amp;E5417)))</f>
        <v/>
      </c>
      <c r="M5417" s="23">
        <f>IF(D5417="","",IF(AND(K5417&gt;0,L5417=1),"Yes","No"))</f>
        <v/>
      </c>
      <c r="N5417" s="50">
        <f>IF(D5417="","",N5317+F5417)</f>
        <v/>
      </c>
      <c r="O5417" s="49">
        <f>IF(D5417="","",IF(AND(K5417=0,K5317&gt;0),C5417,""))</f>
        <v/>
      </c>
    </row>
    <row r="5418">
      <c r="A5418" s="47">
        <f>IF(B5418="","",DATE(YEAR('Debt Inputs'!$E$2),MONTH('Debt Inputs'!$E$2)+54,1))</f>
        <v/>
      </c>
      <c r="B5418" s="18">
        <f>IF('Debt Inputs'!A18="","",'Debt Inputs'!A18)</f>
        <v/>
      </c>
      <c r="C5418" s="19">
        <f>IF(B5418="","",IFERROR(VLOOKUP(B5418,'Debt Inputs'!$A$6:$M$105,2,FALSE),""))</f>
        <v/>
      </c>
      <c r="D5418" s="48">
        <f>IF(B5418="","",K5318)</f>
        <v/>
      </c>
      <c r="E5418" s="21">
        <f>IF(B5418="","",IFERROR(VLOOKUP(B5418,'Debt Inputs'!$A$6:$M$105,5,FALSE),0))</f>
        <v/>
      </c>
      <c r="F5418" s="48">
        <f>IF(D5418="","",IFERROR(D5418*E5418/12,0))</f>
        <v/>
      </c>
      <c r="G5418" s="48">
        <f>IF(D5418="","",MIN(IFERROR(VLOOKUP(B5418,'Debt Inputs'!$A$6:$M$105,7,FALSE),0),D5418+F5418))</f>
        <v/>
      </c>
      <c r="H5418" s="48">
        <f>IF(D5418="","",IF(L5418=1,MAX(0,'Debt Inputs'!$B$2-SUM($G$5406:$G$5505)),0))</f>
        <v/>
      </c>
      <c r="I5418" s="48">
        <f>IF(D5418="","",MIN(D5418+F5418,G5418+H5418))</f>
        <v/>
      </c>
      <c r="J5418" s="48">
        <f>IF(D5418="","",MIN(D5418,MAX(0,I5418-F5418)))</f>
        <v/>
      </c>
      <c r="K5418" s="48">
        <f>IF(D5418="","",MAX(0,D5418+F5418-I5418))</f>
        <v/>
      </c>
      <c r="L5418" s="18">
        <f>IF(D5418="","",IF(D5418&lt;=0,"",1+COUNTIFS($D$5406:$D$5505,"&gt;0",$E$5406:$E$5505,"&gt;"&amp;E5418)))</f>
        <v/>
      </c>
      <c r="M5418" s="18">
        <f>IF(D5418="","",IF(AND(K5418&gt;0,L5418=1),"Yes","No"))</f>
        <v/>
      </c>
      <c r="N5418" s="48">
        <f>IF(D5418="","",N5318+F5418)</f>
        <v/>
      </c>
      <c r="O5418" s="47">
        <f>IF(D5418="","",IF(AND(K5418=0,K5318&gt;0),C5418,""))</f>
        <v/>
      </c>
    </row>
    <row r="5419">
      <c r="A5419" s="49">
        <f>IF(B5419="","",DATE(YEAR('Debt Inputs'!$E$2),MONTH('Debt Inputs'!$E$2)+54,1))</f>
        <v/>
      </c>
      <c r="B5419" s="23">
        <f>IF('Debt Inputs'!A19="","",'Debt Inputs'!A19)</f>
        <v/>
      </c>
      <c r="C5419" s="24">
        <f>IF(B5419="","",IFERROR(VLOOKUP(B5419,'Debt Inputs'!$A$6:$M$105,2,FALSE),""))</f>
        <v/>
      </c>
      <c r="D5419" s="50">
        <f>IF(B5419="","",K5319)</f>
        <v/>
      </c>
      <c r="E5419" s="26">
        <f>IF(B5419="","",IFERROR(VLOOKUP(B5419,'Debt Inputs'!$A$6:$M$105,5,FALSE),0))</f>
        <v/>
      </c>
      <c r="F5419" s="50">
        <f>IF(D5419="","",IFERROR(D5419*E5419/12,0))</f>
        <v/>
      </c>
      <c r="G5419" s="50">
        <f>IF(D5419="","",MIN(IFERROR(VLOOKUP(B5419,'Debt Inputs'!$A$6:$M$105,7,FALSE),0),D5419+F5419))</f>
        <v/>
      </c>
      <c r="H5419" s="50">
        <f>IF(D5419="","",IF(L5419=1,MAX(0,'Debt Inputs'!$B$2-SUM($G$5406:$G$5505)),0))</f>
        <v/>
      </c>
      <c r="I5419" s="50">
        <f>IF(D5419="","",MIN(D5419+F5419,G5419+H5419))</f>
        <v/>
      </c>
      <c r="J5419" s="50">
        <f>IF(D5419="","",MIN(D5419,MAX(0,I5419-F5419)))</f>
        <v/>
      </c>
      <c r="K5419" s="50">
        <f>IF(D5419="","",MAX(0,D5419+F5419-I5419))</f>
        <v/>
      </c>
      <c r="L5419" s="23">
        <f>IF(D5419="","",IF(D5419&lt;=0,"",1+COUNTIFS($D$5406:$D$5505,"&gt;0",$E$5406:$E$5505,"&gt;"&amp;E5419)))</f>
        <v/>
      </c>
      <c r="M5419" s="23">
        <f>IF(D5419="","",IF(AND(K5419&gt;0,L5419=1),"Yes","No"))</f>
        <v/>
      </c>
      <c r="N5419" s="50">
        <f>IF(D5419="","",N5319+F5419)</f>
        <v/>
      </c>
      <c r="O5419" s="49">
        <f>IF(D5419="","",IF(AND(K5419=0,K5319&gt;0),C5419,""))</f>
        <v/>
      </c>
    </row>
    <row r="5420">
      <c r="A5420" s="47">
        <f>IF(B5420="","",DATE(YEAR('Debt Inputs'!$E$2),MONTH('Debt Inputs'!$E$2)+54,1))</f>
        <v/>
      </c>
      <c r="B5420" s="18">
        <f>IF('Debt Inputs'!A20="","",'Debt Inputs'!A20)</f>
        <v/>
      </c>
      <c r="C5420" s="19">
        <f>IF(B5420="","",IFERROR(VLOOKUP(B5420,'Debt Inputs'!$A$6:$M$105,2,FALSE),""))</f>
        <v/>
      </c>
      <c r="D5420" s="48">
        <f>IF(B5420="","",K5320)</f>
        <v/>
      </c>
      <c r="E5420" s="21">
        <f>IF(B5420="","",IFERROR(VLOOKUP(B5420,'Debt Inputs'!$A$6:$M$105,5,FALSE),0))</f>
        <v/>
      </c>
      <c r="F5420" s="48">
        <f>IF(D5420="","",IFERROR(D5420*E5420/12,0))</f>
        <v/>
      </c>
      <c r="G5420" s="48">
        <f>IF(D5420="","",MIN(IFERROR(VLOOKUP(B5420,'Debt Inputs'!$A$6:$M$105,7,FALSE),0),D5420+F5420))</f>
        <v/>
      </c>
      <c r="H5420" s="48">
        <f>IF(D5420="","",IF(L5420=1,MAX(0,'Debt Inputs'!$B$2-SUM($G$5406:$G$5505)),0))</f>
        <v/>
      </c>
      <c r="I5420" s="48">
        <f>IF(D5420="","",MIN(D5420+F5420,G5420+H5420))</f>
        <v/>
      </c>
      <c r="J5420" s="48">
        <f>IF(D5420="","",MIN(D5420,MAX(0,I5420-F5420)))</f>
        <v/>
      </c>
      <c r="K5420" s="48">
        <f>IF(D5420="","",MAX(0,D5420+F5420-I5420))</f>
        <v/>
      </c>
      <c r="L5420" s="18">
        <f>IF(D5420="","",IF(D5420&lt;=0,"",1+COUNTIFS($D$5406:$D$5505,"&gt;0",$E$5406:$E$5505,"&gt;"&amp;E5420)))</f>
        <v/>
      </c>
      <c r="M5420" s="18">
        <f>IF(D5420="","",IF(AND(K5420&gt;0,L5420=1),"Yes","No"))</f>
        <v/>
      </c>
      <c r="N5420" s="48">
        <f>IF(D5420="","",N5320+F5420)</f>
        <v/>
      </c>
      <c r="O5420" s="47">
        <f>IF(D5420="","",IF(AND(K5420=0,K5320&gt;0),C5420,""))</f>
        <v/>
      </c>
    </row>
    <row r="5421">
      <c r="A5421" s="49">
        <f>IF(B5421="","",DATE(YEAR('Debt Inputs'!$E$2),MONTH('Debt Inputs'!$E$2)+54,1))</f>
        <v/>
      </c>
      <c r="B5421" s="23">
        <f>IF('Debt Inputs'!A21="","",'Debt Inputs'!A21)</f>
        <v/>
      </c>
      <c r="C5421" s="24">
        <f>IF(B5421="","",IFERROR(VLOOKUP(B5421,'Debt Inputs'!$A$6:$M$105,2,FALSE),""))</f>
        <v/>
      </c>
      <c r="D5421" s="50">
        <f>IF(B5421="","",K5321)</f>
        <v/>
      </c>
      <c r="E5421" s="26">
        <f>IF(B5421="","",IFERROR(VLOOKUP(B5421,'Debt Inputs'!$A$6:$M$105,5,FALSE),0))</f>
        <v/>
      </c>
      <c r="F5421" s="50">
        <f>IF(D5421="","",IFERROR(D5421*E5421/12,0))</f>
        <v/>
      </c>
      <c r="G5421" s="50">
        <f>IF(D5421="","",MIN(IFERROR(VLOOKUP(B5421,'Debt Inputs'!$A$6:$M$105,7,FALSE),0),D5421+F5421))</f>
        <v/>
      </c>
      <c r="H5421" s="50">
        <f>IF(D5421="","",IF(L5421=1,MAX(0,'Debt Inputs'!$B$2-SUM($G$5406:$G$5505)),0))</f>
        <v/>
      </c>
      <c r="I5421" s="50">
        <f>IF(D5421="","",MIN(D5421+F5421,G5421+H5421))</f>
        <v/>
      </c>
      <c r="J5421" s="50">
        <f>IF(D5421="","",MIN(D5421,MAX(0,I5421-F5421)))</f>
        <v/>
      </c>
      <c r="K5421" s="50">
        <f>IF(D5421="","",MAX(0,D5421+F5421-I5421))</f>
        <v/>
      </c>
      <c r="L5421" s="23">
        <f>IF(D5421="","",IF(D5421&lt;=0,"",1+COUNTIFS($D$5406:$D$5505,"&gt;0",$E$5406:$E$5505,"&gt;"&amp;E5421)))</f>
        <v/>
      </c>
      <c r="M5421" s="23">
        <f>IF(D5421="","",IF(AND(K5421&gt;0,L5421=1),"Yes","No"))</f>
        <v/>
      </c>
      <c r="N5421" s="50">
        <f>IF(D5421="","",N5321+F5421)</f>
        <v/>
      </c>
      <c r="O5421" s="49">
        <f>IF(D5421="","",IF(AND(K5421=0,K5321&gt;0),C5421,""))</f>
        <v/>
      </c>
    </row>
    <row r="5422">
      <c r="A5422" s="47">
        <f>IF(B5422="","",DATE(YEAR('Debt Inputs'!$E$2),MONTH('Debt Inputs'!$E$2)+54,1))</f>
        <v/>
      </c>
      <c r="B5422" s="18">
        <f>IF('Debt Inputs'!A22="","",'Debt Inputs'!A22)</f>
        <v/>
      </c>
      <c r="C5422" s="19">
        <f>IF(B5422="","",IFERROR(VLOOKUP(B5422,'Debt Inputs'!$A$6:$M$105,2,FALSE),""))</f>
        <v/>
      </c>
      <c r="D5422" s="48">
        <f>IF(B5422="","",K5322)</f>
        <v/>
      </c>
      <c r="E5422" s="21">
        <f>IF(B5422="","",IFERROR(VLOOKUP(B5422,'Debt Inputs'!$A$6:$M$105,5,FALSE),0))</f>
        <v/>
      </c>
      <c r="F5422" s="48">
        <f>IF(D5422="","",IFERROR(D5422*E5422/12,0))</f>
        <v/>
      </c>
      <c r="G5422" s="48">
        <f>IF(D5422="","",MIN(IFERROR(VLOOKUP(B5422,'Debt Inputs'!$A$6:$M$105,7,FALSE),0),D5422+F5422))</f>
        <v/>
      </c>
      <c r="H5422" s="48">
        <f>IF(D5422="","",IF(L5422=1,MAX(0,'Debt Inputs'!$B$2-SUM($G$5406:$G$5505)),0))</f>
        <v/>
      </c>
      <c r="I5422" s="48">
        <f>IF(D5422="","",MIN(D5422+F5422,G5422+H5422))</f>
        <v/>
      </c>
      <c r="J5422" s="48">
        <f>IF(D5422="","",MIN(D5422,MAX(0,I5422-F5422)))</f>
        <v/>
      </c>
      <c r="K5422" s="48">
        <f>IF(D5422="","",MAX(0,D5422+F5422-I5422))</f>
        <v/>
      </c>
      <c r="L5422" s="18">
        <f>IF(D5422="","",IF(D5422&lt;=0,"",1+COUNTIFS($D$5406:$D$5505,"&gt;0",$E$5406:$E$5505,"&gt;"&amp;E5422)))</f>
        <v/>
      </c>
      <c r="M5422" s="18">
        <f>IF(D5422="","",IF(AND(K5422&gt;0,L5422=1),"Yes","No"))</f>
        <v/>
      </c>
      <c r="N5422" s="48">
        <f>IF(D5422="","",N5322+F5422)</f>
        <v/>
      </c>
      <c r="O5422" s="47">
        <f>IF(D5422="","",IF(AND(K5422=0,K5322&gt;0),C5422,""))</f>
        <v/>
      </c>
    </row>
    <row r="5423">
      <c r="A5423" s="49">
        <f>IF(B5423="","",DATE(YEAR('Debt Inputs'!$E$2),MONTH('Debt Inputs'!$E$2)+54,1))</f>
        <v/>
      </c>
      <c r="B5423" s="23">
        <f>IF('Debt Inputs'!A23="","",'Debt Inputs'!A23)</f>
        <v/>
      </c>
      <c r="C5423" s="24">
        <f>IF(B5423="","",IFERROR(VLOOKUP(B5423,'Debt Inputs'!$A$6:$M$105,2,FALSE),""))</f>
        <v/>
      </c>
      <c r="D5423" s="50">
        <f>IF(B5423="","",K5323)</f>
        <v/>
      </c>
      <c r="E5423" s="26">
        <f>IF(B5423="","",IFERROR(VLOOKUP(B5423,'Debt Inputs'!$A$6:$M$105,5,FALSE),0))</f>
        <v/>
      </c>
      <c r="F5423" s="50">
        <f>IF(D5423="","",IFERROR(D5423*E5423/12,0))</f>
        <v/>
      </c>
      <c r="G5423" s="50">
        <f>IF(D5423="","",MIN(IFERROR(VLOOKUP(B5423,'Debt Inputs'!$A$6:$M$105,7,FALSE),0),D5423+F5423))</f>
        <v/>
      </c>
      <c r="H5423" s="50">
        <f>IF(D5423="","",IF(L5423=1,MAX(0,'Debt Inputs'!$B$2-SUM($G$5406:$G$5505)),0))</f>
        <v/>
      </c>
      <c r="I5423" s="50">
        <f>IF(D5423="","",MIN(D5423+F5423,G5423+H5423))</f>
        <v/>
      </c>
      <c r="J5423" s="50">
        <f>IF(D5423="","",MIN(D5423,MAX(0,I5423-F5423)))</f>
        <v/>
      </c>
      <c r="K5423" s="50">
        <f>IF(D5423="","",MAX(0,D5423+F5423-I5423))</f>
        <v/>
      </c>
      <c r="L5423" s="23">
        <f>IF(D5423="","",IF(D5423&lt;=0,"",1+COUNTIFS($D$5406:$D$5505,"&gt;0",$E$5406:$E$5505,"&gt;"&amp;E5423)))</f>
        <v/>
      </c>
      <c r="M5423" s="23">
        <f>IF(D5423="","",IF(AND(K5423&gt;0,L5423=1),"Yes","No"))</f>
        <v/>
      </c>
      <c r="N5423" s="50">
        <f>IF(D5423="","",N5323+F5423)</f>
        <v/>
      </c>
      <c r="O5423" s="49">
        <f>IF(D5423="","",IF(AND(K5423=0,K5323&gt;0),C5423,""))</f>
        <v/>
      </c>
    </row>
    <row r="5424">
      <c r="A5424" s="47">
        <f>IF(B5424="","",DATE(YEAR('Debt Inputs'!$E$2),MONTH('Debt Inputs'!$E$2)+54,1))</f>
        <v/>
      </c>
      <c r="B5424" s="18">
        <f>IF('Debt Inputs'!A24="","",'Debt Inputs'!A24)</f>
        <v/>
      </c>
      <c r="C5424" s="19">
        <f>IF(B5424="","",IFERROR(VLOOKUP(B5424,'Debt Inputs'!$A$6:$M$105,2,FALSE),""))</f>
        <v/>
      </c>
      <c r="D5424" s="48">
        <f>IF(B5424="","",K5324)</f>
        <v/>
      </c>
      <c r="E5424" s="21">
        <f>IF(B5424="","",IFERROR(VLOOKUP(B5424,'Debt Inputs'!$A$6:$M$105,5,FALSE),0))</f>
        <v/>
      </c>
      <c r="F5424" s="48">
        <f>IF(D5424="","",IFERROR(D5424*E5424/12,0))</f>
        <v/>
      </c>
      <c r="G5424" s="48">
        <f>IF(D5424="","",MIN(IFERROR(VLOOKUP(B5424,'Debt Inputs'!$A$6:$M$105,7,FALSE),0),D5424+F5424))</f>
        <v/>
      </c>
      <c r="H5424" s="48">
        <f>IF(D5424="","",IF(L5424=1,MAX(0,'Debt Inputs'!$B$2-SUM($G$5406:$G$5505)),0))</f>
        <v/>
      </c>
      <c r="I5424" s="48">
        <f>IF(D5424="","",MIN(D5424+F5424,G5424+H5424))</f>
        <v/>
      </c>
      <c r="J5424" s="48">
        <f>IF(D5424="","",MIN(D5424,MAX(0,I5424-F5424)))</f>
        <v/>
      </c>
      <c r="K5424" s="48">
        <f>IF(D5424="","",MAX(0,D5424+F5424-I5424))</f>
        <v/>
      </c>
      <c r="L5424" s="18">
        <f>IF(D5424="","",IF(D5424&lt;=0,"",1+COUNTIFS($D$5406:$D$5505,"&gt;0",$E$5406:$E$5505,"&gt;"&amp;E5424)))</f>
        <v/>
      </c>
      <c r="M5424" s="18">
        <f>IF(D5424="","",IF(AND(K5424&gt;0,L5424=1),"Yes","No"))</f>
        <v/>
      </c>
      <c r="N5424" s="48">
        <f>IF(D5424="","",N5324+F5424)</f>
        <v/>
      </c>
      <c r="O5424" s="47">
        <f>IF(D5424="","",IF(AND(K5424=0,K5324&gt;0),C5424,""))</f>
        <v/>
      </c>
    </row>
    <row r="5425">
      <c r="A5425" s="49">
        <f>IF(B5425="","",DATE(YEAR('Debt Inputs'!$E$2),MONTH('Debt Inputs'!$E$2)+54,1))</f>
        <v/>
      </c>
      <c r="B5425" s="23">
        <f>IF('Debt Inputs'!A25="","",'Debt Inputs'!A25)</f>
        <v/>
      </c>
      <c r="C5425" s="24">
        <f>IF(B5425="","",IFERROR(VLOOKUP(B5425,'Debt Inputs'!$A$6:$M$105,2,FALSE),""))</f>
        <v/>
      </c>
      <c r="D5425" s="50">
        <f>IF(B5425="","",K5325)</f>
        <v/>
      </c>
      <c r="E5425" s="26">
        <f>IF(B5425="","",IFERROR(VLOOKUP(B5425,'Debt Inputs'!$A$6:$M$105,5,FALSE),0))</f>
        <v/>
      </c>
      <c r="F5425" s="50">
        <f>IF(D5425="","",IFERROR(D5425*E5425/12,0))</f>
        <v/>
      </c>
      <c r="G5425" s="50">
        <f>IF(D5425="","",MIN(IFERROR(VLOOKUP(B5425,'Debt Inputs'!$A$6:$M$105,7,FALSE),0),D5425+F5425))</f>
        <v/>
      </c>
      <c r="H5425" s="50">
        <f>IF(D5425="","",IF(L5425=1,MAX(0,'Debt Inputs'!$B$2-SUM($G$5406:$G$5505)),0))</f>
        <v/>
      </c>
      <c r="I5425" s="50">
        <f>IF(D5425="","",MIN(D5425+F5425,G5425+H5425))</f>
        <v/>
      </c>
      <c r="J5425" s="50">
        <f>IF(D5425="","",MIN(D5425,MAX(0,I5425-F5425)))</f>
        <v/>
      </c>
      <c r="K5425" s="50">
        <f>IF(D5425="","",MAX(0,D5425+F5425-I5425))</f>
        <v/>
      </c>
      <c r="L5425" s="23">
        <f>IF(D5425="","",IF(D5425&lt;=0,"",1+COUNTIFS($D$5406:$D$5505,"&gt;0",$E$5406:$E$5505,"&gt;"&amp;E5425)))</f>
        <v/>
      </c>
      <c r="M5425" s="23">
        <f>IF(D5425="","",IF(AND(K5425&gt;0,L5425=1),"Yes","No"))</f>
        <v/>
      </c>
      <c r="N5425" s="50">
        <f>IF(D5425="","",N5325+F5425)</f>
        <v/>
      </c>
      <c r="O5425" s="49">
        <f>IF(D5425="","",IF(AND(K5425=0,K5325&gt;0),C5425,""))</f>
        <v/>
      </c>
    </row>
    <row r="5426">
      <c r="A5426" s="47">
        <f>IF(B5426="","",DATE(YEAR('Debt Inputs'!$E$2),MONTH('Debt Inputs'!$E$2)+54,1))</f>
        <v/>
      </c>
      <c r="B5426" s="18">
        <f>IF('Debt Inputs'!A26="","",'Debt Inputs'!A26)</f>
        <v/>
      </c>
      <c r="C5426" s="19">
        <f>IF(B5426="","",IFERROR(VLOOKUP(B5426,'Debt Inputs'!$A$6:$M$105,2,FALSE),""))</f>
        <v/>
      </c>
      <c r="D5426" s="48">
        <f>IF(B5426="","",K5326)</f>
        <v/>
      </c>
      <c r="E5426" s="21">
        <f>IF(B5426="","",IFERROR(VLOOKUP(B5426,'Debt Inputs'!$A$6:$M$105,5,FALSE),0))</f>
        <v/>
      </c>
      <c r="F5426" s="48">
        <f>IF(D5426="","",IFERROR(D5426*E5426/12,0))</f>
        <v/>
      </c>
      <c r="G5426" s="48">
        <f>IF(D5426="","",MIN(IFERROR(VLOOKUP(B5426,'Debt Inputs'!$A$6:$M$105,7,FALSE),0),D5426+F5426))</f>
        <v/>
      </c>
      <c r="H5426" s="48">
        <f>IF(D5426="","",IF(L5426=1,MAX(0,'Debt Inputs'!$B$2-SUM($G$5406:$G$5505)),0))</f>
        <v/>
      </c>
      <c r="I5426" s="48">
        <f>IF(D5426="","",MIN(D5426+F5426,G5426+H5426))</f>
        <v/>
      </c>
      <c r="J5426" s="48">
        <f>IF(D5426="","",MIN(D5426,MAX(0,I5426-F5426)))</f>
        <v/>
      </c>
      <c r="K5426" s="48">
        <f>IF(D5426="","",MAX(0,D5426+F5426-I5426))</f>
        <v/>
      </c>
      <c r="L5426" s="18">
        <f>IF(D5426="","",IF(D5426&lt;=0,"",1+COUNTIFS($D$5406:$D$5505,"&gt;0",$E$5406:$E$5505,"&gt;"&amp;E5426)))</f>
        <v/>
      </c>
      <c r="M5426" s="18">
        <f>IF(D5426="","",IF(AND(K5426&gt;0,L5426=1),"Yes","No"))</f>
        <v/>
      </c>
      <c r="N5426" s="48">
        <f>IF(D5426="","",N5326+F5426)</f>
        <v/>
      </c>
      <c r="O5426" s="47">
        <f>IF(D5426="","",IF(AND(K5426=0,K5326&gt;0),C5426,""))</f>
        <v/>
      </c>
    </row>
    <row r="5427">
      <c r="A5427" s="49">
        <f>IF(B5427="","",DATE(YEAR('Debt Inputs'!$E$2),MONTH('Debt Inputs'!$E$2)+54,1))</f>
        <v/>
      </c>
      <c r="B5427" s="23">
        <f>IF('Debt Inputs'!A27="","",'Debt Inputs'!A27)</f>
        <v/>
      </c>
      <c r="C5427" s="24">
        <f>IF(B5427="","",IFERROR(VLOOKUP(B5427,'Debt Inputs'!$A$6:$M$105,2,FALSE),""))</f>
        <v/>
      </c>
      <c r="D5427" s="50">
        <f>IF(B5427="","",K5327)</f>
        <v/>
      </c>
      <c r="E5427" s="26">
        <f>IF(B5427="","",IFERROR(VLOOKUP(B5427,'Debt Inputs'!$A$6:$M$105,5,FALSE),0))</f>
        <v/>
      </c>
      <c r="F5427" s="50">
        <f>IF(D5427="","",IFERROR(D5427*E5427/12,0))</f>
        <v/>
      </c>
      <c r="G5427" s="50">
        <f>IF(D5427="","",MIN(IFERROR(VLOOKUP(B5427,'Debt Inputs'!$A$6:$M$105,7,FALSE),0),D5427+F5427))</f>
        <v/>
      </c>
      <c r="H5427" s="50">
        <f>IF(D5427="","",IF(L5427=1,MAX(0,'Debt Inputs'!$B$2-SUM($G$5406:$G$5505)),0))</f>
        <v/>
      </c>
      <c r="I5427" s="50">
        <f>IF(D5427="","",MIN(D5427+F5427,G5427+H5427))</f>
        <v/>
      </c>
      <c r="J5427" s="50">
        <f>IF(D5427="","",MIN(D5427,MAX(0,I5427-F5427)))</f>
        <v/>
      </c>
      <c r="K5427" s="50">
        <f>IF(D5427="","",MAX(0,D5427+F5427-I5427))</f>
        <v/>
      </c>
      <c r="L5427" s="23">
        <f>IF(D5427="","",IF(D5427&lt;=0,"",1+COUNTIFS($D$5406:$D$5505,"&gt;0",$E$5406:$E$5505,"&gt;"&amp;E5427)))</f>
        <v/>
      </c>
      <c r="M5427" s="23">
        <f>IF(D5427="","",IF(AND(K5427&gt;0,L5427=1),"Yes","No"))</f>
        <v/>
      </c>
      <c r="N5427" s="50">
        <f>IF(D5427="","",N5327+F5427)</f>
        <v/>
      </c>
      <c r="O5427" s="49">
        <f>IF(D5427="","",IF(AND(K5427=0,K5327&gt;0),C5427,""))</f>
        <v/>
      </c>
    </row>
    <row r="5428">
      <c r="A5428" s="47">
        <f>IF(B5428="","",DATE(YEAR('Debt Inputs'!$E$2),MONTH('Debt Inputs'!$E$2)+54,1))</f>
        <v/>
      </c>
      <c r="B5428" s="18">
        <f>IF('Debt Inputs'!A28="","",'Debt Inputs'!A28)</f>
        <v/>
      </c>
      <c r="C5428" s="19">
        <f>IF(B5428="","",IFERROR(VLOOKUP(B5428,'Debt Inputs'!$A$6:$M$105,2,FALSE),""))</f>
        <v/>
      </c>
      <c r="D5428" s="48">
        <f>IF(B5428="","",K5328)</f>
        <v/>
      </c>
      <c r="E5428" s="21">
        <f>IF(B5428="","",IFERROR(VLOOKUP(B5428,'Debt Inputs'!$A$6:$M$105,5,FALSE),0))</f>
        <v/>
      </c>
      <c r="F5428" s="48">
        <f>IF(D5428="","",IFERROR(D5428*E5428/12,0))</f>
        <v/>
      </c>
      <c r="G5428" s="48">
        <f>IF(D5428="","",MIN(IFERROR(VLOOKUP(B5428,'Debt Inputs'!$A$6:$M$105,7,FALSE),0),D5428+F5428))</f>
        <v/>
      </c>
      <c r="H5428" s="48">
        <f>IF(D5428="","",IF(L5428=1,MAX(0,'Debt Inputs'!$B$2-SUM($G$5406:$G$5505)),0))</f>
        <v/>
      </c>
      <c r="I5428" s="48">
        <f>IF(D5428="","",MIN(D5428+F5428,G5428+H5428))</f>
        <v/>
      </c>
      <c r="J5428" s="48">
        <f>IF(D5428="","",MIN(D5428,MAX(0,I5428-F5428)))</f>
        <v/>
      </c>
      <c r="K5428" s="48">
        <f>IF(D5428="","",MAX(0,D5428+F5428-I5428))</f>
        <v/>
      </c>
      <c r="L5428" s="18">
        <f>IF(D5428="","",IF(D5428&lt;=0,"",1+COUNTIFS($D$5406:$D$5505,"&gt;0",$E$5406:$E$5505,"&gt;"&amp;E5428)))</f>
        <v/>
      </c>
      <c r="M5428" s="18">
        <f>IF(D5428="","",IF(AND(K5428&gt;0,L5428=1),"Yes","No"))</f>
        <v/>
      </c>
      <c r="N5428" s="48">
        <f>IF(D5428="","",N5328+F5428)</f>
        <v/>
      </c>
      <c r="O5428" s="47">
        <f>IF(D5428="","",IF(AND(K5428=0,K5328&gt;0),C5428,""))</f>
        <v/>
      </c>
    </row>
    <row r="5429">
      <c r="A5429" s="49">
        <f>IF(B5429="","",DATE(YEAR('Debt Inputs'!$E$2),MONTH('Debt Inputs'!$E$2)+54,1))</f>
        <v/>
      </c>
      <c r="B5429" s="23">
        <f>IF('Debt Inputs'!A29="","",'Debt Inputs'!A29)</f>
        <v/>
      </c>
      <c r="C5429" s="24">
        <f>IF(B5429="","",IFERROR(VLOOKUP(B5429,'Debt Inputs'!$A$6:$M$105,2,FALSE),""))</f>
        <v/>
      </c>
      <c r="D5429" s="50">
        <f>IF(B5429="","",K5329)</f>
        <v/>
      </c>
      <c r="E5429" s="26">
        <f>IF(B5429="","",IFERROR(VLOOKUP(B5429,'Debt Inputs'!$A$6:$M$105,5,FALSE),0))</f>
        <v/>
      </c>
      <c r="F5429" s="50">
        <f>IF(D5429="","",IFERROR(D5429*E5429/12,0))</f>
        <v/>
      </c>
      <c r="G5429" s="50">
        <f>IF(D5429="","",MIN(IFERROR(VLOOKUP(B5429,'Debt Inputs'!$A$6:$M$105,7,FALSE),0),D5429+F5429))</f>
        <v/>
      </c>
      <c r="H5429" s="50">
        <f>IF(D5429="","",IF(L5429=1,MAX(0,'Debt Inputs'!$B$2-SUM($G$5406:$G$5505)),0))</f>
        <v/>
      </c>
      <c r="I5429" s="50">
        <f>IF(D5429="","",MIN(D5429+F5429,G5429+H5429))</f>
        <v/>
      </c>
      <c r="J5429" s="50">
        <f>IF(D5429="","",MIN(D5429,MAX(0,I5429-F5429)))</f>
        <v/>
      </c>
      <c r="K5429" s="50">
        <f>IF(D5429="","",MAX(0,D5429+F5429-I5429))</f>
        <v/>
      </c>
      <c r="L5429" s="23">
        <f>IF(D5429="","",IF(D5429&lt;=0,"",1+COUNTIFS($D$5406:$D$5505,"&gt;0",$E$5406:$E$5505,"&gt;"&amp;E5429)))</f>
        <v/>
      </c>
      <c r="M5429" s="23">
        <f>IF(D5429="","",IF(AND(K5429&gt;0,L5429=1),"Yes","No"))</f>
        <v/>
      </c>
      <c r="N5429" s="50">
        <f>IF(D5429="","",N5329+F5429)</f>
        <v/>
      </c>
      <c r="O5429" s="49">
        <f>IF(D5429="","",IF(AND(K5429=0,K5329&gt;0),C5429,""))</f>
        <v/>
      </c>
    </row>
    <row r="5430">
      <c r="A5430" s="47">
        <f>IF(B5430="","",DATE(YEAR('Debt Inputs'!$E$2),MONTH('Debt Inputs'!$E$2)+54,1))</f>
        <v/>
      </c>
      <c r="B5430" s="18">
        <f>IF('Debt Inputs'!A30="","",'Debt Inputs'!A30)</f>
        <v/>
      </c>
      <c r="C5430" s="19">
        <f>IF(B5430="","",IFERROR(VLOOKUP(B5430,'Debt Inputs'!$A$6:$M$105,2,FALSE),""))</f>
        <v/>
      </c>
      <c r="D5430" s="48">
        <f>IF(B5430="","",K5330)</f>
        <v/>
      </c>
      <c r="E5430" s="21">
        <f>IF(B5430="","",IFERROR(VLOOKUP(B5430,'Debt Inputs'!$A$6:$M$105,5,FALSE),0))</f>
        <v/>
      </c>
      <c r="F5430" s="48">
        <f>IF(D5430="","",IFERROR(D5430*E5430/12,0))</f>
        <v/>
      </c>
      <c r="G5430" s="48">
        <f>IF(D5430="","",MIN(IFERROR(VLOOKUP(B5430,'Debt Inputs'!$A$6:$M$105,7,FALSE),0),D5430+F5430))</f>
        <v/>
      </c>
      <c r="H5430" s="48">
        <f>IF(D5430="","",IF(L5430=1,MAX(0,'Debt Inputs'!$B$2-SUM($G$5406:$G$5505)),0))</f>
        <v/>
      </c>
      <c r="I5430" s="48">
        <f>IF(D5430="","",MIN(D5430+F5430,G5430+H5430))</f>
        <v/>
      </c>
      <c r="J5430" s="48">
        <f>IF(D5430="","",MIN(D5430,MAX(0,I5430-F5430)))</f>
        <v/>
      </c>
      <c r="K5430" s="48">
        <f>IF(D5430="","",MAX(0,D5430+F5430-I5430))</f>
        <v/>
      </c>
      <c r="L5430" s="18">
        <f>IF(D5430="","",IF(D5430&lt;=0,"",1+COUNTIFS($D$5406:$D$5505,"&gt;0",$E$5406:$E$5505,"&gt;"&amp;E5430)))</f>
        <v/>
      </c>
      <c r="M5430" s="18">
        <f>IF(D5430="","",IF(AND(K5430&gt;0,L5430=1),"Yes","No"))</f>
        <v/>
      </c>
      <c r="N5430" s="48">
        <f>IF(D5430="","",N5330+F5430)</f>
        <v/>
      </c>
      <c r="O5430" s="47">
        <f>IF(D5430="","",IF(AND(K5430=0,K5330&gt;0),C5430,""))</f>
        <v/>
      </c>
    </row>
    <row r="5431">
      <c r="A5431" s="49">
        <f>IF(B5431="","",DATE(YEAR('Debt Inputs'!$E$2),MONTH('Debt Inputs'!$E$2)+54,1))</f>
        <v/>
      </c>
      <c r="B5431" s="23">
        <f>IF('Debt Inputs'!A31="","",'Debt Inputs'!A31)</f>
        <v/>
      </c>
      <c r="C5431" s="24">
        <f>IF(B5431="","",IFERROR(VLOOKUP(B5431,'Debt Inputs'!$A$6:$M$105,2,FALSE),""))</f>
        <v/>
      </c>
      <c r="D5431" s="50">
        <f>IF(B5431="","",K5331)</f>
        <v/>
      </c>
      <c r="E5431" s="26">
        <f>IF(B5431="","",IFERROR(VLOOKUP(B5431,'Debt Inputs'!$A$6:$M$105,5,FALSE),0))</f>
        <v/>
      </c>
      <c r="F5431" s="50">
        <f>IF(D5431="","",IFERROR(D5431*E5431/12,0))</f>
        <v/>
      </c>
      <c r="G5431" s="50">
        <f>IF(D5431="","",MIN(IFERROR(VLOOKUP(B5431,'Debt Inputs'!$A$6:$M$105,7,FALSE),0),D5431+F5431))</f>
        <v/>
      </c>
      <c r="H5431" s="50">
        <f>IF(D5431="","",IF(L5431=1,MAX(0,'Debt Inputs'!$B$2-SUM($G$5406:$G$5505)),0))</f>
        <v/>
      </c>
      <c r="I5431" s="50">
        <f>IF(D5431="","",MIN(D5431+F5431,G5431+H5431))</f>
        <v/>
      </c>
      <c r="J5431" s="50">
        <f>IF(D5431="","",MIN(D5431,MAX(0,I5431-F5431)))</f>
        <v/>
      </c>
      <c r="K5431" s="50">
        <f>IF(D5431="","",MAX(0,D5431+F5431-I5431))</f>
        <v/>
      </c>
      <c r="L5431" s="23">
        <f>IF(D5431="","",IF(D5431&lt;=0,"",1+COUNTIFS($D$5406:$D$5505,"&gt;0",$E$5406:$E$5505,"&gt;"&amp;E5431)))</f>
        <v/>
      </c>
      <c r="M5431" s="23">
        <f>IF(D5431="","",IF(AND(K5431&gt;0,L5431=1),"Yes","No"))</f>
        <v/>
      </c>
      <c r="N5431" s="50">
        <f>IF(D5431="","",N5331+F5431)</f>
        <v/>
      </c>
      <c r="O5431" s="49">
        <f>IF(D5431="","",IF(AND(K5431=0,K5331&gt;0),C5431,""))</f>
        <v/>
      </c>
    </row>
    <row r="5432">
      <c r="A5432" s="47">
        <f>IF(B5432="","",DATE(YEAR('Debt Inputs'!$E$2),MONTH('Debt Inputs'!$E$2)+54,1))</f>
        <v/>
      </c>
      <c r="B5432" s="18">
        <f>IF('Debt Inputs'!A32="","",'Debt Inputs'!A32)</f>
        <v/>
      </c>
      <c r="C5432" s="19">
        <f>IF(B5432="","",IFERROR(VLOOKUP(B5432,'Debt Inputs'!$A$6:$M$105,2,FALSE),""))</f>
        <v/>
      </c>
      <c r="D5432" s="48">
        <f>IF(B5432="","",K5332)</f>
        <v/>
      </c>
      <c r="E5432" s="21">
        <f>IF(B5432="","",IFERROR(VLOOKUP(B5432,'Debt Inputs'!$A$6:$M$105,5,FALSE),0))</f>
        <v/>
      </c>
      <c r="F5432" s="48">
        <f>IF(D5432="","",IFERROR(D5432*E5432/12,0))</f>
        <v/>
      </c>
      <c r="G5432" s="48">
        <f>IF(D5432="","",MIN(IFERROR(VLOOKUP(B5432,'Debt Inputs'!$A$6:$M$105,7,FALSE),0),D5432+F5432))</f>
        <v/>
      </c>
      <c r="H5432" s="48">
        <f>IF(D5432="","",IF(L5432=1,MAX(0,'Debt Inputs'!$B$2-SUM($G$5406:$G$5505)),0))</f>
        <v/>
      </c>
      <c r="I5432" s="48">
        <f>IF(D5432="","",MIN(D5432+F5432,G5432+H5432))</f>
        <v/>
      </c>
      <c r="J5432" s="48">
        <f>IF(D5432="","",MIN(D5432,MAX(0,I5432-F5432)))</f>
        <v/>
      </c>
      <c r="K5432" s="48">
        <f>IF(D5432="","",MAX(0,D5432+F5432-I5432))</f>
        <v/>
      </c>
      <c r="L5432" s="18">
        <f>IF(D5432="","",IF(D5432&lt;=0,"",1+COUNTIFS($D$5406:$D$5505,"&gt;0",$E$5406:$E$5505,"&gt;"&amp;E5432)))</f>
        <v/>
      </c>
      <c r="M5432" s="18">
        <f>IF(D5432="","",IF(AND(K5432&gt;0,L5432=1),"Yes","No"))</f>
        <v/>
      </c>
      <c r="N5432" s="48">
        <f>IF(D5432="","",N5332+F5432)</f>
        <v/>
      </c>
      <c r="O5432" s="47">
        <f>IF(D5432="","",IF(AND(K5432=0,K5332&gt;0),C5432,""))</f>
        <v/>
      </c>
    </row>
    <row r="5433">
      <c r="A5433" s="49">
        <f>IF(B5433="","",DATE(YEAR('Debt Inputs'!$E$2),MONTH('Debt Inputs'!$E$2)+54,1))</f>
        <v/>
      </c>
      <c r="B5433" s="23">
        <f>IF('Debt Inputs'!A33="","",'Debt Inputs'!A33)</f>
        <v/>
      </c>
      <c r="C5433" s="24">
        <f>IF(B5433="","",IFERROR(VLOOKUP(B5433,'Debt Inputs'!$A$6:$M$105,2,FALSE),""))</f>
        <v/>
      </c>
      <c r="D5433" s="50">
        <f>IF(B5433="","",K5333)</f>
        <v/>
      </c>
      <c r="E5433" s="26">
        <f>IF(B5433="","",IFERROR(VLOOKUP(B5433,'Debt Inputs'!$A$6:$M$105,5,FALSE),0))</f>
        <v/>
      </c>
      <c r="F5433" s="50">
        <f>IF(D5433="","",IFERROR(D5433*E5433/12,0))</f>
        <v/>
      </c>
      <c r="G5433" s="50">
        <f>IF(D5433="","",MIN(IFERROR(VLOOKUP(B5433,'Debt Inputs'!$A$6:$M$105,7,FALSE),0),D5433+F5433))</f>
        <v/>
      </c>
      <c r="H5433" s="50">
        <f>IF(D5433="","",IF(L5433=1,MAX(0,'Debt Inputs'!$B$2-SUM($G$5406:$G$5505)),0))</f>
        <v/>
      </c>
      <c r="I5433" s="50">
        <f>IF(D5433="","",MIN(D5433+F5433,G5433+H5433))</f>
        <v/>
      </c>
      <c r="J5433" s="50">
        <f>IF(D5433="","",MIN(D5433,MAX(0,I5433-F5433)))</f>
        <v/>
      </c>
      <c r="K5433" s="50">
        <f>IF(D5433="","",MAX(0,D5433+F5433-I5433))</f>
        <v/>
      </c>
      <c r="L5433" s="23">
        <f>IF(D5433="","",IF(D5433&lt;=0,"",1+COUNTIFS($D$5406:$D$5505,"&gt;0",$E$5406:$E$5505,"&gt;"&amp;E5433)))</f>
        <v/>
      </c>
      <c r="M5433" s="23">
        <f>IF(D5433="","",IF(AND(K5433&gt;0,L5433=1),"Yes","No"))</f>
        <v/>
      </c>
      <c r="N5433" s="50">
        <f>IF(D5433="","",N5333+F5433)</f>
        <v/>
      </c>
      <c r="O5433" s="49">
        <f>IF(D5433="","",IF(AND(K5433=0,K5333&gt;0),C5433,""))</f>
        <v/>
      </c>
    </row>
    <row r="5434">
      <c r="A5434" s="47">
        <f>IF(B5434="","",DATE(YEAR('Debt Inputs'!$E$2),MONTH('Debt Inputs'!$E$2)+54,1))</f>
        <v/>
      </c>
      <c r="B5434" s="18">
        <f>IF('Debt Inputs'!A34="","",'Debt Inputs'!A34)</f>
        <v/>
      </c>
      <c r="C5434" s="19">
        <f>IF(B5434="","",IFERROR(VLOOKUP(B5434,'Debt Inputs'!$A$6:$M$105,2,FALSE),""))</f>
        <v/>
      </c>
      <c r="D5434" s="48">
        <f>IF(B5434="","",K5334)</f>
        <v/>
      </c>
      <c r="E5434" s="21">
        <f>IF(B5434="","",IFERROR(VLOOKUP(B5434,'Debt Inputs'!$A$6:$M$105,5,FALSE),0))</f>
        <v/>
      </c>
      <c r="F5434" s="48">
        <f>IF(D5434="","",IFERROR(D5434*E5434/12,0))</f>
        <v/>
      </c>
      <c r="G5434" s="48">
        <f>IF(D5434="","",MIN(IFERROR(VLOOKUP(B5434,'Debt Inputs'!$A$6:$M$105,7,FALSE),0),D5434+F5434))</f>
        <v/>
      </c>
      <c r="H5434" s="48">
        <f>IF(D5434="","",IF(L5434=1,MAX(0,'Debt Inputs'!$B$2-SUM($G$5406:$G$5505)),0))</f>
        <v/>
      </c>
      <c r="I5434" s="48">
        <f>IF(D5434="","",MIN(D5434+F5434,G5434+H5434))</f>
        <v/>
      </c>
      <c r="J5434" s="48">
        <f>IF(D5434="","",MIN(D5434,MAX(0,I5434-F5434)))</f>
        <v/>
      </c>
      <c r="K5434" s="48">
        <f>IF(D5434="","",MAX(0,D5434+F5434-I5434))</f>
        <v/>
      </c>
      <c r="L5434" s="18">
        <f>IF(D5434="","",IF(D5434&lt;=0,"",1+COUNTIFS($D$5406:$D$5505,"&gt;0",$E$5406:$E$5505,"&gt;"&amp;E5434)))</f>
        <v/>
      </c>
      <c r="M5434" s="18">
        <f>IF(D5434="","",IF(AND(K5434&gt;0,L5434=1),"Yes","No"))</f>
        <v/>
      </c>
      <c r="N5434" s="48">
        <f>IF(D5434="","",N5334+F5434)</f>
        <v/>
      </c>
      <c r="O5434" s="47">
        <f>IF(D5434="","",IF(AND(K5434=0,K5334&gt;0),C5434,""))</f>
        <v/>
      </c>
    </row>
    <row r="5435">
      <c r="A5435" s="49">
        <f>IF(B5435="","",DATE(YEAR('Debt Inputs'!$E$2),MONTH('Debt Inputs'!$E$2)+54,1))</f>
        <v/>
      </c>
      <c r="B5435" s="23">
        <f>IF('Debt Inputs'!A35="","",'Debt Inputs'!A35)</f>
        <v/>
      </c>
      <c r="C5435" s="24">
        <f>IF(B5435="","",IFERROR(VLOOKUP(B5435,'Debt Inputs'!$A$6:$M$105,2,FALSE),""))</f>
        <v/>
      </c>
      <c r="D5435" s="50">
        <f>IF(B5435="","",K5335)</f>
        <v/>
      </c>
      <c r="E5435" s="26">
        <f>IF(B5435="","",IFERROR(VLOOKUP(B5435,'Debt Inputs'!$A$6:$M$105,5,FALSE),0))</f>
        <v/>
      </c>
      <c r="F5435" s="50">
        <f>IF(D5435="","",IFERROR(D5435*E5435/12,0))</f>
        <v/>
      </c>
      <c r="G5435" s="50">
        <f>IF(D5435="","",MIN(IFERROR(VLOOKUP(B5435,'Debt Inputs'!$A$6:$M$105,7,FALSE),0),D5435+F5435))</f>
        <v/>
      </c>
      <c r="H5435" s="50">
        <f>IF(D5435="","",IF(L5435=1,MAX(0,'Debt Inputs'!$B$2-SUM($G$5406:$G$5505)),0))</f>
        <v/>
      </c>
      <c r="I5435" s="50">
        <f>IF(D5435="","",MIN(D5435+F5435,G5435+H5435))</f>
        <v/>
      </c>
      <c r="J5435" s="50">
        <f>IF(D5435="","",MIN(D5435,MAX(0,I5435-F5435)))</f>
        <v/>
      </c>
      <c r="K5435" s="50">
        <f>IF(D5435="","",MAX(0,D5435+F5435-I5435))</f>
        <v/>
      </c>
      <c r="L5435" s="23">
        <f>IF(D5435="","",IF(D5435&lt;=0,"",1+COUNTIFS($D$5406:$D$5505,"&gt;0",$E$5406:$E$5505,"&gt;"&amp;E5435)))</f>
        <v/>
      </c>
      <c r="M5435" s="23">
        <f>IF(D5435="","",IF(AND(K5435&gt;0,L5435=1),"Yes","No"))</f>
        <v/>
      </c>
      <c r="N5435" s="50">
        <f>IF(D5435="","",N5335+F5435)</f>
        <v/>
      </c>
      <c r="O5435" s="49">
        <f>IF(D5435="","",IF(AND(K5435=0,K5335&gt;0),C5435,""))</f>
        <v/>
      </c>
    </row>
    <row r="5436">
      <c r="A5436" s="47">
        <f>IF(B5436="","",DATE(YEAR('Debt Inputs'!$E$2),MONTH('Debt Inputs'!$E$2)+54,1))</f>
        <v/>
      </c>
      <c r="B5436" s="18">
        <f>IF('Debt Inputs'!A36="","",'Debt Inputs'!A36)</f>
        <v/>
      </c>
      <c r="C5436" s="19">
        <f>IF(B5436="","",IFERROR(VLOOKUP(B5436,'Debt Inputs'!$A$6:$M$105,2,FALSE),""))</f>
        <v/>
      </c>
      <c r="D5436" s="48">
        <f>IF(B5436="","",K5336)</f>
        <v/>
      </c>
      <c r="E5436" s="21">
        <f>IF(B5436="","",IFERROR(VLOOKUP(B5436,'Debt Inputs'!$A$6:$M$105,5,FALSE),0))</f>
        <v/>
      </c>
      <c r="F5436" s="48">
        <f>IF(D5436="","",IFERROR(D5436*E5436/12,0))</f>
        <v/>
      </c>
      <c r="G5436" s="48">
        <f>IF(D5436="","",MIN(IFERROR(VLOOKUP(B5436,'Debt Inputs'!$A$6:$M$105,7,FALSE),0),D5436+F5436))</f>
        <v/>
      </c>
      <c r="H5436" s="48">
        <f>IF(D5436="","",IF(L5436=1,MAX(0,'Debt Inputs'!$B$2-SUM($G$5406:$G$5505)),0))</f>
        <v/>
      </c>
      <c r="I5436" s="48">
        <f>IF(D5436="","",MIN(D5436+F5436,G5436+H5436))</f>
        <v/>
      </c>
      <c r="J5436" s="48">
        <f>IF(D5436="","",MIN(D5436,MAX(0,I5436-F5436)))</f>
        <v/>
      </c>
      <c r="K5436" s="48">
        <f>IF(D5436="","",MAX(0,D5436+F5436-I5436))</f>
        <v/>
      </c>
      <c r="L5436" s="18">
        <f>IF(D5436="","",IF(D5436&lt;=0,"",1+COUNTIFS($D$5406:$D$5505,"&gt;0",$E$5406:$E$5505,"&gt;"&amp;E5436)))</f>
        <v/>
      </c>
      <c r="M5436" s="18">
        <f>IF(D5436="","",IF(AND(K5436&gt;0,L5436=1),"Yes","No"))</f>
        <v/>
      </c>
      <c r="N5436" s="48">
        <f>IF(D5436="","",N5336+F5436)</f>
        <v/>
      </c>
      <c r="O5436" s="47">
        <f>IF(D5436="","",IF(AND(K5436=0,K5336&gt;0),C5436,""))</f>
        <v/>
      </c>
    </row>
    <row r="5437">
      <c r="A5437" s="49">
        <f>IF(B5437="","",DATE(YEAR('Debt Inputs'!$E$2),MONTH('Debt Inputs'!$E$2)+54,1))</f>
        <v/>
      </c>
      <c r="B5437" s="23">
        <f>IF('Debt Inputs'!A37="","",'Debt Inputs'!A37)</f>
        <v/>
      </c>
      <c r="C5437" s="24">
        <f>IF(B5437="","",IFERROR(VLOOKUP(B5437,'Debt Inputs'!$A$6:$M$105,2,FALSE),""))</f>
        <v/>
      </c>
      <c r="D5437" s="50">
        <f>IF(B5437="","",K5337)</f>
        <v/>
      </c>
      <c r="E5437" s="26">
        <f>IF(B5437="","",IFERROR(VLOOKUP(B5437,'Debt Inputs'!$A$6:$M$105,5,FALSE),0))</f>
        <v/>
      </c>
      <c r="F5437" s="50">
        <f>IF(D5437="","",IFERROR(D5437*E5437/12,0))</f>
        <v/>
      </c>
      <c r="G5437" s="50">
        <f>IF(D5437="","",MIN(IFERROR(VLOOKUP(B5437,'Debt Inputs'!$A$6:$M$105,7,FALSE),0),D5437+F5437))</f>
        <v/>
      </c>
      <c r="H5437" s="50">
        <f>IF(D5437="","",IF(L5437=1,MAX(0,'Debt Inputs'!$B$2-SUM($G$5406:$G$5505)),0))</f>
        <v/>
      </c>
      <c r="I5437" s="50">
        <f>IF(D5437="","",MIN(D5437+F5437,G5437+H5437))</f>
        <v/>
      </c>
      <c r="J5437" s="50">
        <f>IF(D5437="","",MIN(D5437,MAX(0,I5437-F5437)))</f>
        <v/>
      </c>
      <c r="K5437" s="50">
        <f>IF(D5437="","",MAX(0,D5437+F5437-I5437))</f>
        <v/>
      </c>
      <c r="L5437" s="23">
        <f>IF(D5437="","",IF(D5437&lt;=0,"",1+COUNTIFS($D$5406:$D$5505,"&gt;0",$E$5406:$E$5505,"&gt;"&amp;E5437)))</f>
        <v/>
      </c>
      <c r="M5437" s="23">
        <f>IF(D5437="","",IF(AND(K5437&gt;0,L5437=1),"Yes","No"))</f>
        <v/>
      </c>
      <c r="N5437" s="50">
        <f>IF(D5437="","",N5337+F5437)</f>
        <v/>
      </c>
      <c r="O5437" s="49">
        <f>IF(D5437="","",IF(AND(K5437=0,K5337&gt;0),C5437,""))</f>
        <v/>
      </c>
    </row>
    <row r="5438">
      <c r="A5438" s="47">
        <f>IF(B5438="","",DATE(YEAR('Debt Inputs'!$E$2),MONTH('Debt Inputs'!$E$2)+54,1))</f>
        <v/>
      </c>
      <c r="B5438" s="18">
        <f>IF('Debt Inputs'!A38="","",'Debt Inputs'!A38)</f>
        <v/>
      </c>
      <c r="C5438" s="19">
        <f>IF(B5438="","",IFERROR(VLOOKUP(B5438,'Debt Inputs'!$A$6:$M$105,2,FALSE),""))</f>
        <v/>
      </c>
      <c r="D5438" s="48">
        <f>IF(B5438="","",K5338)</f>
        <v/>
      </c>
      <c r="E5438" s="21">
        <f>IF(B5438="","",IFERROR(VLOOKUP(B5438,'Debt Inputs'!$A$6:$M$105,5,FALSE),0))</f>
        <v/>
      </c>
      <c r="F5438" s="48">
        <f>IF(D5438="","",IFERROR(D5438*E5438/12,0))</f>
        <v/>
      </c>
      <c r="G5438" s="48">
        <f>IF(D5438="","",MIN(IFERROR(VLOOKUP(B5438,'Debt Inputs'!$A$6:$M$105,7,FALSE),0),D5438+F5438))</f>
        <v/>
      </c>
      <c r="H5438" s="48">
        <f>IF(D5438="","",IF(L5438=1,MAX(0,'Debt Inputs'!$B$2-SUM($G$5406:$G$5505)),0))</f>
        <v/>
      </c>
      <c r="I5438" s="48">
        <f>IF(D5438="","",MIN(D5438+F5438,G5438+H5438))</f>
        <v/>
      </c>
      <c r="J5438" s="48">
        <f>IF(D5438="","",MIN(D5438,MAX(0,I5438-F5438)))</f>
        <v/>
      </c>
      <c r="K5438" s="48">
        <f>IF(D5438="","",MAX(0,D5438+F5438-I5438))</f>
        <v/>
      </c>
      <c r="L5438" s="18">
        <f>IF(D5438="","",IF(D5438&lt;=0,"",1+COUNTIFS($D$5406:$D$5505,"&gt;0",$E$5406:$E$5505,"&gt;"&amp;E5438)))</f>
        <v/>
      </c>
      <c r="M5438" s="18">
        <f>IF(D5438="","",IF(AND(K5438&gt;0,L5438=1),"Yes","No"))</f>
        <v/>
      </c>
      <c r="N5438" s="48">
        <f>IF(D5438="","",N5338+F5438)</f>
        <v/>
      </c>
      <c r="O5438" s="47">
        <f>IF(D5438="","",IF(AND(K5438=0,K5338&gt;0),C5438,""))</f>
        <v/>
      </c>
    </row>
    <row r="5439">
      <c r="A5439" s="49">
        <f>IF(B5439="","",DATE(YEAR('Debt Inputs'!$E$2),MONTH('Debt Inputs'!$E$2)+54,1))</f>
        <v/>
      </c>
      <c r="B5439" s="23">
        <f>IF('Debt Inputs'!A39="","",'Debt Inputs'!A39)</f>
        <v/>
      </c>
      <c r="C5439" s="24">
        <f>IF(B5439="","",IFERROR(VLOOKUP(B5439,'Debt Inputs'!$A$6:$M$105,2,FALSE),""))</f>
        <v/>
      </c>
      <c r="D5439" s="50">
        <f>IF(B5439="","",K5339)</f>
        <v/>
      </c>
      <c r="E5439" s="26">
        <f>IF(B5439="","",IFERROR(VLOOKUP(B5439,'Debt Inputs'!$A$6:$M$105,5,FALSE),0))</f>
        <v/>
      </c>
      <c r="F5439" s="50">
        <f>IF(D5439="","",IFERROR(D5439*E5439/12,0))</f>
        <v/>
      </c>
      <c r="G5439" s="50">
        <f>IF(D5439="","",MIN(IFERROR(VLOOKUP(B5439,'Debt Inputs'!$A$6:$M$105,7,FALSE),0),D5439+F5439))</f>
        <v/>
      </c>
      <c r="H5439" s="50">
        <f>IF(D5439="","",IF(L5439=1,MAX(0,'Debt Inputs'!$B$2-SUM($G$5406:$G$5505)),0))</f>
        <v/>
      </c>
      <c r="I5439" s="50">
        <f>IF(D5439="","",MIN(D5439+F5439,G5439+H5439))</f>
        <v/>
      </c>
      <c r="J5439" s="50">
        <f>IF(D5439="","",MIN(D5439,MAX(0,I5439-F5439)))</f>
        <v/>
      </c>
      <c r="K5439" s="50">
        <f>IF(D5439="","",MAX(0,D5439+F5439-I5439))</f>
        <v/>
      </c>
      <c r="L5439" s="23">
        <f>IF(D5439="","",IF(D5439&lt;=0,"",1+COUNTIFS($D$5406:$D$5505,"&gt;0",$E$5406:$E$5505,"&gt;"&amp;E5439)))</f>
        <v/>
      </c>
      <c r="M5439" s="23">
        <f>IF(D5439="","",IF(AND(K5439&gt;0,L5439=1),"Yes","No"))</f>
        <v/>
      </c>
      <c r="N5439" s="50">
        <f>IF(D5439="","",N5339+F5439)</f>
        <v/>
      </c>
      <c r="O5439" s="49">
        <f>IF(D5439="","",IF(AND(K5439=0,K5339&gt;0),C5439,""))</f>
        <v/>
      </c>
    </row>
    <row r="5440">
      <c r="A5440" s="47">
        <f>IF(B5440="","",DATE(YEAR('Debt Inputs'!$E$2),MONTH('Debt Inputs'!$E$2)+54,1))</f>
        <v/>
      </c>
      <c r="B5440" s="18">
        <f>IF('Debt Inputs'!A40="","",'Debt Inputs'!A40)</f>
        <v/>
      </c>
      <c r="C5440" s="19">
        <f>IF(B5440="","",IFERROR(VLOOKUP(B5440,'Debt Inputs'!$A$6:$M$105,2,FALSE),""))</f>
        <v/>
      </c>
      <c r="D5440" s="48">
        <f>IF(B5440="","",K5340)</f>
        <v/>
      </c>
      <c r="E5440" s="21">
        <f>IF(B5440="","",IFERROR(VLOOKUP(B5440,'Debt Inputs'!$A$6:$M$105,5,FALSE),0))</f>
        <v/>
      </c>
      <c r="F5440" s="48">
        <f>IF(D5440="","",IFERROR(D5440*E5440/12,0))</f>
        <v/>
      </c>
      <c r="G5440" s="48">
        <f>IF(D5440="","",MIN(IFERROR(VLOOKUP(B5440,'Debt Inputs'!$A$6:$M$105,7,FALSE),0),D5440+F5440))</f>
        <v/>
      </c>
      <c r="H5440" s="48">
        <f>IF(D5440="","",IF(L5440=1,MAX(0,'Debt Inputs'!$B$2-SUM($G$5406:$G$5505)),0))</f>
        <v/>
      </c>
      <c r="I5440" s="48">
        <f>IF(D5440="","",MIN(D5440+F5440,G5440+H5440))</f>
        <v/>
      </c>
      <c r="J5440" s="48">
        <f>IF(D5440="","",MIN(D5440,MAX(0,I5440-F5440)))</f>
        <v/>
      </c>
      <c r="K5440" s="48">
        <f>IF(D5440="","",MAX(0,D5440+F5440-I5440))</f>
        <v/>
      </c>
      <c r="L5440" s="18">
        <f>IF(D5440="","",IF(D5440&lt;=0,"",1+COUNTIFS($D$5406:$D$5505,"&gt;0",$E$5406:$E$5505,"&gt;"&amp;E5440)))</f>
        <v/>
      </c>
      <c r="M5440" s="18">
        <f>IF(D5440="","",IF(AND(K5440&gt;0,L5440=1),"Yes","No"))</f>
        <v/>
      </c>
      <c r="N5440" s="48">
        <f>IF(D5440="","",N5340+F5440)</f>
        <v/>
      </c>
      <c r="O5440" s="47">
        <f>IF(D5440="","",IF(AND(K5440=0,K5340&gt;0),C5440,""))</f>
        <v/>
      </c>
    </row>
    <row r="5441">
      <c r="A5441" s="49">
        <f>IF(B5441="","",DATE(YEAR('Debt Inputs'!$E$2),MONTH('Debt Inputs'!$E$2)+54,1))</f>
        <v/>
      </c>
      <c r="B5441" s="23">
        <f>IF('Debt Inputs'!A41="","",'Debt Inputs'!A41)</f>
        <v/>
      </c>
      <c r="C5441" s="24">
        <f>IF(B5441="","",IFERROR(VLOOKUP(B5441,'Debt Inputs'!$A$6:$M$105,2,FALSE),""))</f>
        <v/>
      </c>
      <c r="D5441" s="50">
        <f>IF(B5441="","",K5341)</f>
        <v/>
      </c>
      <c r="E5441" s="26">
        <f>IF(B5441="","",IFERROR(VLOOKUP(B5441,'Debt Inputs'!$A$6:$M$105,5,FALSE),0))</f>
        <v/>
      </c>
      <c r="F5441" s="50">
        <f>IF(D5441="","",IFERROR(D5441*E5441/12,0))</f>
        <v/>
      </c>
      <c r="G5441" s="50">
        <f>IF(D5441="","",MIN(IFERROR(VLOOKUP(B5441,'Debt Inputs'!$A$6:$M$105,7,FALSE),0),D5441+F5441))</f>
        <v/>
      </c>
      <c r="H5441" s="50">
        <f>IF(D5441="","",IF(L5441=1,MAX(0,'Debt Inputs'!$B$2-SUM($G$5406:$G$5505)),0))</f>
        <v/>
      </c>
      <c r="I5441" s="50">
        <f>IF(D5441="","",MIN(D5441+F5441,G5441+H5441))</f>
        <v/>
      </c>
      <c r="J5441" s="50">
        <f>IF(D5441="","",MIN(D5441,MAX(0,I5441-F5441)))</f>
        <v/>
      </c>
      <c r="K5441" s="50">
        <f>IF(D5441="","",MAX(0,D5441+F5441-I5441))</f>
        <v/>
      </c>
      <c r="L5441" s="23">
        <f>IF(D5441="","",IF(D5441&lt;=0,"",1+COUNTIFS($D$5406:$D$5505,"&gt;0",$E$5406:$E$5505,"&gt;"&amp;E5441)))</f>
        <v/>
      </c>
      <c r="M5441" s="23">
        <f>IF(D5441="","",IF(AND(K5441&gt;0,L5441=1),"Yes","No"))</f>
        <v/>
      </c>
      <c r="N5441" s="50">
        <f>IF(D5441="","",N5341+F5441)</f>
        <v/>
      </c>
      <c r="O5441" s="49">
        <f>IF(D5441="","",IF(AND(K5441=0,K5341&gt;0),C5441,""))</f>
        <v/>
      </c>
    </row>
    <row r="5442">
      <c r="A5442" s="47">
        <f>IF(B5442="","",DATE(YEAR('Debt Inputs'!$E$2),MONTH('Debt Inputs'!$E$2)+54,1))</f>
        <v/>
      </c>
      <c r="B5442" s="18">
        <f>IF('Debt Inputs'!A42="","",'Debt Inputs'!A42)</f>
        <v/>
      </c>
      <c r="C5442" s="19">
        <f>IF(B5442="","",IFERROR(VLOOKUP(B5442,'Debt Inputs'!$A$6:$M$105,2,FALSE),""))</f>
        <v/>
      </c>
      <c r="D5442" s="48">
        <f>IF(B5442="","",K5342)</f>
        <v/>
      </c>
      <c r="E5442" s="21">
        <f>IF(B5442="","",IFERROR(VLOOKUP(B5442,'Debt Inputs'!$A$6:$M$105,5,FALSE),0))</f>
        <v/>
      </c>
      <c r="F5442" s="48">
        <f>IF(D5442="","",IFERROR(D5442*E5442/12,0))</f>
        <v/>
      </c>
      <c r="G5442" s="48">
        <f>IF(D5442="","",MIN(IFERROR(VLOOKUP(B5442,'Debt Inputs'!$A$6:$M$105,7,FALSE),0),D5442+F5442))</f>
        <v/>
      </c>
      <c r="H5442" s="48">
        <f>IF(D5442="","",IF(L5442=1,MAX(0,'Debt Inputs'!$B$2-SUM($G$5406:$G$5505)),0))</f>
        <v/>
      </c>
      <c r="I5442" s="48">
        <f>IF(D5442="","",MIN(D5442+F5442,G5442+H5442))</f>
        <v/>
      </c>
      <c r="J5442" s="48">
        <f>IF(D5442="","",MIN(D5442,MAX(0,I5442-F5442)))</f>
        <v/>
      </c>
      <c r="K5442" s="48">
        <f>IF(D5442="","",MAX(0,D5442+F5442-I5442))</f>
        <v/>
      </c>
      <c r="L5442" s="18">
        <f>IF(D5442="","",IF(D5442&lt;=0,"",1+COUNTIFS($D$5406:$D$5505,"&gt;0",$E$5406:$E$5505,"&gt;"&amp;E5442)))</f>
        <v/>
      </c>
      <c r="M5442" s="18">
        <f>IF(D5442="","",IF(AND(K5442&gt;0,L5442=1),"Yes","No"))</f>
        <v/>
      </c>
      <c r="N5442" s="48">
        <f>IF(D5442="","",N5342+F5442)</f>
        <v/>
      </c>
      <c r="O5442" s="47">
        <f>IF(D5442="","",IF(AND(K5442=0,K5342&gt;0),C5442,""))</f>
        <v/>
      </c>
    </row>
    <row r="5443">
      <c r="A5443" s="49">
        <f>IF(B5443="","",DATE(YEAR('Debt Inputs'!$E$2),MONTH('Debt Inputs'!$E$2)+54,1))</f>
        <v/>
      </c>
      <c r="B5443" s="23">
        <f>IF('Debt Inputs'!A43="","",'Debt Inputs'!A43)</f>
        <v/>
      </c>
      <c r="C5443" s="24">
        <f>IF(B5443="","",IFERROR(VLOOKUP(B5443,'Debt Inputs'!$A$6:$M$105,2,FALSE),""))</f>
        <v/>
      </c>
      <c r="D5443" s="50">
        <f>IF(B5443="","",K5343)</f>
        <v/>
      </c>
      <c r="E5443" s="26">
        <f>IF(B5443="","",IFERROR(VLOOKUP(B5443,'Debt Inputs'!$A$6:$M$105,5,FALSE),0))</f>
        <v/>
      </c>
      <c r="F5443" s="50">
        <f>IF(D5443="","",IFERROR(D5443*E5443/12,0))</f>
        <v/>
      </c>
      <c r="G5443" s="50">
        <f>IF(D5443="","",MIN(IFERROR(VLOOKUP(B5443,'Debt Inputs'!$A$6:$M$105,7,FALSE),0),D5443+F5443))</f>
        <v/>
      </c>
      <c r="H5443" s="50">
        <f>IF(D5443="","",IF(L5443=1,MAX(0,'Debt Inputs'!$B$2-SUM($G$5406:$G$5505)),0))</f>
        <v/>
      </c>
      <c r="I5443" s="50">
        <f>IF(D5443="","",MIN(D5443+F5443,G5443+H5443))</f>
        <v/>
      </c>
      <c r="J5443" s="50">
        <f>IF(D5443="","",MIN(D5443,MAX(0,I5443-F5443)))</f>
        <v/>
      </c>
      <c r="K5443" s="50">
        <f>IF(D5443="","",MAX(0,D5443+F5443-I5443))</f>
        <v/>
      </c>
      <c r="L5443" s="23">
        <f>IF(D5443="","",IF(D5443&lt;=0,"",1+COUNTIFS($D$5406:$D$5505,"&gt;0",$E$5406:$E$5505,"&gt;"&amp;E5443)))</f>
        <v/>
      </c>
      <c r="M5443" s="23">
        <f>IF(D5443="","",IF(AND(K5443&gt;0,L5443=1),"Yes","No"))</f>
        <v/>
      </c>
      <c r="N5443" s="50">
        <f>IF(D5443="","",N5343+F5443)</f>
        <v/>
      </c>
      <c r="O5443" s="49">
        <f>IF(D5443="","",IF(AND(K5443=0,K5343&gt;0),C5443,""))</f>
        <v/>
      </c>
    </row>
    <row r="5444">
      <c r="A5444" s="47">
        <f>IF(B5444="","",DATE(YEAR('Debt Inputs'!$E$2),MONTH('Debt Inputs'!$E$2)+54,1))</f>
        <v/>
      </c>
      <c r="B5444" s="18">
        <f>IF('Debt Inputs'!A44="","",'Debt Inputs'!A44)</f>
        <v/>
      </c>
      <c r="C5444" s="19">
        <f>IF(B5444="","",IFERROR(VLOOKUP(B5444,'Debt Inputs'!$A$6:$M$105,2,FALSE),""))</f>
        <v/>
      </c>
      <c r="D5444" s="48">
        <f>IF(B5444="","",K5344)</f>
        <v/>
      </c>
      <c r="E5444" s="21">
        <f>IF(B5444="","",IFERROR(VLOOKUP(B5444,'Debt Inputs'!$A$6:$M$105,5,FALSE),0))</f>
        <v/>
      </c>
      <c r="F5444" s="48">
        <f>IF(D5444="","",IFERROR(D5444*E5444/12,0))</f>
        <v/>
      </c>
      <c r="G5444" s="48">
        <f>IF(D5444="","",MIN(IFERROR(VLOOKUP(B5444,'Debt Inputs'!$A$6:$M$105,7,FALSE),0),D5444+F5444))</f>
        <v/>
      </c>
      <c r="H5444" s="48">
        <f>IF(D5444="","",IF(L5444=1,MAX(0,'Debt Inputs'!$B$2-SUM($G$5406:$G$5505)),0))</f>
        <v/>
      </c>
      <c r="I5444" s="48">
        <f>IF(D5444="","",MIN(D5444+F5444,G5444+H5444))</f>
        <v/>
      </c>
      <c r="J5444" s="48">
        <f>IF(D5444="","",MIN(D5444,MAX(0,I5444-F5444)))</f>
        <v/>
      </c>
      <c r="K5444" s="48">
        <f>IF(D5444="","",MAX(0,D5444+F5444-I5444))</f>
        <v/>
      </c>
      <c r="L5444" s="18">
        <f>IF(D5444="","",IF(D5444&lt;=0,"",1+COUNTIFS($D$5406:$D$5505,"&gt;0",$E$5406:$E$5505,"&gt;"&amp;E5444)))</f>
        <v/>
      </c>
      <c r="M5444" s="18">
        <f>IF(D5444="","",IF(AND(K5444&gt;0,L5444=1),"Yes","No"))</f>
        <v/>
      </c>
      <c r="N5444" s="48">
        <f>IF(D5444="","",N5344+F5444)</f>
        <v/>
      </c>
      <c r="O5444" s="47">
        <f>IF(D5444="","",IF(AND(K5444=0,K5344&gt;0),C5444,""))</f>
        <v/>
      </c>
    </row>
    <row r="5445">
      <c r="A5445" s="49">
        <f>IF(B5445="","",DATE(YEAR('Debt Inputs'!$E$2),MONTH('Debt Inputs'!$E$2)+54,1))</f>
        <v/>
      </c>
      <c r="B5445" s="23">
        <f>IF('Debt Inputs'!A45="","",'Debt Inputs'!A45)</f>
        <v/>
      </c>
      <c r="C5445" s="24">
        <f>IF(B5445="","",IFERROR(VLOOKUP(B5445,'Debt Inputs'!$A$6:$M$105,2,FALSE),""))</f>
        <v/>
      </c>
      <c r="D5445" s="50">
        <f>IF(B5445="","",K5345)</f>
        <v/>
      </c>
      <c r="E5445" s="26">
        <f>IF(B5445="","",IFERROR(VLOOKUP(B5445,'Debt Inputs'!$A$6:$M$105,5,FALSE),0))</f>
        <v/>
      </c>
      <c r="F5445" s="50">
        <f>IF(D5445="","",IFERROR(D5445*E5445/12,0))</f>
        <v/>
      </c>
      <c r="G5445" s="50">
        <f>IF(D5445="","",MIN(IFERROR(VLOOKUP(B5445,'Debt Inputs'!$A$6:$M$105,7,FALSE),0),D5445+F5445))</f>
        <v/>
      </c>
      <c r="H5445" s="50">
        <f>IF(D5445="","",IF(L5445=1,MAX(0,'Debt Inputs'!$B$2-SUM($G$5406:$G$5505)),0))</f>
        <v/>
      </c>
      <c r="I5445" s="50">
        <f>IF(D5445="","",MIN(D5445+F5445,G5445+H5445))</f>
        <v/>
      </c>
      <c r="J5445" s="50">
        <f>IF(D5445="","",MIN(D5445,MAX(0,I5445-F5445)))</f>
        <v/>
      </c>
      <c r="K5445" s="50">
        <f>IF(D5445="","",MAX(0,D5445+F5445-I5445))</f>
        <v/>
      </c>
      <c r="L5445" s="23">
        <f>IF(D5445="","",IF(D5445&lt;=0,"",1+COUNTIFS($D$5406:$D$5505,"&gt;0",$E$5406:$E$5505,"&gt;"&amp;E5445)))</f>
        <v/>
      </c>
      <c r="M5445" s="23">
        <f>IF(D5445="","",IF(AND(K5445&gt;0,L5445=1),"Yes","No"))</f>
        <v/>
      </c>
      <c r="N5445" s="50">
        <f>IF(D5445="","",N5345+F5445)</f>
        <v/>
      </c>
      <c r="O5445" s="49">
        <f>IF(D5445="","",IF(AND(K5445=0,K5345&gt;0),C5445,""))</f>
        <v/>
      </c>
    </row>
    <row r="5446">
      <c r="A5446" s="47">
        <f>IF(B5446="","",DATE(YEAR('Debt Inputs'!$E$2),MONTH('Debt Inputs'!$E$2)+54,1))</f>
        <v/>
      </c>
      <c r="B5446" s="18">
        <f>IF('Debt Inputs'!A46="","",'Debt Inputs'!A46)</f>
        <v/>
      </c>
      <c r="C5446" s="19">
        <f>IF(B5446="","",IFERROR(VLOOKUP(B5446,'Debt Inputs'!$A$6:$M$105,2,FALSE),""))</f>
        <v/>
      </c>
      <c r="D5446" s="48">
        <f>IF(B5446="","",K5346)</f>
        <v/>
      </c>
      <c r="E5446" s="21">
        <f>IF(B5446="","",IFERROR(VLOOKUP(B5446,'Debt Inputs'!$A$6:$M$105,5,FALSE),0))</f>
        <v/>
      </c>
      <c r="F5446" s="48">
        <f>IF(D5446="","",IFERROR(D5446*E5446/12,0))</f>
        <v/>
      </c>
      <c r="G5446" s="48">
        <f>IF(D5446="","",MIN(IFERROR(VLOOKUP(B5446,'Debt Inputs'!$A$6:$M$105,7,FALSE),0),D5446+F5446))</f>
        <v/>
      </c>
      <c r="H5446" s="48">
        <f>IF(D5446="","",IF(L5446=1,MAX(0,'Debt Inputs'!$B$2-SUM($G$5406:$G$5505)),0))</f>
        <v/>
      </c>
      <c r="I5446" s="48">
        <f>IF(D5446="","",MIN(D5446+F5446,G5446+H5446))</f>
        <v/>
      </c>
      <c r="J5446" s="48">
        <f>IF(D5446="","",MIN(D5446,MAX(0,I5446-F5446)))</f>
        <v/>
      </c>
      <c r="K5446" s="48">
        <f>IF(D5446="","",MAX(0,D5446+F5446-I5446))</f>
        <v/>
      </c>
      <c r="L5446" s="18">
        <f>IF(D5446="","",IF(D5446&lt;=0,"",1+COUNTIFS($D$5406:$D$5505,"&gt;0",$E$5406:$E$5505,"&gt;"&amp;E5446)))</f>
        <v/>
      </c>
      <c r="M5446" s="18">
        <f>IF(D5446="","",IF(AND(K5446&gt;0,L5446=1),"Yes","No"))</f>
        <v/>
      </c>
      <c r="N5446" s="48">
        <f>IF(D5446="","",N5346+F5446)</f>
        <v/>
      </c>
      <c r="O5446" s="47">
        <f>IF(D5446="","",IF(AND(K5446=0,K5346&gt;0),C5446,""))</f>
        <v/>
      </c>
    </row>
    <row r="5447">
      <c r="A5447" s="49">
        <f>IF(B5447="","",DATE(YEAR('Debt Inputs'!$E$2),MONTH('Debt Inputs'!$E$2)+54,1))</f>
        <v/>
      </c>
      <c r="B5447" s="23">
        <f>IF('Debt Inputs'!A47="","",'Debt Inputs'!A47)</f>
        <v/>
      </c>
      <c r="C5447" s="24">
        <f>IF(B5447="","",IFERROR(VLOOKUP(B5447,'Debt Inputs'!$A$6:$M$105,2,FALSE),""))</f>
        <v/>
      </c>
      <c r="D5447" s="50">
        <f>IF(B5447="","",K5347)</f>
        <v/>
      </c>
      <c r="E5447" s="26">
        <f>IF(B5447="","",IFERROR(VLOOKUP(B5447,'Debt Inputs'!$A$6:$M$105,5,FALSE),0))</f>
        <v/>
      </c>
      <c r="F5447" s="50">
        <f>IF(D5447="","",IFERROR(D5447*E5447/12,0))</f>
        <v/>
      </c>
      <c r="G5447" s="50">
        <f>IF(D5447="","",MIN(IFERROR(VLOOKUP(B5447,'Debt Inputs'!$A$6:$M$105,7,FALSE),0),D5447+F5447))</f>
        <v/>
      </c>
      <c r="H5447" s="50">
        <f>IF(D5447="","",IF(L5447=1,MAX(0,'Debt Inputs'!$B$2-SUM($G$5406:$G$5505)),0))</f>
        <v/>
      </c>
      <c r="I5447" s="50">
        <f>IF(D5447="","",MIN(D5447+F5447,G5447+H5447))</f>
        <v/>
      </c>
      <c r="J5447" s="50">
        <f>IF(D5447="","",MIN(D5447,MAX(0,I5447-F5447)))</f>
        <v/>
      </c>
      <c r="K5447" s="50">
        <f>IF(D5447="","",MAX(0,D5447+F5447-I5447))</f>
        <v/>
      </c>
      <c r="L5447" s="23">
        <f>IF(D5447="","",IF(D5447&lt;=0,"",1+COUNTIFS($D$5406:$D$5505,"&gt;0",$E$5406:$E$5505,"&gt;"&amp;E5447)))</f>
        <v/>
      </c>
      <c r="M5447" s="23">
        <f>IF(D5447="","",IF(AND(K5447&gt;0,L5447=1),"Yes","No"))</f>
        <v/>
      </c>
      <c r="N5447" s="50">
        <f>IF(D5447="","",N5347+F5447)</f>
        <v/>
      </c>
      <c r="O5447" s="49">
        <f>IF(D5447="","",IF(AND(K5447=0,K5347&gt;0),C5447,""))</f>
        <v/>
      </c>
    </row>
    <row r="5448">
      <c r="A5448" s="47">
        <f>IF(B5448="","",DATE(YEAR('Debt Inputs'!$E$2),MONTH('Debt Inputs'!$E$2)+54,1))</f>
        <v/>
      </c>
      <c r="B5448" s="18">
        <f>IF('Debt Inputs'!A48="","",'Debt Inputs'!A48)</f>
        <v/>
      </c>
      <c r="C5448" s="19">
        <f>IF(B5448="","",IFERROR(VLOOKUP(B5448,'Debt Inputs'!$A$6:$M$105,2,FALSE),""))</f>
        <v/>
      </c>
      <c r="D5448" s="48">
        <f>IF(B5448="","",K5348)</f>
        <v/>
      </c>
      <c r="E5448" s="21">
        <f>IF(B5448="","",IFERROR(VLOOKUP(B5448,'Debt Inputs'!$A$6:$M$105,5,FALSE),0))</f>
        <v/>
      </c>
      <c r="F5448" s="48">
        <f>IF(D5448="","",IFERROR(D5448*E5448/12,0))</f>
        <v/>
      </c>
      <c r="G5448" s="48">
        <f>IF(D5448="","",MIN(IFERROR(VLOOKUP(B5448,'Debt Inputs'!$A$6:$M$105,7,FALSE),0),D5448+F5448))</f>
        <v/>
      </c>
      <c r="H5448" s="48">
        <f>IF(D5448="","",IF(L5448=1,MAX(0,'Debt Inputs'!$B$2-SUM($G$5406:$G$5505)),0))</f>
        <v/>
      </c>
      <c r="I5448" s="48">
        <f>IF(D5448="","",MIN(D5448+F5448,G5448+H5448))</f>
        <v/>
      </c>
      <c r="J5448" s="48">
        <f>IF(D5448="","",MIN(D5448,MAX(0,I5448-F5448)))</f>
        <v/>
      </c>
      <c r="K5448" s="48">
        <f>IF(D5448="","",MAX(0,D5448+F5448-I5448))</f>
        <v/>
      </c>
      <c r="L5448" s="18">
        <f>IF(D5448="","",IF(D5448&lt;=0,"",1+COUNTIFS($D$5406:$D$5505,"&gt;0",$E$5406:$E$5505,"&gt;"&amp;E5448)))</f>
        <v/>
      </c>
      <c r="M5448" s="18">
        <f>IF(D5448="","",IF(AND(K5448&gt;0,L5448=1),"Yes","No"))</f>
        <v/>
      </c>
      <c r="N5448" s="48">
        <f>IF(D5448="","",N5348+F5448)</f>
        <v/>
      </c>
      <c r="O5448" s="47">
        <f>IF(D5448="","",IF(AND(K5448=0,K5348&gt;0),C5448,""))</f>
        <v/>
      </c>
    </row>
    <row r="5449">
      <c r="A5449" s="49">
        <f>IF(B5449="","",DATE(YEAR('Debt Inputs'!$E$2),MONTH('Debt Inputs'!$E$2)+54,1))</f>
        <v/>
      </c>
      <c r="B5449" s="23">
        <f>IF('Debt Inputs'!A49="","",'Debt Inputs'!A49)</f>
        <v/>
      </c>
      <c r="C5449" s="24">
        <f>IF(B5449="","",IFERROR(VLOOKUP(B5449,'Debt Inputs'!$A$6:$M$105,2,FALSE),""))</f>
        <v/>
      </c>
      <c r="D5449" s="50">
        <f>IF(B5449="","",K5349)</f>
        <v/>
      </c>
      <c r="E5449" s="26">
        <f>IF(B5449="","",IFERROR(VLOOKUP(B5449,'Debt Inputs'!$A$6:$M$105,5,FALSE),0))</f>
        <v/>
      </c>
      <c r="F5449" s="50">
        <f>IF(D5449="","",IFERROR(D5449*E5449/12,0))</f>
        <v/>
      </c>
      <c r="G5449" s="50">
        <f>IF(D5449="","",MIN(IFERROR(VLOOKUP(B5449,'Debt Inputs'!$A$6:$M$105,7,FALSE),0),D5449+F5449))</f>
        <v/>
      </c>
      <c r="H5449" s="50">
        <f>IF(D5449="","",IF(L5449=1,MAX(0,'Debt Inputs'!$B$2-SUM($G$5406:$G$5505)),0))</f>
        <v/>
      </c>
      <c r="I5449" s="50">
        <f>IF(D5449="","",MIN(D5449+F5449,G5449+H5449))</f>
        <v/>
      </c>
      <c r="J5449" s="50">
        <f>IF(D5449="","",MIN(D5449,MAX(0,I5449-F5449)))</f>
        <v/>
      </c>
      <c r="K5449" s="50">
        <f>IF(D5449="","",MAX(0,D5449+F5449-I5449))</f>
        <v/>
      </c>
      <c r="L5449" s="23">
        <f>IF(D5449="","",IF(D5449&lt;=0,"",1+COUNTIFS($D$5406:$D$5505,"&gt;0",$E$5406:$E$5505,"&gt;"&amp;E5449)))</f>
        <v/>
      </c>
      <c r="M5449" s="23">
        <f>IF(D5449="","",IF(AND(K5449&gt;0,L5449=1),"Yes","No"))</f>
        <v/>
      </c>
      <c r="N5449" s="50">
        <f>IF(D5449="","",N5349+F5449)</f>
        <v/>
      </c>
      <c r="O5449" s="49">
        <f>IF(D5449="","",IF(AND(K5449=0,K5349&gt;0),C5449,""))</f>
        <v/>
      </c>
    </row>
    <row r="5450">
      <c r="A5450" s="47">
        <f>IF(B5450="","",DATE(YEAR('Debt Inputs'!$E$2),MONTH('Debt Inputs'!$E$2)+54,1))</f>
        <v/>
      </c>
      <c r="B5450" s="18">
        <f>IF('Debt Inputs'!A50="","",'Debt Inputs'!A50)</f>
        <v/>
      </c>
      <c r="C5450" s="19">
        <f>IF(B5450="","",IFERROR(VLOOKUP(B5450,'Debt Inputs'!$A$6:$M$105,2,FALSE),""))</f>
        <v/>
      </c>
      <c r="D5450" s="48">
        <f>IF(B5450="","",K5350)</f>
        <v/>
      </c>
      <c r="E5450" s="21">
        <f>IF(B5450="","",IFERROR(VLOOKUP(B5450,'Debt Inputs'!$A$6:$M$105,5,FALSE),0))</f>
        <v/>
      </c>
      <c r="F5450" s="48">
        <f>IF(D5450="","",IFERROR(D5450*E5450/12,0))</f>
        <v/>
      </c>
      <c r="G5450" s="48">
        <f>IF(D5450="","",MIN(IFERROR(VLOOKUP(B5450,'Debt Inputs'!$A$6:$M$105,7,FALSE),0),D5450+F5450))</f>
        <v/>
      </c>
      <c r="H5450" s="48">
        <f>IF(D5450="","",IF(L5450=1,MAX(0,'Debt Inputs'!$B$2-SUM($G$5406:$G$5505)),0))</f>
        <v/>
      </c>
      <c r="I5450" s="48">
        <f>IF(D5450="","",MIN(D5450+F5450,G5450+H5450))</f>
        <v/>
      </c>
      <c r="J5450" s="48">
        <f>IF(D5450="","",MIN(D5450,MAX(0,I5450-F5450)))</f>
        <v/>
      </c>
      <c r="K5450" s="48">
        <f>IF(D5450="","",MAX(0,D5450+F5450-I5450))</f>
        <v/>
      </c>
      <c r="L5450" s="18">
        <f>IF(D5450="","",IF(D5450&lt;=0,"",1+COUNTIFS($D$5406:$D$5505,"&gt;0",$E$5406:$E$5505,"&gt;"&amp;E5450)))</f>
        <v/>
      </c>
      <c r="M5450" s="18">
        <f>IF(D5450="","",IF(AND(K5450&gt;0,L5450=1),"Yes","No"))</f>
        <v/>
      </c>
      <c r="N5450" s="48">
        <f>IF(D5450="","",N5350+F5450)</f>
        <v/>
      </c>
      <c r="O5450" s="47">
        <f>IF(D5450="","",IF(AND(K5450=0,K5350&gt;0),C5450,""))</f>
        <v/>
      </c>
    </row>
    <row r="5451">
      <c r="A5451" s="49">
        <f>IF(B5451="","",DATE(YEAR('Debt Inputs'!$E$2),MONTH('Debt Inputs'!$E$2)+54,1))</f>
        <v/>
      </c>
      <c r="B5451" s="23">
        <f>IF('Debt Inputs'!A51="","",'Debt Inputs'!A51)</f>
        <v/>
      </c>
      <c r="C5451" s="24">
        <f>IF(B5451="","",IFERROR(VLOOKUP(B5451,'Debt Inputs'!$A$6:$M$105,2,FALSE),""))</f>
        <v/>
      </c>
      <c r="D5451" s="50">
        <f>IF(B5451="","",K5351)</f>
        <v/>
      </c>
      <c r="E5451" s="26">
        <f>IF(B5451="","",IFERROR(VLOOKUP(B5451,'Debt Inputs'!$A$6:$M$105,5,FALSE),0))</f>
        <v/>
      </c>
      <c r="F5451" s="50">
        <f>IF(D5451="","",IFERROR(D5451*E5451/12,0))</f>
        <v/>
      </c>
      <c r="G5451" s="50">
        <f>IF(D5451="","",MIN(IFERROR(VLOOKUP(B5451,'Debt Inputs'!$A$6:$M$105,7,FALSE),0),D5451+F5451))</f>
        <v/>
      </c>
      <c r="H5451" s="50">
        <f>IF(D5451="","",IF(L5451=1,MAX(0,'Debt Inputs'!$B$2-SUM($G$5406:$G$5505)),0))</f>
        <v/>
      </c>
      <c r="I5451" s="50">
        <f>IF(D5451="","",MIN(D5451+F5451,G5451+H5451))</f>
        <v/>
      </c>
      <c r="J5451" s="50">
        <f>IF(D5451="","",MIN(D5451,MAX(0,I5451-F5451)))</f>
        <v/>
      </c>
      <c r="K5451" s="50">
        <f>IF(D5451="","",MAX(0,D5451+F5451-I5451))</f>
        <v/>
      </c>
      <c r="L5451" s="23">
        <f>IF(D5451="","",IF(D5451&lt;=0,"",1+COUNTIFS($D$5406:$D$5505,"&gt;0",$E$5406:$E$5505,"&gt;"&amp;E5451)))</f>
        <v/>
      </c>
      <c r="M5451" s="23">
        <f>IF(D5451="","",IF(AND(K5451&gt;0,L5451=1),"Yes","No"))</f>
        <v/>
      </c>
      <c r="N5451" s="50">
        <f>IF(D5451="","",N5351+F5451)</f>
        <v/>
      </c>
      <c r="O5451" s="49">
        <f>IF(D5451="","",IF(AND(K5451=0,K5351&gt;0),C5451,""))</f>
        <v/>
      </c>
    </row>
    <row r="5452">
      <c r="A5452" s="47">
        <f>IF(B5452="","",DATE(YEAR('Debt Inputs'!$E$2),MONTH('Debt Inputs'!$E$2)+54,1))</f>
        <v/>
      </c>
      <c r="B5452" s="18">
        <f>IF('Debt Inputs'!A52="","",'Debt Inputs'!A52)</f>
        <v/>
      </c>
      <c r="C5452" s="19">
        <f>IF(B5452="","",IFERROR(VLOOKUP(B5452,'Debt Inputs'!$A$6:$M$105,2,FALSE),""))</f>
        <v/>
      </c>
      <c r="D5452" s="48">
        <f>IF(B5452="","",K5352)</f>
        <v/>
      </c>
      <c r="E5452" s="21">
        <f>IF(B5452="","",IFERROR(VLOOKUP(B5452,'Debt Inputs'!$A$6:$M$105,5,FALSE),0))</f>
        <v/>
      </c>
      <c r="F5452" s="48">
        <f>IF(D5452="","",IFERROR(D5452*E5452/12,0))</f>
        <v/>
      </c>
      <c r="G5452" s="48">
        <f>IF(D5452="","",MIN(IFERROR(VLOOKUP(B5452,'Debt Inputs'!$A$6:$M$105,7,FALSE),0),D5452+F5452))</f>
        <v/>
      </c>
      <c r="H5452" s="48">
        <f>IF(D5452="","",IF(L5452=1,MAX(0,'Debt Inputs'!$B$2-SUM($G$5406:$G$5505)),0))</f>
        <v/>
      </c>
      <c r="I5452" s="48">
        <f>IF(D5452="","",MIN(D5452+F5452,G5452+H5452))</f>
        <v/>
      </c>
      <c r="J5452" s="48">
        <f>IF(D5452="","",MIN(D5452,MAX(0,I5452-F5452)))</f>
        <v/>
      </c>
      <c r="K5452" s="48">
        <f>IF(D5452="","",MAX(0,D5452+F5452-I5452))</f>
        <v/>
      </c>
      <c r="L5452" s="18">
        <f>IF(D5452="","",IF(D5452&lt;=0,"",1+COUNTIFS($D$5406:$D$5505,"&gt;0",$E$5406:$E$5505,"&gt;"&amp;E5452)))</f>
        <v/>
      </c>
      <c r="M5452" s="18">
        <f>IF(D5452="","",IF(AND(K5452&gt;0,L5452=1),"Yes","No"))</f>
        <v/>
      </c>
      <c r="N5452" s="48">
        <f>IF(D5452="","",N5352+F5452)</f>
        <v/>
      </c>
      <c r="O5452" s="47">
        <f>IF(D5452="","",IF(AND(K5452=0,K5352&gt;0),C5452,""))</f>
        <v/>
      </c>
    </row>
    <row r="5453">
      <c r="A5453" s="49">
        <f>IF(B5453="","",DATE(YEAR('Debt Inputs'!$E$2),MONTH('Debt Inputs'!$E$2)+54,1))</f>
        <v/>
      </c>
      <c r="B5453" s="23">
        <f>IF('Debt Inputs'!A53="","",'Debt Inputs'!A53)</f>
        <v/>
      </c>
      <c r="C5453" s="24">
        <f>IF(B5453="","",IFERROR(VLOOKUP(B5453,'Debt Inputs'!$A$6:$M$105,2,FALSE),""))</f>
        <v/>
      </c>
      <c r="D5453" s="50">
        <f>IF(B5453="","",K5353)</f>
        <v/>
      </c>
      <c r="E5453" s="26">
        <f>IF(B5453="","",IFERROR(VLOOKUP(B5453,'Debt Inputs'!$A$6:$M$105,5,FALSE),0))</f>
        <v/>
      </c>
      <c r="F5453" s="50">
        <f>IF(D5453="","",IFERROR(D5453*E5453/12,0))</f>
        <v/>
      </c>
      <c r="G5453" s="50">
        <f>IF(D5453="","",MIN(IFERROR(VLOOKUP(B5453,'Debt Inputs'!$A$6:$M$105,7,FALSE),0),D5453+F5453))</f>
        <v/>
      </c>
      <c r="H5453" s="50">
        <f>IF(D5453="","",IF(L5453=1,MAX(0,'Debt Inputs'!$B$2-SUM($G$5406:$G$5505)),0))</f>
        <v/>
      </c>
      <c r="I5453" s="50">
        <f>IF(D5453="","",MIN(D5453+F5453,G5453+H5453))</f>
        <v/>
      </c>
      <c r="J5453" s="50">
        <f>IF(D5453="","",MIN(D5453,MAX(0,I5453-F5453)))</f>
        <v/>
      </c>
      <c r="K5453" s="50">
        <f>IF(D5453="","",MAX(0,D5453+F5453-I5453))</f>
        <v/>
      </c>
      <c r="L5453" s="23">
        <f>IF(D5453="","",IF(D5453&lt;=0,"",1+COUNTIFS($D$5406:$D$5505,"&gt;0",$E$5406:$E$5505,"&gt;"&amp;E5453)))</f>
        <v/>
      </c>
      <c r="M5453" s="23">
        <f>IF(D5453="","",IF(AND(K5453&gt;0,L5453=1),"Yes","No"))</f>
        <v/>
      </c>
      <c r="N5453" s="50">
        <f>IF(D5453="","",N5353+F5453)</f>
        <v/>
      </c>
      <c r="O5453" s="49">
        <f>IF(D5453="","",IF(AND(K5453=0,K5353&gt;0),C5453,""))</f>
        <v/>
      </c>
    </row>
    <row r="5454">
      <c r="A5454" s="47">
        <f>IF(B5454="","",DATE(YEAR('Debt Inputs'!$E$2),MONTH('Debt Inputs'!$E$2)+54,1))</f>
        <v/>
      </c>
      <c r="B5454" s="18">
        <f>IF('Debt Inputs'!A54="","",'Debt Inputs'!A54)</f>
        <v/>
      </c>
      <c r="C5454" s="19">
        <f>IF(B5454="","",IFERROR(VLOOKUP(B5454,'Debt Inputs'!$A$6:$M$105,2,FALSE),""))</f>
        <v/>
      </c>
      <c r="D5454" s="48">
        <f>IF(B5454="","",K5354)</f>
        <v/>
      </c>
      <c r="E5454" s="21">
        <f>IF(B5454="","",IFERROR(VLOOKUP(B5454,'Debt Inputs'!$A$6:$M$105,5,FALSE),0))</f>
        <v/>
      </c>
      <c r="F5454" s="48">
        <f>IF(D5454="","",IFERROR(D5454*E5454/12,0))</f>
        <v/>
      </c>
      <c r="G5454" s="48">
        <f>IF(D5454="","",MIN(IFERROR(VLOOKUP(B5454,'Debt Inputs'!$A$6:$M$105,7,FALSE),0),D5454+F5454))</f>
        <v/>
      </c>
      <c r="H5454" s="48">
        <f>IF(D5454="","",IF(L5454=1,MAX(0,'Debt Inputs'!$B$2-SUM($G$5406:$G$5505)),0))</f>
        <v/>
      </c>
      <c r="I5454" s="48">
        <f>IF(D5454="","",MIN(D5454+F5454,G5454+H5454))</f>
        <v/>
      </c>
      <c r="J5454" s="48">
        <f>IF(D5454="","",MIN(D5454,MAX(0,I5454-F5454)))</f>
        <v/>
      </c>
      <c r="K5454" s="48">
        <f>IF(D5454="","",MAX(0,D5454+F5454-I5454))</f>
        <v/>
      </c>
      <c r="L5454" s="18">
        <f>IF(D5454="","",IF(D5454&lt;=0,"",1+COUNTIFS($D$5406:$D$5505,"&gt;0",$E$5406:$E$5505,"&gt;"&amp;E5454)))</f>
        <v/>
      </c>
      <c r="M5454" s="18">
        <f>IF(D5454="","",IF(AND(K5454&gt;0,L5454=1),"Yes","No"))</f>
        <v/>
      </c>
      <c r="N5454" s="48">
        <f>IF(D5454="","",N5354+F5454)</f>
        <v/>
      </c>
      <c r="O5454" s="47">
        <f>IF(D5454="","",IF(AND(K5454=0,K5354&gt;0),C5454,""))</f>
        <v/>
      </c>
    </row>
    <row r="5455">
      <c r="A5455" s="49">
        <f>IF(B5455="","",DATE(YEAR('Debt Inputs'!$E$2),MONTH('Debt Inputs'!$E$2)+54,1))</f>
        <v/>
      </c>
      <c r="B5455" s="23">
        <f>IF('Debt Inputs'!A55="","",'Debt Inputs'!A55)</f>
        <v/>
      </c>
      <c r="C5455" s="24">
        <f>IF(B5455="","",IFERROR(VLOOKUP(B5455,'Debt Inputs'!$A$6:$M$105,2,FALSE),""))</f>
        <v/>
      </c>
      <c r="D5455" s="50">
        <f>IF(B5455="","",K5355)</f>
        <v/>
      </c>
      <c r="E5455" s="26">
        <f>IF(B5455="","",IFERROR(VLOOKUP(B5455,'Debt Inputs'!$A$6:$M$105,5,FALSE),0))</f>
        <v/>
      </c>
      <c r="F5455" s="50">
        <f>IF(D5455="","",IFERROR(D5455*E5455/12,0))</f>
        <v/>
      </c>
      <c r="G5455" s="50">
        <f>IF(D5455="","",MIN(IFERROR(VLOOKUP(B5455,'Debt Inputs'!$A$6:$M$105,7,FALSE),0),D5455+F5455))</f>
        <v/>
      </c>
      <c r="H5455" s="50">
        <f>IF(D5455="","",IF(L5455=1,MAX(0,'Debt Inputs'!$B$2-SUM($G$5406:$G$5505)),0))</f>
        <v/>
      </c>
      <c r="I5455" s="50">
        <f>IF(D5455="","",MIN(D5455+F5455,G5455+H5455))</f>
        <v/>
      </c>
      <c r="J5455" s="50">
        <f>IF(D5455="","",MIN(D5455,MAX(0,I5455-F5455)))</f>
        <v/>
      </c>
      <c r="K5455" s="50">
        <f>IF(D5455="","",MAX(0,D5455+F5455-I5455))</f>
        <v/>
      </c>
      <c r="L5455" s="23">
        <f>IF(D5455="","",IF(D5455&lt;=0,"",1+COUNTIFS($D$5406:$D$5505,"&gt;0",$E$5406:$E$5505,"&gt;"&amp;E5455)))</f>
        <v/>
      </c>
      <c r="M5455" s="23">
        <f>IF(D5455="","",IF(AND(K5455&gt;0,L5455=1),"Yes","No"))</f>
        <v/>
      </c>
      <c r="N5455" s="50">
        <f>IF(D5455="","",N5355+F5455)</f>
        <v/>
      </c>
      <c r="O5455" s="49">
        <f>IF(D5455="","",IF(AND(K5455=0,K5355&gt;0),C5455,""))</f>
        <v/>
      </c>
    </row>
    <row r="5456">
      <c r="A5456" s="47">
        <f>IF(B5456="","",DATE(YEAR('Debt Inputs'!$E$2),MONTH('Debt Inputs'!$E$2)+54,1))</f>
        <v/>
      </c>
      <c r="B5456" s="18">
        <f>IF('Debt Inputs'!A56="","",'Debt Inputs'!A56)</f>
        <v/>
      </c>
      <c r="C5456" s="19">
        <f>IF(B5456="","",IFERROR(VLOOKUP(B5456,'Debt Inputs'!$A$6:$M$105,2,FALSE),""))</f>
        <v/>
      </c>
      <c r="D5456" s="48">
        <f>IF(B5456="","",K5356)</f>
        <v/>
      </c>
      <c r="E5456" s="21">
        <f>IF(B5456="","",IFERROR(VLOOKUP(B5456,'Debt Inputs'!$A$6:$M$105,5,FALSE),0))</f>
        <v/>
      </c>
      <c r="F5456" s="48">
        <f>IF(D5456="","",IFERROR(D5456*E5456/12,0))</f>
        <v/>
      </c>
      <c r="G5456" s="48">
        <f>IF(D5456="","",MIN(IFERROR(VLOOKUP(B5456,'Debt Inputs'!$A$6:$M$105,7,FALSE),0),D5456+F5456))</f>
        <v/>
      </c>
      <c r="H5456" s="48">
        <f>IF(D5456="","",IF(L5456=1,MAX(0,'Debt Inputs'!$B$2-SUM($G$5406:$G$5505)),0))</f>
        <v/>
      </c>
      <c r="I5456" s="48">
        <f>IF(D5456="","",MIN(D5456+F5456,G5456+H5456))</f>
        <v/>
      </c>
      <c r="J5456" s="48">
        <f>IF(D5456="","",MIN(D5456,MAX(0,I5456-F5456)))</f>
        <v/>
      </c>
      <c r="K5456" s="48">
        <f>IF(D5456="","",MAX(0,D5456+F5456-I5456))</f>
        <v/>
      </c>
      <c r="L5456" s="18">
        <f>IF(D5456="","",IF(D5456&lt;=0,"",1+COUNTIFS($D$5406:$D$5505,"&gt;0",$E$5406:$E$5505,"&gt;"&amp;E5456)))</f>
        <v/>
      </c>
      <c r="M5456" s="18">
        <f>IF(D5456="","",IF(AND(K5456&gt;0,L5456=1),"Yes","No"))</f>
        <v/>
      </c>
      <c r="N5456" s="48">
        <f>IF(D5456="","",N5356+F5456)</f>
        <v/>
      </c>
      <c r="O5456" s="47">
        <f>IF(D5456="","",IF(AND(K5456=0,K5356&gt;0),C5456,""))</f>
        <v/>
      </c>
    </row>
    <row r="5457">
      <c r="A5457" s="49">
        <f>IF(B5457="","",DATE(YEAR('Debt Inputs'!$E$2),MONTH('Debt Inputs'!$E$2)+54,1))</f>
        <v/>
      </c>
      <c r="B5457" s="23">
        <f>IF('Debt Inputs'!A57="","",'Debt Inputs'!A57)</f>
        <v/>
      </c>
      <c r="C5457" s="24">
        <f>IF(B5457="","",IFERROR(VLOOKUP(B5457,'Debt Inputs'!$A$6:$M$105,2,FALSE),""))</f>
        <v/>
      </c>
      <c r="D5457" s="50">
        <f>IF(B5457="","",K5357)</f>
        <v/>
      </c>
      <c r="E5457" s="26">
        <f>IF(B5457="","",IFERROR(VLOOKUP(B5457,'Debt Inputs'!$A$6:$M$105,5,FALSE),0))</f>
        <v/>
      </c>
      <c r="F5457" s="50">
        <f>IF(D5457="","",IFERROR(D5457*E5457/12,0))</f>
        <v/>
      </c>
      <c r="G5457" s="50">
        <f>IF(D5457="","",MIN(IFERROR(VLOOKUP(B5457,'Debt Inputs'!$A$6:$M$105,7,FALSE),0),D5457+F5457))</f>
        <v/>
      </c>
      <c r="H5457" s="50">
        <f>IF(D5457="","",IF(L5457=1,MAX(0,'Debt Inputs'!$B$2-SUM($G$5406:$G$5505)),0))</f>
        <v/>
      </c>
      <c r="I5457" s="50">
        <f>IF(D5457="","",MIN(D5457+F5457,G5457+H5457))</f>
        <v/>
      </c>
      <c r="J5457" s="50">
        <f>IF(D5457="","",MIN(D5457,MAX(0,I5457-F5457)))</f>
        <v/>
      </c>
      <c r="K5457" s="50">
        <f>IF(D5457="","",MAX(0,D5457+F5457-I5457))</f>
        <v/>
      </c>
      <c r="L5457" s="23">
        <f>IF(D5457="","",IF(D5457&lt;=0,"",1+COUNTIFS($D$5406:$D$5505,"&gt;0",$E$5406:$E$5505,"&gt;"&amp;E5457)))</f>
        <v/>
      </c>
      <c r="M5457" s="23">
        <f>IF(D5457="","",IF(AND(K5457&gt;0,L5457=1),"Yes","No"))</f>
        <v/>
      </c>
      <c r="N5457" s="50">
        <f>IF(D5457="","",N5357+F5457)</f>
        <v/>
      </c>
      <c r="O5457" s="49">
        <f>IF(D5457="","",IF(AND(K5457=0,K5357&gt;0),C5457,""))</f>
        <v/>
      </c>
    </row>
    <row r="5458">
      <c r="A5458" s="47">
        <f>IF(B5458="","",DATE(YEAR('Debt Inputs'!$E$2),MONTH('Debt Inputs'!$E$2)+54,1))</f>
        <v/>
      </c>
      <c r="B5458" s="18">
        <f>IF('Debt Inputs'!A58="","",'Debt Inputs'!A58)</f>
        <v/>
      </c>
      <c r="C5458" s="19">
        <f>IF(B5458="","",IFERROR(VLOOKUP(B5458,'Debt Inputs'!$A$6:$M$105,2,FALSE),""))</f>
        <v/>
      </c>
      <c r="D5458" s="48">
        <f>IF(B5458="","",K5358)</f>
        <v/>
      </c>
      <c r="E5458" s="21">
        <f>IF(B5458="","",IFERROR(VLOOKUP(B5458,'Debt Inputs'!$A$6:$M$105,5,FALSE),0))</f>
        <v/>
      </c>
      <c r="F5458" s="48">
        <f>IF(D5458="","",IFERROR(D5458*E5458/12,0))</f>
        <v/>
      </c>
      <c r="G5458" s="48">
        <f>IF(D5458="","",MIN(IFERROR(VLOOKUP(B5458,'Debt Inputs'!$A$6:$M$105,7,FALSE),0),D5458+F5458))</f>
        <v/>
      </c>
      <c r="H5458" s="48">
        <f>IF(D5458="","",IF(L5458=1,MAX(0,'Debt Inputs'!$B$2-SUM($G$5406:$G$5505)),0))</f>
        <v/>
      </c>
      <c r="I5458" s="48">
        <f>IF(D5458="","",MIN(D5458+F5458,G5458+H5458))</f>
        <v/>
      </c>
      <c r="J5458" s="48">
        <f>IF(D5458="","",MIN(D5458,MAX(0,I5458-F5458)))</f>
        <v/>
      </c>
      <c r="K5458" s="48">
        <f>IF(D5458="","",MAX(0,D5458+F5458-I5458))</f>
        <v/>
      </c>
      <c r="L5458" s="18">
        <f>IF(D5458="","",IF(D5458&lt;=0,"",1+COUNTIFS($D$5406:$D$5505,"&gt;0",$E$5406:$E$5505,"&gt;"&amp;E5458)))</f>
        <v/>
      </c>
      <c r="M5458" s="18">
        <f>IF(D5458="","",IF(AND(K5458&gt;0,L5458=1),"Yes","No"))</f>
        <v/>
      </c>
      <c r="N5458" s="48">
        <f>IF(D5458="","",N5358+F5458)</f>
        <v/>
      </c>
      <c r="O5458" s="47">
        <f>IF(D5458="","",IF(AND(K5458=0,K5358&gt;0),C5458,""))</f>
        <v/>
      </c>
    </row>
    <row r="5459">
      <c r="A5459" s="49">
        <f>IF(B5459="","",DATE(YEAR('Debt Inputs'!$E$2),MONTH('Debt Inputs'!$E$2)+54,1))</f>
        <v/>
      </c>
      <c r="B5459" s="23">
        <f>IF('Debt Inputs'!A59="","",'Debt Inputs'!A59)</f>
        <v/>
      </c>
      <c r="C5459" s="24">
        <f>IF(B5459="","",IFERROR(VLOOKUP(B5459,'Debt Inputs'!$A$6:$M$105,2,FALSE),""))</f>
        <v/>
      </c>
      <c r="D5459" s="50">
        <f>IF(B5459="","",K5359)</f>
        <v/>
      </c>
      <c r="E5459" s="26">
        <f>IF(B5459="","",IFERROR(VLOOKUP(B5459,'Debt Inputs'!$A$6:$M$105,5,FALSE),0))</f>
        <v/>
      </c>
      <c r="F5459" s="50">
        <f>IF(D5459="","",IFERROR(D5459*E5459/12,0))</f>
        <v/>
      </c>
      <c r="G5459" s="50">
        <f>IF(D5459="","",MIN(IFERROR(VLOOKUP(B5459,'Debt Inputs'!$A$6:$M$105,7,FALSE),0),D5459+F5459))</f>
        <v/>
      </c>
      <c r="H5459" s="50">
        <f>IF(D5459="","",IF(L5459=1,MAX(0,'Debt Inputs'!$B$2-SUM($G$5406:$G$5505)),0))</f>
        <v/>
      </c>
      <c r="I5459" s="50">
        <f>IF(D5459="","",MIN(D5459+F5459,G5459+H5459))</f>
        <v/>
      </c>
      <c r="J5459" s="50">
        <f>IF(D5459="","",MIN(D5459,MAX(0,I5459-F5459)))</f>
        <v/>
      </c>
      <c r="K5459" s="50">
        <f>IF(D5459="","",MAX(0,D5459+F5459-I5459))</f>
        <v/>
      </c>
      <c r="L5459" s="23">
        <f>IF(D5459="","",IF(D5459&lt;=0,"",1+COUNTIFS($D$5406:$D$5505,"&gt;0",$E$5406:$E$5505,"&gt;"&amp;E5459)))</f>
        <v/>
      </c>
      <c r="M5459" s="23">
        <f>IF(D5459="","",IF(AND(K5459&gt;0,L5459=1),"Yes","No"))</f>
        <v/>
      </c>
      <c r="N5459" s="50">
        <f>IF(D5459="","",N5359+F5459)</f>
        <v/>
      </c>
      <c r="O5459" s="49">
        <f>IF(D5459="","",IF(AND(K5459=0,K5359&gt;0),C5459,""))</f>
        <v/>
      </c>
    </row>
    <row r="5460">
      <c r="A5460" s="47">
        <f>IF(B5460="","",DATE(YEAR('Debt Inputs'!$E$2),MONTH('Debt Inputs'!$E$2)+54,1))</f>
        <v/>
      </c>
      <c r="B5460" s="18">
        <f>IF('Debt Inputs'!A60="","",'Debt Inputs'!A60)</f>
        <v/>
      </c>
      <c r="C5460" s="19">
        <f>IF(B5460="","",IFERROR(VLOOKUP(B5460,'Debt Inputs'!$A$6:$M$105,2,FALSE),""))</f>
        <v/>
      </c>
      <c r="D5460" s="48">
        <f>IF(B5460="","",K5360)</f>
        <v/>
      </c>
      <c r="E5460" s="21">
        <f>IF(B5460="","",IFERROR(VLOOKUP(B5460,'Debt Inputs'!$A$6:$M$105,5,FALSE),0))</f>
        <v/>
      </c>
      <c r="F5460" s="48">
        <f>IF(D5460="","",IFERROR(D5460*E5460/12,0))</f>
        <v/>
      </c>
      <c r="G5460" s="48">
        <f>IF(D5460="","",MIN(IFERROR(VLOOKUP(B5460,'Debt Inputs'!$A$6:$M$105,7,FALSE),0),D5460+F5460))</f>
        <v/>
      </c>
      <c r="H5460" s="48">
        <f>IF(D5460="","",IF(L5460=1,MAX(0,'Debt Inputs'!$B$2-SUM($G$5406:$G$5505)),0))</f>
        <v/>
      </c>
      <c r="I5460" s="48">
        <f>IF(D5460="","",MIN(D5460+F5460,G5460+H5460))</f>
        <v/>
      </c>
      <c r="J5460" s="48">
        <f>IF(D5460="","",MIN(D5460,MAX(0,I5460-F5460)))</f>
        <v/>
      </c>
      <c r="K5460" s="48">
        <f>IF(D5460="","",MAX(0,D5460+F5460-I5460))</f>
        <v/>
      </c>
      <c r="L5460" s="18">
        <f>IF(D5460="","",IF(D5460&lt;=0,"",1+COUNTIFS($D$5406:$D$5505,"&gt;0",$E$5406:$E$5505,"&gt;"&amp;E5460)))</f>
        <v/>
      </c>
      <c r="M5460" s="18">
        <f>IF(D5460="","",IF(AND(K5460&gt;0,L5460=1),"Yes","No"))</f>
        <v/>
      </c>
      <c r="N5460" s="48">
        <f>IF(D5460="","",N5360+F5460)</f>
        <v/>
      </c>
      <c r="O5460" s="47">
        <f>IF(D5460="","",IF(AND(K5460=0,K5360&gt;0),C5460,""))</f>
        <v/>
      </c>
    </row>
    <row r="5461">
      <c r="A5461" s="49">
        <f>IF(B5461="","",DATE(YEAR('Debt Inputs'!$E$2),MONTH('Debt Inputs'!$E$2)+54,1))</f>
        <v/>
      </c>
      <c r="B5461" s="23">
        <f>IF('Debt Inputs'!A61="","",'Debt Inputs'!A61)</f>
        <v/>
      </c>
      <c r="C5461" s="24">
        <f>IF(B5461="","",IFERROR(VLOOKUP(B5461,'Debt Inputs'!$A$6:$M$105,2,FALSE),""))</f>
        <v/>
      </c>
      <c r="D5461" s="50">
        <f>IF(B5461="","",K5361)</f>
        <v/>
      </c>
      <c r="E5461" s="26">
        <f>IF(B5461="","",IFERROR(VLOOKUP(B5461,'Debt Inputs'!$A$6:$M$105,5,FALSE),0))</f>
        <v/>
      </c>
      <c r="F5461" s="50">
        <f>IF(D5461="","",IFERROR(D5461*E5461/12,0))</f>
        <v/>
      </c>
      <c r="G5461" s="50">
        <f>IF(D5461="","",MIN(IFERROR(VLOOKUP(B5461,'Debt Inputs'!$A$6:$M$105,7,FALSE),0),D5461+F5461))</f>
        <v/>
      </c>
      <c r="H5461" s="50">
        <f>IF(D5461="","",IF(L5461=1,MAX(0,'Debt Inputs'!$B$2-SUM($G$5406:$G$5505)),0))</f>
        <v/>
      </c>
      <c r="I5461" s="50">
        <f>IF(D5461="","",MIN(D5461+F5461,G5461+H5461))</f>
        <v/>
      </c>
      <c r="J5461" s="50">
        <f>IF(D5461="","",MIN(D5461,MAX(0,I5461-F5461)))</f>
        <v/>
      </c>
      <c r="K5461" s="50">
        <f>IF(D5461="","",MAX(0,D5461+F5461-I5461))</f>
        <v/>
      </c>
      <c r="L5461" s="23">
        <f>IF(D5461="","",IF(D5461&lt;=0,"",1+COUNTIFS($D$5406:$D$5505,"&gt;0",$E$5406:$E$5505,"&gt;"&amp;E5461)))</f>
        <v/>
      </c>
      <c r="M5461" s="23">
        <f>IF(D5461="","",IF(AND(K5461&gt;0,L5461=1),"Yes","No"))</f>
        <v/>
      </c>
      <c r="N5461" s="50">
        <f>IF(D5461="","",N5361+F5461)</f>
        <v/>
      </c>
      <c r="O5461" s="49">
        <f>IF(D5461="","",IF(AND(K5461=0,K5361&gt;0),C5461,""))</f>
        <v/>
      </c>
    </row>
    <row r="5462">
      <c r="A5462" s="47">
        <f>IF(B5462="","",DATE(YEAR('Debt Inputs'!$E$2),MONTH('Debt Inputs'!$E$2)+54,1))</f>
        <v/>
      </c>
      <c r="B5462" s="18">
        <f>IF('Debt Inputs'!A62="","",'Debt Inputs'!A62)</f>
        <v/>
      </c>
      <c r="C5462" s="19">
        <f>IF(B5462="","",IFERROR(VLOOKUP(B5462,'Debt Inputs'!$A$6:$M$105,2,FALSE),""))</f>
        <v/>
      </c>
      <c r="D5462" s="48">
        <f>IF(B5462="","",K5362)</f>
        <v/>
      </c>
      <c r="E5462" s="21">
        <f>IF(B5462="","",IFERROR(VLOOKUP(B5462,'Debt Inputs'!$A$6:$M$105,5,FALSE),0))</f>
        <v/>
      </c>
      <c r="F5462" s="48">
        <f>IF(D5462="","",IFERROR(D5462*E5462/12,0))</f>
        <v/>
      </c>
      <c r="G5462" s="48">
        <f>IF(D5462="","",MIN(IFERROR(VLOOKUP(B5462,'Debt Inputs'!$A$6:$M$105,7,FALSE),0),D5462+F5462))</f>
        <v/>
      </c>
      <c r="H5462" s="48">
        <f>IF(D5462="","",IF(L5462=1,MAX(0,'Debt Inputs'!$B$2-SUM($G$5406:$G$5505)),0))</f>
        <v/>
      </c>
      <c r="I5462" s="48">
        <f>IF(D5462="","",MIN(D5462+F5462,G5462+H5462))</f>
        <v/>
      </c>
      <c r="J5462" s="48">
        <f>IF(D5462="","",MIN(D5462,MAX(0,I5462-F5462)))</f>
        <v/>
      </c>
      <c r="K5462" s="48">
        <f>IF(D5462="","",MAX(0,D5462+F5462-I5462))</f>
        <v/>
      </c>
      <c r="L5462" s="18">
        <f>IF(D5462="","",IF(D5462&lt;=0,"",1+COUNTIFS($D$5406:$D$5505,"&gt;0",$E$5406:$E$5505,"&gt;"&amp;E5462)))</f>
        <v/>
      </c>
      <c r="M5462" s="18">
        <f>IF(D5462="","",IF(AND(K5462&gt;0,L5462=1),"Yes","No"))</f>
        <v/>
      </c>
      <c r="N5462" s="48">
        <f>IF(D5462="","",N5362+F5462)</f>
        <v/>
      </c>
      <c r="O5462" s="47">
        <f>IF(D5462="","",IF(AND(K5462=0,K5362&gt;0),C5462,""))</f>
        <v/>
      </c>
    </row>
    <row r="5463">
      <c r="A5463" s="49">
        <f>IF(B5463="","",DATE(YEAR('Debt Inputs'!$E$2),MONTH('Debt Inputs'!$E$2)+54,1))</f>
        <v/>
      </c>
      <c r="B5463" s="23">
        <f>IF('Debt Inputs'!A63="","",'Debt Inputs'!A63)</f>
        <v/>
      </c>
      <c r="C5463" s="24">
        <f>IF(B5463="","",IFERROR(VLOOKUP(B5463,'Debt Inputs'!$A$6:$M$105,2,FALSE),""))</f>
        <v/>
      </c>
      <c r="D5463" s="50">
        <f>IF(B5463="","",K5363)</f>
        <v/>
      </c>
      <c r="E5463" s="26">
        <f>IF(B5463="","",IFERROR(VLOOKUP(B5463,'Debt Inputs'!$A$6:$M$105,5,FALSE),0))</f>
        <v/>
      </c>
      <c r="F5463" s="50">
        <f>IF(D5463="","",IFERROR(D5463*E5463/12,0))</f>
        <v/>
      </c>
      <c r="G5463" s="50">
        <f>IF(D5463="","",MIN(IFERROR(VLOOKUP(B5463,'Debt Inputs'!$A$6:$M$105,7,FALSE),0),D5463+F5463))</f>
        <v/>
      </c>
      <c r="H5463" s="50">
        <f>IF(D5463="","",IF(L5463=1,MAX(0,'Debt Inputs'!$B$2-SUM($G$5406:$G$5505)),0))</f>
        <v/>
      </c>
      <c r="I5463" s="50">
        <f>IF(D5463="","",MIN(D5463+F5463,G5463+H5463))</f>
        <v/>
      </c>
      <c r="J5463" s="50">
        <f>IF(D5463="","",MIN(D5463,MAX(0,I5463-F5463)))</f>
        <v/>
      </c>
      <c r="K5463" s="50">
        <f>IF(D5463="","",MAX(0,D5463+F5463-I5463))</f>
        <v/>
      </c>
      <c r="L5463" s="23">
        <f>IF(D5463="","",IF(D5463&lt;=0,"",1+COUNTIFS($D$5406:$D$5505,"&gt;0",$E$5406:$E$5505,"&gt;"&amp;E5463)))</f>
        <v/>
      </c>
      <c r="M5463" s="23">
        <f>IF(D5463="","",IF(AND(K5463&gt;0,L5463=1),"Yes","No"))</f>
        <v/>
      </c>
      <c r="N5463" s="50">
        <f>IF(D5463="","",N5363+F5463)</f>
        <v/>
      </c>
      <c r="O5463" s="49">
        <f>IF(D5463="","",IF(AND(K5463=0,K5363&gt;0),C5463,""))</f>
        <v/>
      </c>
    </row>
    <row r="5464">
      <c r="A5464" s="47">
        <f>IF(B5464="","",DATE(YEAR('Debt Inputs'!$E$2),MONTH('Debt Inputs'!$E$2)+54,1))</f>
        <v/>
      </c>
      <c r="B5464" s="18">
        <f>IF('Debt Inputs'!A64="","",'Debt Inputs'!A64)</f>
        <v/>
      </c>
      <c r="C5464" s="19">
        <f>IF(B5464="","",IFERROR(VLOOKUP(B5464,'Debt Inputs'!$A$6:$M$105,2,FALSE),""))</f>
        <v/>
      </c>
      <c r="D5464" s="48">
        <f>IF(B5464="","",K5364)</f>
        <v/>
      </c>
      <c r="E5464" s="21">
        <f>IF(B5464="","",IFERROR(VLOOKUP(B5464,'Debt Inputs'!$A$6:$M$105,5,FALSE),0))</f>
        <v/>
      </c>
      <c r="F5464" s="48">
        <f>IF(D5464="","",IFERROR(D5464*E5464/12,0))</f>
        <v/>
      </c>
      <c r="G5464" s="48">
        <f>IF(D5464="","",MIN(IFERROR(VLOOKUP(B5464,'Debt Inputs'!$A$6:$M$105,7,FALSE),0),D5464+F5464))</f>
        <v/>
      </c>
      <c r="H5464" s="48">
        <f>IF(D5464="","",IF(L5464=1,MAX(0,'Debt Inputs'!$B$2-SUM($G$5406:$G$5505)),0))</f>
        <v/>
      </c>
      <c r="I5464" s="48">
        <f>IF(D5464="","",MIN(D5464+F5464,G5464+H5464))</f>
        <v/>
      </c>
      <c r="J5464" s="48">
        <f>IF(D5464="","",MIN(D5464,MAX(0,I5464-F5464)))</f>
        <v/>
      </c>
      <c r="K5464" s="48">
        <f>IF(D5464="","",MAX(0,D5464+F5464-I5464))</f>
        <v/>
      </c>
      <c r="L5464" s="18">
        <f>IF(D5464="","",IF(D5464&lt;=0,"",1+COUNTIFS($D$5406:$D$5505,"&gt;0",$E$5406:$E$5505,"&gt;"&amp;E5464)))</f>
        <v/>
      </c>
      <c r="M5464" s="18">
        <f>IF(D5464="","",IF(AND(K5464&gt;0,L5464=1),"Yes","No"))</f>
        <v/>
      </c>
      <c r="N5464" s="48">
        <f>IF(D5464="","",N5364+F5464)</f>
        <v/>
      </c>
      <c r="O5464" s="47">
        <f>IF(D5464="","",IF(AND(K5464=0,K5364&gt;0),C5464,""))</f>
        <v/>
      </c>
    </row>
    <row r="5465">
      <c r="A5465" s="49">
        <f>IF(B5465="","",DATE(YEAR('Debt Inputs'!$E$2),MONTH('Debt Inputs'!$E$2)+54,1))</f>
        <v/>
      </c>
      <c r="B5465" s="23">
        <f>IF('Debt Inputs'!A65="","",'Debt Inputs'!A65)</f>
        <v/>
      </c>
      <c r="C5465" s="24">
        <f>IF(B5465="","",IFERROR(VLOOKUP(B5465,'Debt Inputs'!$A$6:$M$105,2,FALSE),""))</f>
        <v/>
      </c>
      <c r="D5465" s="50">
        <f>IF(B5465="","",K5365)</f>
        <v/>
      </c>
      <c r="E5465" s="26">
        <f>IF(B5465="","",IFERROR(VLOOKUP(B5465,'Debt Inputs'!$A$6:$M$105,5,FALSE),0))</f>
        <v/>
      </c>
      <c r="F5465" s="50">
        <f>IF(D5465="","",IFERROR(D5465*E5465/12,0))</f>
        <v/>
      </c>
      <c r="G5465" s="50">
        <f>IF(D5465="","",MIN(IFERROR(VLOOKUP(B5465,'Debt Inputs'!$A$6:$M$105,7,FALSE),0),D5465+F5465))</f>
        <v/>
      </c>
      <c r="H5465" s="50">
        <f>IF(D5465="","",IF(L5465=1,MAX(0,'Debt Inputs'!$B$2-SUM($G$5406:$G$5505)),0))</f>
        <v/>
      </c>
      <c r="I5465" s="50">
        <f>IF(D5465="","",MIN(D5465+F5465,G5465+H5465))</f>
        <v/>
      </c>
      <c r="J5465" s="50">
        <f>IF(D5465="","",MIN(D5465,MAX(0,I5465-F5465)))</f>
        <v/>
      </c>
      <c r="K5465" s="50">
        <f>IF(D5465="","",MAX(0,D5465+F5465-I5465))</f>
        <v/>
      </c>
      <c r="L5465" s="23">
        <f>IF(D5465="","",IF(D5465&lt;=0,"",1+COUNTIFS($D$5406:$D$5505,"&gt;0",$E$5406:$E$5505,"&gt;"&amp;E5465)))</f>
        <v/>
      </c>
      <c r="M5465" s="23">
        <f>IF(D5465="","",IF(AND(K5465&gt;0,L5465=1),"Yes","No"))</f>
        <v/>
      </c>
      <c r="N5465" s="50">
        <f>IF(D5465="","",N5365+F5465)</f>
        <v/>
      </c>
      <c r="O5465" s="49">
        <f>IF(D5465="","",IF(AND(K5465=0,K5365&gt;0),C5465,""))</f>
        <v/>
      </c>
    </row>
    <row r="5466">
      <c r="A5466" s="47">
        <f>IF(B5466="","",DATE(YEAR('Debt Inputs'!$E$2),MONTH('Debt Inputs'!$E$2)+54,1))</f>
        <v/>
      </c>
      <c r="B5466" s="18">
        <f>IF('Debt Inputs'!A66="","",'Debt Inputs'!A66)</f>
        <v/>
      </c>
      <c r="C5466" s="19">
        <f>IF(B5466="","",IFERROR(VLOOKUP(B5466,'Debt Inputs'!$A$6:$M$105,2,FALSE),""))</f>
        <v/>
      </c>
      <c r="D5466" s="48">
        <f>IF(B5466="","",K5366)</f>
        <v/>
      </c>
      <c r="E5466" s="21">
        <f>IF(B5466="","",IFERROR(VLOOKUP(B5466,'Debt Inputs'!$A$6:$M$105,5,FALSE),0))</f>
        <v/>
      </c>
      <c r="F5466" s="48">
        <f>IF(D5466="","",IFERROR(D5466*E5466/12,0))</f>
        <v/>
      </c>
      <c r="G5466" s="48">
        <f>IF(D5466="","",MIN(IFERROR(VLOOKUP(B5466,'Debt Inputs'!$A$6:$M$105,7,FALSE),0),D5466+F5466))</f>
        <v/>
      </c>
      <c r="H5466" s="48">
        <f>IF(D5466="","",IF(L5466=1,MAX(0,'Debt Inputs'!$B$2-SUM($G$5406:$G$5505)),0))</f>
        <v/>
      </c>
      <c r="I5466" s="48">
        <f>IF(D5466="","",MIN(D5466+F5466,G5466+H5466))</f>
        <v/>
      </c>
      <c r="J5466" s="48">
        <f>IF(D5466="","",MIN(D5466,MAX(0,I5466-F5466)))</f>
        <v/>
      </c>
      <c r="K5466" s="48">
        <f>IF(D5466="","",MAX(0,D5466+F5466-I5466))</f>
        <v/>
      </c>
      <c r="L5466" s="18">
        <f>IF(D5466="","",IF(D5466&lt;=0,"",1+COUNTIFS($D$5406:$D$5505,"&gt;0",$E$5406:$E$5505,"&gt;"&amp;E5466)))</f>
        <v/>
      </c>
      <c r="M5466" s="18">
        <f>IF(D5466="","",IF(AND(K5466&gt;0,L5466=1),"Yes","No"))</f>
        <v/>
      </c>
      <c r="N5466" s="48">
        <f>IF(D5466="","",N5366+F5466)</f>
        <v/>
      </c>
      <c r="O5466" s="47">
        <f>IF(D5466="","",IF(AND(K5466=0,K5366&gt;0),C5466,""))</f>
        <v/>
      </c>
    </row>
    <row r="5467">
      <c r="A5467" s="49">
        <f>IF(B5467="","",DATE(YEAR('Debt Inputs'!$E$2),MONTH('Debt Inputs'!$E$2)+54,1))</f>
        <v/>
      </c>
      <c r="B5467" s="23">
        <f>IF('Debt Inputs'!A67="","",'Debt Inputs'!A67)</f>
        <v/>
      </c>
      <c r="C5467" s="24">
        <f>IF(B5467="","",IFERROR(VLOOKUP(B5467,'Debt Inputs'!$A$6:$M$105,2,FALSE),""))</f>
        <v/>
      </c>
      <c r="D5467" s="50">
        <f>IF(B5467="","",K5367)</f>
        <v/>
      </c>
      <c r="E5467" s="26">
        <f>IF(B5467="","",IFERROR(VLOOKUP(B5467,'Debt Inputs'!$A$6:$M$105,5,FALSE),0))</f>
        <v/>
      </c>
      <c r="F5467" s="50">
        <f>IF(D5467="","",IFERROR(D5467*E5467/12,0))</f>
        <v/>
      </c>
      <c r="G5467" s="50">
        <f>IF(D5467="","",MIN(IFERROR(VLOOKUP(B5467,'Debt Inputs'!$A$6:$M$105,7,FALSE),0),D5467+F5467))</f>
        <v/>
      </c>
      <c r="H5467" s="50">
        <f>IF(D5467="","",IF(L5467=1,MAX(0,'Debt Inputs'!$B$2-SUM($G$5406:$G$5505)),0))</f>
        <v/>
      </c>
      <c r="I5467" s="50">
        <f>IF(D5467="","",MIN(D5467+F5467,G5467+H5467))</f>
        <v/>
      </c>
      <c r="J5467" s="50">
        <f>IF(D5467="","",MIN(D5467,MAX(0,I5467-F5467)))</f>
        <v/>
      </c>
      <c r="K5467" s="50">
        <f>IF(D5467="","",MAX(0,D5467+F5467-I5467))</f>
        <v/>
      </c>
      <c r="L5467" s="23">
        <f>IF(D5467="","",IF(D5467&lt;=0,"",1+COUNTIFS($D$5406:$D$5505,"&gt;0",$E$5406:$E$5505,"&gt;"&amp;E5467)))</f>
        <v/>
      </c>
      <c r="M5467" s="23">
        <f>IF(D5467="","",IF(AND(K5467&gt;0,L5467=1),"Yes","No"))</f>
        <v/>
      </c>
      <c r="N5467" s="50">
        <f>IF(D5467="","",N5367+F5467)</f>
        <v/>
      </c>
      <c r="O5467" s="49">
        <f>IF(D5467="","",IF(AND(K5467=0,K5367&gt;0),C5467,""))</f>
        <v/>
      </c>
    </row>
    <row r="5468">
      <c r="A5468" s="47">
        <f>IF(B5468="","",DATE(YEAR('Debt Inputs'!$E$2),MONTH('Debt Inputs'!$E$2)+54,1))</f>
        <v/>
      </c>
      <c r="B5468" s="18">
        <f>IF('Debt Inputs'!A68="","",'Debt Inputs'!A68)</f>
        <v/>
      </c>
      <c r="C5468" s="19">
        <f>IF(B5468="","",IFERROR(VLOOKUP(B5468,'Debt Inputs'!$A$6:$M$105,2,FALSE),""))</f>
        <v/>
      </c>
      <c r="D5468" s="48">
        <f>IF(B5468="","",K5368)</f>
        <v/>
      </c>
      <c r="E5468" s="21">
        <f>IF(B5468="","",IFERROR(VLOOKUP(B5468,'Debt Inputs'!$A$6:$M$105,5,FALSE),0))</f>
        <v/>
      </c>
      <c r="F5468" s="48">
        <f>IF(D5468="","",IFERROR(D5468*E5468/12,0))</f>
        <v/>
      </c>
      <c r="G5468" s="48">
        <f>IF(D5468="","",MIN(IFERROR(VLOOKUP(B5468,'Debt Inputs'!$A$6:$M$105,7,FALSE),0),D5468+F5468))</f>
        <v/>
      </c>
      <c r="H5468" s="48">
        <f>IF(D5468="","",IF(L5468=1,MAX(0,'Debt Inputs'!$B$2-SUM($G$5406:$G$5505)),0))</f>
        <v/>
      </c>
      <c r="I5468" s="48">
        <f>IF(D5468="","",MIN(D5468+F5468,G5468+H5468))</f>
        <v/>
      </c>
      <c r="J5468" s="48">
        <f>IF(D5468="","",MIN(D5468,MAX(0,I5468-F5468)))</f>
        <v/>
      </c>
      <c r="K5468" s="48">
        <f>IF(D5468="","",MAX(0,D5468+F5468-I5468))</f>
        <v/>
      </c>
      <c r="L5468" s="18">
        <f>IF(D5468="","",IF(D5468&lt;=0,"",1+COUNTIFS($D$5406:$D$5505,"&gt;0",$E$5406:$E$5505,"&gt;"&amp;E5468)))</f>
        <v/>
      </c>
      <c r="M5468" s="18">
        <f>IF(D5468="","",IF(AND(K5468&gt;0,L5468=1),"Yes","No"))</f>
        <v/>
      </c>
      <c r="N5468" s="48">
        <f>IF(D5468="","",N5368+F5468)</f>
        <v/>
      </c>
      <c r="O5468" s="47">
        <f>IF(D5468="","",IF(AND(K5468=0,K5368&gt;0),C5468,""))</f>
        <v/>
      </c>
    </row>
    <row r="5469">
      <c r="A5469" s="49">
        <f>IF(B5469="","",DATE(YEAR('Debt Inputs'!$E$2),MONTH('Debt Inputs'!$E$2)+54,1))</f>
        <v/>
      </c>
      <c r="B5469" s="23">
        <f>IF('Debt Inputs'!A69="","",'Debt Inputs'!A69)</f>
        <v/>
      </c>
      <c r="C5469" s="24">
        <f>IF(B5469="","",IFERROR(VLOOKUP(B5469,'Debt Inputs'!$A$6:$M$105,2,FALSE),""))</f>
        <v/>
      </c>
      <c r="D5469" s="50">
        <f>IF(B5469="","",K5369)</f>
        <v/>
      </c>
      <c r="E5469" s="26">
        <f>IF(B5469="","",IFERROR(VLOOKUP(B5469,'Debt Inputs'!$A$6:$M$105,5,FALSE),0))</f>
        <v/>
      </c>
      <c r="F5469" s="50">
        <f>IF(D5469="","",IFERROR(D5469*E5469/12,0))</f>
        <v/>
      </c>
      <c r="G5469" s="50">
        <f>IF(D5469="","",MIN(IFERROR(VLOOKUP(B5469,'Debt Inputs'!$A$6:$M$105,7,FALSE),0),D5469+F5469))</f>
        <v/>
      </c>
      <c r="H5469" s="50">
        <f>IF(D5469="","",IF(L5469=1,MAX(0,'Debt Inputs'!$B$2-SUM($G$5406:$G$5505)),0))</f>
        <v/>
      </c>
      <c r="I5469" s="50">
        <f>IF(D5469="","",MIN(D5469+F5469,G5469+H5469))</f>
        <v/>
      </c>
      <c r="J5469" s="50">
        <f>IF(D5469="","",MIN(D5469,MAX(0,I5469-F5469)))</f>
        <v/>
      </c>
      <c r="K5469" s="50">
        <f>IF(D5469="","",MAX(0,D5469+F5469-I5469))</f>
        <v/>
      </c>
      <c r="L5469" s="23">
        <f>IF(D5469="","",IF(D5469&lt;=0,"",1+COUNTIFS($D$5406:$D$5505,"&gt;0",$E$5406:$E$5505,"&gt;"&amp;E5469)))</f>
        <v/>
      </c>
      <c r="M5469" s="23">
        <f>IF(D5469="","",IF(AND(K5469&gt;0,L5469=1),"Yes","No"))</f>
        <v/>
      </c>
      <c r="N5469" s="50">
        <f>IF(D5469="","",N5369+F5469)</f>
        <v/>
      </c>
      <c r="O5469" s="49">
        <f>IF(D5469="","",IF(AND(K5469=0,K5369&gt;0),C5469,""))</f>
        <v/>
      </c>
    </row>
    <row r="5470">
      <c r="A5470" s="47">
        <f>IF(B5470="","",DATE(YEAR('Debt Inputs'!$E$2),MONTH('Debt Inputs'!$E$2)+54,1))</f>
        <v/>
      </c>
      <c r="B5470" s="18">
        <f>IF('Debt Inputs'!A70="","",'Debt Inputs'!A70)</f>
        <v/>
      </c>
      <c r="C5470" s="19">
        <f>IF(B5470="","",IFERROR(VLOOKUP(B5470,'Debt Inputs'!$A$6:$M$105,2,FALSE),""))</f>
        <v/>
      </c>
      <c r="D5470" s="48">
        <f>IF(B5470="","",K5370)</f>
        <v/>
      </c>
      <c r="E5470" s="21">
        <f>IF(B5470="","",IFERROR(VLOOKUP(B5470,'Debt Inputs'!$A$6:$M$105,5,FALSE),0))</f>
        <v/>
      </c>
      <c r="F5470" s="48">
        <f>IF(D5470="","",IFERROR(D5470*E5470/12,0))</f>
        <v/>
      </c>
      <c r="G5470" s="48">
        <f>IF(D5470="","",MIN(IFERROR(VLOOKUP(B5470,'Debt Inputs'!$A$6:$M$105,7,FALSE),0),D5470+F5470))</f>
        <v/>
      </c>
      <c r="H5470" s="48">
        <f>IF(D5470="","",IF(L5470=1,MAX(0,'Debt Inputs'!$B$2-SUM($G$5406:$G$5505)),0))</f>
        <v/>
      </c>
      <c r="I5470" s="48">
        <f>IF(D5470="","",MIN(D5470+F5470,G5470+H5470))</f>
        <v/>
      </c>
      <c r="J5470" s="48">
        <f>IF(D5470="","",MIN(D5470,MAX(0,I5470-F5470)))</f>
        <v/>
      </c>
      <c r="K5470" s="48">
        <f>IF(D5470="","",MAX(0,D5470+F5470-I5470))</f>
        <v/>
      </c>
      <c r="L5470" s="18">
        <f>IF(D5470="","",IF(D5470&lt;=0,"",1+COUNTIFS($D$5406:$D$5505,"&gt;0",$E$5406:$E$5505,"&gt;"&amp;E5470)))</f>
        <v/>
      </c>
      <c r="M5470" s="18">
        <f>IF(D5470="","",IF(AND(K5470&gt;0,L5470=1),"Yes","No"))</f>
        <v/>
      </c>
      <c r="N5470" s="48">
        <f>IF(D5470="","",N5370+F5470)</f>
        <v/>
      </c>
      <c r="O5470" s="47">
        <f>IF(D5470="","",IF(AND(K5470=0,K5370&gt;0),C5470,""))</f>
        <v/>
      </c>
    </row>
    <row r="5471">
      <c r="A5471" s="49">
        <f>IF(B5471="","",DATE(YEAR('Debt Inputs'!$E$2),MONTH('Debt Inputs'!$E$2)+54,1))</f>
        <v/>
      </c>
      <c r="B5471" s="23">
        <f>IF('Debt Inputs'!A71="","",'Debt Inputs'!A71)</f>
        <v/>
      </c>
      <c r="C5471" s="24">
        <f>IF(B5471="","",IFERROR(VLOOKUP(B5471,'Debt Inputs'!$A$6:$M$105,2,FALSE),""))</f>
        <v/>
      </c>
      <c r="D5471" s="50">
        <f>IF(B5471="","",K5371)</f>
        <v/>
      </c>
      <c r="E5471" s="26">
        <f>IF(B5471="","",IFERROR(VLOOKUP(B5471,'Debt Inputs'!$A$6:$M$105,5,FALSE),0))</f>
        <v/>
      </c>
      <c r="F5471" s="50">
        <f>IF(D5471="","",IFERROR(D5471*E5471/12,0))</f>
        <v/>
      </c>
      <c r="G5471" s="50">
        <f>IF(D5471="","",MIN(IFERROR(VLOOKUP(B5471,'Debt Inputs'!$A$6:$M$105,7,FALSE),0),D5471+F5471))</f>
        <v/>
      </c>
      <c r="H5471" s="50">
        <f>IF(D5471="","",IF(L5471=1,MAX(0,'Debt Inputs'!$B$2-SUM($G$5406:$G$5505)),0))</f>
        <v/>
      </c>
      <c r="I5471" s="50">
        <f>IF(D5471="","",MIN(D5471+F5471,G5471+H5471))</f>
        <v/>
      </c>
      <c r="J5471" s="50">
        <f>IF(D5471="","",MIN(D5471,MAX(0,I5471-F5471)))</f>
        <v/>
      </c>
      <c r="K5471" s="50">
        <f>IF(D5471="","",MAX(0,D5471+F5471-I5471))</f>
        <v/>
      </c>
      <c r="L5471" s="23">
        <f>IF(D5471="","",IF(D5471&lt;=0,"",1+COUNTIFS($D$5406:$D$5505,"&gt;0",$E$5406:$E$5505,"&gt;"&amp;E5471)))</f>
        <v/>
      </c>
      <c r="M5471" s="23">
        <f>IF(D5471="","",IF(AND(K5471&gt;0,L5471=1),"Yes","No"))</f>
        <v/>
      </c>
      <c r="N5471" s="50">
        <f>IF(D5471="","",N5371+F5471)</f>
        <v/>
      </c>
      <c r="O5471" s="49">
        <f>IF(D5471="","",IF(AND(K5471=0,K5371&gt;0),C5471,""))</f>
        <v/>
      </c>
    </row>
    <row r="5472">
      <c r="A5472" s="47">
        <f>IF(B5472="","",DATE(YEAR('Debt Inputs'!$E$2),MONTH('Debt Inputs'!$E$2)+54,1))</f>
        <v/>
      </c>
      <c r="B5472" s="18">
        <f>IF('Debt Inputs'!A72="","",'Debt Inputs'!A72)</f>
        <v/>
      </c>
      <c r="C5472" s="19">
        <f>IF(B5472="","",IFERROR(VLOOKUP(B5472,'Debt Inputs'!$A$6:$M$105,2,FALSE),""))</f>
        <v/>
      </c>
      <c r="D5472" s="48">
        <f>IF(B5472="","",K5372)</f>
        <v/>
      </c>
      <c r="E5472" s="21">
        <f>IF(B5472="","",IFERROR(VLOOKUP(B5472,'Debt Inputs'!$A$6:$M$105,5,FALSE),0))</f>
        <v/>
      </c>
      <c r="F5472" s="48">
        <f>IF(D5472="","",IFERROR(D5472*E5472/12,0))</f>
        <v/>
      </c>
      <c r="G5472" s="48">
        <f>IF(D5472="","",MIN(IFERROR(VLOOKUP(B5472,'Debt Inputs'!$A$6:$M$105,7,FALSE),0),D5472+F5472))</f>
        <v/>
      </c>
      <c r="H5472" s="48">
        <f>IF(D5472="","",IF(L5472=1,MAX(0,'Debt Inputs'!$B$2-SUM($G$5406:$G$5505)),0))</f>
        <v/>
      </c>
      <c r="I5472" s="48">
        <f>IF(D5472="","",MIN(D5472+F5472,G5472+H5472))</f>
        <v/>
      </c>
      <c r="J5472" s="48">
        <f>IF(D5472="","",MIN(D5472,MAX(0,I5472-F5472)))</f>
        <v/>
      </c>
      <c r="K5472" s="48">
        <f>IF(D5472="","",MAX(0,D5472+F5472-I5472))</f>
        <v/>
      </c>
      <c r="L5472" s="18">
        <f>IF(D5472="","",IF(D5472&lt;=0,"",1+COUNTIFS($D$5406:$D$5505,"&gt;0",$E$5406:$E$5505,"&gt;"&amp;E5472)))</f>
        <v/>
      </c>
      <c r="M5472" s="18">
        <f>IF(D5472="","",IF(AND(K5472&gt;0,L5472=1),"Yes","No"))</f>
        <v/>
      </c>
      <c r="N5472" s="48">
        <f>IF(D5472="","",N5372+F5472)</f>
        <v/>
      </c>
      <c r="O5472" s="47">
        <f>IF(D5472="","",IF(AND(K5472=0,K5372&gt;0),C5472,""))</f>
        <v/>
      </c>
    </row>
    <row r="5473">
      <c r="A5473" s="49">
        <f>IF(B5473="","",DATE(YEAR('Debt Inputs'!$E$2),MONTH('Debt Inputs'!$E$2)+54,1))</f>
        <v/>
      </c>
      <c r="B5473" s="23">
        <f>IF('Debt Inputs'!A73="","",'Debt Inputs'!A73)</f>
        <v/>
      </c>
      <c r="C5473" s="24">
        <f>IF(B5473="","",IFERROR(VLOOKUP(B5473,'Debt Inputs'!$A$6:$M$105,2,FALSE),""))</f>
        <v/>
      </c>
      <c r="D5473" s="50">
        <f>IF(B5473="","",K5373)</f>
        <v/>
      </c>
      <c r="E5473" s="26">
        <f>IF(B5473="","",IFERROR(VLOOKUP(B5473,'Debt Inputs'!$A$6:$M$105,5,FALSE),0))</f>
        <v/>
      </c>
      <c r="F5473" s="50">
        <f>IF(D5473="","",IFERROR(D5473*E5473/12,0))</f>
        <v/>
      </c>
      <c r="G5473" s="50">
        <f>IF(D5473="","",MIN(IFERROR(VLOOKUP(B5473,'Debt Inputs'!$A$6:$M$105,7,FALSE),0),D5473+F5473))</f>
        <v/>
      </c>
      <c r="H5473" s="50">
        <f>IF(D5473="","",IF(L5473=1,MAX(0,'Debt Inputs'!$B$2-SUM($G$5406:$G$5505)),0))</f>
        <v/>
      </c>
      <c r="I5473" s="50">
        <f>IF(D5473="","",MIN(D5473+F5473,G5473+H5473))</f>
        <v/>
      </c>
      <c r="J5473" s="50">
        <f>IF(D5473="","",MIN(D5473,MAX(0,I5473-F5473)))</f>
        <v/>
      </c>
      <c r="K5473" s="50">
        <f>IF(D5473="","",MAX(0,D5473+F5473-I5473))</f>
        <v/>
      </c>
      <c r="L5473" s="23">
        <f>IF(D5473="","",IF(D5473&lt;=0,"",1+COUNTIFS($D$5406:$D$5505,"&gt;0",$E$5406:$E$5505,"&gt;"&amp;E5473)))</f>
        <v/>
      </c>
      <c r="M5473" s="23">
        <f>IF(D5473="","",IF(AND(K5473&gt;0,L5473=1),"Yes","No"))</f>
        <v/>
      </c>
      <c r="N5473" s="50">
        <f>IF(D5473="","",N5373+F5473)</f>
        <v/>
      </c>
      <c r="O5473" s="49">
        <f>IF(D5473="","",IF(AND(K5473=0,K5373&gt;0),C5473,""))</f>
        <v/>
      </c>
    </row>
    <row r="5474">
      <c r="A5474" s="47">
        <f>IF(B5474="","",DATE(YEAR('Debt Inputs'!$E$2),MONTH('Debt Inputs'!$E$2)+54,1))</f>
        <v/>
      </c>
      <c r="B5474" s="18">
        <f>IF('Debt Inputs'!A74="","",'Debt Inputs'!A74)</f>
        <v/>
      </c>
      <c r="C5474" s="19">
        <f>IF(B5474="","",IFERROR(VLOOKUP(B5474,'Debt Inputs'!$A$6:$M$105,2,FALSE),""))</f>
        <v/>
      </c>
      <c r="D5474" s="48">
        <f>IF(B5474="","",K5374)</f>
        <v/>
      </c>
      <c r="E5474" s="21">
        <f>IF(B5474="","",IFERROR(VLOOKUP(B5474,'Debt Inputs'!$A$6:$M$105,5,FALSE),0))</f>
        <v/>
      </c>
      <c r="F5474" s="48">
        <f>IF(D5474="","",IFERROR(D5474*E5474/12,0))</f>
        <v/>
      </c>
      <c r="G5474" s="48">
        <f>IF(D5474="","",MIN(IFERROR(VLOOKUP(B5474,'Debt Inputs'!$A$6:$M$105,7,FALSE),0),D5474+F5474))</f>
        <v/>
      </c>
      <c r="H5474" s="48">
        <f>IF(D5474="","",IF(L5474=1,MAX(0,'Debt Inputs'!$B$2-SUM($G$5406:$G$5505)),0))</f>
        <v/>
      </c>
      <c r="I5474" s="48">
        <f>IF(D5474="","",MIN(D5474+F5474,G5474+H5474))</f>
        <v/>
      </c>
      <c r="J5474" s="48">
        <f>IF(D5474="","",MIN(D5474,MAX(0,I5474-F5474)))</f>
        <v/>
      </c>
      <c r="K5474" s="48">
        <f>IF(D5474="","",MAX(0,D5474+F5474-I5474))</f>
        <v/>
      </c>
      <c r="L5474" s="18">
        <f>IF(D5474="","",IF(D5474&lt;=0,"",1+COUNTIFS($D$5406:$D$5505,"&gt;0",$E$5406:$E$5505,"&gt;"&amp;E5474)))</f>
        <v/>
      </c>
      <c r="M5474" s="18">
        <f>IF(D5474="","",IF(AND(K5474&gt;0,L5474=1),"Yes","No"))</f>
        <v/>
      </c>
      <c r="N5474" s="48">
        <f>IF(D5474="","",N5374+F5474)</f>
        <v/>
      </c>
      <c r="O5474" s="47">
        <f>IF(D5474="","",IF(AND(K5474=0,K5374&gt;0),C5474,""))</f>
        <v/>
      </c>
    </row>
    <row r="5475">
      <c r="A5475" s="49">
        <f>IF(B5475="","",DATE(YEAR('Debt Inputs'!$E$2),MONTH('Debt Inputs'!$E$2)+54,1))</f>
        <v/>
      </c>
      <c r="B5475" s="23">
        <f>IF('Debt Inputs'!A75="","",'Debt Inputs'!A75)</f>
        <v/>
      </c>
      <c r="C5475" s="24">
        <f>IF(B5475="","",IFERROR(VLOOKUP(B5475,'Debt Inputs'!$A$6:$M$105,2,FALSE),""))</f>
        <v/>
      </c>
      <c r="D5475" s="50">
        <f>IF(B5475="","",K5375)</f>
        <v/>
      </c>
      <c r="E5475" s="26">
        <f>IF(B5475="","",IFERROR(VLOOKUP(B5475,'Debt Inputs'!$A$6:$M$105,5,FALSE),0))</f>
        <v/>
      </c>
      <c r="F5475" s="50">
        <f>IF(D5475="","",IFERROR(D5475*E5475/12,0))</f>
        <v/>
      </c>
      <c r="G5475" s="50">
        <f>IF(D5475="","",MIN(IFERROR(VLOOKUP(B5475,'Debt Inputs'!$A$6:$M$105,7,FALSE),0),D5475+F5475))</f>
        <v/>
      </c>
      <c r="H5475" s="50">
        <f>IF(D5475="","",IF(L5475=1,MAX(0,'Debt Inputs'!$B$2-SUM($G$5406:$G$5505)),0))</f>
        <v/>
      </c>
      <c r="I5475" s="50">
        <f>IF(D5475="","",MIN(D5475+F5475,G5475+H5475))</f>
        <v/>
      </c>
      <c r="J5475" s="50">
        <f>IF(D5475="","",MIN(D5475,MAX(0,I5475-F5475)))</f>
        <v/>
      </c>
      <c r="K5475" s="50">
        <f>IF(D5475="","",MAX(0,D5475+F5475-I5475))</f>
        <v/>
      </c>
      <c r="L5475" s="23">
        <f>IF(D5475="","",IF(D5475&lt;=0,"",1+COUNTIFS($D$5406:$D$5505,"&gt;0",$E$5406:$E$5505,"&gt;"&amp;E5475)))</f>
        <v/>
      </c>
      <c r="M5475" s="23">
        <f>IF(D5475="","",IF(AND(K5475&gt;0,L5475=1),"Yes","No"))</f>
        <v/>
      </c>
      <c r="N5475" s="50">
        <f>IF(D5475="","",N5375+F5475)</f>
        <v/>
      </c>
      <c r="O5475" s="49">
        <f>IF(D5475="","",IF(AND(K5475=0,K5375&gt;0),C5475,""))</f>
        <v/>
      </c>
    </row>
    <row r="5476">
      <c r="A5476" s="47">
        <f>IF(B5476="","",DATE(YEAR('Debt Inputs'!$E$2),MONTH('Debt Inputs'!$E$2)+54,1))</f>
        <v/>
      </c>
      <c r="B5476" s="18">
        <f>IF('Debt Inputs'!A76="","",'Debt Inputs'!A76)</f>
        <v/>
      </c>
      <c r="C5476" s="19">
        <f>IF(B5476="","",IFERROR(VLOOKUP(B5476,'Debt Inputs'!$A$6:$M$105,2,FALSE),""))</f>
        <v/>
      </c>
      <c r="D5476" s="48">
        <f>IF(B5476="","",K5376)</f>
        <v/>
      </c>
      <c r="E5476" s="21">
        <f>IF(B5476="","",IFERROR(VLOOKUP(B5476,'Debt Inputs'!$A$6:$M$105,5,FALSE),0))</f>
        <v/>
      </c>
      <c r="F5476" s="48">
        <f>IF(D5476="","",IFERROR(D5476*E5476/12,0))</f>
        <v/>
      </c>
      <c r="G5476" s="48">
        <f>IF(D5476="","",MIN(IFERROR(VLOOKUP(B5476,'Debt Inputs'!$A$6:$M$105,7,FALSE),0),D5476+F5476))</f>
        <v/>
      </c>
      <c r="H5476" s="48">
        <f>IF(D5476="","",IF(L5476=1,MAX(0,'Debt Inputs'!$B$2-SUM($G$5406:$G$5505)),0))</f>
        <v/>
      </c>
      <c r="I5476" s="48">
        <f>IF(D5476="","",MIN(D5476+F5476,G5476+H5476))</f>
        <v/>
      </c>
      <c r="J5476" s="48">
        <f>IF(D5476="","",MIN(D5476,MAX(0,I5476-F5476)))</f>
        <v/>
      </c>
      <c r="K5476" s="48">
        <f>IF(D5476="","",MAX(0,D5476+F5476-I5476))</f>
        <v/>
      </c>
      <c r="L5476" s="18">
        <f>IF(D5476="","",IF(D5476&lt;=0,"",1+COUNTIFS($D$5406:$D$5505,"&gt;0",$E$5406:$E$5505,"&gt;"&amp;E5476)))</f>
        <v/>
      </c>
      <c r="M5476" s="18">
        <f>IF(D5476="","",IF(AND(K5476&gt;0,L5476=1),"Yes","No"))</f>
        <v/>
      </c>
      <c r="N5476" s="48">
        <f>IF(D5476="","",N5376+F5476)</f>
        <v/>
      </c>
      <c r="O5476" s="47">
        <f>IF(D5476="","",IF(AND(K5476=0,K5376&gt;0),C5476,""))</f>
        <v/>
      </c>
    </row>
    <row r="5477">
      <c r="A5477" s="49">
        <f>IF(B5477="","",DATE(YEAR('Debt Inputs'!$E$2),MONTH('Debt Inputs'!$E$2)+54,1))</f>
        <v/>
      </c>
      <c r="B5477" s="23">
        <f>IF('Debt Inputs'!A77="","",'Debt Inputs'!A77)</f>
        <v/>
      </c>
      <c r="C5477" s="24">
        <f>IF(B5477="","",IFERROR(VLOOKUP(B5477,'Debt Inputs'!$A$6:$M$105,2,FALSE),""))</f>
        <v/>
      </c>
      <c r="D5477" s="50">
        <f>IF(B5477="","",K5377)</f>
        <v/>
      </c>
      <c r="E5477" s="26">
        <f>IF(B5477="","",IFERROR(VLOOKUP(B5477,'Debt Inputs'!$A$6:$M$105,5,FALSE),0))</f>
        <v/>
      </c>
      <c r="F5477" s="50">
        <f>IF(D5477="","",IFERROR(D5477*E5477/12,0))</f>
        <v/>
      </c>
      <c r="G5477" s="50">
        <f>IF(D5477="","",MIN(IFERROR(VLOOKUP(B5477,'Debt Inputs'!$A$6:$M$105,7,FALSE),0),D5477+F5477))</f>
        <v/>
      </c>
      <c r="H5477" s="50">
        <f>IF(D5477="","",IF(L5477=1,MAX(0,'Debt Inputs'!$B$2-SUM($G$5406:$G$5505)),0))</f>
        <v/>
      </c>
      <c r="I5477" s="50">
        <f>IF(D5477="","",MIN(D5477+F5477,G5477+H5477))</f>
        <v/>
      </c>
      <c r="J5477" s="50">
        <f>IF(D5477="","",MIN(D5477,MAX(0,I5477-F5477)))</f>
        <v/>
      </c>
      <c r="K5477" s="50">
        <f>IF(D5477="","",MAX(0,D5477+F5477-I5477))</f>
        <v/>
      </c>
      <c r="L5477" s="23">
        <f>IF(D5477="","",IF(D5477&lt;=0,"",1+COUNTIFS($D$5406:$D$5505,"&gt;0",$E$5406:$E$5505,"&gt;"&amp;E5477)))</f>
        <v/>
      </c>
      <c r="M5477" s="23">
        <f>IF(D5477="","",IF(AND(K5477&gt;0,L5477=1),"Yes","No"))</f>
        <v/>
      </c>
      <c r="N5477" s="50">
        <f>IF(D5477="","",N5377+F5477)</f>
        <v/>
      </c>
      <c r="O5477" s="49">
        <f>IF(D5477="","",IF(AND(K5477=0,K5377&gt;0),C5477,""))</f>
        <v/>
      </c>
    </row>
    <row r="5478">
      <c r="A5478" s="47">
        <f>IF(B5478="","",DATE(YEAR('Debt Inputs'!$E$2),MONTH('Debt Inputs'!$E$2)+54,1))</f>
        <v/>
      </c>
      <c r="B5478" s="18">
        <f>IF('Debt Inputs'!A78="","",'Debt Inputs'!A78)</f>
        <v/>
      </c>
      <c r="C5478" s="19">
        <f>IF(B5478="","",IFERROR(VLOOKUP(B5478,'Debt Inputs'!$A$6:$M$105,2,FALSE),""))</f>
        <v/>
      </c>
      <c r="D5478" s="48">
        <f>IF(B5478="","",K5378)</f>
        <v/>
      </c>
      <c r="E5478" s="21">
        <f>IF(B5478="","",IFERROR(VLOOKUP(B5478,'Debt Inputs'!$A$6:$M$105,5,FALSE),0))</f>
        <v/>
      </c>
      <c r="F5478" s="48">
        <f>IF(D5478="","",IFERROR(D5478*E5478/12,0))</f>
        <v/>
      </c>
      <c r="G5478" s="48">
        <f>IF(D5478="","",MIN(IFERROR(VLOOKUP(B5478,'Debt Inputs'!$A$6:$M$105,7,FALSE),0),D5478+F5478))</f>
        <v/>
      </c>
      <c r="H5478" s="48">
        <f>IF(D5478="","",IF(L5478=1,MAX(0,'Debt Inputs'!$B$2-SUM($G$5406:$G$5505)),0))</f>
        <v/>
      </c>
      <c r="I5478" s="48">
        <f>IF(D5478="","",MIN(D5478+F5478,G5478+H5478))</f>
        <v/>
      </c>
      <c r="J5478" s="48">
        <f>IF(D5478="","",MIN(D5478,MAX(0,I5478-F5478)))</f>
        <v/>
      </c>
      <c r="K5478" s="48">
        <f>IF(D5478="","",MAX(0,D5478+F5478-I5478))</f>
        <v/>
      </c>
      <c r="L5478" s="18">
        <f>IF(D5478="","",IF(D5478&lt;=0,"",1+COUNTIFS($D$5406:$D$5505,"&gt;0",$E$5406:$E$5505,"&gt;"&amp;E5478)))</f>
        <v/>
      </c>
      <c r="M5478" s="18">
        <f>IF(D5478="","",IF(AND(K5478&gt;0,L5478=1),"Yes","No"))</f>
        <v/>
      </c>
      <c r="N5478" s="48">
        <f>IF(D5478="","",N5378+F5478)</f>
        <v/>
      </c>
      <c r="O5478" s="47">
        <f>IF(D5478="","",IF(AND(K5478=0,K5378&gt;0),C5478,""))</f>
        <v/>
      </c>
    </row>
    <row r="5479">
      <c r="A5479" s="49">
        <f>IF(B5479="","",DATE(YEAR('Debt Inputs'!$E$2),MONTH('Debt Inputs'!$E$2)+54,1))</f>
        <v/>
      </c>
      <c r="B5479" s="23">
        <f>IF('Debt Inputs'!A79="","",'Debt Inputs'!A79)</f>
        <v/>
      </c>
      <c r="C5479" s="24">
        <f>IF(B5479="","",IFERROR(VLOOKUP(B5479,'Debt Inputs'!$A$6:$M$105,2,FALSE),""))</f>
        <v/>
      </c>
      <c r="D5479" s="50">
        <f>IF(B5479="","",K5379)</f>
        <v/>
      </c>
      <c r="E5479" s="26">
        <f>IF(B5479="","",IFERROR(VLOOKUP(B5479,'Debt Inputs'!$A$6:$M$105,5,FALSE),0))</f>
        <v/>
      </c>
      <c r="F5479" s="50">
        <f>IF(D5479="","",IFERROR(D5479*E5479/12,0))</f>
        <v/>
      </c>
      <c r="G5479" s="50">
        <f>IF(D5479="","",MIN(IFERROR(VLOOKUP(B5479,'Debt Inputs'!$A$6:$M$105,7,FALSE),0),D5479+F5479))</f>
        <v/>
      </c>
      <c r="H5479" s="50">
        <f>IF(D5479="","",IF(L5479=1,MAX(0,'Debt Inputs'!$B$2-SUM($G$5406:$G$5505)),0))</f>
        <v/>
      </c>
      <c r="I5479" s="50">
        <f>IF(D5479="","",MIN(D5479+F5479,G5479+H5479))</f>
        <v/>
      </c>
      <c r="J5479" s="50">
        <f>IF(D5479="","",MIN(D5479,MAX(0,I5479-F5479)))</f>
        <v/>
      </c>
      <c r="K5479" s="50">
        <f>IF(D5479="","",MAX(0,D5479+F5479-I5479))</f>
        <v/>
      </c>
      <c r="L5479" s="23">
        <f>IF(D5479="","",IF(D5479&lt;=0,"",1+COUNTIFS($D$5406:$D$5505,"&gt;0",$E$5406:$E$5505,"&gt;"&amp;E5479)))</f>
        <v/>
      </c>
      <c r="M5479" s="23">
        <f>IF(D5479="","",IF(AND(K5479&gt;0,L5479=1),"Yes","No"))</f>
        <v/>
      </c>
      <c r="N5479" s="50">
        <f>IF(D5479="","",N5379+F5479)</f>
        <v/>
      </c>
      <c r="O5479" s="49">
        <f>IF(D5479="","",IF(AND(K5479=0,K5379&gt;0),C5479,""))</f>
        <v/>
      </c>
    </row>
    <row r="5480">
      <c r="A5480" s="47">
        <f>IF(B5480="","",DATE(YEAR('Debt Inputs'!$E$2),MONTH('Debt Inputs'!$E$2)+54,1))</f>
        <v/>
      </c>
      <c r="B5480" s="18">
        <f>IF('Debt Inputs'!A80="","",'Debt Inputs'!A80)</f>
        <v/>
      </c>
      <c r="C5480" s="19">
        <f>IF(B5480="","",IFERROR(VLOOKUP(B5480,'Debt Inputs'!$A$6:$M$105,2,FALSE),""))</f>
        <v/>
      </c>
      <c r="D5480" s="48">
        <f>IF(B5480="","",K5380)</f>
        <v/>
      </c>
      <c r="E5480" s="21">
        <f>IF(B5480="","",IFERROR(VLOOKUP(B5480,'Debt Inputs'!$A$6:$M$105,5,FALSE),0))</f>
        <v/>
      </c>
      <c r="F5480" s="48">
        <f>IF(D5480="","",IFERROR(D5480*E5480/12,0))</f>
        <v/>
      </c>
      <c r="G5480" s="48">
        <f>IF(D5480="","",MIN(IFERROR(VLOOKUP(B5480,'Debt Inputs'!$A$6:$M$105,7,FALSE),0),D5480+F5480))</f>
        <v/>
      </c>
      <c r="H5480" s="48">
        <f>IF(D5480="","",IF(L5480=1,MAX(0,'Debt Inputs'!$B$2-SUM($G$5406:$G$5505)),0))</f>
        <v/>
      </c>
      <c r="I5480" s="48">
        <f>IF(D5480="","",MIN(D5480+F5480,G5480+H5480))</f>
        <v/>
      </c>
      <c r="J5480" s="48">
        <f>IF(D5480="","",MIN(D5480,MAX(0,I5480-F5480)))</f>
        <v/>
      </c>
      <c r="K5480" s="48">
        <f>IF(D5480="","",MAX(0,D5480+F5480-I5480))</f>
        <v/>
      </c>
      <c r="L5480" s="18">
        <f>IF(D5480="","",IF(D5480&lt;=0,"",1+COUNTIFS($D$5406:$D$5505,"&gt;0",$E$5406:$E$5505,"&gt;"&amp;E5480)))</f>
        <v/>
      </c>
      <c r="M5480" s="18">
        <f>IF(D5480="","",IF(AND(K5480&gt;0,L5480=1),"Yes","No"))</f>
        <v/>
      </c>
      <c r="N5480" s="48">
        <f>IF(D5480="","",N5380+F5480)</f>
        <v/>
      </c>
      <c r="O5480" s="47">
        <f>IF(D5480="","",IF(AND(K5480=0,K5380&gt;0),C5480,""))</f>
        <v/>
      </c>
    </row>
    <row r="5481">
      <c r="A5481" s="49">
        <f>IF(B5481="","",DATE(YEAR('Debt Inputs'!$E$2),MONTH('Debt Inputs'!$E$2)+54,1))</f>
        <v/>
      </c>
      <c r="B5481" s="23">
        <f>IF('Debt Inputs'!A81="","",'Debt Inputs'!A81)</f>
        <v/>
      </c>
      <c r="C5481" s="24">
        <f>IF(B5481="","",IFERROR(VLOOKUP(B5481,'Debt Inputs'!$A$6:$M$105,2,FALSE),""))</f>
        <v/>
      </c>
      <c r="D5481" s="50">
        <f>IF(B5481="","",K5381)</f>
        <v/>
      </c>
      <c r="E5481" s="26">
        <f>IF(B5481="","",IFERROR(VLOOKUP(B5481,'Debt Inputs'!$A$6:$M$105,5,FALSE),0))</f>
        <v/>
      </c>
      <c r="F5481" s="50">
        <f>IF(D5481="","",IFERROR(D5481*E5481/12,0))</f>
        <v/>
      </c>
      <c r="G5481" s="50">
        <f>IF(D5481="","",MIN(IFERROR(VLOOKUP(B5481,'Debt Inputs'!$A$6:$M$105,7,FALSE),0),D5481+F5481))</f>
        <v/>
      </c>
      <c r="H5481" s="50">
        <f>IF(D5481="","",IF(L5481=1,MAX(0,'Debt Inputs'!$B$2-SUM($G$5406:$G$5505)),0))</f>
        <v/>
      </c>
      <c r="I5481" s="50">
        <f>IF(D5481="","",MIN(D5481+F5481,G5481+H5481))</f>
        <v/>
      </c>
      <c r="J5481" s="50">
        <f>IF(D5481="","",MIN(D5481,MAX(0,I5481-F5481)))</f>
        <v/>
      </c>
      <c r="K5481" s="50">
        <f>IF(D5481="","",MAX(0,D5481+F5481-I5481))</f>
        <v/>
      </c>
      <c r="L5481" s="23">
        <f>IF(D5481="","",IF(D5481&lt;=0,"",1+COUNTIFS($D$5406:$D$5505,"&gt;0",$E$5406:$E$5505,"&gt;"&amp;E5481)))</f>
        <v/>
      </c>
      <c r="M5481" s="23">
        <f>IF(D5481="","",IF(AND(K5481&gt;0,L5481=1),"Yes","No"))</f>
        <v/>
      </c>
      <c r="N5481" s="50">
        <f>IF(D5481="","",N5381+F5481)</f>
        <v/>
      </c>
      <c r="O5481" s="49">
        <f>IF(D5481="","",IF(AND(K5481=0,K5381&gt;0),C5481,""))</f>
        <v/>
      </c>
    </row>
    <row r="5482">
      <c r="A5482" s="47">
        <f>IF(B5482="","",DATE(YEAR('Debt Inputs'!$E$2),MONTH('Debt Inputs'!$E$2)+54,1))</f>
        <v/>
      </c>
      <c r="B5482" s="18">
        <f>IF('Debt Inputs'!A82="","",'Debt Inputs'!A82)</f>
        <v/>
      </c>
      <c r="C5482" s="19">
        <f>IF(B5482="","",IFERROR(VLOOKUP(B5482,'Debt Inputs'!$A$6:$M$105,2,FALSE),""))</f>
        <v/>
      </c>
      <c r="D5482" s="48">
        <f>IF(B5482="","",K5382)</f>
        <v/>
      </c>
      <c r="E5482" s="21">
        <f>IF(B5482="","",IFERROR(VLOOKUP(B5482,'Debt Inputs'!$A$6:$M$105,5,FALSE),0))</f>
        <v/>
      </c>
      <c r="F5482" s="48">
        <f>IF(D5482="","",IFERROR(D5482*E5482/12,0))</f>
        <v/>
      </c>
      <c r="G5482" s="48">
        <f>IF(D5482="","",MIN(IFERROR(VLOOKUP(B5482,'Debt Inputs'!$A$6:$M$105,7,FALSE),0),D5482+F5482))</f>
        <v/>
      </c>
      <c r="H5482" s="48">
        <f>IF(D5482="","",IF(L5482=1,MAX(0,'Debt Inputs'!$B$2-SUM($G$5406:$G$5505)),0))</f>
        <v/>
      </c>
      <c r="I5482" s="48">
        <f>IF(D5482="","",MIN(D5482+F5482,G5482+H5482))</f>
        <v/>
      </c>
      <c r="J5482" s="48">
        <f>IF(D5482="","",MIN(D5482,MAX(0,I5482-F5482)))</f>
        <v/>
      </c>
      <c r="K5482" s="48">
        <f>IF(D5482="","",MAX(0,D5482+F5482-I5482))</f>
        <v/>
      </c>
      <c r="L5482" s="18">
        <f>IF(D5482="","",IF(D5482&lt;=0,"",1+COUNTIFS($D$5406:$D$5505,"&gt;0",$E$5406:$E$5505,"&gt;"&amp;E5482)))</f>
        <v/>
      </c>
      <c r="M5482" s="18">
        <f>IF(D5482="","",IF(AND(K5482&gt;0,L5482=1),"Yes","No"))</f>
        <v/>
      </c>
      <c r="N5482" s="48">
        <f>IF(D5482="","",N5382+F5482)</f>
        <v/>
      </c>
      <c r="O5482" s="47">
        <f>IF(D5482="","",IF(AND(K5482=0,K5382&gt;0),C5482,""))</f>
        <v/>
      </c>
    </row>
    <row r="5483">
      <c r="A5483" s="49">
        <f>IF(B5483="","",DATE(YEAR('Debt Inputs'!$E$2),MONTH('Debt Inputs'!$E$2)+54,1))</f>
        <v/>
      </c>
      <c r="B5483" s="23">
        <f>IF('Debt Inputs'!A83="","",'Debt Inputs'!A83)</f>
        <v/>
      </c>
      <c r="C5483" s="24">
        <f>IF(B5483="","",IFERROR(VLOOKUP(B5483,'Debt Inputs'!$A$6:$M$105,2,FALSE),""))</f>
        <v/>
      </c>
      <c r="D5483" s="50">
        <f>IF(B5483="","",K5383)</f>
        <v/>
      </c>
      <c r="E5483" s="26">
        <f>IF(B5483="","",IFERROR(VLOOKUP(B5483,'Debt Inputs'!$A$6:$M$105,5,FALSE),0))</f>
        <v/>
      </c>
      <c r="F5483" s="50">
        <f>IF(D5483="","",IFERROR(D5483*E5483/12,0))</f>
        <v/>
      </c>
      <c r="G5483" s="50">
        <f>IF(D5483="","",MIN(IFERROR(VLOOKUP(B5483,'Debt Inputs'!$A$6:$M$105,7,FALSE),0),D5483+F5483))</f>
        <v/>
      </c>
      <c r="H5483" s="50">
        <f>IF(D5483="","",IF(L5483=1,MAX(0,'Debt Inputs'!$B$2-SUM($G$5406:$G$5505)),0))</f>
        <v/>
      </c>
      <c r="I5483" s="50">
        <f>IF(D5483="","",MIN(D5483+F5483,G5483+H5483))</f>
        <v/>
      </c>
      <c r="J5483" s="50">
        <f>IF(D5483="","",MIN(D5483,MAX(0,I5483-F5483)))</f>
        <v/>
      </c>
      <c r="K5483" s="50">
        <f>IF(D5483="","",MAX(0,D5483+F5483-I5483))</f>
        <v/>
      </c>
      <c r="L5483" s="23">
        <f>IF(D5483="","",IF(D5483&lt;=0,"",1+COUNTIFS($D$5406:$D$5505,"&gt;0",$E$5406:$E$5505,"&gt;"&amp;E5483)))</f>
        <v/>
      </c>
      <c r="M5483" s="23">
        <f>IF(D5483="","",IF(AND(K5483&gt;0,L5483=1),"Yes","No"))</f>
        <v/>
      </c>
      <c r="N5483" s="50">
        <f>IF(D5483="","",N5383+F5483)</f>
        <v/>
      </c>
      <c r="O5483" s="49">
        <f>IF(D5483="","",IF(AND(K5483=0,K5383&gt;0),C5483,""))</f>
        <v/>
      </c>
    </row>
    <row r="5484">
      <c r="A5484" s="47">
        <f>IF(B5484="","",DATE(YEAR('Debt Inputs'!$E$2),MONTH('Debt Inputs'!$E$2)+54,1))</f>
        <v/>
      </c>
      <c r="B5484" s="18">
        <f>IF('Debt Inputs'!A84="","",'Debt Inputs'!A84)</f>
        <v/>
      </c>
      <c r="C5484" s="19">
        <f>IF(B5484="","",IFERROR(VLOOKUP(B5484,'Debt Inputs'!$A$6:$M$105,2,FALSE),""))</f>
        <v/>
      </c>
      <c r="D5484" s="48">
        <f>IF(B5484="","",K5384)</f>
        <v/>
      </c>
      <c r="E5484" s="21">
        <f>IF(B5484="","",IFERROR(VLOOKUP(B5484,'Debt Inputs'!$A$6:$M$105,5,FALSE),0))</f>
        <v/>
      </c>
      <c r="F5484" s="48">
        <f>IF(D5484="","",IFERROR(D5484*E5484/12,0))</f>
        <v/>
      </c>
      <c r="G5484" s="48">
        <f>IF(D5484="","",MIN(IFERROR(VLOOKUP(B5484,'Debt Inputs'!$A$6:$M$105,7,FALSE),0),D5484+F5484))</f>
        <v/>
      </c>
      <c r="H5484" s="48">
        <f>IF(D5484="","",IF(L5484=1,MAX(0,'Debt Inputs'!$B$2-SUM($G$5406:$G$5505)),0))</f>
        <v/>
      </c>
      <c r="I5484" s="48">
        <f>IF(D5484="","",MIN(D5484+F5484,G5484+H5484))</f>
        <v/>
      </c>
      <c r="J5484" s="48">
        <f>IF(D5484="","",MIN(D5484,MAX(0,I5484-F5484)))</f>
        <v/>
      </c>
      <c r="K5484" s="48">
        <f>IF(D5484="","",MAX(0,D5484+F5484-I5484))</f>
        <v/>
      </c>
      <c r="L5484" s="18">
        <f>IF(D5484="","",IF(D5484&lt;=0,"",1+COUNTIFS($D$5406:$D$5505,"&gt;0",$E$5406:$E$5505,"&gt;"&amp;E5484)))</f>
        <v/>
      </c>
      <c r="M5484" s="18">
        <f>IF(D5484="","",IF(AND(K5484&gt;0,L5484=1),"Yes","No"))</f>
        <v/>
      </c>
      <c r="N5484" s="48">
        <f>IF(D5484="","",N5384+F5484)</f>
        <v/>
      </c>
      <c r="O5484" s="47">
        <f>IF(D5484="","",IF(AND(K5484=0,K5384&gt;0),C5484,""))</f>
        <v/>
      </c>
    </row>
    <row r="5485">
      <c r="A5485" s="49">
        <f>IF(B5485="","",DATE(YEAR('Debt Inputs'!$E$2),MONTH('Debt Inputs'!$E$2)+54,1))</f>
        <v/>
      </c>
      <c r="B5485" s="23">
        <f>IF('Debt Inputs'!A85="","",'Debt Inputs'!A85)</f>
        <v/>
      </c>
      <c r="C5485" s="24">
        <f>IF(B5485="","",IFERROR(VLOOKUP(B5485,'Debt Inputs'!$A$6:$M$105,2,FALSE),""))</f>
        <v/>
      </c>
      <c r="D5485" s="50">
        <f>IF(B5485="","",K5385)</f>
        <v/>
      </c>
      <c r="E5485" s="26">
        <f>IF(B5485="","",IFERROR(VLOOKUP(B5485,'Debt Inputs'!$A$6:$M$105,5,FALSE),0))</f>
        <v/>
      </c>
      <c r="F5485" s="50">
        <f>IF(D5485="","",IFERROR(D5485*E5485/12,0))</f>
        <v/>
      </c>
      <c r="G5485" s="50">
        <f>IF(D5485="","",MIN(IFERROR(VLOOKUP(B5485,'Debt Inputs'!$A$6:$M$105,7,FALSE),0),D5485+F5485))</f>
        <v/>
      </c>
      <c r="H5485" s="50">
        <f>IF(D5485="","",IF(L5485=1,MAX(0,'Debt Inputs'!$B$2-SUM($G$5406:$G$5505)),0))</f>
        <v/>
      </c>
      <c r="I5485" s="50">
        <f>IF(D5485="","",MIN(D5485+F5485,G5485+H5485))</f>
        <v/>
      </c>
      <c r="J5485" s="50">
        <f>IF(D5485="","",MIN(D5485,MAX(0,I5485-F5485)))</f>
        <v/>
      </c>
      <c r="K5485" s="50">
        <f>IF(D5485="","",MAX(0,D5485+F5485-I5485))</f>
        <v/>
      </c>
      <c r="L5485" s="23">
        <f>IF(D5485="","",IF(D5485&lt;=0,"",1+COUNTIFS($D$5406:$D$5505,"&gt;0",$E$5406:$E$5505,"&gt;"&amp;E5485)))</f>
        <v/>
      </c>
      <c r="M5485" s="23">
        <f>IF(D5485="","",IF(AND(K5485&gt;0,L5485=1),"Yes","No"))</f>
        <v/>
      </c>
      <c r="N5485" s="50">
        <f>IF(D5485="","",N5385+F5485)</f>
        <v/>
      </c>
      <c r="O5485" s="49">
        <f>IF(D5485="","",IF(AND(K5485=0,K5385&gt;0),C5485,""))</f>
        <v/>
      </c>
    </row>
    <row r="5486">
      <c r="A5486" s="47">
        <f>IF(B5486="","",DATE(YEAR('Debt Inputs'!$E$2),MONTH('Debt Inputs'!$E$2)+54,1))</f>
        <v/>
      </c>
      <c r="B5486" s="18">
        <f>IF('Debt Inputs'!A86="","",'Debt Inputs'!A86)</f>
        <v/>
      </c>
      <c r="C5486" s="19">
        <f>IF(B5486="","",IFERROR(VLOOKUP(B5486,'Debt Inputs'!$A$6:$M$105,2,FALSE),""))</f>
        <v/>
      </c>
      <c r="D5486" s="48">
        <f>IF(B5486="","",K5386)</f>
        <v/>
      </c>
      <c r="E5486" s="21">
        <f>IF(B5486="","",IFERROR(VLOOKUP(B5486,'Debt Inputs'!$A$6:$M$105,5,FALSE),0))</f>
        <v/>
      </c>
      <c r="F5486" s="48">
        <f>IF(D5486="","",IFERROR(D5486*E5486/12,0))</f>
        <v/>
      </c>
      <c r="G5486" s="48">
        <f>IF(D5486="","",MIN(IFERROR(VLOOKUP(B5486,'Debt Inputs'!$A$6:$M$105,7,FALSE),0),D5486+F5486))</f>
        <v/>
      </c>
      <c r="H5486" s="48">
        <f>IF(D5486="","",IF(L5486=1,MAX(0,'Debt Inputs'!$B$2-SUM($G$5406:$G$5505)),0))</f>
        <v/>
      </c>
      <c r="I5486" s="48">
        <f>IF(D5486="","",MIN(D5486+F5486,G5486+H5486))</f>
        <v/>
      </c>
      <c r="J5486" s="48">
        <f>IF(D5486="","",MIN(D5486,MAX(0,I5486-F5486)))</f>
        <v/>
      </c>
      <c r="K5486" s="48">
        <f>IF(D5486="","",MAX(0,D5486+F5486-I5486))</f>
        <v/>
      </c>
      <c r="L5486" s="18">
        <f>IF(D5486="","",IF(D5486&lt;=0,"",1+COUNTIFS($D$5406:$D$5505,"&gt;0",$E$5406:$E$5505,"&gt;"&amp;E5486)))</f>
        <v/>
      </c>
      <c r="M5486" s="18">
        <f>IF(D5486="","",IF(AND(K5486&gt;0,L5486=1),"Yes","No"))</f>
        <v/>
      </c>
      <c r="N5486" s="48">
        <f>IF(D5486="","",N5386+F5486)</f>
        <v/>
      </c>
      <c r="O5486" s="47">
        <f>IF(D5486="","",IF(AND(K5486=0,K5386&gt;0),C5486,""))</f>
        <v/>
      </c>
    </row>
    <row r="5487">
      <c r="A5487" s="49">
        <f>IF(B5487="","",DATE(YEAR('Debt Inputs'!$E$2),MONTH('Debt Inputs'!$E$2)+54,1))</f>
        <v/>
      </c>
      <c r="B5487" s="23">
        <f>IF('Debt Inputs'!A87="","",'Debt Inputs'!A87)</f>
        <v/>
      </c>
      <c r="C5487" s="24">
        <f>IF(B5487="","",IFERROR(VLOOKUP(B5487,'Debt Inputs'!$A$6:$M$105,2,FALSE),""))</f>
        <v/>
      </c>
      <c r="D5487" s="50">
        <f>IF(B5487="","",K5387)</f>
        <v/>
      </c>
      <c r="E5487" s="26">
        <f>IF(B5487="","",IFERROR(VLOOKUP(B5487,'Debt Inputs'!$A$6:$M$105,5,FALSE),0))</f>
        <v/>
      </c>
      <c r="F5487" s="50">
        <f>IF(D5487="","",IFERROR(D5487*E5487/12,0))</f>
        <v/>
      </c>
      <c r="G5487" s="50">
        <f>IF(D5487="","",MIN(IFERROR(VLOOKUP(B5487,'Debt Inputs'!$A$6:$M$105,7,FALSE),0),D5487+F5487))</f>
        <v/>
      </c>
      <c r="H5487" s="50">
        <f>IF(D5487="","",IF(L5487=1,MAX(0,'Debt Inputs'!$B$2-SUM($G$5406:$G$5505)),0))</f>
        <v/>
      </c>
      <c r="I5487" s="50">
        <f>IF(D5487="","",MIN(D5487+F5487,G5487+H5487))</f>
        <v/>
      </c>
      <c r="J5487" s="50">
        <f>IF(D5487="","",MIN(D5487,MAX(0,I5487-F5487)))</f>
        <v/>
      </c>
      <c r="K5487" s="50">
        <f>IF(D5487="","",MAX(0,D5487+F5487-I5487))</f>
        <v/>
      </c>
      <c r="L5487" s="23">
        <f>IF(D5487="","",IF(D5487&lt;=0,"",1+COUNTIFS($D$5406:$D$5505,"&gt;0",$E$5406:$E$5505,"&gt;"&amp;E5487)))</f>
        <v/>
      </c>
      <c r="M5487" s="23">
        <f>IF(D5487="","",IF(AND(K5487&gt;0,L5487=1),"Yes","No"))</f>
        <v/>
      </c>
      <c r="N5487" s="50">
        <f>IF(D5487="","",N5387+F5487)</f>
        <v/>
      </c>
      <c r="O5487" s="49">
        <f>IF(D5487="","",IF(AND(K5487=0,K5387&gt;0),C5487,""))</f>
        <v/>
      </c>
    </row>
    <row r="5488">
      <c r="A5488" s="47">
        <f>IF(B5488="","",DATE(YEAR('Debt Inputs'!$E$2),MONTH('Debt Inputs'!$E$2)+54,1))</f>
        <v/>
      </c>
      <c r="B5488" s="18">
        <f>IF('Debt Inputs'!A88="","",'Debt Inputs'!A88)</f>
        <v/>
      </c>
      <c r="C5488" s="19">
        <f>IF(B5488="","",IFERROR(VLOOKUP(B5488,'Debt Inputs'!$A$6:$M$105,2,FALSE),""))</f>
        <v/>
      </c>
      <c r="D5488" s="48">
        <f>IF(B5488="","",K5388)</f>
        <v/>
      </c>
      <c r="E5488" s="21">
        <f>IF(B5488="","",IFERROR(VLOOKUP(B5488,'Debt Inputs'!$A$6:$M$105,5,FALSE),0))</f>
        <v/>
      </c>
      <c r="F5488" s="48">
        <f>IF(D5488="","",IFERROR(D5488*E5488/12,0))</f>
        <v/>
      </c>
      <c r="G5488" s="48">
        <f>IF(D5488="","",MIN(IFERROR(VLOOKUP(B5488,'Debt Inputs'!$A$6:$M$105,7,FALSE),0),D5488+F5488))</f>
        <v/>
      </c>
      <c r="H5488" s="48">
        <f>IF(D5488="","",IF(L5488=1,MAX(0,'Debt Inputs'!$B$2-SUM($G$5406:$G$5505)),0))</f>
        <v/>
      </c>
      <c r="I5488" s="48">
        <f>IF(D5488="","",MIN(D5488+F5488,G5488+H5488))</f>
        <v/>
      </c>
      <c r="J5488" s="48">
        <f>IF(D5488="","",MIN(D5488,MAX(0,I5488-F5488)))</f>
        <v/>
      </c>
      <c r="K5488" s="48">
        <f>IF(D5488="","",MAX(0,D5488+F5488-I5488))</f>
        <v/>
      </c>
      <c r="L5488" s="18">
        <f>IF(D5488="","",IF(D5488&lt;=0,"",1+COUNTIFS($D$5406:$D$5505,"&gt;0",$E$5406:$E$5505,"&gt;"&amp;E5488)))</f>
        <v/>
      </c>
      <c r="M5488" s="18">
        <f>IF(D5488="","",IF(AND(K5488&gt;0,L5488=1),"Yes","No"))</f>
        <v/>
      </c>
      <c r="N5488" s="48">
        <f>IF(D5488="","",N5388+F5488)</f>
        <v/>
      </c>
      <c r="O5488" s="47">
        <f>IF(D5488="","",IF(AND(K5488=0,K5388&gt;0),C5488,""))</f>
        <v/>
      </c>
    </row>
    <row r="5489">
      <c r="A5489" s="49">
        <f>IF(B5489="","",DATE(YEAR('Debt Inputs'!$E$2),MONTH('Debt Inputs'!$E$2)+54,1))</f>
        <v/>
      </c>
      <c r="B5489" s="23">
        <f>IF('Debt Inputs'!A89="","",'Debt Inputs'!A89)</f>
        <v/>
      </c>
      <c r="C5489" s="24">
        <f>IF(B5489="","",IFERROR(VLOOKUP(B5489,'Debt Inputs'!$A$6:$M$105,2,FALSE),""))</f>
        <v/>
      </c>
      <c r="D5489" s="50">
        <f>IF(B5489="","",K5389)</f>
        <v/>
      </c>
      <c r="E5489" s="26">
        <f>IF(B5489="","",IFERROR(VLOOKUP(B5489,'Debt Inputs'!$A$6:$M$105,5,FALSE),0))</f>
        <v/>
      </c>
      <c r="F5489" s="50">
        <f>IF(D5489="","",IFERROR(D5489*E5489/12,0))</f>
        <v/>
      </c>
      <c r="G5489" s="50">
        <f>IF(D5489="","",MIN(IFERROR(VLOOKUP(B5489,'Debt Inputs'!$A$6:$M$105,7,FALSE),0),D5489+F5489))</f>
        <v/>
      </c>
      <c r="H5489" s="50">
        <f>IF(D5489="","",IF(L5489=1,MAX(0,'Debt Inputs'!$B$2-SUM($G$5406:$G$5505)),0))</f>
        <v/>
      </c>
      <c r="I5489" s="50">
        <f>IF(D5489="","",MIN(D5489+F5489,G5489+H5489))</f>
        <v/>
      </c>
      <c r="J5489" s="50">
        <f>IF(D5489="","",MIN(D5489,MAX(0,I5489-F5489)))</f>
        <v/>
      </c>
      <c r="K5489" s="50">
        <f>IF(D5489="","",MAX(0,D5489+F5489-I5489))</f>
        <v/>
      </c>
      <c r="L5489" s="23">
        <f>IF(D5489="","",IF(D5489&lt;=0,"",1+COUNTIFS($D$5406:$D$5505,"&gt;0",$E$5406:$E$5505,"&gt;"&amp;E5489)))</f>
        <v/>
      </c>
      <c r="M5489" s="23">
        <f>IF(D5489="","",IF(AND(K5489&gt;0,L5489=1),"Yes","No"))</f>
        <v/>
      </c>
      <c r="N5489" s="50">
        <f>IF(D5489="","",N5389+F5489)</f>
        <v/>
      </c>
      <c r="O5489" s="49">
        <f>IF(D5489="","",IF(AND(K5489=0,K5389&gt;0),C5489,""))</f>
        <v/>
      </c>
    </row>
    <row r="5490">
      <c r="A5490" s="47">
        <f>IF(B5490="","",DATE(YEAR('Debt Inputs'!$E$2),MONTH('Debt Inputs'!$E$2)+54,1))</f>
        <v/>
      </c>
      <c r="B5490" s="18">
        <f>IF('Debt Inputs'!A90="","",'Debt Inputs'!A90)</f>
        <v/>
      </c>
      <c r="C5490" s="19">
        <f>IF(B5490="","",IFERROR(VLOOKUP(B5490,'Debt Inputs'!$A$6:$M$105,2,FALSE),""))</f>
        <v/>
      </c>
      <c r="D5490" s="48">
        <f>IF(B5490="","",K5390)</f>
        <v/>
      </c>
      <c r="E5490" s="21">
        <f>IF(B5490="","",IFERROR(VLOOKUP(B5490,'Debt Inputs'!$A$6:$M$105,5,FALSE),0))</f>
        <v/>
      </c>
      <c r="F5490" s="48">
        <f>IF(D5490="","",IFERROR(D5490*E5490/12,0))</f>
        <v/>
      </c>
      <c r="G5490" s="48">
        <f>IF(D5490="","",MIN(IFERROR(VLOOKUP(B5490,'Debt Inputs'!$A$6:$M$105,7,FALSE),0),D5490+F5490))</f>
        <v/>
      </c>
      <c r="H5490" s="48">
        <f>IF(D5490="","",IF(L5490=1,MAX(0,'Debt Inputs'!$B$2-SUM($G$5406:$G$5505)),0))</f>
        <v/>
      </c>
      <c r="I5490" s="48">
        <f>IF(D5490="","",MIN(D5490+F5490,G5490+H5490))</f>
        <v/>
      </c>
      <c r="J5490" s="48">
        <f>IF(D5490="","",MIN(D5490,MAX(0,I5490-F5490)))</f>
        <v/>
      </c>
      <c r="K5490" s="48">
        <f>IF(D5490="","",MAX(0,D5490+F5490-I5490))</f>
        <v/>
      </c>
      <c r="L5490" s="18">
        <f>IF(D5490="","",IF(D5490&lt;=0,"",1+COUNTIFS($D$5406:$D$5505,"&gt;0",$E$5406:$E$5505,"&gt;"&amp;E5490)))</f>
        <v/>
      </c>
      <c r="M5490" s="18">
        <f>IF(D5490="","",IF(AND(K5490&gt;0,L5490=1),"Yes","No"))</f>
        <v/>
      </c>
      <c r="N5490" s="48">
        <f>IF(D5490="","",N5390+F5490)</f>
        <v/>
      </c>
      <c r="O5490" s="47">
        <f>IF(D5490="","",IF(AND(K5490=0,K5390&gt;0),C5490,""))</f>
        <v/>
      </c>
    </row>
    <row r="5491">
      <c r="A5491" s="49">
        <f>IF(B5491="","",DATE(YEAR('Debt Inputs'!$E$2),MONTH('Debt Inputs'!$E$2)+54,1))</f>
        <v/>
      </c>
      <c r="B5491" s="23">
        <f>IF('Debt Inputs'!A91="","",'Debt Inputs'!A91)</f>
        <v/>
      </c>
      <c r="C5491" s="24">
        <f>IF(B5491="","",IFERROR(VLOOKUP(B5491,'Debt Inputs'!$A$6:$M$105,2,FALSE),""))</f>
        <v/>
      </c>
      <c r="D5491" s="50">
        <f>IF(B5491="","",K5391)</f>
        <v/>
      </c>
      <c r="E5491" s="26">
        <f>IF(B5491="","",IFERROR(VLOOKUP(B5491,'Debt Inputs'!$A$6:$M$105,5,FALSE),0))</f>
        <v/>
      </c>
      <c r="F5491" s="50">
        <f>IF(D5491="","",IFERROR(D5491*E5491/12,0))</f>
        <v/>
      </c>
      <c r="G5491" s="50">
        <f>IF(D5491="","",MIN(IFERROR(VLOOKUP(B5491,'Debt Inputs'!$A$6:$M$105,7,FALSE),0),D5491+F5491))</f>
        <v/>
      </c>
      <c r="H5491" s="50">
        <f>IF(D5491="","",IF(L5491=1,MAX(0,'Debt Inputs'!$B$2-SUM($G$5406:$G$5505)),0))</f>
        <v/>
      </c>
      <c r="I5491" s="50">
        <f>IF(D5491="","",MIN(D5491+F5491,G5491+H5491))</f>
        <v/>
      </c>
      <c r="J5491" s="50">
        <f>IF(D5491="","",MIN(D5491,MAX(0,I5491-F5491)))</f>
        <v/>
      </c>
      <c r="K5491" s="50">
        <f>IF(D5491="","",MAX(0,D5491+F5491-I5491))</f>
        <v/>
      </c>
      <c r="L5491" s="23">
        <f>IF(D5491="","",IF(D5491&lt;=0,"",1+COUNTIFS($D$5406:$D$5505,"&gt;0",$E$5406:$E$5505,"&gt;"&amp;E5491)))</f>
        <v/>
      </c>
      <c r="M5491" s="23">
        <f>IF(D5491="","",IF(AND(K5491&gt;0,L5491=1),"Yes","No"))</f>
        <v/>
      </c>
      <c r="N5491" s="50">
        <f>IF(D5491="","",N5391+F5491)</f>
        <v/>
      </c>
      <c r="O5491" s="49">
        <f>IF(D5491="","",IF(AND(K5491=0,K5391&gt;0),C5491,""))</f>
        <v/>
      </c>
    </row>
    <row r="5492">
      <c r="A5492" s="47">
        <f>IF(B5492="","",DATE(YEAR('Debt Inputs'!$E$2),MONTH('Debt Inputs'!$E$2)+54,1))</f>
        <v/>
      </c>
      <c r="B5492" s="18">
        <f>IF('Debt Inputs'!A92="","",'Debt Inputs'!A92)</f>
        <v/>
      </c>
      <c r="C5492" s="19">
        <f>IF(B5492="","",IFERROR(VLOOKUP(B5492,'Debt Inputs'!$A$6:$M$105,2,FALSE),""))</f>
        <v/>
      </c>
      <c r="D5492" s="48">
        <f>IF(B5492="","",K5392)</f>
        <v/>
      </c>
      <c r="E5492" s="21">
        <f>IF(B5492="","",IFERROR(VLOOKUP(B5492,'Debt Inputs'!$A$6:$M$105,5,FALSE),0))</f>
        <v/>
      </c>
      <c r="F5492" s="48">
        <f>IF(D5492="","",IFERROR(D5492*E5492/12,0))</f>
        <v/>
      </c>
      <c r="G5492" s="48">
        <f>IF(D5492="","",MIN(IFERROR(VLOOKUP(B5492,'Debt Inputs'!$A$6:$M$105,7,FALSE),0),D5492+F5492))</f>
        <v/>
      </c>
      <c r="H5492" s="48">
        <f>IF(D5492="","",IF(L5492=1,MAX(0,'Debt Inputs'!$B$2-SUM($G$5406:$G$5505)),0))</f>
        <v/>
      </c>
      <c r="I5492" s="48">
        <f>IF(D5492="","",MIN(D5492+F5492,G5492+H5492))</f>
        <v/>
      </c>
      <c r="J5492" s="48">
        <f>IF(D5492="","",MIN(D5492,MAX(0,I5492-F5492)))</f>
        <v/>
      </c>
      <c r="K5492" s="48">
        <f>IF(D5492="","",MAX(0,D5492+F5492-I5492))</f>
        <v/>
      </c>
      <c r="L5492" s="18">
        <f>IF(D5492="","",IF(D5492&lt;=0,"",1+COUNTIFS($D$5406:$D$5505,"&gt;0",$E$5406:$E$5505,"&gt;"&amp;E5492)))</f>
        <v/>
      </c>
      <c r="M5492" s="18">
        <f>IF(D5492="","",IF(AND(K5492&gt;0,L5492=1),"Yes","No"))</f>
        <v/>
      </c>
      <c r="N5492" s="48">
        <f>IF(D5492="","",N5392+F5492)</f>
        <v/>
      </c>
      <c r="O5492" s="47">
        <f>IF(D5492="","",IF(AND(K5492=0,K5392&gt;0),C5492,""))</f>
        <v/>
      </c>
    </row>
    <row r="5493">
      <c r="A5493" s="49">
        <f>IF(B5493="","",DATE(YEAR('Debt Inputs'!$E$2),MONTH('Debt Inputs'!$E$2)+54,1))</f>
        <v/>
      </c>
      <c r="B5493" s="23">
        <f>IF('Debt Inputs'!A93="","",'Debt Inputs'!A93)</f>
        <v/>
      </c>
      <c r="C5493" s="24">
        <f>IF(B5493="","",IFERROR(VLOOKUP(B5493,'Debt Inputs'!$A$6:$M$105,2,FALSE),""))</f>
        <v/>
      </c>
      <c r="D5493" s="50">
        <f>IF(B5493="","",K5393)</f>
        <v/>
      </c>
      <c r="E5493" s="26">
        <f>IF(B5493="","",IFERROR(VLOOKUP(B5493,'Debt Inputs'!$A$6:$M$105,5,FALSE),0))</f>
        <v/>
      </c>
      <c r="F5493" s="50">
        <f>IF(D5493="","",IFERROR(D5493*E5493/12,0))</f>
        <v/>
      </c>
      <c r="G5493" s="50">
        <f>IF(D5493="","",MIN(IFERROR(VLOOKUP(B5493,'Debt Inputs'!$A$6:$M$105,7,FALSE),0),D5493+F5493))</f>
        <v/>
      </c>
      <c r="H5493" s="50">
        <f>IF(D5493="","",IF(L5493=1,MAX(0,'Debt Inputs'!$B$2-SUM($G$5406:$G$5505)),0))</f>
        <v/>
      </c>
      <c r="I5493" s="50">
        <f>IF(D5493="","",MIN(D5493+F5493,G5493+H5493))</f>
        <v/>
      </c>
      <c r="J5493" s="50">
        <f>IF(D5493="","",MIN(D5493,MAX(0,I5493-F5493)))</f>
        <v/>
      </c>
      <c r="K5493" s="50">
        <f>IF(D5493="","",MAX(0,D5493+F5493-I5493))</f>
        <v/>
      </c>
      <c r="L5493" s="23">
        <f>IF(D5493="","",IF(D5493&lt;=0,"",1+COUNTIFS($D$5406:$D$5505,"&gt;0",$E$5406:$E$5505,"&gt;"&amp;E5493)))</f>
        <v/>
      </c>
      <c r="M5493" s="23">
        <f>IF(D5493="","",IF(AND(K5493&gt;0,L5493=1),"Yes","No"))</f>
        <v/>
      </c>
      <c r="N5493" s="50">
        <f>IF(D5493="","",N5393+F5493)</f>
        <v/>
      </c>
      <c r="O5493" s="49">
        <f>IF(D5493="","",IF(AND(K5493=0,K5393&gt;0),C5493,""))</f>
        <v/>
      </c>
    </row>
    <row r="5494">
      <c r="A5494" s="47">
        <f>IF(B5494="","",DATE(YEAR('Debt Inputs'!$E$2),MONTH('Debt Inputs'!$E$2)+54,1))</f>
        <v/>
      </c>
      <c r="B5494" s="18">
        <f>IF('Debt Inputs'!A94="","",'Debt Inputs'!A94)</f>
        <v/>
      </c>
      <c r="C5494" s="19">
        <f>IF(B5494="","",IFERROR(VLOOKUP(B5494,'Debt Inputs'!$A$6:$M$105,2,FALSE),""))</f>
        <v/>
      </c>
      <c r="D5494" s="48">
        <f>IF(B5494="","",K5394)</f>
        <v/>
      </c>
      <c r="E5494" s="21">
        <f>IF(B5494="","",IFERROR(VLOOKUP(B5494,'Debt Inputs'!$A$6:$M$105,5,FALSE),0))</f>
        <v/>
      </c>
      <c r="F5494" s="48">
        <f>IF(D5494="","",IFERROR(D5494*E5494/12,0))</f>
        <v/>
      </c>
      <c r="G5494" s="48">
        <f>IF(D5494="","",MIN(IFERROR(VLOOKUP(B5494,'Debt Inputs'!$A$6:$M$105,7,FALSE),0),D5494+F5494))</f>
        <v/>
      </c>
      <c r="H5494" s="48">
        <f>IF(D5494="","",IF(L5494=1,MAX(0,'Debt Inputs'!$B$2-SUM($G$5406:$G$5505)),0))</f>
        <v/>
      </c>
      <c r="I5494" s="48">
        <f>IF(D5494="","",MIN(D5494+F5494,G5494+H5494))</f>
        <v/>
      </c>
      <c r="J5494" s="48">
        <f>IF(D5494="","",MIN(D5494,MAX(0,I5494-F5494)))</f>
        <v/>
      </c>
      <c r="K5494" s="48">
        <f>IF(D5494="","",MAX(0,D5494+F5494-I5494))</f>
        <v/>
      </c>
      <c r="L5494" s="18">
        <f>IF(D5494="","",IF(D5494&lt;=0,"",1+COUNTIFS($D$5406:$D$5505,"&gt;0",$E$5406:$E$5505,"&gt;"&amp;E5494)))</f>
        <v/>
      </c>
      <c r="M5494" s="18">
        <f>IF(D5494="","",IF(AND(K5494&gt;0,L5494=1),"Yes","No"))</f>
        <v/>
      </c>
      <c r="N5494" s="48">
        <f>IF(D5494="","",N5394+F5494)</f>
        <v/>
      </c>
      <c r="O5494" s="47">
        <f>IF(D5494="","",IF(AND(K5494=0,K5394&gt;0),C5494,""))</f>
        <v/>
      </c>
    </row>
    <row r="5495">
      <c r="A5495" s="49">
        <f>IF(B5495="","",DATE(YEAR('Debt Inputs'!$E$2),MONTH('Debt Inputs'!$E$2)+54,1))</f>
        <v/>
      </c>
      <c r="B5495" s="23">
        <f>IF('Debt Inputs'!A95="","",'Debt Inputs'!A95)</f>
        <v/>
      </c>
      <c r="C5495" s="24">
        <f>IF(B5495="","",IFERROR(VLOOKUP(B5495,'Debt Inputs'!$A$6:$M$105,2,FALSE),""))</f>
        <v/>
      </c>
      <c r="D5495" s="50">
        <f>IF(B5495="","",K5395)</f>
        <v/>
      </c>
      <c r="E5495" s="26">
        <f>IF(B5495="","",IFERROR(VLOOKUP(B5495,'Debt Inputs'!$A$6:$M$105,5,FALSE),0))</f>
        <v/>
      </c>
      <c r="F5495" s="50">
        <f>IF(D5495="","",IFERROR(D5495*E5495/12,0))</f>
        <v/>
      </c>
      <c r="G5495" s="50">
        <f>IF(D5495="","",MIN(IFERROR(VLOOKUP(B5495,'Debt Inputs'!$A$6:$M$105,7,FALSE),0),D5495+F5495))</f>
        <v/>
      </c>
      <c r="H5495" s="50">
        <f>IF(D5495="","",IF(L5495=1,MAX(0,'Debt Inputs'!$B$2-SUM($G$5406:$G$5505)),0))</f>
        <v/>
      </c>
      <c r="I5495" s="50">
        <f>IF(D5495="","",MIN(D5495+F5495,G5495+H5495))</f>
        <v/>
      </c>
      <c r="J5495" s="50">
        <f>IF(D5495="","",MIN(D5495,MAX(0,I5495-F5495)))</f>
        <v/>
      </c>
      <c r="K5495" s="50">
        <f>IF(D5495="","",MAX(0,D5495+F5495-I5495))</f>
        <v/>
      </c>
      <c r="L5495" s="23">
        <f>IF(D5495="","",IF(D5495&lt;=0,"",1+COUNTIFS($D$5406:$D$5505,"&gt;0",$E$5406:$E$5505,"&gt;"&amp;E5495)))</f>
        <v/>
      </c>
      <c r="M5495" s="23">
        <f>IF(D5495="","",IF(AND(K5495&gt;0,L5495=1),"Yes","No"))</f>
        <v/>
      </c>
      <c r="N5495" s="50">
        <f>IF(D5495="","",N5395+F5495)</f>
        <v/>
      </c>
      <c r="O5495" s="49">
        <f>IF(D5495="","",IF(AND(K5495=0,K5395&gt;0),C5495,""))</f>
        <v/>
      </c>
    </row>
    <row r="5496">
      <c r="A5496" s="47">
        <f>IF(B5496="","",DATE(YEAR('Debt Inputs'!$E$2),MONTH('Debt Inputs'!$E$2)+54,1))</f>
        <v/>
      </c>
      <c r="B5496" s="18">
        <f>IF('Debt Inputs'!A96="","",'Debt Inputs'!A96)</f>
        <v/>
      </c>
      <c r="C5496" s="19">
        <f>IF(B5496="","",IFERROR(VLOOKUP(B5496,'Debt Inputs'!$A$6:$M$105,2,FALSE),""))</f>
        <v/>
      </c>
      <c r="D5496" s="48">
        <f>IF(B5496="","",K5396)</f>
        <v/>
      </c>
      <c r="E5496" s="21">
        <f>IF(B5496="","",IFERROR(VLOOKUP(B5496,'Debt Inputs'!$A$6:$M$105,5,FALSE),0))</f>
        <v/>
      </c>
      <c r="F5496" s="48">
        <f>IF(D5496="","",IFERROR(D5496*E5496/12,0))</f>
        <v/>
      </c>
      <c r="G5496" s="48">
        <f>IF(D5496="","",MIN(IFERROR(VLOOKUP(B5496,'Debt Inputs'!$A$6:$M$105,7,FALSE),0),D5496+F5496))</f>
        <v/>
      </c>
      <c r="H5496" s="48">
        <f>IF(D5496="","",IF(L5496=1,MAX(0,'Debt Inputs'!$B$2-SUM($G$5406:$G$5505)),0))</f>
        <v/>
      </c>
      <c r="I5496" s="48">
        <f>IF(D5496="","",MIN(D5496+F5496,G5496+H5496))</f>
        <v/>
      </c>
      <c r="J5496" s="48">
        <f>IF(D5496="","",MIN(D5496,MAX(0,I5496-F5496)))</f>
        <v/>
      </c>
      <c r="K5496" s="48">
        <f>IF(D5496="","",MAX(0,D5496+F5496-I5496))</f>
        <v/>
      </c>
      <c r="L5496" s="18">
        <f>IF(D5496="","",IF(D5496&lt;=0,"",1+COUNTIFS($D$5406:$D$5505,"&gt;0",$E$5406:$E$5505,"&gt;"&amp;E5496)))</f>
        <v/>
      </c>
      <c r="M5496" s="18">
        <f>IF(D5496="","",IF(AND(K5496&gt;0,L5496=1),"Yes","No"))</f>
        <v/>
      </c>
      <c r="N5496" s="48">
        <f>IF(D5496="","",N5396+F5496)</f>
        <v/>
      </c>
      <c r="O5496" s="47">
        <f>IF(D5496="","",IF(AND(K5496=0,K5396&gt;0),C5496,""))</f>
        <v/>
      </c>
    </row>
    <row r="5497">
      <c r="A5497" s="49">
        <f>IF(B5497="","",DATE(YEAR('Debt Inputs'!$E$2),MONTH('Debt Inputs'!$E$2)+54,1))</f>
        <v/>
      </c>
      <c r="B5497" s="23">
        <f>IF('Debt Inputs'!A97="","",'Debt Inputs'!A97)</f>
        <v/>
      </c>
      <c r="C5497" s="24">
        <f>IF(B5497="","",IFERROR(VLOOKUP(B5497,'Debt Inputs'!$A$6:$M$105,2,FALSE),""))</f>
        <v/>
      </c>
      <c r="D5497" s="50">
        <f>IF(B5497="","",K5397)</f>
        <v/>
      </c>
      <c r="E5497" s="26">
        <f>IF(B5497="","",IFERROR(VLOOKUP(B5497,'Debt Inputs'!$A$6:$M$105,5,FALSE),0))</f>
        <v/>
      </c>
      <c r="F5497" s="50">
        <f>IF(D5497="","",IFERROR(D5497*E5497/12,0))</f>
        <v/>
      </c>
      <c r="G5497" s="50">
        <f>IF(D5497="","",MIN(IFERROR(VLOOKUP(B5497,'Debt Inputs'!$A$6:$M$105,7,FALSE),0),D5497+F5497))</f>
        <v/>
      </c>
      <c r="H5497" s="50">
        <f>IF(D5497="","",IF(L5497=1,MAX(0,'Debt Inputs'!$B$2-SUM($G$5406:$G$5505)),0))</f>
        <v/>
      </c>
      <c r="I5497" s="50">
        <f>IF(D5497="","",MIN(D5497+F5497,G5497+H5497))</f>
        <v/>
      </c>
      <c r="J5497" s="50">
        <f>IF(D5497="","",MIN(D5497,MAX(0,I5497-F5497)))</f>
        <v/>
      </c>
      <c r="K5497" s="50">
        <f>IF(D5497="","",MAX(0,D5497+F5497-I5497))</f>
        <v/>
      </c>
      <c r="L5497" s="23">
        <f>IF(D5497="","",IF(D5497&lt;=0,"",1+COUNTIFS($D$5406:$D$5505,"&gt;0",$E$5406:$E$5505,"&gt;"&amp;E5497)))</f>
        <v/>
      </c>
      <c r="M5497" s="23">
        <f>IF(D5497="","",IF(AND(K5497&gt;0,L5497=1),"Yes","No"))</f>
        <v/>
      </c>
      <c r="N5497" s="50">
        <f>IF(D5497="","",N5397+F5497)</f>
        <v/>
      </c>
      <c r="O5497" s="49">
        <f>IF(D5497="","",IF(AND(K5497=0,K5397&gt;0),C5497,""))</f>
        <v/>
      </c>
    </row>
    <row r="5498">
      <c r="A5498" s="47">
        <f>IF(B5498="","",DATE(YEAR('Debt Inputs'!$E$2),MONTH('Debt Inputs'!$E$2)+54,1))</f>
        <v/>
      </c>
      <c r="B5498" s="18">
        <f>IF('Debt Inputs'!A98="","",'Debt Inputs'!A98)</f>
        <v/>
      </c>
      <c r="C5498" s="19">
        <f>IF(B5498="","",IFERROR(VLOOKUP(B5498,'Debt Inputs'!$A$6:$M$105,2,FALSE),""))</f>
        <v/>
      </c>
      <c r="D5498" s="48">
        <f>IF(B5498="","",K5398)</f>
        <v/>
      </c>
      <c r="E5498" s="21">
        <f>IF(B5498="","",IFERROR(VLOOKUP(B5498,'Debt Inputs'!$A$6:$M$105,5,FALSE),0))</f>
        <v/>
      </c>
      <c r="F5498" s="48">
        <f>IF(D5498="","",IFERROR(D5498*E5498/12,0))</f>
        <v/>
      </c>
      <c r="G5498" s="48">
        <f>IF(D5498="","",MIN(IFERROR(VLOOKUP(B5498,'Debt Inputs'!$A$6:$M$105,7,FALSE),0),D5498+F5498))</f>
        <v/>
      </c>
      <c r="H5498" s="48">
        <f>IF(D5498="","",IF(L5498=1,MAX(0,'Debt Inputs'!$B$2-SUM($G$5406:$G$5505)),0))</f>
        <v/>
      </c>
      <c r="I5498" s="48">
        <f>IF(D5498="","",MIN(D5498+F5498,G5498+H5498))</f>
        <v/>
      </c>
      <c r="J5498" s="48">
        <f>IF(D5498="","",MIN(D5498,MAX(0,I5498-F5498)))</f>
        <v/>
      </c>
      <c r="K5498" s="48">
        <f>IF(D5498="","",MAX(0,D5498+F5498-I5498))</f>
        <v/>
      </c>
      <c r="L5498" s="18">
        <f>IF(D5498="","",IF(D5498&lt;=0,"",1+COUNTIFS($D$5406:$D$5505,"&gt;0",$E$5406:$E$5505,"&gt;"&amp;E5498)))</f>
        <v/>
      </c>
      <c r="M5498" s="18">
        <f>IF(D5498="","",IF(AND(K5498&gt;0,L5498=1),"Yes","No"))</f>
        <v/>
      </c>
      <c r="N5498" s="48">
        <f>IF(D5498="","",N5398+F5498)</f>
        <v/>
      </c>
      <c r="O5498" s="47">
        <f>IF(D5498="","",IF(AND(K5498=0,K5398&gt;0),C5498,""))</f>
        <v/>
      </c>
    </row>
    <row r="5499">
      <c r="A5499" s="49">
        <f>IF(B5499="","",DATE(YEAR('Debt Inputs'!$E$2),MONTH('Debt Inputs'!$E$2)+54,1))</f>
        <v/>
      </c>
      <c r="B5499" s="23">
        <f>IF('Debt Inputs'!A99="","",'Debt Inputs'!A99)</f>
        <v/>
      </c>
      <c r="C5499" s="24">
        <f>IF(B5499="","",IFERROR(VLOOKUP(B5499,'Debt Inputs'!$A$6:$M$105,2,FALSE),""))</f>
        <v/>
      </c>
      <c r="D5499" s="50">
        <f>IF(B5499="","",K5399)</f>
        <v/>
      </c>
      <c r="E5499" s="26">
        <f>IF(B5499="","",IFERROR(VLOOKUP(B5499,'Debt Inputs'!$A$6:$M$105,5,FALSE),0))</f>
        <v/>
      </c>
      <c r="F5499" s="50">
        <f>IF(D5499="","",IFERROR(D5499*E5499/12,0))</f>
        <v/>
      </c>
      <c r="G5499" s="50">
        <f>IF(D5499="","",MIN(IFERROR(VLOOKUP(B5499,'Debt Inputs'!$A$6:$M$105,7,FALSE),0),D5499+F5499))</f>
        <v/>
      </c>
      <c r="H5499" s="50">
        <f>IF(D5499="","",IF(L5499=1,MAX(0,'Debt Inputs'!$B$2-SUM($G$5406:$G$5505)),0))</f>
        <v/>
      </c>
      <c r="I5499" s="50">
        <f>IF(D5499="","",MIN(D5499+F5499,G5499+H5499))</f>
        <v/>
      </c>
      <c r="J5499" s="50">
        <f>IF(D5499="","",MIN(D5499,MAX(0,I5499-F5499)))</f>
        <v/>
      </c>
      <c r="K5499" s="50">
        <f>IF(D5499="","",MAX(0,D5499+F5499-I5499))</f>
        <v/>
      </c>
      <c r="L5499" s="23">
        <f>IF(D5499="","",IF(D5499&lt;=0,"",1+COUNTIFS($D$5406:$D$5505,"&gt;0",$E$5406:$E$5505,"&gt;"&amp;E5499)))</f>
        <v/>
      </c>
      <c r="M5499" s="23">
        <f>IF(D5499="","",IF(AND(K5499&gt;0,L5499=1),"Yes","No"))</f>
        <v/>
      </c>
      <c r="N5499" s="50">
        <f>IF(D5499="","",N5399+F5499)</f>
        <v/>
      </c>
      <c r="O5499" s="49">
        <f>IF(D5499="","",IF(AND(K5499=0,K5399&gt;0),C5499,""))</f>
        <v/>
      </c>
    </row>
    <row r="5500">
      <c r="A5500" s="47">
        <f>IF(B5500="","",DATE(YEAR('Debt Inputs'!$E$2),MONTH('Debt Inputs'!$E$2)+54,1))</f>
        <v/>
      </c>
      <c r="B5500" s="18">
        <f>IF('Debt Inputs'!A100="","",'Debt Inputs'!A100)</f>
        <v/>
      </c>
      <c r="C5500" s="19">
        <f>IF(B5500="","",IFERROR(VLOOKUP(B5500,'Debt Inputs'!$A$6:$M$105,2,FALSE),""))</f>
        <v/>
      </c>
      <c r="D5500" s="48">
        <f>IF(B5500="","",K5400)</f>
        <v/>
      </c>
      <c r="E5500" s="21">
        <f>IF(B5500="","",IFERROR(VLOOKUP(B5500,'Debt Inputs'!$A$6:$M$105,5,FALSE),0))</f>
        <v/>
      </c>
      <c r="F5500" s="48">
        <f>IF(D5500="","",IFERROR(D5500*E5500/12,0))</f>
        <v/>
      </c>
      <c r="G5500" s="48">
        <f>IF(D5500="","",MIN(IFERROR(VLOOKUP(B5500,'Debt Inputs'!$A$6:$M$105,7,FALSE),0),D5500+F5500))</f>
        <v/>
      </c>
      <c r="H5500" s="48">
        <f>IF(D5500="","",IF(L5500=1,MAX(0,'Debt Inputs'!$B$2-SUM($G$5406:$G$5505)),0))</f>
        <v/>
      </c>
      <c r="I5500" s="48">
        <f>IF(D5500="","",MIN(D5500+F5500,G5500+H5500))</f>
        <v/>
      </c>
      <c r="J5500" s="48">
        <f>IF(D5500="","",MIN(D5500,MAX(0,I5500-F5500)))</f>
        <v/>
      </c>
      <c r="K5500" s="48">
        <f>IF(D5500="","",MAX(0,D5500+F5500-I5500))</f>
        <v/>
      </c>
      <c r="L5500" s="18">
        <f>IF(D5500="","",IF(D5500&lt;=0,"",1+COUNTIFS($D$5406:$D$5505,"&gt;0",$E$5406:$E$5505,"&gt;"&amp;E5500)))</f>
        <v/>
      </c>
      <c r="M5500" s="18">
        <f>IF(D5500="","",IF(AND(K5500&gt;0,L5500=1),"Yes","No"))</f>
        <v/>
      </c>
      <c r="N5500" s="48">
        <f>IF(D5500="","",N5400+F5500)</f>
        <v/>
      </c>
      <c r="O5500" s="47">
        <f>IF(D5500="","",IF(AND(K5500=0,K5400&gt;0),C5500,""))</f>
        <v/>
      </c>
    </row>
    <row r="5501">
      <c r="A5501" s="49">
        <f>IF(B5501="","",DATE(YEAR('Debt Inputs'!$E$2),MONTH('Debt Inputs'!$E$2)+54,1))</f>
        <v/>
      </c>
      <c r="B5501" s="23">
        <f>IF('Debt Inputs'!A101="","",'Debt Inputs'!A101)</f>
        <v/>
      </c>
      <c r="C5501" s="24">
        <f>IF(B5501="","",IFERROR(VLOOKUP(B5501,'Debt Inputs'!$A$6:$M$105,2,FALSE),""))</f>
        <v/>
      </c>
      <c r="D5501" s="50">
        <f>IF(B5501="","",K5401)</f>
        <v/>
      </c>
      <c r="E5501" s="26">
        <f>IF(B5501="","",IFERROR(VLOOKUP(B5501,'Debt Inputs'!$A$6:$M$105,5,FALSE),0))</f>
        <v/>
      </c>
      <c r="F5501" s="50">
        <f>IF(D5501="","",IFERROR(D5501*E5501/12,0))</f>
        <v/>
      </c>
      <c r="G5501" s="50">
        <f>IF(D5501="","",MIN(IFERROR(VLOOKUP(B5501,'Debt Inputs'!$A$6:$M$105,7,FALSE),0),D5501+F5501))</f>
        <v/>
      </c>
      <c r="H5501" s="50">
        <f>IF(D5501="","",IF(L5501=1,MAX(0,'Debt Inputs'!$B$2-SUM($G$5406:$G$5505)),0))</f>
        <v/>
      </c>
      <c r="I5501" s="50">
        <f>IF(D5501="","",MIN(D5501+F5501,G5501+H5501))</f>
        <v/>
      </c>
      <c r="J5501" s="50">
        <f>IF(D5501="","",MIN(D5501,MAX(0,I5501-F5501)))</f>
        <v/>
      </c>
      <c r="K5501" s="50">
        <f>IF(D5501="","",MAX(0,D5501+F5501-I5501))</f>
        <v/>
      </c>
      <c r="L5501" s="23">
        <f>IF(D5501="","",IF(D5501&lt;=0,"",1+COUNTIFS($D$5406:$D$5505,"&gt;0",$E$5406:$E$5505,"&gt;"&amp;E5501)))</f>
        <v/>
      </c>
      <c r="M5501" s="23">
        <f>IF(D5501="","",IF(AND(K5501&gt;0,L5501=1),"Yes","No"))</f>
        <v/>
      </c>
      <c r="N5501" s="50">
        <f>IF(D5501="","",N5401+F5501)</f>
        <v/>
      </c>
      <c r="O5501" s="49">
        <f>IF(D5501="","",IF(AND(K5501=0,K5401&gt;0),C5501,""))</f>
        <v/>
      </c>
    </row>
    <row r="5502">
      <c r="A5502" s="47">
        <f>IF(B5502="","",DATE(YEAR('Debt Inputs'!$E$2),MONTH('Debt Inputs'!$E$2)+54,1))</f>
        <v/>
      </c>
      <c r="B5502" s="18">
        <f>IF('Debt Inputs'!A102="","",'Debt Inputs'!A102)</f>
        <v/>
      </c>
      <c r="C5502" s="19">
        <f>IF(B5502="","",IFERROR(VLOOKUP(B5502,'Debt Inputs'!$A$6:$M$105,2,FALSE),""))</f>
        <v/>
      </c>
      <c r="D5502" s="48">
        <f>IF(B5502="","",K5402)</f>
        <v/>
      </c>
      <c r="E5502" s="21">
        <f>IF(B5502="","",IFERROR(VLOOKUP(B5502,'Debt Inputs'!$A$6:$M$105,5,FALSE),0))</f>
        <v/>
      </c>
      <c r="F5502" s="48">
        <f>IF(D5502="","",IFERROR(D5502*E5502/12,0))</f>
        <v/>
      </c>
      <c r="G5502" s="48">
        <f>IF(D5502="","",MIN(IFERROR(VLOOKUP(B5502,'Debt Inputs'!$A$6:$M$105,7,FALSE),0),D5502+F5502))</f>
        <v/>
      </c>
      <c r="H5502" s="48">
        <f>IF(D5502="","",IF(L5502=1,MAX(0,'Debt Inputs'!$B$2-SUM($G$5406:$G$5505)),0))</f>
        <v/>
      </c>
      <c r="I5502" s="48">
        <f>IF(D5502="","",MIN(D5502+F5502,G5502+H5502))</f>
        <v/>
      </c>
      <c r="J5502" s="48">
        <f>IF(D5502="","",MIN(D5502,MAX(0,I5502-F5502)))</f>
        <v/>
      </c>
      <c r="K5502" s="48">
        <f>IF(D5502="","",MAX(0,D5502+F5502-I5502))</f>
        <v/>
      </c>
      <c r="L5502" s="18">
        <f>IF(D5502="","",IF(D5502&lt;=0,"",1+COUNTIFS($D$5406:$D$5505,"&gt;0",$E$5406:$E$5505,"&gt;"&amp;E5502)))</f>
        <v/>
      </c>
      <c r="M5502" s="18">
        <f>IF(D5502="","",IF(AND(K5502&gt;0,L5502=1),"Yes","No"))</f>
        <v/>
      </c>
      <c r="N5502" s="48">
        <f>IF(D5502="","",N5402+F5502)</f>
        <v/>
      </c>
      <c r="O5502" s="47">
        <f>IF(D5502="","",IF(AND(K5502=0,K5402&gt;0),C5502,""))</f>
        <v/>
      </c>
    </row>
    <row r="5503">
      <c r="A5503" s="49">
        <f>IF(B5503="","",DATE(YEAR('Debt Inputs'!$E$2),MONTH('Debt Inputs'!$E$2)+54,1))</f>
        <v/>
      </c>
      <c r="B5503" s="23">
        <f>IF('Debt Inputs'!A103="","",'Debt Inputs'!A103)</f>
        <v/>
      </c>
      <c r="C5503" s="24">
        <f>IF(B5503="","",IFERROR(VLOOKUP(B5503,'Debt Inputs'!$A$6:$M$105,2,FALSE),""))</f>
        <v/>
      </c>
      <c r="D5503" s="50">
        <f>IF(B5503="","",K5403)</f>
        <v/>
      </c>
      <c r="E5503" s="26">
        <f>IF(B5503="","",IFERROR(VLOOKUP(B5503,'Debt Inputs'!$A$6:$M$105,5,FALSE),0))</f>
        <v/>
      </c>
      <c r="F5503" s="50">
        <f>IF(D5503="","",IFERROR(D5503*E5503/12,0))</f>
        <v/>
      </c>
      <c r="G5503" s="50">
        <f>IF(D5503="","",MIN(IFERROR(VLOOKUP(B5503,'Debt Inputs'!$A$6:$M$105,7,FALSE),0),D5503+F5503))</f>
        <v/>
      </c>
      <c r="H5503" s="50">
        <f>IF(D5503="","",IF(L5503=1,MAX(0,'Debt Inputs'!$B$2-SUM($G$5406:$G$5505)),0))</f>
        <v/>
      </c>
      <c r="I5503" s="50">
        <f>IF(D5503="","",MIN(D5503+F5503,G5503+H5503))</f>
        <v/>
      </c>
      <c r="J5503" s="50">
        <f>IF(D5503="","",MIN(D5503,MAX(0,I5503-F5503)))</f>
        <v/>
      </c>
      <c r="K5503" s="50">
        <f>IF(D5503="","",MAX(0,D5503+F5503-I5503))</f>
        <v/>
      </c>
      <c r="L5503" s="23">
        <f>IF(D5503="","",IF(D5503&lt;=0,"",1+COUNTIFS($D$5406:$D$5505,"&gt;0",$E$5406:$E$5505,"&gt;"&amp;E5503)))</f>
        <v/>
      </c>
      <c r="M5503" s="23">
        <f>IF(D5503="","",IF(AND(K5503&gt;0,L5503=1),"Yes","No"))</f>
        <v/>
      </c>
      <c r="N5503" s="50">
        <f>IF(D5503="","",N5403+F5503)</f>
        <v/>
      </c>
      <c r="O5503" s="49">
        <f>IF(D5503="","",IF(AND(K5503=0,K5403&gt;0),C5503,""))</f>
        <v/>
      </c>
    </row>
    <row r="5504">
      <c r="A5504" s="47">
        <f>IF(B5504="","",DATE(YEAR('Debt Inputs'!$E$2),MONTH('Debt Inputs'!$E$2)+54,1))</f>
        <v/>
      </c>
      <c r="B5504" s="18">
        <f>IF('Debt Inputs'!A104="","",'Debt Inputs'!A104)</f>
        <v/>
      </c>
      <c r="C5504" s="19">
        <f>IF(B5504="","",IFERROR(VLOOKUP(B5504,'Debt Inputs'!$A$6:$M$105,2,FALSE),""))</f>
        <v/>
      </c>
      <c r="D5504" s="48">
        <f>IF(B5504="","",K5404)</f>
        <v/>
      </c>
      <c r="E5504" s="21">
        <f>IF(B5504="","",IFERROR(VLOOKUP(B5504,'Debt Inputs'!$A$6:$M$105,5,FALSE),0))</f>
        <v/>
      </c>
      <c r="F5504" s="48">
        <f>IF(D5504="","",IFERROR(D5504*E5504/12,0))</f>
        <v/>
      </c>
      <c r="G5504" s="48">
        <f>IF(D5504="","",MIN(IFERROR(VLOOKUP(B5504,'Debt Inputs'!$A$6:$M$105,7,FALSE),0),D5504+F5504))</f>
        <v/>
      </c>
      <c r="H5504" s="48">
        <f>IF(D5504="","",IF(L5504=1,MAX(0,'Debt Inputs'!$B$2-SUM($G$5406:$G$5505)),0))</f>
        <v/>
      </c>
      <c r="I5504" s="48">
        <f>IF(D5504="","",MIN(D5504+F5504,G5504+H5504))</f>
        <v/>
      </c>
      <c r="J5504" s="48">
        <f>IF(D5504="","",MIN(D5504,MAX(0,I5504-F5504)))</f>
        <v/>
      </c>
      <c r="K5504" s="48">
        <f>IF(D5504="","",MAX(0,D5504+F5504-I5504))</f>
        <v/>
      </c>
      <c r="L5504" s="18">
        <f>IF(D5504="","",IF(D5504&lt;=0,"",1+COUNTIFS($D$5406:$D$5505,"&gt;0",$E$5406:$E$5505,"&gt;"&amp;E5504)))</f>
        <v/>
      </c>
      <c r="M5504" s="18">
        <f>IF(D5504="","",IF(AND(K5504&gt;0,L5504=1),"Yes","No"))</f>
        <v/>
      </c>
      <c r="N5504" s="48">
        <f>IF(D5504="","",N5404+F5504)</f>
        <v/>
      </c>
      <c r="O5504" s="47">
        <f>IF(D5504="","",IF(AND(K5504=0,K5404&gt;0),C5504,""))</f>
        <v/>
      </c>
    </row>
    <row r="5505">
      <c r="A5505" s="49">
        <f>IF(B5505="","",DATE(YEAR('Debt Inputs'!$E$2),MONTH('Debt Inputs'!$E$2)+54,1))</f>
        <v/>
      </c>
      <c r="B5505" s="23">
        <f>IF('Debt Inputs'!A105="","",'Debt Inputs'!A105)</f>
        <v/>
      </c>
      <c r="C5505" s="24">
        <f>IF(B5505="","",IFERROR(VLOOKUP(B5505,'Debt Inputs'!$A$6:$M$105,2,FALSE),""))</f>
        <v/>
      </c>
      <c r="D5505" s="50">
        <f>IF(B5505="","",K5405)</f>
        <v/>
      </c>
      <c r="E5505" s="26">
        <f>IF(B5505="","",IFERROR(VLOOKUP(B5505,'Debt Inputs'!$A$6:$M$105,5,FALSE),0))</f>
        <v/>
      </c>
      <c r="F5505" s="50">
        <f>IF(D5505="","",IFERROR(D5505*E5505/12,0))</f>
        <v/>
      </c>
      <c r="G5505" s="50">
        <f>IF(D5505="","",MIN(IFERROR(VLOOKUP(B5505,'Debt Inputs'!$A$6:$M$105,7,FALSE),0),D5505+F5505))</f>
        <v/>
      </c>
      <c r="H5505" s="50">
        <f>IF(D5505="","",IF(L5505=1,MAX(0,'Debt Inputs'!$B$2-SUM($G$5406:$G$5505)),0))</f>
        <v/>
      </c>
      <c r="I5505" s="50">
        <f>IF(D5505="","",MIN(D5505+F5505,G5505+H5505))</f>
        <v/>
      </c>
      <c r="J5505" s="50">
        <f>IF(D5505="","",MIN(D5505,MAX(0,I5505-F5505)))</f>
        <v/>
      </c>
      <c r="K5505" s="50">
        <f>IF(D5505="","",MAX(0,D5505+F5505-I5505))</f>
        <v/>
      </c>
      <c r="L5505" s="23">
        <f>IF(D5505="","",IF(D5505&lt;=0,"",1+COUNTIFS($D$5406:$D$5505,"&gt;0",$E$5406:$E$5505,"&gt;"&amp;E5505)))</f>
        <v/>
      </c>
      <c r="M5505" s="23">
        <f>IF(D5505="","",IF(AND(K5505&gt;0,L5505=1),"Yes","No"))</f>
        <v/>
      </c>
      <c r="N5505" s="50">
        <f>IF(D5505="","",N5405+F5505)</f>
        <v/>
      </c>
      <c r="O5505" s="49">
        <f>IF(D5505="","",IF(AND(K5505=0,K5405&gt;0),C5505,""))</f>
        <v/>
      </c>
    </row>
    <row r="5506">
      <c r="A5506" s="47">
        <f>IF(B5506="","",DATE(YEAR('Debt Inputs'!$E$2),MONTH('Debt Inputs'!$E$2)+55,1))</f>
        <v/>
      </c>
      <c r="B5506" s="18">
        <f>IF('Debt Inputs'!A6="","",'Debt Inputs'!A6)</f>
        <v/>
      </c>
      <c r="C5506" s="19">
        <f>IF(B5506="","",IFERROR(VLOOKUP(B5506,'Debt Inputs'!$A$6:$M$105,2,FALSE),""))</f>
        <v/>
      </c>
      <c r="D5506" s="48">
        <f>IF(B5506="","",K5406)</f>
        <v/>
      </c>
      <c r="E5506" s="21">
        <f>IF(B5506="","",IFERROR(VLOOKUP(B5506,'Debt Inputs'!$A$6:$M$105,5,FALSE),0))</f>
        <v/>
      </c>
      <c r="F5506" s="48">
        <f>IF(D5506="","",IFERROR(D5506*E5506/12,0))</f>
        <v/>
      </c>
      <c r="G5506" s="48">
        <f>IF(D5506="","",MIN(IFERROR(VLOOKUP(B5506,'Debt Inputs'!$A$6:$M$105,7,FALSE),0),D5506+F5506))</f>
        <v/>
      </c>
      <c r="H5506" s="48">
        <f>IF(D5506="","",IF(L5506=1,MAX(0,'Debt Inputs'!$B$2-SUM($G$5506:$G$5605)),0))</f>
        <v/>
      </c>
      <c r="I5506" s="48">
        <f>IF(D5506="","",MIN(D5506+F5506,G5506+H5506))</f>
        <v/>
      </c>
      <c r="J5506" s="48">
        <f>IF(D5506="","",MIN(D5506,MAX(0,I5506-F5506)))</f>
        <v/>
      </c>
      <c r="K5506" s="48">
        <f>IF(D5506="","",MAX(0,D5506+F5506-I5506))</f>
        <v/>
      </c>
      <c r="L5506" s="18">
        <f>IF(D5506="","",IF(D5506&lt;=0,"",1+COUNTIFS($D$5506:$D$5605,"&gt;0",$E$5506:$E$5605,"&gt;"&amp;E5506)))</f>
        <v/>
      </c>
      <c r="M5506" s="18">
        <f>IF(D5506="","",IF(AND(K5506&gt;0,L5506=1),"Yes","No"))</f>
        <v/>
      </c>
      <c r="N5506" s="48">
        <f>IF(D5506="","",N5406+F5506)</f>
        <v/>
      </c>
      <c r="O5506" s="47">
        <f>IF(D5506="","",IF(AND(K5506=0,K5406&gt;0),C5506,""))</f>
        <v/>
      </c>
    </row>
    <row r="5507">
      <c r="A5507" s="49">
        <f>IF(B5507="","",DATE(YEAR('Debt Inputs'!$E$2),MONTH('Debt Inputs'!$E$2)+55,1))</f>
        <v/>
      </c>
      <c r="B5507" s="23">
        <f>IF('Debt Inputs'!A7="","",'Debt Inputs'!A7)</f>
        <v/>
      </c>
      <c r="C5507" s="24">
        <f>IF(B5507="","",IFERROR(VLOOKUP(B5507,'Debt Inputs'!$A$6:$M$105,2,FALSE),""))</f>
        <v/>
      </c>
      <c r="D5507" s="50">
        <f>IF(B5507="","",K5407)</f>
        <v/>
      </c>
      <c r="E5507" s="26">
        <f>IF(B5507="","",IFERROR(VLOOKUP(B5507,'Debt Inputs'!$A$6:$M$105,5,FALSE),0))</f>
        <v/>
      </c>
      <c r="F5507" s="50">
        <f>IF(D5507="","",IFERROR(D5507*E5507/12,0))</f>
        <v/>
      </c>
      <c r="G5507" s="50">
        <f>IF(D5507="","",MIN(IFERROR(VLOOKUP(B5507,'Debt Inputs'!$A$6:$M$105,7,FALSE),0),D5507+F5507))</f>
        <v/>
      </c>
      <c r="H5507" s="50">
        <f>IF(D5507="","",IF(L5507=1,MAX(0,'Debt Inputs'!$B$2-SUM($G$5506:$G$5605)),0))</f>
        <v/>
      </c>
      <c r="I5507" s="50">
        <f>IF(D5507="","",MIN(D5507+F5507,G5507+H5507))</f>
        <v/>
      </c>
      <c r="J5507" s="50">
        <f>IF(D5507="","",MIN(D5507,MAX(0,I5507-F5507)))</f>
        <v/>
      </c>
      <c r="K5507" s="50">
        <f>IF(D5507="","",MAX(0,D5507+F5507-I5507))</f>
        <v/>
      </c>
      <c r="L5507" s="23">
        <f>IF(D5507="","",IF(D5507&lt;=0,"",1+COUNTIFS($D$5506:$D$5605,"&gt;0",$E$5506:$E$5605,"&gt;"&amp;E5507)))</f>
        <v/>
      </c>
      <c r="M5507" s="23">
        <f>IF(D5507="","",IF(AND(K5507&gt;0,L5507=1),"Yes","No"))</f>
        <v/>
      </c>
      <c r="N5507" s="50">
        <f>IF(D5507="","",N5407+F5507)</f>
        <v/>
      </c>
      <c r="O5507" s="49">
        <f>IF(D5507="","",IF(AND(K5507=0,K5407&gt;0),C5507,""))</f>
        <v/>
      </c>
    </row>
    <row r="5508">
      <c r="A5508" s="47">
        <f>IF(B5508="","",DATE(YEAR('Debt Inputs'!$E$2),MONTH('Debt Inputs'!$E$2)+55,1))</f>
        <v/>
      </c>
      <c r="B5508" s="18">
        <f>IF('Debt Inputs'!A8="","",'Debt Inputs'!A8)</f>
        <v/>
      </c>
      <c r="C5508" s="19">
        <f>IF(B5508="","",IFERROR(VLOOKUP(B5508,'Debt Inputs'!$A$6:$M$105,2,FALSE),""))</f>
        <v/>
      </c>
      <c r="D5508" s="48">
        <f>IF(B5508="","",K5408)</f>
        <v/>
      </c>
      <c r="E5508" s="21">
        <f>IF(B5508="","",IFERROR(VLOOKUP(B5508,'Debt Inputs'!$A$6:$M$105,5,FALSE),0))</f>
        <v/>
      </c>
      <c r="F5508" s="48">
        <f>IF(D5508="","",IFERROR(D5508*E5508/12,0))</f>
        <v/>
      </c>
      <c r="G5508" s="48">
        <f>IF(D5508="","",MIN(IFERROR(VLOOKUP(B5508,'Debt Inputs'!$A$6:$M$105,7,FALSE),0),D5508+F5508))</f>
        <v/>
      </c>
      <c r="H5508" s="48">
        <f>IF(D5508="","",IF(L5508=1,MAX(0,'Debt Inputs'!$B$2-SUM($G$5506:$G$5605)),0))</f>
        <v/>
      </c>
      <c r="I5508" s="48">
        <f>IF(D5508="","",MIN(D5508+F5508,G5508+H5508))</f>
        <v/>
      </c>
      <c r="J5508" s="48">
        <f>IF(D5508="","",MIN(D5508,MAX(0,I5508-F5508)))</f>
        <v/>
      </c>
      <c r="K5508" s="48">
        <f>IF(D5508="","",MAX(0,D5508+F5508-I5508))</f>
        <v/>
      </c>
      <c r="L5508" s="18">
        <f>IF(D5508="","",IF(D5508&lt;=0,"",1+COUNTIFS($D$5506:$D$5605,"&gt;0",$E$5506:$E$5605,"&gt;"&amp;E5508)))</f>
        <v/>
      </c>
      <c r="M5508" s="18">
        <f>IF(D5508="","",IF(AND(K5508&gt;0,L5508=1),"Yes","No"))</f>
        <v/>
      </c>
      <c r="N5508" s="48">
        <f>IF(D5508="","",N5408+F5508)</f>
        <v/>
      </c>
      <c r="O5508" s="47">
        <f>IF(D5508="","",IF(AND(K5508=0,K5408&gt;0),C5508,""))</f>
        <v/>
      </c>
    </row>
    <row r="5509">
      <c r="A5509" s="49">
        <f>IF(B5509="","",DATE(YEAR('Debt Inputs'!$E$2),MONTH('Debt Inputs'!$E$2)+55,1))</f>
        <v/>
      </c>
      <c r="B5509" s="23">
        <f>IF('Debt Inputs'!A9="","",'Debt Inputs'!A9)</f>
        <v/>
      </c>
      <c r="C5509" s="24">
        <f>IF(B5509="","",IFERROR(VLOOKUP(B5509,'Debt Inputs'!$A$6:$M$105,2,FALSE),""))</f>
        <v/>
      </c>
      <c r="D5509" s="50">
        <f>IF(B5509="","",K5409)</f>
        <v/>
      </c>
      <c r="E5509" s="26">
        <f>IF(B5509="","",IFERROR(VLOOKUP(B5509,'Debt Inputs'!$A$6:$M$105,5,FALSE),0))</f>
        <v/>
      </c>
      <c r="F5509" s="50">
        <f>IF(D5509="","",IFERROR(D5509*E5509/12,0))</f>
        <v/>
      </c>
      <c r="G5509" s="50">
        <f>IF(D5509="","",MIN(IFERROR(VLOOKUP(B5509,'Debt Inputs'!$A$6:$M$105,7,FALSE),0),D5509+F5509))</f>
        <v/>
      </c>
      <c r="H5509" s="50">
        <f>IF(D5509="","",IF(L5509=1,MAX(0,'Debt Inputs'!$B$2-SUM($G$5506:$G$5605)),0))</f>
        <v/>
      </c>
      <c r="I5509" s="50">
        <f>IF(D5509="","",MIN(D5509+F5509,G5509+H5509))</f>
        <v/>
      </c>
      <c r="J5509" s="50">
        <f>IF(D5509="","",MIN(D5509,MAX(0,I5509-F5509)))</f>
        <v/>
      </c>
      <c r="K5509" s="50">
        <f>IF(D5509="","",MAX(0,D5509+F5509-I5509))</f>
        <v/>
      </c>
      <c r="L5509" s="23">
        <f>IF(D5509="","",IF(D5509&lt;=0,"",1+COUNTIFS($D$5506:$D$5605,"&gt;0",$E$5506:$E$5605,"&gt;"&amp;E5509)))</f>
        <v/>
      </c>
      <c r="M5509" s="23">
        <f>IF(D5509="","",IF(AND(K5509&gt;0,L5509=1),"Yes","No"))</f>
        <v/>
      </c>
      <c r="N5509" s="50">
        <f>IF(D5509="","",N5409+F5509)</f>
        <v/>
      </c>
      <c r="O5509" s="49">
        <f>IF(D5509="","",IF(AND(K5509=0,K5409&gt;0),C5509,""))</f>
        <v/>
      </c>
    </row>
    <row r="5510">
      <c r="A5510" s="47">
        <f>IF(B5510="","",DATE(YEAR('Debt Inputs'!$E$2),MONTH('Debt Inputs'!$E$2)+55,1))</f>
        <v/>
      </c>
      <c r="B5510" s="18">
        <f>IF('Debt Inputs'!A10="","",'Debt Inputs'!A10)</f>
        <v/>
      </c>
      <c r="C5510" s="19">
        <f>IF(B5510="","",IFERROR(VLOOKUP(B5510,'Debt Inputs'!$A$6:$M$105,2,FALSE),""))</f>
        <v/>
      </c>
      <c r="D5510" s="48">
        <f>IF(B5510="","",K5410)</f>
        <v/>
      </c>
      <c r="E5510" s="21">
        <f>IF(B5510="","",IFERROR(VLOOKUP(B5510,'Debt Inputs'!$A$6:$M$105,5,FALSE),0))</f>
        <v/>
      </c>
      <c r="F5510" s="48">
        <f>IF(D5510="","",IFERROR(D5510*E5510/12,0))</f>
        <v/>
      </c>
      <c r="G5510" s="48">
        <f>IF(D5510="","",MIN(IFERROR(VLOOKUP(B5510,'Debt Inputs'!$A$6:$M$105,7,FALSE),0),D5510+F5510))</f>
        <v/>
      </c>
      <c r="H5510" s="48">
        <f>IF(D5510="","",IF(L5510=1,MAX(0,'Debt Inputs'!$B$2-SUM($G$5506:$G$5605)),0))</f>
        <v/>
      </c>
      <c r="I5510" s="48">
        <f>IF(D5510="","",MIN(D5510+F5510,G5510+H5510))</f>
        <v/>
      </c>
      <c r="J5510" s="48">
        <f>IF(D5510="","",MIN(D5510,MAX(0,I5510-F5510)))</f>
        <v/>
      </c>
      <c r="K5510" s="48">
        <f>IF(D5510="","",MAX(0,D5510+F5510-I5510))</f>
        <v/>
      </c>
      <c r="L5510" s="18">
        <f>IF(D5510="","",IF(D5510&lt;=0,"",1+COUNTIFS($D$5506:$D$5605,"&gt;0",$E$5506:$E$5605,"&gt;"&amp;E5510)))</f>
        <v/>
      </c>
      <c r="M5510" s="18">
        <f>IF(D5510="","",IF(AND(K5510&gt;0,L5510=1),"Yes","No"))</f>
        <v/>
      </c>
      <c r="N5510" s="48">
        <f>IF(D5510="","",N5410+F5510)</f>
        <v/>
      </c>
      <c r="O5510" s="47">
        <f>IF(D5510="","",IF(AND(K5510=0,K5410&gt;0),C5510,""))</f>
        <v/>
      </c>
    </row>
    <row r="5511">
      <c r="A5511" s="49">
        <f>IF(B5511="","",DATE(YEAR('Debt Inputs'!$E$2),MONTH('Debt Inputs'!$E$2)+55,1))</f>
        <v/>
      </c>
      <c r="B5511" s="23">
        <f>IF('Debt Inputs'!A11="","",'Debt Inputs'!A11)</f>
        <v/>
      </c>
      <c r="C5511" s="24">
        <f>IF(B5511="","",IFERROR(VLOOKUP(B5511,'Debt Inputs'!$A$6:$M$105,2,FALSE),""))</f>
        <v/>
      </c>
      <c r="D5511" s="50">
        <f>IF(B5511="","",K5411)</f>
        <v/>
      </c>
      <c r="E5511" s="26">
        <f>IF(B5511="","",IFERROR(VLOOKUP(B5511,'Debt Inputs'!$A$6:$M$105,5,FALSE),0))</f>
        <v/>
      </c>
      <c r="F5511" s="50">
        <f>IF(D5511="","",IFERROR(D5511*E5511/12,0))</f>
        <v/>
      </c>
      <c r="G5511" s="50">
        <f>IF(D5511="","",MIN(IFERROR(VLOOKUP(B5511,'Debt Inputs'!$A$6:$M$105,7,FALSE),0),D5511+F5511))</f>
        <v/>
      </c>
      <c r="H5511" s="50">
        <f>IF(D5511="","",IF(L5511=1,MAX(0,'Debt Inputs'!$B$2-SUM($G$5506:$G$5605)),0))</f>
        <v/>
      </c>
      <c r="I5511" s="50">
        <f>IF(D5511="","",MIN(D5511+F5511,G5511+H5511))</f>
        <v/>
      </c>
      <c r="J5511" s="50">
        <f>IF(D5511="","",MIN(D5511,MAX(0,I5511-F5511)))</f>
        <v/>
      </c>
      <c r="K5511" s="50">
        <f>IF(D5511="","",MAX(0,D5511+F5511-I5511))</f>
        <v/>
      </c>
      <c r="L5511" s="23">
        <f>IF(D5511="","",IF(D5511&lt;=0,"",1+COUNTIFS($D$5506:$D$5605,"&gt;0",$E$5506:$E$5605,"&gt;"&amp;E5511)))</f>
        <v/>
      </c>
      <c r="M5511" s="23">
        <f>IF(D5511="","",IF(AND(K5511&gt;0,L5511=1),"Yes","No"))</f>
        <v/>
      </c>
      <c r="N5511" s="50">
        <f>IF(D5511="","",N5411+F5511)</f>
        <v/>
      </c>
      <c r="O5511" s="49">
        <f>IF(D5511="","",IF(AND(K5511=0,K5411&gt;0),C5511,""))</f>
        <v/>
      </c>
    </row>
    <row r="5512">
      <c r="A5512" s="47">
        <f>IF(B5512="","",DATE(YEAR('Debt Inputs'!$E$2),MONTH('Debt Inputs'!$E$2)+55,1))</f>
        <v/>
      </c>
      <c r="B5512" s="18">
        <f>IF('Debt Inputs'!A12="","",'Debt Inputs'!A12)</f>
        <v/>
      </c>
      <c r="C5512" s="19">
        <f>IF(B5512="","",IFERROR(VLOOKUP(B5512,'Debt Inputs'!$A$6:$M$105,2,FALSE),""))</f>
        <v/>
      </c>
      <c r="D5512" s="48">
        <f>IF(B5512="","",K5412)</f>
        <v/>
      </c>
      <c r="E5512" s="21">
        <f>IF(B5512="","",IFERROR(VLOOKUP(B5512,'Debt Inputs'!$A$6:$M$105,5,FALSE),0))</f>
        <v/>
      </c>
      <c r="F5512" s="48">
        <f>IF(D5512="","",IFERROR(D5512*E5512/12,0))</f>
        <v/>
      </c>
      <c r="G5512" s="48">
        <f>IF(D5512="","",MIN(IFERROR(VLOOKUP(B5512,'Debt Inputs'!$A$6:$M$105,7,FALSE),0),D5512+F5512))</f>
        <v/>
      </c>
      <c r="H5512" s="48">
        <f>IF(D5512="","",IF(L5512=1,MAX(0,'Debt Inputs'!$B$2-SUM($G$5506:$G$5605)),0))</f>
        <v/>
      </c>
      <c r="I5512" s="48">
        <f>IF(D5512="","",MIN(D5512+F5512,G5512+H5512))</f>
        <v/>
      </c>
      <c r="J5512" s="48">
        <f>IF(D5512="","",MIN(D5512,MAX(0,I5512-F5512)))</f>
        <v/>
      </c>
      <c r="K5512" s="48">
        <f>IF(D5512="","",MAX(0,D5512+F5512-I5512))</f>
        <v/>
      </c>
      <c r="L5512" s="18">
        <f>IF(D5512="","",IF(D5512&lt;=0,"",1+COUNTIFS($D$5506:$D$5605,"&gt;0",$E$5506:$E$5605,"&gt;"&amp;E5512)))</f>
        <v/>
      </c>
      <c r="M5512" s="18">
        <f>IF(D5512="","",IF(AND(K5512&gt;0,L5512=1),"Yes","No"))</f>
        <v/>
      </c>
      <c r="N5512" s="48">
        <f>IF(D5512="","",N5412+F5512)</f>
        <v/>
      </c>
      <c r="O5512" s="47">
        <f>IF(D5512="","",IF(AND(K5512=0,K5412&gt;0),C5512,""))</f>
        <v/>
      </c>
    </row>
    <row r="5513">
      <c r="A5513" s="49">
        <f>IF(B5513="","",DATE(YEAR('Debt Inputs'!$E$2),MONTH('Debt Inputs'!$E$2)+55,1))</f>
        <v/>
      </c>
      <c r="B5513" s="23">
        <f>IF('Debt Inputs'!A13="","",'Debt Inputs'!A13)</f>
        <v/>
      </c>
      <c r="C5513" s="24">
        <f>IF(B5513="","",IFERROR(VLOOKUP(B5513,'Debt Inputs'!$A$6:$M$105,2,FALSE),""))</f>
        <v/>
      </c>
      <c r="D5513" s="50">
        <f>IF(B5513="","",K5413)</f>
        <v/>
      </c>
      <c r="E5513" s="26">
        <f>IF(B5513="","",IFERROR(VLOOKUP(B5513,'Debt Inputs'!$A$6:$M$105,5,FALSE),0))</f>
        <v/>
      </c>
      <c r="F5513" s="50">
        <f>IF(D5513="","",IFERROR(D5513*E5513/12,0))</f>
        <v/>
      </c>
      <c r="G5513" s="50">
        <f>IF(D5513="","",MIN(IFERROR(VLOOKUP(B5513,'Debt Inputs'!$A$6:$M$105,7,FALSE),0),D5513+F5513))</f>
        <v/>
      </c>
      <c r="H5513" s="50">
        <f>IF(D5513="","",IF(L5513=1,MAX(0,'Debt Inputs'!$B$2-SUM($G$5506:$G$5605)),0))</f>
        <v/>
      </c>
      <c r="I5513" s="50">
        <f>IF(D5513="","",MIN(D5513+F5513,G5513+H5513))</f>
        <v/>
      </c>
      <c r="J5513" s="50">
        <f>IF(D5513="","",MIN(D5513,MAX(0,I5513-F5513)))</f>
        <v/>
      </c>
      <c r="K5513" s="50">
        <f>IF(D5513="","",MAX(0,D5513+F5513-I5513))</f>
        <v/>
      </c>
      <c r="L5513" s="23">
        <f>IF(D5513="","",IF(D5513&lt;=0,"",1+COUNTIFS($D$5506:$D$5605,"&gt;0",$E$5506:$E$5605,"&gt;"&amp;E5513)))</f>
        <v/>
      </c>
      <c r="M5513" s="23">
        <f>IF(D5513="","",IF(AND(K5513&gt;0,L5513=1),"Yes","No"))</f>
        <v/>
      </c>
      <c r="N5513" s="50">
        <f>IF(D5513="","",N5413+F5513)</f>
        <v/>
      </c>
      <c r="O5513" s="49">
        <f>IF(D5513="","",IF(AND(K5513=0,K5413&gt;0),C5513,""))</f>
        <v/>
      </c>
    </row>
    <row r="5514">
      <c r="A5514" s="47">
        <f>IF(B5514="","",DATE(YEAR('Debt Inputs'!$E$2),MONTH('Debt Inputs'!$E$2)+55,1))</f>
        <v/>
      </c>
      <c r="B5514" s="18">
        <f>IF('Debt Inputs'!A14="","",'Debt Inputs'!A14)</f>
        <v/>
      </c>
      <c r="C5514" s="19">
        <f>IF(B5514="","",IFERROR(VLOOKUP(B5514,'Debt Inputs'!$A$6:$M$105,2,FALSE),""))</f>
        <v/>
      </c>
      <c r="D5514" s="48">
        <f>IF(B5514="","",K5414)</f>
        <v/>
      </c>
      <c r="E5514" s="21">
        <f>IF(B5514="","",IFERROR(VLOOKUP(B5514,'Debt Inputs'!$A$6:$M$105,5,FALSE),0))</f>
        <v/>
      </c>
      <c r="F5514" s="48">
        <f>IF(D5514="","",IFERROR(D5514*E5514/12,0))</f>
        <v/>
      </c>
      <c r="G5514" s="48">
        <f>IF(D5514="","",MIN(IFERROR(VLOOKUP(B5514,'Debt Inputs'!$A$6:$M$105,7,FALSE),0),D5514+F5514))</f>
        <v/>
      </c>
      <c r="H5514" s="48">
        <f>IF(D5514="","",IF(L5514=1,MAX(0,'Debt Inputs'!$B$2-SUM($G$5506:$G$5605)),0))</f>
        <v/>
      </c>
      <c r="I5514" s="48">
        <f>IF(D5514="","",MIN(D5514+F5514,G5514+H5514))</f>
        <v/>
      </c>
      <c r="J5514" s="48">
        <f>IF(D5514="","",MIN(D5514,MAX(0,I5514-F5514)))</f>
        <v/>
      </c>
      <c r="K5514" s="48">
        <f>IF(D5514="","",MAX(0,D5514+F5514-I5514))</f>
        <v/>
      </c>
      <c r="L5514" s="18">
        <f>IF(D5514="","",IF(D5514&lt;=0,"",1+COUNTIFS($D$5506:$D$5605,"&gt;0",$E$5506:$E$5605,"&gt;"&amp;E5514)))</f>
        <v/>
      </c>
      <c r="M5514" s="18">
        <f>IF(D5514="","",IF(AND(K5514&gt;0,L5514=1),"Yes","No"))</f>
        <v/>
      </c>
      <c r="N5514" s="48">
        <f>IF(D5514="","",N5414+F5514)</f>
        <v/>
      </c>
      <c r="O5514" s="47">
        <f>IF(D5514="","",IF(AND(K5514=0,K5414&gt;0),C5514,""))</f>
        <v/>
      </c>
    </row>
    <row r="5515">
      <c r="A5515" s="49">
        <f>IF(B5515="","",DATE(YEAR('Debt Inputs'!$E$2),MONTH('Debt Inputs'!$E$2)+55,1))</f>
        <v/>
      </c>
      <c r="B5515" s="23">
        <f>IF('Debt Inputs'!A15="","",'Debt Inputs'!A15)</f>
        <v/>
      </c>
      <c r="C5515" s="24">
        <f>IF(B5515="","",IFERROR(VLOOKUP(B5515,'Debt Inputs'!$A$6:$M$105,2,FALSE),""))</f>
        <v/>
      </c>
      <c r="D5515" s="50">
        <f>IF(B5515="","",K5415)</f>
        <v/>
      </c>
      <c r="E5515" s="26">
        <f>IF(B5515="","",IFERROR(VLOOKUP(B5515,'Debt Inputs'!$A$6:$M$105,5,FALSE),0))</f>
        <v/>
      </c>
      <c r="F5515" s="50">
        <f>IF(D5515="","",IFERROR(D5515*E5515/12,0))</f>
        <v/>
      </c>
      <c r="G5515" s="50">
        <f>IF(D5515="","",MIN(IFERROR(VLOOKUP(B5515,'Debt Inputs'!$A$6:$M$105,7,FALSE),0),D5515+F5515))</f>
        <v/>
      </c>
      <c r="H5515" s="50">
        <f>IF(D5515="","",IF(L5515=1,MAX(0,'Debt Inputs'!$B$2-SUM($G$5506:$G$5605)),0))</f>
        <v/>
      </c>
      <c r="I5515" s="50">
        <f>IF(D5515="","",MIN(D5515+F5515,G5515+H5515))</f>
        <v/>
      </c>
      <c r="J5515" s="50">
        <f>IF(D5515="","",MIN(D5515,MAX(0,I5515-F5515)))</f>
        <v/>
      </c>
      <c r="K5515" s="50">
        <f>IF(D5515="","",MAX(0,D5515+F5515-I5515))</f>
        <v/>
      </c>
      <c r="L5515" s="23">
        <f>IF(D5515="","",IF(D5515&lt;=0,"",1+COUNTIFS($D$5506:$D$5605,"&gt;0",$E$5506:$E$5605,"&gt;"&amp;E5515)))</f>
        <v/>
      </c>
      <c r="M5515" s="23">
        <f>IF(D5515="","",IF(AND(K5515&gt;0,L5515=1),"Yes","No"))</f>
        <v/>
      </c>
      <c r="N5515" s="50">
        <f>IF(D5515="","",N5415+F5515)</f>
        <v/>
      </c>
      <c r="O5515" s="49">
        <f>IF(D5515="","",IF(AND(K5515=0,K5415&gt;0),C5515,""))</f>
        <v/>
      </c>
    </row>
    <row r="5516">
      <c r="A5516" s="47">
        <f>IF(B5516="","",DATE(YEAR('Debt Inputs'!$E$2),MONTH('Debt Inputs'!$E$2)+55,1))</f>
        <v/>
      </c>
      <c r="B5516" s="18">
        <f>IF('Debt Inputs'!A16="","",'Debt Inputs'!A16)</f>
        <v/>
      </c>
      <c r="C5516" s="19">
        <f>IF(B5516="","",IFERROR(VLOOKUP(B5516,'Debt Inputs'!$A$6:$M$105,2,FALSE),""))</f>
        <v/>
      </c>
      <c r="D5516" s="48">
        <f>IF(B5516="","",K5416)</f>
        <v/>
      </c>
      <c r="E5516" s="21">
        <f>IF(B5516="","",IFERROR(VLOOKUP(B5516,'Debt Inputs'!$A$6:$M$105,5,FALSE),0))</f>
        <v/>
      </c>
      <c r="F5516" s="48">
        <f>IF(D5516="","",IFERROR(D5516*E5516/12,0))</f>
        <v/>
      </c>
      <c r="G5516" s="48">
        <f>IF(D5516="","",MIN(IFERROR(VLOOKUP(B5516,'Debt Inputs'!$A$6:$M$105,7,FALSE),0),D5516+F5516))</f>
        <v/>
      </c>
      <c r="H5516" s="48">
        <f>IF(D5516="","",IF(L5516=1,MAX(0,'Debt Inputs'!$B$2-SUM($G$5506:$G$5605)),0))</f>
        <v/>
      </c>
      <c r="I5516" s="48">
        <f>IF(D5516="","",MIN(D5516+F5516,G5516+H5516))</f>
        <v/>
      </c>
      <c r="J5516" s="48">
        <f>IF(D5516="","",MIN(D5516,MAX(0,I5516-F5516)))</f>
        <v/>
      </c>
      <c r="K5516" s="48">
        <f>IF(D5516="","",MAX(0,D5516+F5516-I5516))</f>
        <v/>
      </c>
      <c r="L5516" s="18">
        <f>IF(D5516="","",IF(D5516&lt;=0,"",1+COUNTIFS($D$5506:$D$5605,"&gt;0",$E$5506:$E$5605,"&gt;"&amp;E5516)))</f>
        <v/>
      </c>
      <c r="M5516" s="18">
        <f>IF(D5516="","",IF(AND(K5516&gt;0,L5516=1),"Yes","No"))</f>
        <v/>
      </c>
      <c r="N5516" s="48">
        <f>IF(D5516="","",N5416+F5516)</f>
        <v/>
      </c>
      <c r="O5516" s="47">
        <f>IF(D5516="","",IF(AND(K5516=0,K5416&gt;0),C5516,""))</f>
        <v/>
      </c>
    </row>
    <row r="5517">
      <c r="A5517" s="49">
        <f>IF(B5517="","",DATE(YEAR('Debt Inputs'!$E$2),MONTH('Debt Inputs'!$E$2)+55,1))</f>
        <v/>
      </c>
      <c r="B5517" s="23">
        <f>IF('Debt Inputs'!A17="","",'Debt Inputs'!A17)</f>
        <v/>
      </c>
      <c r="C5517" s="24">
        <f>IF(B5517="","",IFERROR(VLOOKUP(B5517,'Debt Inputs'!$A$6:$M$105,2,FALSE),""))</f>
        <v/>
      </c>
      <c r="D5517" s="50">
        <f>IF(B5517="","",K5417)</f>
        <v/>
      </c>
      <c r="E5517" s="26">
        <f>IF(B5517="","",IFERROR(VLOOKUP(B5517,'Debt Inputs'!$A$6:$M$105,5,FALSE),0))</f>
        <v/>
      </c>
      <c r="F5517" s="50">
        <f>IF(D5517="","",IFERROR(D5517*E5517/12,0))</f>
        <v/>
      </c>
      <c r="G5517" s="50">
        <f>IF(D5517="","",MIN(IFERROR(VLOOKUP(B5517,'Debt Inputs'!$A$6:$M$105,7,FALSE),0),D5517+F5517))</f>
        <v/>
      </c>
      <c r="H5517" s="50">
        <f>IF(D5517="","",IF(L5517=1,MAX(0,'Debt Inputs'!$B$2-SUM($G$5506:$G$5605)),0))</f>
        <v/>
      </c>
      <c r="I5517" s="50">
        <f>IF(D5517="","",MIN(D5517+F5517,G5517+H5517))</f>
        <v/>
      </c>
      <c r="J5517" s="50">
        <f>IF(D5517="","",MIN(D5517,MAX(0,I5517-F5517)))</f>
        <v/>
      </c>
      <c r="K5517" s="50">
        <f>IF(D5517="","",MAX(0,D5517+F5517-I5517))</f>
        <v/>
      </c>
      <c r="L5517" s="23">
        <f>IF(D5517="","",IF(D5517&lt;=0,"",1+COUNTIFS($D$5506:$D$5605,"&gt;0",$E$5506:$E$5605,"&gt;"&amp;E5517)))</f>
        <v/>
      </c>
      <c r="M5517" s="23">
        <f>IF(D5517="","",IF(AND(K5517&gt;0,L5517=1),"Yes","No"))</f>
        <v/>
      </c>
      <c r="N5517" s="50">
        <f>IF(D5517="","",N5417+F5517)</f>
        <v/>
      </c>
      <c r="O5517" s="49">
        <f>IF(D5517="","",IF(AND(K5517=0,K5417&gt;0),C5517,""))</f>
        <v/>
      </c>
    </row>
    <row r="5518">
      <c r="A5518" s="47">
        <f>IF(B5518="","",DATE(YEAR('Debt Inputs'!$E$2),MONTH('Debt Inputs'!$E$2)+55,1))</f>
        <v/>
      </c>
      <c r="B5518" s="18">
        <f>IF('Debt Inputs'!A18="","",'Debt Inputs'!A18)</f>
        <v/>
      </c>
      <c r="C5518" s="19">
        <f>IF(B5518="","",IFERROR(VLOOKUP(B5518,'Debt Inputs'!$A$6:$M$105,2,FALSE),""))</f>
        <v/>
      </c>
      <c r="D5518" s="48">
        <f>IF(B5518="","",K5418)</f>
        <v/>
      </c>
      <c r="E5518" s="21">
        <f>IF(B5518="","",IFERROR(VLOOKUP(B5518,'Debt Inputs'!$A$6:$M$105,5,FALSE),0))</f>
        <v/>
      </c>
      <c r="F5518" s="48">
        <f>IF(D5518="","",IFERROR(D5518*E5518/12,0))</f>
        <v/>
      </c>
      <c r="G5518" s="48">
        <f>IF(D5518="","",MIN(IFERROR(VLOOKUP(B5518,'Debt Inputs'!$A$6:$M$105,7,FALSE),0),D5518+F5518))</f>
        <v/>
      </c>
      <c r="H5518" s="48">
        <f>IF(D5518="","",IF(L5518=1,MAX(0,'Debt Inputs'!$B$2-SUM($G$5506:$G$5605)),0))</f>
        <v/>
      </c>
      <c r="I5518" s="48">
        <f>IF(D5518="","",MIN(D5518+F5518,G5518+H5518))</f>
        <v/>
      </c>
      <c r="J5518" s="48">
        <f>IF(D5518="","",MIN(D5518,MAX(0,I5518-F5518)))</f>
        <v/>
      </c>
      <c r="K5518" s="48">
        <f>IF(D5518="","",MAX(0,D5518+F5518-I5518))</f>
        <v/>
      </c>
      <c r="L5518" s="18">
        <f>IF(D5518="","",IF(D5518&lt;=0,"",1+COUNTIFS($D$5506:$D$5605,"&gt;0",$E$5506:$E$5605,"&gt;"&amp;E5518)))</f>
        <v/>
      </c>
      <c r="M5518" s="18">
        <f>IF(D5518="","",IF(AND(K5518&gt;0,L5518=1),"Yes","No"))</f>
        <v/>
      </c>
      <c r="N5518" s="48">
        <f>IF(D5518="","",N5418+F5518)</f>
        <v/>
      </c>
      <c r="O5518" s="47">
        <f>IF(D5518="","",IF(AND(K5518=0,K5418&gt;0),C5518,""))</f>
        <v/>
      </c>
    </row>
    <row r="5519">
      <c r="A5519" s="49">
        <f>IF(B5519="","",DATE(YEAR('Debt Inputs'!$E$2),MONTH('Debt Inputs'!$E$2)+55,1))</f>
        <v/>
      </c>
      <c r="B5519" s="23">
        <f>IF('Debt Inputs'!A19="","",'Debt Inputs'!A19)</f>
        <v/>
      </c>
      <c r="C5519" s="24">
        <f>IF(B5519="","",IFERROR(VLOOKUP(B5519,'Debt Inputs'!$A$6:$M$105,2,FALSE),""))</f>
        <v/>
      </c>
      <c r="D5519" s="50">
        <f>IF(B5519="","",K5419)</f>
        <v/>
      </c>
      <c r="E5519" s="26">
        <f>IF(B5519="","",IFERROR(VLOOKUP(B5519,'Debt Inputs'!$A$6:$M$105,5,FALSE),0))</f>
        <v/>
      </c>
      <c r="F5519" s="50">
        <f>IF(D5519="","",IFERROR(D5519*E5519/12,0))</f>
        <v/>
      </c>
      <c r="G5519" s="50">
        <f>IF(D5519="","",MIN(IFERROR(VLOOKUP(B5519,'Debt Inputs'!$A$6:$M$105,7,FALSE),0),D5519+F5519))</f>
        <v/>
      </c>
      <c r="H5519" s="50">
        <f>IF(D5519="","",IF(L5519=1,MAX(0,'Debt Inputs'!$B$2-SUM($G$5506:$G$5605)),0))</f>
        <v/>
      </c>
      <c r="I5519" s="50">
        <f>IF(D5519="","",MIN(D5519+F5519,G5519+H5519))</f>
        <v/>
      </c>
      <c r="J5519" s="50">
        <f>IF(D5519="","",MIN(D5519,MAX(0,I5519-F5519)))</f>
        <v/>
      </c>
      <c r="K5519" s="50">
        <f>IF(D5519="","",MAX(0,D5519+F5519-I5519))</f>
        <v/>
      </c>
      <c r="L5519" s="23">
        <f>IF(D5519="","",IF(D5519&lt;=0,"",1+COUNTIFS($D$5506:$D$5605,"&gt;0",$E$5506:$E$5605,"&gt;"&amp;E5519)))</f>
        <v/>
      </c>
      <c r="M5519" s="23">
        <f>IF(D5519="","",IF(AND(K5519&gt;0,L5519=1),"Yes","No"))</f>
        <v/>
      </c>
      <c r="N5519" s="50">
        <f>IF(D5519="","",N5419+F5519)</f>
        <v/>
      </c>
      <c r="O5519" s="49">
        <f>IF(D5519="","",IF(AND(K5519=0,K5419&gt;0),C5519,""))</f>
        <v/>
      </c>
    </row>
    <row r="5520">
      <c r="A5520" s="47">
        <f>IF(B5520="","",DATE(YEAR('Debt Inputs'!$E$2),MONTH('Debt Inputs'!$E$2)+55,1))</f>
        <v/>
      </c>
      <c r="B5520" s="18">
        <f>IF('Debt Inputs'!A20="","",'Debt Inputs'!A20)</f>
        <v/>
      </c>
      <c r="C5520" s="19">
        <f>IF(B5520="","",IFERROR(VLOOKUP(B5520,'Debt Inputs'!$A$6:$M$105,2,FALSE),""))</f>
        <v/>
      </c>
      <c r="D5520" s="48">
        <f>IF(B5520="","",K5420)</f>
        <v/>
      </c>
      <c r="E5520" s="21">
        <f>IF(B5520="","",IFERROR(VLOOKUP(B5520,'Debt Inputs'!$A$6:$M$105,5,FALSE),0))</f>
        <v/>
      </c>
      <c r="F5520" s="48">
        <f>IF(D5520="","",IFERROR(D5520*E5520/12,0))</f>
        <v/>
      </c>
      <c r="G5520" s="48">
        <f>IF(D5520="","",MIN(IFERROR(VLOOKUP(B5520,'Debt Inputs'!$A$6:$M$105,7,FALSE),0),D5520+F5520))</f>
        <v/>
      </c>
      <c r="H5520" s="48">
        <f>IF(D5520="","",IF(L5520=1,MAX(0,'Debt Inputs'!$B$2-SUM($G$5506:$G$5605)),0))</f>
        <v/>
      </c>
      <c r="I5520" s="48">
        <f>IF(D5520="","",MIN(D5520+F5520,G5520+H5520))</f>
        <v/>
      </c>
      <c r="J5520" s="48">
        <f>IF(D5520="","",MIN(D5520,MAX(0,I5520-F5520)))</f>
        <v/>
      </c>
      <c r="K5520" s="48">
        <f>IF(D5520="","",MAX(0,D5520+F5520-I5520))</f>
        <v/>
      </c>
      <c r="L5520" s="18">
        <f>IF(D5520="","",IF(D5520&lt;=0,"",1+COUNTIFS($D$5506:$D$5605,"&gt;0",$E$5506:$E$5605,"&gt;"&amp;E5520)))</f>
        <v/>
      </c>
      <c r="M5520" s="18">
        <f>IF(D5520="","",IF(AND(K5520&gt;0,L5520=1),"Yes","No"))</f>
        <v/>
      </c>
      <c r="N5520" s="48">
        <f>IF(D5520="","",N5420+F5520)</f>
        <v/>
      </c>
      <c r="O5520" s="47">
        <f>IF(D5520="","",IF(AND(K5520=0,K5420&gt;0),C5520,""))</f>
        <v/>
      </c>
    </row>
    <row r="5521">
      <c r="A5521" s="49">
        <f>IF(B5521="","",DATE(YEAR('Debt Inputs'!$E$2),MONTH('Debt Inputs'!$E$2)+55,1))</f>
        <v/>
      </c>
      <c r="B5521" s="23">
        <f>IF('Debt Inputs'!A21="","",'Debt Inputs'!A21)</f>
        <v/>
      </c>
      <c r="C5521" s="24">
        <f>IF(B5521="","",IFERROR(VLOOKUP(B5521,'Debt Inputs'!$A$6:$M$105,2,FALSE),""))</f>
        <v/>
      </c>
      <c r="D5521" s="50">
        <f>IF(B5521="","",K5421)</f>
        <v/>
      </c>
      <c r="E5521" s="26">
        <f>IF(B5521="","",IFERROR(VLOOKUP(B5521,'Debt Inputs'!$A$6:$M$105,5,FALSE),0))</f>
        <v/>
      </c>
      <c r="F5521" s="50">
        <f>IF(D5521="","",IFERROR(D5521*E5521/12,0))</f>
        <v/>
      </c>
      <c r="G5521" s="50">
        <f>IF(D5521="","",MIN(IFERROR(VLOOKUP(B5521,'Debt Inputs'!$A$6:$M$105,7,FALSE),0),D5521+F5521))</f>
        <v/>
      </c>
      <c r="H5521" s="50">
        <f>IF(D5521="","",IF(L5521=1,MAX(0,'Debt Inputs'!$B$2-SUM($G$5506:$G$5605)),0))</f>
        <v/>
      </c>
      <c r="I5521" s="50">
        <f>IF(D5521="","",MIN(D5521+F5521,G5521+H5521))</f>
        <v/>
      </c>
      <c r="J5521" s="50">
        <f>IF(D5521="","",MIN(D5521,MAX(0,I5521-F5521)))</f>
        <v/>
      </c>
      <c r="K5521" s="50">
        <f>IF(D5521="","",MAX(0,D5521+F5521-I5521))</f>
        <v/>
      </c>
      <c r="L5521" s="23">
        <f>IF(D5521="","",IF(D5521&lt;=0,"",1+COUNTIFS($D$5506:$D$5605,"&gt;0",$E$5506:$E$5605,"&gt;"&amp;E5521)))</f>
        <v/>
      </c>
      <c r="M5521" s="23">
        <f>IF(D5521="","",IF(AND(K5521&gt;0,L5521=1),"Yes","No"))</f>
        <v/>
      </c>
      <c r="N5521" s="50">
        <f>IF(D5521="","",N5421+F5521)</f>
        <v/>
      </c>
      <c r="O5521" s="49">
        <f>IF(D5521="","",IF(AND(K5521=0,K5421&gt;0),C5521,""))</f>
        <v/>
      </c>
    </row>
    <row r="5522">
      <c r="A5522" s="47">
        <f>IF(B5522="","",DATE(YEAR('Debt Inputs'!$E$2),MONTH('Debt Inputs'!$E$2)+55,1))</f>
        <v/>
      </c>
      <c r="B5522" s="18">
        <f>IF('Debt Inputs'!A22="","",'Debt Inputs'!A22)</f>
        <v/>
      </c>
      <c r="C5522" s="19">
        <f>IF(B5522="","",IFERROR(VLOOKUP(B5522,'Debt Inputs'!$A$6:$M$105,2,FALSE),""))</f>
        <v/>
      </c>
      <c r="D5522" s="48">
        <f>IF(B5522="","",K5422)</f>
        <v/>
      </c>
      <c r="E5522" s="21">
        <f>IF(B5522="","",IFERROR(VLOOKUP(B5522,'Debt Inputs'!$A$6:$M$105,5,FALSE),0))</f>
        <v/>
      </c>
      <c r="F5522" s="48">
        <f>IF(D5522="","",IFERROR(D5522*E5522/12,0))</f>
        <v/>
      </c>
      <c r="G5522" s="48">
        <f>IF(D5522="","",MIN(IFERROR(VLOOKUP(B5522,'Debt Inputs'!$A$6:$M$105,7,FALSE),0),D5522+F5522))</f>
        <v/>
      </c>
      <c r="H5522" s="48">
        <f>IF(D5522="","",IF(L5522=1,MAX(0,'Debt Inputs'!$B$2-SUM($G$5506:$G$5605)),0))</f>
        <v/>
      </c>
      <c r="I5522" s="48">
        <f>IF(D5522="","",MIN(D5522+F5522,G5522+H5522))</f>
        <v/>
      </c>
      <c r="J5522" s="48">
        <f>IF(D5522="","",MIN(D5522,MAX(0,I5522-F5522)))</f>
        <v/>
      </c>
      <c r="K5522" s="48">
        <f>IF(D5522="","",MAX(0,D5522+F5522-I5522))</f>
        <v/>
      </c>
      <c r="L5522" s="18">
        <f>IF(D5522="","",IF(D5522&lt;=0,"",1+COUNTIFS($D$5506:$D$5605,"&gt;0",$E$5506:$E$5605,"&gt;"&amp;E5522)))</f>
        <v/>
      </c>
      <c r="M5522" s="18">
        <f>IF(D5522="","",IF(AND(K5522&gt;0,L5522=1),"Yes","No"))</f>
        <v/>
      </c>
      <c r="N5522" s="48">
        <f>IF(D5522="","",N5422+F5522)</f>
        <v/>
      </c>
      <c r="O5522" s="47">
        <f>IF(D5522="","",IF(AND(K5522=0,K5422&gt;0),C5522,""))</f>
        <v/>
      </c>
    </row>
    <row r="5523">
      <c r="A5523" s="49">
        <f>IF(B5523="","",DATE(YEAR('Debt Inputs'!$E$2),MONTH('Debt Inputs'!$E$2)+55,1))</f>
        <v/>
      </c>
      <c r="B5523" s="23">
        <f>IF('Debt Inputs'!A23="","",'Debt Inputs'!A23)</f>
        <v/>
      </c>
      <c r="C5523" s="24">
        <f>IF(B5523="","",IFERROR(VLOOKUP(B5523,'Debt Inputs'!$A$6:$M$105,2,FALSE),""))</f>
        <v/>
      </c>
      <c r="D5523" s="50">
        <f>IF(B5523="","",K5423)</f>
        <v/>
      </c>
      <c r="E5523" s="26">
        <f>IF(B5523="","",IFERROR(VLOOKUP(B5523,'Debt Inputs'!$A$6:$M$105,5,FALSE),0))</f>
        <v/>
      </c>
      <c r="F5523" s="50">
        <f>IF(D5523="","",IFERROR(D5523*E5523/12,0))</f>
        <v/>
      </c>
      <c r="G5523" s="50">
        <f>IF(D5523="","",MIN(IFERROR(VLOOKUP(B5523,'Debt Inputs'!$A$6:$M$105,7,FALSE),0),D5523+F5523))</f>
        <v/>
      </c>
      <c r="H5523" s="50">
        <f>IF(D5523="","",IF(L5523=1,MAX(0,'Debt Inputs'!$B$2-SUM($G$5506:$G$5605)),0))</f>
        <v/>
      </c>
      <c r="I5523" s="50">
        <f>IF(D5523="","",MIN(D5523+F5523,G5523+H5523))</f>
        <v/>
      </c>
      <c r="J5523" s="50">
        <f>IF(D5523="","",MIN(D5523,MAX(0,I5523-F5523)))</f>
        <v/>
      </c>
      <c r="K5523" s="50">
        <f>IF(D5523="","",MAX(0,D5523+F5523-I5523))</f>
        <v/>
      </c>
      <c r="L5523" s="23">
        <f>IF(D5523="","",IF(D5523&lt;=0,"",1+COUNTIFS($D$5506:$D$5605,"&gt;0",$E$5506:$E$5605,"&gt;"&amp;E5523)))</f>
        <v/>
      </c>
      <c r="M5523" s="23">
        <f>IF(D5523="","",IF(AND(K5523&gt;0,L5523=1),"Yes","No"))</f>
        <v/>
      </c>
      <c r="N5523" s="50">
        <f>IF(D5523="","",N5423+F5523)</f>
        <v/>
      </c>
      <c r="O5523" s="49">
        <f>IF(D5523="","",IF(AND(K5523=0,K5423&gt;0),C5523,""))</f>
        <v/>
      </c>
    </row>
    <row r="5524">
      <c r="A5524" s="47">
        <f>IF(B5524="","",DATE(YEAR('Debt Inputs'!$E$2),MONTH('Debt Inputs'!$E$2)+55,1))</f>
        <v/>
      </c>
      <c r="B5524" s="18">
        <f>IF('Debt Inputs'!A24="","",'Debt Inputs'!A24)</f>
        <v/>
      </c>
      <c r="C5524" s="19">
        <f>IF(B5524="","",IFERROR(VLOOKUP(B5524,'Debt Inputs'!$A$6:$M$105,2,FALSE),""))</f>
        <v/>
      </c>
      <c r="D5524" s="48">
        <f>IF(B5524="","",K5424)</f>
        <v/>
      </c>
      <c r="E5524" s="21">
        <f>IF(B5524="","",IFERROR(VLOOKUP(B5524,'Debt Inputs'!$A$6:$M$105,5,FALSE),0))</f>
        <v/>
      </c>
      <c r="F5524" s="48">
        <f>IF(D5524="","",IFERROR(D5524*E5524/12,0))</f>
        <v/>
      </c>
      <c r="G5524" s="48">
        <f>IF(D5524="","",MIN(IFERROR(VLOOKUP(B5524,'Debt Inputs'!$A$6:$M$105,7,FALSE),0),D5524+F5524))</f>
        <v/>
      </c>
      <c r="H5524" s="48">
        <f>IF(D5524="","",IF(L5524=1,MAX(0,'Debt Inputs'!$B$2-SUM($G$5506:$G$5605)),0))</f>
        <v/>
      </c>
      <c r="I5524" s="48">
        <f>IF(D5524="","",MIN(D5524+F5524,G5524+H5524))</f>
        <v/>
      </c>
      <c r="J5524" s="48">
        <f>IF(D5524="","",MIN(D5524,MAX(0,I5524-F5524)))</f>
        <v/>
      </c>
      <c r="K5524" s="48">
        <f>IF(D5524="","",MAX(0,D5524+F5524-I5524))</f>
        <v/>
      </c>
      <c r="L5524" s="18">
        <f>IF(D5524="","",IF(D5524&lt;=0,"",1+COUNTIFS($D$5506:$D$5605,"&gt;0",$E$5506:$E$5605,"&gt;"&amp;E5524)))</f>
        <v/>
      </c>
      <c r="M5524" s="18">
        <f>IF(D5524="","",IF(AND(K5524&gt;0,L5524=1),"Yes","No"))</f>
        <v/>
      </c>
      <c r="N5524" s="48">
        <f>IF(D5524="","",N5424+F5524)</f>
        <v/>
      </c>
      <c r="O5524" s="47">
        <f>IF(D5524="","",IF(AND(K5524=0,K5424&gt;0),C5524,""))</f>
        <v/>
      </c>
    </row>
    <row r="5525">
      <c r="A5525" s="49">
        <f>IF(B5525="","",DATE(YEAR('Debt Inputs'!$E$2),MONTH('Debt Inputs'!$E$2)+55,1))</f>
        <v/>
      </c>
      <c r="B5525" s="23">
        <f>IF('Debt Inputs'!A25="","",'Debt Inputs'!A25)</f>
        <v/>
      </c>
      <c r="C5525" s="24">
        <f>IF(B5525="","",IFERROR(VLOOKUP(B5525,'Debt Inputs'!$A$6:$M$105,2,FALSE),""))</f>
        <v/>
      </c>
      <c r="D5525" s="50">
        <f>IF(B5525="","",K5425)</f>
        <v/>
      </c>
      <c r="E5525" s="26">
        <f>IF(B5525="","",IFERROR(VLOOKUP(B5525,'Debt Inputs'!$A$6:$M$105,5,FALSE),0))</f>
        <v/>
      </c>
      <c r="F5525" s="50">
        <f>IF(D5525="","",IFERROR(D5525*E5525/12,0))</f>
        <v/>
      </c>
      <c r="G5525" s="50">
        <f>IF(D5525="","",MIN(IFERROR(VLOOKUP(B5525,'Debt Inputs'!$A$6:$M$105,7,FALSE),0),D5525+F5525))</f>
        <v/>
      </c>
      <c r="H5525" s="50">
        <f>IF(D5525="","",IF(L5525=1,MAX(0,'Debt Inputs'!$B$2-SUM($G$5506:$G$5605)),0))</f>
        <v/>
      </c>
      <c r="I5525" s="50">
        <f>IF(D5525="","",MIN(D5525+F5525,G5525+H5525))</f>
        <v/>
      </c>
      <c r="J5525" s="50">
        <f>IF(D5525="","",MIN(D5525,MAX(0,I5525-F5525)))</f>
        <v/>
      </c>
      <c r="K5525" s="50">
        <f>IF(D5525="","",MAX(0,D5525+F5525-I5525))</f>
        <v/>
      </c>
      <c r="L5525" s="23">
        <f>IF(D5525="","",IF(D5525&lt;=0,"",1+COUNTIFS($D$5506:$D$5605,"&gt;0",$E$5506:$E$5605,"&gt;"&amp;E5525)))</f>
        <v/>
      </c>
      <c r="M5525" s="23">
        <f>IF(D5525="","",IF(AND(K5525&gt;0,L5525=1),"Yes","No"))</f>
        <v/>
      </c>
      <c r="N5525" s="50">
        <f>IF(D5525="","",N5425+F5525)</f>
        <v/>
      </c>
      <c r="O5525" s="49">
        <f>IF(D5525="","",IF(AND(K5525=0,K5425&gt;0),C5525,""))</f>
        <v/>
      </c>
    </row>
    <row r="5526">
      <c r="A5526" s="47">
        <f>IF(B5526="","",DATE(YEAR('Debt Inputs'!$E$2),MONTH('Debt Inputs'!$E$2)+55,1))</f>
        <v/>
      </c>
      <c r="B5526" s="18">
        <f>IF('Debt Inputs'!A26="","",'Debt Inputs'!A26)</f>
        <v/>
      </c>
      <c r="C5526" s="19">
        <f>IF(B5526="","",IFERROR(VLOOKUP(B5526,'Debt Inputs'!$A$6:$M$105,2,FALSE),""))</f>
        <v/>
      </c>
      <c r="D5526" s="48">
        <f>IF(B5526="","",K5426)</f>
        <v/>
      </c>
      <c r="E5526" s="21">
        <f>IF(B5526="","",IFERROR(VLOOKUP(B5526,'Debt Inputs'!$A$6:$M$105,5,FALSE),0))</f>
        <v/>
      </c>
      <c r="F5526" s="48">
        <f>IF(D5526="","",IFERROR(D5526*E5526/12,0))</f>
        <v/>
      </c>
      <c r="G5526" s="48">
        <f>IF(D5526="","",MIN(IFERROR(VLOOKUP(B5526,'Debt Inputs'!$A$6:$M$105,7,FALSE),0),D5526+F5526))</f>
        <v/>
      </c>
      <c r="H5526" s="48">
        <f>IF(D5526="","",IF(L5526=1,MAX(0,'Debt Inputs'!$B$2-SUM($G$5506:$G$5605)),0))</f>
        <v/>
      </c>
      <c r="I5526" s="48">
        <f>IF(D5526="","",MIN(D5526+F5526,G5526+H5526))</f>
        <v/>
      </c>
      <c r="J5526" s="48">
        <f>IF(D5526="","",MIN(D5526,MAX(0,I5526-F5526)))</f>
        <v/>
      </c>
      <c r="K5526" s="48">
        <f>IF(D5526="","",MAX(0,D5526+F5526-I5526))</f>
        <v/>
      </c>
      <c r="L5526" s="18">
        <f>IF(D5526="","",IF(D5526&lt;=0,"",1+COUNTIFS($D$5506:$D$5605,"&gt;0",$E$5506:$E$5605,"&gt;"&amp;E5526)))</f>
        <v/>
      </c>
      <c r="M5526" s="18">
        <f>IF(D5526="","",IF(AND(K5526&gt;0,L5526=1),"Yes","No"))</f>
        <v/>
      </c>
      <c r="N5526" s="48">
        <f>IF(D5526="","",N5426+F5526)</f>
        <v/>
      </c>
      <c r="O5526" s="47">
        <f>IF(D5526="","",IF(AND(K5526=0,K5426&gt;0),C5526,""))</f>
        <v/>
      </c>
    </row>
    <row r="5527">
      <c r="A5527" s="49">
        <f>IF(B5527="","",DATE(YEAR('Debt Inputs'!$E$2),MONTH('Debt Inputs'!$E$2)+55,1))</f>
        <v/>
      </c>
      <c r="B5527" s="23">
        <f>IF('Debt Inputs'!A27="","",'Debt Inputs'!A27)</f>
        <v/>
      </c>
      <c r="C5527" s="24">
        <f>IF(B5527="","",IFERROR(VLOOKUP(B5527,'Debt Inputs'!$A$6:$M$105,2,FALSE),""))</f>
        <v/>
      </c>
      <c r="D5527" s="50">
        <f>IF(B5527="","",K5427)</f>
        <v/>
      </c>
      <c r="E5527" s="26">
        <f>IF(B5527="","",IFERROR(VLOOKUP(B5527,'Debt Inputs'!$A$6:$M$105,5,FALSE),0))</f>
        <v/>
      </c>
      <c r="F5527" s="50">
        <f>IF(D5527="","",IFERROR(D5527*E5527/12,0))</f>
        <v/>
      </c>
      <c r="G5527" s="50">
        <f>IF(D5527="","",MIN(IFERROR(VLOOKUP(B5527,'Debt Inputs'!$A$6:$M$105,7,FALSE),0),D5527+F5527))</f>
        <v/>
      </c>
      <c r="H5527" s="50">
        <f>IF(D5527="","",IF(L5527=1,MAX(0,'Debt Inputs'!$B$2-SUM($G$5506:$G$5605)),0))</f>
        <v/>
      </c>
      <c r="I5527" s="50">
        <f>IF(D5527="","",MIN(D5527+F5527,G5527+H5527))</f>
        <v/>
      </c>
      <c r="J5527" s="50">
        <f>IF(D5527="","",MIN(D5527,MAX(0,I5527-F5527)))</f>
        <v/>
      </c>
      <c r="K5527" s="50">
        <f>IF(D5527="","",MAX(0,D5527+F5527-I5527))</f>
        <v/>
      </c>
      <c r="L5527" s="23">
        <f>IF(D5527="","",IF(D5527&lt;=0,"",1+COUNTIFS($D$5506:$D$5605,"&gt;0",$E$5506:$E$5605,"&gt;"&amp;E5527)))</f>
        <v/>
      </c>
      <c r="M5527" s="23">
        <f>IF(D5527="","",IF(AND(K5527&gt;0,L5527=1),"Yes","No"))</f>
        <v/>
      </c>
      <c r="N5527" s="50">
        <f>IF(D5527="","",N5427+F5527)</f>
        <v/>
      </c>
      <c r="O5527" s="49">
        <f>IF(D5527="","",IF(AND(K5527=0,K5427&gt;0),C5527,""))</f>
        <v/>
      </c>
    </row>
    <row r="5528">
      <c r="A5528" s="47">
        <f>IF(B5528="","",DATE(YEAR('Debt Inputs'!$E$2),MONTH('Debt Inputs'!$E$2)+55,1))</f>
        <v/>
      </c>
      <c r="B5528" s="18">
        <f>IF('Debt Inputs'!A28="","",'Debt Inputs'!A28)</f>
        <v/>
      </c>
      <c r="C5528" s="19">
        <f>IF(B5528="","",IFERROR(VLOOKUP(B5528,'Debt Inputs'!$A$6:$M$105,2,FALSE),""))</f>
        <v/>
      </c>
      <c r="D5528" s="48">
        <f>IF(B5528="","",K5428)</f>
        <v/>
      </c>
      <c r="E5528" s="21">
        <f>IF(B5528="","",IFERROR(VLOOKUP(B5528,'Debt Inputs'!$A$6:$M$105,5,FALSE),0))</f>
        <v/>
      </c>
      <c r="F5528" s="48">
        <f>IF(D5528="","",IFERROR(D5528*E5528/12,0))</f>
        <v/>
      </c>
      <c r="G5528" s="48">
        <f>IF(D5528="","",MIN(IFERROR(VLOOKUP(B5528,'Debt Inputs'!$A$6:$M$105,7,FALSE),0),D5528+F5528))</f>
        <v/>
      </c>
      <c r="H5528" s="48">
        <f>IF(D5528="","",IF(L5528=1,MAX(0,'Debt Inputs'!$B$2-SUM($G$5506:$G$5605)),0))</f>
        <v/>
      </c>
      <c r="I5528" s="48">
        <f>IF(D5528="","",MIN(D5528+F5528,G5528+H5528))</f>
        <v/>
      </c>
      <c r="J5528" s="48">
        <f>IF(D5528="","",MIN(D5528,MAX(0,I5528-F5528)))</f>
        <v/>
      </c>
      <c r="K5528" s="48">
        <f>IF(D5528="","",MAX(0,D5528+F5528-I5528))</f>
        <v/>
      </c>
      <c r="L5528" s="18">
        <f>IF(D5528="","",IF(D5528&lt;=0,"",1+COUNTIFS($D$5506:$D$5605,"&gt;0",$E$5506:$E$5605,"&gt;"&amp;E5528)))</f>
        <v/>
      </c>
      <c r="M5528" s="18">
        <f>IF(D5528="","",IF(AND(K5528&gt;0,L5528=1),"Yes","No"))</f>
        <v/>
      </c>
      <c r="N5528" s="48">
        <f>IF(D5528="","",N5428+F5528)</f>
        <v/>
      </c>
      <c r="O5528" s="47">
        <f>IF(D5528="","",IF(AND(K5528=0,K5428&gt;0),C5528,""))</f>
        <v/>
      </c>
    </row>
    <row r="5529">
      <c r="A5529" s="49">
        <f>IF(B5529="","",DATE(YEAR('Debt Inputs'!$E$2),MONTH('Debt Inputs'!$E$2)+55,1))</f>
        <v/>
      </c>
      <c r="B5529" s="23">
        <f>IF('Debt Inputs'!A29="","",'Debt Inputs'!A29)</f>
        <v/>
      </c>
      <c r="C5529" s="24">
        <f>IF(B5529="","",IFERROR(VLOOKUP(B5529,'Debt Inputs'!$A$6:$M$105,2,FALSE),""))</f>
        <v/>
      </c>
      <c r="D5529" s="50">
        <f>IF(B5529="","",K5429)</f>
        <v/>
      </c>
      <c r="E5529" s="26">
        <f>IF(B5529="","",IFERROR(VLOOKUP(B5529,'Debt Inputs'!$A$6:$M$105,5,FALSE),0))</f>
        <v/>
      </c>
      <c r="F5529" s="50">
        <f>IF(D5529="","",IFERROR(D5529*E5529/12,0))</f>
        <v/>
      </c>
      <c r="G5529" s="50">
        <f>IF(D5529="","",MIN(IFERROR(VLOOKUP(B5529,'Debt Inputs'!$A$6:$M$105,7,FALSE),0),D5529+F5529))</f>
        <v/>
      </c>
      <c r="H5529" s="50">
        <f>IF(D5529="","",IF(L5529=1,MAX(0,'Debt Inputs'!$B$2-SUM($G$5506:$G$5605)),0))</f>
        <v/>
      </c>
      <c r="I5529" s="50">
        <f>IF(D5529="","",MIN(D5529+F5529,G5529+H5529))</f>
        <v/>
      </c>
      <c r="J5529" s="50">
        <f>IF(D5529="","",MIN(D5529,MAX(0,I5529-F5529)))</f>
        <v/>
      </c>
      <c r="K5529" s="50">
        <f>IF(D5529="","",MAX(0,D5529+F5529-I5529))</f>
        <v/>
      </c>
      <c r="L5529" s="23">
        <f>IF(D5529="","",IF(D5529&lt;=0,"",1+COUNTIFS($D$5506:$D$5605,"&gt;0",$E$5506:$E$5605,"&gt;"&amp;E5529)))</f>
        <v/>
      </c>
      <c r="M5529" s="23">
        <f>IF(D5529="","",IF(AND(K5529&gt;0,L5529=1),"Yes","No"))</f>
        <v/>
      </c>
      <c r="N5529" s="50">
        <f>IF(D5529="","",N5429+F5529)</f>
        <v/>
      </c>
      <c r="O5529" s="49">
        <f>IF(D5529="","",IF(AND(K5529=0,K5429&gt;0),C5529,""))</f>
        <v/>
      </c>
    </row>
    <row r="5530">
      <c r="A5530" s="47">
        <f>IF(B5530="","",DATE(YEAR('Debt Inputs'!$E$2),MONTH('Debt Inputs'!$E$2)+55,1))</f>
        <v/>
      </c>
      <c r="B5530" s="18">
        <f>IF('Debt Inputs'!A30="","",'Debt Inputs'!A30)</f>
        <v/>
      </c>
      <c r="C5530" s="19">
        <f>IF(B5530="","",IFERROR(VLOOKUP(B5530,'Debt Inputs'!$A$6:$M$105,2,FALSE),""))</f>
        <v/>
      </c>
      <c r="D5530" s="48">
        <f>IF(B5530="","",K5430)</f>
        <v/>
      </c>
      <c r="E5530" s="21">
        <f>IF(B5530="","",IFERROR(VLOOKUP(B5530,'Debt Inputs'!$A$6:$M$105,5,FALSE),0))</f>
        <v/>
      </c>
      <c r="F5530" s="48">
        <f>IF(D5530="","",IFERROR(D5530*E5530/12,0))</f>
        <v/>
      </c>
      <c r="G5530" s="48">
        <f>IF(D5530="","",MIN(IFERROR(VLOOKUP(B5530,'Debt Inputs'!$A$6:$M$105,7,FALSE),0),D5530+F5530))</f>
        <v/>
      </c>
      <c r="H5530" s="48">
        <f>IF(D5530="","",IF(L5530=1,MAX(0,'Debt Inputs'!$B$2-SUM($G$5506:$G$5605)),0))</f>
        <v/>
      </c>
      <c r="I5530" s="48">
        <f>IF(D5530="","",MIN(D5530+F5530,G5530+H5530))</f>
        <v/>
      </c>
      <c r="J5530" s="48">
        <f>IF(D5530="","",MIN(D5530,MAX(0,I5530-F5530)))</f>
        <v/>
      </c>
      <c r="K5530" s="48">
        <f>IF(D5530="","",MAX(0,D5530+F5530-I5530))</f>
        <v/>
      </c>
      <c r="L5530" s="18">
        <f>IF(D5530="","",IF(D5530&lt;=0,"",1+COUNTIFS($D$5506:$D$5605,"&gt;0",$E$5506:$E$5605,"&gt;"&amp;E5530)))</f>
        <v/>
      </c>
      <c r="M5530" s="18">
        <f>IF(D5530="","",IF(AND(K5530&gt;0,L5530=1),"Yes","No"))</f>
        <v/>
      </c>
      <c r="N5530" s="48">
        <f>IF(D5530="","",N5430+F5530)</f>
        <v/>
      </c>
      <c r="O5530" s="47">
        <f>IF(D5530="","",IF(AND(K5530=0,K5430&gt;0),C5530,""))</f>
        <v/>
      </c>
    </row>
    <row r="5531">
      <c r="A5531" s="49">
        <f>IF(B5531="","",DATE(YEAR('Debt Inputs'!$E$2),MONTH('Debt Inputs'!$E$2)+55,1))</f>
        <v/>
      </c>
      <c r="B5531" s="23">
        <f>IF('Debt Inputs'!A31="","",'Debt Inputs'!A31)</f>
        <v/>
      </c>
      <c r="C5531" s="24">
        <f>IF(B5531="","",IFERROR(VLOOKUP(B5531,'Debt Inputs'!$A$6:$M$105,2,FALSE),""))</f>
        <v/>
      </c>
      <c r="D5531" s="50">
        <f>IF(B5531="","",K5431)</f>
        <v/>
      </c>
      <c r="E5531" s="26">
        <f>IF(B5531="","",IFERROR(VLOOKUP(B5531,'Debt Inputs'!$A$6:$M$105,5,FALSE),0))</f>
        <v/>
      </c>
      <c r="F5531" s="50">
        <f>IF(D5531="","",IFERROR(D5531*E5531/12,0))</f>
        <v/>
      </c>
      <c r="G5531" s="50">
        <f>IF(D5531="","",MIN(IFERROR(VLOOKUP(B5531,'Debt Inputs'!$A$6:$M$105,7,FALSE),0),D5531+F5531))</f>
        <v/>
      </c>
      <c r="H5531" s="50">
        <f>IF(D5531="","",IF(L5531=1,MAX(0,'Debt Inputs'!$B$2-SUM($G$5506:$G$5605)),0))</f>
        <v/>
      </c>
      <c r="I5531" s="50">
        <f>IF(D5531="","",MIN(D5531+F5531,G5531+H5531))</f>
        <v/>
      </c>
      <c r="J5531" s="50">
        <f>IF(D5531="","",MIN(D5531,MAX(0,I5531-F5531)))</f>
        <v/>
      </c>
      <c r="K5531" s="50">
        <f>IF(D5531="","",MAX(0,D5531+F5531-I5531))</f>
        <v/>
      </c>
      <c r="L5531" s="23">
        <f>IF(D5531="","",IF(D5531&lt;=0,"",1+COUNTIFS($D$5506:$D$5605,"&gt;0",$E$5506:$E$5605,"&gt;"&amp;E5531)))</f>
        <v/>
      </c>
      <c r="M5531" s="23">
        <f>IF(D5531="","",IF(AND(K5531&gt;0,L5531=1),"Yes","No"))</f>
        <v/>
      </c>
      <c r="N5531" s="50">
        <f>IF(D5531="","",N5431+F5531)</f>
        <v/>
      </c>
      <c r="O5531" s="49">
        <f>IF(D5531="","",IF(AND(K5531=0,K5431&gt;0),C5531,""))</f>
        <v/>
      </c>
    </row>
    <row r="5532">
      <c r="A5532" s="47">
        <f>IF(B5532="","",DATE(YEAR('Debt Inputs'!$E$2),MONTH('Debt Inputs'!$E$2)+55,1))</f>
        <v/>
      </c>
      <c r="B5532" s="18">
        <f>IF('Debt Inputs'!A32="","",'Debt Inputs'!A32)</f>
        <v/>
      </c>
      <c r="C5532" s="19">
        <f>IF(B5532="","",IFERROR(VLOOKUP(B5532,'Debt Inputs'!$A$6:$M$105,2,FALSE),""))</f>
        <v/>
      </c>
      <c r="D5532" s="48">
        <f>IF(B5532="","",K5432)</f>
        <v/>
      </c>
      <c r="E5532" s="21">
        <f>IF(B5532="","",IFERROR(VLOOKUP(B5532,'Debt Inputs'!$A$6:$M$105,5,FALSE),0))</f>
        <v/>
      </c>
      <c r="F5532" s="48">
        <f>IF(D5532="","",IFERROR(D5532*E5532/12,0))</f>
        <v/>
      </c>
      <c r="G5532" s="48">
        <f>IF(D5532="","",MIN(IFERROR(VLOOKUP(B5532,'Debt Inputs'!$A$6:$M$105,7,FALSE),0),D5532+F5532))</f>
        <v/>
      </c>
      <c r="H5532" s="48">
        <f>IF(D5532="","",IF(L5532=1,MAX(0,'Debt Inputs'!$B$2-SUM($G$5506:$G$5605)),0))</f>
        <v/>
      </c>
      <c r="I5532" s="48">
        <f>IF(D5532="","",MIN(D5532+F5532,G5532+H5532))</f>
        <v/>
      </c>
      <c r="J5532" s="48">
        <f>IF(D5532="","",MIN(D5532,MAX(0,I5532-F5532)))</f>
        <v/>
      </c>
      <c r="K5532" s="48">
        <f>IF(D5532="","",MAX(0,D5532+F5532-I5532))</f>
        <v/>
      </c>
      <c r="L5532" s="18">
        <f>IF(D5532="","",IF(D5532&lt;=0,"",1+COUNTIFS($D$5506:$D$5605,"&gt;0",$E$5506:$E$5605,"&gt;"&amp;E5532)))</f>
        <v/>
      </c>
      <c r="M5532" s="18">
        <f>IF(D5532="","",IF(AND(K5532&gt;0,L5532=1),"Yes","No"))</f>
        <v/>
      </c>
      <c r="N5532" s="48">
        <f>IF(D5532="","",N5432+F5532)</f>
        <v/>
      </c>
      <c r="O5532" s="47">
        <f>IF(D5532="","",IF(AND(K5532=0,K5432&gt;0),C5532,""))</f>
        <v/>
      </c>
    </row>
    <row r="5533">
      <c r="A5533" s="49">
        <f>IF(B5533="","",DATE(YEAR('Debt Inputs'!$E$2),MONTH('Debt Inputs'!$E$2)+55,1))</f>
        <v/>
      </c>
      <c r="B5533" s="23">
        <f>IF('Debt Inputs'!A33="","",'Debt Inputs'!A33)</f>
        <v/>
      </c>
      <c r="C5533" s="24">
        <f>IF(B5533="","",IFERROR(VLOOKUP(B5533,'Debt Inputs'!$A$6:$M$105,2,FALSE),""))</f>
        <v/>
      </c>
      <c r="D5533" s="50">
        <f>IF(B5533="","",K5433)</f>
        <v/>
      </c>
      <c r="E5533" s="26">
        <f>IF(B5533="","",IFERROR(VLOOKUP(B5533,'Debt Inputs'!$A$6:$M$105,5,FALSE),0))</f>
        <v/>
      </c>
      <c r="F5533" s="50">
        <f>IF(D5533="","",IFERROR(D5533*E5533/12,0))</f>
        <v/>
      </c>
      <c r="G5533" s="50">
        <f>IF(D5533="","",MIN(IFERROR(VLOOKUP(B5533,'Debt Inputs'!$A$6:$M$105,7,FALSE),0),D5533+F5533))</f>
        <v/>
      </c>
      <c r="H5533" s="50">
        <f>IF(D5533="","",IF(L5533=1,MAX(0,'Debt Inputs'!$B$2-SUM($G$5506:$G$5605)),0))</f>
        <v/>
      </c>
      <c r="I5533" s="50">
        <f>IF(D5533="","",MIN(D5533+F5533,G5533+H5533))</f>
        <v/>
      </c>
      <c r="J5533" s="50">
        <f>IF(D5533="","",MIN(D5533,MAX(0,I5533-F5533)))</f>
        <v/>
      </c>
      <c r="K5533" s="50">
        <f>IF(D5533="","",MAX(0,D5533+F5533-I5533))</f>
        <v/>
      </c>
      <c r="L5533" s="23">
        <f>IF(D5533="","",IF(D5533&lt;=0,"",1+COUNTIFS($D$5506:$D$5605,"&gt;0",$E$5506:$E$5605,"&gt;"&amp;E5533)))</f>
        <v/>
      </c>
      <c r="M5533" s="23">
        <f>IF(D5533="","",IF(AND(K5533&gt;0,L5533=1),"Yes","No"))</f>
        <v/>
      </c>
      <c r="N5533" s="50">
        <f>IF(D5533="","",N5433+F5533)</f>
        <v/>
      </c>
      <c r="O5533" s="49">
        <f>IF(D5533="","",IF(AND(K5533=0,K5433&gt;0),C5533,""))</f>
        <v/>
      </c>
    </row>
    <row r="5534">
      <c r="A5534" s="47">
        <f>IF(B5534="","",DATE(YEAR('Debt Inputs'!$E$2),MONTH('Debt Inputs'!$E$2)+55,1))</f>
        <v/>
      </c>
      <c r="B5534" s="18">
        <f>IF('Debt Inputs'!A34="","",'Debt Inputs'!A34)</f>
        <v/>
      </c>
      <c r="C5534" s="19">
        <f>IF(B5534="","",IFERROR(VLOOKUP(B5534,'Debt Inputs'!$A$6:$M$105,2,FALSE),""))</f>
        <v/>
      </c>
      <c r="D5534" s="48">
        <f>IF(B5534="","",K5434)</f>
        <v/>
      </c>
      <c r="E5534" s="21">
        <f>IF(B5534="","",IFERROR(VLOOKUP(B5534,'Debt Inputs'!$A$6:$M$105,5,FALSE),0))</f>
        <v/>
      </c>
      <c r="F5534" s="48">
        <f>IF(D5534="","",IFERROR(D5534*E5534/12,0))</f>
        <v/>
      </c>
      <c r="G5534" s="48">
        <f>IF(D5534="","",MIN(IFERROR(VLOOKUP(B5534,'Debt Inputs'!$A$6:$M$105,7,FALSE),0),D5534+F5534))</f>
        <v/>
      </c>
      <c r="H5534" s="48">
        <f>IF(D5534="","",IF(L5534=1,MAX(0,'Debt Inputs'!$B$2-SUM($G$5506:$G$5605)),0))</f>
        <v/>
      </c>
      <c r="I5534" s="48">
        <f>IF(D5534="","",MIN(D5534+F5534,G5534+H5534))</f>
        <v/>
      </c>
      <c r="J5534" s="48">
        <f>IF(D5534="","",MIN(D5534,MAX(0,I5534-F5534)))</f>
        <v/>
      </c>
      <c r="K5534" s="48">
        <f>IF(D5534="","",MAX(0,D5534+F5534-I5534))</f>
        <v/>
      </c>
      <c r="L5534" s="18">
        <f>IF(D5534="","",IF(D5534&lt;=0,"",1+COUNTIFS($D$5506:$D$5605,"&gt;0",$E$5506:$E$5605,"&gt;"&amp;E5534)))</f>
        <v/>
      </c>
      <c r="M5534" s="18">
        <f>IF(D5534="","",IF(AND(K5534&gt;0,L5534=1),"Yes","No"))</f>
        <v/>
      </c>
      <c r="N5534" s="48">
        <f>IF(D5534="","",N5434+F5534)</f>
        <v/>
      </c>
      <c r="O5534" s="47">
        <f>IF(D5534="","",IF(AND(K5534=0,K5434&gt;0),C5534,""))</f>
        <v/>
      </c>
    </row>
    <row r="5535">
      <c r="A5535" s="49">
        <f>IF(B5535="","",DATE(YEAR('Debt Inputs'!$E$2),MONTH('Debt Inputs'!$E$2)+55,1))</f>
        <v/>
      </c>
      <c r="B5535" s="23">
        <f>IF('Debt Inputs'!A35="","",'Debt Inputs'!A35)</f>
        <v/>
      </c>
      <c r="C5535" s="24">
        <f>IF(B5535="","",IFERROR(VLOOKUP(B5535,'Debt Inputs'!$A$6:$M$105,2,FALSE),""))</f>
        <v/>
      </c>
      <c r="D5535" s="50">
        <f>IF(B5535="","",K5435)</f>
        <v/>
      </c>
      <c r="E5535" s="26">
        <f>IF(B5535="","",IFERROR(VLOOKUP(B5535,'Debt Inputs'!$A$6:$M$105,5,FALSE),0))</f>
        <v/>
      </c>
      <c r="F5535" s="50">
        <f>IF(D5535="","",IFERROR(D5535*E5535/12,0))</f>
        <v/>
      </c>
      <c r="G5535" s="50">
        <f>IF(D5535="","",MIN(IFERROR(VLOOKUP(B5535,'Debt Inputs'!$A$6:$M$105,7,FALSE),0),D5535+F5535))</f>
        <v/>
      </c>
      <c r="H5535" s="50">
        <f>IF(D5535="","",IF(L5535=1,MAX(0,'Debt Inputs'!$B$2-SUM($G$5506:$G$5605)),0))</f>
        <v/>
      </c>
      <c r="I5535" s="50">
        <f>IF(D5535="","",MIN(D5535+F5535,G5535+H5535))</f>
        <v/>
      </c>
      <c r="J5535" s="50">
        <f>IF(D5535="","",MIN(D5535,MAX(0,I5535-F5535)))</f>
        <v/>
      </c>
      <c r="K5535" s="50">
        <f>IF(D5535="","",MAX(0,D5535+F5535-I5535))</f>
        <v/>
      </c>
      <c r="L5535" s="23">
        <f>IF(D5535="","",IF(D5535&lt;=0,"",1+COUNTIFS($D$5506:$D$5605,"&gt;0",$E$5506:$E$5605,"&gt;"&amp;E5535)))</f>
        <v/>
      </c>
      <c r="M5535" s="23">
        <f>IF(D5535="","",IF(AND(K5535&gt;0,L5535=1),"Yes","No"))</f>
        <v/>
      </c>
      <c r="N5535" s="50">
        <f>IF(D5535="","",N5435+F5535)</f>
        <v/>
      </c>
      <c r="O5535" s="49">
        <f>IF(D5535="","",IF(AND(K5535=0,K5435&gt;0),C5535,""))</f>
        <v/>
      </c>
    </row>
    <row r="5536">
      <c r="A5536" s="47">
        <f>IF(B5536="","",DATE(YEAR('Debt Inputs'!$E$2),MONTH('Debt Inputs'!$E$2)+55,1))</f>
        <v/>
      </c>
      <c r="B5536" s="18">
        <f>IF('Debt Inputs'!A36="","",'Debt Inputs'!A36)</f>
        <v/>
      </c>
      <c r="C5536" s="19">
        <f>IF(B5536="","",IFERROR(VLOOKUP(B5536,'Debt Inputs'!$A$6:$M$105,2,FALSE),""))</f>
        <v/>
      </c>
      <c r="D5536" s="48">
        <f>IF(B5536="","",K5436)</f>
        <v/>
      </c>
      <c r="E5536" s="21">
        <f>IF(B5536="","",IFERROR(VLOOKUP(B5536,'Debt Inputs'!$A$6:$M$105,5,FALSE),0))</f>
        <v/>
      </c>
      <c r="F5536" s="48">
        <f>IF(D5536="","",IFERROR(D5536*E5536/12,0))</f>
        <v/>
      </c>
      <c r="G5536" s="48">
        <f>IF(D5536="","",MIN(IFERROR(VLOOKUP(B5536,'Debt Inputs'!$A$6:$M$105,7,FALSE),0),D5536+F5536))</f>
        <v/>
      </c>
      <c r="H5536" s="48">
        <f>IF(D5536="","",IF(L5536=1,MAX(0,'Debt Inputs'!$B$2-SUM($G$5506:$G$5605)),0))</f>
        <v/>
      </c>
      <c r="I5536" s="48">
        <f>IF(D5536="","",MIN(D5536+F5536,G5536+H5536))</f>
        <v/>
      </c>
      <c r="J5536" s="48">
        <f>IF(D5536="","",MIN(D5536,MAX(0,I5536-F5536)))</f>
        <v/>
      </c>
      <c r="K5536" s="48">
        <f>IF(D5536="","",MAX(0,D5536+F5536-I5536))</f>
        <v/>
      </c>
      <c r="L5536" s="18">
        <f>IF(D5536="","",IF(D5536&lt;=0,"",1+COUNTIFS($D$5506:$D$5605,"&gt;0",$E$5506:$E$5605,"&gt;"&amp;E5536)))</f>
        <v/>
      </c>
      <c r="M5536" s="18">
        <f>IF(D5536="","",IF(AND(K5536&gt;0,L5536=1),"Yes","No"))</f>
        <v/>
      </c>
      <c r="N5536" s="48">
        <f>IF(D5536="","",N5436+F5536)</f>
        <v/>
      </c>
      <c r="O5536" s="47">
        <f>IF(D5536="","",IF(AND(K5536=0,K5436&gt;0),C5536,""))</f>
        <v/>
      </c>
    </row>
    <row r="5537">
      <c r="A5537" s="49">
        <f>IF(B5537="","",DATE(YEAR('Debt Inputs'!$E$2),MONTH('Debt Inputs'!$E$2)+55,1))</f>
        <v/>
      </c>
      <c r="B5537" s="23">
        <f>IF('Debt Inputs'!A37="","",'Debt Inputs'!A37)</f>
        <v/>
      </c>
      <c r="C5537" s="24">
        <f>IF(B5537="","",IFERROR(VLOOKUP(B5537,'Debt Inputs'!$A$6:$M$105,2,FALSE),""))</f>
        <v/>
      </c>
      <c r="D5537" s="50">
        <f>IF(B5537="","",K5437)</f>
        <v/>
      </c>
      <c r="E5537" s="26">
        <f>IF(B5537="","",IFERROR(VLOOKUP(B5537,'Debt Inputs'!$A$6:$M$105,5,FALSE),0))</f>
        <v/>
      </c>
      <c r="F5537" s="50">
        <f>IF(D5537="","",IFERROR(D5537*E5537/12,0))</f>
        <v/>
      </c>
      <c r="G5537" s="50">
        <f>IF(D5537="","",MIN(IFERROR(VLOOKUP(B5537,'Debt Inputs'!$A$6:$M$105,7,FALSE),0),D5537+F5537))</f>
        <v/>
      </c>
      <c r="H5537" s="50">
        <f>IF(D5537="","",IF(L5537=1,MAX(0,'Debt Inputs'!$B$2-SUM($G$5506:$G$5605)),0))</f>
        <v/>
      </c>
      <c r="I5537" s="50">
        <f>IF(D5537="","",MIN(D5537+F5537,G5537+H5537))</f>
        <v/>
      </c>
      <c r="J5537" s="50">
        <f>IF(D5537="","",MIN(D5537,MAX(0,I5537-F5537)))</f>
        <v/>
      </c>
      <c r="K5537" s="50">
        <f>IF(D5537="","",MAX(0,D5537+F5537-I5537))</f>
        <v/>
      </c>
      <c r="L5537" s="23">
        <f>IF(D5537="","",IF(D5537&lt;=0,"",1+COUNTIFS($D$5506:$D$5605,"&gt;0",$E$5506:$E$5605,"&gt;"&amp;E5537)))</f>
        <v/>
      </c>
      <c r="M5537" s="23">
        <f>IF(D5537="","",IF(AND(K5537&gt;0,L5537=1),"Yes","No"))</f>
        <v/>
      </c>
      <c r="N5537" s="50">
        <f>IF(D5537="","",N5437+F5537)</f>
        <v/>
      </c>
      <c r="O5537" s="49">
        <f>IF(D5537="","",IF(AND(K5537=0,K5437&gt;0),C5537,""))</f>
        <v/>
      </c>
    </row>
    <row r="5538">
      <c r="A5538" s="47">
        <f>IF(B5538="","",DATE(YEAR('Debt Inputs'!$E$2),MONTH('Debt Inputs'!$E$2)+55,1))</f>
        <v/>
      </c>
      <c r="B5538" s="18">
        <f>IF('Debt Inputs'!A38="","",'Debt Inputs'!A38)</f>
        <v/>
      </c>
      <c r="C5538" s="19">
        <f>IF(B5538="","",IFERROR(VLOOKUP(B5538,'Debt Inputs'!$A$6:$M$105,2,FALSE),""))</f>
        <v/>
      </c>
      <c r="D5538" s="48">
        <f>IF(B5538="","",K5438)</f>
        <v/>
      </c>
      <c r="E5538" s="21">
        <f>IF(B5538="","",IFERROR(VLOOKUP(B5538,'Debt Inputs'!$A$6:$M$105,5,FALSE),0))</f>
        <v/>
      </c>
      <c r="F5538" s="48">
        <f>IF(D5538="","",IFERROR(D5538*E5538/12,0))</f>
        <v/>
      </c>
      <c r="G5538" s="48">
        <f>IF(D5538="","",MIN(IFERROR(VLOOKUP(B5538,'Debt Inputs'!$A$6:$M$105,7,FALSE),0),D5538+F5538))</f>
        <v/>
      </c>
      <c r="H5538" s="48">
        <f>IF(D5538="","",IF(L5538=1,MAX(0,'Debt Inputs'!$B$2-SUM($G$5506:$G$5605)),0))</f>
        <v/>
      </c>
      <c r="I5538" s="48">
        <f>IF(D5538="","",MIN(D5538+F5538,G5538+H5538))</f>
        <v/>
      </c>
      <c r="J5538" s="48">
        <f>IF(D5538="","",MIN(D5538,MAX(0,I5538-F5538)))</f>
        <v/>
      </c>
      <c r="K5538" s="48">
        <f>IF(D5538="","",MAX(0,D5538+F5538-I5538))</f>
        <v/>
      </c>
      <c r="L5538" s="18">
        <f>IF(D5538="","",IF(D5538&lt;=0,"",1+COUNTIFS($D$5506:$D$5605,"&gt;0",$E$5506:$E$5605,"&gt;"&amp;E5538)))</f>
        <v/>
      </c>
      <c r="M5538" s="18">
        <f>IF(D5538="","",IF(AND(K5538&gt;0,L5538=1),"Yes","No"))</f>
        <v/>
      </c>
      <c r="N5538" s="48">
        <f>IF(D5538="","",N5438+F5538)</f>
        <v/>
      </c>
      <c r="O5538" s="47">
        <f>IF(D5538="","",IF(AND(K5538=0,K5438&gt;0),C5538,""))</f>
        <v/>
      </c>
    </row>
    <row r="5539">
      <c r="A5539" s="49">
        <f>IF(B5539="","",DATE(YEAR('Debt Inputs'!$E$2),MONTH('Debt Inputs'!$E$2)+55,1))</f>
        <v/>
      </c>
      <c r="B5539" s="23">
        <f>IF('Debt Inputs'!A39="","",'Debt Inputs'!A39)</f>
        <v/>
      </c>
      <c r="C5539" s="24">
        <f>IF(B5539="","",IFERROR(VLOOKUP(B5539,'Debt Inputs'!$A$6:$M$105,2,FALSE),""))</f>
        <v/>
      </c>
      <c r="D5539" s="50">
        <f>IF(B5539="","",K5439)</f>
        <v/>
      </c>
      <c r="E5539" s="26">
        <f>IF(B5539="","",IFERROR(VLOOKUP(B5539,'Debt Inputs'!$A$6:$M$105,5,FALSE),0))</f>
        <v/>
      </c>
      <c r="F5539" s="50">
        <f>IF(D5539="","",IFERROR(D5539*E5539/12,0))</f>
        <v/>
      </c>
      <c r="G5539" s="50">
        <f>IF(D5539="","",MIN(IFERROR(VLOOKUP(B5539,'Debt Inputs'!$A$6:$M$105,7,FALSE),0),D5539+F5539))</f>
        <v/>
      </c>
      <c r="H5539" s="50">
        <f>IF(D5539="","",IF(L5539=1,MAX(0,'Debt Inputs'!$B$2-SUM($G$5506:$G$5605)),0))</f>
        <v/>
      </c>
      <c r="I5539" s="50">
        <f>IF(D5539="","",MIN(D5539+F5539,G5539+H5539))</f>
        <v/>
      </c>
      <c r="J5539" s="50">
        <f>IF(D5539="","",MIN(D5539,MAX(0,I5539-F5539)))</f>
        <v/>
      </c>
      <c r="K5539" s="50">
        <f>IF(D5539="","",MAX(0,D5539+F5539-I5539))</f>
        <v/>
      </c>
      <c r="L5539" s="23">
        <f>IF(D5539="","",IF(D5539&lt;=0,"",1+COUNTIFS($D$5506:$D$5605,"&gt;0",$E$5506:$E$5605,"&gt;"&amp;E5539)))</f>
        <v/>
      </c>
      <c r="M5539" s="23">
        <f>IF(D5539="","",IF(AND(K5539&gt;0,L5539=1),"Yes","No"))</f>
        <v/>
      </c>
      <c r="N5539" s="50">
        <f>IF(D5539="","",N5439+F5539)</f>
        <v/>
      </c>
      <c r="O5539" s="49">
        <f>IF(D5539="","",IF(AND(K5539=0,K5439&gt;0),C5539,""))</f>
        <v/>
      </c>
    </row>
    <row r="5540">
      <c r="A5540" s="47">
        <f>IF(B5540="","",DATE(YEAR('Debt Inputs'!$E$2),MONTH('Debt Inputs'!$E$2)+55,1))</f>
        <v/>
      </c>
      <c r="B5540" s="18">
        <f>IF('Debt Inputs'!A40="","",'Debt Inputs'!A40)</f>
        <v/>
      </c>
      <c r="C5540" s="19">
        <f>IF(B5540="","",IFERROR(VLOOKUP(B5540,'Debt Inputs'!$A$6:$M$105,2,FALSE),""))</f>
        <v/>
      </c>
      <c r="D5540" s="48">
        <f>IF(B5540="","",K5440)</f>
        <v/>
      </c>
      <c r="E5540" s="21">
        <f>IF(B5540="","",IFERROR(VLOOKUP(B5540,'Debt Inputs'!$A$6:$M$105,5,FALSE),0))</f>
        <v/>
      </c>
      <c r="F5540" s="48">
        <f>IF(D5540="","",IFERROR(D5540*E5540/12,0))</f>
        <v/>
      </c>
      <c r="G5540" s="48">
        <f>IF(D5540="","",MIN(IFERROR(VLOOKUP(B5540,'Debt Inputs'!$A$6:$M$105,7,FALSE),0),D5540+F5540))</f>
        <v/>
      </c>
      <c r="H5540" s="48">
        <f>IF(D5540="","",IF(L5540=1,MAX(0,'Debt Inputs'!$B$2-SUM($G$5506:$G$5605)),0))</f>
        <v/>
      </c>
      <c r="I5540" s="48">
        <f>IF(D5540="","",MIN(D5540+F5540,G5540+H5540))</f>
        <v/>
      </c>
      <c r="J5540" s="48">
        <f>IF(D5540="","",MIN(D5540,MAX(0,I5540-F5540)))</f>
        <v/>
      </c>
      <c r="K5540" s="48">
        <f>IF(D5540="","",MAX(0,D5540+F5540-I5540))</f>
        <v/>
      </c>
      <c r="L5540" s="18">
        <f>IF(D5540="","",IF(D5540&lt;=0,"",1+COUNTIFS($D$5506:$D$5605,"&gt;0",$E$5506:$E$5605,"&gt;"&amp;E5540)))</f>
        <v/>
      </c>
      <c r="M5540" s="18">
        <f>IF(D5540="","",IF(AND(K5540&gt;0,L5540=1),"Yes","No"))</f>
        <v/>
      </c>
      <c r="N5540" s="48">
        <f>IF(D5540="","",N5440+F5540)</f>
        <v/>
      </c>
      <c r="O5540" s="47">
        <f>IF(D5540="","",IF(AND(K5540=0,K5440&gt;0),C5540,""))</f>
        <v/>
      </c>
    </row>
    <row r="5541">
      <c r="A5541" s="49">
        <f>IF(B5541="","",DATE(YEAR('Debt Inputs'!$E$2),MONTH('Debt Inputs'!$E$2)+55,1))</f>
        <v/>
      </c>
      <c r="B5541" s="23">
        <f>IF('Debt Inputs'!A41="","",'Debt Inputs'!A41)</f>
        <v/>
      </c>
      <c r="C5541" s="24">
        <f>IF(B5541="","",IFERROR(VLOOKUP(B5541,'Debt Inputs'!$A$6:$M$105,2,FALSE),""))</f>
        <v/>
      </c>
      <c r="D5541" s="50">
        <f>IF(B5541="","",K5441)</f>
        <v/>
      </c>
      <c r="E5541" s="26">
        <f>IF(B5541="","",IFERROR(VLOOKUP(B5541,'Debt Inputs'!$A$6:$M$105,5,FALSE),0))</f>
        <v/>
      </c>
      <c r="F5541" s="50">
        <f>IF(D5541="","",IFERROR(D5541*E5541/12,0))</f>
        <v/>
      </c>
      <c r="G5541" s="50">
        <f>IF(D5541="","",MIN(IFERROR(VLOOKUP(B5541,'Debt Inputs'!$A$6:$M$105,7,FALSE),0),D5541+F5541))</f>
        <v/>
      </c>
      <c r="H5541" s="50">
        <f>IF(D5541="","",IF(L5541=1,MAX(0,'Debt Inputs'!$B$2-SUM($G$5506:$G$5605)),0))</f>
        <v/>
      </c>
      <c r="I5541" s="50">
        <f>IF(D5541="","",MIN(D5541+F5541,G5541+H5541))</f>
        <v/>
      </c>
      <c r="J5541" s="50">
        <f>IF(D5541="","",MIN(D5541,MAX(0,I5541-F5541)))</f>
        <v/>
      </c>
      <c r="K5541" s="50">
        <f>IF(D5541="","",MAX(0,D5541+F5541-I5541))</f>
        <v/>
      </c>
      <c r="L5541" s="23">
        <f>IF(D5541="","",IF(D5541&lt;=0,"",1+COUNTIFS($D$5506:$D$5605,"&gt;0",$E$5506:$E$5605,"&gt;"&amp;E5541)))</f>
        <v/>
      </c>
      <c r="M5541" s="23">
        <f>IF(D5541="","",IF(AND(K5541&gt;0,L5541=1),"Yes","No"))</f>
        <v/>
      </c>
      <c r="N5541" s="50">
        <f>IF(D5541="","",N5441+F5541)</f>
        <v/>
      </c>
      <c r="O5541" s="49">
        <f>IF(D5541="","",IF(AND(K5541=0,K5441&gt;0),C5541,""))</f>
        <v/>
      </c>
    </row>
    <row r="5542">
      <c r="A5542" s="47">
        <f>IF(B5542="","",DATE(YEAR('Debt Inputs'!$E$2),MONTH('Debt Inputs'!$E$2)+55,1))</f>
        <v/>
      </c>
      <c r="B5542" s="18">
        <f>IF('Debt Inputs'!A42="","",'Debt Inputs'!A42)</f>
        <v/>
      </c>
      <c r="C5542" s="19">
        <f>IF(B5542="","",IFERROR(VLOOKUP(B5542,'Debt Inputs'!$A$6:$M$105,2,FALSE),""))</f>
        <v/>
      </c>
      <c r="D5542" s="48">
        <f>IF(B5542="","",K5442)</f>
        <v/>
      </c>
      <c r="E5542" s="21">
        <f>IF(B5542="","",IFERROR(VLOOKUP(B5542,'Debt Inputs'!$A$6:$M$105,5,FALSE),0))</f>
        <v/>
      </c>
      <c r="F5542" s="48">
        <f>IF(D5542="","",IFERROR(D5542*E5542/12,0))</f>
        <v/>
      </c>
      <c r="G5542" s="48">
        <f>IF(D5542="","",MIN(IFERROR(VLOOKUP(B5542,'Debt Inputs'!$A$6:$M$105,7,FALSE),0),D5542+F5542))</f>
        <v/>
      </c>
      <c r="H5542" s="48">
        <f>IF(D5542="","",IF(L5542=1,MAX(0,'Debt Inputs'!$B$2-SUM($G$5506:$G$5605)),0))</f>
        <v/>
      </c>
      <c r="I5542" s="48">
        <f>IF(D5542="","",MIN(D5542+F5542,G5542+H5542))</f>
        <v/>
      </c>
      <c r="J5542" s="48">
        <f>IF(D5542="","",MIN(D5542,MAX(0,I5542-F5542)))</f>
        <v/>
      </c>
      <c r="K5542" s="48">
        <f>IF(D5542="","",MAX(0,D5542+F5542-I5542))</f>
        <v/>
      </c>
      <c r="L5542" s="18">
        <f>IF(D5542="","",IF(D5542&lt;=0,"",1+COUNTIFS($D$5506:$D$5605,"&gt;0",$E$5506:$E$5605,"&gt;"&amp;E5542)))</f>
        <v/>
      </c>
      <c r="M5542" s="18">
        <f>IF(D5542="","",IF(AND(K5542&gt;0,L5542=1),"Yes","No"))</f>
        <v/>
      </c>
      <c r="N5542" s="48">
        <f>IF(D5542="","",N5442+F5542)</f>
        <v/>
      </c>
      <c r="O5542" s="47">
        <f>IF(D5542="","",IF(AND(K5542=0,K5442&gt;0),C5542,""))</f>
        <v/>
      </c>
    </row>
    <row r="5543">
      <c r="A5543" s="49">
        <f>IF(B5543="","",DATE(YEAR('Debt Inputs'!$E$2),MONTH('Debt Inputs'!$E$2)+55,1))</f>
        <v/>
      </c>
      <c r="B5543" s="23">
        <f>IF('Debt Inputs'!A43="","",'Debt Inputs'!A43)</f>
        <v/>
      </c>
      <c r="C5543" s="24">
        <f>IF(B5543="","",IFERROR(VLOOKUP(B5543,'Debt Inputs'!$A$6:$M$105,2,FALSE),""))</f>
        <v/>
      </c>
      <c r="D5543" s="50">
        <f>IF(B5543="","",K5443)</f>
        <v/>
      </c>
      <c r="E5543" s="26">
        <f>IF(B5543="","",IFERROR(VLOOKUP(B5543,'Debt Inputs'!$A$6:$M$105,5,FALSE),0))</f>
        <v/>
      </c>
      <c r="F5543" s="50">
        <f>IF(D5543="","",IFERROR(D5543*E5543/12,0))</f>
        <v/>
      </c>
      <c r="G5543" s="50">
        <f>IF(D5543="","",MIN(IFERROR(VLOOKUP(B5543,'Debt Inputs'!$A$6:$M$105,7,FALSE),0),D5543+F5543))</f>
        <v/>
      </c>
      <c r="H5543" s="50">
        <f>IF(D5543="","",IF(L5543=1,MAX(0,'Debt Inputs'!$B$2-SUM($G$5506:$G$5605)),0))</f>
        <v/>
      </c>
      <c r="I5543" s="50">
        <f>IF(D5543="","",MIN(D5543+F5543,G5543+H5543))</f>
        <v/>
      </c>
      <c r="J5543" s="50">
        <f>IF(D5543="","",MIN(D5543,MAX(0,I5543-F5543)))</f>
        <v/>
      </c>
      <c r="K5543" s="50">
        <f>IF(D5543="","",MAX(0,D5543+F5543-I5543))</f>
        <v/>
      </c>
      <c r="L5543" s="23">
        <f>IF(D5543="","",IF(D5543&lt;=0,"",1+COUNTIFS($D$5506:$D$5605,"&gt;0",$E$5506:$E$5605,"&gt;"&amp;E5543)))</f>
        <v/>
      </c>
      <c r="M5543" s="23">
        <f>IF(D5543="","",IF(AND(K5543&gt;0,L5543=1),"Yes","No"))</f>
        <v/>
      </c>
      <c r="N5543" s="50">
        <f>IF(D5543="","",N5443+F5543)</f>
        <v/>
      </c>
      <c r="O5543" s="49">
        <f>IF(D5543="","",IF(AND(K5543=0,K5443&gt;0),C5543,""))</f>
        <v/>
      </c>
    </row>
    <row r="5544">
      <c r="A5544" s="47">
        <f>IF(B5544="","",DATE(YEAR('Debt Inputs'!$E$2),MONTH('Debt Inputs'!$E$2)+55,1))</f>
        <v/>
      </c>
      <c r="B5544" s="18">
        <f>IF('Debt Inputs'!A44="","",'Debt Inputs'!A44)</f>
        <v/>
      </c>
      <c r="C5544" s="19">
        <f>IF(B5544="","",IFERROR(VLOOKUP(B5544,'Debt Inputs'!$A$6:$M$105,2,FALSE),""))</f>
        <v/>
      </c>
      <c r="D5544" s="48">
        <f>IF(B5544="","",K5444)</f>
        <v/>
      </c>
      <c r="E5544" s="21">
        <f>IF(B5544="","",IFERROR(VLOOKUP(B5544,'Debt Inputs'!$A$6:$M$105,5,FALSE),0))</f>
        <v/>
      </c>
      <c r="F5544" s="48">
        <f>IF(D5544="","",IFERROR(D5544*E5544/12,0))</f>
        <v/>
      </c>
      <c r="G5544" s="48">
        <f>IF(D5544="","",MIN(IFERROR(VLOOKUP(B5544,'Debt Inputs'!$A$6:$M$105,7,FALSE),0),D5544+F5544))</f>
        <v/>
      </c>
      <c r="H5544" s="48">
        <f>IF(D5544="","",IF(L5544=1,MAX(0,'Debt Inputs'!$B$2-SUM($G$5506:$G$5605)),0))</f>
        <v/>
      </c>
      <c r="I5544" s="48">
        <f>IF(D5544="","",MIN(D5544+F5544,G5544+H5544))</f>
        <v/>
      </c>
      <c r="J5544" s="48">
        <f>IF(D5544="","",MIN(D5544,MAX(0,I5544-F5544)))</f>
        <v/>
      </c>
      <c r="K5544" s="48">
        <f>IF(D5544="","",MAX(0,D5544+F5544-I5544))</f>
        <v/>
      </c>
      <c r="L5544" s="18">
        <f>IF(D5544="","",IF(D5544&lt;=0,"",1+COUNTIFS($D$5506:$D$5605,"&gt;0",$E$5506:$E$5605,"&gt;"&amp;E5544)))</f>
        <v/>
      </c>
      <c r="M5544" s="18">
        <f>IF(D5544="","",IF(AND(K5544&gt;0,L5544=1),"Yes","No"))</f>
        <v/>
      </c>
      <c r="N5544" s="48">
        <f>IF(D5544="","",N5444+F5544)</f>
        <v/>
      </c>
      <c r="O5544" s="47">
        <f>IF(D5544="","",IF(AND(K5544=0,K5444&gt;0),C5544,""))</f>
        <v/>
      </c>
    </row>
    <row r="5545">
      <c r="A5545" s="49">
        <f>IF(B5545="","",DATE(YEAR('Debt Inputs'!$E$2),MONTH('Debt Inputs'!$E$2)+55,1))</f>
        <v/>
      </c>
      <c r="B5545" s="23">
        <f>IF('Debt Inputs'!A45="","",'Debt Inputs'!A45)</f>
        <v/>
      </c>
      <c r="C5545" s="24">
        <f>IF(B5545="","",IFERROR(VLOOKUP(B5545,'Debt Inputs'!$A$6:$M$105,2,FALSE),""))</f>
        <v/>
      </c>
      <c r="D5545" s="50">
        <f>IF(B5545="","",K5445)</f>
        <v/>
      </c>
      <c r="E5545" s="26">
        <f>IF(B5545="","",IFERROR(VLOOKUP(B5545,'Debt Inputs'!$A$6:$M$105,5,FALSE),0))</f>
        <v/>
      </c>
      <c r="F5545" s="50">
        <f>IF(D5545="","",IFERROR(D5545*E5545/12,0))</f>
        <v/>
      </c>
      <c r="G5545" s="50">
        <f>IF(D5545="","",MIN(IFERROR(VLOOKUP(B5545,'Debt Inputs'!$A$6:$M$105,7,FALSE),0),D5545+F5545))</f>
        <v/>
      </c>
      <c r="H5545" s="50">
        <f>IF(D5545="","",IF(L5545=1,MAX(0,'Debt Inputs'!$B$2-SUM($G$5506:$G$5605)),0))</f>
        <v/>
      </c>
      <c r="I5545" s="50">
        <f>IF(D5545="","",MIN(D5545+F5545,G5545+H5545))</f>
        <v/>
      </c>
      <c r="J5545" s="50">
        <f>IF(D5545="","",MIN(D5545,MAX(0,I5545-F5545)))</f>
        <v/>
      </c>
      <c r="K5545" s="50">
        <f>IF(D5545="","",MAX(0,D5545+F5545-I5545))</f>
        <v/>
      </c>
      <c r="L5545" s="23">
        <f>IF(D5545="","",IF(D5545&lt;=0,"",1+COUNTIFS($D$5506:$D$5605,"&gt;0",$E$5506:$E$5605,"&gt;"&amp;E5545)))</f>
        <v/>
      </c>
      <c r="M5545" s="23">
        <f>IF(D5545="","",IF(AND(K5545&gt;0,L5545=1),"Yes","No"))</f>
        <v/>
      </c>
      <c r="N5545" s="50">
        <f>IF(D5545="","",N5445+F5545)</f>
        <v/>
      </c>
      <c r="O5545" s="49">
        <f>IF(D5545="","",IF(AND(K5545=0,K5445&gt;0),C5545,""))</f>
        <v/>
      </c>
    </row>
    <row r="5546">
      <c r="A5546" s="47">
        <f>IF(B5546="","",DATE(YEAR('Debt Inputs'!$E$2),MONTH('Debt Inputs'!$E$2)+55,1))</f>
        <v/>
      </c>
      <c r="B5546" s="18">
        <f>IF('Debt Inputs'!A46="","",'Debt Inputs'!A46)</f>
        <v/>
      </c>
      <c r="C5546" s="19">
        <f>IF(B5546="","",IFERROR(VLOOKUP(B5546,'Debt Inputs'!$A$6:$M$105,2,FALSE),""))</f>
        <v/>
      </c>
      <c r="D5546" s="48">
        <f>IF(B5546="","",K5446)</f>
        <v/>
      </c>
      <c r="E5546" s="21">
        <f>IF(B5546="","",IFERROR(VLOOKUP(B5546,'Debt Inputs'!$A$6:$M$105,5,FALSE),0))</f>
        <v/>
      </c>
      <c r="F5546" s="48">
        <f>IF(D5546="","",IFERROR(D5546*E5546/12,0))</f>
        <v/>
      </c>
      <c r="G5546" s="48">
        <f>IF(D5546="","",MIN(IFERROR(VLOOKUP(B5546,'Debt Inputs'!$A$6:$M$105,7,FALSE),0),D5546+F5546))</f>
        <v/>
      </c>
      <c r="H5546" s="48">
        <f>IF(D5546="","",IF(L5546=1,MAX(0,'Debt Inputs'!$B$2-SUM($G$5506:$G$5605)),0))</f>
        <v/>
      </c>
      <c r="I5546" s="48">
        <f>IF(D5546="","",MIN(D5546+F5546,G5546+H5546))</f>
        <v/>
      </c>
      <c r="J5546" s="48">
        <f>IF(D5546="","",MIN(D5546,MAX(0,I5546-F5546)))</f>
        <v/>
      </c>
      <c r="K5546" s="48">
        <f>IF(D5546="","",MAX(0,D5546+F5546-I5546))</f>
        <v/>
      </c>
      <c r="L5546" s="18">
        <f>IF(D5546="","",IF(D5546&lt;=0,"",1+COUNTIFS($D$5506:$D$5605,"&gt;0",$E$5506:$E$5605,"&gt;"&amp;E5546)))</f>
        <v/>
      </c>
      <c r="M5546" s="18">
        <f>IF(D5546="","",IF(AND(K5546&gt;0,L5546=1),"Yes","No"))</f>
        <v/>
      </c>
      <c r="N5546" s="48">
        <f>IF(D5546="","",N5446+F5546)</f>
        <v/>
      </c>
      <c r="O5546" s="47">
        <f>IF(D5546="","",IF(AND(K5546=0,K5446&gt;0),C5546,""))</f>
        <v/>
      </c>
    </row>
    <row r="5547">
      <c r="A5547" s="49">
        <f>IF(B5547="","",DATE(YEAR('Debt Inputs'!$E$2),MONTH('Debt Inputs'!$E$2)+55,1))</f>
        <v/>
      </c>
      <c r="B5547" s="23">
        <f>IF('Debt Inputs'!A47="","",'Debt Inputs'!A47)</f>
        <v/>
      </c>
      <c r="C5547" s="24">
        <f>IF(B5547="","",IFERROR(VLOOKUP(B5547,'Debt Inputs'!$A$6:$M$105,2,FALSE),""))</f>
        <v/>
      </c>
      <c r="D5547" s="50">
        <f>IF(B5547="","",K5447)</f>
        <v/>
      </c>
      <c r="E5547" s="26">
        <f>IF(B5547="","",IFERROR(VLOOKUP(B5547,'Debt Inputs'!$A$6:$M$105,5,FALSE),0))</f>
        <v/>
      </c>
      <c r="F5547" s="50">
        <f>IF(D5547="","",IFERROR(D5547*E5547/12,0))</f>
        <v/>
      </c>
      <c r="G5547" s="50">
        <f>IF(D5547="","",MIN(IFERROR(VLOOKUP(B5547,'Debt Inputs'!$A$6:$M$105,7,FALSE),0),D5547+F5547))</f>
        <v/>
      </c>
      <c r="H5547" s="50">
        <f>IF(D5547="","",IF(L5547=1,MAX(0,'Debt Inputs'!$B$2-SUM($G$5506:$G$5605)),0))</f>
        <v/>
      </c>
      <c r="I5547" s="50">
        <f>IF(D5547="","",MIN(D5547+F5547,G5547+H5547))</f>
        <v/>
      </c>
      <c r="J5547" s="50">
        <f>IF(D5547="","",MIN(D5547,MAX(0,I5547-F5547)))</f>
        <v/>
      </c>
      <c r="K5547" s="50">
        <f>IF(D5547="","",MAX(0,D5547+F5547-I5547))</f>
        <v/>
      </c>
      <c r="L5547" s="23">
        <f>IF(D5547="","",IF(D5547&lt;=0,"",1+COUNTIFS($D$5506:$D$5605,"&gt;0",$E$5506:$E$5605,"&gt;"&amp;E5547)))</f>
        <v/>
      </c>
      <c r="M5547" s="23">
        <f>IF(D5547="","",IF(AND(K5547&gt;0,L5547=1),"Yes","No"))</f>
        <v/>
      </c>
      <c r="N5547" s="50">
        <f>IF(D5547="","",N5447+F5547)</f>
        <v/>
      </c>
      <c r="O5547" s="49">
        <f>IF(D5547="","",IF(AND(K5547=0,K5447&gt;0),C5547,""))</f>
        <v/>
      </c>
    </row>
    <row r="5548">
      <c r="A5548" s="47">
        <f>IF(B5548="","",DATE(YEAR('Debt Inputs'!$E$2),MONTH('Debt Inputs'!$E$2)+55,1))</f>
        <v/>
      </c>
      <c r="B5548" s="18">
        <f>IF('Debt Inputs'!A48="","",'Debt Inputs'!A48)</f>
        <v/>
      </c>
      <c r="C5548" s="19">
        <f>IF(B5548="","",IFERROR(VLOOKUP(B5548,'Debt Inputs'!$A$6:$M$105,2,FALSE),""))</f>
        <v/>
      </c>
      <c r="D5548" s="48">
        <f>IF(B5548="","",K5448)</f>
        <v/>
      </c>
      <c r="E5548" s="21">
        <f>IF(B5548="","",IFERROR(VLOOKUP(B5548,'Debt Inputs'!$A$6:$M$105,5,FALSE),0))</f>
        <v/>
      </c>
      <c r="F5548" s="48">
        <f>IF(D5548="","",IFERROR(D5548*E5548/12,0))</f>
        <v/>
      </c>
      <c r="G5548" s="48">
        <f>IF(D5548="","",MIN(IFERROR(VLOOKUP(B5548,'Debt Inputs'!$A$6:$M$105,7,FALSE),0),D5548+F5548))</f>
        <v/>
      </c>
      <c r="H5548" s="48">
        <f>IF(D5548="","",IF(L5548=1,MAX(0,'Debt Inputs'!$B$2-SUM($G$5506:$G$5605)),0))</f>
        <v/>
      </c>
      <c r="I5548" s="48">
        <f>IF(D5548="","",MIN(D5548+F5548,G5548+H5548))</f>
        <v/>
      </c>
      <c r="J5548" s="48">
        <f>IF(D5548="","",MIN(D5548,MAX(0,I5548-F5548)))</f>
        <v/>
      </c>
      <c r="K5548" s="48">
        <f>IF(D5548="","",MAX(0,D5548+F5548-I5548))</f>
        <v/>
      </c>
      <c r="L5548" s="18">
        <f>IF(D5548="","",IF(D5548&lt;=0,"",1+COUNTIFS($D$5506:$D$5605,"&gt;0",$E$5506:$E$5605,"&gt;"&amp;E5548)))</f>
        <v/>
      </c>
      <c r="M5548" s="18">
        <f>IF(D5548="","",IF(AND(K5548&gt;0,L5548=1),"Yes","No"))</f>
        <v/>
      </c>
      <c r="N5548" s="48">
        <f>IF(D5548="","",N5448+F5548)</f>
        <v/>
      </c>
      <c r="O5548" s="47">
        <f>IF(D5548="","",IF(AND(K5548=0,K5448&gt;0),C5548,""))</f>
        <v/>
      </c>
    </row>
    <row r="5549">
      <c r="A5549" s="49">
        <f>IF(B5549="","",DATE(YEAR('Debt Inputs'!$E$2),MONTH('Debt Inputs'!$E$2)+55,1))</f>
        <v/>
      </c>
      <c r="B5549" s="23">
        <f>IF('Debt Inputs'!A49="","",'Debt Inputs'!A49)</f>
        <v/>
      </c>
      <c r="C5549" s="24">
        <f>IF(B5549="","",IFERROR(VLOOKUP(B5549,'Debt Inputs'!$A$6:$M$105,2,FALSE),""))</f>
        <v/>
      </c>
      <c r="D5549" s="50">
        <f>IF(B5549="","",K5449)</f>
        <v/>
      </c>
      <c r="E5549" s="26">
        <f>IF(B5549="","",IFERROR(VLOOKUP(B5549,'Debt Inputs'!$A$6:$M$105,5,FALSE),0))</f>
        <v/>
      </c>
      <c r="F5549" s="50">
        <f>IF(D5549="","",IFERROR(D5549*E5549/12,0))</f>
        <v/>
      </c>
      <c r="G5549" s="50">
        <f>IF(D5549="","",MIN(IFERROR(VLOOKUP(B5549,'Debt Inputs'!$A$6:$M$105,7,FALSE),0),D5549+F5549))</f>
        <v/>
      </c>
      <c r="H5549" s="50">
        <f>IF(D5549="","",IF(L5549=1,MAX(0,'Debt Inputs'!$B$2-SUM($G$5506:$G$5605)),0))</f>
        <v/>
      </c>
      <c r="I5549" s="50">
        <f>IF(D5549="","",MIN(D5549+F5549,G5549+H5549))</f>
        <v/>
      </c>
      <c r="J5549" s="50">
        <f>IF(D5549="","",MIN(D5549,MAX(0,I5549-F5549)))</f>
        <v/>
      </c>
      <c r="K5549" s="50">
        <f>IF(D5549="","",MAX(0,D5549+F5549-I5549))</f>
        <v/>
      </c>
      <c r="L5549" s="23">
        <f>IF(D5549="","",IF(D5549&lt;=0,"",1+COUNTIFS($D$5506:$D$5605,"&gt;0",$E$5506:$E$5605,"&gt;"&amp;E5549)))</f>
        <v/>
      </c>
      <c r="M5549" s="23">
        <f>IF(D5549="","",IF(AND(K5549&gt;0,L5549=1),"Yes","No"))</f>
        <v/>
      </c>
      <c r="N5549" s="50">
        <f>IF(D5549="","",N5449+F5549)</f>
        <v/>
      </c>
      <c r="O5549" s="49">
        <f>IF(D5549="","",IF(AND(K5549=0,K5449&gt;0),C5549,""))</f>
        <v/>
      </c>
    </row>
    <row r="5550">
      <c r="A5550" s="47">
        <f>IF(B5550="","",DATE(YEAR('Debt Inputs'!$E$2),MONTH('Debt Inputs'!$E$2)+55,1))</f>
        <v/>
      </c>
      <c r="B5550" s="18">
        <f>IF('Debt Inputs'!A50="","",'Debt Inputs'!A50)</f>
        <v/>
      </c>
      <c r="C5550" s="19">
        <f>IF(B5550="","",IFERROR(VLOOKUP(B5550,'Debt Inputs'!$A$6:$M$105,2,FALSE),""))</f>
        <v/>
      </c>
      <c r="D5550" s="48">
        <f>IF(B5550="","",K5450)</f>
        <v/>
      </c>
      <c r="E5550" s="21">
        <f>IF(B5550="","",IFERROR(VLOOKUP(B5550,'Debt Inputs'!$A$6:$M$105,5,FALSE),0))</f>
        <v/>
      </c>
      <c r="F5550" s="48">
        <f>IF(D5550="","",IFERROR(D5550*E5550/12,0))</f>
        <v/>
      </c>
      <c r="G5550" s="48">
        <f>IF(D5550="","",MIN(IFERROR(VLOOKUP(B5550,'Debt Inputs'!$A$6:$M$105,7,FALSE),0),D5550+F5550))</f>
        <v/>
      </c>
      <c r="H5550" s="48">
        <f>IF(D5550="","",IF(L5550=1,MAX(0,'Debt Inputs'!$B$2-SUM($G$5506:$G$5605)),0))</f>
        <v/>
      </c>
      <c r="I5550" s="48">
        <f>IF(D5550="","",MIN(D5550+F5550,G5550+H5550))</f>
        <v/>
      </c>
      <c r="J5550" s="48">
        <f>IF(D5550="","",MIN(D5550,MAX(0,I5550-F5550)))</f>
        <v/>
      </c>
      <c r="K5550" s="48">
        <f>IF(D5550="","",MAX(0,D5550+F5550-I5550))</f>
        <v/>
      </c>
      <c r="L5550" s="18">
        <f>IF(D5550="","",IF(D5550&lt;=0,"",1+COUNTIFS($D$5506:$D$5605,"&gt;0",$E$5506:$E$5605,"&gt;"&amp;E5550)))</f>
        <v/>
      </c>
      <c r="M5550" s="18">
        <f>IF(D5550="","",IF(AND(K5550&gt;0,L5550=1),"Yes","No"))</f>
        <v/>
      </c>
      <c r="N5550" s="48">
        <f>IF(D5550="","",N5450+F5550)</f>
        <v/>
      </c>
      <c r="O5550" s="47">
        <f>IF(D5550="","",IF(AND(K5550=0,K5450&gt;0),C5550,""))</f>
        <v/>
      </c>
    </row>
    <row r="5551">
      <c r="A5551" s="49">
        <f>IF(B5551="","",DATE(YEAR('Debt Inputs'!$E$2),MONTH('Debt Inputs'!$E$2)+55,1))</f>
        <v/>
      </c>
      <c r="B5551" s="23">
        <f>IF('Debt Inputs'!A51="","",'Debt Inputs'!A51)</f>
        <v/>
      </c>
      <c r="C5551" s="24">
        <f>IF(B5551="","",IFERROR(VLOOKUP(B5551,'Debt Inputs'!$A$6:$M$105,2,FALSE),""))</f>
        <v/>
      </c>
      <c r="D5551" s="50">
        <f>IF(B5551="","",K5451)</f>
        <v/>
      </c>
      <c r="E5551" s="26">
        <f>IF(B5551="","",IFERROR(VLOOKUP(B5551,'Debt Inputs'!$A$6:$M$105,5,FALSE),0))</f>
        <v/>
      </c>
      <c r="F5551" s="50">
        <f>IF(D5551="","",IFERROR(D5551*E5551/12,0))</f>
        <v/>
      </c>
      <c r="G5551" s="50">
        <f>IF(D5551="","",MIN(IFERROR(VLOOKUP(B5551,'Debt Inputs'!$A$6:$M$105,7,FALSE),0),D5551+F5551))</f>
        <v/>
      </c>
      <c r="H5551" s="50">
        <f>IF(D5551="","",IF(L5551=1,MAX(0,'Debt Inputs'!$B$2-SUM($G$5506:$G$5605)),0))</f>
        <v/>
      </c>
      <c r="I5551" s="50">
        <f>IF(D5551="","",MIN(D5551+F5551,G5551+H5551))</f>
        <v/>
      </c>
      <c r="J5551" s="50">
        <f>IF(D5551="","",MIN(D5551,MAX(0,I5551-F5551)))</f>
        <v/>
      </c>
      <c r="K5551" s="50">
        <f>IF(D5551="","",MAX(0,D5551+F5551-I5551))</f>
        <v/>
      </c>
      <c r="L5551" s="23">
        <f>IF(D5551="","",IF(D5551&lt;=0,"",1+COUNTIFS($D$5506:$D$5605,"&gt;0",$E$5506:$E$5605,"&gt;"&amp;E5551)))</f>
        <v/>
      </c>
      <c r="M5551" s="23">
        <f>IF(D5551="","",IF(AND(K5551&gt;0,L5551=1),"Yes","No"))</f>
        <v/>
      </c>
      <c r="N5551" s="50">
        <f>IF(D5551="","",N5451+F5551)</f>
        <v/>
      </c>
      <c r="O5551" s="49">
        <f>IF(D5551="","",IF(AND(K5551=0,K5451&gt;0),C5551,""))</f>
        <v/>
      </c>
    </row>
    <row r="5552">
      <c r="A5552" s="47">
        <f>IF(B5552="","",DATE(YEAR('Debt Inputs'!$E$2),MONTH('Debt Inputs'!$E$2)+55,1))</f>
        <v/>
      </c>
      <c r="B5552" s="18">
        <f>IF('Debt Inputs'!A52="","",'Debt Inputs'!A52)</f>
        <v/>
      </c>
      <c r="C5552" s="19">
        <f>IF(B5552="","",IFERROR(VLOOKUP(B5552,'Debt Inputs'!$A$6:$M$105,2,FALSE),""))</f>
        <v/>
      </c>
      <c r="D5552" s="48">
        <f>IF(B5552="","",K5452)</f>
        <v/>
      </c>
      <c r="E5552" s="21">
        <f>IF(B5552="","",IFERROR(VLOOKUP(B5552,'Debt Inputs'!$A$6:$M$105,5,FALSE),0))</f>
        <v/>
      </c>
      <c r="F5552" s="48">
        <f>IF(D5552="","",IFERROR(D5552*E5552/12,0))</f>
        <v/>
      </c>
      <c r="G5552" s="48">
        <f>IF(D5552="","",MIN(IFERROR(VLOOKUP(B5552,'Debt Inputs'!$A$6:$M$105,7,FALSE),0),D5552+F5552))</f>
        <v/>
      </c>
      <c r="H5552" s="48">
        <f>IF(D5552="","",IF(L5552=1,MAX(0,'Debt Inputs'!$B$2-SUM($G$5506:$G$5605)),0))</f>
        <v/>
      </c>
      <c r="I5552" s="48">
        <f>IF(D5552="","",MIN(D5552+F5552,G5552+H5552))</f>
        <v/>
      </c>
      <c r="J5552" s="48">
        <f>IF(D5552="","",MIN(D5552,MAX(0,I5552-F5552)))</f>
        <v/>
      </c>
      <c r="K5552" s="48">
        <f>IF(D5552="","",MAX(0,D5552+F5552-I5552))</f>
        <v/>
      </c>
      <c r="L5552" s="18">
        <f>IF(D5552="","",IF(D5552&lt;=0,"",1+COUNTIFS($D$5506:$D$5605,"&gt;0",$E$5506:$E$5605,"&gt;"&amp;E5552)))</f>
        <v/>
      </c>
      <c r="M5552" s="18">
        <f>IF(D5552="","",IF(AND(K5552&gt;0,L5552=1),"Yes","No"))</f>
        <v/>
      </c>
      <c r="N5552" s="48">
        <f>IF(D5552="","",N5452+F5552)</f>
        <v/>
      </c>
      <c r="O5552" s="47">
        <f>IF(D5552="","",IF(AND(K5552=0,K5452&gt;0),C5552,""))</f>
        <v/>
      </c>
    </row>
    <row r="5553">
      <c r="A5553" s="49">
        <f>IF(B5553="","",DATE(YEAR('Debt Inputs'!$E$2),MONTH('Debt Inputs'!$E$2)+55,1))</f>
        <v/>
      </c>
      <c r="B5553" s="23">
        <f>IF('Debt Inputs'!A53="","",'Debt Inputs'!A53)</f>
        <v/>
      </c>
      <c r="C5553" s="24">
        <f>IF(B5553="","",IFERROR(VLOOKUP(B5553,'Debt Inputs'!$A$6:$M$105,2,FALSE),""))</f>
        <v/>
      </c>
      <c r="D5553" s="50">
        <f>IF(B5553="","",K5453)</f>
        <v/>
      </c>
      <c r="E5553" s="26">
        <f>IF(B5553="","",IFERROR(VLOOKUP(B5553,'Debt Inputs'!$A$6:$M$105,5,FALSE),0))</f>
        <v/>
      </c>
      <c r="F5553" s="50">
        <f>IF(D5553="","",IFERROR(D5553*E5553/12,0))</f>
        <v/>
      </c>
      <c r="G5553" s="50">
        <f>IF(D5553="","",MIN(IFERROR(VLOOKUP(B5553,'Debt Inputs'!$A$6:$M$105,7,FALSE),0),D5553+F5553))</f>
        <v/>
      </c>
      <c r="H5553" s="50">
        <f>IF(D5553="","",IF(L5553=1,MAX(0,'Debt Inputs'!$B$2-SUM($G$5506:$G$5605)),0))</f>
        <v/>
      </c>
      <c r="I5553" s="50">
        <f>IF(D5553="","",MIN(D5553+F5553,G5553+H5553))</f>
        <v/>
      </c>
      <c r="J5553" s="50">
        <f>IF(D5553="","",MIN(D5553,MAX(0,I5553-F5553)))</f>
        <v/>
      </c>
      <c r="K5553" s="50">
        <f>IF(D5553="","",MAX(0,D5553+F5553-I5553))</f>
        <v/>
      </c>
      <c r="L5553" s="23">
        <f>IF(D5553="","",IF(D5553&lt;=0,"",1+COUNTIFS($D$5506:$D$5605,"&gt;0",$E$5506:$E$5605,"&gt;"&amp;E5553)))</f>
        <v/>
      </c>
      <c r="M5553" s="23">
        <f>IF(D5553="","",IF(AND(K5553&gt;0,L5553=1),"Yes","No"))</f>
        <v/>
      </c>
      <c r="N5553" s="50">
        <f>IF(D5553="","",N5453+F5553)</f>
        <v/>
      </c>
      <c r="O5553" s="49">
        <f>IF(D5553="","",IF(AND(K5553=0,K5453&gt;0),C5553,""))</f>
        <v/>
      </c>
    </row>
    <row r="5554">
      <c r="A5554" s="47">
        <f>IF(B5554="","",DATE(YEAR('Debt Inputs'!$E$2),MONTH('Debt Inputs'!$E$2)+55,1))</f>
        <v/>
      </c>
      <c r="B5554" s="18">
        <f>IF('Debt Inputs'!A54="","",'Debt Inputs'!A54)</f>
        <v/>
      </c>
      <c r="C5554" s="19">
        <f>IF(B5554="","",IFERROR(VLOOKUP(B5554,'Debt Inputs'!$A$6:$M$105,2,FALSE),""))</f>
        <v/>
      </c>
      <c r="D5554" s="48">
        <f>IF(B5554="","",K5454)</f>
        <v/>
      </c>
      <c r="E5554" s="21">
        <f>IF(B5554="","",IFERROR(VLOOKUP(B5554,'Debt Inputs'!$A$6:$M$105,5,FALSE),0))</f>
        <v/>
      </c>
      <c r="F5554" s="48">
        <f>IF(D5554="","",IFERROR(D5554*E5554/12,0))</f>
        <v/>
      </c>
      <c r="G5554" s="48">
        <f>IF(D5554="","",MIN(IFERROR(VLOOKUP(B5554,'Debt Inputs'!$A$6:$M$105,7,FALSE),0),D5554+F5554))</f>
        <v/>
      </c>
      <c r="H5554" s="48">
        <f>IF(D5554="","",IF(L5554=1,MAX(0,'Debt Inputs'!$B$2-SUM($G$5506:$G$5605)),0))</f>
        <v/>
      </c>
      <c r="I5554" s="48">
        <f>IF(D5554="","",MIN(D5554+F5554,G5554+H5554))</f>
        <v/>
      </c>
      <c r="J5554" s="48">
        <f>IF(D5554="","",MIN(D5554,MAX(0,I5554-F5554)))</f>
        <v/>
      </c>
      <c r="K5554" s="48">
        <f>IF(D5554="","",MAX(0,D5554+F5554-I5554))</f>
        <v/>
      </c>
      <c r="L5554" s="18">
        <f>IF(D5554="","",IF(D5554&lt;=0,"",1+COUNTIFS($D$5506:$D$5605,"&gt;0",$E$5506:$E$5605,"&gt;"&amp;E5554)))</f>
        <v/>
      </c>
      <c r="M5554" s="18">
        <f>IF(D5554="","",IF(AND(K5554&gt;0,L5554=1),"Yes","No"))</f>
        <v/>
      </c>
      <c r="N5554" s="48">
        <f>IF(D5554="","",N5454+F5554)</f>
        <v/>
      </c>
      <c r="O5554" s="47">
        <f>IF(D5554="","",IF(AND(K5554=0,K5454&gt;0),C5554,""))</f>
        <v/>
      </c>
    </row>
    <row r="5555">
      <c r="A5555" s="49">
        <f>IF(B5555="","",DATE(YEAR('Debt Inputs'!$E$2),MONTH('Debt Inputs'!$E$2)+55,1))</f>
        <v/>
      </c>
      <c r="B5555" s="23">
        <f>IF('Debt Inputs'!A55="","",'Debt Inputs'!A55)</f>
        <v/>
      </c>
      <c r="C5555" s="24">
        <f>IF(B5555="","",IFERROR(VLOOKUP(B5555,'Debt Inputs'!$A$6:$M$105,2,FALSE),""))</f>
        <v/>
      </c>
      <c r="D5555" s="50">
        <f>IF(B5555="","",K5455)</f>
        <v/>
      </c>
      <c r="E5555" s="26">
        <f>IF(B5555="","",IFERROR(VLOOKUP(B5555,'Debt Inputs'!$A$6:$M$105,5,FALSE),0))</f>
        <v/>
      </c>
      <c r="F5555" s="50">
        <f>IF(D5555="","",IFERROR(D5555*E5555/12,0))</f>
        <v/>
      </c>
      <c r="G5555" s="50">
        <f>IF(D5555="","",MIN(IFERROR(VLOOKUP(B5555,'Debt Inputs'!$A$6:$M$105,7,FALSE),0),D5555+F5555))</f>
        <v/>
      </c>
      <c r="H5555" s="50">
        <f>IF(D5555="","",IF(L5555=1,MAX(0,'Debt Inputs'!$B$2-SUM($G$5506:$G$5605)),0))</f>
        <v/>
      </c>
      <c r="I5555" s="50">
        <f>IF(D5555="","",MIN(D5555+F5555,G5555+H5555))</f>
        <v/>
      </c>
      <c r="J5555" s="50">
        <f>IF(D5555="","",MIN(D5555,MAX(0,I5555-F5555)))</f>
        <v/>
      </c>
      <c r="K5555" s="50">
        <f>IF(D5555="","",MAX(0,D5555+F5555-I5555))</f>
        <v/>
      </c>
      <c r="L5555" s="23">
        <f>IF(D5555="","",IF(D5555&lt;=0,"",1+COUNTIFS($D$5506:$D$5605,"&gt;0",$E$5506:$E$5605,"&gt;"&amp;E5555)))</f>
        <v/>
      </c>
      <c r="M5555" s="23">
        <f>IF(D5555="","",IF(AND(K5555&gt;0,L5555=1),"Yes","No"))</f>
        <v/>
      </c>
      <c r="N5555" s="50">
        <f>IF(D5555="","",N5455+F5555)</f>
        <v/>
      </c>
      <c r="O5555" s="49">
        <f>IF(D5555="","",IF(AND(K5555=0,K5455&gt;0),C5555,""))</f>
        <v/>
      </c>
    </row>
    <row r="5556">
      <c r="A5556" s="47">
        <f>IF(B5556="","",DATE(YEAR('Debt Inputs'!$E$2),MONTH('Debt Inputs'!$E$2)+55,1))</f>
        <v/>
      </c>
      <c r="B5556" s="18">
        <f>IF('Debt Inputs'!A56="","",'Debt Inputs'!A56)</f>
        <v/>
      </c>
      <c r="C5556" s="19">
        <f>IF(B5556="","",IFERROR(VLOOKUP(B5556,'Debt Inputs'!$A$6:$M$105,2,FALSE),""))</f>
        <v/>
      </c>
      <c r="D5556" s="48">
        <f>IF(B5556="","",K5456)</f>
        <v/>
      </c>
      <c r="E5556" s="21">
        <f>IF(B5556="","",IFERROR(VLOOKUP(B5556,'Debt Inputs'!$A$6:$M$105,5,FALSE),0))</f>
        <v/>
      </c>
      <c r="F5556" s="48">
        <f>IF(D5556="","",IFERROR(D5556*E5556/12,0))</f>
        <v/>
      </c>
      <c r="G5556" s="48">
        <f>IF(D5556="","",MIN(IFERROR(VLOOKUP(B5556,'Debt Inputs'!$A$6:$M$105,7,FALSE),0),D5556+F5556))</f>
        <v/>
      </c>
      <c r="H5556" s="48">
        <f>IF(D5556="","",IF(L5556=1,MAX(0,'Debt Inputs'!$B$2-SUM($G$5506:$G$5605)),0))</f>
        <v/>
      </c>
      <c r="I5556" s="48">
        <f>IF(D5556="","",MIN(D5556+F5556,G5556+H5556))</f>
        <v/>
      </c>
      <c r="J5556" s="48">
        <f>IF(D5556="","",MIN(D5556,MAX(0,I5556-F5556)))</f>
        <v/>
      </c>
      <c r="K5556" s="48">
        <f>IF(D5556="","",MAX(0,D5556+F5556-I5556))</f>
        <v/>
      </c>
      <c r="L5556" s="18">
        <f>IF(D5556="","",IF(D5556&lt;=0,"",1+COUNTIFS($D$5506:$D$5605,"&gt;0",$E$5506:$E$5605,"&gt;"&amp;E5556)))</f>
        <v/>
      </c>
      <c r="M5556" s="18">
        <f>IF(D5556="","",IF(AND(K5556&gt;0,L5556=1),"Yes","No"))</f>
        <v/>
      </c>
      <c r="N5556" s="48">
        <f>IF(D5556="","",N5456+F5556)</f>
        <v/>
      </c>
      <c r="O5556" s="47">
        <f>IF(D5556="","",IF(AND(K5556=0,K5456&gt;0),C5556,""))</f>
        <v/>
      </c>
    </row>
    <row r="5557">
      <c r="A5557" s="49">
        <f>IF(B5557="","",DATE(YEAR('Debt Inputs'!$E$2),MONTH('Debt Inputs'!$E$2)+55,1))</f>
        <v/>
      </c>
      <c r="B5557" s="23">
        <f>IF('Debt Inputs'!A57="","",'Debt Inputs'!A57)</f>
        <v/>
      </c>
      <c r="C5557" s="24">
        <f>IF(B5557="","",IFERROR(VLOOKUP(B5557,'Debt Inputs'!$A$6:$M$105,2,FALSE),""))</f>
        <v/>
      </c>
      <c r="D5557" s="50">
        <f>IF(B5557="","",K5457)</f>
        <v/>
      </c>
      <c r="E5557" s="26">
        <f>IF(B5557="","",IFERROR(VLOOKUP(B5557,'Debt Inputs'!$A$6:$M$105,5,FALSE),0))</f>
        <v/>
      </c>
      <c r="F5557" s="50">
        <f>IF(D5557="","",IFERROR(D5557*E5557/12,0))</f>
        <v/>
      </c>
      <c r="G5557" s="50">
        <f>IF(D5557="","",MIN(IFERROR(VLOOKUP(B5557,'Debt Inputs'!$A$6:$M$105,7,FALSE),0),D5557+F5557))</f>
        <v/>
      </c>
      <c r="H5557" s="50">
        <f>IF(D5557="","",IF(L5557=1,MAX(0,'Debt Inputs'!$B$2-SUM($G$5506:$G$5605)),0))</f>
        <v/>
      </c>
      <c r="I5557" s="50">
        <f>IF(D5557="","",MIN(D5557+F5557,G5557+H5557))</f>
        <v/>
      </c>
      <c r="J5557" s="50">
        <f>IF(D5557="","",MIN(D5557,MAX(0,I5557-F5557)))</f>
        <v/>
      </c>
      <c r="K5557" s="50">
        <f>IF(D5557="","",MAX(0,D5557+F5557-I5557))</f>
        <v/>
      </c>
      <c r="L5557" s="23">
        <f>IF(D5557="","",IF(D5557&lt;=0,"",1+COUNTIFS($D$5506:$D$5605,"&gt;0",$E$5506:$E$5605,"&gt;"&amp;E5557)))</f>
        <v/>
      </c>
      <c r="M5557" s="23">
        <f>IF(D5557="","",IF(AND(K5557&gt;0,L5557=1),"Yes","No"))</f>
        <v/>
      </c>
      <c r="N5557" s="50">
        <f>IF(D5557="","",N5457+F5557)</f>
        <v/>
      </c>
      <c r="O5557" s="49">
        <f>IF(D5557="","",IF(AND(K5557=0,K5457&gt;0),C5557,""))</f>
        <v/>
      </c>
    </row>
    <row r="5558">
      <c r="A5558" s="47">
        <f>IF(B5558="","",DATE(YEAR('Debt Inputs'!$E$2),MONTH('Debt Inputs'!$E$2)+55,1))</f>
        <v/>
      </c>
      <c r="B5558" s="18">
        <f>IF('Debt Inputs'!A58="","",'Debt Inputs'!A58)</f>
        <v/>
      </c>
      <c r="C5558" s="19">
        <f>IF(B5558="","",IFERROR(VLOOKUP(B5558,'Debt Inputs'!$A$6:$M$105,2,FALSE),""))</f>
        <v/>
      </c>
      <c r="D5558" s="48">
        <f>IF(B5558="","",K5458)</f>
        <v/>
      </c>
      <c r="E5558" s="21">
        <f>IF(B5558="","",IFERROR(VLOOKUP(B5558,'Debt Inputs'!$A$6:$M$105,5,FALSE),0))</f>
        <v/>
      </c>
      <c r="F5558" s="48">
        <f>IF(D5558="","",IFERROR(D5558*E5558/12,0))</f>
        <v/>
      </c>
      <c r="G5558" s="48">
        <f>IF(D5558="","",MIN(IFERROR(VLOOKUP(B5558,'Debt Inputs'!$A$6:$M$105,7,FALSE),0),D5558+F5558))</f>
        <v/>
      </c>
      <c r="H5558" s="48">
        <f>IF(D5558="","",IF(L5558=1,MAX(0,'Debt Inputs'!$B$2-SUM($G$5506:$G$5605)),0))</f>
        <v/>
      </c>
      <c r="I5558" s="48">
        <f>IF(D5558="","",MIN(D5558+F5558,G5558+H5558))</f>
        <v/>
      </c>
      <c r="J5558" s="48">
        <f>IF(D5558="","",MIN(D5558,MAX(0,I5558-F5558)))</f>
        <v/>
      </c>
      <c r="K5558" s="48">
        <f>IF(D5558="","",MAX(0,D5558+F5558-I5558))</f>
        <v/>
      </c>
      <c r="L5558" s="18">
        <f>IF(D5558="","",IF(D5558&lt;=0,"",1+COUNTIFS($D$5506:$D$5605,"&gt;0",$E$5506:$E$5605,"&gt;"&amp;E5558)))</f>
        <v/>
      </c>
      <c r="M5558" s="18">
        <f>IF(D5558="","",IF(AND(K5558&gt;0,L5558=1),"Yes","No"))</f>
        <v/>
      </c>
      <c r="N5558" s="48">
        <f>IF(D5558="","",N5458+F5558)</f>
        <v/>
      </c>
      <c r="O5558" s="47">
        <f>IF(D5558="","",IF(AND(K5558=0,K5458&gt;0),C5558,""))</f>
        <v/>
      </c>
    </row>
    <row r="5559">
      <c r="A5559" s="49">
        <f>IF(B5559="","",DATE(YEAR('Debt Inputs'!$E$2),MONTH('Debt Inputs'!$E$2)+55,1))</f>
        <v/>
      </c>
      <c r="B5559" s="23">
        <f>IF('Debt Inputs'!A59="","",'Debt Inputs'!A59)</f>
        <v/>
      </c>
      <c r="C5559" s="24">
        <f>IF(B5559="","",IFERROR(VLOOKUP(B5559,'Debt Inputs'!$A$6:$M$105,2,FALSE),""))</f>
        <v/>
      </c>
      <c r="D5559" s="50">
        <f>IF(B5559="","",K5459)</f>
        <v/>
      </c>
      <c r="E5559" s="26">
        <f>IF(B5559="","",IFERROR(VLOOKUP(B5559,'Debt Inputs'!$A$6:$M$105,5,FALSE),0))</f>
        <v/>
      </c>
      <c r="F5559" s="50">
        <f>IF(D5559="","",IFERROR(D5559*E5559/12,0))</f>
        <v/>
      </c>
      <c r="G5559" s="50">
        <f>IF(D5559="","",MIN(IFERROR(VLOOKUP(B5559,'Debt Inputs'!$A$6:$M$105,7,FALSE),0),D5559+F5559))</f>
        <v/>
      </c>
      <c r="H5559" s="50">
        <f>IF(D5559="","",IF(L5559=1,MAX(0,'Debt Inputs'!$B$2-SUM($G$5506:$G$5605)),0))</f>
        <v/>
      </c>
      <c r="I5559" s="50">
        <f>IF(D5559="","",MIN(D5559+F5559,G5559+H5559))</f>
        <v/>
      </c>
      <c r="J5559" s="50">
        <f>IF(D5559="","",MIN(D5559,MAX(0,I5559-F5559)))</f>
        <v/>
      </c>
      <c r="K5559" s="50">
        <f>IF(D5559="","",MAX(0,D5559+F5559-I5559))</f>
        <v/>
      </c>
      <c r="L5559" s="23">
        <f>IF(D5559="","",IF(D5559&lt;=0,"",1+COUNTIFS($D$5506:$D$5605,"&gt;0",$E$5506:$E$5605,"&gt;"&amp;E5559)))</f>
        <v/>
      </c>
      <c r="M5559" s="23">
        <f>IF(D5559="","",IF(AND(K5559&gt;0,L5559=1),"Yes","No"))</f>
        <v/>
      </c>
      <c r="N5559" s="50">
        <f>IF(D5559="","",N5459+F5559)</f>
        <v/>
      </c>
      <c r="O5559" s="49">
        <f>IF(D5559="","",IF(AND(K5559=0,K5459&gt;0),C5559,""))</f>
        <v/>
      </c>
    </row>
    <row r="5560">
      <c r="A5560" s="47">
        <f>IF(B5560="","",DATE(YEAR('Debt Inputs'!$E$2),MONTH('Debt Inputs'!$E$2)+55,1))</f>
        <v/>
      </c>
      <c r="B5560" s="18">
        <f>IF('Debt Inputs'!A60="","",'Debt Inputs'!A60)</f>
        <v/>
      </c>
      <c r="C5560" s="19">
        <f>IF(B5560="","",IFERROR(VLOOKUP(B5560,'Debt Inputs'!$A$6:$M$105,2,FALSE),""))</f>
        <v/>
      </c>
      <c r="D5560" s="48">
        <f>IF(B5560="","",K5460)</f>
        <v/>
      </c>
      <c r="E5560" s="21">
        <f>IF(B5560="","",IFERROR(VLOOKUP(B5560,'Debt Inputs'!$A$6:$M$105,5,FALSE),0))</f>
        <v/>
      </c>
      <c r="F5560" s="48">
        <f>IF(D5560="","",IFERROR(D5560*E5560/12,0))</f>
        <v/>
      </c>
      <c r="G5560" s="48">
        <f>IF(D5560="","",MIN(IFERROR(VLOOKUP(B5560,'Debt Inputs'!$A$6:$M$105,7,FALSE),0),D5560+F5560))</f>
        <v/>
      </c>
      <c r="H5560" s="48">
        <f>IF(D5560="","",IF(L5560=1,MAX(0,'Debt Inputs'!$B$2-SUM($G$5506:$G$5605)),0))</f>
        <v/>
      </c>
      <c r="I5560" s="48">
        <f>IF(D5560="","",MIN(D5560+F5560,G5560+H5560))</f>
        <v/>
      </c>
      <c r="J5560" s="48">
        <f>IF(D5560="","",MIN(D5560,MAX(0,I5560-F5560)))</f>
        <v/>
      </c>
      <c r="K5560" s="48">
        <f>IF(D5560="","",MAX(0,D5560+F5560-I5560))</f>
        <v/>
      </c>
      <c r="L5560" s="18">
        <f>IF(D5560="","",IF(D5560&lt;=0,"",1+COUNTIFS($D$5506:$D$5605,"&gt;0",$E$5506:$E$5605,"&gt;"&amp;E5560)))</f>
        <v/>
      </c>
      <c r="M5560" s="18">
        <f>IF(D5560="","",IF(AND(K5560&gt;0,L5560=1),"Yes","No"))</f>
        <v/>
      </c>
      <c r="N5560" s="48">
        <f>IF(D5560="","",N5460+F5560)</f>
        <v/>
      </c>
      <c r="O5560" s="47">
        <f>IF(D5560="","",IF(AND(K5560=0,K5460&gt;0),C5560,""))</f>
        <v/>
      </c>
    </row>
    <row r="5561">
      <c r="A5561" s="49">
        <f>IF(B5561="","",DATE(YEAR('Debt Inputs'!$E$2),MONTH('Debt Inputs'!$E$2)+55,1))</f>
        <v/>
      </c>
      <c r="B5561" s="23">
        <f>IF('Debt Inputs'!A61="","",'Debt Inputs'!A61)</f>
        <v/>
      </c>
      <c r="C5561" s="24">
        <f>IF(B5561="","",IFERROR(VLOOKUP(B5561,'Debt Inputs'!$A$6:$M$105,2,FALSE),""))</f>
        <v/>
      </c>
      <c r="D5561" s="50">
        <f>IF(B5561="","",K5461)</f>
        <v/>
      </c>
      <c r="E5561" s="26">
        <f>IF(B5561="","",IFERROR(VLOOKUP(B5561,'Debt Inputs'!$A$6:$M$105,5,FALSE),0))</f>
        <v/>
      </c>
      <c r="F5561" s="50">
        <f>IF(D5561="","",IFERROR(D5561*E5561/12,0))</f>
        <v/>
      </c>
      <c r="G5561" s="50">
        <f>IF(D5561="","",MIN(IFERROR(VLOOKUP(B5561,'Debt Inputs'!$A$6:$M$105,7,FALSE),0),D5561+F5561))</f>
        <v/>
      </c>
      <c r="H5561" s="50">
        <f>IF(D5561="","",IF(L5561=1,MAX(0,'Debt Inputs'!$B$2-SUM($G$5506:$G$5605)),0))</f>
        <v/>
      </c>
      <c r="I5561" s="50">
        <f>IF(D5561="","",MIN(D5561+F5561,G5561+H5561))</f>
        <v/>
      </c>
      <c r="J5561" s="50">
        <f>IF(D5561="","",MIN(D5561,MAX(0,I5561-F5561)))</f>
        <v/>
      </c>
      <c r="K5561" s="50">
        <f>IF(D5561="","",MAX(0,D5561+F5561-I5561))</f>
        <v/>
      </c>
      <c r="L5561" s="23">
        <f>IF(D5561="","",IF(D5561&lt;=0,"",1+COUNTIFS($D$5506:$D$5605,"&gt;0",$E$5506:$E$5605,"&gt;"&amp;E5561)))</f>
        <v/>
      </c>
      <c r="M5561" s="23">
        <f>IF(D5561="","",IF(AND(K5561&gt;0,L5561=1),"Yes","No"))</f>
        <v/>
      </c>
      <c r="N5561" s="50">
        <f>IF(D5561="","",N5461+F5561)</f>
        <v/>
      </c>
      <c r="O5561" s="49">
        <f>IF(D5561="","",IF(AND(K5561=0,K5461&gt;0),C5561,""))</f>
        <v/>
      </c>
    </row>
    <row r="5562">
      <c r="A5562" s="47">
        <f>IF(B5562="","",DATE(YEAR('Debt Inputs'!$E$2),MONTH('Debt Inputs'!$E$2)+55,1))</f>
        <v/>
      </c>
      <c r="B5562" s="18">
        <f>IF('Debt Inputs'!A62="","",'Debt Inputs'!A62)</f>
        <v/>
      </c>
      <c r="C5562" s="19">
        <f>IF(B5562="","",IFERROR(VLOOKUP(B5562,'Debt Inputs'!$A$6:$M$105,2,FALSE),""))</f>
        <v/>
      </c>
      <c r="D5562" s="48">
        <f>IF(B5562="","",K5462)</f>
        <v/>
      </c>
      <c r="E5562" s="21">
        <f>IF(B5562="","",IFERROR(VLOOKUP(B5562,'Debt Inputs'!$A$6:$M$105,5,FALSE),0))</f>
        <v/>
      </c>
      <c r="F5562" s="48">
        <f>IF(D5562="","",IFERROR(D5562*E5562/12,0))</f>
        <v/>
      </c>
      <c r="G5562" s="48">
        <f>IF(D5562="","",MIN(IFERROR(VLOOKUP(B5562,'Debt Inputs'!$A$6:$M$105,7,FALSE),0),D5562+F5562))</f>
        <v/>
      </c>
      <c r="H5562" s="48">
        <f>IF(D5562="","",IF(L5562=1,MAX(0,'Debt Inputs'!$B$2-SUM($G$5506:$G$5605)),0))</f>
        <v/>
      </c>
      <c r="I5562" s="48">
        <f>IF(D5562="","",MIN(D5562+F5562,G5562+H5562))</f>
        <v/>
      </c>
      <c r="J5562" s="48">
        <f>IF(D5562="","",MIN(D5562,MAX(0,I5562-F5562)))</f>
        <v/>
      </c>
      <c r="K5562" s="48">
        <f>IF(D5562="","",MAX(0,D5562+F5562-I5562))</f>
        <v/>
      </c>
      <c r="L5562" s="18">
        <f>IF(D5562="","",IF(D5562&lt;=0,"",1+COUNTIFS($D$5506:$D$5605,"&gt;0",$E$5506:$E$5605,"&gt;"&amp;E5562)))</f>
        <v/>
      </c>
      <c r="M5562" s="18">
        <f>IF(D5562="","",IF(AND(K5562&gt;0,L5562=1),"Yes","No"))</f>
        <v/>
      </c>
      <c r="N5562" s="48">
        <f>IF(D5562="","",N5462+F5562)</f>
        <v/>
      </c>
      <c r="O5562" s="47">
        <f>IF(D5562="","",IF(AND(K5562=0,K5462&gt;0),C5562,""))</f>
        <v/>
      </c>
    </row>
    <row r="5563">
      <c r="A5563" s="49">
        <f>IF(B5563="","",DATE(YEAR('Debt Inputs'!$E$2),MONTH('Debt Inputs'!$E$2)+55,1))</f>
        <v/>
      </c>
      <c r="B5563" s="23">
        <f>IF('Debt Inputs'!A63="","",'Debt Inputs'!A63)</f>
        <v/>
      </c>
      <c r="C5563" s="24">
        <f>IF(B5563="","",IFERROR(VLOOKUP(B5563,'Debt Inputs'!$A$6:$M$105,2,FALSE),""))</f>
        <v/>
      </c>
      <c r="D5563" s="50">
        <f>IF(B5563="","",K5463)</f>
        <v/>
      </c>
      <c r="E5563" s="26">
        <f>IF(B5563="","",IFERROR(VLOOKUP(B5563,'Debt Inputs'!$A$6:$M$105,5,FALSE),0))</f>
        <v/>
      </c>
      <c r="F5563" s="50">
        <f>IF(D5563="","",IFERROR(D5563*E5563/12,0))</f>
        <v/>
      </c>
      <c r="G5563" s="50">
        <f>IF(D5563="","",MIN(IFERROR(VLOOKUP(B5563,'Debt Inputs'!$A$6:$M$105,7,FALSE),0),D5563+F5563))</f>
        <v/>
      </c>
      <c r="H5563" s="50">
        <f>IF(D5563="","",IF(L5563=1,MAX(0,'Debt Inputs'!$B$2-SUM($G$5506:$G$5605)),0))</f>
        <v/>
      </c>
      <c r="I5563" s="50">
        <f>IF(D5563="","",MIN(D5563+F5563,G5563+H5563))</f>
        <v/>
      </c>
      <c r="J5563" s="50">
        <f>IF(D5563="","",MIN(D5563,MAX(0,I5563-F5563)))</f>
        <v/>
      </c>
      <c r="K5563" s="50">
        <f>IF(D5563="","",MAX(0,D5563+F5563-I5563))</f>
        <v/>
      </c>
      <c r="L5563" s="23">
        <f>IF(D5563="","",IF(D5563&lt;=0,"",1+COUNTIFS($D$5506:$D$5605,"&gt;0",$E$5506:$E$5605,"&gt;"&amp;E5563)))</f>
        <v/>
      </c>
      <c r="M5563" s="23">
        <f>IF(D5563="","",IF(AND(K5563&gt;0,L5563=1),"Yes","No"))</f>
        <v/>
      </c>
      <c r="N5563" s="50">
        <f>IF(D5563="","",N5463+F5563)</f>
        <v/>
      </c>
      <c r="O5563" s="49">
        <f>IF(D5563="","",IF(AND(K5563=0,K5463&gt;0),C5563,""))</f>
        <v/>
      </c>
    </row>
    <row r="5564">
      <c r="A5564" s="47">
        <f>IF(B5564="","",DATE(YEAR('Debt Inputs'!$E$2),MONTH('Debt Inputs'!$E$2)+55,1))</f>
        <v/>
      </c>
      <c r="B5564" s="18">
        <f>IF('Debt Inputs'!A64="","",'Debt Inputs'!A64)</f>
        <v/>
      </c>
      <c r="C5564" s="19">
        <f>IF(B5564="","",IFERROR(VLOOKUP(B5564,'Debt Inputs'!$A$6:$M$105,2,FALSE),""))</f>
        <v/>
      </c>
      <c r="D5564" s="48">
        <f>IF(B5564="","",K5464)</f>
        <v/>
      </c>
      <c r="E5564" s="21">
        <f>IF(B5564="","",IFERROR(VLOOKUP(B5564,'Debt Inputs'!$A$6:$M$105,5,FALSE),0))</f>
        <v/>
      </c>
      <c r="F5564" s="48">
        <f>IF(D5564="","",IFERROR(D5564*E5564/12,0))</f>
        <v/>
      </c>
      <c r="G5564" s="48">
        <f>IF(D5564="","",MIN(IFERROR(VLOOKUP(B5564,'Debt Inputs'!$A$6:$M$105,7,FALSE),0),D5564+F5564))</f>
        <v/>
      </c>
      <c r="H5564" s="48">
        <f>IF(D5564="","",IF(L5564=1,MAX(0,'Debt Inputs'!$B$2-SUM($G$5506:$G$5605)),0))</f>
        <v/>
      </c>
      <c r="I5564" s="48">
        <f>IF(D5564="","",MIN(D5564+F5564,G5564+H5564))</f>
        <v/>
      </c>
      <c r="J5564" s="48">
        <f>IF(D5564="","",MIN(D5564,MAX(0,I5564-F5564)))</f>
        <v/>
      </c>
      <c r="K5564" s="48">
        <f>IF(D5564="","",MAX(0,D5564+F5564-I5564))</f>
        <v/>
      </c>
      <c r="L5564" s="18">
        <f>IF(D5564="","",IF(D5564&lt;=0,"",1+COUNTIFS($D$5506:$D$5605,"&gt;0",$E$5506:$E$5605,"&gt;"&amp;E5564)))</f>
        <v/>
      </c>
      <c r="M5564" s="18">
        <f>IF(D5564="","",IF(AND(K5564&gt;0,L5564=1),"Yes","No"))</f>
        <v/>
      </c>
      <c r="N5564" s="48">
        <f>IF(D5564="","",N5464+F5564)</f>
        <v/>
      </c>
      <c r="O5564" s="47">
        <f>IF(D5564="","",IF(AND(K5564=0,K5464&gt;0),C5564,""))</f>
        <v/>
      </c>
    </row>
    <row r="5565">
      <c r="A5565" s="49">
        <f>IF(B5565="","",DATE(YEAR('Debt Inputs'!$E$2),MONTH('Debt Inputs'!$E$2)+55,1))</f>
        <v/>
      </c>
      <c r="B5565" s="23">
        <f>IF('Debt Inputs'!A65="","",'Debt Inputs'!A65)</f>
        <v/>
      </c>
      <c r="C5565" s="24">
        <f>IF(B5565="","",IFERROR(VLOOKUP(B5565,'Debt Inputs'!$A$6:$M$105,2,FALSE),""))</f>
        <v/>
      </c>
      <c r="D5565" s="50">
        <f>IF(B5565="","",K5465)</f>
        <v/>
      </c>
      <c r="E5565" s="26">
        <f>IF(B5565="","",IFERROR(VLOOKUP(B5565,'Debt Inputs'!$A$6:$M$105,5,FALSE),0))</f>
        <v/>
      </c>
      <c r="F5565" s="50">
        <f>IF(D5565="","",IFERROR(D5565*E5565/12,0))</f>
        <v/>
      </c>
      <c r="G5565" s="50">
        <f>IF(D5565="","",MIN(IFERROR(VLOOKUP(B5565,'Debt Inputs'!$A$6:$M$105,7,FALSE),0),D5565+F5565))</f>
        <v/>
      </c>
      <c r="H5565" s="50">
        <f>IF(D5565="","",IF(L5565=1,MAX(0,'Debt Inputs'!$B$2-SUM($G$5506:$G$5605)),0))</f>
        <v/>
      </c>
      <c r="I5565" s="50">
        <f>IF(D5565="","",MIN(D5565+F5565,G5565+H5565))</f>
        <v/>
      </c>
      <c r="J5565" s="50">
        <f>IF(D5565="","",MIN(D5565,MAX(0,I5565-F5565)))</f>
        <v/>
      </c>
      <c r="K5565" s="50">
        <f>IF(D5565="","",MAX(0,D5565+F5565-I5565))</f>
        <v/>
      </c>
      <c r="L5565" s="23">
        <f>IF(D5565="","",IF(D5565&lt;=0,"",1+COUNTIFS($D$5506:$D$5605,"&gt;0",$E$5506:$E$5605,"&gt;"&amp;E5565)))</f>
        <v/>
      </c>
      <c r="M5565" s="23">
        <f>IF(D5565="","",IF(AND(K5565&gt;0,L5565=1),"Yes","No"))</f>
        <v/>
      </c>
      <c r="N5565" s="50">
        <f>IF(D5565="","",N5465+F5565)</f>
        <v/>
      </c>
      <c r="O5565" s="49">
        <f>IF(D5565="","",IF(AND(K5565=0,K5465&gt;0),C5565,""))</f>
        <v/>
      </c>
    </row>
    <row r="5566">
      <c r="A5566" s="47">
        <f>IF(B5566="","",DATE(YEAR('Debt Inputs'!$E$2),MONTH('Debt Inputs'!$E$2)+55,1))</f>
        <v/>
      </c>
      <c r="B5566" s="18">
        <f>IF('Debt Inputs'!A66="","",'Debt Inputs'!A66)</f>
        <v/>
      </c>
      <c r="C5566" s="19">
        <f>IF(B5566="","",IFERROR(VLOOKUP(B5566,'Debt Inputs'!$A$6:$M$105,2,FALSE),""))</f>
        <v/>
      </c>
      <c r="D5566" s="48">
        <f>IF(B5566="","",K5466)</f>
        <v/>
      </c>
      <c r="E5566" s="21">
        <f>IF(B5566="","",IFERROR(VLOOKUP(B5566,'Debt Inputs'!$A$6:$M$105,5,FALSE),0))</f>
        <v/>
      </c>
      <c r="F5566" s="48">
        <f>IF(D5566="","",IFERROR(D5566*E5566/12,0))</f>
        <v/>
      </c>
      <c r="G5566" s="48">
        <f>IF(D5566="","",MIN(IFERROR(VLOOKUP(B5566,'Debt Inputs'!$A$6:$M$105,7,FALSE),0),D5566+F5566))</f>
        <v/>
      </c>
      <c r="H5566" s="48">
        <f>IF(D5566="","",IF(L5566=1,MAX(0,'Debt Inputs'!$B$2-SUM($G$5506:$G$5605)),0))</f>
        <v/>
      </c>
      <c r="I5566" s="48">
        <f>IF(D5566="","",MIN(D5566+F5566,G5566+H5566))</f>
        <v/>
      </c>
      <c r="J5566" s="48">
        <f>IF(D5566="","",MIN(D5566,MAX(0,I5566-F5566)))</f>
        <v/>
      </c>
      <c r="K5566" s="48">
        <f>IF(D5566="","",MAX(0,D5566+F5566-I5566))</f>
        <v/>
      </c>
      <c r="L5566" s="18">
        <f>IF(D5566="","",IF(D5566&lt;=0,"",1+COUNTIFS($D$5506:$D$5605,"&gt;0",$E$5506:$E$5605,"&gt;"&amp;E5566)))</f>
        <v/>
      </c>
      <c r="M5566" s="18">
        <f>IF(D5566="","",IF(AND(K5566&gt;0,L5566=1),"Yes","No"))</f>
        <v/>
      </c>
      <c r="N5566" s="48">
        <f>IF(D5566="","",N5466+F5566)</f>
        <v/>
      </c>
      <c r="O5566" s="47">
        <f>IF(D5566="","",IF(AND(K5566=0,K5466&gt;0),C5566,""))</f>
        <v/>
      </c>
    </row>
    <row r="5567">
      <c r="A5567" s="49">
        <f>IF(B5567="","",DATE(YEAR('Debt Inputs'!$E$2),MONTH('Debt Inputs'!$E$2)+55,1))</f>
        <v/>
      </c>
      <c r="B5567" s="23">
        <f>IF('Debt Inputs'!A67="","",'Debt Inputs'!A67)</f>
        <v/>
      </c>
      <c r="C5567" s="24">
        <f>IF(B5567="","",IFERROR(VLOOKUP(B5567,'Debt Inputs'!$A$6:$M$105,2,FALSE),""))</f>
        <v/>
      </c>
      <c r="D5567" s="50">
        <f>IF(B5567="","",K5467)</f>
        <v/>
      </c>
      <c r="E5567" s="26">
        <f>IF(B5567="","",IFERROR(VLOOKUP(B5567,'Debt Inputs'!$A$6:$M$105,5,FALSE),0))</f>
        <v/>
      </c>
      <c r="F5567" s="50">
        <f>IF(D5567="","",IFERROR(D5567*E5567/12,0))</f>
        <v/>
      </c>
      <c r="G5567" s="50">
        <f>IF(D5567="","",MIN(IFERROR(VLOOKUP(B5567,'Debt Inputs'!$A$6:$M$105,7,FALSE),0),D5567+F5567))</f>
        <v/>
      </c>
      <c r="H5567" s="50">
        <f>IF(D5567="","",IF(L5567=1,MAX(0,'Debt Inputs'!$B$2-SUM($G$5506:$G$5605)),0))</f>
        <v/>
      </c>
      <c r="I5567" s="50">
        <f>IF(D5567="","",MIN(D5567+F5567,G5567+H5567))</f>
        <v/>
      </c>
      <c r="J5567" s="50">
        <f>IF(D5567="","",MIN(D5567,MAX(0,I5567-F5567)))</f>
        <v/>
      </c>
      <c r="K5567" s="50">
        <f>IF(D5567="","",MAX(0,D5567+F5567-I5567))</f>
        <v/>
      </c>
      <c r="L5567" s="23">
        <f>IF(D5567="","",IF(D5567&lt;=0,"",1+COUNTIFS($D$5506:$D$5605,"&gt;0",$E$5506:$E$5605,"&gt;"&amp;E5567)))</f>
        <v/>
      </c>
      <c r="M5567" s="23">
        <f>IF(D5567="","",IF(AND(K5567&gt;0,L5567=1),"Yes","No"))</f>
        <v/>
      </c>
      <c r="N5567" s="50">
        <f>IF(D5567="","",N5467+F5567)</f>
        <v/>
      </c>
      <c r="O5567" s="49">
        <f>IF(D5567="","",IF(AND(K5567=0,K5467&gt;0),C5567,""))</f>
        <v/>
      </c>
    </row>
    <row r="5568">
      <c r="A5568" s="47">
        <f>IF(B5568="","",DATE(YEAR('Debt Inputs'!$E$2),MONTH('Debt Inputs'!$E$2)+55,1))</f>
        <v/>
      </c>
      <c r="B5568" s="18">
        <f>IF('Debt Inputs'!A68="","",'Debt Inputs'!A68)</f>
        <v/>
      </c>
      <c r="C5568" s="19">
        <f>IF(B5568="","",IFERROR(VLOOKUP(B5568,'Debt Inputs'!$A$6:$M$105,2,FALSE),""))</f>
        <v/>
      </c>
      <c r="D5568" s="48">
        <f>IF(B5568="","",K5468)</f>
        <v/>
      </c>
      <c r="E5568" s="21">
        <f>IF(B5568="","",IFERROR(VLOOKUP(B5568,'Debt Inputs'!$A$6:$M$105,5,FALSE),0))</f>
        <v/>
      </c>
      <c r="F5568" s="48">
        <f>IF(D5568="","",IFERROR(D5568*E5568/12,0))</f>
        <v/>
      </c>
      <c r="G5568" s="48">
        <f>IF(D5568="","",MIN(IFERROR(VLOOKUP(B5568,'Debt Inputs'!$A$6:$M$105,7,FALSE),0),D5568+F5568))</f>
        <v/>
      </c>
      <c r="H5568" s="48">
        <f>IF(D5568="","",IF(L5568=1,MAX(0,'Debt Inputs'!$B$2-SUM($G$5506:$G$5605)),0))</f>
        <v/>
      </c>
      <c r="I5568" s="48">
        <f>IF(D5568="","",MIN(D5568+F5568,G5568+H5568))</f>
        <v/>
      </c>
      <c r="J5568" s="48">
        <f>IF(D5568="","",MIN(D5568,MAX(0,I5568-F5568)))</f>
        <v/>
      </c>
      <c r="K5568" s="48">
        <f>IF(D5568="","",MAX(0,D5568+F5568-I5568))</f>
        <v/>
      </c>
      <c r="L5568" s="18">
        <f>IF(D5568="","",IF(D5568&lt;=0,"",1+COUNTIFS($D$5506:$D$5605,"&gt;0",$E$5506:$E$5605,"&gt;"&amp;E5568)))</f>
        <v/>
      </c>
      <c r="M5568" s="18">
        <f>IF(D5568="","",IF(AND(K5568&gt;0,L5568=1),"Yes","No"))</f>
        <v/>
      </c>
      <c r="N5568" s="48">
        <f>IF(D5568="","",N5468+F5568)</f>
        <v/>
      </c>
      <c r="O5568" s="47">
        <f>IF(D5568="","",IF(AND(K5568=0,K5468&gt;0),C5568,""))</f>
        <v/>
      </c>
    </row>
    <row r="5569">
      <c r="A5569" s="49">
        <f>IF(B5569="","",DATE(YEAR('Debt Inputs'!$E$2),MONTH('Debt Inputs'!$E$2)+55,1))</f>
        <v/>
      </c>
      <c r="B5569" s="23">
        <f>IF('Debt Inputs'!A69="","",'Debt Inputs'!A69)</f>
        <v/>
      </c>
      <c r="C5569" s="24">
        <f>IF(B5569="","",IFERROR(VLOOKUP(B5569,'Debt Inputs'!$A$6:$M$105,2,FALSE),""))</f>
        <v/>
      </c>
      <c r="D5569" s="50">
        <f>IF(B5569="","",K5469)</f>
        <v/>
      </c>
      <c r="E5569" s="26">
        <f>IF(B5569="","",IFERROR(VLOOKUP(B5569,'Debt Inputs'!$A$6:$M$105,5,FALSE),0))</f>
        <v/>
      </c>
      <c r="F5569" s="50">
        <f>IF(D5569="","",IFERROR(D5569*E5569/12,0))</f>
        <v/>
      </c>
      <c r="G5569" s="50">
        <f>IF(D5569="","",MIN(IFERROR(VLOOKUP(B5569,'Debt Inputs'!$A$6:$M$105,7,FALSE),0),D5569+F5569))</f>
        <v/>
      </c>
      <c r="H5569" s="50">
        <f>IF(D5569="","",IF(L5569=1,MAX(0,'Debt Inputs'!$B$2-SUM($G$5506:$G$5605)),0))</f>
        <v/>
      </c>
      <c r="I5569" s="50">
        <f>IF(D5569="","",MIN(D5569+F5569,G5569+H5569))</f>
        <v/>
      </c>
      <c r="J5569" s="50">
        <f>IF(D5569="","",MIN(D5569,MAX(0,I5569-F5569)))</f>
        <v/>
      </c>
      <c r="K5569" s="50">
        <f>IF(D5569="","",MAX(0,D5569+F5569-I5569))</f>
        <v/>
      </c>
      <c r="L5569" s="23">
        <f>IF(D5569="","",IF(D5569&lt;=0,"",1+COUNTIFS($D$5506:$D$5605,"&gt;0",$E$5506:$E$5605,"&gt;"&amp;E5569)))</f>
        <v/>
      </c>
      <c r="M5569" s="23">
        <f>IF(D5569="","",IF(AND(K5569&gt;0,L5569=1),"Yes","No"))</f>
        <v/>
      </c>
      <c r="N5569" s="50">
        <f>IF(D5569="","",N5469+F5569)</f>
        <v/>
      </c>
      <c r="O5569" s="49">
        <f>IF(D5569="","",IF(AND(K5569=0,K5469&gt;0),C5569,""))</f>
        <v/>
      </c>
    </row>
    <row r="5570">
      <c r="A5570" s="47">
        <f>IF(B5570="","",DATE(YEAR('Debt Inputs'!$E$2),MONTH('Debt Inputs'!$E$2)+55,1))</f>
        <v/>
      </c>
      <c r="B5570" s="18">
        <f>IF('Debt Inputs'!A70="","",'Debt Inputs'!A70)</f>
        <v/>
      </c>
      <c r="C5570" s="19">
        <f>IF(B5570="","",IFERROR(VLOOKUP(B5570,'Debt Inputs'!$A$6:$M$105,2,FALSE),""))</f>
        <v/>
      </c>
      <c r="D5570" s="48">
        <f>IF(B5570="","",K5470)</f>
        <v/>
      </c>
      <c r="E5570" s="21">
        <f>IF(B5570="","",IFERROR(VLOOKUP(B5570,'Debt Inputs'!$A$6:$M$105,5,FALSE),0))</f>
        <v/>
      </c>
      <c r="F5570" s="48">
        <f>IF(D5570="","",IFERROR(D5570*E5570/12,0))</f>
        <v/>
      </c>
      <c r="G5570" s="48">
        <f>IF(D5570="","",MIN(IFERROR(VLOOKUP(B5570,'Debt Inputs'!$A$6:$M$105,7,FALSE),0),D5570+F5570))</f>
        <v/>
      </c>
      <c r="H5570" s="48">
        <f>IF(D5570="","",IF(L5570=1,MAX(0,'Debt Inputs'!$B$2-SUM($G$5506:$G$5605)),0))</f>
        <v/>
      </c>
      <c r="I5570" s="48">
        <f>IF(D5570="","",MIN(D5570+F5570,G5570+H5570))</f>
        <v/>
      </c>
      <c r="J5570" s="48">
        <f>IF(D5570="","",MIN(D5570,MAX(0,I5570-F5570)))</f>
        <v/>
      </c>
      <c r="K5570" s="48">
        <f>IF(D5570="","",MAX(0,D5570+F5570-I5570))</f>
        <v/>
      </c>
      <c r="L5570" s="18">
        <f>IF(D5570="","",IF(D5570&lt;=0,"",1+COUNTIFS($D$5506:$D$5605,"&gt;0",$E$5506:$E$5605,"&gt;"&amp;E5570)))</f>
        <v/>
      </c>
      <c r="M5570" s="18">
        <f>IF(D5570="","",IF(AND(K5570&gt;0,L5570=1),"Yes","No"))</f>
        <v/>
      </c>
      <c r="N5570" s="48">
        <f>IF(D5570="","",N5470+F5570)</f>
        <v/>
      </c>
      <c r="O5570" s="47">
        <f>IF(D5570="","",IF(AND(K5570=0,K5470&gt;0),C5570,""))</f>
        <v/>
      </c>
    </row>
    <row r="5571">
      <c r="A5571" s="49">
        <f>IF(B5571="","",DATE(YEAR('Debt Inputs'!$E$2),MONTH('Debt Inputs'!$E$2)+55,1))</f>
        <v/>
      </c>
      <c r="B5571" s="23">
        <f>IF('Debt Inputs'!A71="","",'Debt Inputs'!A71)</f>
        <v/>
      </c>
      <c r="C5571" s="24">
        <f>IF(B5571="","",IFERROR(VLOOKUP(B5571,'Debt Inputs'!$A$6:$M$105,2,FALSE),""))</f>
        <v/>
      </c>
      <c r="D5571" s="50">
        <f>IF(B5571="","",K5471)</f>
        <v/>
      </c>
      <c r="E5571" s="26">
        <f>IF(B5571="","",IFERROR(VLOOKUP(B5571,'Debt Inputs'!$A$6:$M$105,5,FALSE),0))</f>
        <v/>
      </c>
      <c r="F5571" s="50">
        <f>IF(D5571="","",IFERROR(D5571*E5571/12,0))</f>
        <v/>
      </c>
      <c r="G5571" s="50">
        <f>IF(D5571="","",MIN(IFERROR(VLOOKUP(B5571,'Debt Inputs'!$A$6:$M$105,7,FALSE),0),D5571+F5571))</f>
        <v/>
      </c>
      <c r="H5571" s="50">
        <f>IF(D5571="","",IF(L5571=1,MAX(0,'Debt Inputs'!$B$2-SUM($G$5506:$G$5605)),0))</f>
        <v/>
      </c>
      <c r="I5571" s="50">
        <f>IF(D5571="","",MIN(D5571+F5571,G5571+H5571))</f>
        <v/>
      </c>
      <c r="J5571" s="50">
        <f>IF(D5571="","",MIN(D5571,MAX(0,I5571-F5571)))</f>
        <v/>
      </c>
      <c r="K5571" s="50">
        <f>IF(D5571="","",MAX(0,D5571+F5571-I5571))</f>
        <v/>
      </c>
      <c r="L5571" s="23">
        <f>IF(D5571="","",IF(D5571&lt;=0,"",1+COUNTIFS($D$5506:$D$5605,"&gt;0",$E$5506:$E$5605,"&gt;"&amp;E5571)))</f>
        <v/>
      </c>
      <c r="M5571" s="23">
        <f>IF(D5571="","",IF(AND(K5571&gt;0,L5571=1),"Yes","No"))</f>
        <v/>
      </c>
      <c r="N5571" s="50">
        <f>IF(D5571="","",N5471+F5571)</f>
        <v/>
      </c>
      <c r="O5571" s="49">
        <f>IF(D5571="","",IF(AND(K5571=0,K5471&gt;0),C5571,""))</f>
        <v/>
      </c>
    </row>
    <row r="5572">
      <c r="A5572" s="47">
        <f>IF(B5572="","",DATE(YEAR('Debt Inputs'!$E$2),MONTH('Debt Inputs'!$E$2)+55,1))</f>
        <v/>
      </c>
      <c r="B5572" s="18">
        <f>IF('Debt Inputs'!A72="","",'Debt Inputs'!A72)</f>
        <v/>
      </c>
      <c r="C5572" s="19">
        <f>IF(B5572="","",IFERROR(VLOOKUP(B5572,'Debt Inputs'!$A$6:$M$105,2,FALSE),""))</f>
        <v/>
      </c>
      <c r="D5572" s="48">
        <f>IF(B5572="","",K5472)</f>
        <v/>
      </c>
      <c r="E5572" s="21">
        <f>IF(B5572="","",IFERROR(VLOOKUP(B5572,'Debt Inputs'!$A$6:$M$105,5,FALSE),0))</f>
        <v/>
      </c>
      <c r="F5572" s="48">
        <f>IF(D5572="","",IFERROR(D5572*E5572/12,0))</f>
        <v/>
      </c>
      <c r="G5572" s="48">
        <f>IF(D5572="","",MIN(IFERROR(VLOOKUP(B5572,'Debt Inputs'!$A$6:$M$105,7,FALSE),0),D5572+F5572))</f>
        <v/>
      </c>
      <c r="H5572" s="48">
        <f>IF(D5572="","",IF(L5572=1,MAX(0,'Debt Inputs'!$B$2-SUM($G$5506:$G$5605)),0))</f>
        <v/>
      </c>
      <c r="I5572" s="48">
        <f>IF(D5572="","",MIN(D5572+F5572,G5572+H5572))</f>
        <v/>
      </c>
      <c r="J5572" s="48">
        <f>IF(D5572="","",MIN(D5572,MAX(0,I5572-F5572)))</f>
        <v/>
      </c>
      <c r="K5572" s="48">
        <f>IF(D5572="","",MAX(0,D5572+F5572-I5572))</f>
        <v/>
      </c>
      <c r="L5572" s="18">
        <f>IF(D5572="","",IF(D5572&lt;=0,"",1+COUNTIFS($D$5506:$D$5605,"&gt;0",$E$5506:$E$5605,"&gt;"&amp;E5572)))</f>
        <v/>
      </c>
      <c r="M5572" s="18">
        <f>IF(D5572="","",IF(AND(K5572&gt;0,L5572=1),"Yes","No"))</f>
        <v/>
      </c>
      <c r="N5572" s="48">
        <f>IF(D5572="","",N5472+F5572)</f>
        <v/>
      </c>
      <c r="O5572" s="47">
        <f>IF(D5572="","",IF(AND(K5572=0,K5472&gt;0),C5572,""))</f>
        <v/>
      </c>
    </row>
    <row r="5573">
      <c r="A5573" s="49">
        <f>IF(B5573="","",DATE(YEAR('Debt Inputs'!$E$2),MONTH('Debt Inputs'!$E$2)+55,1))</f>
        <v/>
      </c>
      <c r="B5573" s="23">
        <f>IF('Debt Inputs'!A73="","",'Debt Inputs'!A73)</f>
        <v/>
      </c>
      <c r="C5573" s="24">
        <f>IF(B5573="","",IFERROR(VLOOKUP(B5573,'Debt Inputs'!$A$6:$M$105,2,FALSE),""))</f>
        <v/>
      </c>
      <c r="D5573" s="50">
        <f>IF(B5573="","",K5473)</f>
        <v/>
      </c>
      <c r="E5573" s="26">
        <f>IF(B5573="","",IFERROR(VLOOKUP(B5573,'Debt Inputs'!$A$6:$M$105,5,FALSE),0))</f>
        <v/>
      </c>
      <c r="F5573" s="50">
        <f>IF(D5573="","",IFERROR(D5573*E5573/12,0))</f>
        <v/>
      </c>
      <c r="G5573" s="50">
        <f>IF(D5573="","",MIN(IFERROR(VLOOKUP(B5573,'Debt Inputs'!$A$6:$M$105,7,FALSE),0),D5573+F5573))</f>
        <v/>
      </c>
      <c r="H5573" s="50">
        <f>IF(D5573="","",IF(L5573=1,MAX(0,'Debt Inputs'!$B$2-SUM($G$5506:$G$5605)),0))</f>
        <v/>
      </c>
      <c r="I5573" s="50">
        <f>IF(D5573="","",MIN(D5573+F5573,G5573+H5573))</f>
        <v/>
      </c>
      <c r="J5573" s="50">
        <f>IF(D5573="","",MIN(D5573,MAX(0,I5573-F5573)))</f>
        <v/>
      </c>
      <c r="K5573" s="50">
        <f>IF(D5573="","",MAX(0,D5573+F5573-I5573))</f>
        <v/>
      </c>
      <c r="L5573" s="23">
        <f>IF(D5573="","",IF(D5573&lt;=0,"",1+COUNTIFS($D$5506:$D$5605,"&gt;0",$E$5506:$E$5605,"&gt;"&amp;E5573)))</f>
        <v/>
      </c>
      <c r="M5573" s="23">
        <f>IF(D5573="","",IF(AND(K5573&gt;0,L5573=1),"Yes","No"))</f>
        <v/>
      </c>
      <c r="N5573" s="50">
        <f>IF(D5573="","",N5473+F5573)</f>
        <v/>
      </c>
      <c r="O5573" s="49">
        <f>IF(D5573="","",IF(AND(K5573=0,K5473&gt;0),C5573,""))</f>
        <v/>
      </c>
    </row>
    <row r="5574">
      <c r="A5574" s="47">
        <f>IF(B5574="","",DATE(YEAR('Debt Inputs'!$E$2),MONTH('Debt Inputs'!$E$2)+55,1))</f>
        <v/>
      </c>
      <c r="B5574" s="18">
        <f>IF('Debt Inputs'!A74="","",'Debt Inputs'!A74)</f>
        <v/>
      </c>
      <c r="C5574" s="19">
        <f>IF(B5574="","",IFERROR(VLOOKUP(B5574,'Debt Inputs'!$A$6:$M$105,2,FALSE),""))</f>
        <v/>
      </c>
      <c r="D5574" s="48">
        <f>IF(B5574="","",K5474)</f>
        <v/>
      </c>
      <c r="E5574" s="21">
        <f>IF(B5574="","",IFERROR(VLOOKUP(B5574,'Debt Inputs'!$A$6:$M$105,5,FALSE),0))</f>
        <v/>
      </c>
      <c r="F5574" s="48">
        <f>IF(D5574="","",IFERROR(D5574*E5574/12,0))</f>
        <v/>
      </c>
      <c r="G5574" s="48">
        <f>IF(D5574="","",MIN(IFERROR(VLOOKUP(B5574,'Debt Inputs'!$A$6:$M$105,7,FALSE),0),D5574+F5574))</f>
        <v/>
      </c>
      <c r="H5574" s="48">
        <f>IF(D5574="","",IF(L5574=1,MAX(0,'Debt Inputs'!$B$2-SUM($G$5506:$G$5605)),0))</f>
        <v/>
      </c>
      <c r="I5574" s="48">
        <f>IF(D5574="","",MIN(D5574+F5574,G5574+H5574))</f>
        <v/>
      </c>
      <c r="J5574" s="48">
        <f>IF(D5574="","",MIN(D5574,MAX(0,I5574-F5574)))</f>
        <v/>
      </c>
      <c r="K5574" s="48">
        <f>IF(D5574="","",MAX(0,D5574+F5574-I5574))</f>
        <v/>
      </c>
      <c r="L5574" s="18">
        <f>IF(D5574="","",IF(D5574&lt;=0,"",1+COUNTIFS($D$5506:$D$5605,"&gt;0",$E$5506:$E$5605,"&gt;"&amp;E5574)))</f>
        <v/>
      </c>
      <c r="M5574" s="18">
        <f>IF(D5574="","",IF(AND(K5574&gt;0,L5574=1),"Yes","No"))</f>
        <v/>
      </c>
      <c r="N5574" s="48">
        <f>IF(D5574="","",N5474+F5574)</f>
        <v/>
      </c>
      <c r="O5574" s="47">
        <f>IF(D5574="","",IF(AND(K5574=0,K5474&gt;0),C5574,""))</f>
        <v/>
      </c>
    </row>
    <row r="5575">
      <c r="A5575" s="49">
        <f>IF(B5575="","",DATE(YEAR('Debt Inputs'!$E$2),MONTH('Debt Inputs'!$E$2)+55,1))</f>
        <v/>
      </c>
      <c r="B5575" s="23">
        <f>IF('Debt Inputs'!A75="","",'Debt Inputs'!A75)</f>
        <v/>
      </c>
      <c r="C5575" s="24">
        <f>IF(B5575="","",IFERROR(VLOOKUP(B5575,'Debt Inputs'!$A$6:$M$105,2,FALSE),""))</f>
        <v/>
      </c>
      <c r="D5575" s="50">
        <f>IF(B5575="","",K5475)</f>
        <v/>
      </c>
      <c r="E5575" s="26">
        <f>IF(B5575="","",IFERROR(VLOOKUP(B5575,'Debt Inputs'!$A$6:$M$105,5,FALSE),0))</f>
        <v/>
      </c>
      <c r="F5575" s="50">
        <f>IF(D5575="","",IFERROR(D5575*E5575/12,0))</f>
        <v/>
      </c>
      <c r="G5575" s="50">
        <f>IF(D5575="","",MIN(IFERROR(VLOOKUP(B5575,'Debt Inputs'!$A$6:$M$105,7,FALSE),0),D5575+F5575))</f>
        <v/>
      </c>
      <c r="H5575" s="50">
        <f>IF(D5575="","",IF(L5575=1,MAX(0,'Debt Inputs'!$B$2-SUM($G$5506:$G$5605)),0))</f>
        <v/>
      </c>
      <c r="I5575" s="50">
        <f>IF(D5575="","",MIN(D5575+F5575,G5575+H5575))</f>
        <v/>
      </c>
      <c r="J5575" s="50">
        <f>IF(D5575="","",MIN(D5575,MAX(0,I5575-F5575)))</f>
        <v/>
      </c>
      <c r="K5575" s="50">
        <f>IF(D5575="","",MAX(0,D5575+F5575-I5575))</f>
        <v/>
      </c>
      <c r="L5575" s="23">
        <f>IF(D5575="","",IF(D5575&lt;=0,"",1+COUNTIFS($D$5506:$D$5605,"&gt;0",$E$5506:$E$5605,"&gt;"&amp;E5575)))</f>
        <v/>
      </c>
      <c r="M5575" s="23">
        <f>IF(D5575="","",IF(AND(K5575&gt;0,L5575=1),"Yes","No"))</f>
        <v/>
      </c>
      <c r="N5575" s="50">
        <f>IF(D5575="","",N5475+F5575)</f>
        <v/>
      </c>
      <c r="O5575" s="49">
        <f>IF(D5575="","",IF(AND(K5575=0,K5475&gt;0),C5575,""))</f>
        <v/>
      </c>
    </row>
    <row r="5576">
      <c r="A5576" s="47">
        <f>IF(B5576="","",DATE(YEAR('Debt Inputs'!$E$2),MONTH('Debt Inputs'!$E$2)+55,1))</f>
        <v/>
      </c>
      <c r="B5576" s="18">
        <f>IF('Debt Inputs'!A76="","",'Debt Inputs'!A76)</f>
        <v/>
      </c>
      <c r="C5576" s="19">
        <f>IF(B5576="","",IFERROR(VLOOKUP(B5576,'Debt Inputs'!$A$6:$M$105,2,FALSE),""))</f>
        <v/>
      </c>
      <c r="D5576" s="48">
        <f>IF(B5576="","",K5476)</f>
        <v/>
      </c>
      <c r="E5576" s="21">
        <f>IF(B5576="","",IFERROR(VLOOKUP(B5576,'Debt Inputs'!$A$6:$M$105,5,FALSE),0))</f>
        <v/>
      </c>
      <c r="F5576" s="48">
        <f>IF(D5576="","",IFERROR(D5576*E5576/12,0))</f>
        <v/>
      </c>
      <c r="G5576" s="48">
        <f>IF(D5576="","",MIN(IFERROR(VLOOKUP(B5576,'Debt Inputs'!$A$6:$M$105,7,FALSE),0),D5576+F5576))</f>
        <v/>
      </c>
      <c r="H5576" s="48">
        <f>IF(D5576="","",IF(L5576=1,MAX(0,'Debt Inputs'!$B$2-SUM($G$5506:$G$5605)),0))</f>
        <v/>
      </c>
      <c r="I5576" s="48">
        <f>IF(D5576="","",MIN(D5576+F5576,G5576+H5576))</f>
        <v/>
      </c>
      <c r="J5576" s="48">
        <f>IF(D5576="","",MIN(D5576,MAX(0,I5576-F5576)))</f>
        <v/>
      </c>
      <c r="K5576" s="48">
        <f>IF(D5576="","",MAX(0,D5576+F5576-I5576))</f>
        <v/>
      </c>
      <c r="L5576" s="18">
        <f>IF(D5576="","",IF(D5576&lt;=0,"",1+COUNTIFS($D$5506:$D$5605,"&gt;0",$E$5506:$E$5605,"&gt;"&amp;E5576)))</f>
        <v/>
      </c>
      <c r="M5576" s="18">
        <f>IF(D5576="","",IF(AND(K5576&gt;0,L5576=1),"Yes","No"))</f>
        <v/>
      </c>
      <c r="N5576" s="48">
        <f>IF(D5576="","",N5476+F5576)</f>
        <v/>
      </c>
      <c r="O5576" s="47">
        <f>IF(D5576="","",IF(AND(K5576=0,K5476&gt;0),C5576,""))</f>
        <v/>
      </c>
    </row>
    <row r="5577">
      <c r="A5577" s="49">
        <f>IF(B5577="","",DATE(YEAR('Debt Inputs'!$E$2),MONTH('Debt Inputs'!$E$2)+55,1))</f>
        <v/>
      </c>
      <c r="B5577" s="23">
        <f>IF('Debt Inputs'!A77="","",'Debt Inputs'!A77)</f>
        <v/>
      </c>
      <c r="C5577" s="24">
        <f>IF(B5577="","",IFERROR(VLOOKUP(B5577,'Debt Inputs'!$A$6:$M$105,2,FALSE),""))</f>
        <v/>
      </c>
      <c r="D5577" s="50">
        <f>IF(B5577="","",K5477)</f>
        <v/>
      </c>
      <c r="E5577" s="26">
        <f>IF(B5577="","",IFERROR(VLOOKUP(B5577,'Debt Inputs'!$A$6:$M$105,5,FALSE),0))</f>
        <v/>
      </c>
      <c r="F5577" s="50">
        <f>IF(D5577="","",IFERROR(D5577*E5577/12,0))</f>
        <v/>
      </c>
      <c r="G5577" s="50">
        <f>IF(D5577="","",MIN(IFERROR(VLOOKUP(B5577,'Debt Inputs'!$A$6:$M$105,7,FALSE),0),D5577+F5577))</f>
        <v/>
      </c>
      <c r="H5577" s="50">
        <f>IF(D5577="","",IF(L5577=1,MAX(0,'Debt Inputs'!$B$2-SUM($G$5506:$G$5605)),0))</f>
        <v/>
      </c>
      <c r="I5577" s="50">
        <f>IF(D5577="","",MIN(D5577+F5577,G5577+H5577))</f>
        <v/>
      </c>
      <c r="J5577" s="50">
        <f>IF(D5577="","",MIN(D5577,MAX(0,I5577-F5577)))</f>
        <v/>
      </c>
      <c r="K5577" s="50">
        <f>IF(D5577="","",MAX(0,D5577+F5577-I5577))</f>
        <v/>
      </c>
      <c r="L5577" s="23">
        <f>IF(D5577="","",IF(D5577&lt;=0,"",1+COUNTIFS($D$5506:$D$5605,"&gt;0",$E$5506:$E$5605,"&gt;"&amp;E5577)))</f>
        <v/>
      </c>
      <c r="M5577" s="23">
        <f>IF(D5577="","",IF(AND(K5577&gt;0,L5577=1),"Yes","No"))</f>
        <v/>
      </c>
      <c r="N5577" s="50">
        <f>IF(D5577="","",N5477+F5577)</f>
        <v/>
      </c>
      <c r="O5577" s="49">
        <f>IF(D5577="","",IF(AND(K5577=0,K5477&gt;0),C5577,""))</f>
        <v/>
      </c>
    </row>
    <row r="5578">
      <c r="A5578" s="47">
        <f>IF(B5578="","",DATE(YEAR('Debt Inputs'!$E$2),MONTH('Debt Inputs'!$E$2)+55,1))</f>
        <v/>
      </c>
      <c r="B5578" s="18">
        <f>IF('Debt Inputs'!A78="","",'Debt Inputs'!A78)</f>
        <v/>
      </c>
      <c r="C5578" s="19">
        <f>IF(B5578="","",IFERROR(VLOOKUP(B5578,'Debt Inputs'!$A$6:$M$105,2,FALSE),""))</f>
        <v/>
      </c>
      <c r="D5578" s="48">
        <f>IF(B5578="","",K5478)</f>
        <v/>
      </c>
      <c r="E5578" s="21">
        <f>IF(B5578="","",IFERROR(VLOOKUP(B5578,'Debt Inputs'!$A$6:$M$105,5,FALSE),0))</f>
        <v/>
      </c>
      <c r="F5578" s="48">
        <f>IF(D5578="","",IFERROR(D5578*E5578/12,0))</f>
        <v/>
      </c>
      <c r="G5578" s="48">
        <f>IF(D5578="","",MIN(IFERROR(VLOOKUP(B5578,'Debt Inputs'!$A$6:$M$105,7,FALSE),0),D5578+F5578))</f>
        <v/>
      </c>
      <c r="H5578" s="48">
        <f>IF(D5578="","",IF(L5578=1,MAX(0,'Debt Inputs'!$B$2-SUM($G$5506:$G$5605)),0))</f>
        <v/>
      </c>
      <c r="I5578" s="48">
        <f>IF(D5578="","",MIN(D5578+F5578,G5578+H5578))</f>
        <v/>
      </c>
      <c r="J5578" s="48">
        <f>IF(D5578="","",MIN(D5578,MAX(0,I5578-F5578)))</f>
        <v/>
      </c>
      <c r="K5578" s="48">
        <f>IF(D5578="","",MAX(0,D5578+F5578-I5578))</f>
        <v/>
      </c>
      <c r="L5578" s="18">
        <f>IF(D5578="","",IF(D5578&lt;=0,"",1+COUNTIFS($D$5506:$D$5605,"&gt;0",$E$5506:$E$5605,"&gt;"&amp;E5578)))</f>
        <v/>
      </c>
      <c r="M5578" s="18">
        <f>IF(D5578="","",IF(AND(K5578&gt;0,L5578=1),"Yes","No"))</f>
        <v/>
      </c>
      <c r="N5578" s="48">
        <f>IF(D5578="","",N5478+F5578)</f>
        <v/>
      </c>
      <c r="O5578" s="47">
        <f>IF(D5578="","",IF(AND(K5578=0,K5478&gt;0),C5578,""))</f>
        <v/>
      </c>
    </row>
    <row r="5579">
      <c r="A5579" s="49">
        <f>IF(B5579="","",DATE(YEAR('Debt Inputs'!$E$2),MONTH('Debt Inputs'!$E$2)+55,1))</f>
        <v/>
      </c>
      <c r="B5579" s="23">
        <f>IF('Debt Inputs'!A79="","",'Debt Inputs'!A79)</f>
        <v/>
      </c>
      <c r="C5579" s="24">
        <f>IF(B5579="","",IFERROR(VLOOKUP(B5579,'Debt Inputs'!$A$6:$M$105,2,FALSE),""))</f>
        <v/>
      </c>
      <c r="D5579" s="50">
        <f>IF(B5579="","",K5479)</f>
        <v/>
      </c>
      <c r="E5579" s="26">
        <f>IF(B5579="","",IFERROR(VLOOKUP(B5579,'Debt Inputs'!$A$6:$M$105,5,FALSE),0))</f>
        <v/>
      </c>
      <c r="F5579" s="50">
        <f>IF(D5579="","",IFERROR(D5579*E5579/12,0))</f>
        <v/>
      </c>
      <c r="G5579" s="50">
        <f>IF(D5579="","",MIN(IFERROR(VLOOKUP(B5579,'Debt Inputs'!$A$6:$M$105,7,FALSE),0),D5579+F5579))</f>
        <v/>
      </c>
      <c r="H5579" s="50">
        <f>IF(D5579="","",IF(L5579=1,MAX(0,'Debt Inputs'!$B$2-SUM($G$5506:$G$5605)),0))</f>
        <v/>
      </c>
      <c r="I5579" s="50">
        <f>IF(D5579="","",MIN(D5579+F5579,G5579+H5579))</f>
        <v/>
      </c>
      <c r="J5579" s="50">
        <f>IF(D5579="","",MIN(D5579,MAX(0,I5579-F5579)))</f>
        <v/>
      </c>
      <c r="K5579" s="50">
        <f>IF(D5579="","",MAX(0,D5579+F5579-I5579))</f>
        <v/>
      </c>
      <c r="L5579" s="23">
        <f>IF(D5579="","",IF(D5579&lt;=0,"",1+COUNTIFS($D$5506:$D$5605,"&gt;0",$E$5506:$E$5605,"&gt;"&amp;E5579)))</f>
        <v/>
      </c>
      <c r="M5579" s="23">
        <f>IF(D5579="","",IF(AND(K5579&gt;0,L5579=1),"Yes","No"))</f>
        <v/>
      </c>
      <c r="N5579" s="50">
        <f>IF(D5579="","",N5479+F5579)</f>
        <v/>
      </c>
      <c r="O5579" s="49">
        <f>IF(D5579="","",IF(AND(K5579=0,K5479&gt;0),C5579,""))</f>
        <v/>
      </c>
    </row>
    <row r="5580">
      <c r="A5580" s="47">
        <f>IF(B5580="","",DATE(YEAR('Debt Inputs'!$E$2),MONTH('Debt Inputs'!$E$2)+55,1))</f>
        <v/>
      </c>
      <c r="B5580" s="18">
        <f>IF('Debt Inputs'!A80="","",'Debt Inputs'!A80)</f>
        <v/>
      </c>
      <c r="C5580" s="19">
        <f>IF(B5580="","",IFERROR(VLOOKUP(B5580,'Debt Inputs'!$A$6:$M$105,2,FALSE),""))</f>
        <v/>
      </c>
      <c r="D5580" s="48">
        <f>IF(B5580="","",K5480)</f>
        <v/>
      </c>
      <c r="E5580" s="21">
        <f>IF(B5580="","",IFERROR(VLOOKUP(B5580,'Debt Inputs'!$A$6:$M$105,5,FALSE),0))</f>
        <v/>
      </c>
      <c r="F5580" s="48">
        <f>IF(D5580="","",IFERROR(D5580*E5580/12,0))</f>
        <v/>
      </c>
      <c r="G5580" s="48">
        <f>IF(D5580="","",MIN(IFERROR(VLOOKUP(B5580,'Debt Inputs'!$A$6:$M$105,7,FALSE),0),D5580+F5580))</f>
        <v/>
      </c>
      <c r="H5580" s="48">
        <f>IF(D5580="","",IF(L5580=1,MAX(0,'Debt Inputs'!$B$2-SUM($G$5506:$G$5605)),0))</f>
        <v/>
      </c>
      <c r="I5580" s="48">
        <f>IF(D5580="","",MIN(D5580+F5580,G5580+H5580))</f>
        <v/>
      </c>
      <c r="J5580" s="48">
        <f>IF(D5580="","",MIN(D5580,MAX(0,I5580-F5580)))</f>
        <v/>
      </c>
      <c r="K5580" s="48">
        <f>IF(D5580="","",MAX(0,D5580+F5580-I5580))</f>
        <v/>
      </c>
      <c r="L5580" s="18">
        <f>IF(D5580="","",IF(D5580&lt;=0,"",1+COUNTIFS($D$5506:$D$5605,"&gt;0",$E$5506:$E$5605,"&gt;"&amp;E5580)))</f>
        <v/>
      </c>
      <c r="M5580" s="18">
        <f>IF(D5580="","",IF(AND(K5580&gt;0,L5580=1),"Yes","No"))</f>
        <v/>
      </c>
      <c r="N5580" s="48">
        <f>IF(D5580="","",N5480+F5580)</f>
        <v/>
      </c>
      <c r="O5580" s="47">
        <f>IF(D5580="","",IF(AND(K5580=0,K5480&gt;0),C5580,""))</f>
        <v/>
      </c>
    </row>
    <row r="5581">
      <c r="A5581" s="49">
        <f>IF(B5581="","",DATE(YEAR('Debt Inputs'!$E$2),MONTH('Debt Inputs'!$E$2)+55,1))</f>
        <v/>
      </c>
      <c r="B5581" s="23">
        <f>IF('Debt Inputs'!A81="","",'Debt Inputs'!A81)</f>
        <v/>
      </c>
      <c r="C5581" s="24">
        <f>IF(B5581="","",IFERROR(VLOOKUP(B5581,'Debt Inputs'!$A$6:$M$105,2,FALSE),""))</f>
        <v/>
      </c>
      <c r="D5581" s="50">
        <f>IF(B5581="","",K5481)</f>
        <v/>
      </c>
      <c r="E5581" s="26">
        <f>IF(B5581="","",IFERROR(VLOOKUP(B5581,'Debt Inputs'!$A$6:$M$105,5,FALSE),0))</f>
        <v/>
      </c>
      <c r="F5581" s="50">
        <f>IF(D5581="","",IFERROR(D5581*E5581/12,0))</f>
        <v/>
      </c>
      <c r="G5581" s="50">
        <f>IF(D5581="","",MIN(IFERROR(VLOOKUP(B5581,'Debt Inputs'!$A$6:$M$105,7,FALSE),0),D5581+F5581))</f>
        <v/>
      </c>
      <c r="H5581" s="50">
        <f>IF(D5581="","",IF(L5581=1,MAX(0,'Debt Inputs'!$B$2-SUM($G$5506:$G$5605)),0))</f>
        <v/>
      </c>
      <c r="I5581" s="50">
        <f>IF(D5581="","",MIN(D5581+F5581,G5581+H5581))</f>
        <v/>
      </c>
      <c r="J5581" s="50">
        <f>IF(D5581="","",MIN(D5581,MAX(0,I5581-F5581)))</f>
        <v/>
      </c>
      <c r="K5581" s="50">
        <f>IF(D5581="","",MAX(0,D5581+F5581-I5581))</f>
        <v/>
      </c>
      <c r="L5581" s="23">
        <f>IF(D5581="","",IF(D5581&lt;=0,"",1+COUNTIFS($D$5506:$D$5605,"&gt;0",$E$5506:$E$5605,"&gt;"&amp;E5581)))</f>
        <v/>
      </c>
      <c r="M5581" s="23">
        <f>IF(D5581="","",IF(AND(K5581&gt;0,L5581=1),"Yes","No"))</f>
        <v/>
      </c>
      <c r="N5581" s="50">
        <f>IF(D5581="","",N5481+F5581)</f>
        <v/>
      </c>
      <c r="O5581" s="49">
        <f>IF(D5581="","",IF(AND(K5581=0,K5481&gt;0),C5581,""))</f>
        <v/>
      </c>
    </row>
    <row r="5582">
      <c r="A5582" s="47">
        <f>IF(B5582="","",DATE(YEAR('Debt Inputs'!$E$2),MONTH('Debt Inputs'!$E$2)+55,1))</f>
        <v/>
      </c>
      <c r="B5582" s="18">
        <f>IF('Debt Inputs'!A82="","",'Debt Inputs'!A82)</f>
        <v/>
      </c>
      <c r="C5582" s="19">
        <f>IF(B5582="","",IFERROR(VLOOKUP(B5582,'Debt Inputs'!$A$6:$M$105,2,FALSE),""))</f>
        <v/>
      </c>
      <c r="D5582" s="48">
        <f>IF(B5582="","",K5482)</f>
        <v/>
      </c>
      <c r="E5582" s="21">
        <f>IF(B5582="","",IFERROR(VLOOKUP(B5582,'Debt Inputs'!$A$6:$M$105,5,FALSE),0))</f>
        <v/>
      </c>
      <c r="F5582" s="48">
        <f>IF(D5582="","",IFERROR(D5582*E5582/12,0))</f>
        <v/>
      </c>
      <c r="G5582" s="48">
        <f>IF(D5582="","",MIN(IFERROR(VLOOKUP(B5582,'Debt Inputs'!$A$6:$M$105,7,FALSE),0),D5582+F5582))</f>
        <v/>
      </c>
      <c r="H5582" s="48">
        <f>IF(D5582="","",IF(L5582=1,MAX(0,'Debt Inputs'!$B$2-SUM($G$5506:$G$5605)),0))</f>
        <v/>
      </c>
      <c r="I5582" s="48">
        <f>IF(D5582="","",MIN(D5582+F5582,G5582+H5582))</f>
        <v/>
      </c>
      <c r="J5582" s="48">
        <f>IF(D5582="","",MIN(D5582,MAX(0,I5582-F5582)))</f>
        <v/>
      </c>
      <c r="K5582" s="48">
        <f>IF(D5582="","",MAX(0,D5582+F5582-I5582))</f>
        <v/>
      </c>
      <c r="L5582" s="18">
        <f>IF(D5582="","",IF(D5582&lt;=0,"",1+COUNTIFS($D$5506:$D$5605,"&gt;0",$E$5506:$E$5605,"&gt;"&amp;E5582)))</f>
        <v/>
      </c>
      <c r="M5582" s="18">
        <f>IF(D5582="","",IF(AND(K5582&gt;0,L5582=1),"Yes","No"))</f>
        <v/>
      </c>
      <c r="N5582" s="48">
        <f>IF(D5582="","",N5482+F5582)</f>
        <v/>
      </c>
      <c r="O5582" s="47">
        <f>IF(D5582="","",IF(AND(K5582=0,K5482&gt;0),C5582,""))</f>
        <v/>
      </c>
    </row>
    <row r="5583">
      <c r="A5583" s="49">
        <f>IF(B5583="","",DATE(YEAR('Debt Inputs'!$E$2),MONTH('Debt Inputs'!$E$2)+55,1))</f>
        <v/>
      </c>
      <c r="B5583" s="23">
        <f>IF('Debt Inputs'!A83="","",'Debt Inputs'!A83)</f>
        <v/>
      </c>
      <c r="C5583" s="24">
        <f>IF(B5583="","",IFERROR(VLOOKUP(B5583,'Debt Inputs'!$A$6:$M$105,2,FALSE),""))</f>
        <v/>
      </c>
      <c r="D5583" s="50">
        <f>IF(B5583="","",K5483)</f>
        <v/>
      </c>
      <c r="E5583" s="26">
        <f>IF(B5583="","",IFERROR(VLOOKUP(B5583,'Debt Inputs'!$A$6:$M$105,5,FALSE),0))</f>
        <v/>
      </c>
      <c r="F5583" s="50">
        <f>IF(D5583="","",IFERROR(D5583*E5583/12,0))</f>
        <v/>
      </c>
      <c r="G5583" s="50">
        <f>IF(D5583="","",MIN(IFERROR(VLOOKUP(B5583,'Debt Inputs'!$A$6:$M$105,7,FALSE),0),D5583+F5583))</f>
        <v/>
      </c>
      <c r="H5583" s="50">
        <f>IF(D5583="","",IF(L5583=1,MAX(0,'Debt Inputs'!$B$2-SUM($G$5506:$G$5605)),0))</f>
        <v/>
      </c>
      <c r="I5583" s="50">
        <f>IF(D5583="","",MIN(D5583+F5583,G5583+H5583))</f>
        <v/>
      </c>
      <c r="J5583" s="50">
        <f>IF(D5583="","",MIN(D5583,MAX(0,I5583-F5583)))</f>
        <v/>
      </c>
      <c r="K5583" s="50">
        <f>IF(D5583="","",MAX(0,D5583+F5583-I5583))</f>
        <v/>
      </c>
      <c r="L5583" s="23">
        <f>IF(D5583="","",IF(D5583&lt;=0,"",1+COUNTIFS($D$5506:$D$5605,"&gt;0",$E$5506:$E$5605,"&gt;"&amp;E5583)))</f>
        <v/>
      </c>
      <c r="M5583" s="23">
        <f>IF(D5583="","",IF(AND(K5583&gt;0,L5583=1),"Yes","No"))</f>
        <v/>
      </c>
      <c r="N5583" s="50">
        <f>IF(D5583="","",N5483+F5583)</f>
        <v/>
      </c>
      <c r="O5583" s="49">
        <f>IF(D5583="","",IF(AND(K5583=0,K5483&gt;0),C5583,""))</f>
        <v/>
      </c>
    </row>
    <row r="5584">
      <c r="A5584" s="47">
        <f>IF(B5584="","",DATE(YEAR('Debt Inputs'!$E$2),MONTH('Debt Inputs'!$E$2)+55,1))</f>
        <v/>
      </c>
      <c r="B5584" s="18">
        <f>IF('Debt Inputs'!A84="","",'Debt Inputs'!A84)</f>
        <v/>
      </c>
      <c r="C5584" s="19">
        <f>IF(B5584="","",IFERROR(VLOOKUP(B5584,'Debt Inputs'!$A$6:$M$105,2,FALSE),""))</f>
        <v/>
      </c>
      <c r="D5584" s="48">
        <f>IF(B5584="","",K5484)</f>
        <v/>
      </c>
      <c r="E5584" s="21">
        <f>IF(B5584="","",IFERROR(VLOOKUP(B5584,'Debt Inputs'!$A$6:$M$105,5,FALSE),0))</f>
        <v/>
      </c>
      <c r="F5584" s="48">
        <f>IF(D5584="","",IFERROR(D5584*E5584/12,0))</f>
        <v/>
      </c>
      <c r="G5584" s="48">
        <f>IF(D5584="","",MIN(IFERROR(VLOOKUP(B5584,'Debt Inputs'!$A$6:$M$105,7,FALSE),0),D5584+F5584))</f>
        <v/>
      </c>
      <c r="H5584" s="48">
        <f>IF(D5584="","",IF(L5584=1,MAX(0,'Debt Inputs'!$B$2-SUM($G$5506:$G$5605)),0))</f>
        <v/>
      </c>
      <c r="I5584" s="48">
        <f>IF(D5584="","",MIN(D5584+F5584,G5584+H5584))</f>
        <v/>
      </c>
      <c r="J5584" s="48">
        <f>IF(D5584="","",MIN(D5584,MAX(0,I5584-F5584)))</f>
        <v/>
      </c>
      <c r="K5584" s="48">
        <f>IF(D5584="","",MAX(0,D5584+F5584-I5584))</f>
        <v/>
      </c>
      <c r="L5584" s="18">
        <f>IF(D5584="","",IF(D5584&lt;=0,"",1+COUNTIFS($D$5506:$D$5605,"&gt;0",$E$5506:$E$5605,"&gt;"&amp;E5584)))</f>
        <v/>
      </c>
      <c r="M5584" s="18">
        <f>IF(D5584="","",IF(AND(K5584&gt;0,L5584=1),"Yes","No"))</f>
        <v/>
      </c>
      <c r="N5584" s="48">
        <f>IF(D5584="","",N5484+F5584)</f>
        <v/>
      </c>
      <c r="O5584" s="47">
        <f>IF(D5584="","",IF(AND(K5584=0,K5484&gt;0),C5584,""))</f>
        <v/>
      </c>
    </row>
    <row r="5585">
      <c r="A5585" s="49">
        <f>IF(B5585="","",DATE(YEAR('Debt Inputs'!$E$2),MONTH('Debt Inputs'!$E$2)+55,1))</f>
        <v/>
      </c>
      <c r="B5585" s="23">
        <f>IF('Debt Inputs'!A85="","",'Debt Inputs'!A85)</f>
        <v/>
      </c>
      <c r="C5585" s="24">
        <f>IF(B5585="","",IFERROR(VLOOKUP(B5585,'Debt Inputs'!$A$6:$M$105,2,FALSE),""))</f>
        <v/>
      </c>
      <c r="D5585" s="50">
        <f>IF(B5585="","",K5485)</f>
        <v/>
      </c>
      <c r="E5585" s="26">
        <f>IF(B5585="","",IFERROR(VLOOKUP(B5585,'Debt Inputs'!$A$6:$M$105,5,FALSE),0))</f>
        <v/>
      </c>
      <c r="F5585" s="50">
        <f>IF(D5585="","",IFERROR(D5585*E5585/12,0))</f>
        <v/>
      </c>
      <c r="G5585" s="50">
        <f>IF(D5585="","",MIN(IFERROR(VLOOKUP(B5585,'Debt Inputs'!$A$6:$M$105,7,FALSE),0),D5585+F5585))</f>
        <v/>
      </c>
      <c r="H5585" s="50">
        <f>IF(D5585="","",IF(L5585=1,MAX(0,'Debt Inputs'!$B$2-SUM($G$5506:$G$5605)),0))</f>
        <v/>
      </c>
      <c r="I5585" s="50">
        <f>IF(D5585="","",MIN(D5585+F5585,G5585+H5585))</f>
        <v/>
      </c>
      <c r="J5585" s="50">
        <f>IF(D5585="","",MIN(D5585,MAX(0,I5585-F5585)))</f>
        <v/>
      </c>
      <c r="K5585" s="50">
        <f>IF(D5585="","",MAX(0,D5585+F5585-I5585))</f>
        <v/>
      </c>
      <c r="L5585" s="23">
        <f>IF(D5585="","",IF(D5585&lt;=0,"",1+COUNTIFS($D$5506:$D$5605,"&gt;0",$E$5506:$E$5605,"&gt;"&amp;E5585)))</f>
        <v/>
      </c>
      <c r="M5585" s="23">
        <f>IF(D5585="","",IF(AND(K5585&gt;0,L5585=1),"Yes","No"))</f>
        <v/>
      </c>
      <c r="N5585" s="50">
        <f>IF(D5585="","",N5485+F5585)</f>
        <v/>
      </c>
      <c r="O5585" s="49">
        <f>IF(D5585="","",IF(AND(K5585=0,K5485&gt;0),C5585,""))</f>
        <v/>
      </c>
    </row>
    <row r="5586">
      <c r="A5586" s="47">
        <f>IF(B5586="","",DATE(YEAR('Debt Inputs'!$E$2),MONTH('Debt Inputs'!$E$2)+55,1))</f>
        <v/>
      </c>
      <c r="B5586" s="18">
        <f>IF('Debt Inputs'!A86="","",'Debt Inputs'!A86)</f>
        <v/>
      </c>
      <c r="C5586" s="19">
        <f>IF(B5586="","",IFERROR(VLOOKUP(B5586,'Debt Inputs'!$A$6:$M$105,2,FALSE),""))</f>
        <v/>
      </c>
      <c r="D5586" s="48">
        <f>IF(B5586="","",K5486)</f>
        <v/>
      </c>
      <c r="E5586" s="21">
        <f>IF(B5586="","",IFERROR(VLOOKUP(B5586,'Debt Inputs'!$A$6:$M$105,5,FALSE),0))</f>
        <v/>
      </c>
      <c r="F5586" s="48">
        <f>IF(D5586="","",IFERROR(D5586*E5586/12,0))</f>
        <v/>
      </c>
      <c r="G5586" s="48">
        <f>IF(D5586="","",MIN(IFERROR(VLOOKUP(B5586,'Debt Inputs'!$A$6:$M$105,7,FALSE),0),D5586+F5586))</f>
        <v/>
      </c>
      <c r="H5586" s="48">
        <f>IF(D5586="","",IF(L5586=1,MAX(0,'Debt Inputs'!$B$2-SUM($G$5506:$G$5605)),0))</f>
        <v/>
      </c>
      <c r="I5586" s="48">
        <f>IF(D5586="","",MIN(D5586+F5586,G5586+H5586))</f>
        <v/>
      </c>
      <c r="J5586" s="48">
        <f>IF(D5586="","",MIN(D5586,MAX(0,I5586-F5586)))</f>
        <v/>
      </c>
      <c r="K5586" s="48">
        <f>IF(D5586="","",MAX(0,D5586+F5586-I5586))</f>
        <v/>
      </c>
      <c r="L5586" s="18">
        <f>IF(D5586="","",IF(D5586&lt;=0,"",1+COUNTIFS($D$5506:$D$5605,"&gt;0",$E$5506:$E$5605,"&gt;"&amp;E5586)))</f>
        <v/>
      </c>
      <c r="M5586" s="18">
        <f>IF(D5586="","",IF(AND(K5586&gt;0,L5586=1),"Yes","No"))</f>
        <v/>
      </c>
      <c r="N5586" s="48">
        <f>IF(D5586="","",N5486+F5586)</f>
        <v/>
      </c>
      <c r="O5586" s="47">
        <f>IF(D5586="","",IF(AND(K5586=0,K5486&gt;0),C5586,""))</f>
        <v/>
      </c>
    </row>
    <row r="5587">
      <c r="A5587" s="49">
        <f>IF(B5587="","",DATE(YEAR('Debt Inputs'!$E$2),MONTH('Debt Inputs'!$E$2)+55,1))</f>
        <v/>
      </c>
      <c r="B5587" s="23">
        <f>IF('Debt Inputs'!A87="","",'Debt Inputs'!A87)</f>
        <v/>
      </c>
      <c r="C5587" s="24">
        <f>IF(B5587="","",IFERROR(VLOOKUP(B5587,'Debt Inputs'!$A$6:$M$105,2,FALSE),""))</f>
        <v/>
      </c>
      <c r="D5587" s="50">
        <f>IF(B5587="","",K5487)</f>
        <v/>
      </c>
      <c r="E5587" s="26">
        <f>IF(B5587="","",IFERROR(VLOOKUP(B5587,'Debt Inputs'!$A$6:$M$105,5,FALSE),0))</f>
        <v/>
      </c>
      <c r="F5587" s="50">
        <f>IF(D5587="","",IFERROR(D5587*E5587/12,0))</f>
        <v/>
      </c>
      <c r="G5587" s="50">
        <f>IF(D5587="","",MIN(IFERROR(VLOOKUP(B5587,'Debt Inputs'!$A$6:$M$105,7,FALSE),0),D5587+F5587))</f>
        <v/>
      </c>
      <c r="H5587" s="50">
        <f>IF(D5587="","",IF(L5587=1,MAX(0,'Debt Inputs'!$B$2-SUM($G$5506:$G$5605)),0))</f>
        <v/>
      </c>
      <c r="I5587" s="50">
        <f>IF(D5587="","",MIN(D5587+F5587,G5587+H5587))</f>
        <v/>
      </c>
      <c r="J5587" s="50">
        <f>IF(D5587="","",MIN(D5587,MAX(0,I5587-F5587)))</f>
        <v/>
      </c>
      <c r="K5587" s="50">
        <f>IF(D5587="","",MAX(0,D5587+F5587-I5587))</f>
        <v/>
      </c>
      <c r="L5587" s="23">
        <f>IF(D5587="","",IF(D5587&lt;=0,"",1+COUNTIFS($D$5506:$D$5605,"&gt;0",$E$5506:$E$5605,"&gt;"&amp;E5587)))</f>
        <v/>
      </c>
      <c r="M5587" s="23">
        <f>IF(D5587="","",IF(AND(K5587&gt;0,L5587=1),"Yes","No"))</f>
        <v/>
      </c>
      <c r="N5587" s="50">
        <f>IF(D5587="","",N5487+F5587)</f>
        <v/>
      </c>
      <c r="O5587" s="49">
        <f>IF(D5587="","",IF(AND(K5587=0,K5487&gt;0),C5587,""))</f>
        <v/>
      </c>
    </row>
    <row r="5588">
      <c r="A5588" s="47">
        <f>IF(B5588="","",DATE(YEAR('Debt Inputs'!$E$2),MONTH('Debt Inputs'!$E$2)+55,1))</f>
        <v/>
      </c>
      <c r="B5588" s="18">
        <f>IF('Debt Inputs'!A88="","",'Debt Inputs'!A88)</f>
        <v/>
      </c>
      <c r="C5588" s="19">
        <f>IF(B5588="","",IFERROR(VLOOKUP(B5588,'Debt Inputs'!$A$6:$M$105,2,FALSE),""))</f>
        <v/>
      </c>
      <c r="D5588" s="48">
        <f>IF(B5588="","",K5488)</f>
        <v/>
      </c>
      <c r="E5588" s="21">
        <f>IF(B5588="","",IFERROR(VLOOKUP(B5588,'Debt Inputs'!$A$6:$M$105,5,FALSE),0))</f>
        <v/>
      </c>
      <c r="F5588" s="48">
        <f>IF(D5588="","",IFERROR(D5588*E5588/12,0))</f>
        <v/>
      </c>
      <c r="G5588" s="48">
        <f>IF(D5588="","",MIN(IFERROR(VLOOKUP(B5588,'Debt Inputs'!$A$6:$M$105,7,FALSE),0),D5588+F5588))</f>
        <v/>
      </c>
      <c r="H5588" s="48">
        <f>IF(D5588="","",IF(L5588=1,MAX(0,'Debt Inputs'!$B$2-SUM($G$5506:$G$5605)),0))</f>
        <v/>
      </c>
      <c r="I5588" s="48">
        <f>IF(D5588="","",MIN(D5588+F5588,G5588+H5588))</f>
        <v/>
      </c>
      <c r="J5588" s="48">
        <f>IF(D5588="","",MIN(D5588,MAX(0,I5588-F5588)))</f>
        <v/>
      </c>
      <c r="K5588" s="48">
        <f>IF(D5588="","",MAX(0,D5588+F5588-I5588))</f>
        <v/>
      </c>
      <c r="L5588" s="18">
        <f>IF(D5588="","",IF(D5588&lt;=0,"",1+COUNTIFS($D$5506:$D$5605,"&gt;0",$E$5506:$E$5605,"&gt;"&amp;E5588)))</f>
        <v/>
      </c>
      <c r="M5588" s="18">
        <f>IF(D5588="","",IF(AND(K5588&gt;0,L5588=1),"Yes","No"))</f>
        <v/>
      </c>
      <c r="N5588" s="48">
        <f>IF(D5588="","",N5488+F5588)</f>
        <v/>
      </c>
      <c r="O5588" s="47">
        <f>IF(D5588="","",IF(AND(K5588=0,K5488&gt;0),C5588,""))</f>
        <v/>
      </c>
    </row>
    <row r="5589">
      <c r="A5589" s="49">
        <f>IF(B5589="","",DATE(YEAR('Debt Inputs'!$E$2),MONTH('Debt Inputs'!$E$2)+55,1))</f>
        <v/>
      </c>
      <c r="B5589" s="23">
        <f>IF('Debt Inputs'!A89="","",'Debt Inputs'!A89)</f>
        <v/>
      </c>
      <c r="C5589" s="24">
        <f>IF(B5589="","",IFERROR(VLOOKUP(B5589,'Debt Inputs'!$A$6:$M$105,2,FALSE),""))</f>
        <v/>
      </c>
      <c r="D5589" s="50">
        <f>IF(B5589="","",K5489)</f>
        <v/>
      </c>
      <c r="E5589" s="26">
        <f>IF(B5589="","",IFERROR(VLOOKUP(B5589,'Debt Inputs'!$A$6:$M$105,5,FALSE),0))</f>
        <v/>
      </c>
      <c r="F5589" s="50">
        <f>IF(D5589="","",IFERROR(D5589*E5589/12,0))</f>
        <v/>
      </c>
      <c r="G5589" s="50">
        <f>IF(D5589="","",MIN(IFERROR(VLOOKUP(B5589,'Debt Inputs'!$A$6:$M$105,7,FALSE),0),D5589+F5589))</f>
        <v/>
      </c>
      <c r="H5589" s="50">
        <f>IF(D5589="","",IF(L5589=1,MAX(0,'Debt Inputs'!$B$2-SUM($G$5506:$G$5605)),0))</f>
        <v/>
      </c>
      <c r="I5589" s="50">
        <f>IF(D5589="","",MIN(D5589+F5589,G5589+H5589))</f>
        <v/>
      </c>
      <c r="J5589" s="50">
        <f>IF(D5589="","",MIN(D5589,MAX(0,I5589-F5589)))</f>
        <v/>
      </c>
      <c r="K5589" s="50">
        <f>IF(D5589="","",MAX(0,D5589+F5589-I5589))</f>
        <v/>
      </c>
      <c r="L5589" s="23">
        <f>IF(D5589="","",IF(D5589&lt;=0,"",1+COUNTIFS($D$5506:$D$5605,"&gt;0",$E$5506:$E$5605,"&gt;"&amp;E5589)))</f>
        <v/>
      </c>
      <c r="M5589" s="23">
        <f>IF(D5589="","",IF(AND(K5589&gt;0,L5589=1),"Yes","No"))</f>
        <v/>
      </c>
      <c r="N5589" s="50">
        <f>IF(D5589="","",N5489+F5589)</f>
        <v/>
      </c>
      <c r="O5589" s="49">
        <f>IF(D5589="","",IF(AND(K5589=0,K5489&gt;0),C5589,""))</f>
        <v/>
      </c>
    </row>
    <row r="5590">
      <c r="A5590" s="47">
        <f>IF(B5590="","",DATE(YEAR('Debt Inputs'!$E$2),MONTH('Debt Inputs'!$E$2)+55,1))</f>
        <v/>
      </c>
      <c r="B5590" s="18">
        <f>IF('Debt Inputs'!A90="","",'Debt Inputs'!A90)</f>
        <v/>
      </c>
      <c r="C5590" s="19">
        <f>IF(B5590="","",IFERROR(VLOOKUP(B5590,'Debt Inputs'!$A$6:$M$105,2,FALSE),""))</f>
        <v/>
      </c>
      <c r="D5590" s="48">
        <f>IF(B5590="","",K5490)</f>
        <v/>
      </c>
      <c r="E5590" s="21">
        <f>IF(B5590="","",IFERROR(VLOOKUP(B5590,'Debt Inputs'!$A$6:$M$105,5,FALSE),0))</f>
        <v/>
      </c>
      <c r="F5590" s="48">
        <f>IF(D5590="","",IFERROR(D5590*E5590/12,0))</f>
        <v/>
      </c>
      <c r="G5590" s="48">
        <f>IF(D5590="","",MIN(IFERROR(VLOOKUP(B5590,'Debt Inputs'!$A$6:$M$105,7,FALSE),0),D5590+F5590))</f>
        <v/>
      </c>
      <c r="H5590" s="48">
        <f>IF(D5590="","",IF(L5590=1,MAX(0,'Debt Inputs'!$B$2-SUM($G$5506:$G$5605)),0))</f>
        <v/>
      </c>
      <c r="I5590" s="48">
        <f>IF(D5590="","",MIN(D5590+F5590,G5590+H5590))</f>
        <v/>
      </c>
      <c r="J5590" s="48">
        <f>IF(D5590="","",MIN(D5590,MAX(0,I5590-F5590)))</f>
        <v/>
      </c>
      <c r="K5590" s="48">
        <f>IF(D5590="","",MAX(0,D5590+F5590-I5590))</f>
        <v/>
      </c>
      <c r="L5590" s="18">
        <f>IF(D5590="","",IF(D5590&lt;=0,"",1+COUNTIFS($D$5506:$D$5605,"&gt;0",$E$5506:$E$5605,"&gt;"&amp;E5590)))</f>
        <v/>
      </c>
      <c r="M5590" s="18">
        <f>IF(D5590="","",IF(AND(K5590&gt;0,L5590=1),"Yes","No"))</f>
        <v/>
      </c>
      <c r="N5590" s="48">
        <f>IF(D5590="","",N5490+F5590)</f>
        <v/>
      </c>
      <c r="O5590" s="47">
        <f>IF(D5590="","",IF(AND(K5590=0,K5490&gt;0),C5590,""))</f>
        <v/>
      </c>
    </row>
    <row r="5591">
      <c r="A5591" s="49">
        <f>IF(B5591="","",DATE(YEAR('Debt Inputs'!$E$2),MONTH('Debt Inputs'!$E$2)+55,1))</f>
        <v/>
      </c>
      <c r="B5591" s="23">
        <f>IF('Debt Inputs'!A91="","",'Debt Inputs'!A91)</f>
        <v/>
      </c>
      <c r="C5591" s="24">
        <f>IF(B5591="","",IFERROR(VLOOKUP(B5591,'Debt Inputs'!$A$6:$M$105,2,FALSE),""))</f>
        <v/>
      </c>
      <c r="D5591" s="50">
        <f>IF(B5591="","",K5491)</f>
        <v/>
      </c>
      <c r="E5591" s="26">
        <f>IF(B5591="","",IFERROR(VLOOKUP(B5591,'Debt Inputs'!$A$6:$M$105,5,FALSE),0))</f>
        <v/>
      </c>
      <c r="F5591" s="50">
        <f>IF(D5591="","",IFERROR(D5591*E5591/12,0))</f>
        <v/>
      </c>
      <c r="G5591" s="50">
        <f>IF(D5591="","",MIN(IFERROR(VLOOKUP(B5591,'Debt Inputs'!$A$6:$M$105,7,FALSE),0),D5591+F5591))</f>
        <v/>
      </c>
      <c r="H5591" s="50">
        <f>IF(D5591="","",IF(L5591=1,MAX(0,'Debt Inputs'!$B$2-SUM($G$5506:$G$5605)),0))</f>
        <v/>
      </c>
      <c r="I5591" s="50">
        <f>IF(D5591="","",MIN(D5591+F5591,G5591+H5591))</f>
        <v/>
      </c>
      <c r="J5591" s="50">
        <f>IF(D5591="","",MIN(D5591,MAX(0,I5591-F5591)))</f>
        <v/>
      </c>
      <c r="K5591" s="50">
        <f>IF(D5591="","",MAX(0,D5591+F5591-I5591))</f>
        <v/>
      </c>
      <c r="L5591" s="23">
        <f>IF(D5591="","",IF(D5591&lt;=0,"",1+COUNTIFS($D$5506:$D$5605,"&gt;0",$E$5506:$E$5605,"&gt;"&amp;E5591)))</f>
        <v/>
      </c>
      <c r="M5591" s="23">
        <f>IF(D5591="","",IF(AND(K5591&gt;0,L5591=1),"Yes","No"))</f>
        <v/>
      </c>
      <c r="N5591" s="50">
        <f>IF(D5591="","",N5491+F5591)</f>
        <v/>
      </c>
      <c r="O5591" s="49">
        <f>IF(D5591="","",IF(AND(K5591=0,K5491&gt;0),C5591,""))</f>
        <v/>
      </c>
    </row>
    <row r="5592">
      <c r="A5592" s="47">
        <f>IF(B5592="","",DATE(YEAR('Debt Inputs'!$E$2),MONTH('Debt Inputs'!$E$2)+55,1))</f>
        <v/>
      </c>
      <c r="B5592" s="18">
        <f>IF('Debt Inputs'!A92="","",'Debt Inputs'!A92)</f>
        <v/>
      </c>
      <c r="C5592" s="19">
        <f>IF(B5592="","",IFERROR(VLOOKUP(B5592,'Debt Inputs'!$A$6:$M$105,2,FALSE),""))</f>
        <v/>
      </c>
      <c r="D5592" s="48">
        <f>IF(B5592="","",K5492)</f>
        <v/>
      </c>
      <c r="E5592" s="21">
        <f>IF(B5592="","",IFERROR(VLOOKUP(B5592,'Debt Inputs'!$A$6:$M$105,5,FALSE),0))</f>
        <v/>
      </c>
      <c r="F5592" s="48">
        <f>IF(D5592="","",IFERROR(D5592*E5592/12,0))</f>
        <v/>
      </c>
      <c r="G5592" s="48">
        <f>IF(D5592="","",MIN(IFERROR(VLOOKUP(B5592,'Debt Inputs'!$A$6:$M$105,7,FALSE),0),D5592+F5592))</f>
        <v/>
      </c>
      <c r="H5592" s="48">
        <f>IF(D5592="","",IF(L5592=1,MAX(0,'Debt Inputs'!$B$2-SUM($G$5506:$G$5605)),0))</f>
        <v/>
      </c>
      <c r="I5592" s="48">
        <f>IF(D5592="","",MIN(D5592+F5592,G5592+H5592))</f>
        <v/>
      </c>
      <c r="J5592" s="48">
        <f>IF(D5592="","",MIN(D5592,MAX(0,I5592-F5592)))</f>
        <v/>
      </c>
      <c r="K5592" s="48">
        <f>IF(D5592="","",MAX(0,D5592+F5592-I5592))</f>
        <v/>
      </c>
      <c r="L5592" s="18">
        <f>IF(D5592="","",IF(D5592&lt;=0,"",1+COUNTIFS($D$5506:$D$5605,"&gt;0",$E$5506:$E$5605,"&gt;"&amp;E5592)))</f>
        <v/>
      </c>
      <c r="M5592" s="18">
        <f>IF(D5592="","",IF(AND(K5592&gt;0,L5592=1),"Yes","No"))</f>
        <v/>
      </c>
      <c r="N5592" s="48">
        <f>IF(D5592="","",N5492+F5592)</f>
        <v/>
      </c>
      <c r="O5592" s="47">
        <f>IF(D5592="","",IF(AND(K5592=0,K5492&gt;0),C5592,""))</f>
        <v/>
      </c>
    </row>
    <row r="5593">
      <c r="A5593" s="49">
        <f>IF(B5593="","",DATE(YEAR('Debt Inputs'!$E$2),MONTH('Debt Inputs'!$E$2)+55,1))</f>
        <v/>
      </c>
      <c r="B5593" s="23">
        <f>IF('Debt Inputs'!A93="","",'Debt Inputs'!A93)</f>
        <v/>
      </c>
      <c r="C5593" s="24">
        <f>IF(B5593="","",IFERROR(VLOOKUP(B5593,'Debt Inputs'!$A$6:$M$105,2,FALSE),""))</f>
        <v/>
      </c>
      <c r="D5593" s="50">
        <f>IF(B5593="","",K5493)</f>
        <v/>
      </c>
      <c r="E5593" s="26">
        <f>IF(B5593="","",IFERROR(VLOOKUP(B5593,'Debt Inputs'!$A$6:$M$105,5,FALSE),0))</f>
        <v/>
      </c>
      <c r="F5593" s="50">
        <f>IF(D5593="","",IFERROR(D5593*E5593/12,0))</f>
        <v/>
      </c>
      <c r="G5593" s="50">
        <f>IF(D5593="","",MIN(IFERROR(VLOOKUP(B5593,'Debt Inputs'!$A$6:$M$105,7,FALSE),0),D5593+F5593))</f>
        <v/>
      </c>
      <c r="H5593" s="50">
        <f>IF(D5593="","",IF(L5593=1,MAX(0,'Debt Inputs'!$B$2-SUM($G$5506:$G$5605)),0))</f>
        <v/>
      </c>
      <c r="I5593" s="50">
        <f>IF(D5593="","",MIN(D5593+F5593,G5593+H5593))</f>
        <v/>
      </c>
      <c r="J5593" s="50">
        <f>IF(D5593="","",MIN(D5593,MAX(0,I5593-F5593)))</f>
        <v/>
      </c>
      <c r="K5593" s="50">
        <f>IF(D5593="","",MAX(0,D5593+F5593-I5593))</f>
        <v/>
      </c>
      <c r="L5593" s="23">
        <f>IF(D5593="","",IF(D5593&lt;=0,"",1+COUNTIFS($D$5506:$D$5605,"&gt;0",$E$5506:$E$5605,"&gt;"&amp;E5593)))</f>
        <v/>
      </c>
      <c r="M5593" s="23">
        <f>IF(D5593="","",IF(AND(K5593&gt;0,L5593=1),"Yes","No"))</f>
        <v/>
      </c>
      <c r="N5593" s="50">
        <f>IF(D5593="","",N5493+F5593)</f>
        <v/>
      </c>
      <c r="O5593" s="49">
        <f>IF(D5593="","",IF(AND(K5593=0,K5493&gt;0),C5593,""))</f>
        <v/>
      </c>
    </row>
    <row r="5594">
      <c r="A5594" s="47">
        <f>IF(B5594="","",DATE(YEAR('Debt Inputs'!$E$2),MONTH('Debt Inputs'!$E$2)+55,1))</f>
        <v/>
      </c>
      <c r="B5594" s="18">
        <f>IF('Debt Inputs'!A94="","",'Debt Inputs'!A94)</f>
        <v/>
      </c>
      <c r="C5594" s="19">
        <f>IF(B5594="","",IFERROR(VLOOKUP(B5594,'Debt Inputs'!$A$6:$M$105,2,FALSE),""))</f>
        <v/>
      </c>
      <c r="D5594" s="48">
        <f>IF(B5594="","",K5494)</f>
        <v/>
      </c>
      <c r="E5594" s="21">
        <f>IF(B5594="","",IFERROR(VLOOKUP(B5594,'Debt Inputs'!$A$6:$M$105,5,FALSE),0))</f>
        <v/>
      </c>
      <c r="F5594" s="48">
        <f>IF(D5594="","",IFERROR(D5594*E5594/12,0))</f>
        <v/>
      </c>
      <c r="G5594" s="48">
        <f>IF(D5594="","",MIN(IFERROR(VLOOKUP(B5594,'Debt Inputs'!$A$6:$M$105,7,FALSE),0),D5594+F5594))</f>
        <v/>
      </c>
      <c r="H5594" s="48">
        <f>IF(D5594="","",IF(L5594=1,MAX(0,'Debt Inputs'!$B$2-SUM($G$5506:$G$5605)),0))</f>
        <v/>
      </c>
      <c r="I5594" s="48">
        <f>IF(D5594="","",MIN(D5594+F5594,G5594+H5594))</f>
        <v/>
      </c>
      <c r="J5594" s="48">
        <f>IF(D5594="","",MIN(D5594,MAX(0,I5594-F5594)))</f>
        <v/>
      </c>
      <c r="K5594" s="48">
        <f>IF(D5594="","",MAX(0,D5594+F5594-I5594))</f>
        <v/>
      </c>
      <c r="L5594" s="18">
        <f>IF(D5594="","",IF(D5594&lt;=0,"",1+COUNTIFS($D$5506:$D$5605,"&gt;0",$E$5506:$E$5605,"&gt;"&amp;E5594)))</f>
        <v/>
      </c>
      <c r="M5594" s="18">
        <f>IF(D5594="","",IF(AND(K5594&gt;0,L5594=1),"Yes","No"))</f>
        <v/>
      </c>
      <c r="N5594" s="48">
        <f>IF(D5594="","",N5494+F5594)</f>
        <v/>
      </c>
      <c r="O5594" s="47">
        <f>IF(D5594="","",IF(AND(K5594=0,K5494&gt;0),C5594,""))</f>
        <v/>
      </c>
    </row>
    <row r="5595">
      <c r="A5595" s="49">
        <f>IF(B5595="","",DATE(YEAR('Debt Inputs'!$E$2),MONTH('Debt Inputs'!$E$2)+55,1))</f>
        <v/>
      </c>
      <c r="B5595" s="23">
        <f>IF('Debt Inputs'!A95="","",'Debt Inputs'!A95)</f>
        <v/>
      </c>
      <c r="C5595" s="24">
        <f>IF(B5595="","",IFERROR(VLOOKUP(B5595,'Debt Inputs'!$A$6:$M$105,2,FALSE),""))</f>
        <v/>
      </c>
      <c r="D5595" s="50">
        <f>IF(B5595="","",K5495)</f>
        <v/>
      </c>
      <c r="E5595" s="26">
        <f>IF(B5595="","",IFERROR(VLOOKUP(B5595,'Debt Inputs'!$A$6:$M$105,5,FALSE),0))</f>
        <v/>
      </c>
      <c r="F5595" s="50">
        <f>IF(D5595="","",IFERROR(D5595*E5595/12,0))</f>
        <v/>
      </c>
      <c r="G5595" s="50">
        <f>IF(D5595="","",MIN(IFERROR(VLOOKUP(B5595,'Debt Inputs'!$A$6:$M$105,7,FALSE),0),D5595+F5595))</f>
        <v/>
      </c>
      <c r="H5595" s="50">
        <f>IF(D5595="","",IF(L5595=1,MAX(0,'Debt Inputs'!$B$2-SUM($G$5506:$G$5605)),0))</f>
        <v/>
      </c>
      <c r="I5595" s="50">
        <f>IF(D5595="","",MIN(D5595+F5595,G5595+H5595))</f>
        <v/>
      </c>
      <c r="J5595" s="50">
        <f>IF(D5595="","",MIN(D5595,MAX(0,I5595-F5595)))</f>
        <v/>
      </c>
      <c r="K5595" s="50">
        <f>IF(D5595="","",MAX(0,D5595+F5595-I5595))</f>
        <v/>
      </c>
      <c r="L5595" s="23">
        <f>IF(D5595="","",IF(D5595&lt;=0,"",1+COUNTIFS($D$5506:$D$5605,"&gt;0",$E$5506:$E$5605,"&gt;"&amp;E5595)))</f>
        <v/>
      </c>
      <c r="M5595" s="23">
        <f>IF(D5595="","",IF(AND(K5595&gt;0,L5595=1),"Yes","No"))</f>
        <v/>
      </c>
      <c r="N5595" s="50">
        <f>IF(D5595="","",N5495+F5595)</f>
        <v/>
      </c>
      <c r="O5595" s="49">
        <f>IF(D5595="","",IF(AND(K5595=0,K5495&gt;0),C5595,""))</f>
        <v/>
      </c>
    </row>
    <row r="5596">
      <c r="A5596" s="47">
        <f>IF(B5596="","",DATE(YEAR('Debt Inputs'!$E$2),MONTH('Debt Inputs'!$E$2)+55,1))</f>
        <v/>
      </c>
      <c r="B5596" s="18">
        <f>IF('Debt Inputs'!A96="","",'Debt Inputs'!A96)</f>
        <v/>
      </c>
      <c r="C5596" s="19">
        <f>IF(B5596="","",IFERROR(VLOOKUP(B5596,'Debt Inputs'!$A$6:$M$105,2,FALSE),""))</f>
        <v/>
      </c>
      <c r="D5596" s="48">
        <f>IF(B5596="","",K5496)</f>
        <v/>
      </c>
      <c r="E5596" s="21">
        <f>IF(B5596="","",IFERROR(VLOOKUP(B5596,'Debt Inputs'!$A$6:$M$105,5,FALSE),0))</f>
        <v/>
      </c>
      <c r="F5596" s="48">
        <f>IF(D5596="","",IFERROR(D5596*E5596/12,0))</f>
        <v/>
      </c>
      <c r="G5596" s="48">
        <f>IF(D5596="","",MIN(IFERROR(VLOOKUP(B5596,'Debt Inputs'!$A$6:$M$105,7,FALSE),0),D5596+F5596))</f>
        <v/>
      </c>
      <c r="H5596" s="48">
        <f>IF(D5596="","",IF(L5596=1,MAX(0,'Debt Inputs'!$B$2-SUM($G$5506:$G$5605)),0))</f>
        <v/>
      </c>
      <c r="I5596" s="48">
        <f>IF(D5596="","",MIN(D5596+F5596,G5596+H5596))</f>
        <v/>
      </c>
      <c r="J5596" s="48">
        <f>IF(D5596="","",MIN(D5596,MAX(0,I5596-F5596)))</f>
        <v/>
      </c>
      <c r="K5596" s="48">
        <f>IF(D5596="","",MAX(0,D5596+F5596-I5596))</f>
        <v/>
      </c>
      <c r="L5596" s="18">
        <f>IF(D5596="","",IF(D5596&lt;=0,"",1+COUNTIFS($D$5506:$D$5605,"&gt;0",$E$5506:$E$5605,"&gt;"&amp;E5596)))</f>
        <v/>
      </c>
      <c r="M5596" s="18">
        <f>IF(D5596="","",IF(AND(K5596&gt;0,L5596=1),"Yes","No"))</f>
        <v/>
      </c>
      <c r="N5596" s="48">
        <f>IF(D5596="","",N5496+F5596)</f>
        <v/>
      </c>
      <c r="O5596" s="47">
        <f>IF(D5596="","",IF(AND(K5596=0,K5496&gt;0),C5596,""))</f>
        <v/>
      </c>
    </row>
    <row r="5597">
      <c r="A5597" s="49">
        <f>IF(B5597="","",DATE(YEAR('Debt Inputs'!$E$2),MONTH('Debt Inputs'!$E$2)+55,1))</f>
        <v/>
      </c>
      <c r="B5597" s="23">
        <f>IF('Debt Inputs'!A97="","",'Debt Inputs'!A97)</f>
        <v/>
      </c>
      <c r="C5597" s="24">
        <f>IF(B5597="","",IFERROR(VLOOKUP(B5597,'Debt Inputs'!$A$6:$M$105,2,FALSE),""))</f>
        <v/>
      </c>
      <c r="D5597" s="50">
        <f>IF(B5597="","",K5497)</f>
        <v/>
      </c>
      <c r="E5597" s="26">
        <f>IF(B5597="","",IFERROR(VLOOKUP(B5597,'Debt Inputs'!$A$6:$M$105,5,FALSE),0))</f>
        <v/>
      </c>
      <c r="F5597" s="50">
        <f>IF(D5597="","",IFERROR(D5597*E5597/12,0))</f>
        <v/>
      </c>
      <c r="G5597" s="50">
        <f>IF(D5597="","",MIN(IFERROR(VLOOKUP(B5597,'Debt Inputs'!$A$6:$M$105,7,FALSE),0),D5597+F5597))</f>
        <v/>
      </c>
      <c r="H5597" s="50">
        <f>IF(D5597="","",IF(L5597=1,MAX(0,'Debt Inputs'!$B$2-SUM($G$5506:$G$5605)),0))</f>
        <v/>
      </c>
      <c r="I5597" s="50">
        <f>IF(D5597="","",MIN(D5597+F5597,G5597+H5597))</f>
        <v/>
      </c>
      <c r="J5597" s="50">
        <f>IF(D5597="","",MIN(D5597,MAX(0,I5597-F5597)))</f>
        <v/>
      </c>
      <c r="K5597" s="50">
        <f>IF(D5597="","",MAX(0,D5597+F5597-I5597))</f>
        <v/>
      </c>
      <c r="L5597" s="23">
        <f>IF(D5597="","",IF(D5597&lt;=0,"",1+COUNTIFS($D$5506:$D$5605,"&gt;0",$E$5506:$E$5605,"&gt;"&amp;E5597)))</f>
        <v/>
      </c>
      <c r="M5597" s="23">
        <f>IF(D5597="","",IF(AND(K5597&gt;0,L5597=1),"Yes","No"))</f>
        <v/>
      </c>
      <c r="N5597" s="50">
        <f>IF(D5597="","",N5497+F5597)</f>
        <v/>
      </c>
      <c r="O5597" s="49">
        <f>IF(D5597="","",IF(AND(K5597=0,K5497&gt;0),C5597,""))</f>
        <v/>
      </c>
    </row>
    <row r="5598">
      <c r="A5598" s="47">
        <f>IF(B5598="","",DATE(YEAR('Debt Inputs'!$E$2),MONTH('Debt Inputs'!$E$2)+55,1))</f>
        <v/>
      </c>
      <c r="B5598" s="18">
        <f>IF('Debt Inputs'!A98="","",'Debt Inputs'!A98)</f>
        <v/>
      </c>
      <c r="C5598" s="19">
        <f>IF(B5598="","",IFERROR(VLOOKUP(B5598,'Debt Inputs'!$A$6:$M$105,2,FALSE),""))</f>
        <v/>
      </c>
      <c r="D5598" s="48">
        <f>IF(B5598="","",K5498)</f>
        <v/>
      </c>
      <c r="E5598" s="21">
        <f>IF(B5598="","",IFERROR(VLOOKUP(B5598,'Debt Inputs'!$A$6:$M$105,5,FALSE),0))</f>
        <v/>
      </c>
      <c r="F5598" s="48">
        <f>IF(D5598="","",IFERROR(D5598*E5598/12,0))</f>
        <v/>
      </c>
      <c r="G5598" s="48">
        <f>IF(D5598="","",MIN(IFERROR(VLOOKUP(B5598,'Debt Inputs'!$A$6:$M$105,7,FALSE),0),D5598+F5598))</f>
        <v/>
      </c>
      <c r="H5598" s="48">
        <f>IF(D5598="","",IF(L5598=1,MAX(0,'Debt Inputs'!$B$2-SUM($G$5506:$G$5605)),0))</f>
        <v/>
      </c>
      <c r="I5598" s="48">
        <f>IF(D5598="","",MIN(D5598+F5598,G5598+H5598))</f>
        <v/>
      </c>
      <c r="J5598" s="48">
        <f>IF(D5598="","",MIN(D5598,MAX(0,I5598-F5598)))</f>
        <v/>
      </c>
      <c r="K5598" s="48">
        <f>IF(D5598="","",MAX(0,D5598+F5598-I5598))</f>
        <v/>
      </c>
      <c r="L5598" s="18">
        <f>IF(D5598="","",IF(D5598&lt;=0,"",1+COUNTIFS($D$5506:$D$5605,"&gt;0",$E$5506:$E$5605,"&gt;"&amp;E5598)))</f>
        <v/>
      </c>
      <c r="M5598" s="18">
        <f>IF(D5598="","",IF(AND(K5598&gt;0,L5598=1),"Yes","No"))</f>
        <v/>
      </c>
      <c r="N5598" s="48">
        <f>IF(D5598="","",N5498+F5598)</f>
        <v/>
      </c>
      <c r="O5598" s="47">
        <f>IF(D5598="","",IF(AND(K5598=0,K5498&gt;0),C5598,""))</f>
        <v/>
      </c>
    </row>
    <row r="5599">
      <c r="A5599" s="49">
        <f>IF(B5599="","",DATE(YEAR('Debt Inputs'!$E$2),MONTH('Debt Inputs'!$E$2)+55,1))</f>
        <v/>
      </c>
      <c r="B5599" s="23">
        <f>IF('Debt Inputs'!A99="","",'Debt Inputs'!A99)</f>
        <v/>
      </c>
      <c r="C5599" s="24">
        <f>IF(B5599="","",IFERROR(VLOOKUP(B5599,'Debt Inputs'!$A$6:$M$105,2,FALSE),""))</f>
        <v/>
      </c>
      <c r="D5599" s="50">
        <f>IF(B5599="","",K5499)</f>
        <v/>
      </c>
      <c r="E5599" s="26">
        <f>IF(B5599="","",IFERROR(VLOOKUP(B5599,'Debt Inputs'!$A$6:$M$105,5,FALSE),0))</f>
        <v/>
      </c>
      <c r="F5599" s="50">
        <f>IF(D5599="","",IFERROR(D5599*E5599/12,0))</f>
        <v/>
      </c>
      <c r="G5599" s="50">
        <f>IF(D5599="","",MIN(IFERROR(VLOOKUP(B5599,'Debt Inputs'!$A$6:$M$105,7,FALSE),0),D5599+F5599))</f>
        <v/>
      </c>
      <c r="H5599" s="50">
        <f>IF(D5599="","",IF(L5599=1,MAX(0,'Debt Inputs'!$B$2-SUM($G$5506:$G$5605)),0))</f>
        <v/>
      </c>
      <c r="I5599" s="50">
        <f>IF(D5599="","",MIN(D5599+F5599,G5599+H5599))</f>
        <v/>
      </c>
      <c r="J5599" s="50">
        <f>IF(D5599="","",MIN(D5599,MAX(0,I5599-F5599)))</f>
        <v/>
      </c>
      <c r="K5599" s="50">
        <f>IF(D5599="","",MAX(0,D5599+F5599-I5599))</f>
        <v/>
      </c>
      <c r="L5599" s="23">
        <f>IF(D5599="","",IF(D5599&lt;=0,"",1+COUNTIFS($D$5506:$D$5605,"&gt;0",$E$5506:$E$5605,"&gt;"&amp;E5599)))</f>
        <v/>
      </c>
      <c r="M5599" s="23">
        <f>IF(D5599="","",IF(AND(K5599&gt;0,L5599=1),"Yes","No"))</f>
        <v/>
      </c>
      <c r="N5599" s="50">
        <f>IF(D5599="","",N5499+F5599)</f>
        <v/>
      </c>
      <c r="O5599" s="49">
        <f>IF(D5599="","",IF(AND(K5599=0,K5499&gt;0),C5599,""))</f>
        <v/>
      </c>
    </row>
    <row r="5600">
      <c r="A5600" s="47">
        <f>IF(B5600="","",DATE(YEAR('Debt Inputs'!$E$2),MONTH('Debt Inputs'!$E$2)+55,1))</f>
        <v/>
      </c>
      <c r="B5600" s="18">
        <f>IF('Debt Inputs'!A100="","",'Debt Inputs'!A100)</f>
        <v/>
      </c>
      <c r="C5600" s="19">
        <f>IF(B5600="","",IFERROR(VLOOKUP(B5600,'Debt Inputs'!$A$6:$M$105,2,FALSE),""))</f>
        <v/>
      </c>
      <c r="D5600" s="48">
        <f>IF(B5600="","",K5500)</f>
        <v/>
      </c>
      <c r="E5600" s="21">
        <f>IF(B5600="","",IFERROR(VLOOKUP(B5600,'Debt Inputs'!$A$6:$M$105,5,FALSE),0))</f>
        <v/>
      </c>
      <c r="F5600" s="48">
        <f>IF(D5600="","",IFERROR(D5600*E5600/12,0))</f>
        <v/>
      </c>
      <c r="G5600" s="48">
        <f>IF(D5600="","",MIN(IFERROR(VLOOKUP(B5600,'Debt Inputs'!$A$6:$M$105,7,FALSE),0),D5600+F5600))</f>
        <v/>
      </c>
      <c r="H5600" s="48">
        <f>IF(D5600="","",IF(L5600=1,MAX(0,'Debt Inputs'!$B$2-SUM($G$5506:$G$5605)),0))</f>
        <v/>
      </c>
      <c r="I5600" s="48">
        <f>IF(D5600="","",MIN(D5600+F5600,G5600+H5600))</f>
        <v/>
      </c>
      <c r="J5600" s="48">
        <f>IF(D5600="","",MIN(D5600,MAX(0,I5600-F5600)))</f>
        <v/>
      </c>
      <c r="K5600" s="48">
        <f>IF(D5600="","",MAX(0,D5600+F5600-I5600))</f>
        <v/>
      </c>
      <c r="L5600" s="18">
        <f>IF(D5600="","",IF(D5600&lt;=0,"",1+COUNTIFS($D$5506:$D$5605,"&gt;0",$E$5506:$E$5605,"&gt;"&amp;E5600)))</f>
        <v/>
      </c>
      <c r="M5600" s="18">
        <f>IF(D5600="","",IF(AND(K5600&gt;0,L5600=1),"Yes","No"))</f>
        <v/>
      </c>
      <c r="N5600" s="48">
        <f>IF(D5600="","",N5500+F5600)</f>
        <v/>
      </c>
      <c r="O5600" s="47">
        <f>IF(D5600="","",IF(AND(K5600=0,K5500&gt;0),C5600,""))</f>
        <v/>
      </c>
    </row>
    <row r="5601">
      <c r="A5601" s="49">
        <f>IF(B5601="","",DATE(YEAR('Debt Inputs'!$E$2),MONTH('Debt Inputs'!$E$2)+55,1))</f>
        <v/>
      </c>
      <c r="B5601" s="23">
        <f>IF('Debt Inputs'!A101="","",'Debt Inputs'!A101)</f>
        <v/>
      </c>
      <c r="C5601" s="24">
        <f>IF(B5601="","",IFERROR(VLOOKUP(B5601,'Debt Inputs'!$A$6:$M$105,2,FALSE),""))</f>
        <v/>
      </c>
      <c r="D5601" s="50">
        <f>IF(B5601="","",K5501)</f>
        <v/>
      </c>
      <c r="E5601" s="26">
        <f>IF(B5601="","",IFERROR(VLOOKUP(B5601,'Debt Inputs'!$A$6:$M$105,5,FALSE),0))</f>
        <v/>
      </c>
      <c r="F5601" s="50">
        <f>IF(D5601="","",IFERROR(D5601*E5601/12,0))</f>
        <v/>
      </c>
      <c r="G5601" s="50">
        <f>IF(D5601="","",MIN(IFERROR(VLOOKUP(B5601,'Debt Inputs'!$A$6:$M$105,7,FALSE),0),D5601+F5601))</f>
        <v/>
      </c>
      <c r="H5601" s="50">
        <f>IF(D5601="","",IF(L5601=1,MAX(0,'Debt Inputs'!$B$2-SUM($G$5506:$G$5605)),0))</f>
        <v/>
      </c>
      <c r="I5601" s="50">
        <f>IF(D5601="","",MIN(D5601+F5601,G5601+H5601))</f>
        <v/>
      </c>
      <c r="J5601" s="50">
        <f>IF(D5601="","",MIN(D5601,MAX(0,I5601-F5601)))</f>
        <v/>
      </c>
      <c r="K5601" s="50">
        <f>IF(D5601="","",MAX(0,D5601+F5601-I5601))</f>
        <v/>
      </c>
      <c r="L5601" s="23">
        <f>IF(D5601="","",IF(D5601&lt;=0,"",1+COUNTIFS($D$5506:$D$5605,"&gt;0",$E$5506:$E$5605,"&gt;"&amp;E5601)))</f>
        <v/>
      </c>
      <c r="M5601" s="23">
        <f>IF(D5601="","",IF(AND(K5601&gt;0,L5601=1),"Yes","No"))</f>
        <v/>
      </c>
      <c r="N5601" s="50">
        <f>IF(D5601="","",N5501+F5601)</f>
        <v/>
      </c>
      <c r="O5601" s="49">
        <f>IF(D5601="","",IF(AND(K5601=0,K5501&gt;0),C5601,""))</f>
        <v/>
      </c>
    </row>
    <row r="5602">
      <c r="A5602" s="47">
        <f>IF(B5602="","",DATE(YEAR('Debt Inputs'!$E$2),MONTH('Debt Inputs'!$E$2)+55,1))</f>
        <v/>
      </c>
      <c r="B5602" s="18">
        <f>IF('Debt Inputs'!A102="","",'Debt Inputs'!A102)</f>
        <v/>
      </c>
      <c r="C5602" s="19">
        <f>IF(B5602="","",IFERROR(VLOOKUP(B5602,'Debt Inputs'!$A$6:$M$105,2,FALSE),""))</f>
        <v/>
      </c>
      <c r="D5602" s="48">
        <f>IF(B5602="","",K5502)</f>
        <v/>
      </c>
      <c r="E5602" s="21">
        <f>IF(B5602="","",IFERROR(VLOOKUP(B5602,'Debt Inputs'!$A$6:$M$105,5,FALSE),0))</f>
        <v/>
      </c>
      <c r="F5602" s="48">
        <f>IF(D5602="","",IFERROR(D5602*E5602/12,0))</f>
        <v/>
      </c>
      <c r="G5602" s="48">
        <f>IF(D5602="","",MIN(IFERROR(VLOOKUP(B5602,'Debt Inputs'!$A$6:$M$105,7,FALSE),0),D5602+F5602))</f>
        <v/>
      </c>
      <c r="H5602" s="48">
        <f>IF(D5602="","",IF(L5602=1,MAX(0,'Debt Inputs'!$B$2-SUM($G$5506:$G$5605)),0))</f>
        <v/>
      </c>
      <c r="I5602" s="48">
        <f>IF(D5602="","",MIN(D5602+F5602,G5602+H5602))</f>
        <v/>
      </c>
      <c r="J5602" s="48">
        <f>IF(D5602="","",MIN(D5602,MAX(0,I5602-F5602)))</f>
        <v/>
      </c>
      <c r="K5602" s="48">
        <f>IF(D5602="","",MAX(0,D5602+F5602-I5602))</f>
        <v/>
      </c>
      <c r="L5602" s="18">
        <f>IF(D5602="","",IF(D5602&lt;=0,"",1+COUNTIFS($D$5506:$D$5605,"&gt;0",$E$5506:$E$5605,"&gt;"&amp;E5602)))</f>
        <v/>
      </c>
      <c r="M5602" s="18">
        <f>IF(D5602="","",IF(AND(K5602&gt;0,L5602=1),"Yes","No"))</f>
        <v/>
      </c>
      <c r="N5602" s="48">
        <f>IF(D5602="","",N5502+F5602)</f>
        <v/>
      </c>
      <c r="O5602" s="47">
        <f>IF(D5602="","",IF(AND(K5602=0,K5502&gt;0),C5602,""))</f>
        <v/>
      </c>
    </row>
    <row r="5603">
      <c r="A5603" s="49">
        <f>IF(B5603="","",DATE(YEAR('Debt Inputs'!$E$2),MONTH('Debt Inputs'!$E$2)+55,1))</f>
        <v/>
      </c>
      <c r="B5603" s="23">
        <f>IF('Debt Inputs'!A103="","",'Debt Inputs'!A103)</f>
        <v/>
      </c>
      <c r="C5603" s="24">
        <f>IF(B5603="","",IFERROR(VLOOKUP(B5603,'Debt Inputs'!$A$6:$M$105,2,FALSE),""))</f>
        <v/>
      </c>
      <c r="D5603" s="50">
        <f>IF(B5603="","",K5503)</f>
        <v/>
      </c>
      <c r="E5603" s="26">
        <f>IF(B5603="","",IFERROR(VLOOKUP(B5603,'Debt Inputs'!$A$6:$M$105,5,FALSE),0))</f>
        <v/>
      </c>
      <c r="F5603" s="50">
        <f>IF(D5603="","",IFERROR(D5603*E5603/12,0))</f>
        <v/>
      </c>
      <c r="G5603" s="50">
        <f>IF(D5603="","",MIN(IFERROR(VLOOKUP(B5603,'Debt Inputs'!$A$6:$M$105,7,FALSE),0),D5603+F5603))</f>
        <v/>
      </c>
      <c r="H5603" s="50">
        <f>IF(D5603="","",IF(L5603=1,MAX(0,'Debt Inputs'!$B$2-SUM($G$5506:$G$5605)),0))</f>
        <v/>
      </c>
      <c r="I5603" s="50">
        <f>IF(D5603="","",MIN(D5603+F5603,G5603+H5603))</f>
        <v/>
      </c>
      <c r="J5603" s="50">
        <f>IF(D5603="","",MIN(D5603,MAX(0,I5603-F5603)))</f>
        <v/>
      </c>
      <c r="K5603" s="50">
        <f>IF(D5603="","",MAX(0,D5603+F5603-I5603))</f>
        <v/>
      </c>
      <c r="L5603" s="23">
        <f>IF(D5603="","",IF(D5603&lt;=0,"",1+COUNTIFS($D$5506:$D$5605,"&gt;0",$E$5506:$E$5605,"&gt;"&amp;E5603)))</f>
        <v/>
      </c>
      <c r="M5603" s="23">
        <f>IF(D5603="","",IF(AND(K5603&gt;0,L5603=1),"Yes","No"))</f>
        <v/>
      </c>
      <c r="N5603" s="50">
        <f>IF(D5603="","",N5503+F5603)</f>
        <v/>
      </c>
      <c r="O5603" s="49">
        <f>IF(D5603="","",IF(AND(K5603=0,K5503&gt;0),C5603,""))</f>
        <v/>
      </c>
    </row>
    <row r="5604">
      <c r="A5604" s="47">
        <f>IF(B5604="","",DATE(YEAR('Debt Inputs'!$E$2),MONTH('Debt Inputs'!$E$2)+55,1))</f>
        <v/>
      </c>
      <c r="B5604" s="18">
        <f>IF('Debt Inputs'!A104="","",'Debt Inputs'!A104)</f>
        <v/>
      </c>
      <c r="C5604" s="19">
        <f>IF(B5604="","",IFERROR(VLOOKUP(B5604,'Debt Inputs'!$A$6:$M$105,2,FALSE),""))</f>
        <v/>
      </c>
      <c r="D5604" s="48">
        <f>IF(B5604="","",K5504)</f>
        <v/>
      </c>
      <c r="E5604" s="21">
        <f>IF(B5604="","",IFERROR(VLOOKUP(B5604,'Debt Inputs'!$A$6:$M$105,5,FALSE),0))</f>
        <v/>
      </c>
      <c r="F5604" s="48">
        <f>IF(D5604="","",IFERROR(D5604*E5604/12,0))</f>
        <v/>
      </c>
      <c r="G5604" s="48">
        <f>IF(D5604="","",MIN(IFERROR(VLOOKUP(B5604,'Debt Inputs'!$A$6:$M$105,7,FALSE),0),D5604+F5604))</f>
        <v/>
      </c>
      <c r="H5604" s="48">
        <f>IF(D5604="","",IF(L5604=1,MAX(0,'Debt Inputs'!$B$2-SUM($G$5506:$G$5605)),0))</f>
        <v/>
      </c>
      <c r="I5604" s="48">
        <f>IF(D5604="","",MIN(D5604+F5604,G5604+H5604))</f>
        <v/>
      </c>
      <c r="J5604" s="48">
        <f>IF(D5604="","",MIN(D5604,MAX(0,I5604-F5604)))</f>
        <v/>
      </c>
      <c r="K5604" s="48">
        <f>IF(D5604="","",MAX(0,D5604+F5604-I5604))</f>
        <v/>
      </c>
      <c r="L5604" s="18">
        <f>IF(D5604="","",IF(D5604&lt;=0,"",1+COUNTIFS($D$5506:$D$5605,"&gt;0",$E$5506:$E$5605,"&gt;"&amp;E5604)))</f>
        <v/>
      </c>
      <c r="M5604" s="18">
        <f>IF(D5604="","",IF(AND(K5604&gt;0,L5604=1),"Yes","No"))</f>
        <v/>
      </c>
      <c r="N5604" s="48">
        <f>IF(D5604="","",N5504+F5604)</f>
        <v/>
      </c>
      <c r="O5604" s="47">
        <f>IF(D5604="","",IF(AND(K5604=0,K5504&gt;0),C5604,""))</f>
        <v/>
      </c>
    </row>
    <row r="5605">
      <c r="A5605" s="49">
        <f>IF(B5605="","",DATE(YEAR('Debt Inputs'!$E$2),MONTH('Debt Inputs'!$E$2)+55,1))</f>
        <v/>
      </c>
      <c r="B5605" s="23">
        <f>IF('Debt Inputs'!A105="","",'Debt Inputs'!A105)</f>
        <v/>
      </c>
      <c r="C5605" s="24">
        <f>IF(B5605="","",IFERROR(VLOOKUP(B5605,'Debt Inputs'!$A$6:$M$105,2,FALSE),""))</f>
        <v/>
      </c>
      <c r="D5605" s="50">
        <f>IF(B5605="","",K5505)</f>
        <v/>
      </c>
      <c r="E5605" s="26">
        <f>IF(B5605="","",IFERROR(VLOOKUP(B5605,'Debt Inputs'!$A$6:$M$105,5,FALSE),0))</f>
        <v/>
      </c>
      <c r="F5605" s="50">
        <f>IF(D5605="","",IFERROR(D5605*E5605/12,0))</f>
        <v/>
      </c>
      <c r="G5605" s="50">
        <f>IF(D5605="","",MIN(IFERROR(VLOOKUP(B5605,'Debt Inputs'!$A$6:$M$105,7,FALSE),0),D5605+F5605))</f>
        <v/>
      </c>
      <c r="H5605" s="50">
        <f>IF(D5605="","",IF(L5605=1,MAX(0,'Debt Inputs'!$B$2-SUM($G$5506:$G$5605)),0))</f>
        <v/>
      </c>
      <c r="I5605" s="50">
        <f>IF(D5605="","",MIN(D5605+F5605,G5605+H5605))</f>
        <v/>
      </c>
      <c r="J5605" s="50">
        <f>IF(D5605="","",MIN(D5605,MAX(0,I5605-F5605)))</f>
        <v/>
      </c>
      <c r="K5605" s="50">
        <f>IF(D5605="","",MAX(0,D5605+F5605-I5605))</f>
        <v/>
      </c>
      <c r="L5605" s="23">
        <f>IF(D5605="","",IF(D5605&lt;=0,"",1+COUNTIFS($D$5506:$D$5605,"&gt;0",$E$5506:$E$5605,"&gt;"&amp;E5605)))</f>
        <v/>
      </c>
      <c r="M5605" s="23">
        <f>IF(D5605="","",IF(AND(K5605&gt;0,L5605=1),"Yes","No"))</f>
        <v/>
      </c>
      <c r="N5605" s="50">
        <f>IF(D5605="","",N5505+F5605)</f>
        <v/>
      </c>
      <c r="O5605" s="49">
        <f>IF(D5605="","",IF(AND(K5605=0,K5505&gt;0),C5605,""))</f>
        <v/>
      </c>
    </row>
    <row r="5606">
      <c r="A5606" s="47">
        <f>IF(B5606="","",DATE(YEAR('Debt Inputs'!$E$2),MONTH('Debt Inputs'!$E$2)+56,1))</f>
        <v/>
      </c>
      <c r="B5606" s="18">
        <f>IF('Debt Inputs'!A6="","",'Debt Inputs'!A6)</f>
        <v/>
      </c>
      <c r="C5606" s="19">
        <f>IF(B5606="","",IFERROR(VLOOKUP(B5606,'Debt Inputs'!$A$6:$M$105,2,FALSE),""))</f>
        <v/>
      </c>
      <c r="D5606" s="48">
        <f>IF(B5606="","",K5506)</f>
        <v/>
      </c>
      <c r="E5606" s="21">
        <f>IF(B5606="","",IFERROR(VLOOKUP(B5606,'Debt Inputs'!$A$6:$M$105,5,FALSE),0))</f>
        <v/>
      </c>
      <c r="F5606" s="48">
        <f>IF(D5606="","",IFERROR(D5606*E5606/12,0))</f>
        <v/>
      </c>
      <c r="G5606" s="48">
        <f>IF(D5606="","",MIN(IFERROR(VLOOKUP(B5606,'Debt Inputs'!$A$6:$M$105,7,FALSE),0),D5606+F5606))</f>
        <v/>
      </c>
      <c r="H5606" s="48">
        <f>IF(D5606="","",IF(L5606=1,MAX(0,'Debt Inputs'!$B$2-SUM($G$5606:$G$5705)),0))</f>
        <v/>
      </c>
      <c r="I5606" s="48">
        <f>IF(D5606="","",MIN(D5606+F5606,G5606+H5606))</f>
        <v/>
      </c>
      <c r="J5606" s="48">
        <f>IF(D5606="","",MIN(D5606,MAX(0,I5606-F5606)))</f>
        <v/>
      </c>
      <c r="K5606" s="48">
        <f>IF(D5606="","",MAX(0,D5606+F5606-I5606))</f>
        <v/>
      </c>
      <c r="L5606" s="18">
        <f>IF(D5606="","",IF(D5606&lt;=0,"",1+COUNTIFS($D$5606:$D$5705,"&gt;0",$E$5606:$E$5705,"&gt;"&amp;E5606)))</f>
        <v/>
      </c>
      <c r="M5606" s="18">
        <f>IF(D5606="","",IF(AND(K5606&gt;0,L5606=1),"Yes","No"))</f>
        <v/>
      </c>
      <c r="N5606" s="48">
        <f>IF(D5606="","",N5506+F5606)</f>
        <v/>
      </c>
      <c r="O5606" s="47">
        <f>IF(D5606="","",IF(AND(K5606=0,K5506&gt;0),C5606,""))</f>
        <v/>
      </c>
    </row>
    <row r="5607">
      <c r="A5607" s="49">
        <f>IF(B5607="","",DATE(YEAR('Debt Inputs'!$E$2),MONTH('Debt Inputs'!$E$2)+56,1))</f>
        <v/>
      </c>
      <c r="B5607" s="23">
        <f>IF('Debt Inputs'!A7="","",'Debt Inputs'!A7)</f>
        <v/>
      </c>
      <c r="C5607" s="24">
        <f>IF(B5607="","",IFERROR(VLOOKUP(B5607,'Debt Inputs'!$A$6:$M$105,2,FALSE),""))</f>
        <v/>
      </c>
      <c r="D5607" s="50">
        <f>IF(B5607="","",K5507)</f>
        <v/>
      </c>
      <c r="E5607" s="26">
        <f>IF(B5607="","",IFERROR(VLOOKUP(B5607,'Debt Inputs'!$A$6:$M$105,5,FALSE),0))</f>
        <v/>
      </c>
      <c r="F5607" s="50">
        <f>IF(D5607="","",IFERROR(D5607*E5607/12,0))</f>
        <v/>
      </c>
      <c r="G5607" s="50">
        <f>IF(D5607="","",MIN(IFERROR(VLOOKUP(B5607,'Debt Inputs'!$A$6:$M$105,7,FALSE),0),D5607+F5607))</f>
        <v/>
      </c>
      <c r="H5607" s="50">
        <f>IF(D5607="","",IF(L5607=1,MAX(0,'Debt Inputs'!$B$2-SUM($G$5606:$G$5705)),0))</f>
        <v/>
      </c>
      <c r="I5607" s="50">
        <f>IF(D5607="","",MIN(D5607+F5607,G5607+H5607))</f>
        <v/>
      </c>
      <c r="J5607" s="50">
        <f>IF(D5607="","",MIN(D5607,MAX(0,I5607-F5607)))</f>
        <v/>
      </c>
      <c r="K5607" s="50">
        <f>IF(D5607="","",MAX(0,D5607+F5607-I5607))</f>
        <v/>
      </c>
      <c r="L5607" s="23">
        <f>IF(D5607="","",IF(D5607&lt;=0,"",1+COUNTIFS($D$5606:$D$5705,"&gt;0",$E$5606:$E$5705,"&gt;"&amp;E5607)))</f>
        <v/>
      </c>
      <c r="M5607" s="23">
        <f>IF(D5607="","",IF(AND(K5607&gt;0,L5607=1),"Yes","No"))</f>
        <v/>
      </c>
      <c r="N5607" s="50">
        <f>IF(D5607="","",N5507+F5607)</f>
        <v/>
      </c>
      <c r="O5607" s="49">
        <f>IF(D5607="","",IF(AND(K5607=0,K5507&gt;0),C5607,""))</f>
        <v/>
      </c>
    </row>
    <row r="5608">
      <c r="A5608" s="47">
        <f>IF(B5608="","",DATE(YEAR('Debt Inputs'!$E$2),MONTH('Debt Inputs'!$E$2)+56,1))</f>
        <v/>
      </c>
      <c r="B5608" s="18">
        <f>IF('Debt Inputs'!A8="","",'Debt Inputs'!A8)</f>
        <v/>
      </c>
      <c r="C5608" s="19">
        <f>IF(B5608="","",IFERROR(VLOOKUP(B5608,'Debt Inputs'!$A$6:$M$105,2,FALSE),""))</f>
        <v/>
      </c>
      <c r="D5608" s="48">
        <f>IF(B5608="","",K5508)</f>
        <v/>
      </c>
      <c r="E5608" s="21">
        <f>IF(B5608="","",IFERROR(VLOOKUP(B5608,'Debt Inputs'!$A$6:$M$105,5,FALSE),0))</f>
        <v/>
      </c>
      <c r="F5608" s="48">
        <f>IF(D5608="","",IFERROR(D5608*E5608/12,0))</f>
        <v/>
      </c>
      <c r="G5608" s="48">
        <f>IF(D5608="","",MIN(IFERROR(VLOOKUP(B5608,'Debt Inputs'!$A$6:$M$105,7,FALSE),0),D5608+F5608))</f>
        <v/>
      </c>
      <c r="H5608" s="48">
        <f>IF(D5608="","",IF(L5608=1,MAX(0,'Debt Inputs'!$B$2-SUM($G$5606:$G$5705)),0))</f>
        <v/>
      </c>
      <c r="I5608" s="48">
        <f>IF(D5608="","",MIN(D5608+F5608,G5608+H5608))</f>
        <v/>
      </c>
      <c r="J5608" s="48">
        <f>IF(D5608="","",MIN(D5608,MAX(0,I5608-F5608)))</f>
        <v/>
      </c>
      <c r="K5608" s="48">
        <f>IF(D5608="","",MAX(0,D5608+F5608-I5608))</f>
        <v/>
      </c>
      <c r="L5608" s="18">
        <f>IF(D5608="","",IF(D5608&lt;=0,"",1+COUNTIFS($D$5606:$D$5705,"&gt;0",$E$5606:$E$5705,"&gt;"&amp;E5608)))</f>
        <v/>
      </c>
      <c r="M5608" s="18">
        <f>IF(D5608="","",IF(AND(K5608&gt;0,L5608=1),"Yes","No"))</f>
        <v/>
      </c>
      <c r="N5608" s="48">
        <f>IF(D5608="","",N5508+F5608)</f>
        <v/>
      </c>
      <c r="O5608" s="47">
        <f>IF(D5608="","",IF(AND(K5608=0,K5508&gt;0),C5608,""))</f>
        <v/>
      </c>
    </row>
    <row r="5609">
      <c r="A5609" s="49">
        <f>IF(B5609="","",DATE(YEAR('Debt Inputs'!$E$2),MONTH('Debt Inputs'!$E$2)+56,1))</f>
        <v/>
      </c>
      <c r="B5609" s="23">
        <f>IF('Debt Inputs'!A9="","",'Debt Inputs'!A9)</f>
        <v/>
      </c>
      <c r="C5609" s="24">
        <f>IF(B5609="","",IFERROR(VLOOKUP(B5609,'Debt Inputs'!$A$6:$M$105,2,FALSE),""))</f>
        <v/>
      </c>
      <c r="D5609" s="50">
        <f>IF(B5609="","",K5509)</f>
        <v/>
      </c>
      <c r="E5609" s="26">
        <f>IF(B5609="","",IFERROR(VLOOKUP(B5609,'Debt Inputs'!$A$6:$M$105,5,FALSE),0))</f>
        <v/>
      </c>
      <c r="F5609" s="50">
        <f>IF(D5609="","",IFERROR(D5609*E5609/12,0))</f>
        <v/>
      </c>
      <c r="G5609" s="50">
        <f>IF(D5609="","",MIN(IFERROR(VLOOKUP(B5609,'Debt Inputs'!$A$6:$M$105,7,FALSE),0),D5609+F5609))</f>
        <v/>
      </c>
      <c r="H5609" s="50">
        <f>IF(D5609="","",IF(L5609=1,MAX(0,'Debt Inputs'!$B$2-SUM($G$5606:$G$5705)),0))</f>
        <v/>
      </c>
      <c r="I5609" s="50">
        <f>IF(D5609="","",MIN(D5609+F5609,G5609+H5609))</f>
        <v/>
      </c>
      <c r="J5609" s="50">
        <f>IF(D5609="","",MIN(D5609,MAX(0,I5609-F5609)))</f>
        <v/>
      </c>
      <c r="K5609" s="50">
        <f>IF(D5609="","",MAX(0,D5609+F5609-I5609))</f>
        <v/>
      </c>
      <c r="L5609" s="23">
        <f>IF(D5609="","",IF(D5609&lt;=0,"",1+COUNTIFS($D$5606:$D$5705,"&gt;0",$E$5606:$E$5705,"&gt;"&amp;E5609)))</f>
        <v/>
      </c>
      <c r="M5609" s="23">
        <f>IF(D5609="","",IF(AND(K5609&gt;0,L5609=1),"Yes","No"))</f>
        <v/>
      </c>
      <c r="N5609" s="50">
        <f>IF(D5609="","",N5509+F5609)</f>
        <v/>
      </c>
      <c r="O5609" s="49">
        <f>IF(D5609="","",IF(AND(K5609=0,K5509&gt;0),C5609,""))</f>
        <v/>
      </c>
    </row>
    <row r="5610">
      <c r="A5610" s="47">
        <f>IF(B5610="","",DATE(YEAR('Debt Inputs'!$E$2),MONTH('Debt Inputs'!$E$2)+56,1))</f>
        <v/>
      </c>
      <c r="B5610" s="18">
        <f>IF('Debt Inputs'!A10="","",'Debt Inputs'!A10)</f>
        <v/>
      </c>
      <c r="C5610" s="19">
        <f>IF(B5610="","",IFERROR(VLOOKUP(B5610,'Debt Inputs'!$A$6:$M$105,2,FALSE),""))</f>
        <v/>
      </c>
      <c r="D5610" s="48">
        <f>IF(B5610="","",K5510)</f>
        <v/>
      </c>
      <c r="E5610" s="21">
        <f>IF(B5610="","",IFERROR(VLOOKUP(B5610,'Debt Inputs'!$A$6:$M$105,5,FALSE),0))</f>
        <v/>
      </c>
      <c r="F5610" s="48">
        <f>IF(D5610="","",IFERROR(D5610*E5610/12,0))</f>
        <v/>
      </c>
      <c r="G5610" s="48">
        <f>IF(D5610="","",MIN(IFERROR(VLOOKUP(B5610,'Debt Inputs'!$A$6:$M$105,7,FALSE),0),D5610+F5610))</f>
        <v/>
      </c>
      <c r="H5610" s="48">
        <f>IF(D5610="","",IF(L5610=1,MAX(0,'Debt Inputs'!$B$2-SUM($G$5606:$G$5705)),0))</f>
        <v/>
      </c>
      <c r="I5610" s="48">
        <f>IF(D5610="","",MIN(D5610+F5610,G5610+H5610))</f>
        <v/>
      </c>
      <c r="J5610" s="48">
        <f>IF(D5610="","",MIN(D5610,MAX(0,I5610-F5610)))</f>
        <v/>
      </c>
      <c r="K5610" s="48">
        <f>IF(D5610="","",MAX(0,D5610+F5610-I5610))</f>
        <v/>
      </c>
      <c r="L5610" s="18">
        <f>IF(D5610="","",IF(D5610&lt;=0,"",1+COUNTIFS($D$5606:$D$5705,"&gt;0",$E$5606:$E$5705,"&gt;"&amp;E5610)))</f>
        <v/>
      </c>
      <c r="M5610" s="18">
        <f>IF(D5610="","",IF(AND(K5610&gt;0,L5610=1),"Yes","No"))</f>
        <v/>
      </c>
      <c r="N5610" s="48">
        <f>IF(D5610="","",N5510+F5610)</f>
        <v/>
      </c>
      <c r="O5610" s="47">
        <f>IF(D5610="","",IF(AND(K5610=0,K5510&gt;0),C5610,""))</f>
        <v/>
      </c>
    </row>
    <row r="5611">
      <c r="A5611" s="49">
        <f>IF(B5611="","",DATE(YEAR('Debt Inputs'!$E$2),MONTH('Debt Inputs'!$E$2)+56,1))</f>
        <v/>
      </c>
      <c r="B5611" s="23">
        <f>IF('Debt Inputs'!A11="","",'Debt Inputs'!A11)</f>
        <v/>
      </c>
      <c r="C5611" s="24">
        <f>IF(B5611="","",IFERROR(VLOOKUP(B5611,'Debt Inputs'!$A$6:$M$105,2,FALSE),""))</f>
        <v/>
      </c>
      <c r="D5611" s="50">
        <f>IF(B5611="","",K5511)</f>
        <v/>
      </c>
      <c r="E5611" s="26">
        <f>IF(B5611="","",IFERROR(VLOOKUP(B5611,'Debt Inputs'!$A$6:$M$105,5,FALSE),0))</f>
        <v/>
      </c>
      <c r="F5611" s="50">
        <f>IF(D5611="","",IFERROR(D5611*E5611/12,0))</f>
        <v/>
      </c>
      <c r="G5611" s="50">
        <f>IF(D5611="","",MIN(IFERROR(VLOOKUP(B5611,'Debt Inputs'!$A$6:$M$105,7,FALSE),0),D5611+F5611))</f>
        <v/>
      </c>
      <c r="H5611" s="50">
        <f>IF(D5611="","",IF(L5611=1,MAX(0,'Debt Inputs'!$B$2-SUM($G$5606:$G$5705)),0))</f>
        <v/>
      </c>
      <c r="I5611" s="50">
        <f>IF(D5611="","",MIN(D5611+F5611,G5611+H5611))</f>
        <v/>
      </c>
      <c r="J5611" s="50">
        <f>IF(D5611="","",MIN(D5611,MAX(0,I5611-F5611)))</f>
        <v/>
      </c>
      <c r="K5611" s="50">
        <f>IF(D5611="","",MAX(0,D5611+F5611-I5611))</f>
        <v/>
      </c>
      <c r="L5611" s="23">
        <f>IF(D5611="","",IF(D5611&lt;=0,"",1+COUNTIFS($D$5606:$D$5705,"&gt;0",$E$5606:$E$5705,"&gt;"&amp;E5611)))</f>
        <v/>
      </c>
      <c r="M5611" s="23">
        <f>IF(D5611="","",IF(AND(K5611&gt;0,L5611=1),"Yes","No"))</f>
        <v/>
      </c>
      <c r="N5611" s="50">
        <f>IF(D5611="","",N5511+F5611)</f>
        <v/>
      </c>
      <c r="O5611" s="49">
        <f>IF(D5611="","",IF(AND(K5611=0,K5511&gt;0),C5611,""))</f>
        <v/>
      </c>
    </row>
    <row r="5612">
      <c r="A5612" s="47">
        <f>IF(B5612="","",DATE(YEAR('Debt Inputs'!$E$2),MONTH('Debt Inputs'!$E$2)+56,1))</f>
        <v/>
      </c>
      <c r="B5612" s="18">
        <f>IF('Debt Inputs'!A12="","",'Debt Inputs'!A12)</f>
        <v/>
      </c>
      <c r="C5612" s="19">
        <f>IF(B5612="","",IFERROR(VLOOKUP(B5612,'Debt Inputs'!$A$6:$M$105,2,FALSE),""))</f>
        <v/>
      </c>
      <c r="D5612" s="48">
        <f>IF(B5612="","",K5512)</f>
        <v/>
      </c>
      <c r="E5612" s="21">
        <f>IF(B5612="","",IFERROR(VLOOKUP(B5612,'Debt Inputs'!$A$6:$M$105,5,FALSE),0))</f>
        <v/>
      </c>
      <c r="F5612" s="48">
        <f>IF(D5612="","",IFERROR(D5612*E5612/12,0))</f>
        <v/>
      </c>
      <c r="G5612" s="48">
        <f>IF(D5612="","",MIN(IFERROR(VLOOKUP(B5612,'Debt Inputs'!$A$6:$M$105,7,FALSE),0),D5612+F5612))</f>
        <v/>
      </c>
      <c r="H5612" s="48">
        <f>IF(D5612="","",IF(L5612=1,MAX(0,'Debt Inputs'!$B$2-SUM($G$5606:$G$5705)),0))</f>
        <v/>
      </c>
      <c r="I5612" s="48">
        <f>IF(D5612="","",MIN(D5612+F5612,G5612+H5612))</f>
        <v/>
      </c>
      <c r="J5612" s="48">
        <f>IF(D5612="","",MIN(D5612,MAX(0,I5612-F5612)))</f>
        <v/>
      </c>
      <c r="K5612" s="48">
        <f>IF(D5612="","",MAX(0,D5612+F5612-I5612))</f>
        <v/>
      </c>
      <c r="L5612" s="18">
        <f>IF(D5612="","",IF(D5612&lt;=0,"",1+COUNTIFS($D$5606:$D$5705,"&gt;0",$E$5606:$E$5705,"&gt;"&amp;E5612)))</f>
        <v/>
      </c>
      <c r="M5612" s="18">
        <f>IF(D5612="","",IF(AND(K5612&gt;0,L5612=1),"Yes","No"))</f>
        <v/>
      </c>
      <c r="N5612" s="48">
        <f>IF(D5612="","",N5512+F5612)</f>
        <v/>
      </c>
      <c r="O5612" s="47">
        <f>IF(D5612="","",IF(AND(K5612=0,K5512&gt;0),C5612,""))</f>
        <v/>
      </c>
    </row>
    <row r="5613">
      <c r="A5613" s="49">
        <f>IF(B5613="","",DATE(YEAR('Debt Inputs'!$E$2),MONTH('Debt Inputs'!$E$2)+56,1))</f>
        <v/>
      </c>
      <c r="B5613" s="23">
        <f>IF('Debt Inputs'!A13="","",'Debt Inputs'!A13)</f>
        <v/>
      </c>
      <c r="C5613" s="24">
        <f>IF(B5613="","",IFERROR(VLOOKUP(B5613,'Debt Inputs'!$A$6:$M$105,2,FALSE),""))</f>
        <v/>
      </c>
      <c r="D5613" s="50">
        <f>IF(B5613="","",K5513)</f>
        <v/>
      </c>
      <c r="E5613" s="26">
        <f>IF(B5613="","",IFERROR(VLOOKUP(B5613,'Debt Inputs'!$A$6:$M$105,5,FALSE),0))</f>
        <v/>
      </c>
      <c r="F5613" s="50">
        <f>IF(D5613="","",IFERROR(D5613*E5613/12,0))</f>
        <v/>
      </c>
      <c r="G5613" s="50">
        <f>IF(D5613="","",MIN(IFERROR(VLOOKUP(B5613,'Debt Inputs'!$A$6:$M$105,7,FALSE),0),D5613+F5613))</f>
        <v/>
      </c>
      <c r="H5613" s="50">
        <f>IF(D5613="","",IF(L5613=1,MAX(0,'Debt Inputs'!$B$2-SUM($G$5606:$G$5705)),0))</f>
        <v/>
      </c>
      <c r="I5613" s="50">
        <f>IF(D5613="","",MIN(D5613+F5613,G5613+H5613))</f>
        <v/>
      </c>
      <c r="J5613" s="50">
        <f>IF(D5613="","",MIN(D5613,MAX(0,I5613-F5613)))</f>
        <v/>
      </c>
      <c r="K5613" s="50">
        <f>IF(D5613="","",MAX(0,D5613+F5613-I5613))</f>
        <v/>
      </c>
      <c r="L5613" s="23">
        <f>IF(D5613="","",IF(D5613&lt;=0,"",1+COUNTIFS($D$5606:$D$5705,"&gt;0",$E$5606:$E$5705,"&gt;"&amp;E5613)))</f>
        <v/>
      </c>
      <c r="M5613" s="23">
        <f>IF(D5613="","",IF(AND(K5613&gt;0,L5613=1),"Yes","No"))</f>
        <v/>
      </c>
      <c r="N5613" s="50">
        <f>IF(D5613="","",N5513+F5613)</f>
        <v/>
      </c>
      <c r="O5613" s="49">
        <f>IF(D5613="","",IF(AND(K5613=0,K5513&gt;0),C5613,""))</f>
        <v/>
      </c>
    </row>
    <row r="5614">
      <c r="A5614" s="47">
        <f>IF(B5614="","",DATE(YEAR('Debt Inputs'!$E$2),MONTH('Debt Inputs'!$E$2)+56,1))</f>
        <v/>
      </c>
      <c r="B5614" s="18">
        <f>IF('Debt Inputs'!A14="","",'Debt Inputs'!A14)</f>
        <v/>
      </c>
      <c r="C5614" s="19">
        <f>IF(B5614="","",IFERROR(VLOOKUP(B5614,'Debt Inputs'!$A$6:$M$105,2,FALSE),""))</f>
        <v/>
      </c>
      <c r="D5614" s="48">
        <f>IF(B5614="","",K5514)</f>
        <v/>
      </c>
      <c r="E5614" s="21">
        <f>IF(B5614="","",IFERROR(VLOOKUP(B5614,'Debt Inputs'!$A$6:$M$105,5,FALSE),0))</f>
        <v/>
      </c>
      <c r="F5614" s="48">
        <f>IF(D5614="","",IFERROR(D5614*E5614/12,0))</f>
        <v/>
      </c>
      <c r="G5614" s="48">
        <f>IF(D5614="","",MIN(IFERROR(VLOOKUP(B5614,'Debt Inputs'!$A$6:$M$105,7,FALSE),0),D5614+F5614))</f>
        <v/>
      </c>
      <c r="H5614" s="48">
        <f>IF(D5614="","",IF(L5614=1,MAX(0,'Debt Inputs'!$B$2-SUM($G$5606:$G$5705)),0))</f>
        <v/>
      </c>
      <c r="I5614" s="48">
        <f>IF(D5614="","",MIN(D5614+F5614,G5614+H5614))</f>
        <v/>
      </c>
      <c r="J5614" s="48">
        <f>IF(D5614="","",MIN(D5614,MAX(0,I5614-F5614)))</f>
        <v/>
      </c>
      <c r="K5614" s="48">
        <f>IF(D5614="","",MAX(0,D5614+F5614-I5614))</f>
        <v/>
      </c>
      <c r="L5614" s="18">
        <f>IF(D5614="","",IF(D5614&lt;=0,"",1+COUNTIFS($D$5606:$D$5705,"&gt;0",$E$5606:$E$5705,"&gt;"&amp;E5614)))</f>
        <v/>
      </c>
      <c r="M5614" s="18">
        <f>IF(D5614="","",IF(AND(K5614&gt;0,L5614=1),"Yes","No"))</f>
        <v/>
      </c>
      <c r="N5614" s="48">
        <f>IF(D5614="","",N5514+F5614)</f>
        <v/>
      </c>
      <c r="O5614" s="47">
        <f>IF(D5614="","",IF(AND(K5614=0,K5514&gt;0),C5614,""))</f>
        <v/>
      </c>
    </row>
    <row r="5615">
      <c r="A5615" s="49">
        <f>IF(B5615="","",DATE(YEAR('Debt Inputs'!$E$2),MONTH('Debt Inputs'!$E$2)+56,1))</f>
        <v/>
      </c>
      <c r="B5615" s="23">
        <f>IF('Debt Inputs'!A15="","",'Debt Inputs'!A15)</f>
        <v/>
      </c>
      <c r="C5615" s="24">
        <f>IF(B5615="","",IFERROR(VLOOKUP(B5615,'Debt Inputs'!$A$6:$M$105,2,FALSE),""))</f>
        <v/>
      </c>
      <c r="D5615" s="50">
        <f>IF(B5615="","",K5515)</f>
        <v/>
      </c>
      <c r="E5615" s="26">
        <f>IF(B5615="","",IFERROR(VLOOKUP(B5615,'Debt Inputs'!$A$6:$M$105,5,FALSE),0))</f>
        <v/>
      </c>
      <c r="F5615" s="50">
        <f>IF(D5615="","",IFERROR(D5615*E5615/12,0))</f>
        <v/>
      </c>
      <c r="G5615" s="50">
        <f>IF(D5615="","",MIN(IFERROR(VLOOKUP(B5615,'Debt Inputs'!$A$6:$M$105,7,FALSE),0),D5615+F5615))</f>
        <v/>
      </c>
      <c r="H5615" s="50">
        <f>IF(D5615="","",IF(L5615=1,MAX(0,'Debt Inputs'!$B$2-SUM($G$5606:$G$5705)),0))</f>
        <v/>
      </c>
      <c r="I5615" s="50">
        <f>IF(D5615="","",MIN(D5615+F5615,G5615+H5615))</f>
        <v/>
      </c>
      <c r="J5615" s="50">
        <f>IF(D5615="","",MIN(D5615,MAX(0,I5615-F5615)))</f>
        <v/>
      </c>
      <c r="K5615" s="50">
        <f>IF(D5615="","",MAX(0,D5615+F5615-I5615))</f>
        <v/>
      </c>
      <c r="L5615" s="23">
        <f>IF(D5615="","",IF(D5615&lt;=0,"",1+COUNTIFS($D$5606:$D$5705,"&gt;0",$E$5606:$E$5705,"&gt;"&amp;E5615)))</f>
        <v/>
      </c>
      <c r="M5615" s="23">
        <f>IF(D5615="","",IF(AND(K5615&gt;0,L5615=1),"Yes","No"))</f>
        <v/>
      </c>
      <c r="N5615" s="50">
        <f>IF(D5615="","",N5515+F5615)</f>
        <v/>
      </c>
      <c r="O5615" s="49">
        <f>IF(D5615="","",IF(AND(K5615=0,K5515&gt;0),C5615,""))</f>
        <v/>
      </c>
    </row>
    <row r="5616">
      <c r="A5616" s="47">
        <f>IF(B5616="","",DATE(YEAR('Debt Inputs'!$E$2),MONTH('Debt Inputs'!$E$2)+56,1))</f>
        <v/>
      </c>
      <c r="B5616" s="18">
        <f>IF('Debt Inputs'!A16="","",'Debt Inputs'!A16)</f>
        <v/>
      </c>
      <c r="C5616" s="19">
        <f>IF(B5616="","",IFERROR(VLOOKUP(B5616,'Debt Inputs'!$A$6:$M$105,2,FALSE),""))</f>
        <v/>
      </c>
      <c r="D5616" s="48">
        <f>IF(B5616="","",K5516)</f>
        <v/>
      </c>
      <c r="E5616" s="21">
        <f>IF(B5616="","",IFERROR(VLOOKUP(B5616,'Debt Inputs'!$A$6:$M$105,5,FALSE),0))</f>
        <v/>
      </c>
      <c r="F5616" s="48">
        <f>IF(D5616="","",IFERROR(D5616*E5616/12,0))</f>
        <v/>
      </c>
      <c r="G5616" s="48">
        <f>IF(D5616="","",MIN(IFERROR(VLOOKUP(B5616,'Debt Inputs'!$A$6:$M$105,7,FALSE),0),D5616+F5616))</f>
        <v/>
      </c>
      <c r="H5616" s="48">
        <f>IF(D5616="","",IF(L5616=1,MAX(0,'Debt Inputs'!$B$2-SUM($G$5606:$G$5705)),0))</f>
        <v/>
      </c>
      <c r="I5616" s="48">
        <f>IF(D5616="","",MIN(D5616+F5616,G5616+H5616))</f>
        <v/>
      </c>
      <c r="J5616" s="48">
        <f>IF(D5616="","",MIN(D5616,MAX(0,I5616-F5616)))</f>
        <v/>
      </c>
      <c r="K5616" s="48">
        <f>IF(D5616="","",MAX(0,D5616+F5616-I5616))</f>
        <v/>
      </c>
      <c r="L5616" s="18">
        <f>IF(D5616="","",IF(D5616&lt;=0,"",1+COUNTIFS($D$5606:$D$5705,"&gt;0",$E$5606:$E$5705,"&gt;"&amp;E5616)))</f>
        <v/>
      </c>
      <c r="M5616" s="18">
        <f>IF(D5616="","",IF(AND(K5616&gt;0,L5616=1),"Yes","No"))</f>
        <v/>
      </c>
      <c r="N5616" s="48">
        <f>IF(D5616="","",N5516+F5616)</f>
        <v/>
      </c>
      <c r="O5616" s="47">
        <f>IF(D5616="","",IF(AND(K5616=0,K5516&gt;0),C5616,""))</f>
        <v/>
      </c>
    </row>
    <row r="5617">
      <c r="A5617" s="49">
        <f>IF(B5617="","",DATE(YEAR('Debt Inputs'!$E$2),MONTH('Debt Inputs'!$E$2)+56,1))</f>
        <v/>
      </c>
      <c r="B5617" s="23">
        <f>IF('Debt Inputs'!A17="","",'Debt Inputs'!A17)</f>
        <v/>
      </c>
      <c r="C5617" s="24">
        <f>IF(B5617="","",IFERROR(VLOOKUP(B5617,'Debt Inputs'!$A$6:$M$105,2,FALSE),""))</f>
        <v/>
      </c>
      <c r="D5617" s="50">
        <f>IF(B5617="","",K5517)</f>
        <v/>
      </c>
      <c r="E5617" s="26">
        <f>IF(B5617="","",IFERROR(VLOOKUP(B5617,'Debt Inputs'!$A$6:$M$105,5,FALSE),0))</f>
        <v/>
      </c>
      <c r="F5617" s="50">
        <f>IF(D5617="","",IFERROR(D5617*E5617/12,0))</f>
        <v/>
      </c>
      <c r="G5617" s="50">
        <f>IF(D5617="","",MIN(IFERROR(VLOOKUP(B5617,'Debt Inputs'!$A$6:$M$105,7,FALSE),0),D5617+F5617))</f>
        <v/>
      </c>
      <c r="H5617" s="50">
        <f>IF(D5617="","",IF(L5617=1,MAX(0,'Debt Inputs'!$B$2-SUM($G$5606:$G$5705)),0))</f>
        <v/>
      </c>
      <c r="I5617" s="50">
        <f>IF(D5617="","",MIN(D5617+F5617,G5617+H5617))</f>
        <v/>
      </c>
      <c r="J5617" s="50">
        <f>IF(D5617="","",MIN(D5617,MAX(0,I5617-F5617)))</f>
        <v/>
      </c>
      <c r="K5617" s="50">
        <f>IF(D5617="","",MAX(0,D5617+F5617-I5617))</f>
        <v/>
      </c>
      <c r="L5617" s="23">
        <f>IF(D5617="","",IF(D5617&lt;=0,"",1+COUNTIFS($D$5606:$D$5705,"&gt;0",$E$5606:$E$5705,"&gt;"&amp;E5617)))</f>
        <v/>
      </c>
      <c r="M5617" s="23">
        <f>IF(D5617="","",IF(AND(K5617&gt;0,L5617=1),"Yes","No"))</f>
        <v/>
      </c>
      <c r="N5617" s="50">
        <f>IF(D5617="","",N5517+F5617)</f>
        <v/>
      </c>
      <c r="O5617" s="49">
        <f>IF(D5617="","",IF(AND(K5617=0,K5517&gt;0),C5617,""))</f>
        <v/>
      </c>
    </row>
    <row r="5618">
      <c r="A5618" s="47">
        <f>IF(B5618="","",DATE(YEAR('Debt Inputs'!$E$2),MONTH('Debt Inputs'!$E$2)+56,1))</f>
        <v/>
      </c>
      <c r="B5618" s="18">
        <f>IF('Debt Inputs'!A18="","",'Debt Inputs'!A18)</f>
        <v/>
      </c>
      <c r="C5618" s="19">
        <f>IF(B5618="","",IFERROR(VLOOKUP(B5618,'Debt Inputs'!$A$6:$M$105,2,FALSE),""))</f>
        <v/>
      </c>
      <c r="D5618" s="48">
        <f>IF(B5618="","",K5518)</f>
        <v/>
      </c>
      <c r="E5618" s="21">
        <f>IF(B5618="","",IFERROR(VLOOKUP(B5618,'Debt Inputs'!$A$6:$M$105,5,FALSE),0))</f>
        <v/>
      </c>
      <c r="F5618" s="48">
        <f>IF(D5618="","",IFERROR(D5618*E5618/12,0))</f>
        <v/>
      </c>
      <c r="G5618" s="48">
        <f>IF(D5618="","",MIN(IFERROR(VLOOKUP(B5618,'Debt Inputs'!$A$6:$M$105,7,FALSE),0),D5618+F5618))</f>
        <v/>
      </c>
      <c r="H5618" s="48">
        <f>IF(D5618="","",IF(L5618=1,MAX(0,'Debt Inputs'!$B$2-SUM($G$5606:$G$5705)),0))</f>
        <v/>
      </c>
      <c r="I5618" s="48">
        <f>IF(D5618="","",MIN(D5618+F5618,G5618+H5618))</f>
        <v/>
      </c>
      <c r="J5618" s="48">
        <f>IF(D5618="","",MIN(D5618,MAX(0,I5618-F5618)))</f>
        <v/>
      </c>
      <c r="K5618" s="48">
        <f>IF(D5618="","",MAX(0,D5618+F5618-I5618))</f>
        <v/>
      </c>
      <c r="L5618" s="18">
        <f>IF(D5618="","",IF(D5618&lt;=0,"",1+COUNTIFS($D$5606:$D$5705,"&gt;0",$E$5606:$E$5705,"&gt;"&amp;E5618)))</f>
        <v/>
      </c>
      <c r="M5618" s="18">
        <f>IF(D5618="","",IF(AND(K5618&gt;0,L5618=1),"Yes","No"))</f>
        <v/>
      </c>
      <c r="N5618" s="48">
        <f>IF(D5618="","",N5518+F5618)</f>
        <v/>
      </c>
      <c r="O5618" s="47">
        <f>IF(D5618="","",IF(AND(K5618=0,K5518&gt;0),C5618,""))</f>
        <v/>
      </c>
    </row>
    <row r="5619">
      <c r="A5619" s="49">
        <f>IF(B5619="","",DATE(YEAR('Debt Inputs'!$E$2),MONTH('Debt Inputs'!$E$2)+56,1))</f>
        <v/>
      </c>
      <c r="B5619" s="23">
        <f>IF('Debt Inputs'!A19="","",'Debt Inputs'!A19)</f>
        <v/>
      </c>
      <c r="C5619" s="24">
        <f>IF(B5619="","",IFERROR(VLOOKUP(B5619,'Debt Inputs'!$A$6:$M$105,2,FALSE),""))</f>
        <v/>
      </c>
      <c r="D5619" s="50">
        <f>IF(B5619="","",K5519)</f>
        <v/>
      </c>
      <c r="E5619" s="26">
        <f>IF(B5619="","",IFERROR(VLOOKUP(B5619,'Debt Inputs'!$A$6:$M$105,5,FALSE),0))</f>
        <v/>
      </c>
      <c r="F5619" s="50">
        <f>IF(D5619="","",IFERROR(D5619*E5619/12,0))</f>
        <v/>
      </c>
      <c r="G5619" s="50">
        <f>IF(D5619="","",MIN(IFERROR(VLOOKUP(B5619,'Debt Inputs'!$A$6:$M$105,7,FALSE),0),D5619+F5619))</f>
        <v/>
      </c>
      <c r="H5619" s="50">
        <f>IF(D5619="","",IF(L5619=1,MAX(0,'Debt Inputs'!$B$2-SUM($G$5606:$G$5705)),0))</f>
        <v/>
      </c>
      <c r="I5619" s="50">
        <f>IF(D5619="","",MIN(D5619+F5619,G5619+H5619))</f>
        <v/>
      </c>
      <c r="J5619" s="50">
        <f>IF(D5619="","",MIN(D5619,MAX(0,I5619-F5619)))</f>
        <v/>
      </c>
      <c r="K5619" s="50">
        <f>IF(D5619="","",MAX(0,D5619+F5619-I5619))</f>
        <v/>
      </c>
      <c r="L5619" s="23">
        <f>IF(D5619="","",IF(D5619&lt;=0,"",1+COUNTIFS($D$5606:$D$5705,"&gt;0",$E$5606:$E$5705,"&gt;"&amp;E5619)))</f>
        <v/>
      </c>
      <c r="M5619" s="23">
        <f>IF(D5619="","",IF(AND(K5619&gt;0,L5619=1),"Yes","No"))</f>
        <v/>
      </c>
      <c r="N5619" s="50">
        <f>IF(D5619="","",N5519+F5619)</f>
        <v/>
      </c>
      <c r="O5619" s="49">
        <f>IF(D5619="","",IF(AND(K5619=0,K5519&gt;0),C5619,""))</f>
        <v/>
      </c>
    </row>
    <row r="5620">
      <c r="A5620" s="47">
        <f>IF(B5620="","",DATE(YEAR('Debt Inputs'!$E$2),MONTH('Debt Inputs'!$E$2)+56,1))</f>
        <v/>
      </c>
      <c r="B5620" s="18">
        <f>IF('Debt Inputs'!A20="","",'Debt Inputs'!A20)</f>
        <v/>
      </c>
      <c r="C5620" s="19">
        <f>IF(B5620="","",IFERROR(VLOOKUP(B5620,'Debt Inputs'!$A$6:$M$105,2,FALSE),""))</f>
        <v/>
      </c>
      <c r="D5620" s="48">
        <f>IF(B5620="","",K5520)</f>
        <v/>
      </c>
      <c r="E5620" s="21">
        <f>IF(B5620="","",IFERROR(VLOOKUP(B5620,'Debt Inputs'!$A$6:$M$105,5,FALSE),0))</f>
        <v/>
      </c>
      <c r="F5620" s="48">
        <f>IF(D5620="","",IFERROR(D5620*E5620/12,0))</f>
        <v/>
      </c>
      <c r="G5620" s="48">
        <f>IF(D5620="","",MIN(IFERROR(VLOOKUP(B5620,'Debt Inputs'!$A$6:$M$105,7,FALSE),0),D5620+F5620))</f>
        <v/>
      </c>
      <c r="H5620" s="48">
        <f>IF(D5620="","",IF(L5620=1,MAX(0,'Debt Inputs'!$B$2-SUM($G$5606:$G$5705)),0))</f>
        <v/>
      </c>
      <c r="I5620" s="48">
        <f>IF(D5620="","",MIN(D5620+F5620,G5620+H5620))</f>
        <v/>
      </c>
      <c r="J5620" s="48">
        <f>IF(D5620="","",MIN(D5620,MAX(0,I5620-F5620)))</f>
        <v/>
      </c>
      <c r="K5620" s="48">
        <f>IF(D5620="","",MAX(0,D5620+F5620-I5620))</f>
        <v/>
      </c>
      <c r="L5620" s="18">
        <f>IF(D5620="","",IF(D5620&lt;=0,"",1+COUNTIFS($D$5606:$D$5705,"&gt;0",$E$5606:$E$5705,"&gt;"&amp;E5620)))</f>
        <v/>
      </c>
      <c r="M5620" s="18">
        <f>IF(D5620="","",IF(AND(K5620&gt;0,L5620=1),"Yes","No"))</f>
        <v/>
      </c>
      <c r="N5620" s="48">
        <f>IF(D5620="","",N5520+F5620)</f>
        <v/>
      </c>
      <c r="O5620" s="47">
        <f>IF(D5620="","",IF(AND(K5620=0,K5520&gt;0),C5620,""))</f>
        <v/>
      </c>
    </row>
    <row r="5621">
      <c r="A5621" s="49">
        <f>IF(B5621="","",DATE(YEAR('Debt Inputs'!$E$2),MONTH('Debt Inputs'!$E$2)+56,1))</f>
        <v/>
      </c>
      <c r="B5621" s="23">
        <f>IF('Debt Inputs'!A21="","",'Debt Inputs'!A21)</f>
        <v/>
      </c>
      <c r="C5621" s="24">
        <f>IF(B5621="","",IFERROR(VLOOKUP(B5621,'Debt Inputs'!$A$6:$M$105,2,FALSE),""))</f>
        <v/>
      </c>
      <c r="D5621" s="50">
        <f>IF(B5621="","",K5521)</f>
        <v/>
      </c>
      <c r="E5621" s="26">
        <f>IF(B5621="","",IFERROR(VLOOKUP(B5621,'Debt Inputs'!$A$6:$M$105,5,FALSE),0))</f>
        <v/>
      </c>
      <c r="F5621" s="50">
        <f>IF(D5621="","",IFERROR(D5621*E5621/12,0))</f>
        <v/>
      </c>
      <c r="G5621" s="50">
        <f>IF(D5621="","",MIN(IFERROR(VLOOKUP(B5621,'Debt Inputs'!$A$6:$M$105,7,FALSE),0),D5621+F5621))</f>
        <v/>
      </c>
      <c r="H5621" s="50">
        <f>IF(D5621="","",IF(L5621=1,MAX(0,'Debt Inputs'!$B$2-SUM($G$5606:$G$5705)),0))</f>
        <v/>
      </c>
      <c r="I5621" s="50">
        <f>IF(D5621="","",MIN(D5621+F5621,G5621+H5621))</f>
        <v/>
      </c>
      <c r="J5621" s="50">
        <f>IF(D5621="","",MIN(D5621,MAX(0,I5621-F5621)))</f>
        <v/>
      </c>
      <c r="K5621" s="50">
        <f>IF(D5621="","",MAX(0,D5621+F5621-I5621))</f>
        <v/>
      </c>
      <c r="L5621" s="23">
        <f>IF(D5621="","",IF(D5621&lt;=0,"",1+COUNTIFS($D$5606:$D$5705,"&gt;0",$E$5606:$E$5705,"&gt;"&amp;E5621)))</f>
        <v/>
      </c>
      <c r="M5621" s="23">
        <f>IF(D5621="","",IF(AND(K5621&gt;0,L5621=1),"Yes","No"))</f>
        <v/>
      </c>
      <c r="N5621" s="50">
        <f>IF(D5621="","",N5521+F5621)</f>
        <v/>
      </c>
      <c r="O5621" s="49">
        <f>IF(D5621="","",IF(AND(K5621=0,K5521&gt;0),C5621,""))</f>
        <v/>
      </c>
    </row>
    <row r="5622">
      <c r="A5622" s="47">
        <f>IF(B5622="","",DATE(YEAR('Debt Inputs'!$E$2),MONTH('Debt Inputs'!$E$2)+56,1))</f>
        <v/>
      </c>
      <c r="B5622" s="18">
        <f>IF('Debt Inputs'!A22="","",'Debt Inputs'!A22)</f>
        <v/>
      </c>
      <c r="C5622" s="19">
        <f>IF(B5622="","",IFERROR(VLOOKUP(B5622,'Debt Inputs'!$A$6:$M$105,2,FALSE),""))</f>
        <v/>
      </c>
      <c r="D5622" s="48">
        <f>IF(B5622="","",K5522)</f>
        <v/>
      </c>
      <c r="E5622" s="21">
        <f>IF(B5622="","",IFERROR(VLOOKUP(B5622,'Debt Inputs'!$A$6:$M$105,5,FALSE),0))</f>
        <v/>
      </c>
      <c r="F5622" s="48">
        <f>IF(D5622="","",IFERROR(D5622*E5622/12,0))</f>
        <v/>
      </c>
      <c r="G5622" s="48">
        <f>IF(D5622="","",MIN(IFERROR(VLOOKUP(B5622,'Debt Inputs'!$A$6:$M$105,7,FALSE),0),D5622+F5622))</f>
        <v/>
      </c>
      <c r="H5622" s="48">
        <f>IF(D5622="","",IF(L5622=1,MAX(0,'Debt Inputs'!$B$2-SUM($G$5606:$G$5705)),0))</f>
        <v/>
      </c>
      <c r="I5622" s="48">
        <f>IF(D5622="","",MIN(D5622+F5622,G5622+H5622))</f>
        <v/>
      </c>
      <c r="J5622" s="48">
        <f>IF(D5622="","",MIN(D5622,MAX(0,I5622-F5622)))</f>
        <v/>
      </c>
      <c r="K5622" s="48">
        <f>IF(D5622="","",MAX(0,D5622+F5622-I5622))</f>
        <v/>
      </c>
      <c r="L5622" s="18">
        <f>IF(D5622="","",IF(D5622&lt;=0,"",1+COUNTIFS($D$5606:$D$5705,"&gt;0",$E$5606:$E$5705,"&gt;"&amp;E5622)))</f>
        <v/>
      </c>
      <c r="M5622" s="18">
        <f>IF(D5622="","",IF(AND(K5622&gt;0,L5622=1),"Yes","No"))</f>
        <v/>
      </c>
      <c r="N5622" s="48">
        <f>IF(D5622="","",N5522+F5622)</f>
        <v/>
      </c>
      <c r="O5622" s="47">
        <f>IF(D5622="","",IF(AND(K5622=0,K5522&gt;0),C5622,""))</f>
        <v/>
      </c>
    </row>
    <row r="5623">
      <c r="A5623" s="49">
        <f>IF(B5623="","",DATE(YEAR('Debt Inputs'!$E$2),MONTH('Debt Inputs'!$E$2)+56,1))</f>
        <v/>
      </c>
      <c r="B5623" s="23">
        <f>IF('Debt Inputs'!A23="","",'Debt Inputs'!A23)</f>
        <v/>
      </c>
      <c r="C5623" s="24">
        <f>IF(B5623="","",IFERROR(VLOOKUP(B5623,'Debt Inputs'!$A$6:$M$105,2,FALSE),""))</f>
        <v/>
      </c>
      <c r="D5623" s="50">
        <f>IF(B5623="","",K5523)</f>
        <v/>
      </c>
      <c r="E5623" s="26">
        <f>IF(B5623="","",IFERROR(VLOOKUP(B5623,'Debt Inputs'!$A$6:$M$105,5,FALSE),0))</f>
        <v/>
      </c>
      <c r="F5623" s="50">
        <f>IF(D5623="","",IFERROR(D5623*E5623/12,0))</f>
        <v/>
      </c>
      <c r="G5623" s="50">
        <f>IF(D5623="","",MIN(IFERROR(VLOOKUP(B5623,'Debt Inputs'!$A$6:$M$105,7,FALSE),0),D5623+F5623))</f>
        <v/>
      </c>
      <c r="H5623" s="50">
        <f>IF(D5623="","",IF(L5623=1,MAX(0,'Debt Inputs'!$B$2-SUM($G$5606:$G$5705)),0))</f>
        <v/>
      </c>
      <c r="I5623" s="50">
        <f>IF(D5623="","",MIN(D5623+F5623,G5623+H5623))</f>
        <v/>
      </c>
      <c r="J5623" s="50">
        <f>IF(D5623="","",MIN(D5623,MAX(0,I5623-F5623)))</f>
        <v/>
      </c>
      <c r="K5623" s="50">
        <f>IF(D5623="","",MAX(0,D5623+F5623-I5623))</f>
        <v/>
      </c>
      <c r="L5623" s="23">
        <f>IF(D5623="","",IF(D5623&lt;=0,"",1+COUNTIFS($D$5606:$D$5705,"&gt;0",$E$5606:$E$5705,"&gt;"&amp;E5623)))</f>
        <v/>
      </c>
      <c r="M5623" s="23">
        <f>IF(D5623="","",IF(AND(K5623&gt;0,L5623=1),"Yes","No"))</f>
        <v/>
      </c>
      <c r="N5623" s="50">
        <f>IF(D5623="","",N5523+F5623)</f>
        <v/>
      </c>
      <c r="O5623" s="49">
        <f>IF(D5623="","",IF(AND(K5623=0,K5523&gt;0),C5623,""))</f>
        <v/>
      </c>
    </row>
    <row r="5624">
      <c r="A5624" s="47">
        <f>IF(B5624="","",DATE(YEAR('Debt Inputs'!$E$2),MONTH('Debt Inputs'!$E$2)+56,1))</f>
        <v/>
      </c>
      <c r="B5624" s="18">
        <f>IF('Debt Inputs'!A24="","",'Debt Inputs'!A24)</f>
        <v/>
      </c>
      <c r="C5624" s="19">
        <f>IF(B5624="","",IFERROR(VLOOKUP(B5624,'Debt Inputs'!$A$6:$M$105,2,FALSE),""))</f>
        <v/>
      </c>
      <c r="D5624" s="48">
        <f>IF(B5624="","",K5524)</f>
        <v/>
      </c>
      <c r="E5624" s="21">
        <f>IF(B5624="","",IFERROR(VLOOKUP(B5624,'Debt Inputs'!$A$6:$M$105,5,FALSE),0))</f>
        <v/>
      </c>
      <c r="F5624" s="48">
        <f>IF(D5624="","",IFERROR(D5624*E5624/12,0))</f>
        <v/>
      </c>
      <c r="G5624" s="48">
        <f>IF(D5624="","",MIN(IFERROR(VLOOKUP(B5624,'Debt Inputs'!$A$6:$M$105,7,FALSE),0),D5624+F5624))</f>
        <v/>
      </c>
      <c r="H5624" s="48">
        <f>IF(D5624="","",IF(L5624=1,MAX(0,'Debt Inputs'!$B$2-SUM($G$5606:$G$5705)),0))</f>
        <v/>
      </c>
      <c r="I5624" s="48">
        <f>IF(D5624="","",MIN(D5624+F5624,G5624+H5624))</f>
        <v/>
      </c>
      <c r="J5624" s="48">
        <f>IF(D5624="","",MIN(D5624,MAX(0,I5624-F5624)))</f>
        <v/>
      </c>
      <c r="K5624" s="48">
        <f>IF(D5624="","",MAX(0,D5624+F5624-I5624))</f>
        <v/>
      </c>
      <c r="L5624" s="18">
        <f>IF(D5624="","",IF(D5624&lt;=0,"",1+COUNTIFS($D$5606:$D$5705,"&gt;0",$E$5606:$E$5705,"&gt;"&amp;E5624)))</f>
        <v/>
      </c>
      <c r="M5624" s="18">
        <f>IF(D5624="","",IF(AND(K5624&gt;0,L5624=1),"Yes","No"))</f>
        <v/>
      </c>
      <c r="N5624" s="48">
        <f>IF(D5624="","",N5524+F5624)</f>
        <v/>
      </c>
      <c r="O5624" s="47">
        <f>IF(D5624="","",IF(AND(K5624=0,K5524&gt;0),C5624,""))</f>
        <v/>
      </c>
    </row>
    <row r="5625">
      <c r="A5625" s="49">
        <f>IF(B5625="","",DATE(YEAR('Debt Inputs'!$E$2),MONTH('Debt Inputs'!$E$2)+56,1))</f>
        <v/>
      </c>
      <c r="B5625" s="23">
        <f>IF('Debt Inputs'!A25="","",'Debt Inputs'!A25)</f>
        <v/>
      </c>
      <c r="C5625" s="24">
        <f>IF(B5625="","",IFERROR(VLOOKUP(B5625,'Debt Inputs'!$A$6:$M$105,2,FALSE),""))</f>
        <v/>
      </c>
      <c r="D5625" s="50">
        <f>IF(B5625="","",K5525)</f>
        <v/>
      </c>
      <c r="E5625" s="26">
        <f>IF(B5625="","",IFERROR(VLOOKUP(B5625,'Debt Inputs'!$A$6:$M$105,5,FALSE),0))</f>
        <v/>
      </c>
      <c r="F5625" s="50">
        <f>IF(D5625="","",IFERROR(D5625*E5625/12,0))</f>
        <v/>
      </c>
      <c r="G5625" s="50">
        <f>IF(D5625="","",MIN(IFERROR(VLOOKUP(B5625,'Debt Inputs'!$A$6:$M$105,7,FALSE),0),D5625+F5625))</f>
        <v/>
      </c>
      <c r="H5625" s="50">
        <f>IF(D5625="","",IF(L5625=1,MAX(0,'Debt Inputs'!$B$2-SUM($G$5606:$G$5705)),0))</f>
        <v/>
      </c>
      <c r="I5625" s="50">
        <f>IF(D5625="","",MIN(D5625+F5625,G5625+H5625))</f>
        <v/>
      </c>
      <c r="J5625" s="50">
        <f>IF(D5625="","",MIN(D5625,MAX(0,I5625-F5625)))</f>
        <v/>
      </c>
      <c r="K5625" s="50">
        <f>IF(D5625="","",MAX(0,D5625+F5625-I5625))</f>
        <v/>
      </c>
      <c r="L5625" s="23">
        <f>IF(D5625="","",IF(D5625&lt;=0,"",1+COUNTIFS($D$5606:$D$5705,"&gt;0",$E$5606:$E$5705,"&gt;"&amp;E5625)))</f>
        <v/>
      </c>
      <c r="M5625" s="23">
        <f>IF(D5625="","",IF(AND(K5625&gt;0,L5625=1),"Yes","No"))</f>
        <v/>
      </c>
      <c r="N5625" s="50">
        <f>IF(D5625="","",N5525+F5625)</f>
        <v/>
      </c>
      <c r="O5625" s="49">
        <f>IF(D5625="","",IF(AND(K5625=0,K5525&gt;0),C5625,""))</f>
        <v/>
      </c>
    </row>
    <row r="5626">
      <c r="A5626" s="47">
        <f>IF(B5626="","",DATE(YEAR('Debt Inputs'!$E$2),MONTH('Debt Inputs'!$E$2)+56,1))</f>
        <v/>
      </c>
      <c r="B5626" s="18">
        <f>IF('Debt Inputs'!A26="","",'Debt Inputs'!A26)</f>
        <v/>
      </c>
      <c r="C5626" s="19">
        <f>IF(B5626="","",IFERROR(VLOOKUP(B5626,'Debt Inputs'!$A$6:$M$105,2,FALSE),""))</f>
        <v/>
      </c>
      <c r="D5626" s="48">
        <f>IF(B5626="","",K5526)</f>
        <v/>
      </c>
      <c r="E5626" s="21">
        <f>IF(B5626="","",IFERROR(VLOOKUP(B5626,'Debt Inputs'!$A$6:$M$105,5,FALSE),0))</f>
        <v/>
      </c>
      <c r="F5626" s="48">
        <f>IF(D5626="","",IFERROR(D5626*E5626/12,0))</f>
        <v/>
      </c>
      <c r="G5626" s="48">
        <f>IF(D5626="","",MIN(IFERROR(VLOOKUP(B5626,'Debt Inputs'!$A$6:$M$105,7,FALSE),0),D5626+F5626))</f>
        <v/>
      </c>
      <c r="H5626" s="48">
        <f>IF(D5626="","",IF(L5626=1,MAX(0,'Debt Inputs'!$B$2-SUM($G$5606:$G$5705)),0))</f>
        <v/>
      </c>
      <c r="I5626" s="48">
        <f>IF(D5626="","",MIN(D5626+F5626,G5626+H5626))</f>
        <v/>
      </c>
      <c r="J5626" s="48">
        <f>IF(D5626="","",MIN(D5626,MAX(0,I5626-F5626)))</f>
        <v/>
      </c>
      <c r="K5626" s="48">
        <f>IF(D5626="","",MAX(0,D5626+F5626-I5626))</f>
        <v/>
      </c>
      <c r="L5626" s="18">
        <f>IF(D5626="","",IF(D5626&lt;=0,"",1+COUNTIFS($D$5606:$D$5705,"&gt;0",$E$5606:$E$5705,"&gt;"&amp;E5626)))</f>
        <v/>
      </c>
      <c r="M5626" s="18">
        <f>IF(D5626="","",IF(AND(K5626&gt;0,L5626=1),"Yes","No"))</f>
        <v/>
      </c>
      <c r="N5626" s="48">
        <f>IF(D5626="","",N5526+F5626)</f>
        <v/>
      </c>
      <c r="O5626" s="47">
        <f>IF(D5626="","",IF(AND(K5626=0,K5526&gt;0),C5626,""))</f>
        <v/>
      </c>
    </row>
    <row r="5627">
      <c r="A5627" s="49">
        <f>IF(B5627="","",DATE(YEAR('Debt Inputs'!$E$2),MONTH('Debt Inputs'!$E$2)+56,1))</f>
        <v/>
      </c>
      <c r="B5627" s="23">
        <f>IF('Debt Inputs'!A27="","",'Debt Inputs'!A27)</f>
        <v/>
      </c>
      <c r="C5627" s="24">
        <f>IF(B5627="","",IFERROR(VLOOKUP(B5627,'Debt Inputs'!$A$6:$M$105,2,FALSE),""))</f>
        <v/>
      </c>
      <c r="D5627" s="50">
        <f>IF(B5627="","",K5527)</f>
        <v/>
      </c>
      <c r="E5627" s="26">
        <f>IF(B5627="","",IFERROR(VLOOKUP(B5627,'Debt Inputs'!$A$6:$M$105,5,FALSE),0))</f>
        <v/>
      </c>
      <c r="F5627" s="50">
        <f>IF(D5627="","",IFERROR(D5627*E5627/12,0))</f>
        <v/>
      </c>
      <c r="G5627" s="50">
        <f>IF(D5627="","",MIN(IFERROR(VLOOKUP(B5627,'Debt Inputs'!$A$6:$M$105,7,FALSE),0),D5627+F5627))</f>
        <v/>
      </c>
      <c r="H5627" s="50">
        <f>IF(D5627="","",IF(L5627=1,MAX(0,'Debt Inputs'!$B$2-SUM($G$5606:$G$5705)),0))</f>
        <v/>
      </c>
      <c r="I5627" s="50">
        <f>IF(D5627="","",MIN(D5627+F5627,G5627+H5627))</f>
        <v/>
      </c>
      <c r="J5627" s="50">
        <f>IF(D5627="","",MIN(D5627,MAX(0,I5627-F5627)))</f>
        <v/>
      </c>
      <c r="K5627" s="50">
        <f>IF(D5627="","",MAX(0,D5627+F5627-I5627))</f>
        <v/>
      </c>
      <c r="L5627" s="23">
        <f>IF(D5627="","",IF(D5627&lt;=0,"",1+COUNTIFS($D$5606:$D$5705,"&gt;0",$E$5606:$E$5705,"&gt;"&amp;E5627)))</f>
        <v/>
      </c>
      <c r="M5627" s="23">
        <f>IF(D5627="","",IF(AND(K5627&gt;0,L5627=1),"Yes","No"))</f>
        <v/>
      </c>
      <c r="N5627" s="50">
        <f>IF(D5627="","",N5527+F5627)</f>
        <v/>
      </c>
      <c r="O5627" s="49">
        <f>IF(D5627="","",IF(AND(K5627=0,K5527&gt;0),C5627,""))</f>
        <v/>
      </c>
    </row>
    <row r="5628">
      <c r="A5628" s="47">
        <f>IF(B5628="","",DATE(YEAR('Debt Inputs'!$E$2),MONTH('Debt Inputs'!$E$2)+56,1))</f>
        <v/>
      </c>
      <c r="B5628" s="18">
        <f>IF('Debt Inputs'!A28="","",'Debt Inputs'!A28)</f>
        <v/>
      </c>
      <c r="C5628" s="19">
        <f>IF(B5628="","",IFERROR(VLOOKUP(B5628,'Debt Inputs'!$A$6:$M$105,2,FALSE),""))</f>
        <v/>
      </c>
      <c r="D5628" s="48">
        <f>IF(B5628="","",K5528)</f>
        <v/>
      </c>
      <c r="E5628" s="21">
        <f>IF(B5628="","",IFERROR(VLOOKUP(B5628,'Debt Inputs'!$A$6:$M$105,5,FALSE),0))</f>
        <v/>
      </c>
      <c r="F5628" s="48">
        <f>IF(D5628="","",IFERROR(D5628*E5628/12,0))</f>
        <v/>
      </c>
      <c r="G5628" s="48">
        <f>IF(D5628="","",MIN(IFERROR(VLOOKUP(B5628,'Debt Inputs'!$A$6:$M$105,7,FALSE),0),D5628+F5628))</f>
        <v/>
      </c>
      <c r="H5628" s="48">
        <f>IF(D5628="","",IF(L5628=1,MAX(0,'Debt Inputs'!$B$2-SUM($G$5606:$G$5705)),0))</f>
        <v/>
      </c>
      <c r="I5628" s="48">
        <f>IF(D5628="","",MIN(D5628+F5628,G5628+H5628))</f>
        <v/>
      </c>
      <c r="J5628" s="48">
        <f>IF(D5628="","",MIN(D5628,MAX(0,I5628-F5628)))</f>
        <v/>
      </c>
      <c r="K5628" s="48">
        <f>IF(D5628="","",MAX(0,D5628+F5628-I5628))</f>
        <v/>
      </c>
      <c r="L5628" s="18">
        <f>IF(D5628="","",IF(D5628&lt;=0,"",1+COUNTIFS($D$5606:$D$5705,"&gt;0",$E$5606:$E$5705,"&gt;"&amp;E5628)))</f>
        <v/>
      </c>
      <c r="M5628" s="18">
        <f>IF(D5628="","",IF(AND(K5628&gt;0,L5628=1),"Yes","No"))</f>
        <v/>
      </c>
      <c r="N5628" s="48">
        <f>IF(D5628="","",N5528+F5628)</f>
        <v/>
      </c>
      <c r="O5628" s="47">
        <f>IF(D5628="","",IF(AND(K5628=0,K5528&gt;0),C5628,""))</f>
        <v/>
      </c>
    </row>
    <row r="5629">
      <c r="A5629" s="49">
        <f>IF(B5629="","",DATE(YEAR('Debt Inputs'!$E$2),MONTH('Debt Inputs'!$E$2)+56,1))</f>
        <v/>
      </c>
      <c r="B5629" s="23">
        <f>IF('Debt Inputs'!A29="","",'Debt Inputs'!A29)</f>
        <v/>
      </c>
      <c r="C5629" s="24">
        <f>IF(B5629="","",IFERROR(VLOOKUP(B5629,'Debt Inputs'!$A$6:$M$105,2,FALSE),""))</f>
        <v/>
      </c>
      <c r="D5629" s="50">
        <f>IF(B5629="","",K5529)</f>
        <v/>
      </c>
      <c r="E5629" s="26">
        <f>IF(B5629="","",IFERROR(VLOOKUP(B5629,'Debt Inputs'!$A$6:$M$105,5,FALSE),0))</f>
        <v/>
      </c>
      <c r="F5629" s="50">
        <f>IF(D5629="","",IFERROR(D5629*E5629/12,0))</f>
        <v/>
      </c>
      <c r="G5629" s="50">
        <f>IF(D5629="","",MIN(IFERROR(VLOOKUP(B5629,'Debt Inputs'!$A$6:$M$105,7,FALSE),0),D5629+F5629))</f>
        <v/>
      </c>
      <c r="H5629" s="50">
        <f>IF(D5629="","",IF(L5629=1,MAX(0,'Debt Inputs'!$B$2-SUM($G$5606:$G$5705)),0))</f>
        <v/>
      </c>
      <c r="I5629" s="50">
        <f>IF(D5629="","",MIN(D5629+F5629,G5629+H5629))</f>
        <v/>
      </c>
      <c r="J5629" s="50">
        <f>IF(D5629="","",MIN(D5629,MAX(0,I5629-F5629)))</f>
        <v/>
      </c>
      <c r="K5629" s="50">
        <f>IF(D5629="","",MAX(0,D5629+F5629-I5629))</f>
        <v/>
      </c>
      <c r="L5629" s="23">
        <f>IF(D5629="","",IF(D5629&lt;=0,"",1+COUNTIFS($D$5606:$D$5705,"&gt;0",$E$5606:$E$5705,"&gt;"&amp;E5629)))</f>
        <v/>
      </c>
      <c r="M5629" s="23">
        <f>IF(D5629="","",IF(AND(K5629&gt;0,L5629=1),"Yes","No"))</f>
        <v/>
      </c>
      <c r="N5629" s="50">
        <f>IF(D5629="","",N5529+F5629)</f>
        <v/>
      </c>
      <c r="O5629" s="49">
        <f>IF(D5629="","",IF(AND(K5629=0,K5529&gt;0),C5629,""))</f>
        <v/>
      </c>
    </row>
    <row r="5630">
      <c r="A5630" s="47">
        <f>IF(B5630="","",DATE(YEAR('Debt Inputs'!$E$2),MONTH('Debt Inputs'!$E$2)+56,1))</f>
        <v/>
      </c>
      <c r="B5630" s="18">
        <f>IF('Debt Inputs'!A30="","",'Debt Inputs'!A30)</f>
        <v/>
      </c>
      <c r="C5630" s="19">
        <f>IF(B5630="","",IFERROR(VLOOKUP(B5630,'Debt Inputs'!$A$6:$M$105,2,FALSE),""))</f>
        <v/>
      </c>
      <c r="D5630" s="48">
        <f>IF(B5630="","",K5530)</f>
        <v/>
      </c>
      <c r="E5630" s="21">
        <f>IF(B5630="","",IFERROR(VLOOKUP(B5630,'Debt Inputs'!$A$6:$M$105,5,FALSE),0))</f>
        <v/>
      </c>
      <c r="F5630" s="48">
        <f>IF(D5630="","",IFERROR(D5630*E5630/12,0))</f>
        <v/>
      </c>
      <c r="G5630" s="48">
        <f>IF(D5630="","",MIN(IFERROR(VLOOKUP(B5630,'Debt Inputs'!$A$6:$M$105,7,FALSE),0),D5630+F5630))</f>
        <v/>
      </c>
      <c r="H5630" s="48">
        <f>IF(D5630="","",IF(L5630=1,MAX(0,'Debt Inputs'!$B$2-SUM($G$5606:$G$5705)),0))</f>
        <v/>
      </c>
      <c r="I5630" s="48">
        <f>IF(D5630="","",MIN(D5630+F5630,G5630+H5630))</f>
        <v/>
      </c>
      <c r="J5630" s="48">
        <f>IF(D5630="","",MIN(D5630,MAX(0,I5630-F5630)))</f>
        <v/>
      </c>
      <c r="K5630" s="48">
        <f>IF(D5630="","",MAX(0,D5630+F5630-I5630))</f>
        <v/>
      </c>
      <c r="L5630" s="18">
        <f>IF(D5630="","",IF(D5630&lt;=0,"",1+COUNTIFS($D$5606:$D$5705,"&gt;0",$E$5606:$E$5705,"&gt;"&amp;E5630)))</f>
        <v/>
      </c>
      <c r="M5630" s="18">
        <f>IF(D5630="","",IF(AND(K5630&gt;0,L5630=1),"Yes","No"))</f>
        <v/>
      </c>
      <c r="N5630" s="48">
        <f>IF(D5630="","",N5530+F5630)</f>
        <v/>
      </c>
      <c r="O5630" s="47">
        <f>IF(D5630="","",IF(AND(K5630=0,K5530&gt;0),C5630,""))</f>
        <v/>
      </c>
    </row>
    <row r="5631">
      <c r="A5631" s="49">
        <f>IF(B5631="","",DATE(YEAR('Debt Inputs'!$E$2),MONTH('Debt Inputs'!$E$2)+56,1))</f>
        <v/>
      </c>
      <c r="B5631" s="23">
        <f>IF('Debt Inputs'!A31="","",'Debt Inputs'!A31)</f>
        <v/>
      </c>
      <c r="C5631" s="24">
        <f>IF(B5631="","",IFERROR(VLOOKUP(B5631,'Debt Inputs'!$A$6:$M$105,2,FALSE),""))</f>
        <v/>
      </c>
      <c r="D5631" s="50">
        <f>IF(B5631="","",K5531)</f>
        <v/>
      </c>
      <c r="E5631" s="26">
        <f>IF(B5631="","",IFERROR(VLOOKUP(B5631,'Debt Inputs'!$A$6:$M$105,5,FALSE),0))</f>
        <v/>
      </c>
      <c r="F5631" s="50">
        <f>IF(D5631="","",IFERROR(D5631*E5631/12,0))</f>
        <v/>
      </c>
      <c r="G5631" s="50">
        <f>IF(D5631="","",MIN(IFERROR(VLOOKUP(B5631,'Debt Inputs'!$A$6:$M$105,7,FALSE),0),D5631+F5631))</f>
        <v/>
      </c>
      <c r="H5631" s="50">
        <f>IF(D5631="","",IF(L5631=1,MAX(0,'Debt Inputs'!$B$2-SUM($G$5606:$G$5705)),0))</f>
        <v/>
      </c>
      <c r="I5631" s="50">
        <f>IF(D5631="","",MIN(D5631+F5631,G5631+H5631))</f>
        <v/>
      </c>
      <c r="J5631" s="50">
        <f>IF(D5631="","",MIN(D5631,MAX(0,I5631-F5631)))</f>
        <v/>
      </c>
      <c r="K5631" s="50">
        <f>IF(D5631="","",MAX(0,D5631+F5631-I5631))</f>
        <v/>
      </c>
      <c r="L5631" s="23">
        <f>IF(D5631="","",IF(D5631&lt;=0,"",1+COUNTIFS($D$5606:$D$5705,"&gt;0",$E$5606:$E$5705,"&gt;"&amp;E5631)))</f>
        <v/>
      </c>
      <c r="M5631" s="23">
        <f>IF(D5631="","",IF(AND(K5631&gt;0,L5631=1),"Yes","No"))</f>
        <v/>
      </c>
      <c r="N5631" s="50">
        <f>IF(D5631="","",N5531+F5631)</f>
        <v/>
      </c>
      <c r="O5631" s="49">
        <f>IF(D5631="","",IF(AND(K5631=0,K5531&gt;0),C5631,""))</f>
        <v/>
      </c>
    </row>
    <row r="5632">
      <c r="A5632" s="47">
        <f>IF(B5632="","",DATE(YEAR('Debt Inputs'!$E$2),MONTH('Debt Inputs'!$E$2)+56,1))</f>
        <v/>
      </c>
      <c r="B5632" s="18">
        <f>IF('Debt Inputs'!A32="","",'Debt Inputs'!A32)</f>
        <v/>
      </c>
      <c r="C5632" s="19">
        <f>IF(B5632="","",IFERROR(VLOOKUP(B5632,'Debt Inputs'!$A$6:$M$105,2,FALSE),""))</f>
        <v/>
      </c>
      <c r="D5632" s="48">
        <f>IF(B5632="","",K5532)</f>
        <v/>
      </c>
      <c r="E5632" s="21">
        <f>IF(B5632="","",IFERROR(VLOOKUP(B5632,'Debt Inputs'!$A$6:$M$105,5,FALSE),0))</f>
        <v/>
      </c>
      <c r="F5632" s="48">
        <f>IF(D5632="","",IFERROR(D5632*E5632/12,0))</f>
        <v/>
      </c>
      <c r="G5632" s="48">
        <f>IF(D5632="","",MIN(IFERROR(VLOOKUP(B5632,'Debt Inputs'!$A$6:$M$105,7,FALSE),0),D5632+F5632))</f>
        <v/>
      </c>
      <c r="H5632" s="48">
        <f>IF(D5632="","",IF(L5632=1,MAX(0,'Debt Inputs'!$B$2-SUM($G$5606:$G$5705)),0))</f>
        <v/>
      </c>
      <c r="I5632" s="48">
        <f>IF(D5632="","",MIN(D5632+F5632,G5632+H5632))</f>
        <v/>
      </c>
      <c r="J5632" s="48">
        <f>IF(D5632="","",MIN(D5632,MAX(0,I5632-F5632)))</f>
        <v/>
      </c>
      <c r="K5632" s="48">
        <f>IF(D5632="","",MAX(0,D5632+F5632-I5632))</f>
        <v/>
      </c>
      <c r="L5632" s="18">
        <f>IF(D5632="","",IF(D5632&lt;=0,"",1+COUNTIFS($D$5606:$D$5705,"&gt;0",$E$5606:$E$5705,"&gt;"&amp;E5632)))</f>
        <v/>
      </c>
      <c r="M5632" s="18">
        <f>IF(D5632="","",IF(AND(K5632&gt;0,L5632=1),"Yes","No"))</f>
        <v/>
      </c>
      <c r="N5632" s="48">
        <f>IF(D5632="","",N5532+F5632)</f>
        <v/>
      </c>
      <c r="O5632" s="47">
        <f>IF(D5632="","",IF(AND(K5632=0,K5532&gt;0),C5632,""))</f>
        <v/>
      </c>
    </row>
    <row r="5633">
      <c r="A5633" s="49">
        <f>IF(B5633="","",DATE(YEAR('Debt Inputs'!$E$2),MONTH('Debt Inputs'!$E$2)+56,1))</f>
        <v/>
      </c>
      <c r="B5633" s="23">
        <f>IF('Debt Inputs'!A33="","",'Debt Inputs'!A33)</f>
        <v/>
      </c>
      <c r="C5633" s="24">
        <f>IF(B5633="","",IFERROR(VLOOKUP(B5633,'Debt Inputs'!$A$6:$M$105,2,FALSE),""))</f>
        <v/>
      </c>
      <c r="D5633" s="50">
        <f>IF(B5633="","",K5533)</f>
        <v/>
      </c>
      <c r="E5633" s="26">
        <f>IF(B5633="","",IFERROR(VLOOKUP(B5633,'Debt Inputs'!$A$6:$M$105,5,FALSE),0))</f>
        <v/>
      </c>
      <c r="F5633" s="50">
        <f>IF(D5633="","",IFERROR(D5633*E5633/12,0))</f>
        <v/>
      </c>
      <c r="G5633" s="50">
        <f>IF(D5633="","",MIN(IFERROR(VLOOKUP(B5633,'Debt Inputs'!$A$6:$M$105,7,FALSE),0),D5633+F5633))</f>
        <v/>
      </c>
      <c r="H5633" s="50">
        <f>IF(D5633="","",IF(L5633=1,MAX(0,'Debt Inputs'!$B$2-SUM($G$5606:$G$5705)),0))</f>
        <v/>
      </c>
      <c r="I5633" s="50">
        <f>IF(D5633="","",MIN(D5633+F5633,G5633+H5633))</f>
        <v/>
      </c>
      <c r="J5633" s="50">
        <f>IF(D5633="","",MIN(D5633,MAX(0,I5633-F5633)))</f>
        <v/>
      </c>
      <c r="K5633" s="50">
        <f>IF(D5633="","",MAX(0,D5633+F5633-I5633))</f>
        <v/>
      </c>
      <c r="L5633" s="23">
        <f>IF(D5633="","",IF(D5633&lt;=0,"",1+COUNTIFS($D$5606:$D$5705,"&gt;0",$E$5606:$E$5705,"&gt;"&amp;E5633)))</f>
        <v/>
      </c>
      <c r="M5633" s="23">
        <f>IF(D5633="","",IF(AND(K5633&gt;0,L5633=1),"Yes","No"))</f>
        <v/>
      </c>
      <c r="N5633" s="50">
        <f>IF(D5633="","",N5533+F5633)</f>
        <v/>
      </c>
      <c r="O5633" s="49">
        <f>IF(D5633="","",IF(AND(K5633=0,K5533&gt;0),C5633,""))</f>
        <v/>
      </c>
    </row>
    <row r="5634">
      <c r="A5634" s="47">
        <f>IF(B5634="","",DATE(YEAR('Debt Inputs'!$E$2),MONTH('Debt Inputs'!$E$2)+56,1))</f>
        <v/>
      </c>
      <c r="B5634" s="18">
        <f>IF('Debt Inputs'!A34="","",'Debt Inputs'!A34)</f>
        <v/>
      </c>
      <c r="C5634" s="19">
        <f>IF(B5634="","",IFERROR(VLOOKUP(B5634,'Debt Inputs'!$A$6:$M$105,2,FALSE),""))</f>
        <v/>
      </c>
      <c r="D5634" s="48">
        <f>IF(B5634="","",K5534)</f>
        <v/>
      </c>
      <c r="E5634" s="21">
        <f>IF(B5634="","",IFERROR(VLOOKUP(B5634,'Debt Inputs'!$A$6:$M$105,5,FALSE),0))</f>
        <v/>
      </c>
      <c r="F5634" s="48">
        <f>IF(D5634="","",IFERROR(D5634*E5634/12,0))</f>
        <v/>
      </c>
      <c r="G5634" s="48">
        <f>IF(D5634="","",MIN(IFERROR(VLOOKUP(B5634,'Debt Inputs'!$A$6:$M$105,7,FALSE),0),D5634+F5634))</f>
        <v/>
      </c>
      <c r="H5634" s="48">
        <f>IF(D5634="","",IF(L5634=1,MAX(0,'Debt Inputs'!$B$2-SUM($G$5606:$G$5705)),0))</f>
        <v/>
      </c>
      <c r="I5634" s="48">
        <f>IF(D5634="","",MIN(D5634+F5634,G5634+H5634))</f>
        <v/>
      </c>
      <c r="J5634" s="48">
        <f>IF(D5634="","",MIN(D5634,MAX(0,I5634-F5634)))</f>
        <v/>
      </c>
      <c r="K5634" s="48">
        <f>IF(D5634="","",MAX(0,D5634+F5634-I5634))</f>
        <v/>
      </c>
      <c r="L5634" s="18">
        <f>IF(D5634="","",IF(D5634&lt;=0,"",1+COUNTIFS($D$5606:$D$5705,"&gt;0",$E$5606:$E$5705,"&gt;"&amp;E5634)))</f>
        <v/>
      </c>
      <c r="M5634" s="18">
        <f>IF(D5634="","",IF(AND(K5634&gt;0,L5634=1),"Yes","No"))</f>
        <v/>
      </c>
      <c r="N5634" s="48">
        <f>IF(D5634="","",N5534+F5634)</f>
        <v/>
      </c>
      <c r="O5634" s="47">
        <f>IF(D5634="","",IF(AND(K5634=0,K5534&gt;0),C5634,""))</f>
        <v/>
      </c>
    </row>
    <row r="5635">
      <c r="A5635" s="49">
        <f>IF(B5635="","",DATE(YEAR('Debt Inputs'!$E$2),MONTH('Debt Inputs'!$E$2)+56,1))</f>
        <v/>
      </c>
      <c r="B5635" s="23">
        <f>IF('Debt Inputs'!A35="","",'Debt Inputs'!A35)</f>
        <v/>
      </c>
      <c r="C5635" s="24">
        <f>IF(B5635="","",IFERROR(VLOOKUP(B5635,'Debt Inputs'!$A$6:$M$105,2,FALSE),""))</f>
        <v/>
      </c>
      <c r="D5635" s="50">
        <f>IF(B5635="","",K5535)</f>
        <v/>
      </c>
      <c r="E5635" s="26">
        <f>IF(B5635="","",IFERROR(VLOOKUP(B5635,'Debt Inputs'!$A$6:$M$105,5,FALSE),0))</f>
        <v/>
      </c>
      <c r="F5635" s="50">
        <f>IF(D5635="","",IFERROR(D5635*E5635/12,0))</f>
        <v/>
      </c>
      <c r="G5635" s="50">
        <f>IF(D5635="","",MIN(IFERROR(VLOOKUP(B5635,'Debt Inputs'!$A$6:$M$105,7,FALSE),0),D5635+F5635))</f>
        <v/>
      </c>
      <c r="H5635" s="50">
        <f>IF(D5635="","",IF(L5635=1,MAX(0,'Debt Inputs'!$B$2-SUM($G$5606:$G$5705)),0))</f>
        <v/>
      </c>
      <c r="I5635" s="50">
        <f>IF(D5635="","",MIN(D5635+F5635,G5635+H5635))</f>
        <v/>
      </c>
      <c r="J5635" s="50">
        <f>IF(D5635="","",MIN(D5635,MAX(0,I5635-F5635)))</f>
        <v/>
      </c>
      <c r="K5635" s="50">
        <f>IF(D5635="","",MAX(0,D5635+F5635-I5635))</f>
        <v/>
      </c>
      <c r="L5635" s="23">
        <f>IF(D5635="","",IF(D5635&lt;=0,"",1+COUNTIFS($D$5606:$D$5705,"&gt;0",$E$5606:$E$5705,"&gt;"&amp;E5635)))</f>
        <v/>
      </c>
      <c r="M5635" s="23">
        <f>IF(D5635="","",IF(AND(K5635&gt;0,L5635=1),"Yes","No"))</f>
        <v/>
      </c>
      <c r="N5635" s="50">
        <f>IF(D5635="","",N5535+F5635)</f>
        <v/>
      </c>
      <c r="O5635" s="49">
        <f>IF(D5635="","",IF(AND(K5635=0,K5535&gt;0),C5635,""))</f>
        <v/>
      </c>
    </row>
    <row r="5636">
      <c r="A5636" s="47">
        <f>IF(B5636="","",DATE(YEAR('Debt Inputs'!$E$2),MONTH('Debt Inputs'!$E$2)+56,1))</f>
        <v/>
      </c>
      <c r="B5636" s="18">
        <f>IF('Debt Inputs'!A36="","",'Debt Inputs'!A36)</f>
        <v/>
      </c>
      <c r="C5636" s="19">
        <f>IF(B5636="","",IFERROR(VLOOKUP(B5636,'Debt Inputs'!$A$6:$M$105,2,FALSE),""))</f>
        <v/>
      </c>
      <c r="D5636" s="48">
        <f>IF(B5636="","",K5536)</f>
        <v/>
      </c>
      <c r="E5636" s="21">
        <f>IF(B5636="","",IFERROR(VLOOKUP(B5636,'Debt Inputs'!$A$6:$M$105,5,FALSE),0))</f>
        <v/>
      </c>
      <c r="F5636" s="48">
        <f>IF(D5636="","",IFERROR(D5636*E5636/12,0))</f>
        <v/>
      </c>
      <c r="G5636" s="48">
        <f>IF(D5636="","",MIN(IFERROR(VLOOKUP(B5636,'Debt Inputs'!$A$6:$M$105,7,FALSE),0),D5636+F5636))</f>
        <v/>
      </c>
      <c r="H5636" s="48">
        <f>IF(D5636="","",IF(L5636=1,MAX(0,'Debt Inputs'!$B$2-SUM($G$5606:$G$5705)),0))</f>
        <v/>
      </c>
      <c r="I5636" s="48">
        <f>IF(D5636="","",MIN(D5636+F5636,G5636+H5636))</f>
        <v/>
      </c>
      <c r="J5636" s="48">
        <f>IF(D5636="","",MIN(D5636,MAX(0,I5636-F5636)))</f>
        <v/>
      </c>
      <c r="K5636" s="48">
        <f>IF(D5636="","",MAX(0,D5636+F5636-I5636))</f>
        <v/>
      </c>
      <c r="L5636" s="18">
        <f>IF(D5636="","",IF(D5636&lt;=0,"",1+COUNTIFS($D$5606:$D$5705,"&gt;0",$E$5606:$E$5705,"&gt;"&amp;E5636)))</f>
        <v/>
      </c>
      <c r="M5636" s="18">
        <f>IF(D5636="","",IF(AND(K5636&gt;0,L5636=1),"Yes","No"))</f>
        <v/>
      </c>
      <c r="N5636" s="48">
        <f>IF(D5636="","",N5536+F5636)</f>
        <v/>
      </c>
      <c r="O5636" s="47">
        <f>IF(D5636="","",IF(AND(K5636=0,K5536&gt;0),C5636,""))</f>
        <v/>
      </c>
    </row>
    <row r="5637">
      <c r="A5637" s="49">
        <f>IF(B5637="","",DATE(YEAR('Debt Inputs'!$E$2),MONTH('Debt Inputs'!$E$2)+56,1))</f>
        <v/>
      </c>
      <c r="B5637" s="23">
        <f>IF('Debt Inputs'!A37="","",'Debt Inputs'!A37)</f>
        <v/>
      </c>
      <c r="C5637" s="24">
        <f>IF(B5637="","",IFERROR(VLOOKUP(B5637,'Debt Inputs'!$A$6:$M$105,2,FALSE),""))</f>
        <v/>
      </c>
      <c r="D5637" s="50">
        <f>IF(B5637="","",K5537)</f>
        <v/>
      </c>
      <c r="E5637" s="26">
        <f>IF(B5637="","",IFERROR(VLOOKUP(B5637,'Debt Inputs'!$A$6:$M$105,5,FALSE),0))</f>
        <v/>
      </c>
      <c r="F5637" s="50">
        <f>IF(D5637="","",IFERROR(D5637*E5637/12,0))</f>
        <v/>
      </c>
      <c r="G5637" s="50">
        <f>IF(D5637="","",MIN(IFERROR(VLOOKUP(B5637,'Debt Inputs'!$A$6:$M$105,7,FALSE),0),D5637+F5637))</f>
        <v/>
      </c>
      <c r="H5637" s="50">
        <f>IF(D5637="","",IF(L5637=1,MAX(0,'Debt Inputs'!$B$2-SUM($G$5606:$G$5705)),0))</f>
        <v/>
      </c>
      <c r="I5637" s="50">
        <f>IF(D5637="","",MIN(D5637+F5637,G5637+H5637))</f>
        <v/>
      </c>
      <c r="J5637" s="50">
        <f>IF(D5637="","",MIN(D5637,MAX(0,I5637-F5637)))</f>
        <v/>
      </c>
      <c r="K5637" s="50">
        <f>IF(D5637="","",MAX(0,D5637+F5637-I5637))</f>
        <v/>
      </c>
      <c r="L5637" s="23">
        <f>IF(D5637="","",IF(D5637&lt;=0,"",1+COUNTIFS($D$5606:$D$5705,"&gt;0",$E$5606:$E$5705,"&gt;"&amp;E5637)))</f>
        <v/>
      </c>
      <c r="M5637" s="23">
        <f>IF(D5637="","",IF(AND(K5637&gt;0,L5637=1),"Yes","No"))</f>
        <v/>
      </c>
      <c r="N5637" s="50">
        <f>IF(D5637="","",N5537+F5637)</f>
        <v/>
      </c>
      <c r="O5637" s="49">
        <f>IF(D5637="","",IF(AND(K5637=0,K5537&gt;0),C5637,""))</f>
        <v/>
      </c>
    </row>
    <row r="5638">
      <c r="A5638" s="47">
        <f>IF(B5638="","",DATE(YEAR('Debt Inputs'!$E$2),MONTH('Debt Inputs'!$E$2)+56,1))</f>
        <v/>
      </c>
      <c r="B5638" s="18">
        <f>IF('Debt Inputs'!A38="","",'Debt Inputs'!A38)</f>
        <v/>
      </c>
      <c r="C5638" s="19">
        <f>IF(B5638="","",IFERROR(VLOOKUP(B5638,'Debt Inputs'!$A$6:$M$105,2,FALSE),""))</f>
        <v/>
      </c>
      <c r="D5638" s="48">
        <f>IF(B5638="","",K5538)</f>
        <v/>
      </c>
      <c r="E5638" s="21">
        <f>IF(B5638="","",IFERROR(VLOOKUP(B5638,'Debt Inputs'!$A$6:$M$105,5,FALSE),0))</f>
        <v/>
      </c>
      <c r="F5638" s="48">
        <f>IF(D5638="","",IFERROR(D5638*E5638/12,0))</f>
        <v/>
      </c>
      <c r="G5638" s="48">
        <f>IF(D5638="","",MIN(IFERROR(VLOOKUP(B5638,'Debt Inputs'!$A$6:$M$105,7,FALSE),0),D5638+F5638))</f>
        <v/>
      </c>
      <c r="H5638" s="48">
        <f>IF(D5638="","",IF(L5638=1,MAX(0,'Debt Inputs'!$B$2-SUM($G$5606:$G$5705)),0))</f>
        <v/>
      </c>
      <c r="I5638" s="48">
        <f>IF(D5638="","",MIN(D5638+F5638,G5638+H5638))</f>
        <v/>
      </c>
      <c r="J5638" s="48">
        <f>IF(D5638="","",MIN(D5638,MAX(0,I5638-F5638)))</f>
        <v/>
      </c>
      <c r="K5638" s="48">
        <f>IF(D5638="","",MAX(0,D5638+F5638-I5638))</f>
        <v/>
      </c>
      <c r="L5638" s="18">
        <f>IF(D5638="","",IF(D5638&lt;=0,"",1+COUNTIFS($D$5606:$D$5705,"&gt;0",$E$5606:$E$5705,"&gt;"&amp;E5638)))</f>
        <v/>
      </c>
      <c r="M5638" s="18">
        <f>IF(D5638="","",IF(AND(K5638&gt;0,L5638=1),"Yes","No"))</f>
        <v/>
      </c>
      <c r="N5638" s="48">
        <f>IF(D5638="","",N5538+F5638)</f>
        <v/>
      </c>
      <c r="O5638" s="47">
        <f>IF(D5638="","",IF(AND(K5638=0,K5538&gt;0),C5638,""))</f>
        <v/>
      </c>
    </row>
    <row r="5639">
      <c r="A5639" s="49">
        <f>IF(B5639="","",DATE(YEAR('Debt Inputs'!$E$2),MONTH('Debt Inputs'!$E$2)+56,1))</f>
        <v/>
      </c>
      <c r="B5639" s="23">
        <f>IF('Debt Inputs'!A39="","",'Debt Inputs'!A39)</f>
        <v/>
      </c>
      <c r="C5639" s="24">
        <f>IF(B5639="","",IFERROR(VLOOKUP(B5639,'Debt Inputs'!$A$6:$M$105,2,FALSE),""))</f>
        <v/>
      </c>
      <c r="D5639" s="50">
        <f>IF(B5639="","",K5539)</f>
        <v/>
      </c>
      <c r="E5639" s="26">
        <f>IF(B5639="","",IFERROR(VLOOKUP(B5639,'Debt Inputs'!$A$6:$M$105,5,FALSE),0))</f>
        <v/>
      </c>
      <c r="F5639" s="50">
        <f>IF(D5639="","",IFERROR(D5639*E5639/12,0))</f>
        <v/>
      </c>
      <c r="G5639" s="50">
        <f>IF(D5639="","",MIN(IFERROR(VLOOKUP(B5639,'Debt Inputs'!$A$6:$M$105,7,FALSE),0),D5639+F5639))</f>
        <v/>
      </c>
      <c r="H5639" s="50">
        <f>IF(D5639="","",IF(L5639=1,MAX(0,'Debt Inputs'!$B$2-SUM($G$5606:$G$5705)),0))</f>
        <v/>
      </c>
      <c r="I5639" s="50">
        <f>IF(D5639="","",MIN(D5639+F5639,G5639+H5639))</f>
        <v/>
      </c>
      <c r="J5639" s="50">
        <f>IF(D5639="","",MIN(D5639,MAX(0,I5639-F5639)))</f>
        <v/>
      </c>
      <c r="K5639" s="50">
        <f>IF(D5639="","",MAX(0,D5639+F5639-I5639))</f>
        <v/>
      </c>
      <c r="L5639" s="23">
        <f>IF(D5639="","",IF(D5639&lt;=0,"",1+COUNTIFS($D$5606:$D$5705,"&gt;0",$E$5606:$E$5705,"&gt;"&amp;E5639)))</f>
        <v/>
      </c>
      <c r="M5639" s="23">
        <f>IF(D5639="","",IF(AND(K5639&gt;0,L5639=1),"Yes","No"))</f>
        <v/>
      </c>
      <c r="N5639" s="50">
        <f>IF(D5639="","",N5539+F5639)</f>
        <v/>
      </c>
      <c r="O5639" s="49">
        <f>IF(D5639="","",IF(AND(K5639=0,K5539&gt;0),C5639,""))</f>
        <v/>
      </c>
    </row>
    <row r="5640">
      <c r="A5640" s="47">
        <f>IF(B5640="","",DATE(YEAR('Debt Inputs'!$E$2),MONTH('Debt Inputs'!$E$2)+56,1))</f>
        <v/>
      </c>
      <c r="B5640" s="18">
        <f>IF('Debt Inputs'!A40="","",'Debt Inputs'!A40)</f>
        <v/>
      </c>
      <c r="C5640" s="19">
        <f>IF(B5640="","",IFERROR(VLOOKUP(B5640,'Debt Inputs'!$A$6:$M$105,2,FALSE),""))</f>
        <v/>
      </c>
      <c r="D5640" s="48">
        <f>IF(B5640="","",K5540)</f>
        <v/>
      </c>
      <c r="E5640" s="21">
        <f>IF(B5640="","",IFERROR(VLOOKUP(B5640,'Debt Inputs'!$A$6:$M$105,5,FALSE),0))</f>
        <v/>
      </c>
      <c r="F5640" s="48">
        <f>IF(D5640="","",IFERROR(D5640*E5640/12,0))</f>
        <v/>
      </c>
      <c r="G5640" s="48">
        <f>IF(D5640="","",MIN(IFERROR(VLOOKUP(B5640,'Debt Inputs'!$A$6:$M$105,7,FALSE),0),D5640+F5640))</f>
        <v/>
      </c>
      <c r="H5640" s="48">
        <f>IF(D5640="","",IF(L5640=1,MAX(0,'Debt Inputs'!$B$2-SUM($G$5606:$G$5705)),0))</f>
        <v/>
      </c>
      <c r="I5640" s="48">
        <f>IF(D5640="","",MIN(D5640+F5640,G5640+H5640))</f>
        <v/>
      </c>
      <c r="J5640" s="48">
        <f>IF(D5640="","",MIN(D5640,MAX(0,I5640-F5640)))</f>
        <v/>
      </c>
      <c r="K5640" s="48">
        <f>IF(D5640="","",MAX(0,D5640+F5640-I5640))</f>
        <v/>
      </c>
      <c r="L5640" s="18">
        <f>IF(D5640="","",IF(D5640&lt;=0,"",1+COUNTIFS($D$5606:$D$5705,"&gt;0",$E$5606:$E$5705,"&gt;"&amp;E5640)))</f>
        <v/>
      </c>
      <c r="M5640" s="18">
        <f>IF(D5640="","",IF(AND(K5640&gt;0,L5640=1),"Yes","No"))</f>
        <v/>
      </c>
      <c r="N5640" s="48">
        <f>IF(D5640="","",N5540+F5640)</f>
        <v/>
      </c>
      <c r="O5640" s="47">
        <f>IF(D5640="","",IF(AND(K5640=0,K5540&gt;0),C5640,""))</f>
        <v/>
      </c>
    </row>
    <row r="5641">
      <c r="A5641" s="49">
        <f>IF(B5641="","",DATE(YEAR('Debt Inputs'!$E$2),MONTH('Debt Inputs'!$E$2)+56,1))</f>
        <v/>
      </c>
      <c r="B5641" s="23">
        <f>IF('Debt Inputs'!A41="","",'Debt Inputs'!A41)</f>
        <v/>
      </c>
      <c r="C5641" s="24">
        <f>IF(B5641="","",IFERROR(VLOOKUP(B5641,'Debt Inputs'!$A$6:$M$105,2,FALSE),""))</f>
        <v/>
      </c>
      <c r="D5641" s="50">
        <f>IF(B5641="","",K5541)</f>
        <v/>
      </c>
      <c r="E5641" s="26">
        <f>IF(B5641="","",IFERROR(VLOOKUP(B5641,'Debt Inputs'!$A$6:$M$105,5,FALSE),0))</f>
        <v/>
      </c>
      <c r="F5641" s="50">
        <f>IF(D5641="","",IFERROR(D5641*E5641/12,0))</f>
        <v/>
      </c>
      <c r="G5641" s="50">
        <f>IF(D5641="","",MIN(IFERROR(VLOOKUP(B5641,'Debt Inputs'!$A$6:$M$105,7,FALSE),0),D5641+F5641))</f>
        <v/>
      </c>
      <c r="H5641" s="50">
        <f>IF(D5641="","",IF(L5641=1,MAX(0,'Debt Inputs'!$B$2-SUM($G$5606:$G$5705)),0))</f>
        <v/>
      </c>
      <c r="I5641" s="50">
        <f>IF(D5641="","",MIN(D5641+F5641,G5641+H5641))</f>
        <v/>
      </c>
      <c r="J5641" s="50">
        <f>IF(D5641="","",MIN(D5641,MAX(0,I5641-F5641)))</f>
        <v/>
      </c>
      <c r="K5641" s="50">
        <f>IF(D5641="","",MAX(0,D5641+F5641-I5641))</f>
        <v/>
      </c>
      <c r="L5641" s="23">
        <f>IF(D5641="","",IF(D5641&lt;=0,"",1+COUNTIFS($D$5606:$D$5705,"&gt;0",$E$5606:$E$5705,"&gt;"&amp;E5641)))</f>
        <v/>
      </c>
      <c r="M5641" s="23">
        <f>IF(D5641="","",IF(AND(K5641&gt;0,L5641=1),"Yes","No"))</f>
        <v/>
      </c>
      <c r="N5641" s="50">
        <f>IF(D5641="","",N5541+F5641)</f>
        <v/>
      </c>
      <c r="O5641" s="49">
        <f>IF(D5641="","",IF(AND(K5641=0,K5541&gt;0),C5641,""))</f>
        <v/>
      </c>
    </row>
    <row r="5642">
      <c r="A5642" s="47">
        <f>IF(B5642="","",DATE(YEAR('Debt Inputs'!$E$2),MONTH('Debt Inputs'!$E$2)+56,1))</f>
        <v/>
      </c>
      <c r="B5642" s="18">
        <f>IF('Debt Inputs'!A42="","",'Debt Inputs'!A42)</f>
        <v/>
      </c>
      <c r="C5642" s="19">
        <f>IF(B5642="","",IFERROR(VLOOKUP(B5642,'Debt Inputs'!$A$6:$M$105,2,FALSE),""))</f>
        <v/>
      </c>
      <c r="D5642" s="48">
        <f>IF(B5642="","",K5542)</f>
        <v/>
      </c>
      <c r="E5642" s="21">
        <f>IF(B5642="","",IFERROR(VLOOKUP(B5642,'Debt Inputs'!$A$6:$M$105,5,FALSE),0))</f>
        <v/>
      </c>
      <c r="F5642" s="48">
        <f>IF(D5642="","",IFERROR(D5642*E5642/12,0))</f>
        <v/>
      </c>
      <c r="G5642" s="48">
        <f>IF(D5642="","",MIN(IFERROR(VLOOKUP(B5642,'Debt Inputs'!$A$6:$M$105,7,FALSE),0),D5642+F5642))</f>
        <v/>
      </c>
      <c r="H5642" s="48">
        <f>IF(D5642="","",IF(L5642=1,MAX(0,'Debt Inputs'!$B$2-SUM($G$5606:$G$5705)),0))</f>
        <v/>
      </c>
      <c r="I5642" s="48">
        <f>IF(D5642="","",MIN(D5642+F5642,G5642+H5642))</f>
        <v/>
      </c>
      <c r="J5642" s="48">
        <f>IF(D5642="","",MIN(D5642,MAX(0,I5642-F5642)))</f>
        <v/>
      </c>
      <c r="K5642" s="48">
        <f>IF(D5642="","",MAX(0,D5642+F5642-I5642))</f>
        <v/>
      </c>
      <c r="L5642" s="18">
        <f>IF(D5642="","",IF(D5642&lt;=0,"",1+COUNTIFS($D$5606:$D$5705,"&gt;0",$E$5606:$E$5705,"&gt;"&amp;E5642)))</f>
        <v/>
      </c>
      <c r="M5642" s="18">
        <f>IF(D5642="","",IF(AND(K5642&gt;0,L5642=1),"Yes","No"))</f>
        <v/>
      </c>
      <c r="N5642" s="48">
        <f>IF(D5642="","",N5542+F5642)</f>
        <v/>
      </c>
      <c r="O5642" s="47">
        <f>IF(D5642="","",IF(AND(K5642=0,K5542&gt;0),C5642,""))</f>
        <v/>
      </c>
    </row>
    <row r="5643">
      <c r="A5643" s="49">
        <f>IF(B5643="","",DATE(YEAR('Debt Inputs'!$E$2),MONTH('Debt Inputs'!$E$2)+56,1))</f>
        <v/>
      </c>
      <c r="B5643" s="23">
        <f>IF('Debt Inputs'!A43="","",'Debt Inputs'!A43)</f>
        <v/>
      </c>
      <c r="C5643" s="24">
        <f>IF(B5643="","",IFERROR(VLOOKUP(B5643,'Debt Inputs'!$A$6:$M$105,2,FALSE),""))</f>
        <v/>
      </c>
      <c r="D5643" s="50">
        <f>IF(B5643="","",K5543)</f>
        <v/>
      </c>
      <c r="E5643" s="26">
        <f>IF(B5643="","",IFERROR(VLOOKUP(B5643,'Debt Inputs'!$A$6:$M$105,5,FALSE),0))</f>
        <v/>
      </c>
      <c r="F5643" s="50">
        <f>IF(D5643="","",IFERROR(D5643*E5643/12,0))</f>
        <v/>
      </c>
      <c r="G5643" s="50">
        <f>IF(D5643="","",MIN(IFERROR(VLOOKUP(B5643,'Debt Inputs'!$A$6:$M$105,7,FALSE),0),D5643+F5643))</f>
        <v/>
      </c>
      <c r="H5643" s="50">
        <f>IF(D5643="","",IF(L5643=1,MAX(0,'Debt Inputs'!$B$2-SUM($G$5606:$G$5705)),0))</f>
        <v/>
      </c>
      <c r="I5643" s="50">
        <f>IF(D5643="","",MIN(D5643+F5643,G5643+H5643))</f>
        <v/>
      </c>
      <c r="J5643" s="50">
        <f>IF(D5643="","",MIN(D5643,MAX(0,I5643-F5643)))</f>
        <v/>
      </c>
      <c r="K5643" s="50">
        <f>IF(D5643="","",MAX(0,D5643+F5643-I5643))</f>
        <v/>
      </c>
      <c r="L5643" s="23">
        <f>IF(D5643="","",IF(D5643&lt;=0,"",1+COUNTIFS($D$5606:$D$5705,"&gt;0",$E$5606:$E$5705,"&gt;"&amp;E5643)))</f>
        <v/>
      </c>
      <c r="M5643" s="23">
        <f>IF(D5643="","",IF(AND(K5643&gt;0,L5643=1),"Yes","No"))</f>
        <v/>
      </c>
      <c r="N5643" s="50">
        <f>IF(D5643="","",N5543+F5643)</f>
        <v/>
      </c>
      <c r="O5643" s="49">
        <f>IF(D5643="","",IF(AND(K5643=0,K5543&gt;0),C5643,""))</f>
        <v/>
      </c>
    </row>
    <row r="5644">
      <c r="A5644" s="47">
        <f>IF(B5644="","",DATE(YEAR('Debt Inputs'!$E$2),MONTH('Debt Inputs'!$E$2)+56,1))</f>
        <v/>
      </c>
      <c r="B5644" s="18">
        <f>IF('Debt Inputs'!A44="","",'Debt Inputs'!A44)</f>
        <v/>
      </c>
      <c r="C5644" s="19">
        <f>IF(B5644="","",IFERROR(VLOOKUP(B5644,'Debt Inputs'!$A$6:$M$105,2,FALSE),""))</f>
        <v/>
      </c>
      <c r="D5644" s="48">
        <f>IF(B5644="","",K5544)</f>
        <v/>
      </c>
      <c r="E5644" s="21">
        <f>IF(B5644="","",IFERROR(VLOOKUP(B5644,'Debt Inputs'!$A$6:$M$105,5,FALSE),0))</f>
        <v/>
      </c>
      <c r="F5644" s="48">
        <f>IF(D5644="","",IFERROR(D5644*E5644/12,0))</f>
        <v/>
      </c>
      <c r="G5644" s="48">
        <f>IF(D5644="","",MIN(IFERROR(VLOOKUP(B5644,'Debt Inputs'!$A$6:$M$105,7,FALSE),0),D5644+F5644))</f>
        <v/>
      </c>
      <c r="H5644" s="48">
        <f>IF(D5644="","",IF(L5644=1,MAX(0,'Debt Inputs'!$B$2-SUM($G$5606:$G$5705)),0))</f>
        <v/>
      </c>
      <c r="I5644" s="48">
        <f>IF(D5644="","",MIN(D5644+F5644,G5644+H5644))</f>
        <v/>
      </c>
      <c r="J5644" s="48">
        <f>IF(D5644="","",MIN(D5644,MAX(0,I5644-F5644)))</f>
        <v/>
      </c>
      <c r="K5644" s="48">
        <f>IF(D5644="","",MAX(0,D5644+F5644-I5644))</f>
        <v/>
      </c>
      <c r="L5644" s="18">
        <f>IF(D5644="","",IF(D5644&lt;=0,"",1+COUNTIFS($D$5606:$D$5705,"&gt;0",$E$5606:$E$5705,"&gt;"&amp;E5644)))</f>
        <v/>
      </c>
      <c r="M5644" s="18">
        <f>IF(D5644="","",IF(AND(K5644&gt;0,L5644=1),"Yes","No"))</f>
        <v/>
      </c>
      <c r="N5644" s="48">
        <f>IF(D5644="","",N5544+F5644)</f>
        <v/>
      </c>
      <c r="O5644" s="47">
        <f>IF(D5644="","",IF(AND(K5644=0,K5544&gt;0),C5644,""))</f>
        <v/>
      </c>
    </row>
    <row r="5645">
      <c r="A5645" s="49">
        <f>IF(B5645="","",DATE(YEAR('Debt Inputs'!$E$2),MONTH('Debt Inputs'!$E$2)+56,1))</f>
        <v/>
      </c>
      <c r="B5645" s="23">
        <f>IF('Debt Inputs'!A45="","",'Debt Inputs'!A45)</f>
        <v/>
      </c>
      <c r="C5645" s="24">
        <f>IF(B5645="","",IFERROR(VLOOKUP(B5645,'Debt Inputs'!$A$6:$M$105,2,FALSE),""))</f>
        <v/>
      </c>
      <c r="D5645" s="50">
        <f>IF(B5645="","",K5545)</f>
        <v/>
      </c>
      <c r="E5645" s="26">
        <f>IF(B5645="","",IFERROR(VLOOKUP(B5645,'Debt Inputs'!$A$6:$M$105,5,FALSE),0))</f>
        <v/>
      </c>
      <c r="F5645" s="50">
        <f>IF(D5645="","",IFERROR(D5645*E5645/12,0))</f>
        <v/>
      </c>
      <c r="G5645" s="50">
        <f>IF(D5645="","",MIN(IFERROR(VLOOKUP(B5645,'Debt Inputs'!$A$6:$M$105,7,FALSE),0),D5645+F5645))</f>
        <v/>
      </c>
      <c r="H5645" s="50">
        <f>IF(D5645="","",IF(L5645=1,MAX(0,'Debt Inputs'!$B$2-SUM($G$5606:$G$5705)),0))</f>
        <v/>
      </c>
      <c r="I5645" s="50">
        <f>IF(D5645="","",MIN(D5645+F5645,G5645+H5645))</f>
        <v/>
      </c>
      <c r="J5645" s="50">
        <f>IF(D5645="","",MIN(D5645,MAX(0,I5645-F5645)))</f>
        <v/>
      </c>
      <c r="K5645" s="50">
        <f>IF(D5645="","",MAX(0,D5645+F5645-I5645))</f>
        <v/>
      </c>
      <c r="L5645" s="23">
        <f>IF(D5645="","",IF(D5645&lt;=0,"",1+COUNTIFS($D$5606:$D$5705,"&gt;0",$E$5606:$E$5705,"&gt;"&amp;E5645)))</f>
        <v/>
      </c>
      <c r="M5645" s="23">
        <f>IF(D5645="","",IF(AND(K5645&gt;0,L5645=1),"Yes","No"))</f>
        <v/>
      </c>
      <c r="N5645" s="50">
        <f>IF(D5645="","",N5545+F5645)</f>
        <v/>
      </c>
      <c r="O5645" s="49">
        <f>IF(D5645="","",IF(AND(K5645=0,K5545&gt;0),C5645,""))</f>
        <v/>
      </c>
    </row>
    <row r="5646">
      <c r="A5646" s="47">
        <f>IF(B5646="","",DATE(YEAR('Debt Inputs'!$E$2),MONTH('Debt Inputs'!$E$2)+56,1))</f>
        <v/>
      </c>
      <c r="B5646" s="18">
        <f>IF('Debt Inputs'!A46="","",'Debt Inputs'!A46)</f>
        <v/>
      </c>
      <c r="C5646" s="19">
        <f>IF(B5646="","",IFERROR(VLOOKUP(B5646,'Debt Inputs'!$A$6:$M$105,2,FALSE),""))</f>
        <v/>
      </c>
      <c r="D5646" s="48">
        <f>IF(B5646="","",K5546)</f>
        <v/>
      </c>
      <c r="E5646" s="21">
        <f>IF(B5646="","",IFERROR(VLOOKUP(B5646,'Debt Inputs'!$A$6:$M$105,5,FALSE),0))</f>
        <v/>
      </c>
      <c r="F5646" s="48">
        <f>IF(D5646="","",IFERROR(D5646*E5646/12,0))</f>
        <v/>
      </c>
      <c r="G5646" s="48">
        <f>IF(D5646="","",MIN(IFERROR(VLOOKUP(B5646,'Debt Inputs'!$A$6:$M$105,7,FALSE),0),D5646+F5646))</f>
        <v/>
      </c>
      <c r="H5646" s="48">
        <f>IF(D5646="","",IF(L5646=1,MAX(0,'Debt Inputs'!$B$2-SUM($G$5606:$G$5705)),0))</f>
        <v/>
      </c>
      <c r="I5646" s="48">
        <f>IF(D5646="","",MIN(D5646+F5646,G5646+H5646))</f>
        <v/>
      </c>
      <c r="J5646" s="48">
        <f>IF(D5646="","",MIN(D5646,MAX(0,I5646-F5646)))</f>
        <v/>
      </c>
      <c r="K5646" s="48">
        <f>IF(D5646="","",MAX(0,D5646+F5646-I5646))</f>
        <v/>
      </c>
      <c r="L5646" s="18">
        <f>IF(D5646="","",IF(D5646&lt;=0,"",1+COUNTIFS($D$5606:$D$5705,"&gt;0",$E$5606:$E$5705,"&gt;"&amp;E5646)))</f>
        <v/>
      </c>
      <c r="M5646" s="18">
        <f>IF(D5646="","",IF(AND(K5646&gt;0,L5646=1),"Yes","No"))</f>
        <v/>
      </c>
      <c r="N5646" s="48">
        <f>IF(D5646="","",N5546+F5646)</f>
        <v/>
      </c>
      <c r="O5646" s="47">
        <f>IF(D5646="","",IF(AND(K5646=0,K5546&gt;0),C5646,""))</f>
        <v/>
      </c>
    </row>
    <row r="5647">
      <c r="A5647" s="49">
        <f>IF(B5647="","",DATE(YEAR('Debt Inputs'!$E$2),MONTH('Debt Inputs'!$E$2)+56,1))</f>
        <v/>
      </c>
      <c r="B5647" s="23">
        <f>IF('Debt Inputs'!A47="","",'Debt Inputs'!A47)</f>
        <v/>
      </c>
      <c r="C5647" s="24">
        <f>IF(B5647="","",IFERROR(VLOOKUP(B5647,'Debt Inputs'!$A$6:$M$105,2,FALSE),""))</f>
        <v/>
      </c>
      <c r="D5647" s="50">
        <f>IF(B5647="","",K5547)</f>
        <v/>
      </c>
      <c r="E5647" s="26">
        <f>IF(B5647="","",IFERROR(VLOOKUP(B5647,'Debt Inputs'!$A$6:$M$105,5,FALSE),0))</f>
        <v/>
      </c>
      <c r="F5647" s="50">
        <f>IF(D5647="","",IFERROR(D5647*E5647/12,0))</f>
        <v/>
      </c>
      <c r="G5647" s="50">
        <f>IF(D5647="","",MIN(IFERROR(VLOOKUP(B5647,'Debt Inputs'!$A$6:$M$105,7,FALSE),0),D5647+F5647))</f>
        <v/>
      </c>
      <c r="H5647" s="50">
        <f>IF(D5647="","",IF(L5647=1,MAX(0,'Debt Inputs'!$B$2-SUM($G$5606:$G$5705)),0))</f>
        <v/>
      </c>
      <c r="I5647" s="50">
        <f>IF(D5647="","",MIN(D5647+F5647,G5647+H5647))</f>
        <v/>
      </c>
      <c r="J5647" s="50">
        <f>IF(D5647="","",MIN(D5647,MAX(0,I5647-F5647)))</f>
        <v/>
      </c>
      <c r="K5647" s="50">
        <f>IF(D5647="","",MAX(0,D5647+F5647-I5647))</f>
        <v/>
      </c>
      <c r="L5647" s="23">
        <f>IF(D5647="","",IF(D5647&lt;=0,"",1+COUNTIFS($D$5606:$D$5705,"&gt;0",$E$5606:$E$5705,"&gt;"&amp;E5647)))</f>
        <v/>
      </c>
      <c r="M5647" s="23">
        <f>IF(D5647="","",IF(AND(K5647&gt;0,L5647=1),"Yes","No"))</f>
        <v/>
      </c>
      <c r="N5647" s="50">
        <f>IF(D5647="","",N5547+F5647)</f>
        <v/>
      </c>
      <c r="O5647" s="49">
        <f>IF(D5647="","",IF(AND(K5647=0,K5547&gt;0),C5647,""))</f>
        <v/>
      </c>
    </row>
    <row r="5648">
      <c r="A5648" s="47">
        <f>IF(B5648="","",DATE(YEAR('Debt Inputs'!$E$2),MONTH('Debt Inputs'!$E$2)+56,1))</f>
        <v/>
      </c>
      <c r="B5648" s="18">
        <f>IF('Debt Inputs'!A48="","",'Debt Inputs'!A48)</f>
        <v/>
      </c>
      <c r="C5648" s="19">
        <f>IF(B5648="","",IFERROR(VLOOKUP(B5648,'Debt Inputs'!$A$6:$M$105,2,FALSE),""))</f>
        <v/>
      </c>
      <c r="D5648" s="48">
        <f>IF(B5648="","",K5548)</f>
        <v/>
      </c>
      <c r="E5648" s="21">
        <f>IF(B5648="","",IFERROR(VLOOKUP(B5648,'Debt Inputs'!$A$6:$M$105,5,FALSE),0))</f>
        <v/>
      </c>
      <c r="F5648" s="48">
        <f>IF(D5648="","",IFERROR(D5648*E5648/12,0))</f>
        <v/>
      </c>
      <c r="G5648" s="48">
        <f>IF(D5648="","",MIN(IFERROR(VLOOKUP(B5648,'Debt Inputs'!$A$6:$M$105,7,FALSE),0),D5648+F5648))</f>
        <v/>
      </c>
      <c r="H5648" s="48">
        <f>IF(D5648="","",IF(L5648=1,MAX(0,'Debt Inputs'!$B$2-SUM($G$5606:$G$5705)),0))</f>
        <v/>
      </c>
      <c r="I5648" s="48">
        <f>IF(D5648="","",MIN(D5648+F5648,G5648+H5648))</f>
        <v/>
      </c>
      <c r="J5648" s="48">
        <f>IF(D5648="","",MIN(D5648,MAX(0,I5648-F5648)))</f>
        <v/>
      </c>
      <c r="K5648" s="48">
        <f>IF(D5648="","",MAX(0,D5648+F5648-I5648))</f>
        <v/>
      </c>
      <c r="L5648" s="18">
        <f>IF(D5648="","",IF(D5648&lt;=0,"",1+COUNTIFS($D$5606:$D$5705,"&gt;0",$E$5606:$E$5705,"&gt;"&amp;E5648)))</f>
        <v/>
      </c>
      <c r="M5648" s="18">
        <f>IF(D5648="","",IF(AND(K5648&gt;0,L5648=1),"Yes","No"))</f>
        <v/>
      </c>
      <c r="N5648" s="48">
        <f>IF(D5648="","",N5548+F5648)</f>
        <v/>
      </c>
      <c r="O5648" s="47">
        <f>IF(D5648="","",IF(AND(K5648=0,K5548&gt;0),C5648,""))</f>
        <v/>
      </c>
    </row>
    <row r="5649">
      <c r="A5649" s="49">
        <f>IF(B5649="","",DATE(YEAR('Debt Inputs'!$E$2),MONTH('Debt Inputs'!$E$2)+56,1))</f>
        <v/>
      </c>
      <c r="B5649" s="23">
        <f>IF('Debt Inputs'!A49="","",'Debt Inputs'!A49)</f>
        <v/>
      </c>
      <c r="C5649" s="24">
        <f>IF(B5649="","",IFERROR(VLOOKUP(B5649,'Debt Inputs'!$A$6:$M$105,2,FALSE),""))</f>
        <v/>
      </c>
      <c r="D5649" s="50">
        <f>IF(B5649="","",K5549)</f>
        <v/>
      </c>
      <c r="E5649" s="26">
        <f>IF(B5649="","",IFERROR(VLOOKUP(B5649,'Debt Inputs'!$A$6:$M$105,5,FALSE),0))</f>
        <v/>
      </c>
      <c r="F5649" s="50">
        <f>IF(D5649="","",IFERROR(D5649*E5649/12,0))</f>
        <v/>
      </c>
      <c r="G5649" s="50">
        <f>IF(D5649="","",MIN(IFERROR(VLOOKUP(B5649,'Debt Inputs'!$A$6:$M$105,7,FALSE),0),D5649+F5649))</f>
        <v/>
      </c>
      <c r="H5649" s="50">
        <f>IF(D5649="","",IF(L5649=1,MAX(0,'Debt Inputs'!$B$2-SUM($G$5606:$G$5705)),0))</f>
        <v/>
      </c>
      <c r="I5649" s="50">
        <f>IF(D5649="","",MIN(D5649+F5649,G5649+H5649))</f>
        <v/>
      </c>
      <c r="J5649" s="50">
        <f>IF(D5649="","",MIN(D5649,MAX(0,I5649-F5649)))</f>
        <v/>
      </c>
      <c r="K5649" s="50">
        <f>IF(D5649="","",MAX(0,D5649+F5649-I5649))</f>
        <v/>
      </c>
      <c r="L5649" s="23">
        <f>IF(D5649="","",IF(D5649&lt;=0,"",1+COUNTIFS($D$5606:$D$5705,"&gt;0",$E$5606:$E$5705,"&gt;"&amp;E5649)))</f>
        <v/>
      </c>
      <c r="M5649" s="23">
        <f>IF(D5649="","",IF(AND(K5649&gt;0,L5649=1),"Yes","No"))</f>
        <v/>
      </c>
      <c r="N5649" s="50">
        <f>IF(D5649="","",N5549+F5649)</f>
        <v/>
      </c>
      <c r="O5649" s="49">
        <f>IF(D5649="","",IF(AND(K5649=0,K5549&gt;0),C5649,""))</f>
        <v/>
      </c>
    </row>
    <row r="5650">
      <c r="A5650" s="47">
        <f>IF(B5650="","",DATE(YEAR('Debt Inputs'!$E$2),MONTH('Debt Inputs'!$E$2)+56,1))</f>
        <v/>
      </c>
      <c r="B5650" s="18">
        <f>IF('Debt Inputs'!A50="","",'Debt Inputs'!A50)</f>
        <v/>
      </c>
      <c r="C5650" s="19">
        <f>IF(B5650="","",IFERROR(VLOOKUP(B5650,'Debt Inputs'!$A$6:$M$105,2,FALSE),""))</f>
        <v/>
      </c>
      <c r="D5650" s="48">
        <f>IF(B5650="","",K5550)</f>
        <v/>
      </c>
      <c r="E5650" s="21">
        <f>IF(B5650="","",IFERROR(VLOOKUP(B5650,'Debt Inputs'!$A$6:$M$105,5,FALSE),0))</f>
        <v/>
      </c>
      <c r="F5650" s="48">
        <f>IF(D5650="","",IFERROR(D5650*E5650/12,0))</f>
        <v/>
      </c>
      <c r="G5650" s="48">
        <f>IF(D5650="","",MIN(IFERROR(VLOOKUP(B5650,'Debt Inputs'!$A$6:$M$105,7,FALSE),0),D5650+F5650))</f>
        <v/>
      </c>
      <c r="H5650" s="48">
        <f>IF(D5650="","",IF(L5650=1,MAX(0,'Debt Inputs'!$B$2-SUM($G$5606:$G$5705)),0))</f>
        <v/>
      </c>
      <c r="I5650" s="48">
        <f>IF(D5650="","",MIN(D5650+F5650,G5650+H5650))</f>
        <v/>
      </c>
      <c r="J5650" s="48">
        <f>IF(D5650="","",MIN(D5650,MAX(0,I5650-F5650)))</f>
        <v/>
      </c>
      <c r="K5650" s="48">
        <f>IF(D5650="","",MAX(0,D5650+F5650-I5650))</f>
        <v/>
      </c>
      <c r="L5650" s="18">
        <f>IF(D5650="","",IF(D5650&lt;=0,"",1+COUNTIFS($D$5606:$D$5705,"&gt;0",$E$5606:$E$5705,"&gt;"&amp;E5650)))</f>
        <v/>
      </c>
      <c r="M5650" s="18">
        <f>IF(D5650="","",IF(AND(K5650&gt;0,L5650=1),"Yes","No"))</f>
        <v/>
      </c>
      <c r="N5650" s="48">
        <f>IF(D5650="","",N5550+F5650)</f>
        <v/>
      </c>
      <c r="O5650" s="47">
        <f>IF(D5650="","",IF(AND(K5650=0,K5550&gt;0),C5650,""))</f>
        <v/>
      </c>
    </row>
    <row r="5651">
      <c r="A5651" s="49">
        <f>IF(B5651="","",DATE(YEAR('Debt Inputs'!$E$2),MONTH('Debt Inputs'!$E$2)+56,1))</f>
        <v/>
      </c>
      <c r="B5651" s="23">
        <f>IF('Debt Inputs'!A51="","",'Debt Inputs'!A51)</f>
        <v/>
      </c>
      <c r="C5651" s="24">
        <f>IF(B5651="","",IFERROR(VLOOKUP(B5651,'Debt Inputs'!$A$6:$M$105,2,FALSE),""))</f>
        <v/>
      </c>
      <c r="D5651" s="50">
        <f>IF(B5651="","",K5551)</f>
        <v/>
      </c>
      <c r="E5651" s="26">
        <f>IF(B5651="","",IFERROR(VLOOKUP(B5651,'Debt Inputs'!$A$6:$M$105,5,FALSE),0))</f>
        <v/>
      </c>
      <c r="F5651" s="50">
        <f>IF(D5651="","",IFERROR(D5651*E5651/12,0))</f>
        <v/>
      </c>
      <c r="G5651" s="50">
        <f>IF(D5651="","",MIN(IFERROR(VLOOKUP(B5651,'Debt Inputs'!$A$6:$M$105,7,FALSE),0),D5651+F5651))</f>
        <v/>
      </c>
      <c r="H5651" s="50">
        <f>IF(D5651="","",IF(L5651=1,MAX(0,'Debt Inputs'!$B$2-SUM($G$5606:$G$5705)),0))</f>
        <v/>
      </c>
      <c r="I5651" s="50">
        <f>IF(D5651="","",MIN(D5651+F5651,G5651+H5651))</f>
        <v/>
      </c>
      <c r="J5651" s="50">
        <f>IF(D5651="","",MIN(D5651,MAX(0,I5651-F5651)))</f>
        <v/>
      </c>
      <c r="K5651" s="50">
        <f>IF(D5651="","",MAX(0,D5651+F5651-I5651))</f>
        <v/>
      </c>
      <c r="L5651" s="23">
        <f>IF(D5651="","",IF(D5651&lt;=0,"",1+COUNTIFS($D$5606:$D$5705,"&gt;0",$E$5606:$E$5705,"&gt;"&amp;E5651)))</f>
        <v/>
      </c>
      <c r="M5651" s="23">
        <f>IF(D5651="","",IF(AND(K5651&gt;0,L5651=1),"Yes","No"))</f>
        <v/>
      </c>
      <c r="N5651" s="50">
        <f>IF(D5651="","",N5551+F5651)</f>
        <v/>
      </c>
      <c r="O5651" s="49">
        <f>IF(D5651="","",IF(AND(K5651=0,K5551&gt;0),C5651,""))</f>
        <v/>
      </c>
    </row>
    <row r="5652">
      <c r="A5652" s="47">
        <f>IF(B5652="","",DATE(YEAR('Debt Inputs'!$E$2),MONTH('Debt Inputs'!$E$2)+56,1))</f>
        <v/>
      </c>
      <c r="B5652" s="18">
        <f>IF('Debt Inputs'!A52="","",'Debt Inputs'!A52)</f>
        <v/>
      </c>
      <c r="C5652" s="19">
        <f>IF(B5652="","",IFERROR(VLOOKUP(B5652,'Debt Inputs'!$A$6:$M$105,2,FALSE),""))</f>
        <v/>
      </c>
      <c r="D5652" s="48">
        <f>IF(B5652="","",K5552)</f>
        <v/>
      </c>
      <c r="E5652" s="21">
        <f>IF(B5652="","",IFERROR(VLOOKUP(B5652,'Debt Inputs'!$A$6:$M$105,5,FALSE),0))</f>
        <v/>
      </c>
      <c r="F5652" s="48">
        <f>IF(D5652="","",IFERROR(D5652*E5652/12,0))</f>
        <v/>
      </c>
      <c r="G5652" s="48">
        <f>IF(D5652="","",MIN(IFERROR(VLOOKUP(B5652,'Debt Inputs'!$A$6:$M$105,7,FALSE),0),D5652+F5652))</f>
        <v/>
      </c>
      <c r="H5652" s="48">
        <f>IF(D5652="","",IF(L5652=1,MAX(0,'Debt Inputs'!$B$2-SUM($G$5606:$G$5705)),0))</f>
        <v/>
      </c>
      <c r="I5652" s="48">
        <f>IF(D5652="","",MIN(D5652+F5652,G5652+H5652))</f>
        <v/>
      </c>
      <c r="J5652" s="48">
        <f>IF(D5652="","",MIN(D5652,MAX(0,I5652-F5652)))</f>
        <v/>
      </c>
      <c r="K5652" s="48">
        <f>IF(D5652="","",MAX(0,D5652+F5652-I5652))</f>
        <v/>
      </c>
      <c r="L5652" s="18">
        <f>IF(D5652="","",IF(D5652&lt;=0,"",1+COUNTIFS($D$5606:$D$5705,"&gt;0",$E$5606:$E$5705,"&gt;"&amp;E5652)))</f>
        <v/>
      </c>
      <c r="M5652" s="18">
        <f>IF(D5652="","",IF(AND(K5652&gt;0,L5652=1),"Yes","No"))</f>
        <v/>
      </c>
      <c r="N5652" s="48">
        <f>IF(D5652="","",N5552+F5652)</f>
        <v/>
      </c>
      <c r="O5652" s="47">
        <f>IF(D5652="","",IF(AND(K5652=0,K5552&gt;0),C5652,""))</f>
        <v/>
      </c>
    </row>
    <row r="5653">
      <c r="A5653" s="49">
        <f>IF(B5653="","",DATE(YEAR('Debt Inputs'!$E$2),MONTH('Debt Inputs'!$E$2)+56,1))</f>
        <v/>
      </c>
      <c r="B5653" s="23">
        <f>IF('Debt Inputs'!A53="","",'Debt Inputs'!A53)</f>
        <v/>
      </c>
      <c r="C5653" s="24">
        <f>IF(B5653="","",IFERROR(VLOOKUP(B5653,'Debt Inputs'!$A$6:$M$105,2,FALSE),""))</f>
        <v/>
      </c>
      <c r="D5653" s="50">
        <f>IF(B5653="","",K5553)</f>
        <v/>
      </c>
      <c r="E5653" s="26">
        <f>IF(B5653="","",IFERROR(VLOOKUP(B5653,'Debt Inputs'!$A$6:$M$105,5,FALSE),0))</f>
        <v/>
      </c>
      <c r="F5653" s="50">
        <f>IF(D5653="","",IFERROR(D5653*E5653/12,0))</f>
        <v/>
      </c>
      <c r="G5653" s="50">
        <f>IF(D5653="","",MIN(IFERROR(VLOOKUP(B5653,'Debt Inputs'!$A$6:$M$105,7,FALSE),0),D5653+F5653))</f>
        <v/>
      </c>
      <c r="H5653" s="50">
        <f>IF(D5653="","",IF(L5653=1,MAX(0,'Debt Inputs'!$B$2-SUM($G$5606:$G$5705)),0))</f>
        <v/>
      </c>
      <c r="I5653" s="50">
        <f>IF(D5653="","",MIN(D5653+F5653,G5653+H5653))</f>
        <v/>
      </c>
      <c r="J5653" s="50">
        <f>IF(D5653="","",MIN(D5653,MAX(0,I5653-F5653)))</f>
        <v/>
      </c>
      <c r="K5653" s="50">
        <f>IF(D5653="","",MAX(0,D5653+F5653-I5653))</f>
        <v/>
      </c>
      <c r="L5653" s="23">
        <f>IF(D5653="","",IF(D5653&lt;=0,"",1+COUNTIFS($D$5606:$D$5705,"&gt;0",$E$5606:$E$5705,"&gt;"&amp;E5653)))</f>
        <v/>
      </c>
      <c r="M5653" s="23">
        <f>IF(D5653="","",IF(AND(K5653&gt;0,L5653=1),"Yes","No"))</f>
        <v/>
      </c>
      <c r="N5653" s="50">
        <f>IF(D5653="","",N5553+F5653)</f>
        <v/>
      </c>
      <c r="O5653" s="49">
        <f>IF(D5653="","",IF(AND(K5653=0,K5553&gt;0),C5653,""))</f>
        <v/>
      </c>
    </row>
    <row r="5654">
      <c r="A5654" s="47">
        <f>IF(B5654="","",DATE(YEAR('Debt Inputs'!$E$2),MONTH('Debt Inputs'!$E$2)+56,1))</f>
        <v/>
      </c>
      <c r="B5654" s="18">
        <f>IF('Debt Inputs'!A54="","",'Debt Inputs'!A54)</f>
        <v/>
      </c>
      <c r="C5654" s="19">
        <f>IF(B5654="","",IFERROR(VLOOKUP(B5654,'Debt Inputs'!$A$6:$M$105,2,FALSE),""))</f>
        <v/>
      </c>
      <c r="D5654" s="48">
        <f>IF(B5654="","",K5554)</f>
        <v/>
      </c>
      <c r="E5654" s="21">
        <f>IF(B5654="","",IFERROR(VLOOKUP(B5654,'Debt Inputs'!$A$6:$M$105,5,FALSE),0))</f>
        <v/>
      </c>
      <c r="F5654" s="48">
        <f>IF(D5654="","",IFERROR(D5654*E5654/12,0))</f>
        <v/>
      </c>
      <c r="G5654" s="48">
        <f>IF(D5654="","",MIN(IFERROR(VLOOKUP(B5654,'Debt Inputs'!$A$6:$M$105,7,FALSE),0),D5654+F5654))</f>
        <v/>
      </c>
      <c r="H5654" s="48">
        <f>IF(D5654="","",IF(L5654=1,MAX(0,'Debt Inputs'!$B$2-SUM($G$5606:$G$5705)),0))</f>
        <v/>
      </c>
      <c r="I5654" s="48">
        <f>IF(D5654="","",MIN(D5654+F5654,G5654+H5654))</f>
        <v/>
      </c>
      <c r="J5654" s="48">
        <f>IF(D5654="","",MIN(D5654,MAX(0,I5654-F5654)))</f>
        <v/>
      </c>
      <c r="K5654" s="48">
        <f>IF(D5654="","",MAX(0,D5654+F5654-I5654))</f>
        <v/>
      </c>
      <c r="L5654" s="18">
        <f>IF(D5654="","",IF(D5654&lt;=0,"",1+COUNTIFS($D$5606:$D$5705,"&gt;0",$E$5606:$E$5705,"&gt;"&amp;E5654)))</f>
        <v/>
      </c>
      <c r="M5654" s="18">
        <f>IF(D5654="","",IF(AND(K5654&gt;0,L5654=1),"Yes","No"))</f>
        <v/>
      </c>
      <c r="N5654" s="48">
        <f>IF(D5654="","",N5554+F5654)</f>
        <v/>
      </c>
      <c r="O5654" s="47">
        <f>IF(D5654="","",IF(AND(K5654=0,K5554&gt;0),C5654,""))</f>
        <v/>
      </c>
    </row>
    <row r="5655">
      <c r="A5655" s="49">
        <f>IF(B5655="","",DATE(YEAR('Debt Inputs'!$E$2),MONTH('Debt Inputs'!$E$2)+56,1))</f>
        <v/>
      </c>
      <c r="B5655" s="23">
        <f>IF('Debt Inputs'!A55="","",'Debt Inputs'!A55)</f>
        <v/>
      </c>
      <c r="C5655" s="24">
        <f>IF(B5655="","",IFERROR(VLOOKUP(B5655,'Debt Inputs'!$A$6:$M$105,2,FALSE),""))</f>
        <v/>
      </c>
      <c r="D5655" s="50">
        <f>IF(B5655="","",K5555)</f>
        <v/>
      </c>
      <c r="E5655" s="26">
        <f>IF(B5655="","",IFERROR(VLOOKUP(B5655,'Debt Inputs'!$A$6:$M$105,5,FALSE),0))</f>
        <v/>
      </c>
      <c r="F5655" s="50">
        <f>IF(D5655="","",IFERROR(D5655*E5655/12,0))</f>
        <v/>
      </c>
      <c r="G5655" s="50">
        <f>IF(D5655="","",MIN(IFERROR(VLOOKUP(B5655,'Debt Inputs'!$A$6:$M$105,7,FALSE),0),D5655+F5655))</f>
        <v/>
      </c>
      <c r="H5655" s="50">
        <f>IF(D5655="","",IF(L5655=1,MAX(0,'Debt Inputs'!$B$2-SUM($G$5606:$G$5705)),0))</f>
        <v/>
      </c>
      <c r="I5655" s="50">
        <f>IF(D5655="","",MIN(D5655+F5655,G5655+H5655))</f>
        <v/>
      </c>
      <c r="J5655" s="50">
        <f>IF(D5655="","",MIN(D5655,MAX(0,I5655-F5655)))</f>
        <v/>
      </c>
      <c r="K5655" s="50">
        <f>IF(D5655="","",MAX(0,D5655+F5655-I5655))</f>
        <v/>
      </c>
      <c r="L5655" s="23">
        <f>IF(D5655="","",IF(D5655&lt;=0,"",1+COUNTIFS($D$5606:$D$5705,"&gt;0",$E$5606:$E$5705,"&gt;"&amp;E5655)))</f>
        <v/>
      </c>
      <c r="M5655" s="23">
        <f>IF(D5655="","",IF(AND(K5655&gt;0,L5655=1),"Yes","No"))</f>
        <v/>
      </c>
      <c r="N5655" s="50">
        <f>IF(D5655="","",N5555+F5655)</f>
        <v/>
      </c>
      <c r="O5655" s="49">
        <f>IF(D5655="","",IF(AND(K5655=0,K5555&gt;0),C5655,""))</f>
        <v/>
      </c>
    </row>
    <row r="5656">
      <c r="A5656" s="47">
        <f>IF(B5656="","",DATE(YEAR('Debt Inputs'!$E$2),MONTH('Debt Inputs'!$E$2)+56,1))</f>
        <v/>
      </c>
      <c r="B5656" s="18">
        <f>IF('Debt Inputs'!A56="","",'Debt Inputs'!A56)</f>
        <v/>
      </c>
      <c r="C5656" s="19">
        <f>IF(B5656="","",IFERROR(VLOOKUP(B5656,'Debt Inputs'!$A$6:$M$105,2,FALSE),""))</f>
        <v/>
      </c>
      <c r="D5656" s="48">
        <f>IF(B5656="","",K5556)</f>
        <v/>
      </c>
      <c r="E5656" s="21">
        <f>IF(B5656="","",IFERROR(VLOOKUP(B5656,'Debt Inputs'!$A$6:$M$105,5,FALSE),0))</f>
        <v/>
      </c>
      <c r="F5656" s="48">
        <f>IF(D5656="","",IFERROR(D5656*E5656/12,0))</f>
        <v/>
      </c>
      <c r="G5656" s="48">
        <f>IF(D5656="","",MIN(IFERROR(VLOOKUP(B5656,'Debt Inputs'!$A$6:$M$105,7,FALSE),0),D5656+F5656))</f>
        <v/>
      </c>
      <c r="H5656" s="48">
        <f>IF(D5656="","",IF(L5656=1,MAX(0,'Debt Inputs'!$B$2-SUM($G$5606:$G$5705)),0))</f>
        <v/>
      </c>
      <c r="I5656" s="48">
        <f>IF(D5656="","",MIN(D5656+F5656,G5656+H5656))</f>
        <v/>
      </c>
      <c r="J5656" s="48">
        <f>IF(D5656="","",MIN(D5656,MAX(0,I5656-F5656)))</f>
        <v/>
      </c>
      <c r="K5656" s="48">
        <f>IF(D5656="","",MAX(0,D5656+F5656-I5656))</f>
        <v/>
      </c>
      <c r="L5656" s="18">
        <f>IF(D5656="","",IF(D5656&lt;=0,"",1+COUNTIFS($D$5606:$D$5705,"&gt;0",$E$5606:$E$5705,"&gt;"&amp;E5656)))</f>
        <v/>
      </c>
      <c r="M5656" s="18">
        <f>IF(D5656="","",IF(AND(K5656&gt;0,L5656=1),"Yes","No"))</f>
        <v/>
      </c>
      <c r="N5656" s="48">
        <f>IF(D5656="","",N5556+F5656)</f>
        <v/>
      </c>
      <c r="O5656" s="47">
        <f>IF(D5656="","",IF(AND(K5656=0,K5556&gt;0),C5656,""))</f>
        <v/>
      </c>
    </row>
    <row r="5657">
      <c r="A5657" s="49">
        <f>IF(B5657="","",DATE(YEAR('Debt Inputs'!$E$2),MONTH('Debt Inputs'!$E$2)+56,1))</f>
        <v/>
      </c>
      <c r="B5657" s="23">
        <f>IF('Debt Inputs'!A57="","",'Debt Inputs'!A57)</f>
        <v/>
      </c>
      <c r="C5657" s="24">
        <f>IF(B5657="","",IFERROR(VLOOKUP(B5657,'Debt Inputs'!$A$6:$M$105,2,FALSE),""))</f>
        <v/>
      </c>
      <c r="D5657" s="50">
        <f>IF(B5657="","",K5557)</f>
        <v/>
      </c>
      <c r="E5657" s="26">
        <f>IF(B5657="","",IFERROR(VLOOKUP(B5657,'Debt Inputs'!$A$6:$M$105,5,FALSE),0))</f>
        <v/>
      </c>
      <c r="F5657" s="50">
        <f>IF(D5657="","",IFERROR(D5657*E5657/12,0))</f>
        <v/>
      </c>
      <c r="G5657" s="50">
        <f>IF(D5657="","",MIN(IFERROR(VLOOKUP(B5657,'Debt Inputs'!$A$6:$M$105,7,FALSE),0),D5657+F5657))</f>
        <v/>
      </c>
      <c r="H5657" s="50">
        <f>IF(D5657="","",IF(L5657=1,MAX(0,'Debt Inputs'!$B$2-SUM($G$5606:$G$5705)),0))</f>
        <v/>
      </c>
      <c r="I5657" s="50">
        <f>IF(D5657="","",MIN(D5657+F5657,G5657+H5657))</f>
        <v/>
      </c>
      <c r="J5657" s="50">
        <f>IF(D5657="","",MIN(D5657,MAX(0,I5657-F5657)))</f>
        <v/>
      </c>
      <c r="K5657" s="50">
        <f>IF(D5657="","",MAX(0,D5657+F5657-I5657))</f>
        <v/>
      </c>
      <c r="L5657" s="23">
        <f>IF(D5657="","",IF(D5657&lt;=0,"",1+COUNTIFS($D$5606:$D$5705,"&gt;0",$E$5606:$E$5705,"&gt;"&amp;E5657)))</f>
        <v/>
      </c>
      <c r="M5657" s="23">
        <f>IF(D5657="","",IF(AND(K5657&gt;0,L5657=1),"Yes","No"))</f>
        <v/>
      </c>
      <c r="N5657" s="50">
        <f>IF(D5657="","",N5557+F5657)</f>
        <v/>
      </c>
      <c r="O5657" s="49">
        <f>IF(D5657="","",IF(AND(K5657=0,K5557&gt;0),C5657,""))</f>
        <v/>
      </c>
    </row>
    <row r="5658">
      <c r="A5658" s="47">
        <f>IF(B5658="","",DATE(YEAR('Debt Inputs'!$E$2),MONTH('Debt Inputs'!$E$2)+56,1))</f>
        <v/>
      </c>
      <c r="B5658" s="18">
        <f>IF('Debt Inputs'!A58="","",'Debt Inputs'!A58)</f>
        <v/>
      </c>
      <c r="C5658" s="19">
        <f>IF(B5658="","",IFERROR(VLOOKUP(B5658,'Debt Inputs'!$A$6:$M$105,2,FALSE),""))</f>
        <v/>
      </c>
      <c r="D5658" s="48">
        <f>IF(B5658="","",K5558)</f>
        <v/>
      </c>
      <c r="E5658" s="21">
        <f>IF(B5658="","",IFERROR(VLOOKUP(B5658,'Debt Inputs'!$A$6:$M$105,5,FALSE),0))</f>
        <v/>
      </c>
      <c r="F5658" s="48">
        <f>IF(D5658="","",IFERROR(D5658*E5658/12,0))</f>
        <v/>
      </c>
      <c r="G5658" s="48">
        <f>IF(D5658="","",MIN(IFERROR(VLOOKUP(B5658,'Debt Inputs'!$A$6:$M$105,7,FALSE),0),D5658+F5658))</f>
        <v/>
      </c>
      <c r="H5658" s="48">
        <f>IF(D5658="","",IF(L5658=1,MAX(0,'Debt Inputs'!$B$2-SUM($G$5606:$G$5705)),0))</f>
        <v/>
      </c>
      <c r="I5658" s="48">
        <f>IF(D5658="","",MIN(D5658+F5658,G5658+H5658))</f>
        <v/>
      </c>
      <c r="J5658" s="48">
        <f>IF(D5658="","",MIN(D5658,MAX(0,I5658-F5658)))</f>
        <v/>
      </c>
      <c r="K5658" s="48">
        <f>IF(D5658="","",MAX(0,D5658+F5658-I5658))</f>
        <v/>
      </c>
      <c r="L5658" s="18">
        <f>IF(D5658="","",IF(D5658&lt;=0,"",1+COUNTIFS($D$5606:$D$5705,"&gt;0",$E$5606:$E$5705,"&gt;"&amp;E5658)))</f>
        <v/>
      </c>
      <c r="M5658" s="18">
        <f>IF(D5658="","",IF(AND(K5658&gt;0,L5658=1),"Yes","No"))</f>
        <v/>
      </c>
      <c r="N5658" s="48">
        <f>IF(D5658="","",N5558+F5658)</f>
        <v/>
      </c>
      <c r="O5658" s="47">
        <f>IF(D5658="","",IF(AND(K5658=0,K5558&gt;0),C5658,""))</f>
        <v/>
      </c>
    </row>
    <row r="5659">
      <c r="A5659" s="49">
        <f>IF(B5659="","",DATE(YEAR('Debt Inputs'!$E$2),MONTH('Debt Inputs'!$E$2)+56,1))</f>
        <v/>
      </c>
      <c r="B5659" s="23">
        <f>IF('Debt Inputs'!A59="","",'Debt Inputs'!A59)</f>
        <v/>
      </c>
      <c r="C5659" s="24">
        <f>IF(B5659="","",IFERROR(VLOOKUP(B5659,'Debt Inputs'!$A$6:$M$105,2,FALSE),""))</f>
        <v/>
      </c>
      <c r="D5659" s="50">
        <f>IF(B5659="","",K5559)</f>
        <v/>
      </c>
      <c r="E5659" s="26">
        <f>IF(B5659="","",IFERROR(VLOOKUP(B5659,'Debt Inputs'!$A$6:$M$105,5,FALSE),0))</f>
        <v/>
      </c>
      <c r="F5659" s="50">
        <f>IF(D5659="","",IFERROR(D5659*E5659/12,0))</f>
        <v/>
      </c>
      <c r="G5659" s="50">
        <f>IF(D5659="","",MIN(IFERROR(VLOOKUP(B5659,'Debt Inputs'!$A$6:$M$105,7,FALSE),0),D5659+F5659))</f>
        <v/>
      </c>
      <c r="H5659" s="50">
        <f>IF(D5659="","",IF(L5659=1,MAX(0,'Debt Inputs'!$B$2-SUM($G$5606:$G$5705)),0))</f>
        <v/>
      </c>
      <c r="I5659" s="50">
        <f>IF(D5659="","",MIN(D5659+F5659,G5659+H5659))</f>
        <v/>
      </c>
      <c r="J5659" s="50">
        <f>IF(D5659="","",MIN(D5659,MAX(0,I5659-F5659)))</f>
        <v/>
      </c>
      <c r="K5659" s="50">
        <f>IF(D5659="","",MAX(0,D5659+F5659-I5659))</f>
        <v/>
      </c>
      <c r="L5659" s="23">
        <f>IF(D5659="","",IF(D5659&lt;=0,"",1+COUNTIFS($D$5606:$D$5705,"&gt;0",$E$5606:$E$5705,"&gt;"&amp;E5659)))</f>
        <v/>
      </c>
      <c r="M5659" s="23">
        <f>IF(D5659="","",IF(AND(K5659&gt;0,L5659=1),"Yes","No"))</f>
        <v/>
      </c>
      <c r="N5659" s="50">
        <f>IF(D5659="","",N5559+F5659)</f>
        <v/>
      </c>
      <c r="O5659" s="49">
        <f>IF(D5659="","",IF(AND(K5659=0,K5559&gt;0),C5659,""))</f>
        <v/>
      </c>
    </row>
    <row r="5660">
      <c r="A5660" s="47">
        <f>IF(B5660="","",DATE(YEAR('Debt Inputs'!$E$2),MONTH('Debt Inputs'!$E$2)+56,1))</f>
        <v/>
      </c>
      <c r="B5660" s="18">
        <f>IF('Debt Inputs'!A60="","",'Debt Inputs'!A60)</f>
        <v/>
      </c>
      <c r="C5660" s="19">
        <f>IF(B5660="","",IFERROR(VLOOKUP(B5660,'Debt Inputs'!$A$6:$M$105,2,FALSE),""))</f>
        <v/>
      </c>
      <c r="D5660" s="48">
        <f>IF(B5660="","",K5560)</f>
        <v/>
      </c>
      <c r="E5660" s="21">
        <f>IF(B5660="","",IFERROR(VLOOKUP(B5660,'Debt Inputs'!$A$6:$M$105,5,FALSE),0))</f>
        <v/>
      </c>
      <c r="F5660" s="48">
        <f>IF(D5660="","",IFERROR(D5660*E5660/12,0))</f>
        <v/>
      </c>
      <c r="G5660" s="48">
        <f>IF(D5660="","",MIN(IFERROR(VLOOKUP(B5660,'Debt Inputs'!$A$6:$M$105,7,FALSE),0),D5660+F5660))</f>
        <v/>
      </c>
      <c r="H5660" s="48">
        <f>IF(D5660="","",IF(L5660=1,MAX(0,'Debt Inputs'!$B$2-SUM($G$5606:$G$5705)),0))</f>
        <v/>
      </c>
      <c r="I5660" s="48">
        <f>IF(D5660="","",MIN(D5660+F5660,G5660+H5660))</f>
        <v/>
      </c>
      <c r="J5660" s="48">
        <f>IF(D5660="","",MIN(D5660,MAX(0,I5660-F5660)))</f>
        <v/>
      </c>
      <c r="K5660" s="48">
        <f>IF(D5660="","",MAX(0,D5660+F5660-I5660))</f>
        <v/>
      </c>
      <c r="L5660" s="18">
        <f>IF(D5660="","",IF(D5660&lt;=0,"",1+COUNTIFS($D$5606:$D$5705,"&gt;0",$E$5606:$E$5705,"&gt;"&amp;E5660)))</f>
        <v/>
      </c>
      <c r="M5660" s="18">
        <f>IF(D5660="","",IF(AND(K5660&gt;0,L5660=1),"Yes","No"))</f>
        <v/>
      </c>
      <c r="N5660" s="48">
        <f>IF(D5660="","",N5560+F5660)</f>
        <v/>
      </c>
      <c r="O5660" s="47">
        <f>IF(D5660="","",IF(AND(K5660=0,K5560&gt;0),C5660,""))</f>
        <v/>
      </c>
    </row>
    <row r="5661">
      <c r="A5661" s="49">
        <f>IF(B5661="","",DATE(YEAR('Debt Inputs'!$E$2),MONTH('Debt Inputs'!$E$2)+56,1))</f>
        <v/>
      </c>
      <c r="B5661" s="23">
        <f>IF('Debt Inputs'!A61="","",'Debt Inputs'!A61)</f>
        <v/>
      </c>
      <c r="C5661" s="24">
        <f>IF(B5661="","",IFERROR(VLOOKUP(B5661,'Debt Inputs'!$A$6:$M$105,2,FALSE),""))</f>
        <v/>
      </c>
      <c r="D5661" s="50">
        <f>IF(B5661="","",K5561)</f>
        <v/>
      </c>
      <c r="E5661" s="26">
        <f>IF(B5661="","",IFERROR(VLOOKUP(B5661,'Debt Inputs'!$A$6:$M$105,5,FALSE),0))</f>
        <v/>
      </c>
      <c r="F5661" s="50">
        <f>IF(D5661="","",IFERROR(D5661*E5661/12,0))</f>
        <v/>
      </c>
      <c r="G5661" s="50">
        <f>IF(D5661="","",MIN(IFERROR(VLOOKUP(B5661,'Debt Inputs'!$A$6:$M$105,7,FALSE),0),D5661+F5661))</f>
        <v/>
      </c>
      <c r="H5661" s="50">
        <f>IF(D5661="","",IF(L5661=1,MAX(0,'Debt Inputs'!$B$2-SUM($G$5606:$G$5705)),0))</f>
        <v/>
      </c>
      <c r="I5661" s="50">
        <f>IF(D5661="","",MIN(D5661+F5661,G5661+H5661))</f>
        <v/>
      </c>
      <c r="J5661" s="50">
        <f>IF(D5661="","",MIN(D5661,MAX(0,I5661-F5661)))</f>
        <v/>
      </c>
      <c r="K5661" s="50">
        <f>IF(D5661="","",MAX(0,D5661+F5661-I5661))</f>
        <v/>
      </c>
      <c r="L5661" s="23">
        <f>IF(D5661="","",IF(D5661&lt;=0,"",1+COUNTIFS($D$5606:$D$5705,"&gt;0",$E$5606:$E$5705,"&gt;"&amp;E5661)))</f>
        <v/>
      </c>
      <c r="M5661" s="23">
        <f>IF(D5661="","",IF(AND(K5661&gt;0,L5661=1),"Yes","No"))</f>
        <v/>
      </c>
      <c r="N5661" s="50">
        <f>IF(D5661="","",N5561+F5661)</f>
        <v/>
      </c>
      <c r="O5661" s="49">
        <f>IF(D5661="","",IF(AND(K5661=0,K5561&gt;0),C5661,""))</f>
        <v/>
      </c>
    </row>
    <row r="5662">
      <c r="A5662" s="47">
        <f>IF(B5662="","",DATE(YEAR('Debt Inputs'!$E$2),MONTH('Debt Inputs'!$E$2)+56,1))</f>
        <v/>
      </c>
      <c r="B5662" s="18">
        <f>IF('Debt Inputs'!A62="","",'Debt Inputs'!A62)</f>
        <v/>
      </c>
      <c r="C5662" s="19">
        <f>IF(B5662="","",IFERROR(VLOOKUP(B5662,'Debt Inputs'!$A$6:$M$105,2,FALSE),""))</f>
        <v/>
      </c>
      <c r="D5662" s="48">
        <f>IF(B5662="","",K5562)</f>
        <v/>
      </c>
      <c r="E5662" s="21">
        <f>IF(B5662="","",IFERROR(VLOOKUP(B5662,'Debt Inputs'!$A$6:$M$105,5,FALSE),0))</f>
        <v/>
      </c>
      <c r="F5662" s="48">
        <f>IF(D5662="","",IFERROR(D5662*E5662/12,0))</f>
        <v/>
      </c>
      <c r="G5662" s="48">
        <f>IF(D5662="","",MIN(IFERROR(VLOOKUP(B5662,'Debt Inputs'!$A$6:$M$105,7,FALSE),0),D5662+F5662))</f>
        <v/>
      </c>
      <c r="H5662" s="48">
        <f>IF(D5662="","",IF(L5662=1,MAX(0,'Debt Inputs'!$B$2-SUM($G$5606:$G$5705)),0))</f>
        <v/>
      </c>
      <c r="I5662" s="48">
        <f>IF(D5662="","",MIN(D5662+F5662,G5662+H5662))</f>
        <v/>
      </c>
      <c r="J5662" s="48">
        <f>IF(D5662="","",MIN(D5662,MAX(0,I5662-F5662)))</f>
        <v/>
      </c>
      <c r="K5662" s="48">
        <f>IF(D5662="","",MAX(0,D5662+F5662-I5662))</f>
        <v/>
      </c>
      <c r="L5662" s="18">
        <f>IF(D5662="","",IF(D5662&lt;=0,"",1+COUNTIFS($D$5606:$D$5705,"&gt;0",$E$5606:$E$5705,"&gt;"&amp;E5662)))</f>
        <v/>
      </c>
      <c r="M5662" s="18">
        <f>IF(D5662="","",IF(AND(K5662&gt;0,L5662=1),"Yes","No"))</f>
        <v/>
      </c>
      <c r="N5662" s="48">
        <f>IF(D5662="","",N5562+F5662)</f>
        <v/>
      </c>
      <c r="O5662" s="47">
        <f>IF(D5662="","",IF(AND(K5662=0,K5562&gt;0),C5662,""))</f>
        <v/>
      </c>
    </row>
    <row r="5663">
      <c r="A5663" s="49">
        <f>IF(B5663="","",DATE(YEAR('Debt Inputs'!$E$2),MONTH('Debt Inputs'!$E$2)+56,1))</f>
        <v/>
      </c>
      <c r="B5663" s="23">
        <f>IF('Debt Inputs'!A63="","",'Debt Inputs'!A63)</f>
        <v/>
      </c>
      <c r="C5663" s="24">
        <f>IF(B5663="","",IFERROR(VLOOKUP(B5663,'Debt Inputs'!$A$6:$M$105,2,FALSE),""))</f>
        <v/>
      </c>
      <c r="D5663" s="50">
        <f>IF(B5663="","",K5563)</f>
        <v/>
      </c>
      <c r="E5663" s="26">
        <f>IF(B5663="","",IFERROR(VLOOKUP(B5663,'Debt Inputs'!$A$6:$M$105,5,FALSE),0))</f>
        <v/>
      </c>
      <c r="F5663" s="50">
        <f>IF(D5663="","",IFERROR(D5663*E5663/12,0))</f>
        <v/>
      </c>
      <c r="G5663" s="50">
        <f>IF(D5663="","",MIN(IFERROR(VLOOKUP(B5663,'Debt Inputs'!$A$6:$M$105,7,FALSE),0),D5663+F5663))</f>
        <v/>
      </c>
      <c r="H5663" s="50">
        <f>IF(D5663="","",IF(L5663=1,MAX(0,'Debt Inputs'!$B$2-SUM($G$5606:$G$5705)),0))</f>
        <v/>
      </c>
      <c r="I5663" s="50">
        <f>IF(D5663="","",MIN(D5663+F5663,G5663+H5663))</f>
        <v/>
      </c>
      <c r="J5663" s="50">
        <f>IF(D5663="","",MIN(D5663,MAX(0,I5663-F5663)))</f>
        <v/>
      </c>
      <c r="K5663" s="50">
        <f>IF(D5663="","",MAX(0,D5663+F5663-I5663))</f>
        <v/>
      </c>
      <c r="L5663" s="23">
        <f>IF(D5663="","",IF(D5663&lt;=0,"",1+COUNTIFS($D$5606:$D$5705,"&gt;0",$E$5606:$E$5705,"&gt;"&amp;E5663)))</f>
        <v/>
      </c>
      <c r="M5663" s="23">
        <f>IF(D5663="","",IF(AND(K5663&gt;0,L5663=1),"Yes","No"))</f>
        <v/>
      </c>
      <c r="N5663" s="50">
        <f>IF(D5663="","",N5563+F5663)</f>
        <v/>
      </c>
      <c r="O5663" s="49">
        <f>IF(D5663="","",IF(AND(K5663=0,K5563&gt;0),C5663,""))</f>
        <v/>
      </c>
    </row>
    <row r="5664">
      <c r="A5664" s="47">
        <f>IF(B5664="","",DATE(YEAR('Debt Inputs'!$E$2),MONTH('Debt Inputs'!$E$2)+56,1))</f>
        <v/>
      </c>
      <c r="B5664" s="18">
        <f>IF('Debt Inputs'!A64="","",'Debt Inputs'!A64)</f>
        <v/>
      </c>
      <c r="C5664" s="19">
        <f>IF(B5664="","",IFERROR(VLOOKUP(B5664,'Debt Inputs'!$A$6:$M$105,2,FALSE),""))</f>
        <v/>
      </c>
      <c r="D5664" s="48">
        <f>IF(B5664="","",K5564)</f>
        <v/>
      </c>
      <c r="E5664" s="21">
        <f>IF(B5664="","",IFERROR(VLOOKUP(B5664,'Debt Inputs'!$A$6:$M$105,5,FALSE),0))</f>
        <v/>
      </c>
      <c r="F5664" s="48">
        <f>IF(D5664="","",IFERROR(D5664*E5664/12,0))</f>
        <v/>
      </c>
      <c r="G5664" s="48">
        <f>IF(D5664="","",MIN(IFERROR(VLOOKUP(B5664,'Debt Inputs'!$A$6:$M$105,7,FALSE),0),D5664+F5664))</f>
        <v/>
      </c>
      <c r="H5664" s="48">
        <f>IF(D5664="","",IF(L5664=1,MAX(0,'Debt Inputs'!$B$2-SUM($G$5606:$G$5705)),0))</f>
        <v/>
      </c>
      <c r="I5664" s="48">
        <f>IF(D5664="","",MIN(D5664+F5664,G5664+H5664))</f>
        <v/>
      </c>
      <c r="J5664" s="48">
        <f>IF(D5664="","",MIN(D5664,MAX(0,I5664-F5664)))</f>
        <v/>
      </c>
      <c r="K5664" s="48">
        <f>IF(D5664="","",MAX(0,D5664+F5664-I5664))</f>
        <v/>
      </c>
      <c r="L5664" s="18">
        <f>IF(D5664="","",IF(D5664&lt;=0,"",1+COUNTIFS($D$5606:$D$5705,"&gt;0",$E$5606:$E$5705,"&gt;"&amp;E5664)))</f>
        <v/>
      </c>
      <c r="M5664" s="18">
        <f>IF(D5664="","",IF(AND(K5664&gt;0,L5664=1),"Yes","No"))</f>
        <v/>
      </c>
      <c r="N5664" s="48">
        <f>IF(D5664="","",N5564+F5664)</f>
        <v/>
      </c>
      <c r="O5664" s="47">
        <f>IF(D5664="","",IF(AND(K5664=0,K5564&gt;0),C5664,""))</f>
        <v/>
      </c>
    </row>
    <row r="5665">
      <c r="A5665" s="49">
        <f>IF(B5665="","",DATE(YEAR('Debt Inputs'!$E$2),MONTH('Debt Inputs'!$E$2)+56,1))</f>
        <v/>
      </c>
      <c r="B5665" s="23">
        <f>IF('Debt Inputs'!A65="","",'Debt Inputs'!A65)</f>
        <v/>
      </c>
      <c r="C5665" s="24">
        <f>IF(B5665="","",IFERROR(VLOOKUP(B5665,'Debt Inputs'!$A$6:$M$105,2,FALSE),""))</f>
        <v/>
      </c>
      <c r="D5665" s="50">
        <f>IF(B5665="","",K5565)</f>
        <v/>
      </c>
      <c r="E5665" s="26">
        <f>IF(B5665="","",IFERROR(VLOOKUP(B5665,'Debt Inputs'!$A$6:$M$105,5,FALSE),0))</f>
        <v/>
      </c>
      <c r="F5665" s="50">
        <f>IF(D5665="","",IFERROR(D5665*E5665/12,0))</f>
        <v/>
      </c>
      <c r="G5665" s="50">
        <f>IF(D5665="","",MIN(IFERROR(VLOOKUP(B5665,'Debt Inputs'!$A$6:$M$105,7,FALSE),0),D5665+F5665))</f>
        <v/>
      </c>
      <c r="H5665" s="50">
        <f>IF(D5665="","",IF(L5665=1,MAX(0,'Debt Inputs'!$B$2-SUM($G$5606:$G$5705)),0))</f>
        <v/>
      </c>
      <c r="I5665" s="50">
        <f>IF(D5665="","",MIN(D5665+F5665,G5665+H5665))</f>
        <v/>
      </c>
      <c r="J5665" s="50">
        <f>IF(D5665="","",MIN(D5665,MAX(0,I5665-F5665)))</f>
        <v/>
      </c>
      <c r="K5665" s="50">
        <f>IF(D5665="","",MAX(0,D5665+F5665-I5665))</f>
        <v/>
      </c>
      <c r="L5665" s="23">
        <f>IF(D5665="","",IF(D5665&lt;=0,"",1+COUNTIFS($D$5606:$D$5705,"&gt;0",$E$5606:$E$5705,"&gt;"&amp;E5665)))</f>
        <v/>
      </c>
      <c r="M5665" s="23">
        <f>IF(D5665="","",IF(AND(K5665&gt;0,L5665=1),"Yes","No"))</f>
        <v/>
      </c>
      <c r="N5665" s="50">
        <f>IF(D5665="","",N5565+F5665)</f>
        <v/>
      </c>
      <c r="O5665" s="49">
        <f>IF(D5665="","",IF(AND(K5665=0,K5565&gt;0),C5665,""))</f>
        <v/>
      </c>
    </row>
    <row r="5666">
      <c r="A5666" s="47">
        <f>IF(B5666="","",DATE(YEAR('Debt Inputs'!$E$2),MONTH('Debt Inputs'!$E$2)+56,1))</f>
        <v/>
      </c>
      <c r="B5666" s="18">
        <f>IF('Debt Inputs'!A66="","",'Debt Inputs'!A66)</f>
        <v/>
      </c>
      <c r="C5666" s="19">
        <f>IF(B5666="","",IFERROR(VLOOKUP(B5666,'Debt Inputs'!$A$6:$M$105,2,FALSE),""))</f>
        <v/>
      </c>
      <c r="D5666" s="48">
        <f>IF(B5666="","",K5566)</f>
        <v/>
      </c>
      <c r="E5666" s="21">
        <f>IF(B5666="","",IFERROR(VLOOKUP(B5666,'Debt Inputs'!$A$6:$M$105,5,FALSE),0))</f>
        <v/>
      </c>
      <c r="F5666" s="48">
        <f>IF(D5666="","",IFERROR(D5666*E5666/12,0))</f>
        <v/>
      </c>
      <c r="G5666" s="48">
        <f>IF(D5666="","",MIN(IFERROR(VLOOKUP(B5666,'Debt Inputs'!$A$6:$M$105,7,FALSE),0),D5666+F5666))</f>
        <v/>
      </c>
      <c r="H5666" s="48">
        <f>IF(D5666="","",IF(L5666=1,MAX(0,'Debt Inputs'!$B$2-SUM($G$5606:$G$5705)),0))</f>
        <v/>
      </c>
      <c r="I5666" s="48">
        <f>IF(D5666="","",MIN(D5666+F5666,G5666+H5666))</f>
        <v/>
      </c>
      <c r="J5666" s="48">
        <f>IF(D5666="","",MIN(D5666,MAX(0,I5666-F5666)))</f>
        <v/>
      </c>
      <c r="K5666" s="48">
        <f>IF(D5666="","",MAX(0,D5666+F5666-I5666))</f>
        <v/>
      </c>
      <c r="L5666" s="18">
        <f>IF(D5666="","",IF(D5666&lt;=0,"",1+COUNTIFS($D$5606:$D$5705,"&gt;0",$E$5606:$E$5705,"&gt;"&amp;E5666)))</f>
        <v/>
      </c>
      <c r="M5666" s="18">
        <f>IF(D5666="","",IF(AND(K5666&gt;0,L5666=1),"Yes","No"))</f>
        <v/>
      </c>
      <c r="N5666" s="48">
        <f>IF(D5666="","",N5566+F5666)</f>
        <v/>
      </c>
      <c r="O5666" s="47">
        <f>IF(D5666="","",IF(AND(K5666=0,K5566&gt;0),C5666,""))</f>
        <v/>
      </c>
    </row>
    <row r="5667">
      <c r="A5667" s="49">
        <f>IF(B5667="","",DATE(YEAR('Debt Inputs'!$E$2),MONTH('Debt Inputs'!$E$2)+56,1))</f>
        <v/>
      </c>
      <c r="B5667" s="23">
        <f>IF('Debt Inputs'!A67="","",'Debt Inputs'!A67)</f>
        <v/>
      </c>
      <c r="C5667" s="24">
        <f>IF(B5667="","",IFERROR(VLOOKUP(B5667,'Debt Inputs'!$A$6:$M$105,2,FALSE),""))</f>
        <v/>
      </c>
      <c r="D5667" s="50">
        <f>IF(B5667="","",K5567)</f>
        <v/>
      </c>
      <c r="E5667" s="26">
        <f>IF(B5667="","",IFERROR(VLOOKUP(B5667,'Debt Inputs'!$A$6:$M$105,5,FALSE),0))</f>
        <v/>
      </c>
      <c r="F5667" s="50">
        <f>IF(D5667="","",IFERROR(D5667*E5667/12,0))</f>
        <v/>
      </c>
      <c r="G5667" s="50">
        <f>IF(D5667="","",MIN(IFERROR(VLOOKUP(B5667,'Debt Inputs'!$A$6:$M$105,7,FALSE),0),D5667+F5667))</f>
        <v/>
      </c>
      <c r="H5667" s="50">
        <f>IF(D5667="","",IF(L5667=1,MAX(0,'Debt Inputs'!$B$2-SUM($G$5606:$G$5705)),0))</f>
        <v/>
      </c>
      <c r="I5667" s="50">
        <f>IF(D5667="","",MIN(D5667+F5667,G5667+H5667))</f>
        <v/>
      </c>
      <c r="J5667" s="50">
        <f>IF(D5667="","",MIN(D5667,MAX(0,I5667-F5667)))</f>
        <v/>
      </c>
      <c r="K5667" s="50">
        <f>IF(D5667="","",MAX(0,D5667+F5667-I5667))</f>
        <v/>
      </c>
      <c r="L5667" s="23">
        <f>IF(D5667="","",IF(D5667&lt;=0,"",1+COUNTIFS($D$5606:$D$5705,"&gt;0",$E$5606:$E$5705,"&gt;"&amp;E5667)))</f>
        <v/>
      </c>
      <c r="M5667" s="23">
        <f>IF(D5667="","",IF(AND(K5667&gt;0,L5667=1),"Yes","No"))</f>
        <v/>
      </c>
      <c r="N5667" s="50">
        <f>IF(D5667="","",N5567+F5667)</f>
        <v/>
      </c>
      <c r="O5667" s="49">
        <f>IF(D5667="","",IF(AND(K5667=0,K5567&gt;0),C5667,""))</f>
        <v/>
      </c>
    </row>
    <row r="5668">
      <c r="A5668" s="47">
        <f>IF(B5668="","",DATE(YEAR('Debt Inputs'!$E$2),MONTH('Debt Inputs'!$E$2)+56,1))</f>
        <v/>
      </c>
      <c r="B5668" s="18">
        <f>IF('Debt Inputs'!A68="","",'Debt Inputs'!A68)</f>
        <v/>
      </c>
      <c r="C5668" s="19">
        <f>IF(B5668="","",IFERROR(VLOOKUP(B5668,'Debt Inputs'!$A$6:$M$105,2,FALSE),""))</f>
        <v/>
      </c>
      <c r="D5668" s="48">
        <f>IF(B5668="","",K5568)</f>
        <v/>
      </c>
      <c r="E5668" s="21">
        <f>IF(B5668="","",IFERROR(VLOOKUP(B5668,'Debt Inputs'!$A$6:$M$105,5,FALSE),0))</f>
        <v/>
      </c>
      <c r="F5668" s="48">
        <f>IF(D5668="","",IFERROR(D5668*E5668/12,0))</f>
        <v/>
      </c>
      <c r="G5668" s="48">
        <f>IF(D5668="","",MIN(IFERROR(VLOOKUP(B5668,'Debt Inputs'!$A$6:$M$105,7,FALSE),0),D5668+F5668))</f>
        <v/>
      </c>
      <c r="H5668" s="48">
        <f>IF(D5668="","",IF(L5668=1,MAX(0,'Debt Inputs'!$B$2-SUM($G$5606:$G$5705)),0))</f>
        <v/>
      </c>
      <c r="I5668" s="48">
        <f>IF(D5668="","",MIN(D5668+F5668,G5668+H5668))</f>
        <v/>
      </c>
      <c r="J5668" s="48">
        <f>IF(D5668="","",MIN(D5668,MAX(0,I5668-F5668)))</f>
        <v/>
      </c>
      <c r="K5668" s="48">
        <f>IF(D5668="","",MAX(0,D5668+F5668-I5668))</f>
        <v/>
      </c>
      <c r="L5668" s="18">
        <f>IF(D5668="","",IF(D5668&lt;=0,"",1+COUNTIFS($D$5606:$D$5705,"&gt;0",$E$5606:$E$5705,"&gt;"&amp;E5668)))</f>
        <v/>
      </c>
      <c r="M5668" s="18">
        <f>IF(D5668="","",IF(AND(K5668&gt;0,L5668=1),"Yes","No"))</f>
        <v/>
      </c>
      <c r="N5668" s="48">
        <f>IF(D5668="","",N5568+F5668)</f>
        <v/>
      </c>
      <c r="O5668" s="47">
        <f>IF(D5668="","",IF(AND(K5668=0,K5568&gt;0),C5668,""))</f>
        <v/>
      </c>
    </row>
    <row r="5669">
      <c r="A5669" s="49">
        <f>IF(B5669="","",DATE(YEAR('Debt Inputs'!$E$2),MONTH('Debt Inputs'!$E$2)+56,1))</f>
        <v/>
      </c>
      <c r="B5669" s="23">
        <f>IF('Debt Inputs'!A69="","",'Debt Inputs'!A69)</f>
        <v/>
      </c>
      <c r="C5669" s="24">
        <f>IF(B5669="","",IFERROR(VLOOKUP(B5669,'Debt Inputs'!$A$6:$M$105,2,FALSE),""))</f>
        <v/>
      </c>
      <c r="D5669" s="50">
        <f>IF(B5669="","",K5569)</f>
        <v/>
      </c>
      <c r="E5669" s="26">
        <f>IF(B5669="","",IFERROR(VLOOKUP(B5669,'Debt Inputs'!$A$6:$M$105,5,FALSE),0))</f>
        <v/>
      </c>
      <c r="F5669" s="50">
        <f>IF(D5669="","",IFERROR(D5669*E5669/12,0))</f>
        <v/>
      </c>
      <c r="G5669" s="50">
        <f>IF(D5669="","",MIN(IFERROR(VLOOKUP(B5669,'Debt Inputs'!$A$6:$M$105,7,FALSE),0),D5669+F5669))</f>
        <v/>
      </c>
      <c r="H5669" s="50">
        <f>IF(D5669="","",IF(L5669=1,MAX(0,'Debt Inputs'!$B$2-SUM($G$5606:$G$5705)),0))</f>
        <v/>
      </c>
      <c r="I5669" s="50">
        <f>IF(D5669="","",MIN(D5669+F5669,G5669+H5669))</f>
        <v/>
      </c>
      <c r="J5669" s="50">
        <f>IF(D5669="","",MIN(D5669,MAX(0,I5669-F5669)))</f>
        <v/>
      </c>
      <c r="K5669" s="50">
        <f>IF(D5669="","",MAX(0,D5669+F5669-I5669))</f>
        <v/>
      </c>
      <c r="L5669" s="23">
        <f>IF(D5669="","",IF(D5669&lt;=0,"",1+COUNTIFS($D$5606:$D$5705,"&gt;0",$E$5606:$E$5705,"&gt;"&amp;E5669)))</f>
        <v/>
      </c>
      <c r="M5669" s="23">
        <f>IF(D5669="","",IF(AND(K5669&gt;0,L5669=1),"Yes","No"))</f>
        <v/>
      </c>
      <c r="N5669" s="50">
        <f>IF(D5669="","",N5569+F5669)</f>
        <v/>
      </c>
      <c r="O5669" s="49">
        <f>IF(D5669="","",IF(AND(K5669=0,K5569&gt;0),C5669,""))</f>
        <v/>
      </c>
    </row>
    <row r="5670">
      <c r="A5670" s="47">
        <f>IF(B5670="","",DATE(YEAR('Debt Inputs'!$E$2),MONTH('Debt Inputs'!$E$2)+56,1))</f>
        <v/>
      </c>
      <c r="B5670" s="18">
        <f>IF('Debt Inputs'!A70="","",'Debt Inputs'!A70)</f>
        <v/>
      </c>
      <c r="C5670" s="19">
        <f>IF(B5670="","",IFERROR(VLOOKUP(B5670,'Debt Inputs'!$A$6:$M$105,2,FALSE),""))</f>
        <v/>
      </c>
      <c r="D5670" s="48">
        <f>IF(B5670="","",K5570)</f>
        <v/>
      </c>
      <c r="E5670" s="21">
        <f>IF(B5670="","",IFERROR(VLOOKUP(B5670,'Debt Inputs'!$A$6:$M$105,5,FALSE),0))</f>
        <v/>
      </c>
      <c r="F5670" s="48">
        <f>IF(D5670="","",IFERROR(D5670*E5670/12,0))</f>
        <v/>
      </c>
      <c r="G5670" s="48">
        <f>IF(D5670="","",MIN(IFERROR(VLOOKUP(B5670,'Debt Inputs'!$A$6:$M$105,7,FALSE),0),D5670+F5670))</f>
        <v/>
      </c>
      <c r="H5670" s="48">
        <f>IF(D5670="","",IF(L5670=1,MAX(0,'Debt Inputs'!$B$2-SUM($G$5606:$G$5705)),0))</f>
        <v/>
      </c>
      <c r="I5670" s="48">
        <f>IF(D5670="","",MIN(D5670+F5670,G5670+H5670))</f>
        <v/>
      </c>
      <c r="J5670" s="48">
        <f>IF(D5670="","",MIN(D5670,MAX(0,I5670-F5670)))</f>
        <v/>
      </c>
      <c r="K5670" s="48">
        <f>IF(D5670="","",MAX(0,D5670+F5670-I5670))</f>
        <v/>
      </c>
      <c r="L5670" s="18">
        <f>IF(D5670="","",IF(D5670&lt;=0,"",1+COUNTIFS($D$5606:$D$5705,"&gt;0",$E$5606:$E$5705,"&gt;"&amp;E5670)))</f>
        <v/>
      </c>
      <c r="M5670" s="18">
        <f>IF(D5670="","",IF(AND(K5670&gt;0,L5670=1),"Yes","No"))</f>
        <v/>
      </c>
      <c r="N5670" s="48">
        <f>IF(D5670="","",N5570+F5670)</f>
        <v/>
      </c>
      <c r="O5670" s="47">
        <f>IF(D5670="","",IF(AND(K5670=0,K5570&gt;0),C5670,""))</f>
        <v/>
      </c>
    </row>
    <row r="5671">
      <c r="A5671" s="49">
        <f>IF(B5671="","",DATE(YEAR('Debt Inputs'!$E$2),MONTH('Debt Inputs'!$E$2)+56,1))</f>
        <v/>
      </c>
      <c r="B5671" s="23">
        <f>IF('Debt Inputs'!A71="","",'Debt Inputs'!A71)</f>
        <v/>
      </c>
      <c r="C5671" s="24">
        <f>IF(B5671="","",IFERROR(VLOOKUP(B5671,'Debt Inputs'!$A$6:$M$105,2,FALSE),""))</f>
        <v/>
      </c>
      <c r="D5671" s="50">
        <f>IF(B5671="","",K5571)</f>
        <v/>
      </c>
      <c r="E5671" s="26">
        <f>IF(B5671="","",IFERROR(VLOOKUP(B5671,'Debt Inputs'!$A$6:$M$105,5,FALSE),0))</f>
        <v/>
      </c>
      <c r="F5671" s="50">
        <f>IF(D5671="","",IFERROR(D5671*E5671/12,0))</f>
        <v/>
      </c>
      <c r="G5671" s="50">
        <f>IF(D5671="","",MIN(IFERROR(VLOOKUP(B5671,'Debt Inputs'!$A$6:$M$105,7,FALSE),0),D5671+F5671))</f>
        <v/>
      </c>
      <c r="H5671" s="50">
        <f>IF(D5671="","",IF(L5671=1,MAX(0,'Debt Inputs'!$B$2-SUM($G$5606:$G$5705)),0))</f>
        <v/>
      </c>
      <c r="I5671" s="50">
        <f>IF(D5671="","",MIN(D5671+F5671,G5671+H5671))</f>
        <v/>
      </c>
      <c r="J5671" s="50">
        <f>IF(D5671="","",MIN(D5671,MAX(0,I5671-F5671)))</f>
        <v/>
      </c>
      <c r="K5671" s="50">
        <f>IF(D5671="","",MAX(0,D5671+F5671-I5671))</f>
        <v/>
      </c>
      <c r="L5671" s="23">
        <f>IF(D5671="","",IF(D5671&lt;=0,"",1+COUNTIFS($D$5606:$D$5705,"&gt;0",$E$5606:$E$5705,"&gt;"&amp;E5671)))</f>
        <v/>
      </c>
      <c r="M5671" s="23">
        <f>IF(D5671="","",IF(AND(K5671&gt;0,L5671=1),"Yes","No"))</f>
        <v/>
      </c>
      <c r="N5671" s="50">
        <f>IF(D5671="","",N5571+F5671)</f>
        <v/>
      </c>
      <c r="O5671" s="49">
        <f>IF(D5671="","",IF(AND(K5671=0,K5571&gt;0),C5671,""))</f>
        <v/>
      </c>
    </row>
    <row r="5672">
      <c r="A5672" s="47">
        <f>IF(B5672="","",DATE(YEAR('Debt Inputs'!$E$2),MONTH('Debt Inputs'!$E$2)+56,1))</f>
        <v/>
      </c>
      <c r="B5672" s="18">
        <f>IF('Debt Inputs'!A72="","",'Debt Inputs'!A72)</f>
        <v/>
      </c>
      <c r="C5672" s="19">
        <f>IF(B5672="","",IFERROR(VLOOKUP(B5672,'Debt Inputs'!$A$6:$M$105,2,FALSE),""))</f>
        <v/>
      </c>
      <c r="D5672" s="48">
        <f>IF(B5672="","",K5572)</f>
        <v/>
      </c>
      <c r="E5672" s="21">
        <f>IF(B5672="","",IFERROR(VLOOKUP(B5672,'Debt Inputs'!$A$6:$M$105,5,FALSE),0))</f>
        <v/>
      </c>
      <c r="F5672" s="48">
        <f>IF(D5672="","",IFERROR(D5672*E5672/12,0))</f>
        <v/>
      </c>
      <c r="G5672" s="48">
        <f>IF(D5672="","",MIN(IFERROR(VLOOKUP(B5672,'Debt Inputs'!$A$6:$M$105,7,FALSE),0),D5672+F5672))</f>
        <v/>
      </c>
      <c r="H5672" s="48">
        <f>IF(D5672="","",IF(L5672=1,MAX(0,'Debt Inputs'!$B$2-SUM($G$5606:$G$5705)),0))</f>
        <v/>
      </c>
      <c r="I5672" s="48">
        <f>IF(D5672="","",MIN(D5672+F5672,G5672+H5672))</f>
        <v/>
      </c>
      <c r="J5672" s="48">
        <f>IF(D5672="","",MIN(D5672,MAX(0,I5672-F5672)))</f>
        <v/>
      </c>
      <c r="K5672" s="48">
        <f>IF(D5672="","",MAX(0,D5672+F5672-I5672))</f>
        <v/>
      </c>
      <c r="L5672" s="18">
        <f>IF(D5672="","",IF(D5672&lt;=0,"",1+COUNTIFS($D$5606:$D$5705,"&gt;0",$E$5606:$E$5705,"&gt;"&amp;E5672)))</f>
        <v/>
      </c>
      <c r="M5672" s="18">
        <f>IF(D5672="","",IF(AND(K5672&gt;0,L5672=1),"Yes","No"))</f>
        <v/>
      </c>
      <c r="N5672" s="48">
        <f>IF(D5672="","",N5572+F5672)</f>
        <v/>
      </c>
      <c r="O5672" s="47">
        <f>IF(D5672="","",IF(AND(K5672=0,K5572&gt;0),C5672,""))</f>
        <v/>
      </c>
    </row>
    <row r="5673">
      <c r="A5673" s="49">
        <f>IF(B5673="","",DATE(YEAR('Debt Inputs'!$E$2),MONTH('Debt Inputs'!$E$2)+56,1))</f>
        <v/>
      </c>
      <c r="B5673" s="23">
        <f>IF('Debt Inputs'!A73="","",'Debt Inputs'!A73)</f>
        <v/>
      </c>
      <c r="C5673" s="24">
        <f>IF(B5673="","",IFERROR(VLOOKUP(B5673,'Debt Inputs'!$A$6:$M$105,2,FALSE),""))</f>
        <v/>
      </c>
      <c r="D5673" s="50">
        <f>IF(B5673="","",K5573)</f>
        <v/>
      </c>
      <c r="E5673" s="26">
        <f>IF(B5673="","",IFERROR(VLOOKUP(B5673,'Debt Inputs'!$A$6:$M$105,5,FALSE),0))</f>
        <v/>
      </c>
      <c r="F5673" s="50">
        <f>IF(D5673="","",IFERROR(D5673*E5673/12,0))</f>
        <v/>
      </c>
      <c r="G5673" s="50">
        <f>IF(D5673="","",MIN(IFERROR(VLOOKUP(B5673,'Debt Inputs'!$A$6:$M$105,7,FALSE),0),D5673+F5673))</f>
        <v/>
      </c>
      <c r="H5673" s="50">
        <f>IF(D5673="","",IF(L5673=1,MAX(0,'Debt Inputs'!$B$2-SUM($G$5606:$G$5705)),0))</f>
        <v/>
      </c>
      <c r="I5673" s="50">
        <f>IF(D5673="","",MIN(D5673+F5673,G5673+H5673))</f>
        <v/>
      </c>
      <c r="J5673" s="50">
        <f>IF(D5673="","",MIN(D5673,MAX(0,I5673-F5673)))</f>
        <v/>
      </c>
      <c r="K5673" s="50">
        <f>IF(D5673="","",MAX(0,D5673+F5673-I5673))</f>
        <v/>
      </c>
      <c r="L5673" s="23">
        <f>IF(D5673="","",IF(D5673&lt;=0,"",1+COUNTIFS($D$5606:$D$5705,"&gt;0",$E$5606:$E$5705,"&gt;"&amp;E5673)))</f>
        <v/>
      </c>
      <c r="M5673" s="23">
        <f>IF(D5673="","",IF(AND(K5673&gt;0,L5673=1),"Yes","No"))</f>
        <v/>
      </c>
      <c r="N5673" s="50">
        <f>IF(D5673="","",N5573+F5673)</f>
        <v/>
      </c>
      <c r="O5673" s="49">
        <f>IF(D5673="","",IF(AND(K5673=0,K5573&gt;0),C5673,""))</f>
        <v/>
      </c>
    </row>
    <row r="5674">
      <c r="A5674" s="47">
        <f>IF(B5674="","",DATE(YEAR('Debt Inputs'!$E$2),MONTH('Debt Inputs'!$E$2)+56,1))</f>
        <v/>
      </c>
      <c r="B5674" s="18">
        <f>IF('Debt Inputs'!A74="","",'Debt Inputs'!A74)</f>
        <v/>
      </c>
      <c r="C5674" s="19">
        <f>IF(B5674="","",IFERROR(VLOOKUP(B5674,'Debt Inputs'!$A$6:$M$105,2,FALSE),""))</f>
        <v/>
      </c>
      <c r="D5674" s="48">
        <f>IF(B5674="","",K5574)</f>
        <v/>
      </c>
      <c r="E5674" s="21">
        <f>IF(B5674="","",IFERROR(VLOOKUP(B5674,'Debt Inputs'!$A$6:$M$105,5,FALSE),0))</f>
        <v/>
      </c>
      <c r="F5674" s="48">
        <f>IF(D5674="","",IFERROR(D5674*E5674/12,0))</f>
        <v/>
      </c>
      <c r="G5674" s="48">
        <f>IF(D5674="","",MIN(IFERROR(VLOOKUP(B5674,'Debt Inputs'!$A$6:$M$105,7,FALSE),0),D5674+F5674))</f>
        <v/>
      </c>
      <c r="H5674" s="48">
        <f>IF(D5674="","",IF(L5674=1,MAX(0,'Debt Inputs'!$B$2-SUM($G$5606:$G$5705)),0))</f>
        <v/>
      </c>
      <c r="I5674" s="48">
        <f>IF(D5674="","",MIN(D5674+F5674,G5674+H5674))</f>
        <v/>
      </c>
      <c r="J5674" s="48">
        <f>IF(D5674="","",MIN(D5674,MAX(0,I5674-F5674)))</f>
        <v/>
      </c>
      <c r="K5674" s="48">
        <f>IF(D5674="","",MAX(0,D5674+F5674-I5674))</f>
        <v/>
      </c>
      <c r="L5674" s="18">
        <f>IF(D5674="","",IF(D5674&lt;=0,"",1+COUNTIFS($D$5606:$D$5705,"&gt;0",$E$5606:$E$5705,"&gt;"&amp;E5674)))</f>
        <v/>
      </c>
      <c r="M5674" s="18">
        <f>IF(D5674="","",IF(AND(K5674&gt;0,L5674=1),"Yes","No"))</f>
        <v/>
      </c>
      <c r="N5674" s="48">
        <f>IF(D5674="","",N5574+F5674)</f>
        <v/>
      </c>
      <c r="O5674" s="47">
        <f>IF(D5674="","",IF(AND(K5674=0,K5574&gt;0),C5674,""))</f>
        <v/>
      </c>
    </row>
    <row r="5675">
      <c r="A5675" s="49">
        <f>IF(B5675="","",DATE(YEAR('Debt Inputs'!$E$2),MONTH('Debt Inputs'!$E$2)+56,1))</f>
        <v/>
      </c>
      <c r="B5675" s="23">
        <f>IF('Debt Inputs'!A75="","",'Debt Inputs'!A75)</f>
        <v/>
      </c>
      <c r="C5675" s="24">
        <f>IF(B5675="","",IFERROR(VLOOKUP(B5675,'Debt Inputs'!$A$6:$M$105,2,FALSE),""))</f>
        <v/>
      </c>
      <c r="D5675" s="50">
        <f>IF(B5675="","",K5575)</f>
        <v/>
      </c>
      <c r="E5675" s="26">
        <f>IF(B5675="","",IFERROR(VLOOKUP(B5675,'Debt Inputs'!$A$6:$M$105,5,FALSE),0))</f>
        <v/>
      </c>
      <c r="F5675" s="50">
        <f>IF(D5675="","",IFERROR(D5675*E5675/12,0))</f>
        <v/>
      </c>
      <c r="G5675" s="50">
        <f>IF(D5675="","",MIN(IFERROR(VLOOKUP(B5675,'Debt Inputs'!$A$6:$M$105,7,FALSE),0),D5675+F5675))</f>
        <v/>
      </c>
      <c r="H5675" s="50">
        <f>IF(D5675="","",IF(L5675=1,MAX(0,'Debt Inputs'!$B$2-SUM($G$5606:$G$5705)),0))</f>
        <v/>
      </c>
      <c r="I5675" s="50">
        <f>IF(D5675="","",MIN(D5675+F5675,G5675+H5675))</f>
        <v/>
      </c>
      <c r="J5675" s="50">
        <f>IF(D5675="","",MIN(D5675,MAX(0,I5675-F5675)))</f>
        <v/>
      </c>
      <c r="K5675" s="50">
        <f>IF(D5675="","",MAX(0,D5675+F5675-I5675))</f>
        <v/>
      </c>
      <c r="L5675" s="23">
        <f>IF(D5675="","",IF(D5675&lt;=0,"",1+COUNTIFS($D$5606:$D$5705,"&gt;0",$E$5606:$E$5705,"&gt;"&amp;E5675)))</f>
        <v/>
      </c>
      <c r="M5675" s="23">
        <f>IF(D5675="","",IF(AND(K5675&gt;0,L5675=1),"Yes","No"))</f>
        <v/>
      </c>
      <c r="N5675" s="50">
        <f>IF(D5675="","",N5575+F5675)</f>
        <v/>
      </c>
      <c r="O5675" s="49">
        <f>IF(D5675="","",IF(AND(K5675=0,K5575&gt;0),C5675,""))</f>
        <v/>
      </c>
    </row>
    <row r="5676">
      <c r="A5676" s="47">
        <f>IF(B5676="","",DATE(YEAR('Debt Inputs'!$E$2),MONTH('Debt Inputs'!$E$2)+56,1))</f>
        <v/>
      </c>
      <c r="B5676" s="18">
        <f>IF('Debt Inputs'!A76="","",'Debt Inputs'!A76)</f>
        <v/>
      </c>
      <c r="C5676" s="19">
        <f>IF(B5676="","",IFERROR(VLOOKUP(B5676,'Debt Inputs'!$A$6:$M$105,2,FALSE),""))</f>
        <v/>
      </c>
      <c r="D5676" s="48">
        <f>IF(B5676="","",K5576)</f>
        <v/>
      </c>
      <c r="E5676" s="21">
        <f>IF(B5676="","",IFERROR(VLOOKUP(B5676,'Debt Inputs'!$A$6:$M$105,5,FALSE),0))</f>
        <v/>
      </c>
      <c r="F5676" s="48">
        <f>IF(D5676="","",IFERROR(D5676*E5676/12,0))</f>
        <v/>
      </c>
      <c r="G5676" s="48">
        <f>IF(D5676="","",MIN(IFERROR(VLOOKUP(B5676,'Debt Inputs'!$A$6:$M$105,7,FALSE),0),D5676+F5676))</f>
        <v/>
      </c>
      <c r="H5676" s="48">
        <f>IF(D5676="","",IF(L5676=1,MAX(0,'Debt Inputs'!$B$2-SUM($G$5606:$G$5705)),0))</f>
        <v/>
      </c>
      <c r="I5676" s="48">
        <f>IF(D5676="","",MIN(D5676+F5676,G5676+H5676))</f>
        <v/>
      </c>
      <c r="J5676" s="48">
        <f>IF(D5676="","",MIN(D5676,MAX(0,I5676-F5676)))</f>
        <v/>
      </c>
      <c r="K5676" s="48">
        <f>IF(D5676="","",MAX(0,D5676+F5676-I5676))</f>
        <v/>
      </c>
      <c r="L5676" s="18">
        <f>IF(D5676="","",IF(D5676&lt;=0,"",1+COUNTIFS($D$5606:$D$5705,"&gt;0",$E$5606:$E$5705,"&gt;"&amp;E5676)))</f>
        <v/>
      </c>
      <c r="M5676" s="18">
        <f>IF(D5676="","",IF(AND(K5676&gt;0,L5676=1),"Yes","No"))</f>
        <v/>
      </c>
      <c r="N5676" s="48">
        <f>IF(D5676="","",N5576+F5676)</f>
        <v/>
      </c>
      <c r="O5676" s="47">
        <f>IF(D5676="","",IF(AND(K5676=0,K5576&gt;0),C5676,""))</f>
        <v/>
      </c>
    </row>
    <row r="5677">
      <c r="A5677" s="49">
        <f>IF(B5677="","",DATE(YEAR('Debt Inputs'!$E$2),MONTH('Debt Inputs'!$E$2)+56,1))</f>
        <v/>
      </c>
      <c r="B5677" s="23">
        <f>IF('Debt Inputs'!A77="","",'Debt Inputs'!A77)</f>
        <v/>
      </c>
      <c r="C5677" s="24">
        <f>IF(B5677="","",IFERROR(VLOOKUP(B5677,'Debt Inputs'!$A$6:$M$105,2,FALSE),""))</f>
        <v/>
      </c>
      <c r="D5677" s="50">
        <f>IF(B5677="","",K5577)</f>
        <v/>
      </c>
      <c r="E5677" s="26">
        <f>IF(B5677="","",IFERROR(VLOOKUP(B5677,'Debt Inputs'!$A$6:$M$105,5,FALSE),0))</f>
        <v/>
      </c>
      <c r="F5677" s="50">
        <f>IF(D5677="","",IFERROR(D5677*E5677/12,0))</f>
        <v/>
      </c>
      <c r="G5677" s="50">
        <f>IF(D5677="","",MIN(IFERROR(VLOOKUP(B5677,'Debt Inputs'!$A$6:$M$105,7,FALSE),0),D5677+F5677))</f>
        <v/>
      </c>
      <c r="H5677" s="50">
        <f>IF(D5677="","",IF(L5677=1,MAX(0,'Debt Inputs'!$B$2-SUM($G$5606:$G$5705)),0))</f>
        <v/>
      </c>
      <c r="I5677" s="50">
        <f>IF(D5677="","",MIN(D5677+F5677,G5677+H5677))</f>
        <v/>
      </c>
      <c r="J5677" s="50">
        <f>IF(D5677="","",MIN(D5677,MAX(0,I5677-F5677)))</f>
        <v/>
      </c>
      <c r="K5677" s="50">
        <f>IF(D5677="","",MAX(0,D5677+F5677-I5677))</f>
        <v/>
      </c>
      <c r="L5677" s="23">
        <f>IF(D5677="","",IF(D5677&lt;=0,"",1+COUNTIFS($D$5606:$D$5705,"&gt;0",$E$5606:$E$5705,"&gt;"&amp;E5677)))</f>
        <v/>
      </c>
      <c r="M5677" s="23">
        <f>IF(D5677="","",IF(AND(K5677&gt;0,L5677=1),"Yes","No"))</f>
        <v/>
      </c>
      <c r="N5677" s="50">
        <f>IF(D5677="","",N5577+F5677)</f>
        <v/>
      </c>
      <c r="O5677" s="49">
        <f>IF(D5677="","",IF(AND(K5677=0,K5577&gt;0),C5677,""))</f>
        <v/>
      </c>
    </row>
    <row r="5678">
      <c r="A5678" s="47">
        <f>IF(B5678="","",DATE(YEAR('Debt Inputs'!$E$2),MONTH('Debt Inputs'!$E$2)+56,1))</f>
        <v/>
      </c>
      <c r="B5678" s="18">
        <f>IF('Debt Inputs'!A78="","",'Debt Inputs'!A78)</f>
        <v/>
      </c>
      <c r="C5678" s="19">
        <f>IF(B5678="","",IFERROR(VLOOKUP(B5678,'Debt Inputs'!$A$6:$M$105,2,FALSE),""))</f>
        <v/>
      </c>
      <c r="D5678" s="48">
        <f>IF(B5678="","",K5578)</f>
        <v/>
      </c>
      <c r="E5678" s="21">
        <f>IF(B5678="","",IFERROR(VLOOKUP(B5678,'Debt Inputs'!$A$6:$M$105,5,FALSE),0))</f>
        <v/>
      </c>
      <c r="F5678" s="48">
        <f>IF(D5678="","",IFERROR(D5678*E5678/12,0))</f>
        <v/>
      </c>
      <c r="G5678" s="48">
        <f>IF(D5678="","",MIN(IFERROR(VLOOKUP(B5678,'Debt Inputs'!$A$6:$M$105,7,FALSE),0),D5678+F5678))</f>
        <v/>
      </c>
      <c r="H5678" s="48">
        <f>IF(D5678="","",IF(L5678=1,MAX(0,'Debt Inputs'!$B$2-SUM($G$5606:$G$5705)),0))</f>
        <v/>
      </c>
      <c r="I5678" s="48">
        <f>IF(D5678="","",MIN(D5678+F5678,G5678+H5678))</f>
        <v/>
      </c>
      <c r="J5678" s="48">
        <f>IF(D5678="","",MIN(D5678,MAX(0,I5678-F5678)))</f>
        <v/>
      </c>
      <c r="K5678" s="48">
        <f>IF(D5678="","",MAX(0,D5678+F5678-I5678))</f>
        <v/>
      </c>
      <c r="L5678" s="18">
        <f>IF(D5678="","",IF(D5678&lt;=0,"",1+COUNTIFS($D$5606:$D$5705,"&gt;0",$E$5606:$E$5705,"&gt;"&amp;E5678)))</f>
        <v/>
      </c>
      <c r="M5678" s="18">
        <f>IF(D5678="","",IF(AND(K5678&gt;0,L5678=1),"Yes","No"))</f>
        <v/>
      </c>
      <c r="N5678" s="48">
        <f>IF(D5678="","",N5578+F5678)</f>
        <v/>
      </c>
      <c r="O5678" s="47">
        <f>IF(D5678="","",IF(AND(K5678=0,K5578&gt;0),C5678,""))</f>
        <v/>
      </c>
    </row>
    <row r="5679">
      <c r="A5679" s="49">
        <f>IF(B5679="","",DATE(YEAR('Debt Inputs'!$E$2),MONTH('Debt Inputs'!$E$2)+56,1))</f>
        <v/>
      </c>
      <c r="B5679" s="23">
        <f>IF('Debt Inputs'!A79="","",'Debt Inputs'!A79)</f>
        <v/>
      </c>
      <c r="C5679" s="24">
        <f>IF(B5679="","",IFERROR(VLOOKUP(B5679,'Debt Inputs'!$A$6:$M$105,2,FALSE),""))</f>
        <v/>
      </c>
      <c r="D5679" s="50">
        <f>IF(B5679="","",K5579)</f>
        <v/>
      </c>
      <c r="E5679" s="26">
        <f>IF(B5679="","",IFERROR(VLOOKUP(B5679,'Debt Inputs'!$A$6:$M$105,5,FALSE),0))</f>
        <v/>
      </c>
      <c r="F5679" s="50">
        <f>IF(D5679="","",IFERROR(D5679*E5679/12,0))</f>
        <v/>
      </c>
      <c r="G5679" s="50">
        <f>IF(D5679="","",MIN(IFERROR(VLOOKUP(B5679,'Debt Inputs'!$A$6:$M$105,7,FALSE),0),D5679+F5679))</f>
        <v/>
      </c>
      <c r="H5679" s="50">
        <f>IF(D5679="","",IF(L5679=1,MAX(0,'Debt Inputs'!$B$2-SUM($G$5606:$G$5705)),0))</f>
        <v/>
      </c>
      <c r="I5679" s="50">
        <f>IF(D5679="","",MIN(D5679+F5679,G5679+H5679))</f>
        <v/>
      </c>
      <c r="J5679" s="50">
        <f>IF(D5679="","",MIN(D5679,MAX(0,I5679-F5679)))</f>
        <v/>
      </c>
      <c r="K5679" s="50">
        <f>IF(D5679="","",MAX(0,D5679+F5679-I5679))</f>
        <v/>
      </c>
      <c r="L5679" s="23">
        <f>IF(D5679="","",IF(D5679&lt;=0,"",1+COUNTIFS($D$5606:$D$5705,"&gt;0",$E$5606:$E$5705,"&gt;"&amp;E5679)))</f>
        <v/>
      </c>
      <c r="M5679" s="23">
        <f>IF(D5679="","",IF(AND(K5679&gt;0,L5679=1),"Yes","No"))</f>
        <v/>
      </c>
      <c r="N5679" s="50">
        <f>IF(D5679="","",N5579+F5679)</f>
        <v/>
      </c>
      <c r="O5679" s="49">
        <f>IF(D5679="","",IF(AND(K5679=0,K5579&gt;0),C5679,""))</f>
        <v/>
      </c>
    </row>
    <row r="5680">
      <c r="A5680" s="47">
        <f>IF(B5680="","",DATE(YEAR('Debt Inputs'!$E$2),MONTH('Debt Inputs'!$E$2)+56,1))</f>
        <v/>
      </c>
      <c r="B5680" s="18">
        <f>IF('Debt Inputs'!A80="","",'Debt Inputs'!A80)</f>
        <v/>
      </c>
      <c r="C5680" s="19">
        <f>IF(B5680="","",IFERROR(VLOOKUP(B5680,'Debt Inputs'!$A$6:$M$105,2,FALSE),""))</f>
        <v/>
      </c>
      <c r="D5680" s="48">
        <f>IF(B5680="","",K5580)</f>
        <v/>
      </c>
      <c r="E5680" s="21">
        <f>IF(B5680="","",IFERROR(VLOOKUP(B5680,'Debt Inputs'!$A$6:$M$105,5,FALSE),0))</f>
        <v/>
      </c>
      <c r="F5680" s="48">
        <f>IF(D5680="","",IFERROR(D5680*E5680/12,0))</f>
        <v/>
      </c>
      <c r="G5680" s="48">
        <f>IF(D5680="","",MIN(IFERROR(VLOOKUP(B5680,'Debt Inputs'!$A$6:$M$105,7,FALSE),0),D5680+F5680))</f>
        <v/>
      </c>
      <c r="H5680" s="48">
        <f>IF(D5680="","",IF(L5680=1,MAX(0,'Debt Inputs'!$B$2-SUM($G$5606:$G$5705)),0))</f>
        <v/>
      </c>
      <c r="I5680" s="48">
        <f>IF(D5680="","",MIN(D5680+F5680,G5680+H5680))</f>
        <v/>
      </c>
      <c r="J5680" s="48">
        <f>IF(D5680="","",MIN(D5680,MAX(0,I5680-F5680)))</f>
        <v/>
      </c>
      <c r="K5680" s="48">
        <f>IF(D5680="","",MAX(0,D5680+F5680-I5680))</f>
        <v/>
      </c>
      <c r="L5680" s="18">
        <f>IF(D5680="","",IF(D5680&lt;=0,"",1+COUNTIFS($D$5606:$D$5705,"&gt;0",$E$5606:$E$5705,"&gt;"&amp;E5680)))</f>
        <v/>
      </c>
      <c r="M5680" s="18">
        <f>IF(D5680="","",IF(AND(K5680&gt;0,L5680=1),"Yes","No"))</f>
        <v/>
      </c>
      <c r="N5680" s="48">
        <f>IF(D5680="","",N5580+F5680)</f>
        <v/>
      </c>
      <c r="O5680" s="47">
        <f>IF(D5680="","",IF(AND(K5680=0,K5580&gt;0),C5680,""))</f>
        <v/>
      </c>
    </row>
    <row r="5681">
      <c r="A5681" s="49">
        <f>IF(B5681="","",DATE(YEAR('Debt Inputs'!$E$2),MONTH('Debt Inputs'!$E$2)+56,1))</f>
        <v/>
      </c>
      <c r="B5681" s="23">
        <f>IF('Debt Inputs'!A81="","",'Debt Inputs'!A81)</f>
        <v/>
      </c>
      <c r="C5681" s="24">
        <f>IF(B5681="","",IFERROR(VLOOKUP(B5681,'Debt Inputs'!$A$6:$M$105,2,FALSE),""))</f>
        <v/>
      </c>
      <c r="D5681" s="50">
        <f>IF(B5681="","",K5581)</f>
        <v/>
      </c>
      <c r="E5681" s="26">
        <f>IF(B5681="","",IFERROR(VLOOKUP(B5681,'Debt Inputs'!$A$6:$M$105,5,FALSE),0))</f>
        <v/>
      </c>
      <c r="F5681" s="50">
        <f>IF(D5681="","",IFERROR(D5681*E5681/12,0))</f>
        <v/>
      </c>
      <c r="G5681" s="50">
        <f>IF(D5681="","",MIN(IFERROR(VLOOKUP(B5681,'Debt Inputs'!$A$6:$M$105,7,FALSE),0),D5681+F5681))</f>
        <v/>
      </c>
      <c r="H5681" s="50">
        <f>IF(D5681="","",IF(L5681=1,MAX(0,'Debt Inputs'!$B$2-SUM($G$5606:$G$5705)),0))</f>
        <v/>
      </c>
      <c r="I5681" s="50">
        <f>IF(D5681="","",MIN(D5681+F5681,G5681+H5681))</f>
        <v/>
      </c>
      <c r="J5681" s="50">
        <f>IF(D5681="","",MIN(D5681,MAX(0,I5681-F5681)))</f>
        <v/>
      </c>
      <c r="K5681" s="50">
        <f>IF(D5681="","",MAX(0,D5681+F5681-I5681))</f>
        <v/>
      </c>
      <c r="L5681" s="23">
        <f>IF(D5681="","",IF(D5681&lt;=0,"",1+COUNTIFS($D$5606:$D$5705,"&gt;0",$E$5606:$E$5705,"&gt;"&amp;E5681)))</f>
        <v/>
      </c>
      <c r="M5681" s="23">
        <f>IF(D5681="","",IF(AND(K5681&gt;0,L5681=1),"Yes","No"))</f>
        <v/>
      </c>
      <c r="N5681" s="50">
        <f>IF(D5681="","",N5581+F5681)</f>
        <v/>
      </c>
      <c r="O5681" s="49">
        <f>IF(D5681="","",IF(AND(K5681=0,K5581&gt;0),C5681,""))</f>
        <v/>
      </c>
    </row>
    <row r="5682">
      <c r="A5682" s="47">
        <f>IF(B5682="","",DATE(YEAR('Debt Inputs'!$E$2),MONTH('Debt Inputs'!$E$2)+56,1))</f>
        <v/>
      </c>
      <c r="B5682" s="18">
        <f>IF('Debt Inputs'!A82="","",'Debt Inputs'!A82)</f>
        <v/>
      </c>
      <c r="C5682" s="19">
        <f>IF(B5682="","",IFERROR(VLOOKUP(B5682,'Debt Inputs'!$A$6:$M$105,2,FALSE),""))</f>
        <v/>
      </c>
      <c r="D5682" s="48">
        <f>IF(B5682="","",K5582)</f>
        <v/>
      </c>
      <c r="E5682" s="21">
        <f>IF(B5682="","",IFERROR(VLOOKUP(B5682,'Debt Inputs'!$A$6:$M$105,5,FALSE),0))</f>
        <v/>
      </c>
      <c r="F5682" s="48">
        <f>IF(D5682="","",IFERROR(D5682*E5682/12,0))</f>
        <v/>
      </c>
      <c r="G5682" s="48">
        <f>IF(D5682="","",MIN(IFERROR(VLOOKUP(B5682,'Debt Inputs'!$A$6:$M$105,7,FALSE),0),D5682+F5682))</f>
        <v/>
      </c>
      <c r="H5682" s="48">
        <f>IF(D5682="","",IF(L5682=1,MAX(0,'Debt Inputs'!$B$2-SUM($G$5606:$G$5705)),0))</f>
        <v/>
      </c>
      <c r="I5682" s="48">
        <f>IF(D5682="","",MIN(D5682+F5682,G5682+H5682))</f>
        <v/>
      </c>
      <c r="J5682" s="48">
        <f>IF(D5682="","",MIN(D5682,MAX(0,I5682-F5682)))</f>
        <v/>
      </c>
      <c r="K5682" s="48">
        <f>IF(D5682="","",MAX(0,D5682+F5682-I5682))</f>
        <v/>
      </c>
      <c r="L5682" s="18">
        <f>IF(D5682="","",IF(D5682&lt;=0,"",1+COUNTIFS($D$5606:$D$5705,"&gt;0",$E$5606:$E$5705,"&gt;"&amp;E5682)))</f>
        <v/>
      </c>
      <c r="M5682" s="18">
        <f>IF(D5682="","",IF(AND(K5682&gt;0,L5682=1),"Yes","No"))</f>
        <v/>
      </c>
      <c r="N5682" s="48">
        <f>IF(D5682="","",N5582+F5682)</f>
        <v/>
      </c>
      <c r="O5682" s="47">
        <f>IF(D5682="","",IF(AND(K5682=0,K5582&gt;0),C5682,""))</f>
        <v/>
      </c>
    </row>
    <row r="5683">
      <c r="A5683" s="49">
        <f>IF(B5683="","",DATE(YEAR('Debt Inputs'!$E$2),MONTH('Debt Inputs'!$E$2)+56,1))</f>
        <v/>
      </c>
      <c r="B5683" s="23">
        <f>IF('Debt Inputs'!A83="","",'Debt Inputs'!A83)</f>
        <v/>
      </c>
      <c r="C5683" s="24">
        <f>IF(B5683="","",IFERROR(VLOOKUP(B5683,'Debt Inputs'!$A$6:$M$105,2,FALSE),""))</f>
        <v/>
      </c>
      <c r="D5683" s="50">
        <f>IF(B5683="","",K5583)</f>
        <v/>
      </c>
      <c r="E5683" s="26">
        <f>IF(B5683="","",IFERROR(VLOOKUP(B5683,'Debt Inputs'!$A$6:$M$105,5,FALSE),0))</f>
        <v/>
      </c>
      <c r="F5683" s="50">
        <f>IF(D5683="","",IFERROR(D5683*E5683/12,0))</f>
        <v/>
      </c>
      <c r="G5683" s="50">
        <f>IF(D5683="","",MIN(IFERROR(VLOOKUP(B5683,'Debt Inputs'!$A$6:$M$105,7,FALSE),0),D5683+F5683))</f>
        <v/>
      </c>
      <c r="H5683" s="50">
        <f>IF(D5683="","",IF(L5683=1,MAX(0,'Debt Inputs'!$B$2-SUM($G$5606:$G$5705)),0))</f>
        <v/>
      </c>
      <c r="I5683" s="50">
        <f>IF(D5683="","",MIN(D5683+F5683,G5683+H5683))</f>
        <v/>
      </c>
      <c r="J5683" s="50">
        <f>IF(D5683="","",MIN(D5683,MAX(0,I5683-F5683)))</f>
        <v/>
      </c>
      <c r="K5683" s="50">
        <f>IF(D5683="","",MAX(0,D5683+F5683-I5683))</f>
        <v/>
      </c>
      <c r="L5683" s="23">
        <f>IF(D5683="","",IF(D5683&lt;=0,"",1+COUNTIFS($D$5606:$D$5705,"&gt;0",$E$5606:$E$5705,"&gt;"&amp;E5683)))</f>
        <v/>
      </c>
      <c r="M5683" s="23">
        <f>IF(D5683="","",IF(AND(K5683&gt;0,L5683=1),"Yes","No"))</f>
        <v/>
      </c>
      <c r="N5683" s="50">
        <f>IF(D5683="","",N5583+F5683)</f>
        <v/>
      </c>
      <c r="O5683" s="49">
        <f>IF(D5683="","",IF(AND(K5683=0,K5583&gt;0),C5683,""))</f>
        <v/>
      </c>
    </row>
    <row r="5684">
      <c r="A5684" s="47">
        <f>IF(B5684="","",DATE(YEAR('Debt Inputs'!$E$2),MONTH('Debt Inputs'!$E$2)+56,1))</f>
        <v/>
      </c>
      <c r="B5684" s="18">
        <f>IF('Debt Inputs'!A84="","",'Debt Inputs'!A84)</f>
        <v/>
      </c>
      <c r="C5684" s="19">
        <f>IF(B5684="","",IFERROR(VLOOKUP(B5684,'Debt Inputs'!$A$6:$M$105,2,FALSE),""))</f>
        <v/>
      </c>
      <c r="D5684" s="48">
        <f>IF(B5684="","",K5584)</f>
        <v/>
      </c>
      <c r="E5684" s="21">
        <f>IF(B5684="","",IFERROR(VLOOKUP(B5684,'Debt Inputs'!$A$6:$M$105,5,FALSE),0))</f>
        <v/>
      </c>
      <c r="F5684" s="48">
        <f>IF(D5684="","",IFERROR(D5684*E5684/12,0))</f>
        <v/>
      </c>
      <c r="G5684" s="48">
        <f>IF(D5684="","",MIN(IFERROR(VLOOKUP(B5684,'Debt Inputs'!$A$6:$M$105,7,FALSE),0),D5684+F5684))</f>
        <v/>
      </c>
      <c r="H5684" s="48">
        <f>IF(D5684="","",IF(L5684=1,MAX(0,'Debt Inputs'!$B$2-SUM($G$5606:$G$5705)),0))</f>
        <v/>
      </c>
      <c r="I5684" s="48">
        <f>IF(D5684="","",MIN(D5684+F5684,G5684+H5684))</f>
        <v/>
      </c>
      <c r="J5684" s="48">
        <f>IF(D5684="","",MIN(D5684,MAX(0,I5684-F5684)))</f>
        <v/>
      </c>
      <c r="K5684" s="48">
        <f>IF(D5684="","",MAX(0,D5684+F5684-I5684))</f>
        <v/>
      </c>
      <c r="L5684" s="18">
        <f>IF(D5684="","",IF(D5684&lt;=0,"",1+COUNTIFS($D$5606:$D$5705,"&gt;0",$E$5606:$E$5705,"&gt;"&amp;E5684)))</f>
        <v/>
      </c>
      <c r="M5684" s="18">
        <f>IF(D5684="","",IF(AND(K5684&gt;0,L5684=1),"Yes","No"))</f>
        <v/>
      </c>
      <c r="N5684" s="48">
        <f>IF(D5684="","",N5584+F5684)</f>
        <v/>
      </c>
      <c r="O5684" s="47">
        <f>IF(D5684="","",IF(AND(K5684=0,K5584&gt;0),C5684,""))</f>
        <v/>
      </c>
    </row>
    <row r="5685">
      <c r="A5685" s="49">
        <f>IF(B5685="","",DATE(YEAR('Debt Inputs'!$E$2),MONTH('Debt Inputs'!$E$2)+56,1))</f>
        <v/>
      </c>
      <c r="B5685" s="23">
        <f>IF('Debt Inputs'!A85="","",'Debt Inputs'!A85)</f>
        <v/>
      </c>
      <c r="C5685" s="24">
        <f>IF(B5685="","",IFERROR(VLOOKUP(B5685,'Debt Inputs'!$A$6:$M$105,2,FALSE),""))</f>
        <v/>
      </c>
      <c r="D5685" s="50">
        <f>IF(B5685="","",K5585)</f>
        <v/>
      </c>
      <c r="E5685" s="26">
        <f>IF(B5685="","",IFERROR(VLOOKUP(B5685,'Debt Inputs'!$A$6:$M$105,5,FALSE),0))</f>
        <v/>
      </c>
      <c r="F5685" s="50">
        <f>IF(D5685="","",IFERROR(D5685*E5685/12,0))</f>
        <v/>
      </c>
      <c r="G5685" s="50">
        <f>IF(D5685="","",MIN(IFERROR(VLOOKUP(B5685,'Debt Inputs'!$A$6:$M$105,7,FALSE),0),D5685+F5685))</f>
        <v/>
      </c>
      <c r="H5685" s="50">
        <f>IF(D5685="","",IF(L5685=1,MAX(0,'Debt Inputs'!$B$2-SUM($G$5606:$G$5705)),0))</f>
        <v/>
      </c>
      <c r="I5685" s="50">
        <f>IF(D5685="","",MIN(D5685+F5685,G5685+H5685))</f>
        <v/>
      </c>
      <c r="J5685" s="50">
        <f>IF(D5685="","",MIN(D5685,MAX(0,I5685-F5685)))</f>
        <v/>
      </c>
      <c r="K5685" s="50">
        <f>IF(D5685="","",MAX(0,D5685+F5685-I5685))</f>
        <v/>
      </c>
      <c r="L5685" s="23">
        <f>IF(D5685="","",IF(D5685&lt;=0,"",1+COUNTIFS($D$5606:$D$5705,"&gt;0",$E$5606:$E$5705,"&gt;"&amp;E5685)))</f>
        <v/>
      </c>
      <c r="M5685" s="23">
        <f>IF(D5685="","",IF(AND(K5685&gt;0,L5685=1),"Yes","No"))</f>
        <v/>
      </c>
      <c r="N5685" s="50">
        <f>IF(D5685="","",N5585+F5685)</f>
        <v/>
      </c>
      <c r="O5685" s="49">
        <f>IF(D5685="","",IF(AND(K5685=0,K5585&gt;0),C5685,""))</f>
        <v/>
      </c>
    </row>
    <row r="5686">
      <c r="A5686" s="47">
        <f>IF(B5686="","",DATE(YEAR('Debt Inputs'!$E$2),MONTH('Debt Inputs'!$E$2)+56,1))</f>
        <v/>
      </c>
      <c r="B5686" s="18">
        <f>IF('Debt Inputs'!A86="","",'Debt Inputs'!A86)</f>
        <v/>
      </c>
      <c r="C5686" s="19">
        <f>IF(B5686="","",IFERROR(VLOOKUP(B5686,'Debt Inputs'!$A$6:$M$105,2,FALSE),""))</f>
        <v/>
      </c>
      <c r="D5686" s="48">
        <f>IF(B5686="","",K5586)</f>
        <v/>
      </c>
      <c r="E5686" s="21">
        <f>IF(B5686="","",IFERROR(VLOOKUP(B5686,'Debt Inputs'!$A$6:$M$105,5,FALSE),0))</f>
        <v/>
      </c>
      <c r="F5686" s="48">
        <f>IF(D5686="","",IFERROR(D5686*E5686/12,0))</f>
        <v/>
      </c>
      <c r="G5686" s="48">
        <f>IF(D5686="","",MIN(IFERROR(VLOOKUP(B5686,'Debt Inputs'!$A$6:$M$105,7,FALSE),0),D5686+F5686))</f>
        <v/>
      </c>
      <c r="H5686" s="48">
        <f>IF(D5686="","",IF(L5686=1,MAX(0,'Debt Inputs'!$B$2-SUM($G$5606:$G$5705)),0))</f>
        <v/>
      </c>
      <c r="I5686" s="48">
        <f>IF(D5686="","",MIN(D5686+F5686,G5686+H5686))</f>
        <v/>
      </c>
      <c r="J5686" s="48">
        <f>IF(D5686="","",MIN(D5686,MAX(0,I5686-F5686)))</f>
        <v/>
      </c>
      <c r="K5686" s="48">
        <f>IF(D5686="","",MAX(0,D5686+F5686-I5686))</f>
        <v/>
      </c>
      <c r="L5686" s="18">
        <f>IF(D5686="","",IF(D5686&lt;=0,"",1+COUNTIFS($D$5606:$D$5705,"&gt;0",$E$5606:$E$5705,"&gt;"&amp;E5686)))</f>
        <v/>
      </c>
      <c r="M5686" s="18">
        <f>IF(D5686="","",IF(AND(K5686&gt;0,L5686=1),"Yes","No"))</f>
        <v/>
      </c>
      <c r="N5686" s="48">
        <f>IF(D5686="","",N5586+F5686)</f>
        <v/>
      </c>
      <c r="O5686" s="47">
        <f>IF(D5686="","",IF(AND(K5686=0,K5586&gt;0),C5686,""))</f>
        <v/>
      </c>
    </row>
    <row r="5687">
      <c r="A5687" s="49">
        <f>IF(B5687="","",DATE(YEAR('Debt Inputs'!$E$2),MONTH('Debt Inputs'!$E$2)+56,1))</f>
        <v/>
      </c>
      <c r="B5687" s="23">
        <f>IF('Debt Inputs'!A87="","",'Debt Inputs'!A87)</f>
        <v/>
      </c>
      <c r="C5687" s="24">
        <f>IF(B5687="","",IFERROR(VLOOKUP(B5687,'Debt Inputs'!$A$6:$M$105,2,FALSE),""))</f>
        <v/>
      </c>
      <c r="D5687" s="50">
        <f>IF(B5687="","",K5587)</f>
        <v/>
      </c>
      <c r="E5687" s="26">
        <f>IF(B5687="","",IFERROR(VLOOKUP(B5687,'Debt Inputs'!$A$6:$M$105,5,FALSE),0))</f>
        <v/>
      </c>
      <c r="F5687" s="50">
        <f>IF(D5687="","",IFERROR(D5687*E5687/12,0))</f>
        <v/>
      </c>
      <c r="G5687" s="50">
        <f>IF(D5687="","",MIN(IFERROR(VLOOKUP(B5687,'Debt Inputs'!$A$6:$M$105,7,FALSE),0),D5687+F5687))</f>
        <v/>
      </c>
      <c r="H5687" s="50">
        <f>IF(D5687="","",IF(L5687=1,MAX(0,'Debt Inputs'!$B$2-SUM($G$5606:$G$5705)),0))</f>
        <v/>
      </c>
      <c r="I5687" s="50">
        <f>IF(D5687="","",MIN(D5687+F5687,G5687+H5687))</f>
        <v/>
      </c>
      <c r="J5687" s="50">
        <f>IF(D5687="","",MIN(D5687,MAX(0,I5687-F5687)))</f>
        <v/>
      </c>
      <c r="K5687" s="50">
        <f>IF(D5687="","",MAX(0,D5687+F5687-I5687))</f>
        <v/>
      </c>
      <c r="L5687" s="23">
        <f>IF(D5687="","",IF(D5687&lt;=0,"",1+COUNTIFS($D$5606:$D$5705,"&gt;0",$E$5606:$E$5705,"&gt;"&amp;E5687)))</f>
        <v/>
      </c>
      <c r="M5687" s="23">
        <f>IF(D5687="","",IF(AND(K5687&gt;0,L5687=1),"Yes","No"))</f>
        <v/>
      </c>
      <c r="N5687" s="50">
        <f>IF(D5687="","",N5587+F5687)</f>
        <v/>
      </c>
      <c r="O5687" s="49">
        <f>IF(D5687="","",IF(AND(K5687=0,K5587&gt;0),C5687,""))</f>
        <v/>
      </c>
    </row>
    <row r="5688">
      <c r="A5688" s="47">
        <f>IF(B5688="","",DATE(YEAR('Debt Inputs'!$E$2),MONTH('Debt Inputs'!$E$2)+56,1))</f>
        <v/>
      </c>
      <c r="B5688" s="18">
        <f>IF('Debt Inputs'!A88="","",'Debt Inputs'!A88)</f>
        <v/>
      </c>
      <c r="C5688" s="19">
        <f>IF(B5688="","",IFERROR(VLOOKUP(B5688,'Debt Inputs'!$A$6:$M$105,2,FALSE),""))</f>
        <v/>
      </c>
      <c r="D5688" s="48">
        <f>IF(B5688="","",K5588)</f>
        <v/>
      </c>
      <c r="E5688" s="21">
        <f>IF(B5688="","",IFERROR(VLOOKUP(B5688,'Debt Inputs'!$A$6:$M$105,5,FALSE),0))</f>
        <v/>
      </c>
      <c r="F5688" s="48">
        <f>IF(D5688="","",IFERROR(D5688*E5688/12,0))</f>
        <v/>
      </c>
      <c r="G5688" s="48">
        <f>IF(D5688="","",MIN(IFERROR(VLOOKUP(B5688,'Debt Inputs'!$A$6:$M$105,7,FALSE),0),D5688+F5688))</f>
        <v/>
      </c>
      <c r="H5688" s="48">
        <f>IF(D5688="","",IF(L5688=1,MAX(0,'Debt Inputs'!$B$2-SUM($G$5606:$G$5705)),0))</f>
        <v/>
      </c>
      <c r="I5688" s="48">
        <f>IF(D5688="","",MIN(D5688+F5688,G5688+H5688))</f>
        <v/>
      </c>
      <c r="J5688" s="48">
        <f>IF(D5688="","",MIN(D5688,MAX(0,I5688-F5688)))</f>
        <v/>
      </c>
      <c r="K5688" s="48">
        <f>IF(D5688="","",MAX(0,D5688+F5688-I5688))</f>
        <v/>
      </c>
      <c r="L5688" s="18">
        <f>IF(D5688="","",IF(D5688&lt;=0,"",1+COUNTIFS($D$5606:$D$5705,"&gt;0",$E$5606:$E$5705,"&gt;"&amp;E5688)))</f>
        <v/>
      </c>
      <c r="M5688" s="18">
        <f>IF(D5688="","",IF(AND(K5688&gt;0,L5688=1),"Yes","No"))</f>
        <v/>
      </c>
      <c r="N5688" s="48">
        <f>IF(D5688="","",N5588+F5688)</f>
        <v/>
      </c>
      <c r="O5688" s="47">
        <f>IF(D5688="","",IF(AND(K5688=0,K5588&gt;0),C5688,""))</f>
        <v/>
      </c>
    </row>
    <row r="5689">
      <c r="A5689" s="49">
        <f>IF(B5689="","",DATE(YEAR('Debt Inputs'!$E$2),MONTH('Debt Inputs'!$E$2)+56,1))</f>
        <v/>
      </c>
      <c r="B5689" s="23">
        <f>IF('Debt Inputs'!A89="","",'Debt Inputs'!A89)</f>
        <v/>
      </c>
      <c r="C5689" s="24">
        <f>IF(B5689="","",IFERROR(VLOOKUP(B5689,'Debt Inputs'!$A$6:$M$105,2,FALSE),""))</f>
        <v/>
      </c>
      <c r="D5689" s="50">
        <f>IF(B5689="","",K5589)</f>
        <v/>
      </c>
      <c r="E5689" s="26">
        <f>IF(B5689="","",IFERROR(VLOOKUP(B5689,'Debt Inputs'!$A$6:$M$105,5,FALSE),0))</f>
        <v/>
      </c>
      <c r="F5689" s="50">
        <f>IF(D5689="","",IFERROR(D5689*E5689/12,0))</f>
        <v/>
      </c>
      <c r="G5689" s="50">
        <f>IF(D5689="","",MIN(IFERROR(VLOOKUP(B5689,'Debt Inputs'!$A$6:$M$105,7,FALSE),0),D5689+F5689))</f>
        <v/>
      </c>
      <c r="H5689" s="50">
        <f>IF(D5689="","",IF(L5689=1,MAX(0,'Debt Inputs'!$B$2-SUM($G$5606:$G$5705)),0))</f>
        <v/>
      </c>
      <c r="I5689" s="50">
        <f>IF(D5689="","",MIN(D5689+F5689,G5689+H5689))</f>
        <v/>
      </c>
      <c r="J5689" s="50">
        <f>IF(D5689="","",MIN(D5689,MAX(0,I5689-F5689)))</f>
        <v/>
      </c>
      <c r="K5689" s="50">
        <f>IF(D5689="","",MAX(0,D5689+F5689-I5689))</f>
        <v/>
      </c>
      <c r="L5689" s="23">
        <f>IF(D5689="","",IF(D5689&lt;=0,"",1+COUNTIFS($D$5606:$D$5705,"&gt;0",$E$5606:$E$5705,"&gt;"&amp;E5689)))</f>
        <v/>
      </c>
      <c r="M5689" s="23">
        <f>IF(D5689="","",IF(AND(K5689&gt;0,L5689=1),"Yes","No"))</f>
        <v/>
      </c>
      <c r="N5689" s="50">
        <f>IF(D5689="","",N5589+F5689)</f>
        <v/>
      </c>
      <c r="O5689" s="49">
        <f>IF(D5689="","",IF(AND(K5689=0,K5589&gt;0),C5689,""))</f>
        <v/>
      </c>
    </row>
    <row r="5690">
      <c r="A5690" s="47">
        <f>IF(B5690="","",DATE(YEAR('Debt Inputs'!$E$2),MONTH('Debt Inputs'!$E$2)+56,1))</f>
        <v/>
      </c>
      <c r="B5690" s="18">
        <f>IF('Debt Inputs'!A90="","",'Debt Inputs'!A90)</f>
        <v/>
      </c>
      <c r="C5690" s="19">
        <f>IF(B5690="","",IFERROR(VLOOKUP(B5690,'Debt Inputs'!$A$6:$M$105,2,FALSE),""))</f>
        <v/>
      </c>
      <c r="D5690" s="48">
        <f>IF(B5690="","",K5590)</f>
        <v/>
      </c>
      <c r="E5690" s="21">
        <f>IF(B5690="","",IFERROR(VLOOKUP(B5690,'Debt Inputs'!$A$6:$M$105,5,FALSE),0))</f>
        <v/>
      </c>
      <c r="F5690" s="48">
        <f>IF(D5690="","",IFERROR(D5690*E5690/12,0))</f>
        <v/>
      </c>
      <c r="G5690" s="48">
        <f>IF(D5690="","",MIN(IFERROR(VLOOKUP(B5690,'Debt Inputs'!$A$6:$M$105,7,FALSE),0),D5690+F5690))</f>
        <v/>
      </c>
      <c r="H5690" s="48">
        <f>IF(D5690="","",IF(L5690=1,MAX(0,'Debt Inputs'!$B$2-SUM($G$5606:$G$5705)),0))</f>
        <v/>
      </c>
      <c r="I5690" s="48">
        <f>IF(D5690="","",MIN(D5690+F5690,G5690+H5690))</f>
        <v/>
      </c>
      <c r="J5690" s="48">
        <f>IF(D5690="","",MIN(D5690,MAX(0,I5690-F5690)))</f>
        <v/>
      </c>
      <c r="K5690" s="48">
        <f>IF(D5690="","",MAX(0,D5690+F5690-I5690))</f>
        <v/>
      </c>
      <c r="L5690" s="18">
        <f>IF(D5690="","",IF(D5690&lt;=0,"",1+COUNTIFS($D$5606:$D$5705,"&gt;0",$E$5606:$E$5705,"&gt;"&amp;E5690)))</f>
        <v/>
      </c>
      <c r="M5690" s="18">
        <f>IF(D5690="","",IF(AND(K5690&gt;0,L5690=1),"Yes","No"))</f>
        <v/>
      </c>
      <c r="N5690" s="48">
        <f>IF(D5690="","",N5590+F5690)</f>
        <v/>
      </c>
      <c r="O5690" s="47">
        <f>IF(D5690="","",IF(AND(K5690=0,K5590&gt;0),C5690,""))</f>
        <v/>
      </c>
    </row>
    <row r="5691">
      <c r="A5691" s="49">
        <f>IF(B5691="","",DATE(YEAR('Debt Inputs'!$E$2),MONTH('Debt Inputs'!$E$2)+56,1))</f>
        <v/>
      </c>
      <c r="B5691" s="23">
        <f>IF('Debt Inputs'!A91="","",'Debt Inputs'!A91)</f>
        <v/>
      </c>
      <c r="C5691" s="24">
        <f>IF(B5691="","",IFERROR(VLOOKUP(B5691,'Debt Inputs'!$A$6:$M$105,2,FALSE),""))</f>
        <v/>
      </c>
      <c r="D5691" s="50">
        <f>IF(B5691="","",K5591)</f>
        <v/>
      </c>
      <c r="E5691" s="26">
        <f>IF(B5691="","",IFERROR(VLOOKUP(B5691,'Debt Inputs'!$A$6:$M$105,5,FALSE),0))</f>
        <v/>
      </c>
      <c r="F5691" s="50">
        <f>IF(D5691="","",IFERROR(D5691*E5691/12,0))</f>
        <v/>
      </c>
      <c r="G5691" s="50">
        <f>IF(D5691="","",MIN(IFERROR(VLOOKUP(B5691,'Debt Inputs'!$A$6:$M$105,7,FALSE),0),D5691+F5691))</f>
        <v/>
      </c>
      <c r="H5691" s="50">
        <f>IF(D5691="","",IF(L5691=1,MAX(0,'Debt Inputs'!$B$2-SUM($G$5606:$G$5705)),0))</f>
        <v/>
      </c>
      <c r="I5691" s="50">
        <f>IF(D5691="","",MIN(D5691+F5691,G5691+H5691))</f>
        <v/>
      </c>
      <c r="J5691" s="50">
        <f>IF(D5691="","",MIN(D5691,MAX(0,I5691-F5691)))</f>
        <v/>
      </c>
      <c r="K5691" s="50">
        <f>IF(D5691="","",MAX(0,D5691+F5691-I5691))</f>
        <v/>
      </c>
      <c r="L5691" s="23">
        <f>IF(D5691="","",IF(D5691&lt;=0,"",1+COUNTIFS($D$5606:$D$5705,"&gt;0",$E$5606:$E$5705,"&gt;"&amp;E5691)))</f>
        <v/>
      </c>
      <c r="M5691" s="23">
        <f>IF(D5691="","",IF(AND(K5691&gt;0,L5691=1),"Yes","No"))</f>
        <v/>
      </c>
      <c r="N5691" s="50">
        <f>IF(D5691="","",N5591+F5691)</f>
        <v/>
      </c>
      <c r="O5691" s="49">
        <f>IF(D5691="","",IF(AND(K5691=0,K5591&gt;0),C5691,""))</f>
        <v/>
      </c>
    </row>
    <row r="5692">
      <c r="A5692" s="47">
        <f>IF(B5692="","",DATE(YEAR('Debt Inputs'!$E$2),MONTH('Debt Inputs'!$E$2)+56,1))</f>
        <v/>
      </c>
      <c r="B5692" s="18">
        <f>IF('Debt Inputs'!A92="","",'Debt Inputs'!A92)</f>
        <v/>
      </c>
      <c r="C5692" s="19">
        <f>IF(B5692="","",IFERROR(VLOOKUP(B5692,'Debt Inputs'!$A$6:$M$105,2,FALSE),""))</f>
        <v/>
      </c>
      <c r="D5692" s="48">
        <f>IF(B5692="","",K5592)</f>
        <v/>
      </c>
      <c r="E5692" s="21">
        <f>IF(B5692="","",IFERROR(VLOOKUP(B5692,'Debt Inputs'!$A$6:$M$105,5,FALSE),0))</f>
        <v/>
      </c>
      <c r="F5692" s="48">
        <f>IF(D5692="","",IFERROR(D5692*E5692/12,0))</f>
        <v/>
      </c>
      <c r="G5692" s="48">
        <f>IF(D5692="","",MIN(IFERROR(VLOOKUP(B5692,'Debt Inputs'!$A$6:$M$105,7,FALSE),0),D5692+F5692))</f>
        <v/>
      </c>
      <c r="H5692" s="48">
        <f>IF(D5692="","",IF(L5692=1,MAX(0,'Debt Inputs'!$B$2-SUM($G$5606:$G$5705)),0))</f>
        <v/>
      </c>
      <c r="I5692" s="48">
        <f>IF(D5692="","",MIN(D5692+F5692,G5692+H5692))</f>
        <v/>
      </c>
      <c r="J5692" s="48">
        <f>IF(D5692="","",MIN(D5692,MAX(0,I5692-F5692)))</f>
        <v/>
      </c>
      <c r="K5692" s="48">
        <f>IF(D5692="","",MAX(0,D5692+F5692-I5692))</f>
        <v/>
      </c>
      <c r="L5692" s="18">
        <f>IF(D5692="","",IF(D5692&lt;=0,"",1+COUNTIFS($D$5606:$D$5705,"&gt;0",$E$5606:$E$5705,"&gt;"&amp;E5692)))</f>
        <v/>
      </c>
      <c r="M5692" s="18">
        <f>IF(D5692="","",IF(AND(K5692&gt;0,L5692=1),"Yes","No"))</f>
        <v/>
      </c>
      <c r="N5692" s="48">
        <f>IF(D5692="","",N5592+F5692)</f>
        <v/>
      </c>
      <c r="O5692" s="47">
        <f>IF(D5692="","",IF(AND(K5692=0,K5592&gt;0),C5692,""))</f>
        <v/>
      </c>
    </row>
    <row r="5693">
      <c r="A5693" s="49">
        <f>IF(B5693="","",DATE(YEAR('Debt Inputs'!$E$2),MONTH('Debt Inputs'!$E$2)+56,1))</f>
        <v/>
      </c>
      <c r="B5693" s="23">
        <f>IF('Debt Inputs'!A93="","",'Debt Inputs'!A93)</f>
        <v/>
      </c>
      <c r="C5693" s="24">
        <f>IF(B5693="","",IFERROR(VLOOKUP(B5693,'Debt Inputs'!$A$6:$M$105,2,FALSE),""))</f>
        <v/>
      </c>
      <c r="D5693" s="50">
        <f>IF(B5693="","",K5593)</f>
        <v/>
      </c>
      <c r="E5693" s="26">
        <f>IF(B5693="","",IFERROR(VLOOKUP(B5693,'Debt Inputs'!$A$6:$M$105,5,FALSE),0))</f>
        <v/>
      </c>
      <c r="F5693" s="50">
        <f>IF(D5693="","",IFERROR(D5693*E5693/12,0))</f>
        <v/>
      </c>
      <c r="G5693" s="50">
        <f>IF(D5693="","",MIN(IFERROR(VLOOKUP(B5693,'Debt Inputs'!$A$6:$M$105,7,FALSE),0),D5693+F5693))</f>
        <v/>
      </c>
      <c r="H5693" s="50">
        <f>IF(D5693="","",IF(L5693=1,MAX(0,'Debt Inputs'!$B$2-SUM($G$5606:$G$5705)),0))</f>
        <v/>
      </c>
      <c r="I5693" s="50">
        <f>IF(D5693="","",MIN(D5693+F5693,G5693+H5693))</f>
        <v/>
      </c>
      <c r="J5693" s="50">
        <f>IF(D5693="","",MIN(D5693,MAX(0,I5693-F5693)))</f>
        <v/>
      </c>
      <c r="K5693" s="50">
        <f>IF(D5693="","",MAX(0,D5693+F5693-I5693))</f>
        <v/>
      </c>
      <c r="L5693" s="23">
        <f>IF(D5693="","",IF(D5693&lt;=0,"",1+COUNTIFS($D$5606:$D$5705,"&gt;0",$E$5606:$E$5705,"&gt;"&amp;E5693)))</f>
        <v/>
      </c>
      <c r="M5693" s="23">
        <f>IF(D5693="","",IF(AND(K5693&gt;0,L5693=1),"Yes","No"))</f>
        <v/>
      </c>
      <c r="N5693" s="50">
        <f>IF(D5693="","",N5593+F5693)</f>
        <v/>
      </c>
      <c r="O5693" s="49">
        <f>IF(D5693="","",IF(AND(K5693=0,K5593&gt;0),C5693,""))</f>
        <v/>
      </c>
    </row>
    <row r="5694">
      <c r="A5694" s="47">
        <f>IF(B5694="","",DATE(YEAR('Debt Inputs'!$E$2),MONTH('Debt Inputs'!$E$2)+56,1))</f>
        <v/>
      </c>
      <c r="B5694" s="18">
        <f>IF('Debt Inputs'!A94="","",'Debt Inputs'!A94)</f>
        <v/>
      </c>
      <c r="C5694" s="19">
        <f>IF(B5694="","",IFERROR(VLOOKUP(B5694,'Debt Inputs'!$A$6:$M$105,2,FALSE),""))</f>
        <v/>
      </c>
      <c r="D5694" s="48">
        <f>IF(B5694="","",K5594)</f>
        <v/>
      </c>
      <c r="E5694" s="21">
        <f>IF(B5694="","",IFERROR(VLOOKUP(B5694,'Debt Inputs'!$A$6:$M$105,5,FALSE),0))</f>
        <v/>
      </c>
      <c r="F5694" s="48">
        <f>IF(D5694="","",IFERROR(D5694*E5694/12,0))</f>
        <v/>
      </c>
      <c r="G5694" s="48">
        <f>IF(D5694="","",MIN(IFERROR(VLOOKUP(B5694,'Debt Inputs'!$A$6:$M$105,7,FALSE),0),D5694+F5694))</f>
        <v/>
      </c>
      <c r="H5694" s="48">
        <f>IF(D5694="","",IF(L5694=1,MAX(0,'Debt Inputs'!$B$2-SUM($G$5606:$G$5705)),0))</f>
        <v/>
      </c>
      <c r="I5694" s="48">
        <f>IF(D5694="","",MIN(D5694+F5694,G5694+H5694))</f>
        <v/>
      </c>
      <c r="J5694" s="48">
        <f>IF(D5694="","",MIN(D5694,MAX(0,I5694-F5694)))</f>
        <v/>
      </c>
      <c r="K5694" s="48">
        <f>IF(D5694="","",MAX(0,D5694+F5694-I5694))</f>
        <v/>
      </c>
      <c r="L5694" s="18">
        <f>IF(D5694="","",IF(D5694&lt;=0,"",1+COUNTIFS($D$5606:$D$5705,"&gt;0",$E$5606:$E$5705,"&gt;"&amp;E5694)))</f>
        <v/>
      </c>
      <c r="M5694" s="18">
        <f>IF(D5694="","",IF(AND(K5694&gt;0,L5694=1),"Yes","No"))</f>
        <v/>
      </c>
      <c r="N5694" s="48">
        <f>IF(D5694="","",N5594+F5694)</f>
        <v/>
      </c>
      <c r="O5694" s="47">
        <f>IF(D5694="","",IF(AND(K5694=0,K5594&gt;0),C5694,""))</f>
        <v/>
      </c>
    </row>
    <row r="5695">
      <c r="A5695" s="49">
        <f>IF(B5695="","",DATE(YEAR('Debt Inputs'!$E$2),MONTH('Debt Inputs'!$E$2)+56,1))</f>
        <v/>
      </c>
      <c r="B5695" s="23">
        <f>IF('Debt Inputs'!A95="","",'Debt Inputs'!A95)</f>
        <v/>
      </c>
      <c r="C5695" s="24">
        <f>IF(B5695="","",IFERROR(VLOOKUP(B5695,'Debt Inputs'!$A$6:$M$105,2,FALSE),""))</f>
        <v/>
      </c>
      <c r="D5695" s="50">
        <f>IF(B5695="","",K5595)</f>
        <v/>
      </c>
      <c r="E5695" s="26">
        <f>IF(B5695="","",IFERROR(VLOOKUP(B5695,'Debt Inputs'!$A$6:$M$105,5,FALSE),0))</f>
        <v/>
      </c>
      <c r="F5695" s="50">
        <f>IF(D5695="","",IFERROR(D5695*E5695/12,0))</f>
        <v/>
      </c>
      <c r="G5695" s="50">
        <f>IF(D5695="","",MIN(IFERROR(VLOOKUP(B5695,'Debt Inputs'!$A$6:$M$105,7,FALSE),0),D5695+F5695))</f>
        <v/>
      </c>
      <c r="H5695" s="50">
        <f>IF(D5695="","",IF(L5695=1,MAX(0,'Debt Inputs'!$B$2-SUM($G$5606:$G$5705)),0))</f>
        <v/>
      </c>
      <c r="I5695" s="50">
        <f>IF(D5695="","",MIN(D5695+F5695,G5695+H5695))</f>
        <v/>
      </c>
      <c r="J5695" s="50">
        <f>IF(D5695="","",MIN(D5695,MAX(0,I5695-F5695)))</f>
        <v/>
      </c>
      <c r="K5695" s="50">
        <f>IF(D5695="","",MAX(0,D5695+F5695-I5695))</f>
        <v/>
      </c>
      <c r="L5695" s="23">
        <f>IF(D5695="","",IF(D5695&lt;=0,"",1+COUNTIFS($D$5606:$D$5705,"&gt;0",$E$5606:$E$5705,"&gt;"&amp;E5695)))</f>
        <v/>
      </c>
      <c r="M5695" s="23">
        <f>IF(D5695="","",IF(AND(K5695&gt;0,L5695=1),"Yes","No"))</f>
        <v/>
      </c>
      <c r="N5695" s="50">
        <f>IF(D5695="","",N5595+F5695)</f>
        <v/>
      </c>
      <c r="O5695" s="49">
        <f>IF(D5695="","",IF(AND(K5695=0,K5595&gt;0),C5695,""))</f>
        <v/>
      </c>
    </row>
    <row r="5696">
      <c r="A5696" s="47">
        <f>IF(B5696="","",DATE(YEAR('Debt Inputs'!$E$2),MONTH('Debt Inputs'!$E$2)+56,1))</f>
        <v/>
      </c>
      <c r="B5696" s="18">
        <f>IF('Debt Inputs'!A96="","",'Debt Inputs'!A96)</f>
        <v/>
      </c>
      <c r="C5696" s="19">
        <f>IF(B5696="","",IFERROR(VLOOKUP(B5696,'Debt Inputs'!$A$6:$M$105,2,FALSE),""))</f>
        <v/>
      </c>
      <c r="D5696" s="48">
        <f>IF(B5696="","",K5596)</f>
        <v/>
      </c>
      <c r="E5696" s="21">
        <f>IF(B5696="","",IFERROR(VLOOKUP(B5696,'Debt Inputs'!$A$6:$M$105,5,FALSE),0))</f>
        <v/>
      </c>
      <c r="F5696" s="48">
        <f>IF(D5696="","",IFERROR(D5696*E5696/12,0))</f>
        <v/>
      </c>
      <c r="G5696" s="48">
        <f>IF(D5696="","",MIN(IFERROR(VLOOKUP(B5696,'Debt Inputs'!$A$6:$M$105,7,FALSE),0),D5696+F5696))</f>
        <v/>
      </c>
      <c r="H5696" s="48">
        <f>IF(D5696="","",IF(L5696=1,MAX(0,'Debt Inputs'!$B$2-SUM($G$5606:$G$5705)),0))</f>
        <v/>
      </c>
      <c r="I5696" s="48">
        <f>IF(D5696="","",MIN(D5696+F5696,G5696+H5696))</f>
        <v/>
      </c>
      <c r="J5696" s="48">
        <f>IF(D5696="","",MIN(D5696,MAX(0,I5696-F5696)))</f>
        <v/>
      </c>
      <c r="K5696" s="48">
        <f>IF(D5696="","",MAX(0,D5696+F5696-I5696))</f>
        <v/>
      </c>
      <c r="L5696" s="18">
        <f>IF(D5696="","",IF(D5696&lt;=0,"",1+COUNTIFS($D$5606:$D$5705,"&gt;0",$E$5606:$E$5705,"&gt;"&amp;E5696)))</f>
        <v/>
      </c>
      <c r="M5696" s="18">
        <f>IF(D5696="","",IF(AND(K5696&gt;0,L5696=1),"Yes","No"))</f>
        <v/>
      </c>
      <c r="N5696" s="48">
        <f>IF(D5696="","",N5596+F5696)</f>
        <v/>
      </c>
      <c r="O5696" s="47">
        <f>IF(D5696="","",IF(AND(K5696=0,K5596&gt;0),C5696,""))</f>
        <v/>
      </c>
    </row>
    <row r="5697">
      <c r="A5697" s="49">
        <f>IF(B5697="","",DATE(YEAR('Debt Inputs'!$E$2),MONTH('Debt Inputs'!$E$2)+56,1))</f>
        <v/>
      </c>
      <c r="B5697" s="23">
        <f>IF('Debt Inputs'!A97="","",'Debt Inputs'!A97)</f>
        <v/>
      </c>
      <c r="C5697" s="24">
        <f>IF(B5697="","",IFERROR(VLOOKUP(B5697,'Debt Inputs'!$A$6:$M$105,2,FALSE),""))</f>
        <v/>
      </c>
      <c r="D5697" s="50">
        <f>IF(B5697="","",K5597)</f>
        <v/>
      </c>
      <c r="E5697" s="26">
        <f>IF(B5697="","",IFERROR(VLOOKUP(B5697,'Debt Inputs'!$A$6:$M$105,5,FALSE),0))</f>
        <v/>
      </c>
      <c r="F5697" s="50">
        <f>IF(D5697="","",IFERROR(D5697*E5697/12,0))</f>
        <v/>
      </c>
      <c r="G5697" s="50">
        <f>IF(D5697="","",MIN(IFERROR(VLOOKUP(B5697,'Debt Inputs'!$A$6:$M$105,7,FALSE),0),D5697+F5697))</f>
        <v/>
      </c>
      <c r="H5697" s="50">
        <f>IF(D5697="","",IF(L5697=1,MAX(0,'Debt Inputs'!$B$2-SUM($G$5606:$G$5705)),0))</f>
        <v/>
      </c>
      <c r="I5697" s="50">
        <f>IF(D5697="","",MIN(D5697+F5697,G5697+H5697))</f>
        <v/>
      </c>
      <c r="J5697" s="50">
        <f>IF(D5697="","",MIN(D5697,MAX(0,I5697-F5697)))</f>
        <v/>
      </c>
      <c r="K5697" s="50">
        <f>IF(D5697="","",MAX(0,D5697+F5697-I5697))</f>
        <v/>
      </c>
      <c r="L5697" s="23">
        <f>IF(D5697="","",IF(D5697&lt;=0,"",1+COUNTIFS($D$5606:$D$5705,"&gt;0",$E$5606:$E$5705,"&gt;"&amp;E5697)))</f>
        <v/>
      </c>
      <c r="M5697" s="23">
        <f>IF(D5697="","",IF(AND(K5697&gt;0,L5697=1),"Yes","No"))</f>
        <v/>
      </c>
      <c r="N5697" s="50">
        <f>IF(D5697="","",N5597+F5697)</f>
        <v/>
      </c>
      <c r="O5697" s="49">
        <f>IF(D5697="","",IF(AND(K5697=0,K5597&gt;0),C5697,""))</f>
        <v/>
      </c>
    </row>
    <row r="5698">
      <c r="A5698" s="47">
        <f>IF(B5698="","",DATE(YEAR('Debt Inputs'!$E$2),MONTH('Debt Inputs'!$E$2)+56,1))</f>
        <v/>
      </c>
      <c r="B5698" s="18">
        <f>IF('Debt Inputs'!A98="","",'Debt Inputs'!A98)</f>
        <v/>
      </c>
      <c r="C5698" s="19">
        <f>IF(B5698="","",IFERROR(VLOOKUP(B5698,'Debt Inputs'!$A$6:$M$105,2,FALSE),""))</f>
        <v/>
      </c>
      <c r="D5698" s="48">
        <f>IF(B5698="","",K5598)</f>
        <v/>
      </c>
      <c r="E5698" s="21">
        <f>IF(B5698="","",IFERROR(VLOOKUP(B5698,'Debt Inputs'!$A$6:$M$105,5,FALSE),0))</f>
        <v/>
      </c>
      <c r="F5698" s="48">
        <f>IF(D5698="","",IFERROR(D5698*E5698/12,0))</f>
        <v/>
      </c>
      <c r="G5698" s="48">
        <f>IF(D5698="","",MIN(IFERROR(VLOOKUP(B5698,'Debt Inputs'!$A$6:$M$105,7,FALSE),0),D5698+F5698))</f>
        <v/>
      </c>
      <c r="H5698" s="48">
        <f>IF(D5698="","",IF(L5698=1,MAX(0,'Debt Inputs'!$B$2-SUM($G$5606:$G$5705)),0))</f>
        <v/>
      </c>
      <c r="I5698" s="48">
        <f>IF(D5698="","",MIN(D5698+F5698,G5698+H5698))</f>
        <v/>
      </c>
      <c r="J5698" s="48">
        <f>IF(D5698="","",MIN(D5698,MAX(0,I5698-F5698)))</f>
        <v/>
      </c>
      <c r="K5698" s="48">
        <f>IF(D5698="","",MAX(0,D5698+F5698-I5698))</f>
        <v/>
      </c>
      <c r="L5698" s="18">
        <f>IF(D5698="","",IF(D5698&lt;=0,"",1+COUNTIFS($D$5606:$D$5705,"&gt;0",$E$5606:$E$5705,"&gt;"&amp;E5698)))</f>
        <v/>
      </c>
      <c r="M5698" s="18">
        <f>IF(D5698="","",IF(AND(K5698&gt;0,L5698=1),"Yes","No"))</f>
        <v/>
      </c>
      <c r="N5698" s="48">
        <f>IF(D5698="","",N5598+F5698)</f>
        <v/>
      </c>
      <c r="O5698" s="47">
        <f>IF(D5698="","",IF(AND(K5698=0,K5598&gt;0),C5698,""))</f>
        <v/>
      </c>
    </row>
    <row r="5699">
      <c r="A5699" s="49">
        <f>IF(B5699="","",DATE(YEAR('Debt Inputs'!$E$2),MONTH('Debt Inputs'!$E$2)+56,1))</f>
        <v/>
      </c>
      <c r="B5699" s="23">
        <f>IF('Debt Inputs'!A99="","",'Debt Inputs'!A99)</f>
        <v/>
      </c>
      <c r="C5699" s="24">
        <f>IF(B5699="","",IFERROR(VLOOKUP(B5699,'Debt Inputs'!$A$6:$M$105,2,FALSE),""))</f>
        <v/>
      </c>
      <c r="D5699" s="50">
        <f>IF(B5699="","",K5599)</f>
        <v/>
      </c>
      <c r="E5699" s="26">
        <f>IF(B5699="","",IFERROR(VLOOKUP(B5699,'Debt Inputs'!$A$6:$M$105,5,FALSE),0))</f>
        <v/>
      </c>
      <c r="F5699" s="50">
        <f>IF(D5699="","",IFERROR(D5699*E5699/12,0))</f>
        <v/>
      </c>
      <c r="G5699" s="50">
        <f>IF(D5699="","",MIN(IFERROR(VLOOKUP(B5699,'Debt Inputs'!$A$6:$M$105,7,FALSE),0),D5699+F5699))</f>
        <v/>
      </c>
      <c r="H5699" s="50">
        <f>IF(D5699="","",IF(L5699=1,MAX(0,'Debt Inputs'!$B$2-SUM($G$5606:$G$5705)),0))</f>
        <v/>
      </c>
      <c r="I5699" s="50">
        <f>IF(D5699="","",MIN(D5699+F5699,G5699+H5699))</f>
        <v/>
      </c>
      <c r="J5699" s="50">
        <f>IF(D5699="","",MIN(D5699,MAX(0,I5699-F5699)))</f>
        <v/>
      </c>
      <c r="K5699" s="50">
        <f>IF(D5699="","",MAX(0,D5699+F5699-I5699))</f>
        <v/>
      </c>
      <c r="L5699" s="23">
        <f>IF(D5699="","",IF(D5699&lt;=0,"",1+COUNTIFS($D$5606:$D$5705,"&gt;0",$E$5606:$E$5705,"&gt;"&amp;E5699)))</f>
        <v/>
      </c>
      <c r="M5699" s="23">
        <f>IF(D5699="","",IF(AND(K5699&gt;0,L5699=1),"Yes","No"))</f>
        <v/>
      </c>
      <c r="N5699" s="50">
        <f>IF(D5699="","",N5599+F5699)</f>
        <v/>
      </c>
      <c r="O5699" s="49">
        <f>IF(D5699="","",IF(AND(K5699=0,K5599&gt;0),C5699,""))</f>
        <v/>
      </c>
    </row>
    <row r="5700">
      <c r="A5700" s="47">
        <f>IF(B5700="","",DATE(YEAR('Debt Inputs'!$E$2),MONTH('Debt Inputs'!$E$2)+56,1))</f>
        <v/>
      </c>
      <c r="B5700" s="18">
        <f>IF('Debt Inputs'!A100="","",'Debt Inputs'!A100)</f>
        <v/>
      </c>
      <c r="C5700" s="19">
        <f>IF(B5700="","",IFERROR(VLOOKUP(B5700,'Debt Inputs'!$A$6:$M$105,2,FALSE),""))</f>
        <v/>
      </c>
      <c r="D5700" s="48">
        <f>IF(B5700="","",K5600)</f>
        <v/>
      </c>
      <c r="E5700" s="21">
        <f>IF(B5700="","",IFERROR(VLOOKUP(B5700,'Debt Inputs'!$A$6:$M$105,5,FALSE),0))</f>
        <v/>
      </c>
      <c r="F5700" s="48">
        <f>IF(D5700="","",IFERROR(D5700*E5700/12,0))</f>
        <v/>
      </c>
      <c r="G5700" s="48">
        <f>IF(D5700="","",MIN(IFERROR(VLOOKUP(B5700,'Debt Inputs'!$A$6:$M$105,7,FALSE),0),D5700+F5700))</f>
        <v/>
      </c>
      <c r="H5700" s="48">
        <f>IF(D5700="","",IF(L5700=1,MAX(0,'Debt Inputs'!$B$2-SUM($G$5606:$G$5705)),0))</f>
        <v/>
      </c>
      <c r="I5700" s="48">
        <f>IF(D5700="","",MIN(D5700+F5700,G5700+H5700))</f>
        <v/>
      </c>
      <c r="J5700" s="48">
        <f>IF(D5700="","",MIN(D5700,MAX(0,I5700-F5700)))</f>
        <v/>
      </c>
      <c r="K5700" s="48">
        <f>IF(D5700="","",MAX(0,D5700+F5700-I5700))</f>
        <v/>
      </c>
      <c r="L5700" s="18">
        <f>IF(D5700="","",IF(D5700&lt;=0,"",1+COUNTIFS($D$5606:$D$5705,"&gt;0",$E$5606:$E$5705,"&gt;"&amp;E5700)))</f>
        <v/>
      </c>
      <c r="M5700" s="18">
        <f>IF(D5700="","",IF(AND(K5700&gt;0,L5700=1),"Yes","No"))</f>
        <v/>
      </c>
      <c r="N5700" s="48">
        <f>IF(D5700="","",N5600+F5700)</f>
        <v/>
      </c>
      <c r="O5700" s="47">
        <f>IF(D5700="","",IF(AND(K5700=0,K5600&gt;0),C5700,""))</f>
        <v/>
      </c>
    </row>
    <row r="5701">
      <c r="A5701" s="49">
        <f>IF(B5701="","",DATE(YEAR('Debt Inputs'!$E$2),MONTH('Debt Inputs'!$E$2)+56,1))</f>
        <v/>
      </c>
      <c r="B5701" s="23">
        <f>IF('Debt Inputs'!A101="","",'Debt Inputs'!A101)</f>
        <v/>
      </c>
      <c r="C5701" s="24">
        <f>IF(B5701="","",IFERROR(VLOOKUP(B5701,'Debt Inputs'!$A$6:$M$105,2,FALSE),""))</f>
        <v/>
      </c>
      <c r="D5701" s="50">
        <f>IF(B5701="","",K5601)</f>
        <v/>
      </c>
      <c r="E5701" s="26">
        <f>IF(B5701="","",IFERROR(VLOOKUP(B5701,'Debt Inputs'!$A$6:$M$105,5,FALSE),0))</f>
        <v/>
      </c>
      <c r="F5701" s="50">
        <f>IF(D5701="","",IFERROR(D5701*E5701/12,0))</f>
        <v/>
      </c>
      <c r="G5701" s="50">
        <f>IF(D5701="","",MIN(IFERROR(VLOOKUP(B5701,'Debt Inputs'!$A$6:$M$105,7,FALSE),0),D5701+F5701))</f>
        <v/>
      </c>
      <c r="H5701" s="50">
        <f>IF(D5701="","",IF(L5701=1,MAX(0,'Debt Inputs'!$B$2-SUM($G$5606:$G$5705)),0))</f>
        <v/>
      </c>
      <c r="I5701" s="50">
        <f>IF(D5701="","",MIN(D5701+F5701,G5701+H5701))</f>
        <v/>
      </c>
      <c r="J5701" s="50">
        <f>IF(D5701="","",MIN(D5701,MAX(0,I5701-F5701)))</f>
        <v/>
      </c>
      <c r="K5701" s="50">
        <f>IF(D5701="","",MAX(0,D5701+F5701-I5701))</f>
        <v/>
      </c>
      <c r="L5701" s="23">
        <f>IF(D5701="","",IF(D5701&lt;=0,"",1+COUNTIFS($D$5606:$D$5705,"&gt;0",$E$5606:$E$5705,"&gt;"&amp;E5701)))</f>
        <v/>
      </c>
      <c r="M5701" s="23">
        <f>IF(D5701="","",IF(AND(K5701&gt;0,L5701=1),"Yes","No"))</f>
        <v/>
      </c>
      <c r="N5701" s="50">
        <f>IF(D5701="","",N5601+F5701)</f>
        <v/>
      </c>
      <c r="O5701" s="49">
        <f>IF(D5701="","",IF(AND(K5701=0,K5601&gt;0),C5701,""))</f>
        <v/>
      </c>
    </row>
    <row r="5702">
      <c r="A5702" s="47">
        <f>IF(B5702="","",DATE(YEAR('Debt Inputs'!$E$2),MONTH('Debt Inputs'!$E$2)+56,1))</f>
        <v/>
      </c>
      <c r="B5702" s="18">
        <f>IF('Debt Inputs'!A102="","",'Debt Inputs'!A102)</f>
        <v/>
      </c>
      <c r="C5702" s="19">
        <f>IF(B5702="","",IFERROR(VLOOKUP(B5702,'Debt Inputs'!$A$6:$M$105,2,FALSE),""))</f>
        <v/>
      </c>
      <c r="D5702" s="48">
        <f>IF(B5702="","",K5602)</f>
        <v/>
      </c>
      <c r="E5702" s="21">
        <f>IF(B5702="","",IFERROR(VLOOKUP(B5702,'Debt Inputs'!$A$6:$M$105,5,FALSE),0))</f>
        <v/>
      </c>
      <c r="F5702" s="48">
        <f>IF(D5702="","",IFERROR(D5702*E5702/12,0))</f>
        <v/>
      </c>
      <c r="G5702" s="48">
        <f>IF(D5702="","",MIN(IFERROR(VLOOKUP(B5702,'Debt Inputs'!$A$6:$M$105,7,FALSE),0),D5702+F5702))</f>
        <v/>
      </c>
      <c r="H5702" s="48">
        <f>IF(D5702="","",IF(L5702=1,MAX(0,'Debt Inputs'!$B$2-SUM($G$5606:$G$5705)),0))</f>
        <v/>
      </c>
      <c r="I5702" s="48">
        <f>IF(D5702="","",MIN(D5702+F5702,G5702+H5702))</f>
        <v/>
      </c>
      <c r="J5702" s="48">
        <f>IF(D5702="","",MIN(D5702,MAX(0,I5702-F5702)))</f>
        <v/>
      </c>
      <c r="K5702" s="48">
        <f>IF(D5702="","",MAX(0,D5702+F5702-I5702))</f>
        <v/>
      </c>
      <c r="L5702" s="18">
        <f>IF(D5702="","",IF(D5702&lt;=0,"",1+COUNTIFS($D$5606:$D$5705,"&gt;0",$E$5606:$E$5705,"&gt;"&amp;E5702)))</f>
        <v/>
      </c>
      <c r="M5702" s="18">
        <f>IF(D5702="","",IF(AND(K5702&gt;0,L5702=1),"Yes","No"))</f>
        <v/>
      </c>
      <c r="N5702" s="48">
        <f>IF(D5702="","",N5602+F5702)</f>
        <v/>
      </c>
      <c r="O5702" s="47">
        <f>IF(D5702="","",IF(AND(K5702=0,K5602&gt;0),C5702,""))</f>
        <v/>
      </c>
    </row>
    <row r="5703">
      <c r="A5703" s="49">
        <f>IF(B5703="","",DATE(YEAR('Debt Inputs'!$E$2),MONTH('Debt Inputs'!$E$2)+56,1))</f>
        <v/>
      </c>
      <c r="B5703" s="23">
        <f>IF('Debt Inputs'!A103="","",'Debt Inputs'!A103)</f>
        <v/>
      </c>
      <c r="C5703" s="24">
        <f>IF(B5703="","",IFERROR(VLOOKUP(B5703,'Debt Inputs'!$A$6:$M$105,2,FALSE),""))</f>
        <v/>
      </c>
      <c r="D5703" s="50">
        <f>IF(B5703="","",K5603)</f>
        <v/>
      </c>
      <c r="E5703" s="26">
        <f>IF(B5703="","",IFERROR(VLOOKUP(B5703,'Debt Inputs'!$A$6:$M$105,5,FALSE),0))</f>
        <v/>
      </c>
      <c r="F5703" s="50">
        <f>IF(D5703="","",IFERROR(D5703*E5703/12,0))</f>
        <v/>
      </c>
      <c r="G5703" s="50">
        <f>IF(D5703="","",MIN(IFERROR(VLOOKUP(B5703,'Debt Inputs'!$A$6:$M$105,7,FALSE),0),D5703+F5703))</f>
        <v/>
      </c>
      <c r="H5703" s="50">
        <f>IF(D5703="","",IF(L5703=1,MAX(0,'Debt Inputs'!$B$2-SUM($G$5606:$G$5705)),0))</f>
        <v/>
      </c>
      <c r="I5703" s="50">
        <f>IF(D5703="","",MIN(D5703+F5703,G5703+H5703))</f>
        <v/>
      </c>
      <c r="J5703" s="50">
        <f>IF(D5703="","",MIN(D5703,MAX(0,I5703-F5703)))</f>
        <v/>
      </c>
      <c r="K5703" s="50">
        <f>IF(D5703="","",MAX(0,D5703+F5703-I5703))</f>
        <v/>
      </c>
      <c r="L5703" s="23">
        <f>IF(D5703="","",IF(D5703&lt;=0,"",1+COUNTIFS($D$5606:$D$5705,"&gt;0",$E$5606:$E$5705,"&gt;"&amp;E5703)))</f>
        <v/>
      </c>
      <c r="M5703" s="23">
        <f>IF(D5703="","",IF(AND(K5703&gt;0,L5703=1),"Yes","No"))</f>
        <v/>
      </c>
      <c r="N5703" s="50">
        <f>IF(D5703="","",N5603+F5703)</f>
        <v/>
      </c>
      <c r="O5703" s="49">
        <f>IF(D5703="","",IF(AND(K5703=0,K5603&gt;0),C5703,""))</f>
        <v/>
      </c>
    </row>
    <row r="5704">
      <c r="A5704" s="47">
        <f>IF(B5704="","",DATE(YEAR('Debt Inputs'!$E$2),MONTH('Debt Inputs'!$E$2)+56,1))</f>
        <v/>
      </c>
      <c r="B5704" s="18">
        <f>IF('Debt Inputs'!A104="","",'Debt Inputs'!A104)</f>
        <v/>
      </c>
      <c r="C5704" s="19">
        <f>IF(B5704="","",IFERROR(VLOOKUP(B5704,'Debt Inputs'!$A$6:$M$105,2,FALSE),""))</f>
        <v/>
      </c>
      <c r="D5704" s="48">
        <f>IF(B5704="","",K5604)</f>
        <v/>
      </c>
      <c r="E5704" s="21">
        <f>IF(B5704="","",IFERROR(VLOOKUP(B5704,'Debt Inputs'!$A$6:$M$105,5,FALSE),0))</f>
        <v/>
      </c>
      <c r="F5704" s="48">
        <f>IF(D5704="","",IFERROR(D5704*E5704/12,0))</f>
        <v/>
      </c>
      <c r="G5704" s="48">
        <f>IF(D5704="","",MIN(IFERROR(VLOOKUP(B5704,'Debt Inputs'!$A$6:$M$105,7,FALSE),0),D5704+F5704))</f>
        <v/>
      </c>
      <c r="H5704" s="48">
        <f>IF(D5704="","",IF(L5704=1,MAX(0,'Debt Inputs'!$B$2-SUM($G$5606:$G$5705)),0))</f>
        <v/>
      </c>
      <c r="I5704" s="48">
        <f>IF(D5704="","",MIN(D5704+F5704,G5704+H5704))</f>
        <v/>
      </c>
      <c r="J5704" s="48">
        <f>IF(D5704="","",MIN(D5704,MAX(0,I5704-F5704)))</f>
        <v/>
      </c>
      <c r="K5704" s="48">
        <f>IF(D5704="","",MAX(0,D5704+F5704-I5704))</f>
        <v/>
      </c>
      <c r="L5704" s="18">
        <f>IF(D5704="","",IF(D5704&lt;=0,"",1+COUNTIFS($D$5606:$D$5705,"&gt;0",$E$5606:$E$5705,"&gt;"&amp;E5704)))</f>
        <v/>
      </c>
      <c r="M5704" s="18">
        <f>IF(D5704="","",IF(AND(K5704&gt;0,L5704=1),"Yes","No"))</f>
        <v/>
      </c>
      <c r="N5704" s="48">
        <f>IF(D5704="","",N5604+F5704)</f>
        <v/>
      </c>
      <c r="O5704" s="47">
        <f>IF(D5704="","",IF(AND(K5704=0,K5604&gt;0),C5704,""))</f>
        <v/>
      </c>
    </row>
    <row r="5705">
      <c r="A5705" s="49">
        <f>IF(B5705="","",DATE(YEAR('Debt Inputs'!$E$2),MONTH('Debt Inputs'!$E$2)+56,1))</f>
        <v/>
      </c>
      <c r="B5705" s="23">
        <f>IF('Debt Inputs'!A105="","",'Debt Inputs'!A105)</f>
        <v/>
      </c>
      <c r="C5705" s="24">
        <f>IF(B5705="","",IFERROR(VLOOKUP(B5705,'Debt Inputs'!$A$6:$M$105,2,FALSE),""))</f>
        <v/>
      </c>
      <c r="D5705" s="50">
        <f>IF(B5705="","",K5605)</f>
        <v/>
      </c>
      <c r="E5705" s="26">
        <f>IF(B5705="","",IFERROR(VLOOKUP(B5705,'Debt Inputs'!$A$6:$M$105,5,FALSE),0))</f>
        <v/>
      </c>
      <c r="F5705" s="50">
        <f>IF(D5705="","",IFERROR(D5705*E5705/12,0))</f>
        <v/>
      </c>
      <c r="G5705" s="50">
        <f>IF(D5705="","",MIN(IFERROR(VLOOKUP(B5705,'Debt Inputs'!$A$6:$M$105,7,FALSE),0),D5705+F5705))</f>
        <v/>
      </c>
      <c r="H5705" s="50">
        <f>IF(D5705="","",IF(L5705=1,MAX(0,'Debt Inputs'!$B$2-SUM($G$5606:$G$5705)),0))</f>
        <v/>
      </c>
      <c r="I5705" s="50">
        <f>IF(D5705="","",MIN(D5705+F5705,G5705+H5705))</f>
        <v/>
      </c>
      <c r="J5705" s="50">
        <f>IF(D5705="","",MIN(D5705,MAX(0,I5705-F5705)))</f>
        <v/>
      </c>
      <c r="K5705" s="50">
        <f>IF(D5705="","",MAX(0,D5705+F5705-I5705))</f>
        <v/>
      </c>
      <c r="L5705" s="23">
        <f>IF(D5705="","",IF(D5705&lt;=0,"",1+COUNTIFS($D$5606:$D$5705,"&gt;0",$E$5606:$E$5705,"&gt;"&amp;E5705)))</f>
        <v/>
      </c>
      <c r="M5705" s="23">
        <f>IF(D5705="","",IF(AND(K5705&gt;0,L5705=1),"Yes","No"))</f>
        <v/>
      </c>
      <c r="N5705" s="50">
        <f>IF(D5705="","",N5605+F5705)</f>
        <v/>
      </c>
      <c r="O5705" s="49">
        <f>IF(D5705="","",IF(AND(K5705=0,K5605&gt;0),C5705,""))</f>
        <v/>
      </c>
    </row>
    <row r="5706">
      <c r="A5706" s="47">
        <f>IF(B5706="","",DATE(YEAR('Debt Inputs'!$E$2),MONTH('Debt Inputs'!$E$2)+57,1))</f>
        <v/>
      </c>
      <c r="B5706" s="18">
        <f>IF('Debt Inputs'!A6="","",'Debt Inputs'!A6)</f>
        <v/>
      </c>
      <c r="C5706" s="19">
        <f>IF(B5706="","",IFERROR(VLOOKUP(B5706,'Debt Inputs'!$A$6:$M$105,2,FALSE),""))</f>
        <v/>
      </c>
      <c r="D5706" s="48">
        <f>IF(B5706="","",K5606)</f>
        <v/>
      </c>
      <c r="E5706" s="21">
        <f>IF(B5706="","",IFERROR(VLOOKUP(B5706,'Debt Inputs'!$A$6:$M$105,5,FALSE),0))</f>
        <v/>
      </c>
      <c r="F5706" s="48">
        <f>IF(D5706="","",IFERROR(D5706*E5706/12,0))</f>
        <v/>
      </c>
      <c r="G5706" s="48">
        <f>IF(D5706="","",MIN(IFERROR(VLOOKUP(B5706,'Debt Inputs'!$A$6:$M$105,7,FALSE),0),D5706+F5706))</f>
        <v/>
      </c>
      <c r="H5706" s="48">
        <f>IF(D5706="","",IF(L5706=1,MAX(0,'Debt Inputs'!$B$2-SUM($G$5706:$G$5805)),0))</f>
        <v/>
      </c>
      <c r="I5706" s="48">
        <f>IF(D5706="","",MIN(D5706+F5706,G5706+H5706))</f>
        <v/>
      </c>
      <c r="J5706" s="48">
        <f>IF(D5706="","",MIN(D5706,MAX(0,I5706-F5706)))</f>
        <v/>
      </c>
      <c r="K5706" s="48">
        <f>IF(D5706="","",MAX(0,D5706+F5706-I5706))</f>
        <v/>
      </c>
      <c r="L5706" s="18">
        <f>IF(D5706="","",IF(D5706&lt;=0,"",1+COUNTIFS($D$5706:$D$5805,"&gt;0",$E$5706:$E$5805,"&gt;"&amp;E5706)))</f>
        <v/>
      </c>
      <c r="M5706" s="18">
        <f>IF(D5706="","",IF(AND(K5706&gt;0,L5706=1),"Yes","No"))</f>
        <v/>
      </c>
      <c r="N5706" s="48">
        <f>IF(D5706="","",N5606+F5706)</f>
        <v/>
      </c>
      <c r="O5706" s="47">
        <f>IF(D5706="","",IF(AND(K5706=0,K5606&gt;0),C5706,""))</f>
        <v/>
      </c>
    </row>
    <row r="5707">
      <c r="A5707" s="49">
        <f>IF(B5707="","",DATE(YEAR('Debt Inputs'!$E$2),MONTH('Debt Inputs'!$E$2)+57,1))</f>
        <v/>
      </c>
      <c r="B5707" s="23">
        <f>IF('Debt Inputs'!A7="","",'Debt Inputs'!A7)</f>
        <v/>
      </c>
      <c r="C5707" s="24">
        <f>IF(B5707="","",IFERROR(VLOOKUP(B5707,'Debt Inputs'!$A$6:$M$105,2,FALSE),""))</f>
        <v/>
      </c>
      <c r="D5707" s="50">
        <f>IF(B5707="","",K5607)</f>
        <v/>
      </c>
      <c r="E5707" s="26">
        <f>IF(B5707="","",IFERROR(VLOOKUP(B5707,'Debt Inputs'!$A$6:$M$105,5,FALSE),0))</f>
        <v/>
      </c>
      <c r="F5707" s="50">
        <f>IF(D5707="","",IFERROR(D5707*E5707/12,0))</f>
        <v/>
      </c>
      <c r="G5707" s="50">
        <f>IF(D5707="","",MIN(IFERROR(VLOOKUP(B5707,'Debt Inputs'!$A$6:$M$105,7,FALSE),0),D5707+F5707))</f>
        <v/>
      </c>
      <c r="H5707" s="50">
        <f>IF(D5707="","",IF(L5707=1,MAX(0,'Debt Inputs'!$B$2-SUM($G$5706:$G$5805)),0))</f>
        <v/>
      </c>
      <c r="I5707" s="50">
        <f>IF(D5707="","",MIN(D5707+F5707,G5707+H5707))</f>
        <v/>
      </c>
      <c r="J5707" s="50">
        <f>IF(D5707="","",MIN(D5707,MAX(0,I5707-F5707)))</f>
        <v/>
      </c>
      <c r="K5707" s="50">
        <f>IF(D5707="","",MAX(0,D5707+F5707-I5707))</f>
        <v/>
      </c>
      <c r="L5707" s="23">
        <f>IF(D5707="","",IF(D5707&lt;=0,"",1+COUNTIFS($D$5706:$D$5805,"&gt;0",$E$5706:$E$5805,"&gt;"&amp;E5707)))</f>
        <v/>
      </c>
      <c r="M5707" s="23">
        <f>IF(D5707="","",IF(AND(K5707&gt;0,L5707=1),"Yes","No"))</f>
        <v/>
      </c>
      <c r="N5707" s="50">
        <f>IF(D5707="","",N5607+F5707)</f>
        <v/>
      </c>
      <c r="O5707" s="49">
        <f>IF(D5707="","",IF(AND(K5707=0,K5607&gt;0),C5707,""))</f>
        <v/>
      </c>
    </row>
    <row r="5708">
      <c r="A5708" s="47">
        <f>IF(B5708="","",DATE(YEAR('Debt Inputs'!$E$2),MONTH('Debt Inputs'!$E$2)+57,1))</f>
        <v/>
      </c>
      <c r="B5708" s="18">
        <f>IF('Debt Inputs'!A8="","",'Debt Inputs'!A8)</f>
        <v/>
      </c>
      <c r="C5708" s="19">
        <f>IF(B5708="","",IFERROR(VLOOKUP(B5708,'Debt Inputs'!$A$6:$M$105,2,FALSE),""))</f>
        <v/>
      </c>
      <c r="D5708" s="48">
        <f>IF(B5708="","",K5608)</f>
        <v/>
      </c>
      <c r="E5708" s="21">
        <f>IF(B5708="","",IFERROR(VLOOKUP(B5708,'Debt Inputs'!$A$6:$M$105,5,FALSE),0))</f>
        <v/>
      </c>
      <c r="F5708" s="48">
        <f>IF(D5708="","",IFERROR(D5708*E5708/12,0))</f>
        <v/>
      </c>
      <c r="G5708" s="48">
        <f>IF(D5708="","",MIN(IFERROR(VLOOKUP(B5708,'Debt Inputs'!$A$6:$M$105,7,FALSE),0),D5708+F5708))</f>
        <v/>
      </c>
      <c r="H5708" s="48">
        <f>IF(D5708="","",IF(L5708=1,MAX(0,'Debt Inputs'!$B$2-SUM($G$5706:$G$5805)),0))</f>
        <v/>
      </c>
      <c r="I5708" s="48">
        <f>IF(D5708="","",MIN(D5708+F5708,G5708+H5708))</f>
        <v/>
      </c>
      <c r="J5708" s="48">
        <f>IF(D5708="","",MIN(D5708,MAX(0,I5708-F5708)))</f>
        <v/>
      </c>
      <c r="K5708" s="48">
        <f>IF(D5708="","",MAX(0,D5708+F5708-I5708))</f>
        <v/>
      </c>
      <c r="L5708" s="18">
        <f>IF(D5708="","",IF(D5708&lt;=0,"",1+COUNTIFS($D$5706:$D$5805,"&gt;0",$E$5706:$E$5805,"&gt;"&amp;E5708)))</f>
        <v/>
      </c>
      <c r="M5708" s="18">
        <f>IF(D5708="","",IF(AND(K5708&gt;0,L5708=1),"Yes","No"))</f>
        <v/>
      </c>
      <c r="N5708" s="48">
        <f>IF(D5708="","",N5608+F5708)</f>
        <v/>
      </c>
      <c r="O5708" s="47">
        <f>IF(D5708="","",IF(AND(K5708=0,K5608&gt;0),C5708,""))</f>
        <v/>
      </c>
    </row>
    <row r="5709">
      <c r="A5709" s="49">
        <f>IF(B5709="","",DATE(YEAR('Debt Inputs'!$E$2),MONTH('Debt Inputs'!$E$2)+57,1))</f>
        <v/>
      </c>
      <c r="B5709" s="23">
        <f>IF('Debt Inputs'!A9="","",'Debt Inputs'!A9)</f>
        <v/>
      </c>
      <c r="C5709" s="24">
        <f>IF(B5709="","",IFERROR(VLOOKUP(B5709,'Debt Inputs'!$A$6:$M$105,2,FALSE),""))</f>
        <v/>
      </c>
      <c r="D5709" s="50">
        <f>IF(B5709="","",K5609)</f>
        <v/>
      </c>
      <c r="E5709" s="26">
        <f>IF(B5709="","",IFERROR(VLOOKUP(B5709,'Debt Inputs'!$A$6:$M$105,5,FALSE),0))</f>
        <v/>
      </c>
      <c r="F5709" s="50">
        <f>IF(D5709="","",IFERROR(D5709*E5709/12,0))</f>
        <v/>
      </c>
      <c r="G5709" s="50">
        <f>IF(D5709="","",MIN(IFERROR(VLOOKUP(B5709,'Debt Inputs'!$A$6:$M$105,7,FALSE),0),D5709+F5709))</f>
        <v/>
      </c>
      <c r="H5709" s="50">
        <f>IF(D5709="","",IF(L5709=1,MAX(0,'Debt Inputs'!$B$2-SUM($G$5706:$G$5805)),0))</f>
        <v/>
      </c>
      <c r="I5709" s="50">
        <f>IF(D5709="","",MIN(D5709+F5709,G5709+H5709))</f>
        <v/>
      </c>
      <c r="J5709" s="50">
        <f>IF(D5709="","",MIN(D5709,MAX(0,I5709-F5709)))</f>
        <v/>
      </c>
      <c r="K5709" s="50">
        <f>IF(D5709="","",MAX(0,D5709+F5709-I5709))</f>
        <v/>
      </c>
      <c r="L5709" s="23">
        <f>IF(D5709="","",IF(D5709&lt;=0,"",1+COUNTIFS($D$5706:$D$5805,"&gt;0",$E$5706:$E$5805,"&gt;"&amp;E5709)))</f>
        <v/>
      </c>
      <c r="M5709" s="23">
        <f>IF(D5709="","",IF(AND(K5709&gt;0,L5709=1),"Yes","No"))</f>
        <v/>
      </c>
      <c r="N5709" s="50">
        <f>IF(D5709="","",N5609+F5709)</f>
        <v/>
      </c>
      <c r="O5709" s="49">
        <f>IF(D5709="","",IF(AND(K5709=0,K5609&gt;0),C5709,""))</f>
        <v/>
      </c>
    </row>
    <row r="5710">
      <c r="A5710" s="47">
        <f>IF(B5710="","",DATE(YEAR('Debt Inputs'!$E$2),MONTH('Debt Inputs'!$E$2)+57,1))</f>
        <v/>
      </c>
      <c r="B5710" s="18">
        <f>IF('Debt Inputs'!A10="","",'Debt Inputs'!A10)</f>
        <v/>
      </c>
      <c r="C5710" s="19">
        <f>IF(B5710="","",IFERROR(VLOOKUP(B5710,'Debt Inputs'!$A$6:$M$105,2,FALSE),""))</f>
        <v/>
      </c>
      <c r="D5710" s="48">
        <f>IF(B5710="","",K5610)</f>
        <v/>
      </c>
      <c r="E5710" s="21">
        <f>IF(B5710="","",IFERROR(VLOOKUP(B5710,'Debt Inputs'!$A$6:$M$105,5,FALSE),0))</f>
        <v/>
      </c>
      <c r="F5710" s="48">
        <f>IF(D5710="","",IFERROR(D5710*E5710/12,0))</f>
        <v/>
      </c>
      <c r="G5710" s="48">
        <f>IF(D5710="","",MIN(IFERROR(VLOOKUP(B5710,'Debt Inputs'!$A$6:$M$105,7,FALSE),0),D5710+F5710))</f>
        <v/>
      </c>
      <c r="H5710" s="48">
        <f>IF(D5710="","",IF(L5710=1,MAX(0,'Debt Inputs'!$B$2-SUM($G$5706:$G$5805)),0))</f>
        <v/>
      </c>
      <c r="I5710" s="48">
        <f>IF(D5710="","",MIN(D5710+F5710,G5710+H5710))</f>
        <v/>
      </c>
      <c r="J5710" s="48">
        <f>IF(D5710="","",MIN(D5710,MAX(0,I5710-F5710)))</f>
        <v/>
      </c>
      <c r="K5710" s="48">
        <f>IF(D5710="","",MAX(0,D5710+F5710-I5710))</f>
        <v/>
      </c>
      <c r="L5710" s="18">
        <f>IF(D5710="","",IF(D5710&lt;=0,"",1+COUNTIFS($D$5706:$D$5805,"&gt;0",$E$5706:$E$5805,"&gt;"&amp;E5710)))</f>
        <v/>
      </c>
      <c r="M5710" s="18">
        <f>IF(D5710="","",IF(AND(K5710&gt;0,L5710=1),"Yes","No"))</f>
        <v/>
      </c>
      <c r="N5710" s="48">
        <f>IF(D5710="","",N5610+F5710)</f>
        <v/>
      </c>
      <c r="O5710" s="47">
        <f>IF(D5710="","",IF(AND(K5710=0,K5610&gt;0),C5710,""))</f>
        <v/>
      </c>
    </row>
    <row r="5711">
      <c r="A5711" s="49">
        <f>IF(B5711="","",DATE(YEAR('Debt Inputs'!$E$2),MONTH('Debt Inputs'!$E$2)+57,1))</f>
        <v/>
      </c>
      <c r="B5711" s="23">
        <f>IF('Debt Inputs'!A11="","",'Debt Inputs'!A11)</f>
        <v/>
      </c>
      <c r="C5711" s="24">
        <f>IF(B5711="","",IFERROR(VLOOKUP(B5711,'Debt Inputs'!$A$6:$M$105,2,FALSE),""))</f>
        <v/>
      </c>
      <c r="D5711" s="50">
        <f>IF(B5711="","",K5611)</f>
        <v/>
      </c>
      <c r="E5711" s="26">
        <f>IF(B5711="","",IFERROR(VLOOKUP(B5711,'Debt Inputs'!$A$6:$M$105,5,FALSE),0))</f>
        <v/>
      </c>
      <c r="F5711" s="50">
        <f>IF(D5711="","",IFERROR(D5711*E5711/12,0))</f>
        <v/>
      </c>
      <c r="G5711" s="50">
        <f>IF(D5711="","",MIN(IFERROR(VLOOKUP(B5711,'Debt Inputs'!$A$6:$M$105,7,FALSE),0),D5711+F5711))</f>
        <v/>
      </c>
      <c r="H5711" s="50">
        <f>IF(D5711="","",IF(L5711=1,MAX(0,'Debt Inputs'!$B$2-SUM($G$5706:$G$5805)),0))</f>
        <v/>
      </c>
      <c r="I5711" s="50">
        <f>IF(D5711="","",MIN(D5711+F5711,G5711+H5711))</f>
        <v/>
      </c>
      <c r="J5711" s="50">
        <f>IF(D5711="","",MIN(D5711,MAX(0,I5711-F5711)))</f>
        <v/>
      </c>
      <c r="K5711" s="50">
        <f>IF(D5711="","",MAX(0,D5711+F5711-I5711))</f>
        <v/>
      </c>
      <c r="L5711" s="23">
        <f>IF(D5711="","",IF(D5711&lt;=0,"",1+COUNTIFS($D$5706:$D$5805,"&gt;0",$E$5706:$E$5805,"&gt;"&amp;E5711)))</f>
        <v/>
      </c>
      <c r="M5711" s="23">
        <f>IF(D5711="","",IF(AND(K5711&gt;0,L5711=1),"Yes","No"))</f>
        <v/>
      </c>
      <c r="N5711" s="50">
        <f>IF(D5711="","",N5611+F5711)</f>
        <v/>
      </c>
      <c r="O5711" s="49">
        <f>IF(D5711="","",IF(AND(K5711=0,K5611&gt;0),C5711,""))</f>
        <v/>
      </c>
    </row>
    <row r="5712">
      <c r="A5712" s="47">
        <f>IF(B5712="","",DATE(YEAR('Debt Inputs'!$E$2),MONTH('Debt Inputs'!$E$2)+57,1))</f>
        <v/>
      </c>
      <c r="B5712" s="18">
        <f>IF('Debt Inputs'!A12="","",'Debt Inputs'!A12)</f>
        <v/>
      </c>
      <c r="C5712" s="19">
        <f>IF(B5712="","",IFERROR(VLOOKUP(B5712,'Debt Inputs'!$A$6:$M$105,2,FALSE),""))</f>
        <v/>
      </c>
      <c r="D5712" s="48">
        <f>IF(B5712="","",K5612)</f>
        <v/>
      </c>
      <c r="E5712" s="21">
        <f>IF(B5712="","",IFERROR(VLOOKUP(B5712,'Debt Inputs'!$A$6:$M$105,5,FALSE),0))</f>
        <v/>
      </c>
      <c r="F5712" s="48">
        <f>IF(D5712="","",IFERROR(D5712*E5712/12,0))</f>
        <v/>
      </c>
      <c r="G5712" s="48">
        <f>IF(D5712="","",MIN(IFERROR(VLOOKUP(B5712,'Debt Inputs'!$A$6:$M$105,7,FALSE),0),D5712+F5712))</f>
        <v/>
      </c>
      <c r="H5712" s="48">
        <f>IF(D5712="","",IF(L5712=1,MAX(0,'Debt Inputs'!$B$2-SUM($G$5706:$G$5805)),0))</f>
        <v/>
      </c>
      <c r="I5712" s="48">
        <f>IF(D5712="","",MIN(D5712+F5712,G5712+H5712))</f>
        <v/>
      </c>
      <c r="J5712" s="48">
        <f>IF(D5712="","",MIN(D5712,MAX(0,I5712-F5712)))</f>
        <v/>
      </c>
      <c r="K5712" s="48">
        <f>IF(D5712="","",MAX(0,D5712+F5712-I5712))</f>
        <v/>
      </c>
      <c r="L5712" s="18">
        <f>IF(D5712="","",IF(D5712&lt;=0,"",1+COUNTIFS($D$5706:$D$5805,"&gt;0",$E$5706:$E$5805,"&gt;"&amp;E5712)))</f>
        <v/>
      </c>
      <c r="M5712" s="18">
        <f>IF(D5712="","",IF(AND(K5712&gt;0,L5712=1),"Yes","No"))</f>
        <v/>
      </c>
      <c r="N5712" s="48">
        <f>IF(D5712="","",N5612+F5712)</f>
        <v/>
      </c>
      <c r="O5712" s="47">
        <f>IF(D5712="","",IF(AND(K5712=0,K5612&gt;0),C5712,""))</f>
        <v/>
      </c>
    </row>
    <row r="5713">
      <c r="A5713" s="49">
        <f>IF(B5713="","",DATE(YEAR('Debt Inputs'!$E$2),MONTH('Debt Inputs'!$E$2)+57,1))</f>
        <v/>
      </c>
      <c r="B5713" s="23">
        <f>IF('Debt Inputs'!A13="","",'Debt Inputs'!A13)</f>
        <v/>
      </c>
      <c r="C5713" s="24">
        <f>IF(B5713="","",IFERROR(VLOOKUP(B5713,'Debt Inputs'!$A$6:$M$105,2,FALSE),""))</f>
        <v/>
      </c>
      <c r="D5713" s="50">
        <f>IF(B5713="","",K5613)</f>
        <v/>
      </c>
      <c r="E5713" s="26">
        <f>IF(B5713="","",IFERROR(VLOOKUP(B5713,'Debt Inputs'!$A$6:$M$105,5,FALSE),0))</f>
        <v/>
      </c>
      <c r="F5713" s="50">
        <f>IF(D5713="","",IFERROR(D5713*E5713/12,0))</f>
        <v/>
      </c>
      <c r="G5713" s="50">
        <f>IF(D5713="","",MIN(IFERROR(VLOOKUP(B5713,'Debt Inputs'!$A$6:$M$105,7,FALSE),0),D5713+F5713))</f>
        <v/>
      </c>
      <c r="H5713" s="50">
        <f>IF(D5713="","",IF(L5713=1,MAX(0,'Debt Inputs'!$B$2-SUM($G$5706:$G$5805)),0))</f>
        <v/>
      </c>
      <c r="I5713" s="50">
        <f>IF(D5713="","",MIN(D5713+F5713,G5713+H5713))</f>
        <v/>
      </c>
      <c r="J5713" s="50">
        <f>IF(D5713="","",MIN(D5713,MAX(0,I5713-F5713)))</f>
        <v/>
      </c>
      <c r="K5713" s="50">
        <f>IF(D5713="","",MAX(0,D5713+F5713-I5713))</f>
        <v/>
      </c>
      <c r="L5713" s="23">
        <f>IF(D5713="","",IF(D5713&lt;=0,"",1+COUNTIFS($D$5706:$D$5805,"&gt;0",$E$5706:$E$5805,"&gt;"&amp;E5713)))</f>
        <v/>
      </c>
      <c r="M5713" s="23">
        <f>IF(D5713="","",IF(AND(K5713&gt;0,L5713=1),"Yes","No"))</f>
        <v/>
      </c>
      <c r="N5713" s="50">
        <f>IF(D5713="","",N5613+F5713)</f>
        <v/>
      </c>
      <c r="O5713" s="49">
        <f>IF(D5713="","",IF(AND(K5713=0,K5613&gt;0),C5713,""))</f>
        <v/>
      </c>
    </row>
    <row r="5714">
      <c r="A5714" s="47">
        <f>IF(B5714="","",DATE(YEAR('Debt Inputs'!$E$2),MONTH('Debt Inputs'!$E$2)+57,1))</f>
        <v/>
      </c>
      <c r="B5714" s="18">
        <f>IF('Debt Inputs'!A14="","",'Debt Inputs'!A14)</f>
        <v/>
      </c>
      <c r="C5714" s="19">
        <f>IF(B5714="","",IFERROR(VLOOKUP(B5714,'Debt Inputs'!$A$6:$M$105,2,FALSE),""))</f>
        <v/>
      </c>
      <c r="D5714" s="48">
        <f>IF(B5714="","",K5614)</f>
        <v/>
      </c>
      <c r="E5714" s="21">
        <f>IF(B5714="","",IFERROR(VLOOKUP(B5714,'Debt Inputs'!$A$6:$M$105,5,FALSE),0))</f>
        <v/>
      </c>
      <c r="F5714" s="48">
        <f>IF(D5714="","",IFERROR(D5714*E5714/12,0))</f>
        <v/>
      </c>
      <c r="G5714" s="48">
        <f>IF(D5714="","",MIN(IFERROR(VLOOKUP(B5714,'Debt Inputs'!$A$6:$M$105,7,FALSE),0),D5714+F5714))</f>
        <v/>
      </c>
      <c r="H5714" s="48">
        <f>IF(D5714="","",IF(L5714=1,MAX(0,'Debt Inputs'!$B$2-SUM($G$5706:$G$5805)),0))</f>
        <v/>
      </c>
      <c r="I5714" s="48">
        <f>IF(D5714="","",MIN(D5714+F5714,G5714+H5714))</f>
        <v/>
      </c>
      <c r="J5714" s="48">
        <f>IF(D5714="","",MIN(D5714,MAX(0,I5714-F5714)))</f>
        <v/>
      </c>
      <c r="K5714" s="48">
        <f>IF(D5714="","",MAX(0,D5714+F5714-I5714))</f>
        <v/>
      </c>
      <c r="L5714" s="18">
        <f>IF(D5714="","",IF(D5714&lt;=0,"",1+COUNTIFS($D$5706:$D$5805,"&gt;0",$E$5706:$E$5805,"&gt;"&amp;E5714)))</f>
        <v/>
      </c>
      <c r="M5714" s="18">
        <f>IF(D5714="","",IF(AND(K5714&gt;0,L5714=1),"Yes","No"))</f>
        <v/>
      </c>
      <c r="N5714" s="48">
        <f>IF(D5714="","",N5614+F5714)</f>
        <v/>
      </c>
      <c r="O5714" s="47">
        <f>IF(D5714="","",IF(AND(K5714=0,K5614&gt;0),C5714,""))</f>
        <v/>
      </c>
    </row>
    <row r="5715">
      <c r="A5715" s="49">
        <f>IF(B5715="","",DATE(YEAR('Debt Inputs'!$E$2),MONTH('Debt Inputs'!$E$2)+57,1))</f>
        <v/>
      </c>
      <c r="B5715" s="23">
        <f>IF('Debt Inputs'!A15="","",'Debt Inputs'!A15)</f>
        <v/>
      </c>
      <c r="C5715" s="24">
        <f>IF(B5715="","",IFERROR(VLOOKUP(B5715,'Debt Inputs'!$A$6:$M$105,2,FALSE),""))</f>
        <v/>
      </c>
      <c r="D5715" s="50">
        <f>IF(B5715="","",K5615)</f>
        <v/>
      </c>
      <c r="E5715" s="26">
        <f>IF(B5715="","",IFERROR(VLOOKUP(B5715,'Debt Inputs'!$A$6:$M$105,5,FALSE),0))</f>
        <v/>
      </c>
      <c r="F5715" s="50">
        <f>IF(D5715="","",IFERROR(D5715*E5715/12,0))</f>
        <v/>
      </c>
      <c r="G5715" s="50">
        <f>IF(D5715="","",MIN(IFERROR(VLOOKUP(B5715,'Debt Inputs'!$A$6:$M$105,7,FALSE),0),D5715+F5715))</f>
        <v/>
      </c>
      <c r="H5715" s="50">
        <f>IF(D5715="","",IF(L5715=1,MAX(0,'Debt Inputs'!$B$2-SUM($G$5706:$G$5805)),0))</f>
        <v/>
      </c>
      <c r="I5715" s="50">
        <f>IF(D5715="","",MIN(D5715+F5715,G5715+H5715))</f>
        <v/>
      </c>
      <c r="J5715" s="50">
        <f>IF(D5715="","",MIN(D5715,MAX(0,I5715-F5715)))</f>
        <v/>
      </c>
      <c r="K5715" s="50">
        <f>IF(D5715="","",MAX(0,D5715+F5715-I5715))</f>
        <v/>
      </c>
      <c r="L5715" s="23">
        <f>IF(D5715="","",IF(D5715&lt;=0,"",1+COUNTIFS($D$5706:$D$5805,"&gt;0",$E$5706:$E$5805,"&gt;"&amp;E5715)))</f>
        <v/>
      </c>
      <c r="M5715" s="23">
        <f>IF(D5715="","",IF(AND(K5715&gt;0,L5715=1),"Yes","No"))</f>
        <v/>
      </c>
      <c r="N5715" s="50">
        <f>IF(D5715="","",N5615+F5715)</f>
        <v/>
      </c>
      <c r="O5715" s="49">
        <f>IF(D5715="","",IF(AND(K5715=0,K5615&gt;0),C5715,""))</f>
        <v/>
      </c>
    </row>
    <row r="5716">
      <c r="A5716" s="47">
        <f>IF(B5716="","",DATE(YEAR('Debt Inputs'!$E$2),MONTH('Debt Inputs'!$E$2)+57,1))</f>
        <v/>
      </c>
      <c r="B5716" s="18">
        <f>IF('Debt Inputs'!A16="","",'Debt Inputs'!A16)</f>
        <v/>
      </c>
      <c r="C5716" s="19">
        <f>IF(B5716="","",IFERROR(VLOOKUP(B5716,'Debt Inputs'!$A$6:$M$105,2,FALSE),""))</f>
        <v/>
      </c>
      <c r="D5716" s="48">
        <f>IF(B5716="","",K5616)</f>
        <v/>
      </c>
      <c r="E5716" s="21">
        <f>IF(B5716="","",IFERROR(VLOOKUP(B5716,'Debt Inputs'!$A$6:$M$105,5,FALSE),0))</f>
        <v/>
      </c>
      <c r="F5716" s="48">
        <f>IF(D5716="","",IFERROR(D5716*E5716/12,0))</f>
        <v/>
      </c>
      <c r="G5716" s="48">
        <f>IF(D5716="","",MIN(IFERROR(VLOOKUP(B5716,'Debt Inputs'!$A$6:$M$105,7,FALSE),0),D5716+F5716))</f>
        <v/>
      </c>
      <c r="H5716" s="48">
        <f>IF(D5716="","",IF(L5716=1,MAX(0,'Debt Inputs'!$B$2-SUM($G$5706:$G$5805)),0))</f>
        <v/>
      </c>
      <c r="I5716" s="48">
        <f>IF(D5716="","",MIN(D5716+F5716,G5716+H5716))</f>
        <v/>
      </c>
      <c r="J5716" s="48">
        <f>IF(D5716="","",MIN(D5716,MAX(0,I5716-F5716)))</f>
        <v/>
      </c>
      <c r="K5716" s="48">
        <f>IF(D5716="","",MAX(0,D5716+F5716-I5716))</f>
        <v/>
      </c>
      <c r="L5716" s="18">
        <f>IF(D5716="","",IF(D5716&lt;=0,"",1+COUNTIFS($D$5706:$D$5805,"&gt;0",$E$5706:$E$5805,"&gt;"&amp;E5716)))</f>
        <v/>
      </c>
      <c r="M5716" s="18">
        <f>IF(D5716="","",IF(AND(K5716&gt;0,L5716=1),"Yes","No"))</f>
        <v/>
      </c>
      <c r="N5716" s="48">
        <f>IF(D5716="","",N5616+F5716)</f>
        <v/>
      </c>
      <c r="O5716" s="47">
        <f>IF(D5716="","",IF(AND(K5716=0,K5616&gt;0),C5716,""))</f>
        <v/>
      </c>
    </row>
    <row r="5717">
      <c r="A5717" s="49">
        <f>IF(B5717="","",DATE(YEAR('Debt Inputs'!$E$2),MONTH('Debt Inputs'!$E$2)+57,1))</f>
        <v/>
      </c>
      <c r="B5717" s="23">
        <f>IF('Debt Inputs'!A17="","",'Debt Inputs'!A17)</f>
        <v/>
      </c>
      <c r="C5717" s="24">
        <f>IF(B5717="","",IFERROR(VLOOKUP(B5717,'Debt Inputs'!$A$6:$M$105,2,FALSE),""))</f>
        <v/>
      </c>
      <c r="D5717" s="50">
        <f>IF(B5717="","",K5617)</f>
        <v/>
      </c>
      <c r="E5717" s="26">
        <f>IF(B5717="","",IFERROR(VLOOKUP(B5717,'Debt Inputs'!$A$6:$M$105,5,FALSE),0))</f>
        <v/>
      </c>
      <c r="F5717" s="50">
        <f>IF(D5717="","",IFERROR(D5717*E5717/12,0))</f>
        <v/>
      </c>
      <c r="G5717" s="50">
        <f>IF(D5717="","",MIN(IFERROR(VLOOKUP(B5717,'Debt Inputs'!$A$6:$M$105,7,FALSE),0),D5717+F5717))</f>
        <v/>
      </c>
      <c r="H5717" s="50">
        <f>IF(D5717="","",IF(L5717=1,MAX(0,'Debt Inputs'!$B$2-SUM($G$5706:$G$5805)),0))</f>
        <v/>
      </c>
      <c r="I5717" s="50">
        <f>IF(D5717="","",MIN(D5717+F5717,G5717+H5717))</f>
        <v/>
      </c>
      <c r="J5717" s="50">
        <f>IF(D5717="","",MIN(D5717,MAX(0,I5717-F5717)))</f>
        <v/>
      </c>
      <c r="K5717" s="50">
        <f>IF(D5717="","",MAX(0,D5717+F5717-I5717))</f>
        <v/>
      </c>
      <c r="L5717" s="23">
        <f>IF(D5717="","",IF(D5717&lt;=0,"",1+COUNTIFS($D$5706:$D$5805,"&gt;0",$E$5706:$E$5805,"&gt;"&amp;E5717)))</f>
        <v/>
      </c>
      <c r="M5717" s="23">
        <f>IF(D5717="","",IF(AND(K5717&gt;0,L5717=1),"Yes","No"))</f>
        <v/>
      </c>
      <c r="N5717" s="50">
        <f>IF(D5717="","",N5617+F5717)</f>
        <v/>
      </c>
      <c r="O5717" s="49">
        <f>IF(D5717="","",IF(AND(K5717=0,K5617&gt;0),C5717,""))</f>
        <v/>
      </c>
    </row>
    <row r="5718">
      <c r="A5718" s="47">
        <f>IF(B5718="","",DATE(YEAR('Debt Inputs'!$E$2),MONTH('Debt Inputs'!$E$2)+57,1))</f>
        <v/>
      </c>
      <c r="B5718" s="18">
        <f>IF('Debt Inputs'!A18="","",'Debt Inputs'!A18)</f>
        <v/>
      </c>
      <c r="C5718" s="19">
        <f>IF(B5718="","",IFERROR(VLOOKUP(B5718,'Debt Inputs'!$A$6:$M$105,2,FALSE),""))</f>
        <v/>
      </c>
      <c r="D5718" s="48">
        <f>IF(B5718="","",K5618)</f>
        <v/>
      </c>
      <c r="E5718" s="21">
        <f>IF(B5718="","",IFERROR(VLOOKUP(B5718,'Debt Inputs'!$A$6:$M$105,5,FALSE),0))</f>
        <v/>
      </c>
      <c r="F5718" s="48">
        <f>IF(D5718="","",IFERROR(D5718*E5718/12,0))</f>
        <v/>
      </c>
      <c r="G5718" s="48">
        <f>IF(D5718="","",MIN(IFERROR(VLOOKUP(B5718,'Debt Inputs'!$A$6:$M$105,7,FALSE),0),D5718+F5718))</f>
        <v/>
      </c>
      <c r="H5718" s="48">
        <f>IF(D5718="","",IF(L5718=1,MAX(0,'Debt Inputs'!$B$2-SUM($G$5706:$G$5805)),0))</f>
        <v/>
      </c>
      <c r="I5718" s="48">
        <f>IF(D5718="","",MIN(D5718+F5718,G5718+H5718))</f>
        <v/>
      </c>
      <c r="J5718" s="48">
        <f>IF(D5718="","",MIN(D5718,MAX(0,I5718-F5718)))</f>
        <v/>
      </c>
      <c r="K5718" s="48">
        <f>IF(D5718="","",MAX(0,D5718+F5718-I5718))</f>
        <v/>
      </c>
      <c r="L5718" s="18">
        <f>IF(D5718="","",IF(D5718&lt;=0,"",1+COUNTIFS($D$5706:$D$5805,"&gt;0",$E$5706:$E$5805,"&gt;"&amp;E5718)))</f>
        <v/>
      </c>
      <c r="M5718" s="18">
        <f>IF(D5718="","",IF(AND(K5718&gt;0,L5718=1),"Yes","No"))</f>
        <v/>
      </c>
      <c r="N5718" s="48">
        <f>IF(D5718="","",N5618+F5718)</f>
        <v/>
      </c>
      <c r="O5718" s="47">
        <f>IF(D5718="","",IF(AND(K5718=0,K5618&gt;0),C5718,""))</f>
        <v/>
      </c>
    </row>
    <row r="5719">
      <c r="A5719" s="49">
        <f>IF(B5719="","",DATE(YEAR('Debt Inputs'!$E$2),MONTH('Debt Inputs'!$E$2)+57,1))</f>
        <v/>
      </c>
      <c r="B5719" s="23">
        <f>IF('Debt Inputs'!A19="","",'Debt Inputs'!A19)</f>
        <v/>
      </c>
      <c r="C5719" s="24">
        <f>IF(B5719="","",IFERROR(VLOOKUP(B5719,'Debt Inputs'!$A$6:$M$105,2,FALSE),""))</f>
        <v/>
      </c>
      <c r="D5719" s="50">
        <f>IF(B5719="","",K5619)</f>
        <v/>
      </c>
      <c r="E5719" s="26">
        <f>IF(B5719="","",IFERROR(VLOOKUP(B5719,'Debt Inputs'!$A$6:$M$105,5,FALSE),0))</f>
        <v/>
      </c>
      <c r="F5719" s="50">
        <f>IF(D5719="","",IFERROR(D5719*E5719/12,0))</f>
        <v/>
      </c>
      <c r="G5719" s="50">
        <f>IF(D5719="","",MIN(IFERROR(VLOOKUP(B5719,'Debt Inputs'!$A$6:$M$105,7,FALSE),0),D5719+F5719))</f>
        <v/>
      </c>
      <c r="H5719" s="50">
        <f>IF(D5719="","",IF(L5719=1,MAX(0,'Debt Inputs'!$B$2-SUM($G$5706:$G$5805)),0))</f>
        <v/>
      </c>
      <c r="I5719" s="50">
        <f>IF(D5719="","",MIN(D5719+F5719,G5719+H5719))</f>
        <v/>
      </c>
      <c r="J5719" s="50">
        <f>IF(D5719="","",MIN(D5719,MAX(0,I5719-F5719)))</f>
        <v/>
      </c>
      <c r="K5719" s="50">
        <f>IF(D5719="","",MAX(0,D5719+F5719-I5719))</f>
        <v/>
      </c>
      <c r="L5719" s="23">
        <f>IF(D5719="","",IF(D5719&lt;=0,"",1+COUNTIFS($D$5706:$D$5805,"&gt;0",$E$5706:$E$5805,"&gt;"&amp;E5719)))</f>
        <v/>
      </c>
      <c r="M5719" s="23">
        <f>IF(D5719="","",IF(AND(K5719&gt;0,L5719=1),"Yes","No"))</f>
        <v/>
      </c>
      <c r="N5719" s="50">
        <f>IF(D5719="","",N5619+F5719)</f>
        <v/>
      </c>
      <c r="O5719" s="49">
        <f>IF(D5719="","",IF(AND(K5719=0,K5619&gt;0),C5719,""))</f>
        <v/>
      </c>
    </row>
    <row r="5720">
      <c r="A5720" s="47">
        <f>IF(B5720="","",DATE(YEAR('Debt Inputs'!$E$2),MONTH('Debt Inputs'!$E$2)+57,1))</f>
        <v/>
      </c>
      <c r="B5720" s="18">
        <f>IF('Debt Inputs'!A20="","",'Debt Inputs'!A20)</f>
        <v/>
      </c>
      <c r="C5720" s="19">
        <f>IF(B5720="","",IFERROR(VLOOKUP(B5720,'Debt Inputs'!$A$6:$M$105,2,FALSE),""))</f>
        <v/>
      </c>
      <c r="D5720" s="48">
        <f>IF(B5720="","",K5620)</f>
        <v/>
      </c>
      <c r="E5720" s="21">
        <f>IF(B5720="","",IFERROR(VLOOKUP(B5720,'Debt Inputs'!$A$6:$M$105,5,FALSE),0))</f>
        <v/>
      </c>
      <c r="F5720" s="48">
        <f>IF(D5720="","",IFERROR(D5720*E5720/12,0))</f>
        <v/>
      </c>
      <c r="G5720" s="48">
        <f>IF(D5720="","",MIN(IFERROR(VLOOKUP(B5720,'Debt Inputs'!$A$6:$M$105,7,FALSE),0),D5720+F5720))</f>
        <v/>
      </c>
      <c r="H5720" s="48">
        <f>IF(D5720="","",IF(L5720=1,MAX(0,'Debt Inputs'!$B$2-SUM($G$5706:$G$5805)),0))</f>
        <v/>
      </c>
      <c r="I5720" s="48">
        <f>IF(D5720="","",MIN(D5720+F5720,G5720+H5720))</f>
        <v/>
      </c>
      <c r="J5720" s="48">
        <f>IF(D5720="","",MIN(D5720,MAX(0,I5720-F5720)))</f>
        <v/>
      </c>
      <c r="K5720" s="48">
        <f>IF(D5720="","",MAX(0,D5720+F5720-I5720))</f>
        <v/>
      </c>
      <c r="L5720" s="18">
        <f>IF(D5720="","",IF(D5720&lt;=0,"",1+COUNTIFS($D$5706:$D$5805,"&gt;0",$E$5706:$E$5805,"&gt;"&amp;E5720)))</f>
        <v/>
      </c>
      <c r="M5720" s="18">
        <f>IF(D5720="","",IF(AND(K5720&gt;0,L5720=1),"Yes","No"))</f>
        <v/>
      </c>
      <c r="N5720" s="48">
        <f>IF(D5720="","",N5620+F5720)</f>
        <v/>
      </c>
      <c r="O5720" s="47">
        <f>IF(D5720="","",IF(AND(K5720=0,K5620&gt;0),C5720,""))</f>
        <v/>
      </c>
    </row>
    <row r="5721">
      <c r="A5721" s="49">
        <f>IF(B5721="","",DATE(YEAR('Debt Inputs'!$E$2),MONTH('Debt Inputs'!$E$2)+57,1))</f>
        <v/>
      </c>
      <c r="B5721" s="23">
        <f>IF('Debt Inputs'!A21="","",'Debt Inputs'!A21)</f>
        <v/>
      </c>
      <c r="C5721" s="24">
        <f>IF(B5721="","",IFERROR(VLOOKUP(B5721,'Debt Inputs'!$A$6:$M$105,2,FALSE),""))</f>
        <v/>
      </c>
      <c r="D5721" s="50">
        <f>IF(B5721="","",K5621)</f>
        <v/>
      </c>
      <c r="E5721" s="26">
        <f>IF(B5721="","",IFERROR(VLOOKUP(B5721,'Debt Inputs'!$A$6:$M$105,5,FALSE),0))</f>
        <v/>
      </c>
      <c r="F5721" s="50">
        <f>IF(D5721="","",IFERROR(D5721*E5721/12,0))</f>
        <v/>
      </c>
      <c r="G5721" s="50">
        <f>IF(D5721="","",MIN(IFERROR(VLOOKUP(B5721,'Debt Inputs'!$A$6:$M$105,7,FALSE),0),D5721+F5721))</f>
        <v/>
      </c>
      <c r="H5721" s="50">
        <f>IF(D5721="","",IF(L5721=1,MAX(0,'Debt Inputs'!$B$2-SUM($G$5706:$G$5805)),0))</f>
        <v/>
      </c>
      <c r="I5721" s="50">
        <f>IF(D5721="","",MIN(D5721+F5721,G5721+H5721))</f>
        <v/>
      </c>
      <c r="J5721" s="50">
        <f>IF(D5721="","",MIN(D5721,MAX(0,I5721-F5721)))</f>
        <v/>
      </c>
      <c r="K5721" s="50">
        <f>IF(D5721="","",MAX(0,D5721+F5721-I5721))</f>
        <v/>
      </c>
      <c r="L5721" s="23">
        <f>IF(D5721="","",IF(D5721&lt;=0,"",1+COUNTIFS($D$5706:$D$5805,"&gt;0",$E$5706:$E$5805,"&gt;"&amp;E5721)))</f>
        <v/>
      </c>
      <c r="M5721" s="23">
        <f>IF(D5721="","",IF(AND(K5721&gt;0,L5721=1),"Yes","No"))</f>
        <v/>
      </c>
      <c r="N5721" s="50">
        <f>IF(D5721="","",N5621+F5721)</f>
        <v/>
      </c>
      <c r="O5721" s="49">
        <f>IF(D5721="","",IF(AND(K5721=0,K5621&gt;0),C5721,""))</f>
        <v/>
      </c>
    </row>
    <row r="5722">
      <c r="A5722" s="47">
        <f>IF(B5722="","",DATE(YEAR('Debt Inputs'!$E$2),MONTH('Debt Inputs'!$E$2)+57,1))</f>
        <v/>
      </c>
      <c r="B5722" s="18">
        <f>IF('Debt Inputs'!A22="","",'Debt Inputs'!A22)</f>
        <v/>
      </c>
      <c r="C5722" s="19">
        <f>IF(B5722="","",IFERROR(VLOOKUP(B5722,'Debt Inputs'!$A$6:$M$105,2,FALSE),""))</f>
        <v/>
      </c>
      <c r="D5722" s="48">
        <f>IF(B5722="","",K5622)</f>
        <v/>
      </c>
      <c r="E5722" s="21">
        <f>IF(B5722="","",IFERROR(VLOOKUP(B5722,'Debt Inputs'!$A$6:$M$105,5,FALSE),0))</f>
        <v/>
      </c>
      <c r="F5722" s="48">
        <f>IF(D5722="","",IFERROR(D5722*E5722/12,0))</f>
        <v/>
      </c>
      <c r="G5722" s="48">
        <f>IF(D5722="","",MIN(IFERROR(VLOOKUP(B5722,'Debt Inputs'!$A$6:$M$105,7,FALSE),0),D5722+F5722))</f>
        <v/>
      </c>
      <c r="H5722" s="48">
        <f>IF(D5722="","",IF(L5722=1,MAX(0,'Debt Inputs'!$B$2-SUM($G$5706:$G$5805)),0))</f>
        <v/>
      </c>
      <c r="I5722" s="48">
        <f>IF(D5722="","",MIN(D5722+F5722,G5722+H5722))</f>
        <v/>
      </c>
      <c r="J5722" s="48">
        <f>IF(D5722="","",MIN(D5722,MAX(0,I5722-F5722)))</f>
        <v/>
      </c>
      <c r="K5722" s="48">
        <f>IF(D5722="","",MAX(0,D5722+F5722-I5722))</f>
        <v/>
      </c>
      <c r="L5722" s="18">
        <f>IF(D5722="","",IF(D5722&lt;=0,"",1+COUNTIFS($D$5706:$D$5805,"&gt;0",$E$5706:$E$5805,"&gt;"&amp;E5722)))</f>
        <v/>
      </c>
      <c r="M5722" s="18">
        <f>IF(D5722="","",IF(AND(K5722&gt;0,L5722=1),"Yes","No"))</f>
        <v/>
      </c>
      <c r="N5722" s="48">
        <f>IF(D5722="","",N5622+F5722)</f>
        <v/>
      </c>
      <c r="O5722" s="47">
        <f>IF(D5722="","",IF(AND(K5722=0,K5622&gt;0),C5722,""))</f>
        <v/>
      </c>
    </row>
    <row r="5723">
      <c r="A5723" s="49">
        <f>IF(B5723="","",DATE(YEAR('Debt Inputs'!$E$2),MONTH('Debt Inputs'!$E$2)+57,1))</f>
        <v/>
      </c>
      <c r="B5723" s="23">
        <f>IF('Debt Inputs'!A23="","",'Debt Inputs'!A23)</f>
        <v/>
      </c>
      <c r="C5723" s="24">
        <f>IF(B5723="","",IFERROR(VLOOKUP(B5723,'Debt Inputs'!$A$6:$M$105,2,FALSE),""))</f>
        <v/>
      </c>
      <c r="D5723" s="50">
        <f>IF(B5723="","",K5623)</f>
        <v/>
      </c>
      <c r="E5723" s="26">
        <f>IF(B5723="","",IFERROR(VLOOKUP(B5723,'Debt Inputs'!$A$6:$M$105,5,FALSE),0))</f>
        <v/>
      </c>
      <c r="F5723" s="50">
        <f>IF(D5723="","",IFERROR(D5723*E5723/12,0))</f>
        <v/>
      </c>
      <c r="G5723" s="50">
        <f>IF(D5723="","",MIN(IFERROR(VLOOKUP(B5723,'Debt Inputs'!$A$6:$M$105,7,FALSE),0),D5723+F5723))</f>
        <v/>
      </c>
      <c r="H5723" s="50">
        <f>IF(D5723="","",IF(L5723=1,MAX(0,'Debt Inputs'!$B$2-SUM($G$5706:$G$5805)),0))</f>
        <v/>
      </c>
      <c r="I5723" s="50">
        <f>IF(D5723="","",MIN(D5723+F5723,G5723+H5723))</f>
        <v/>
      </c>
      <c r="J5723" s="50">
        <f>IF(D5723="","",MIN(D5723,MAX(0,I5723-F5723)))</f>
        <v/>
      </c>
      <c r="K5723" s="50">
        <f>IF(D5723="","",MAX(0,D5723+F5723-I5723))</f>
        <v/>
      </c>
      <c r="L5723" s="23">
        <f>IF(D5723="","",IF(D5723&lt;=0,"",1+COUNTIFS($D$5706:$D$5805,"&gt;0",$E$5706:$E$5805,"&gt;"&amp;E5723)))</f>
        <v/>
      </c>
      <c r="M5723" s="23">
        <f>IF(D5723="","",IF(AND(K5723&gt;0,L5723=1),"Yes","No"))</f>
        <v/>
      </c>
      <c r="N5723" s="50">
        <f>IF(D5723="","",N5623+F5723)</f>
        <v/>
      </c>
      <c r="O5723" s="49">
        <f>IF(D5723="","",IF(AND(K5723=0,K5623&gt;0),C5723,""))</f>
        <v/>
      </c>
    </row>
    <row r="5724">
      <c r="A5724" s="47">
        <f>IF(B5724="","",DATE(YEAR('Debt Inputs'!$E$2),MONTH('Debt Inputs'!$E$2)+57,1))</f>
        <v/>
      </c>
      <c r="B5724" s="18">
        <f>IF('Debt Inputs'!A24="","",'Debt Inputs'!A24)</f>
        <v/>
      </c>
      <c r="C5724" s="19">
        <f>IF(B5724="","",IFERROR(VLOOKUP(B5724,'Debt Inputs'!$A$6:$M$105,2,FALSE),""))</f>
        <v/>
      </c>
      <c r="D5724" s="48">
        <f>IF(B5724="","",K5624)</f>
        <v/>
      </c>
      <c r="E5724" s="21">
        <f>IF(B5724="","",IFERROR(VLOOKUP(B5724,'Debt Inputs'!$A$6:$M$105,5,FALSE),0))</f>
        <v/>
      </c>
      <c r="F5724" s="48">
        <f>IF(D5724="","",IFERROR(D5724*E5724/12,0))</f>
        <v/>
      </c>
      <c r="G5724" s="48">
        <f>IF(D5724="","",MIN(IFERROR(VLOOKUP(B5724,'Debt Inputs'!$A$6:$M$105,7,FALSE),0),D5724+F5724))</f>
        <v/>
      </c>
      <c r="H5724" s="48">
        <f>IF(D5724="","",IF(L5724=1,MAX(0,'Debt Inputs'!$B$2-SUM($G$5706:$G$5805)),0))</f>
        <v/>
      </c>
      <c r="I5724" s="48">
        <f>IF(D5724="","",MIN(D5724+F5724,G5724+H5724))</f>
        <v/>
      </c>
      <c r="J5724" s="48">
        <f>IF(D5724="","",MIN(D5724,MAX(0,I5724-F5724)))</f>
        <v/>
      </c>
      <c r="K5724" s="48">
        <f>IF(D5724="","",MAX(0,D5724+F5724-I5724))</f>
        <v/>
      </c>
      <c r="L5724" s="18">
        <f>IF(D5724="","",IF(D5724&lt;=0,"",1+COUNTIFS($D$5706:$D$5805,"&gt;0",$E$5706:$E$5805,"&gt;"&amp;E5724)))</f>
        <v/>
      </c>
      <c r="M5724" s="18">
        <f>IF(D5724="","",IF(AND(K5724&gt;0,L5724=1),"Yes","No"))</f>
        <v/>
      </c>
      <c r="N5724" s="48">
        <f>IF(D5724="","",N5624+F5724)</f>
        <v/>
      </c>
      <c r="O5724" s="47">
        <f>IF(D5724="","",IF(AND(K5724=0,K5624&gt;0),C5724,""))</f>
        <v/>
      </c>
    </row>
    <row r="5725">
      <c r="A5725" s="49">
        <f>IF(B5725="","",DATE(YEAR('Debt Inputs'!$E$2),MONTH('Debt Inputs'!$E$2)+57,1))</f>
        <v/>
      </c>
      <c r="B5725" s="23">
        <f>IF('Debt Inputs'!A25="","",'Debt Inputs'!A25)</f>
        <v/>
      </c>
      <c r="C5725" s="24">
        <f>IF(B5725="","",IFERROR(VLOOKUP(B5725,'Debt Inputs'!$A$6:$M$105,2,FALSE),""))</f>
        <v/>
      </c>
      <c r="D5725" s="50">
        <f>IF(B5725="","",K5625)</f>
        <v/>
      </c>
      <c r="E5725" s="26">
        <f>IF(B5725="","",IFERROR(VLOOKUP(B5725,'Debt Inputs'!$A$6:$M$105,5,FALSE),0))</f>
        <v/>
      </c>
      <c r="F5725" s="50">
        <f>IF(D5725="","",IFERROR(D5725*E5725/12,0))</f>
        <v/>
      </c>
      <c r="G5725" s="50">
        <f>IF(D5725="","",MIN(IFERROR(VLOOKUP(B5725,'Debt Inputs'!$A$6:$M$105,7,FALSE),0),D5725+F5725))</f>
        <v/>
      </c>
      <c r="H5725" s="50">
        <f>IF(D5725="","",IF(L5725=1,MAX(0,'Debt Inputs'!$B$2-SUM($G$5706:$G$5805)),0))</f>
        <v/>
      </c>
      <c r="I5725" s="50">
        <f>IF(D5725="","",MIN(D5725+F5725,G5725+H5725))</f>
        <v/>
      </c>
      <c r="J5725" s="50">
        <f>IF(D5725="","",MIN(D5725,MAX(0,I5725-F5725)))</f>
        <v/>
      </c>
      <c r="K5725" s="50">
        <f>IF(D5725="","",MAX(0,D5725+F5725-I5725))</f>
        <v/>
      </c>
      <c r="L5725" s="23">
        <f>IF(D5725="","",IF(D5725&lt;=0,"",1+COUNTIFS($D$5706:$D$5805,"&gt;0",$E$5706:$E$5805,"&gt;"&amp;E5725)))</f>
        <v/>
      </c>
      <c r="M5725" s="23">
        <f>IF(D5725="","",IF(AND(K5725&gt;0,L5725=1),"Yes","No"))</f>
        <v/>
      </c>
      <c r="N5725" s="50">
        <f>IF(D5725="","",N5625+F5725)</f>
        <v/>
      </c>
      <c r="O5725" s="49">
        <f>IF(D5725="","",IF(AND(K5725=0,K5625&gt;0),C5725,""))</f>
        <v/>
      </c>
    </row>
    <row r="5726">
      <c r="A5726" s="47">
        <f>IF(B5726="","",DATE(YEAR('Debt Inputs'!$E$2),MONTH('Debt Inputs'!$E$2)+57,1))</f>
        <v/>
      </c>
      <c r="B5726" s="18">
        <f>IF('Debt Inputs'!A26="","",'Debt Inputs'!A26)</f>
        <v/>
      </c>
      <c r="C5726" s="19">
        <f>IF(B5726="","",IFERROR(VLOOKUP(B5726,'Debt Inputs'!$A$6:$M$105,2,FALSE),""))</f>
        <v/>
      </c>
      <c r="D5726" s="48">
        <f>IF(B5726="","",K5626)</f>
        <v/>
      </c>
      <c r="E5726" s="21">
        <f>IF(B5726="","",IFERROR(VLOOKUP(B5726,'Debt Inputs'!$A$6:$M$105,5,FALSE),0))</f>
        <v/>
      </c>
      <c r="F5726" s="48">
        <f>IF(D5726="","",IFERROR(D5726*E5726/12,0))</f>
        <v/>
      </c>
      <c r="G5726" s="48">
        <f>IF(D5726="","",MIN(IFERROR(VLOOKUP(B5726,'Debt Inputs'!$A$6:$M$105,7,FALSE),0),D5726+F5726))</f>
        <v/>
      </c>
      <c r="H5726" s="48">
        <f>IF(D5726="","",IF(L5726=1,MAX(0,'Debt Inputs'!$B$2-SUM($G$5706:$G$5805)),0))</f>
        <v/>
      </c>
      <c r="I5726" s="48">
        <f>IF(D5726="","",MIN(D5726+F5726,G5726+H5726))</f>
        <v/>
      </c>
      <c r="J5726" s="48">
        <f>IF(D5726="","",MIN(D5726,MAX(0,I5726-F5726)))</f>
        <v/>
      </c>
      <c r="K5726" s="48">
        <f>IF(D5726="","",MAX(0,D5726+F5726-I5726))</f>
        <v/>
      </c>
      <c r="L5726" s="18">
        <f>IF(D5726="","",IF(D5726&lt;=0,"",1+COUNTIFS($D$5706:$D$5805,"&gt;0",$E$5706:$E$5805,"&gt;"&amp;E5726)))</f>
        <v/>
      </c>
      <c r="M5726" s="18">
        <f>IF(D5726="","",IF(AND(K5726&gt;0,L5726=1),"Yes","No"))</f>
        <v/>
      </c>
      <c r="N5726" s="48">
        <f>IF(D5726="","",N5626+F5726)</f>
        <v/>
      </c>
      <c r="O5726" s="47">
        <f>IF(D5726="","",IF(AND(K5726=0,K5626&gt;0),C5726,""))</f>
        <v/>
      </c>
    </row>
    <row r="5727">
      <c r="A5727" s="49">
        <f>IF(B5727="","",DATE(YEAR('Debt Inputs'!$E$2),MONTH('Debt Inputs'!$E$2)+57,1))</f>
        <v/>
      </c>
      <c r="B5727" s="23">
        <f>IF('Debt Inputs'!A27="","",'Debt Inputs'!A27)</f>
        <v/>
      </c>
      <c r="C5727" s="24">
        <f>IF(B5727="","",IFERROR(VLOOKUP(B5727,'Debt Inputs'!$A$6:$M$105,2,FALSE),""))</f>
        <v/>
      </c>
      <c r="D5727" s="50">
        <f>IF(B5727="","",K5627)</f>
        <v/>
      </c>
      <c r="E5727" s="26">
        <f>IF(B5727="","",IFERROR(VLOOKUP(B5727,'Debt Inputs'!$A$6:$M$105,5,FALSE),0))</f>
        <v/>
      </c>
      <c r="F5727" s="50">
        <f>IF(D5727="","",IFERROR(D5727*E5727/12,0))</f>
        <v/>
      </c>
      <c r="G5727" s="50">
        <f>IF(D5727="","",MIN(IFERROR(VLOOKUP(B5727,'Debt Inputs'!$A$6:$M$105,7,FALSE),0),D5727+F5727))</f>
        <v/>
      </c>
      <c r="H5727" s="50">
        <f>IF(D5727="","",IF(L5727=1,MAX(0,'Debt Inputs'!$B$2-SUM($G$5706:$G$5805)),0))</f>
        <v/>
      </c>
      <c r="I5727" s="50">
        <f>IF(D5727="","",MIN(D5727+F5727,G5727+H5727))</f>
        <v/>
      </c>
      <c r="J5727" s="50">
        <f>IF(D5727="","",MIN(D5727,MAX(0,I5727-F5727)))</f>
        <v/>
      </c>
      <c r="K5727" s="50">
        <f>IF(D5727="","",MAX(0,D5727+F5727-I5727))</f>
        <v/>
      </c>
      <c r="L5727" s="23">
        <f>IF(D5727="","",IF(D5727&lt;=0,"",1+COUNTIFS($D$5706:$D$5805,"&gt;0",$E$5706:$E$5805,"&gt;"&amp;E5727)))</f>
        <v/>
      </c>
      <c r="M5727" s="23">
        <f>IF(D5727="","",IF(AND(K5727&gt;0,L5727=1),"Yes","No"))</f>
        <v/>
      </c>
      <c r="N5727" s="50">
        <f>IF(D5727="","",N5627+F5727)</f>
        <v/>
      </c>
      <c r="O5727" s="49">
        <f>IF(D5727="","",IF(AND(K5727=0,K5627&gt;0),C5727,""))</f>
        <v/>
      </c>
    </row>
    <row r="5728">
      <c r="A5728" s="47">
        <f>IF(B5728="","",DATE(YEAR('Debt Inputs'!$E$2),MONTH('Debt Inputs'!$E$2)+57,1))</f>
        <v/>
      </c>
      <c r="B5728" s="18">
        <f>IF('Debt Inputs'!A28="","",'Debt Inputs'!A28)</f>
        <v/>
      </c>
      <c r="C5728" s="19">
        <f>IF(B5728="","",IFERROR(VLOOKUP(B5728,'Debt Inputs'!$A$6:$M$105,2,FALSE),""))</f>
        <v/>
      </c>
      <c r="D5728" s="48">
        <f>IF(B5728="","",K5628)</f>
        <v/>
      </c>
      <c r="E5728" s="21">
        <f>IF(B5728="","",IFERROR(VLOOKUP(B5728,'Debt Inputs'!$A$6:$M$105,5,FALSE),0))</f>
        <v/>
      </c>
      <c r="F5728" s="48">
        <f>IF(D5728="","",IFERROR(D5728*E5728/12,0))</f>
        <v/>
      </c>
      <c r="G5728" s="48">
        <f>IF(D5728="","",MIN(IFERROR(VLOOKUP(B5728,'Debt Inputs'!$A$6:$M$105,7,FALSE),0),D5728+F5728))</f>
        <v/>
      </c>
      <c r="H5728" s="48">
        <f>IF(D5728="","",IF(L5728=1,MAX(0,'Debt Inputs'!$B$2-SUM($G$5706:$G$5805)),0))</f>
        <v/>
      </c>
      <c r="I5728" s="48">
        <f>IF(D5728="","",MIN(D5728+F5728,G5728+H5728))</f>
        <v/>
      </c>
      <c r="J5728" s="48">
        <f>IF(D5728="","",MIN(D5728,MAX(0,I5728-F5728)))</f>
        <v/>
      </c>
      <c r="K5728" s="48">
        <f>IF(D5728="","",MAX(0,D5728+F5728-I5728))</f>
        <v/>
      </c>
      <c r="L5728" s="18">
        <f>IF(D5728="","",IF(D5728&lt;=0,"",1+COUNTIFS($D$5706:$D$5805,"&gt;0",$E$5706:$E$5805,"&gt;"&amp;E5728)))</f>
        <v/>
      </c>
      <c r="M5728" s="18">
        <f>IF(D5728="","",IF(AND(K5728&gt;0,L5728=1),"Yes","No"))</f>
        <v/>
      </c>
      <c r="N5728" s="48">
        <f>IF(D5728="","",N5628+F5728)</f>
        <v/>
      </c>
      <c r="O5728" s="47">
        <f>IF(D5728="","",IF(AND(K5728=0,K5628&gt;0),C5728,""))</f>
        <v/>
      </c>
    </row>
    <row r="5729">
      <c r="A5729" s="49">
        <f>IF(B5729="","",DATE(YEAR('Debt Inputs'!$E$2),MONTH('Debt Inputs'!$E$2)+57,1))</f>
        <v/>
      </c>
      <c r="B5729" s="23">
        <f>IF('Debt Inputs'!A29="","",'Debt Inputs'!A29)</f>
        <v/>
      </c>
      <c r="C5729" s="24">
        <f>IF(B5729="","",IFERROR(VLOOKUP(B5729,'Debt Inputs'!$A$6:$M$105,2,FALSE),""))</f>
        <v/>
      </c>
      <c r="D5729" s="50">
        <f>IF(B5729="","",K5629)</f>
        <v/>
      </c>
      <c r="E5729" s="26">
        <f>IF(B5729="","",IFERROR(VLOOKUP(B5729,'Debt Inputs'!$A$6:$M$105,5,FALSE),0))</f>
        <v/>
      </c>
      <c r="F5729" s="50">
        <f>IF(D5729="","",IFERROR(D5729*E5729/12,0))</f>
        <v/>
      </c>
      <c r="G5729" s="50">
        <f>IF(D5729="","",MIN(IFERROR(VLOOKUP(B5729,'Debt Inputs'!$A$6:$M$105,7,FALSE),0),D5729+F5729))</f>
        <v/>
      </c>
      <c r="H5729" s="50">
        <f>IF(D5729="","",IF(L5729=1,MAX(0,'Debt Inputs'!$B$2-SUM($G$5706:$G$5805)),0))</f>
        <v/>
      </c>
      <c r="I5729" s="50">
        <f>IF(D5729="","",MIN(D5729+F5729,G5729+H5729))</f>
        <v/>
      </c>
      <c r="J5729" s="50">
        <f>IF(D5729="","",MIN(D5729,MAX(0,I5729-F5729)))</f>
        <v/>
      </c>
      <c r="K5729" s="50">
        <f>IF(D5729="","",MAX(0,D5729+F5729-I5729))</f>
        <v/>
      </c>
      <c r="L5729" s="23">
        <f>IF(D5729="","",IF(D5729&lt;=0,"",1+COUNTIFS($D$5706:$D$5805,"&gt;0",$E$5706:$E$5805,"&gt;"&amp;E5729)))</f>
        <v/>
      </c>
      <c r="M5729" s="23">
        <f>IF(D5729="","",IF(AND(K5729&gt;0,L5729=1),"Yes","No"))</f>
        <v/>
      </c>
      <c r="N5729" s="50">
        <f>IF(D5729="","",N5629+F5729)</f>
        <v/>
      </c>
      <c r="O5729" s="49">
        <f>IF(D5729="","",IF(AND(K5729=0,K5629&gt;0),C5729,""))</f>
        <v/>
      </c>
    </row>
    <row r="5730">
      <c r="A5730" s="47">
        <f>IF(B5730="","",DATE(YEAR('Debt Inputs'!$E$2),MONTH('Debt Inputs'!$E$2)+57,1))</f>
        <v/>
      </c>
      <c r="B5730" s="18">
        <f>IF('Debt Inputs'!A30="","",'Debt Inputs'!A30)</f>
        <v/>
      </c>
      <c r="C5730" s="19">
        <f>IF(B5730="","",IFERROR(VLOOKUP(B5730,'Debt Inputs'!$A$6:$M$105,2,FALSE),""))</f>
        <v/>
      </c>
      <c r="D5730" s="48">
        <f>IF(B5730="","",K5630)</f>
        <v/>
      </c>
      <c r="E5730" s="21">
        <f>IF(B5730="","",IFERROR(VLOOKUP(B5730,'Debt Inputs'!$A$6:$M$105,5,FALSE),0))</f>
        <v/>
      </c>
      <c r="F5730" s="48">
        <f>IF(D5730="","",IFERROR(D5730*E5730/12,0))</f>
        <v/>
      </c>
      <c r="G5730" s="48">
        <f>IF(D5730="","",MIN(IFERROR(VLOOKUP(B5730,'Debt Inputs'!$A$6:$M$105,7,FALSE),0),D5730+F5730))</f>
        <v/>
      </c>
      <c r="H5730" s="48">
        <f>IF(D5730="","",IF(L5730=1,MAX(0,'Debt Inputs'!$B$2-SUM($G$5706:$G$5805)),0))</f>
        <v/>
      </c>
      <c r="I5730" s="48">
        <f>IF(D5730="","",MIN(D5730+F5730,G5730+H5730))</f>
        <v/>
      </c>
      <c r="J5730" s="48">
        <f>IF(D5730="","",MIN(D5730,MAX(0,I5730-F5730)))</f>
        <v/>
      </c>
      <c r="K5730" s="48">
        <f>IF(D5730="","",MAX(0,D5730+F5730-I5730))</f>
        <v/>
      </c>
      <c r="L5730" s="18">
        <f>IF(D5730="","",IF(D5730&lt;=0,"",1+COUNTIFS($D$5706:$D$5805,"&gt;0",$E$5706:$E$5805,"&gt;"&amp;E5730)))</f>
        <v/>
      </c>
      <c r="M5730" s="18">
        <f>IF(D5730="","",IF(AND(K5730&gt;0,L5730=1),"Yes","No"))</f>
        <v/>
      </c>
      <c r="N5730" s="48">
        <f>IF(D5730="","",N5630+F5730)</f>
        <v/>
      </c>
      <c r="O5730" s="47">
        <f>IF(D5730="","",IF(AND(K5730=0,K5630&gt;0),C5730,""))</f>
        <v/>
      </c>
    </row>
    <row r="5731">
      <c r="A5731" s="49">
        <f>IF(B5731="","",DATE(YEAR('Debt Inputs'!$E$2),MONTH('Debt Inputs'!$E$2)+57,1))</f>
        <v/>
      </c>
      <c r="B5731" s="23">
        <f>IF('Debt Inputs'!A31="","",'Debt Inputs'!A31)</f>
        <v/>
      </c>
      <c r="C5731" s="24">
        <f>IF(B5731="","",IFERROR(VLOOKUP(B5731,'Debt Inputs'!$A$6:$M$105,2,FALSE),""))</f>
        <v/>
      </c>
      <c r="D5731" s="50">
        <f>IF(B5731="","",K5631)</f>
        <v/>
      </c>
      <c r="E5731" s="26">
        <f>IF(B5731="","",IFERROR(VLOOKUP(B5731,'Debt Inputs'!$A$6:$M$105,5,FALSE),0))</f>
        <v/>
      </c>
      <c r="F5731" s="50">
        <f>IF(D5731="","",IFERROR(D5731*E5731/12,0))</f>
        <v/>
      </c>
      <c r="G5731" s="50">
        <f>IF(D5731="","",MIN(IFERROR(VLOOKUP(B5731,'Debt Inputs'!$A$6:$M$105,7,FALSE),0),D5731+F5731))</f>
        <v/>
      </c>
      <c r="H5731" s="50">
        <f>IF(D5731="","",IF(L5731=1,MAX(0,'Debt Inputs'!$B$2-SUM($G$5706:$G$5805)),0))</f>
        <v/>
      </c>
      <c r="I5731" s="50">
        <f>IF(D5731="","",MIN(D5731+F5731,G5731+H5731))</f>
        <v/>
      </c>
      <c r="J5731" s="50">
        <f>IF(D5731="","",MIN(D5731,MAX(0,I5731-F5731)))</f>
        <v/>
      </c>
      <c r="K5731" s="50">
        <f>IF(D5731="","",MAX(0,D5731+F5731-I5731))</f>
        <v/>
      </c>
      <c r="L5731" s="23">
        <f>IF(D5731="","",IF(D5731&lt;=0,"",1+COUNTIFS($D$5706:$D$5805,"&gt;0",$E$5706:$E$5805,"&gt;"&amp;E5731)))</f>
        <v/>
      </c>
      <c r="M5731" s="23">
        <f>IF(D5731="","",IF(AND(K5731&gt;0,L5731=1),"Yes","No"))</f>
        <v/>
      </c>
      <c r="N5731" s="50">
        <f>IF(D5731="","",N5631+F5731)</f>
        <v/>
      </c>
      <c r="O5731" s="49">
        <f>IF(D5731="","",IF(AND(K5731=0,K5631&gt;0),C5731,""))</f>
        <v/>
      </c>
    </row>
    <row r="5732">
      <c r="A5732" s="47">
        <f>IF(B5732="","",DATE(YEAR('Debt Inputs'!$E$2),MONTH('Debt Inputs'!$E$2)+57,1))</f>
        <v/>
      </c>
      <c r="B5732" s="18">
        <f>IF('Debt Inputs'!A32="","",'Debt Inputs'!A32)</f>
        <v/>
      </c>
      <c r="C5732" s="19">
        <f>IF(B5732="","",IFERROR(VLOOKUP(B5732,'Debt Inputs'!$A$6:$M$105,2,FALSE),""))</f>
        <v/>
      </c>
      <c r="D5732" s="48">
        <f>IF(B5732="","",K5632)</f>
        <v/>
      </c>
      <c r="E5732" s="21">
        <f>IF(B5732="","",IFERROR(VLOOKUP(B5732,'Debt Inputs'!$A$6:$M$105,5,FALSE),0))</f>
        <v/>
      </c>
      <c r="F5732" s="48">
        <f>IF(D5732="","",IFERROR(D5732*E5732/12,0))</f>
        <v/>
      </c>
      <c r="G5732" s="48">
        <f>IF(D5732="","",MIN(IFERROR(VLOOKUP(B5732,'Debt Inputs'!$A$6:$M$105,7,FALSE),0),D5732+F5732))</f>
        <v/>
      </c>
      <c r="H5732" s="48">
        <f>IF(D5732="","",IF(L5732=1,MAX(0,'Debt Inputs'!$B$2-SUM($G$5706:$G$5805)),0))</f>
        <v/>
      </c>
      <c r="I5732" s="48">
        <f>IF(D5732="","",MIN(D5732+F5732,G5732+H5732))</f>
        <v/>
      </c>
      <c r="J5732" s="48">
        <f>IF(D5732="","",MIN(D5732,MAX(0,I5732-F5732)))</f>
        <v/>
      </c>
      <c r="K5732" s="48">
        <f>IF(D5732="","",MAX(0,D5732+F5732-I5732))</f>
        <v/>
      </c>
      <c r="L5732" s="18">
        <f>IF(D5732="","",IF(D5732&lt;=0,"",1+COUNTIFS($D$5706:$D$5805,"&gt;0",$E$5706:$E$5805,"&gt;"&amp;E5732)))</f>
        <v/>
      </c>
      <c r="M5732" s="18">
        <f>IF(D5732="","",IF(AND(K5732&gt;0,L5732=1),"Yes","No"))</f>
        <v/>
      </c>
      <c r="N5732" s="48">
        <f>IF(D5732="","",N5632+F5732)</f>
        <v/>
      </c>
      <c r="O5732" s="47">
        <f>IF(D5732="","",IF(AND(K5732=0,K5632&gt;0),C5732,""))</f>
        <v/>
      </c>
    </row>
    <row r="5733">
      <c r="A5733" s="49">
        <f>IF(B5733="","",DATE(YEAR('Debt Inputs'!$E$2),MONTH('Debt Inputs'!$E$2)+57,1))</f>
        <v/>
      </c>
      <c r="B5733" s="23">
        <f>IF('Debt Inputs'!A33="","",'Debt Inputs'!A33)</f>
        <v/>
      </c>
      <c r="C5733" s="24">
        <f>IF(B5733="","",IFERROR(VLOOKUP(B5733,'Debt Inputs'!$A$6:$M$105,2,FALSE),""))</f>
        <v/>
      </c>
      <c r="D5733" s="50">
        <f>IF(B5733="","",K5633)</f>
        <v/>
      </c>
      <c r="E5733" s="26">
        <f>IF(B5733="","",IFERROR(VLOOKUP(B5733,'Debt Inputs'!$A$6:$M$105,5,FALSE),0))</f>
        <v/>
      </c>
      <c r="F5733" s="50">
        <f>IF(D5733="","",IFERROR(D5733*E5733/12,0))</f>
        <v/>
      </c>
      <c r="G5733" s="50">
        <f>IF(D5733="","",MIN(IFERROR(VLOOKUP(B5733,'Debt Inputs'!$A$6:$M$105,7,FALSE),0),D5733+F5733))</f>
        <v/>
      </c>
      <c r="H5733" s="50">
        <f>IF(D5733="","",IF(L5733=1,MAX(0,'Debt Inputs'!$B$2-SUM($G$5706:$G$5805)),0))</f>
        <v/>
      </c>
      <c r="I5733" s="50">
        <f>IF(D5733="","",MIN(D5733+F5733,G5733+H5733))</f>
        <v/>
      </c>
      <c r="J5733" s="50">
        <f>IF(D5733="","",MIN(D5733,MAX(0,I5733-F5733)))</f>
        <v/>
      </c>
      <c r="K5733" s="50">
        <f>IF(D5733="","",MAX(0,D5733+F5733-I5733))</f>
        <v/>
      </c>
      <c r="L5733" s="23">
        <f>IF(D5733="","",IF(D5733&lt;=0,"",1+COUNTIFS($D$5706:$D$5805,"&gt;0",$E$5706:$E$5805,"&gt;"&amp;E5733)))</f>
        <v/>
      </c>
      <c r="M5733" s="23">
        <f>IF(D5733="","",IF(AND(K5733&gt;0,L5733=1),"Yes","No"))</f>
        <v/>
      </c>
      <c r="N5733" s="50">
        <f>IF(D5733="","",N5633+F5733)</f>
        <v/>
      </c>
      <c r="O5733" s="49">
        <f>IF(D5733="","",IF(AND(K5733=0,K5633&gt;0),C5733,""))</f>
        <v/>
      </c>
    </row>
    <row r="5734">
      <c r="A5734" s="47">
        <f>IF(B5734="","",DATE(YEAR('Debt Inputs'!$E$2),MONTH('Debt Inputs'!$E$2)+57,1))</f>
        <v/>
      </c>
      <c r="B5734" s="18">
        <f>IF('Debt Inputs'!A34="","",'Debt Inputs'!A34)</f>
        <v/>
      </c>
      <c r="C5734" s="19">
        <f>IF(B5734="","",IFERROR(VLOOKUP(B5734,'Debt Inputs'!$A$6:$M$105,2,FALSE),""))</f>
        <v/>
      </c>
      <c r="D5734" s="48">
        <f>IF(B5734="","",K5634)</f>
        <v/>
      </c>
      <c r="E5734" s="21">
        <f>IF(B5734="","",IFERROR(VLOOKUP(B5734,'Debt Inputs'!$A$6:$M$105,5,FALSE),0))</f>
        <v/>
      </c>
      <c r="F5734" s="48">
        <f>IF(D5734="","",IFERROR(D5734*E5734/12,0))</f>
        <v/>
      </c>
      <c r="G5734" s="48">
        <f>IF(D5734="","",MIN(IFERROR(VLOOKUP(B5734,'Debt Inputs'!$A$6:$M$105,7,FALSE),0),D5734+F5734))</f>
        <v/>
      </c>
      <c r="H5734" s="48">
        <f>IF(D5734="","",IF(L5734=1,MAX(0,'Debt Inputs'!$B$2-SUM($G$5706:$G$5805)),0))</f>
        <v/>
      </c>
      <c r="I5734" s="48">
        <f>IF(D5734="","",MIN(D5734+F5734,G5734+H5734))</f>
        <v/>
      </c>
      <c r="J5734" s="48">
        <f>IF(D5734="","",MIN(D5734,MAX(0,I5734-F5734)))</f>
        <v/>
      </c>
      <c r="K5734" s="48">
        <f>IF(D5734="","",MAX(0,D5734+F5734-I5734))</f>
        <v/>
      </c>
      <c r="L5734" s="18">
        <f>IF(D5734="","",IF(D5734&lt;=0,"",1+COUNTIFS($D$5706:$D$5805,"&gt;0",$E$5706:$E$5805,"&gt;"&amp;E5734)))</f>
        <v/>
      </c>
      <c r="M5734" s="18">
        <f>IF(D5734="","",IF(AND(K5734&gt;0,L5734=1),"Yes","No"))</f>
        <v/>
      </c>
      <c r="N5734" s="48">
        <f>IF(D5734="","",N5634+F5734)</f>
        <v/>
      </c>
      <c r="O5734" s="47">
        <f>IF(D5734="","",IF(AND(K5734=0,K5634&gt;0),C5734,""))</f>
        <v/>
      </c>
    </row>
    <row r="5735">
      <c r="A5735" s="49">
        <f>IF(B5735="","",DATE(YEAR('Debt Inputs'!$E$2),MONTH('Debt Inputs'!$E$2)+57,1))</f>
        <v/>
      </c>
      <c r="B5735" s="23">
        <f>IF('Debt Inputs'!A35="","",'Debt Inputs'!A35)</f>
        <v/>
      </c>
      <c r="C5735" s="24">
        <f>IF(B5735="","",IFERROR(VLOOKUP(B5735,'Debt Inputs'!$A$6:$M$105,2,FALSE),""))</f>
        <v/>
      </c>
      <c r="D5735" s="50">
        <f>IF(B5735="","",K5635)</f>
        <v/>
      </c>
      <c r="E5735" s="26">
        <f>IF(B5735="","",IFERROR(VLOOKUP(B5735,'Debt Inputs'!$A$6:$M$105,5,FALSE),0))</f>
        <v/>
      </c>
      <c r="F5735" s="50">
        <f>IF(D5735="","",IFERROR(D5735*E5735/12,0))</f>
        <v/>
      </c>
      <c r="G5735" s="50">
        <f>IF(D5735="","",MIN(IFERROR(VLOOKUP(B5735,'Debt Inputs'!$A$6:$M$105,7,FALSE),0),D5735+F5735))</f>
        <v/>
      </c>
      <c r="H5735" s="50">
        <f>IF(D5735="","",IF(L5735=1,MAX(0,'Debt Inputs'!$B$2-SUM($G$5706:$G$5805)),0))</f>
        <v/>
      </c>
      <c r="I5735" s="50">
        <f>IF(D5735="","",MIN(D5735+F5735,G5735+H5735))</f>
        <v/>
      </c>
      <c r="J5735" s="50">
        <f>IF(D5735="","",MIN(D5735,MAX(0,I5735-F5735)))</f>
        <v/>
      </c>
      <c r="K5735" s="50">
        <f>IF(D5735="","",MAX(0,D5735+F5735-I5735))</f>
        <v/>
      </c>
      <c r="L5735" s="23">
        <f>IF(D5735="","",IF(D5735&lt;=0,"",1+COUNTIFS($D$5706:$D$5805,"&gt;0",$E$5706:$E$5805,"&gt;"&amp;E5735)))</f>
        <v/>
      </c>
      <c r="M5735" s="23">
        <f>IF(D5735="","",IF(AND(K5735&gt;0,L5735=1),"Yes","No"))</f>
        <v/>
      </c>
      <c r="N5735" s="50">
        <f>IF(D5735="","",N5635+F5735)</f>
        <v/>
      </c>
      <c r="O5735" s="49">
        <f>IF(D5735="","",IF(AND(K5735=0,K5635&gt;0),C5735,""))</f>
        <v/>
      </c>
    </row>
    <row r="5736">
      <c r="A5736" s="47">
        <f>IF(B5736="","",DATE(YEAR('Debt Inputs'!$E$2),MONTH('Debt Inputs'!$E$2)+57,1))</f>
        <v/>
      </c>
      <c r="B5736" s="18">
        <f>IF('Debt Inputs'!A36="","",'Debt Inputs'!A36)</f>
        <v/>
      </c>
      <c r="C5736" s="19">
        <f>IF(B5736="","",IFERROR(VLOOKUP(B5736,'Debt Inputs'!$A$6:$M$105,2,FALSE),""))</f>
        <v/>
      </c>
      <c r="D5736" s="48">
        <f>IF(B5736="","",K5636)</f>
        <v/>
      </c>
      <c r="E5736" s="21">
        <f>IF(B5736="","",IFERROR(VLOOKUP(B5736,'Debt Inputs'!$A$6:$M$105,5,FALSE),0))</f>
        <v/>
      </c>
      <c r="F5736" s="48">
        <f>IF(D5736="","",IFERROR(D5736*E5736/12,0))</f>
        <v/>
      </c>
      <c r="G5736" s="48">
        <f>IF(D5736="","",MIN(IFERROR(VLOOKUP(B5736,'Debt Inputs'!$A$6:$M$105,7,FALSE),0),D5736+F5736))</f>
        <v/>
      </c>
      <c r="H5736" s="48">
        <f>IF(D5736="","",IF(L5736=1,MAX(0,'Debt Inputs'!$B$2-SUM($G$5706:$G$5805)),0))</f>
        <v/>
      </c>
      <c r="I5736" s="48">
        <f>IF(D5736="","",MIN(D5736+F5736,G5736+H5736))</f>
        <v/>
      </c>
      <c r="J5736" s="48">
        <f>IF(D5736="","",MIN(D5736,MAX(0,I5736-F5736)))</f>
        <v/>
      </c>
      <c r="K5736" s="48">
        <f>IF(D5736="","",MAX(0,D5736+F5736-I5736))</f>
        <v/>
      </c>
      <c r="L5736" s="18">
        <f>IF(D5736="","",IF(D5736&lt;=0,"",1+COUNTIFS($D$5706:$D$5805,"&gt;0",$E$5706:$E$5805,"&gt;"&amp;E5736)))</f>
        <v/>
      </c>
      <c r="M5736" s="18">
        <f>IF(D5736="","",IF(AND(K5736&gt;0,L5736=1),"Yes","No"))</f>
        <v/>
      </c>
      <c r="N5736" s="48">
        <f>IF(D5736="","",N5636+F5736)</f>
        <v/>
      </c>
      <c r="O5736" s="47">
        <f>IF(D5736="","",IF(AND(K5736=0,K5636&gt;0),C5736,""))</f>
        <v/>
      </c>
    </row>
    <row r="5737">
      <c r="A5737" s="49">
        <f>IF(B5737="","",DATE(YEAR('Debt Inputs'!$E$2),MONTH('Debt Inputs'!$E$2)+57,1))</f>
        <v/>
      </c>
      <c r="B5737" s="23">
        <f>IF('Debt Inputs'!A37="","",'Debt Inputs'!A37)</f>
        <v/>
      </c>
      <c r="C5737" s="24">
        <f>IF(B5737="","",IFERROR(VLOOKUP(B5737,'Debt Inputs'!$A$6:$M$105,2,FALSE),""))</f>
        <v/>
      </c>
      <c r="D5737" s="50">
        <f>IF(B5737="","",K5637)</f>
        <v/>
      </c>
      <c r="E5737" s="26">
        <f>IF(B5737="","",IFERROR(VLOOKUP(B5737,'Debt Inputs'!$A$6:$M$105,5,FALSE),0))</f>
        <v/>
      </c>
      <c r="F5737" s="50">
        <f>IF(D5737="","",IFERROR(D5737*E5737/12,0))</f>
        <v/>
      </c>
      <c r="G5737" s="50">
        <f>IF(D5737="","",MIN(IFERROR(VLOOKUP(B5737,'Debt Inputs'!$A$6:$M$105,7,FALSE),0),D5737+F5737))</f>
        <v/>
      </c>
      <c r="H5737" s="50">
        <f>IF(D5737="","",IF(L5737=1,MAX(0,'Debt Inputs'!$B$2-SUM($G$5706:$G$5805)),0))</f>
        <v/>
      </c>
      <c r="I5737" s="50">
        <f>IF(D5737="","",MIN(D5737+F5737,G5737+H5737))</f>
        <v/>
      </c>
      <c r="J5737" s="50">
        <f>IF(D5737="","",MIN(D5737,MAX(0,I5737-F5737)))</f>
        <v/>
      </c>
      <c r="K5737" s="50">
        <f>IF(D5737="","",MAX(0,D5737+F5737-I5737))</f>
        <v/>
      </c>
      <c r="L5737" s="23">
        <f>IF(D5737="","",IF(D5737&lt;=0,"",1+COUNTIFS($D$5706:$D$5805,"&gt;0",$E$5706:$E$5805,"&gt;"&amp;E5737)))</f>
        <v/>
      </c>
      <c r="M5737" s="23">
        <f>IF(D5737="","",IF(AND(K5737&gt;0,L5737=1),"Yes","No"))</f>
        <v/>
      </c>
      <c r="N5737" s="50">
        <f>IF(D5737="","",N5637+F5737)</f>
        <v/>
      </c>
      <c r="O5737" s="49">
        <f>IF(D5737="","",IF(AND(K5737=0,K5637&gt;0),C5737,""))</f>
        <v/>
      </c>
    </row>
    <row r="5738">
      <c r="A5738" s="47">
        <f>IF(B5738="","",DATE(YEAR('Debt Inputs'!$E$2),MONTH('Debt Inputs'!$E$2)+57,1))</f>
        <v/>
      </c>
      <c r="B5738" s="18">
        <f>IF('Debt Inputs'!A38="","",'Debt Inputs'!A38)</f>
        <v/>
      </c>
      <c r="C5738" s="19">
        <f>IF(B5738="","",IFERROR(VLOOKUP(B5738,'Debt Inputs'!$A$6:$M$105,2,FALSE),""))</f>
        <v/>
      </c>
      <c r="D5738" s="48">
        <f>IF(B5738="","",K5638)</f>
        <v/>
      </c>
      <c r="E5738" s="21">
        <f>IF(B5738="","",IFERROR(VLOOKUP(B5738,'Debt Inputs'!$A$6:$M$105,5,FALSE),0))</f>
        <v/>
      </c>
      <c r="F5738" s="48">
        <f>IF(D5738="","",IFERROR(D5738*E5738/12,0))</f>
        <v/>
      </c>
      <c r="G5738" s="48">
        <f>IF(D5738="","",MIN(IFERROR(VLOOKUP(B5738,'Debt Inputs'!$A$6:$M$105,7,FALSE),0),D5738+F5738))</f>
        <v/>
      </c>
      <c r="H5738" s="48">
        <f>IF(D5738="","",IF(L5738=1,MAX(0,'Debt Inputs'!$B$2-SUM($G$5706:$G$5805)),0))</f>
        <v/>
      </c>
      <c r="I5738" s="48">
        <f>IF(D5738="","",MIN(D5738+F5738,G5738+H5738))</f>
        <v/>
      </c>
      <c r="J5738" s="48">
        <f>IF(D5738="","",MIN(D5738,MAX(0,I5738-F5738)))</f>
        <v/>
      </c>
      <c r="K5738" s="48">
        <f>IF(D5738="","",MAX(0,D5738+F5738-I5738))</f>
        <v/>
      </c>
      <c r="L5738" s="18">
        <f>IF(D5738="","",IF(D5738&lt;=0,"",1+COUNTIFS($D$5706:$D$5805,"&gt;0",$E$5706:$E$5805,"&gt;"&amp;E5738)))</f>
        <v/>
      </c>
      <c r="M5738" s="18">
        <f>IF(D5738="","",IF(AND(K5738&gt;0,L5738=1),"Yes","No"))</f>
        <v/>
      </c>
      <c r="N5738" s="48">
        <f>IF(D5738="","",N5638+F5738)</f>
        <v/>
      </c>
      <c r="O5738" s="47">
        <f>IF(D5738="","",IF(AND(K5738=0,K5638&gt;0),C5738,""))</f>
        <v/>
      </c>
    </row>
    <row r="5739">
      <c r="A5739" s="49">
        <f>IF(B5739="","",DATE(YEAR('Debt Inputs'!$E$2),MONTH('Debt Inputs'!$E$2)+57,1))</f>
        <v/>
      </c>
      <c r="B5739" s="23">
        <f>IF('Debt Inputs'!A39="","",'Debt Inputs'!A39)</f>
        <v/>
      </c>
      <c r="C5739" s="24">
        <f>IF(B5739="","",IFERROR(VLOOKUP(B5739,'Debt Inputs'!$A$6:$M$105,2,FALSE),""))</f>
        <v/>
      </c>
      <c r="D5739" s="50">
        <f>IF(B5739="","",K5639)</f>
        <v/>
      </c>
      <c r="E5739" s="26">
        <f>IF(B5739="","",IFERROR(VLOOKUP(B5739,'Debt Inputs'!$A$6:$M$105,5,FALSE),0))</f>
        <v/>
      </c>
      <c r="F5739" s="50">
        <f>IF(D5739="","",IFERROR(D5739*E5739/12,0))</f>
        <v/>
      </c>
      <c r="G5739" s="50">
        <f>IF(D5739="","",MIN(IFERROR(VLOOKUP(B5739,'Debt Inputs'!$A$6:$M$105,7,FALSE),0),D5739+F5739))</f>
        <v/>
      </c>
      <c r="H5739" s="50">
        <f>IF(D5739="","",IF(L5739=1,MAX(0,'Debt Inputs'!$B$2-SUM($G$5706:$G$5805)),0))</f>
        <v/>
      </c>
      <c r="I5739" s="50">
        <f>IF(D5739="","",MIN(D5739+F5739,G5739+H5739))</f>
        <v/>
      </c>
      <c r="J5739" s="50">
        <f>IF(D5739="","",MIN(D5739,MAX(0,I5739-F5739)))</f>
        <v/>
      </c>
      <c r="K5739" s="50">
        <f>IF(D5739="","",MAX(0,D5739+F5739-I5739))</f>
        <v/>
      </c>
      <c r="L5739" s="23">
        <f>IF(D5739="","",IF(D5739&lt;=0,"",1+COUNTIFS($D$5706:$D$5805,"&gt;0",$E$5706:$E$5805,"&gt;"&amp;E5739)))</f>
        <v/>
      </c>
      <c r="M5739" s="23">
        <f>IF(D5739="","",IF(AND(K5739&gt;0,L5739=1),"Yes","No"))</f>
        <v/>
      </c>
      <c r="N5739" s="50">
        <f>IF(D5739="","",N5639+F5739)</f>
        <v/>
      </c>
      <c r="O5739" s="49">
        <f>IF(D5739="","",IF(AND(K5739=0,K5639&gt;0),C5739,""))</f>
        <v/>
      </c>
    </row>
    <row r="5740">
      <c r="A5740" s="47">
        <f>IF(B5740="","",DATE(YEAR('Debt Inputs'!$E$2),MONTH('Debt Inputs'!$E$2)+57,1))</f>
        <v/>
      </c>
      <c r="B5740" s="18">
        <f>IF('Debt Inputs'!A40="","",'Debt Inputs'!A40)</f>
        <v/>
      </c>
      <c r="C5740" s="19">
        <f>IF(B5740="","",IFERROR(VLOOKUP(B5740,'Debt Inputs'!$A$6:$M$105,2,FALSE),""))</f>
        <v/>
      </c>
      <c r="D5740" s="48">
        <f>IF(B5740="","",K5640)</f>
        <v/>
      </c>
      <c r="E5740" s="21">
        <f>IF(B5740="","",IFERROR(VLOOKUP(B5740,'Debt Inputs'!$A$6:$M$105,5,FALSE),0))</f>
        <v/>
      </c>
      <c r="F5740" s="48">
        <f>IF(D5740="","",IFERROR(D5740*E5740/12,0))</f>
        <v/>
      </c>
      <c r="G5740" s="48">
        <f>IF(D5740="","",MIN(IFERROR(VLOOKUP(B5740,'Debt Inputs'!$A$6:$M$105,7,FALSE),0),D5740+F5740))</f>
        <v/>
      </c>
      <c r="H5740" s="48">
        <f>IF(D5740="","",IF(L5740=1,MAX(0,'Debt Inputs'!$B$2-SUM($G$5706:$G$5805)),0))</f>
        <v/>
      </c>
      <c r="I5740" s="48">
        <f>IF(D5740="","",MIN(D5740+F5740,G5740+H5740))</f>
        <v/>
      </c>
      <c r="J5740" s="48">
        <f>IF(D5740="","",MIN(D5740,MAX(0,I5740-F5740)))</f>
        <v/>
      </c>
      <c r="K5740" s="48">
        <f>IF(D5740="","",MAX(0,D5740+F5740-I5740))</f>
        <v/>
      </c>
      <c r="L5740" s="18">
        <f>IF(D5740="","",IF(D5740&lt;=0,"",1+COUNTIFS($D$5706:$D$5805,"&gt;0",$E$5706:$E$5805,"&gt;"&amp;E5740)))</f>
        <v/>
      </c>
      <c r="M5740" s="18">
        <f>IF(D5740="","",IF(AND(K5740&gt;0,L5740=1),"Yes","No"))</f>
        <v/>
      </c>
      <c r="N5740" s="48">
        <f>IF(D5740="","",N5640+F5740)</f>
        <v/>
      </c>
      <c r="O5740" s="47">
        <f>IF(D5740="","",IF(AND(K5740=0,K5640&gt;0),C5740,""))</f>
        <v/>
      </c>
    </row>
    <row r="5741">
      <c r="A5741" s="49">
        <f>IF(B5741="","",DATE(YEAR('Debt Inputs'!$E$2),MONTH('Debt Inputs'!$E$2)+57,1))</f>
        <v/>
      </c>
      <c r="B5741" s="23">
        <f>IF('Debt Inputs'!A41="","",'Debt Inputs'!A41)</f>
        <v/>
      </c>
      <c r="C5741" s="24">
        <f>IF(B5741="","",IFERROR(VLOOKUP(B5741,'Debt Inputs'!$A$6:$M$105,2,FALSE),""))</f>
        <v/>
      </c>
      <c r="D5741" s="50">
        <f>IF(B5741="","",K5641)</f>
        <v/>
      </c>
      <c r="E5741" s="26">
        <f>IF(B5741="","",IFERROR(VLOOKUP(B5741,'Debt Inputs'!$A$6:$M$105,5,FALSE),0))</f>
        <v/>
      </c>
      <c r="F5741" s="50">
        <f>IF(D5741="","",IFERROR(D5741*E5741/12,0))</f>
        <v/>
      </c>
      <c r="G5741" s="50">
        <f>IF(D5741="","",MIN(IFERROR(VLOOKUP(B5741,'Debt Inputs'!$A$6:$M$105,7,FALSE),0),D5741+F5741))</f>
        <v/>
      </c>
      <c r="H5741" s="50">
        <f>IF(D5741="","",IF(L5741=1,MAX(0,'Debt Inputs'!$B$2-SUM($G$5706:$G$5805)),0))</f>
        <v/>
      </c>
      <c r="I5741" s="50">
        <f>IF(D5741="","",MIN(D5741+F5741,G5741+H5741))</f>
        <v/>
      </c>
      <c r="J5741" s="50">
        <f>IF(D5741="","",MIN(D5741,MAX(0,I5741-F5741)))</f>
        <v/>
      </c>
      <c r="K5741" s="50">
        <f>IF(D5741="","",MAX(0,D5741+F5741-I5741))</f>
        <v/>
      </c>
      <c r="L5741" s="23">
        <f>IF(D5741="","",IF(D5741&lt;=0,"",1+COUNTIFS($D$5706:$D$5805,"&gt;0",$E$5706:$E$5805,"&gt;"&amp;E5741)))</f>
        <v/>
      </c>
      <c r="M5741" s="23">
        <f>IF(D5741="","",IF(AND(K5741&gt;0,L5741=1),"Yes","No"))</f>
        <v/>
      </c>
      <c r="N5741" s="50">
        <f>IF(D5741="","",N5641+F5741)</f>
        <v/>
      </c>
      <c r="O5741" s="49">
        <f>IF(D5741="","",IF(AND(K5741=0,K5641&gt;0),C5741,""))</f>
        <v/>
      </c>
    </row>
    <row r="5742">
      <c r="A5742" s="47">
        <f>IF(B5742="","",DATE(YEAR('Debt Inputs'!$E$2),MONTH('Debt Inputs'!$E$2)+57,1))</f>
        <v/>
      </c>
      <c r="B5742" s="18">
        <f>IF('Debt Inputs'!A42="","",'Debt Inputs'!A42)</f>
        <v/>
      </c>
      <c r="C5742" s="19">
        <f>IF(B5742="","",IFERROR(VLOOKUP(B5742,'Debt Inputs'!$A$6:$M$105,2,FALSE),""))</f>
        <v/>
      </c>
      <c r="D5742" s="48">
        <f>IF(B5742="","",K5642)</f>
        <v/>
      </c>
      <c r="E5742" s="21">
        <f>IF(B5742="","",IFERROR(VLOOKUP(B5742,'Debt Inputs'!$A$6:$M$105,5,FALSE),0))</f>
        <v/>
      </c>
      <c r="F5742" s="48">
        <f>IF(D5742="","",IFERROR(D5742*E5742/12,0))</f>
        <v/>
      </c>
      <c r="G5742" s="48">
        <f>IF(D5742="","",MIN(IFERROR(VLOOKUP(B5742,'Debt Inputs'!$A$6:$M$105,7,FALSE),0),D5742+F5742))</f>
        <v/>
      </c>
      <c r="H5742" s="48">
        <f>IF(D5742="","",IF(L5742=1,MAX(0,'Debt Inputs'!$B$2-SUM($G$5706:$G$5805)),0))</f>
        <v/>
      </c>
      <c r="I5742" s="48">
        <f>IF(D5742="","",MIN(D5742+F5742,G5742+H5742))</f>
        <v/>
      </c>
      <c r="J5742" s="48">
        <f>IF(D5742="","",MIN(D5742,MAX(0,I5742-F5742)))</f>
        <v/>
      </c>
      <c r="K5742" s="48">
        <f>IF(D5742="","",MAX(0,D5742+F5742-I5742))</f>
        <v/>
      </c>
      <c r="L5742" s="18">
        <f>IF(D5742="","",IF(D5742&lt;=0,"",1+COUNTIFS($D$5706:$D$5805,"&gt;0",$E$5706:$E$5805,"&gt;"&amp;E5742)))</f>
        <v/>
      </c>
      <c r="M5742" s="18">
        <f>IF(D5742="","",IF(AND(K5742&gt;0,L5742=1),"Yes","No"))</f>
        <v/>
      </c>
      <c r="N5742" s="48">
        <f>IF(D5742="","",N5642+F5742)</f>
        <v/>
      </c>
      <c r="O5742" s="47">
        <f>IF(D5742="","",IF(AND(K5742=0,K5642&gt;0),C5742,""))</f>
        <v/>
      </c>
    </row>
    <row r="5743">
      <c r="A5743" s="49">
        <f>IF(B5743="","",DATE(YEAR('Debt Inputs'!$E$2),MONTH('Debt Inputs'!$E$2)+57,1))</f>
        <v/>
      </c>
      <c r="B5743" s="23">
        <f>IF('Debt Inputs'!A43="","",'Debt Inputs'!A43)</f>
        <v/>
      </c>
      <c r="C5743" s="24">
        <f>IF(B5743="","",IFERROR(VLOOKUP(B5743,'Debt Inputs'!$A$6:$M$105,2,FALSE),""))</f>
        <v/>
      </c>
      <c r="D5743" s="50">
        <f>IF(B5743="","",K5643)</f>
        <v/>
      </c>
      <c r="E5743" s="26">
        <f>IF(B5743="","",IFERROR(VLOOKUP(B5743,'Debt Inputs'!$A$6:$M$105,5,FALSE),0))</f>
        <v/>
      </c>
      <c r="F5743" s="50">
        <f>IF(D5743="","",IFERROR(D5743*E5743/12,0))</f>
        <v/>
      </c>
      <c r="G5743" s="50">
        <f>IF(D5743="","",MIN(IFERROR(VLOOKUP(B5743,'Debt Inputs'!$A$6:$M$105,7,FALSE),0),D5743+F5743))</f>
        <v/>
      </c>
      <c r="H5743" s="50">
        <f>IF(D5743="","",IF(L5743=1,MAX(0,'Debt Inputs'!$B$2-SUM($G$5706:$G$5805)),0))</f>
        <v/>
      </c>
      <c r="I5743" s="50">
        <f>IF(D5743="","",MIN(D5743+F5743,G5743+H5743))</f>
        <v/>
      </c>
      <c r="J5743" s="50">
        <f>IF(D5743="","",MIN(D5743,MAX(0,I5743-F5743)))</f>
        <v/>
      </c>
      <c r="K5743" s="50">
        <f>IF(D5743="","",MAX(0,D5743+F5743-I5743))</f>
        <v/>
      </c>
      <c r="L5743" s="23">
        <f>IF(D5743="","",IF(D5743&lt;=0,"",1+COUNTIFS($D$5706:$D$5805,"&gt;0",$E$5706:$E$5805,"&gt;"&amp;E5743)))</f>
        <v/>
      </c>
      <c r="M5743" s="23">
        <f>IF(D5743="","",IF(AND(K5743&gt;0,L5743=1),"Yes","No"))</f>
        <v/>
      </c>
      <c r="N5743" s="50">
        <f>IF(D5743="","",N5643+F5743)</f>
        <v/>
      </c>
      <c r="O5743" s="49">
        <f>IF(D5743="","",IF(AND(K5743=0,K5643&gt;0),C5743,""))</f>
        <v/>
      </c>
    </row>
    <row r="5744">
      <c r="A5744" s="47">
        <f>IF(B5744="","",DATE(YEAR('Debt Inputs'!$E$2),MONTH('Debt Inputs'!$E$2)+57,1))</f>
        <v/>
      </c>
      <c r="B5744" s="18">
        <f>IF('Debt Inputs'!A44="","",'Debt Inputs'!A44)</f>
        <v/>
      </c>
      <c r="C5744" s="19">
        <f>IF(B5744="","",IFERROR(VLOOKUP(B5744,'Debt Inputs'!$A$6:$M$105,2,FALSE),""))</f>
        <v/>
      </c>
      <c r="D5744" s="48">
        <f>IF(B5744="","",K5644)</f>
        <v/>
      </c>
      <c r="E5744" s="21">
        <f>IF(B5744="","",IFERROR(VLOOKUP(B5744,'Debt Inputs'!$A$6:$M$105,5,FALSE),0))</f>
        <v/>
      </c>
      <c r="F5744" s="48">
        <f>IF(D5744="","",IFERROR(D5744*E5744/12,0))</f>
        <v/>
      </c>
      <c r="G5744" s="48">
        <f>IF(D5744="","",MIN(IFERROR(VLOOKUP(B5744,'Debt Inputs'!$A$6:$M$105,7,FALSE),0),D5744+F5744))</f>
        <v/>
      </c>
      <c r="H5744" s="48">
        <f>IF(D5744="","",IF(L5744=1,MAX(0,'Debt Inputs'!$B$2-SUM($G$5706:$G$5805)),0))</f>
        <v/>
      </c>
      <c r="I5744" s="48">
        <f>IF(D5744="","",MIN(D5744+F5744,G5744+H5744))</f>
        <v/>
      </c>
      <c r="J5744" s="48">
        <f>IF(D5744="","",MIN(D5744,MAX(0,I5744-F5744)))</f>
        <v/>
      </c>
      <c r="K5744" s="48">
        <f>IF(D5744="","",MAX(0,D5744+F5744-I5744))</f>
        <v/>
      </c>
      <c r="L5744" s="18">
        <f>IF(D5744="","",IF(D5744&lt;=0,"",1+COUNTIFS($D$5706:$D$5805,"&gt;0",$E$5706:$E$5805,"&gt;"&amp;E5744)))</f>
        <v/>
      </c>
      <c r="M5744" s="18">
        <f>IF(D5744="","",IF(AND(K5744&gt;0,L5744=1),"Yes","No"))</f>
        <v/>
      </c>
      <c r="N5744" s="48">
        <f>IF(D5744="","",N5644+F5744)</f>
        <v/>
      </c>
      <c r="O5744" s="47">
        <f>IF(D5744="","",IF(AND(K5744=0,K5644&gt;0),C5744,""))</f>
        <v/>
      </c>
    </row>
    <row r="5745">
      <c r="A5745" s="49">
        <f>IF(B5745="","",DATE(YEAR('Debt Inputs'!$E$2),MONTH('Debt Inputs'!$E$2)+57,1))</f>
        <v/>
      </c>
      <c r="B5745" s="23">
        <f>IF('Debt Inputs'!A45="","",'Debt Inputs'!A45)</f>
        <v/>
      </c>
      <c r="C5745" s="24">
        <f>IF(B5745="","",IFERROR(VLOOKUP(B5745,'Debt Inputs'!$A$6:$M$105,2,FALSE),""))</f>
        <v/>
      </c>
      <c r="D5745" s="50">
        <f>IF(B5745="","",K5645)</f>
        <v/>
      </c>
      <c r="E5745" s="26">
        <f>IF(B5745="","",IFERROR(VLOOKUP(B5745,'Debt Inputs'!$A$6:$M$105,5,FALSE),0))</f>
        <v/>
      </c>
      <c r="F5745" s="50">
        <f>IF(D5745="","",IFERROR(D5745*E5745/12,0))</f>
        <v/>
      </c>
      <c r="G5745" s="50">
        <f>IF(D5745="","",MIN(IFERROR(VLOOKUP(B5745,'Debt Inputs'!$A$6:$M$105,7,FALSE),0),D5745+F5745))</f>
        <v/>
      </c>
      <c r="H5745" s="50">
        <f>IF(D5745="","",IF(L5745=1,MAX(0,'Debt Inputs'!$B$2-SUM($G$5706:$G$5805)),0))</f>
        <v/>
      </c>
      <c r="I5745" s="50">
        <f>IF(D5745="","",MIN(D5745+F5745,G5745+H5745))</f>
        <v/>
      </c>
      <c r="J5745" s="50">
        <f>IF(D5745="","",MIN(D5745,MAX(0,I5745-F5745)))</f>
        <v/>
      </c>
      <c r="K5745" s="50">
        <f>IF(D5745="","",MAX(0,D5745+F5745-I5745))</f>
        <v/>
      </c>
      <c r="L5745" s="23">
        <f>IF(D5745="","",IF(D5745&lt;=0,"",1+COUNTIFS($D$5706:$D$5805,"&gt;0",$E$5706:$E$5805,"&gt;"&amp;E5745)))</f>
        <v/>
      </c>
      <c r="M5745" s="23">
        <f>IF(D5745="","",IF(AND(K5745&gt;0,L5745=1),"Yes","No"))</f>
        <v/>
      </c>
      <c r="N5745" s="50">
        <f>IF(D5745="","",N5645+F5745)</f>
        <v/>
      </c>
      <c r="O5745" s="49">
        <f>IF(D5745="","",IF(AND(K5745=0,K5645&gt;0),C5745,""))</f>
        <v/>
      </c>
    </row>
    <row r="5746">
      <c r="A5746" s="47">
        <f>IF(B5746="","",DATE(YEAR('Debt Inputs'!$E$2),MONTH('Debt Inputs'!$E$2)+57,1))</f>
        <v/>
      </c>
      <c r="B5746" s="18">
        <f>IF('Debt Inputs'!A46="","",'Debt Inputs'!A46)</f>
        <v/>
      </c>
      <c r="C5746" s="19">
        <f>IF(B5746="","",IFERROR(VLOOKUP(B5746,'Debt Inputs'!$A$6:$M$105,2,FALSE),""))</f>
        <v/>
      </c>
      <c r="D5746" s="48">
        <f>IF(B5746="","",K5646)</f>
        <v/>
      </c>
      <c r="E5746" s="21">
        <f>IF(B5746="","",IFERROR(VLOOKUP(B5746,'Debt Inputs'!$A$6:$M$105,5,FALSE),0))</f>
        <v/>
      </c>
      <c r="F5746" s="48">
        <f>IF(D5746="","",IFERROR(D5746*E5746/12,0))</f>
        <v/>
      </c>
      <c r="G5746" s="48">
        <f>IF(D5746="","",MIN(IFERROR(VLOOKUP(B5746,'Debt Inputs'!$A$6:$M$105,7,FALSE),0),D5746+F5746))</f>
        <v/>
      </c>
      <c r="H5746" s="48">
        <f>IF(D5746="","",IF(L5746=1,MAX(0,'Debt Inputs'!$B$2-SUM($G$5706:$G$5805)),0))</f>
        <v/>
      </c>
      <c r="I5746" s="48">
        <f>IF(D5746="","",MIN(D5746+F5746,G5746+H5746))</f>
        <v/>
      </c>
      <c r="J5746" s="48">
        <f>IF(D5746="","",MIN(D5746,MAX(0,I5746-F5746)))</f>
        <v/>
      </c>
      <c r="K5746" s="48">
        <f>IF(D5746="","",MAX(0,D5746+F5746-I5746))</f>
        <v/>
      </c>
      <c r="L5746" s="18">
        <f>IF(D5746="","",IF(D5746&lt;=0,"",1+COUNTIFS($D$5706:$D$5805,"&gt;0",$E$5706:$E$5805,"&gt;"&amp;E5746)))</f>
        <v/>
      </c>
      <c r="M5746" s="18">
        <f>IF(D5746="","",IF(AND(K5746&gt;0,L5746=1),"Yes","No"))</f>
        <v/>
      </c>
      <c r="N5746" s="48">
        <f>IF(D5746="","",N5646+F5746)</f>
        <v/>
      </c>
      <c r="O5746" s="47">
        <f>IF(D5746="","",IF(AND(K5746=0,K5646&gt;0),C5746,""))</f>
        <v/>
      </c>
    </row>
    <row r="5747">
      <c r="A5747" s="49">
        <f>IF(B5747="","",DATE(YEAR('Debt Inputs'!$E$2),MONTH('Debt Inputs'!$E$2)+57,1))</f>
        <v/>
      </c>
      <c r="B5747" s="23">
        <f>IF('Debt Inputs'!A47="","",'Debt Inputs'!A47)</f>
        <v/>
      </c>
      <c r="C5747" s="24">
        <f>IF(B5747="","",IFERROR(VLOOKUP(B5747,'Debt Inputs'!$A$6:$M$105,2,FALSE),""))</f>
        <v/>
      </c>
      <c r="D5747" s="50">
        <f>IF(B5747="","",K5647)</f>
        <v/>
      </c>
      <c r="E5747" s="26">
        <f>IF(B5747="","",IFERROR(VLOOKUP(B5747,'Debt Inputs'!$A$6:$M$105,5,FALSE),0))</f>
        <v/>
      </c>
      <c r="F5747" s="50">
        <f>IF(D5747="","",IFERROR(D5747*E5747/12,0))</f>
        <v/>
      </c>
      <c r="G5747" s="50">
        <f>IF(D5747="","",MIN(IFERROR(VLOOKUP(B5747,'Debt Inputs'!$A$6:$M$105,7,FALSE),0),D5747+F5747))</f>
        <v/>
      </c>
      <c r="H5747" s="50">
        <f>IF(D5747="","",IF(L5747=1,MAX(0,'Debt Inputs'!$B$2-SUM($G$5706:$G$5805)),0))</f>
        <v/>
      </c>
      <c r="I5747" s="50">
        <f>IF(D5747="","",MIN(D5747+F5747,G5747+H5747))</f>
        <v/>
      </c>
      <c r="J5747" s="50">
        <f>IF(D5747="","",MIN(D5747,MAX(0,I5747-F5747)))</f>
        <v/>
      </c>
      <c r="K5747" s="50">
        <f>IF(D5747="","",MAX(0,D5747+F5747-I5747))</f>
        <v/>
      </c>
      <c r="L5747" s="23">
        <f>IF(D5747="","",IF(D5747&lt;=0,"",1+COUNTIFS($D$5706:$D$5805,"&gt;0",$E$5706:$E$5805,"&gt;"&amp;E5747)))</f>
        <v/>
      </c>
      <c r="M5747" s="23">
        <f>IF(D5747="","",IF(AND(K5747&gt;0,L5747=1),"Yes","No"))</f>
        <v/>
      </c>
      <c r="N5747" s="50">
        <f>IF(D5747="","",N5647+F5747)</f>
        <v/>
      </c>
      <c r="O5747" s="49">
        <f>IF(D5747="","",IF(AND(K5747=0,K5647&gt;0),C5747,""))</f>
        <v/>
      </c>
    </row>
    <row r="5748">
      <c r="A5748" s="47">
        <f>IF(B5748="","",DATE(YEAR('Debt Inputs'!$E$2),MONTH('Debt Inputs'!$E$2)+57,1))</f>
        <v/>
      </c>
      <c r="B5748" s="18">
        <f>IF('Debt Inputs'!A48="","",'Debt Inputs'!A48)</f>
        <v/>
      </c>
      <c r="C5748" s="19">
        <f>IF(B5748="","",IFERROR(VLOOKUP(B5748,'Debt Inputs'!$A$6:$M$105,2,FALSE),""))</f>
        <v/>
      </c>
      <c r="D5748" s="48">
        <f>IF(B5748="","",K5648)</f>
        <v/>
      </c>
      <c r="E5748" s="21">
        <f>IF(B5748="","",IFERROR(VLOOKUP(B5748,'Debt Inputs'!$A$6:$M$105,5,FALSE),0))</f>
        <v/>
      </c>
      <c r="F5748" s="48">
        <f>IF(D5748="","",IFERROR(D5748*E5748/12,0))</f>
        <v/>
      </c>
      <c r="G5748" s="48">
        <f>IF(D5748="","",MIN(IFERROR(VLOOKUP(B5748,'Debt Inputs'!$A$6:$M$105,7,FALSE),0),D5748+F5748))</f>
        <v/>
      </c>
      <c r="H5748" s="48">
        <f>IF(D5748="","",IF(L5748=1,MAX(0,'Debt Inputs'!$B$2-SUM($G$5706:$G$5805)),0))</f>
        <v/>
      </c>
      <c r="I5748" s="48">
        <f>IF(D5748="","",MIN(D5748+F5748,G5748+H5748))</f>
        <v/>
      </c>
      <c r="J5748" s="48">
        <f>IF(D5748="","",MIN(D5748,MAX(0,I5748-F5748)))</f>
        <v/>
      </c>
      <c r="K5748" s="48">
        <f>IF(D5748="","",MAX(0,D5748+F5748-I5748))</f>
        <v/>
      </c>
      <c r="L5748" s="18">
        <f>IF(D5748="","",IF(D5748&lt;=0,"",1+COUNTIFS($D$5706:$D$5805,"&gt;0",$E$5706:$E$5805,"&gt;"&amp;E5748)))</f>
        <v/>
      </c>
      <c r="M5748" s="18">
        <f>IF(D5748="","",IF(AND(K5748&gt;0,L5748=1),"Yes","No"))</f>
        <v/>
      </c>
      <c r="N5748" s="48">
        <f>IF(D5748="","",N5648+F5748)</f>
        <v/>
      </c>
      <c r="O5748" s="47">
        <f>IF(D5748="","",IF(AND(K5748=0,K5648&gt;0),C5748,""))</f>
        <v/>
      </c>
    </row>
    <row r="5749">
      <c r="A5749" s="49">
        <f>IF(B5749="","",DATE(YEAR('Debt Inputs'!$E$2),MONTH('Debt Inputs'!$E$2)+57,1))</f>
        <v/>
      </c>
      <c r="B5749" s="23">
        <f>IF('Debt Inputs'!A49="","",'Debt Inputs'!A49)</f>
        <v/>
      </c>
      <c r="C5749" s="24">
        <f>IF(B5749="","",IFERROR(VLOOKUP(B5749,'Debt Inputs'!$A$6:$M$105,2,FALSE),""))</f>
        <v/>
      </c>
      <c r="D5749" s="50">
        <f>IF(B5749="","",K5649)</f>
        <v/>
      </c>
      <c r="E5749" s="26">
        <f>IF(B5749="","",IFERROR(VLOOKUP(B5749,'Debt Inputs'!$A$6:$M$105,5,FALSE),0))</f>
        <v/>
      </c>
      <c r="F5749" s="50">
        <f>IF(D5749="","",IFERROR(D5749*E5749/12,0))</f>
        <v/>
      </c>
      <c r="G5749" s="50">
        <f>IF(D5749="","",MIN(IFERROR(VLOOKUP(B5749,'Debt Inputs'!$A$6:$M$105,7,FALSE),0),D5749+F5749))</f>
        <v/>
      </c>
      <c r="H5749" s="50">
        <f>IF(D5749="","",IF(L5749=1,MAX(0,'Debt Inputs'!$B$2-SUM($G$5706:$G$5805)),0))</f>
        <v/>
      </c>
      <c r="I5749" s="50">
        <f>IF(D5749="","",MIN(D5749+F5749,G5749+H5749))</f>
        <v/>
      </c>
      <c r="J5749" s="50">
        <f>IF(D5749="","",MIN(D5749,MAX(0,I5749-F5749)))</f>
        <v/>
      </c>
      <c r="K5749" s="50">
        <f>IF(D5749="","",MAX(0,D5749+F5749-I5749))</f>
        <v/>
      </c>
      <c r="L5749" s="23">
        <f>IF(D5749="","",IF(D5749&lt;=0,"",1+COUNTIFS($D$5706:$D$5805,"&gt;0",$E$5706:$E$5805,"&gt;"&amp;E5749)))</f>
        <v/>
      </c>
      <c r="M5749" s="23">
        <f>IF(D5749="","",IF(AND(K5749&gt;0,L5749=1),"Yes","No"))</f>
        <v/>
      </c>
      <c r="N5749" s="50">
        <f>IF(D5749="","",N5649+F5749)</f>
        <v/>
      </c>
      <c r="O5749" s="49">
        <f>IF(D5749="","",IF(AND(K5749=0,K5649&gt;0),C5749,""))</f>
        <v/>
      </c>
    </row>
    <row r="5750">
      <c r="A5750" s="47">
        <f>IF(B5750="","",DATE(YEAR('Debt Inputs'!$E$2),MONTH('Debt Inputs'!$E$2)+57,1))</f>
        <v/>
      </c>
      <c r="B5750" s="18">
        <f>IF('Debt Inputs'!A50="","",'Debt Inputs'!A50)</f>
        <v/>
      </c>
      <c r="C5750" s="19">
        <f>IF(B5750="","",IFERROR(VLOOKUP(B5750,'Debt Inputs'!$A$6:$M$105,2,FALSE),""))</f>
        <v/>
      </c>
      <c r="D5750" s="48">
        <f>IF(B5750="","",K5650)</f>
        <v/>
      </c>
      <c r="E5750" s="21">
        <f>IF(B5750="","",IFERROR(VLOOKUP(B5750,'Debt Inputs'!$A$6:$M$105,5,FALSE),0))</f>
        <v/>
      </c>
      <c r="F5750" s="48">
        <f>IF(D5750="","",IFERROR(D5750*E5750/12,0))</f>
        <v/>
      </c>
      <c r="G5750" s="48">
        <f>IF(D5750="","",MIN(IFERROR(VLOOKUP(B5750,'Debt Inputs'!$A$6:$M$105,7,FALSE),0),D5750+F5750))</f>
        <v/>
      </c>
      <c r="H5750" s="48">
        <f>IF(D5750="","",IF(L5750=1,MAX(0,'Debt Inputs'!$B$2-SUM($G$5706:$G$5805)),0))</f>
        <v/>
      </c>
      <c r="I5750" s="48">
        <f>IF(D5750="","",MIN(D5750+F5750,G5750+H5750))</f>
        <v/>
      </c>
      <c r="J5750" s="48">
        <f>IF(D5750="","",MIN(D5750,MAX(0,I5750-F5750)))</f>
        <v/>
      </c>
      <c r="K5750" s="48">
        <f>IF(D5750="","",MAX(0,D5750+F5750-I5750))</f>
        <v/>
      </c>
      <c r="L5750" s="18">
        <f>IF(D5750="","",IF(D5750&lt;=0,"",1+COUNTIFS($D$5706:$D$5805,"&gt;0",$E$5706:$E$5805,"&gt;"&amp;E5750)))</f>
        <v/>
      </c>
      <c r="M5750" s="18">
        <f>IF(D5750="","",IF(AND(K5750&gt;0,L5750=1),"Yes","No"))</f>
        <v/>
      </c>
      <c r="N5750" s="48">
        <f>IF(D5750="","",N5650+F5750)</f>
        <v/>
      </c>
      <c r="O5750" s="47">
        <f>IF(D5750="","",IF(AND(K5750=0,K5650&gt;0),C5750,""))</f>
        <v/>
      </c>
    </row>
    <row r="5751">
      <c r="A5751" s="49">
        <f>IF(B5751="","",DATE(YEAR('Debt Inputs'!$E$2),MONTH('Debt Inputs'!$E$2)+57,1))</f>
        <v/>
      </c>
      <c r="B5751" s="23">
        <f>IF('Debt Inputs'!A51="","",'Debt Inputs'!A51)</f>
        <v/>
      </c>
      <c r="C5751" s="24">
        <f>IF(B5751="","",IFERROR(VLOOKUP(B5751,'Debt Inputs'!$A$6:$M$105,2,FALSE),""))</f>
        <v/>
      </c>
      <c r="D5751" s="50">
        <f>IF(B5751="","",K5651)</f>
        <v/>
      </c>
      <c r="E5751" s="26">
        <f>IF(B5751="","",IFERROR(VLOOKUP(B5751,'Debt Inputs'!$A$6:$M$105,5,FALSE),0))</f>
        <v/>
      </c>
      <c r="F5751" s="50">
        <f>IF(D5751="","",IFERROR(D5751*E5751/12,0))</f>
        <v/>
      </c>
      <c r="G5751" s="50">
        <f>IF(D5751="","",MIN(IFERROR(VLOOKUP(B5751,'Debt Inputs'!$A$6:$M$105,7,FALSE),0),D5751+F5751))</f>
        <v/>
      </c>
      <c r="H5751" s="50">
        <f>IF(D5751="","",IF(L5751=1,MAX(0,'Debt Inputs'!$B$2-SUM($G$5706:$G$5805)),0))</f>
        <v/>
      </c>
      <c r="I5751" s="50">
        <f>IF(D5751="","",MIN(D5751+F5751,G5751+H5751))</f>
        <v/>
      </c>
      <c r="J5751" s="50">
        <f>IF(D5751="","",MIN(D5751,MAX(0,I5751-F5751)))</f>
        <v/>
      </c>
      <c r="K5751" s="50">
        <f>IF(D5751="","",MAX(0,D5751+F5751-I5751))</f>
        <v/>
      </c>
      <c r="L5751" s="23">
        <f>IF(D5751="","",IF(D5751&lt;=0,"",1+COUNTIFS($D$5706:$D$5805,"&gt;0",$E$5706:$E$5805,"&gt;"&amp;E5751)))</f>
        <v/>
      </c>
      <c r="M5751" s="23">
        <f>IF(D5751="","",IF(AND(K5751&gt;0,L5751=1),"Yes","No"))</f>
        <v/>
      </c>
      <c r="N5751" s="50">
        <f>IF(D5751="","",N5651+F5751)</f>
        <v/>
      </c>
      <c r="O5751" s="49">
        <f>IF(D5751="","",IF(AND(K5751=0,K5651&gt;0),C5751,""))</f>
        <v/>
      </c>
    </row>
    <row r="5752">
      <c r="A5752" s="47">
        <f>IF(B5752="","",DATE(YEAR('Debt Inputs'!$E$2),MONTH('Debt Inputs'!$E$2)+57,1))</f>
        <v/>
      </c>
      <c r="B5752" s="18">
        <f>IF('Debt Inputs'!A52="","",'Debt Inputs'!A52)</f>
        <v/>
      </c>
      <c r="C5752" s="19">
        <f>IF(B5752="","",IFERROR(VLOOKUP(B5752,'Debt Inputs'!$A$6:$M$105,2,FALSE),""))</f>
        <v/>
      </c>
      <c r="D5752" s="48">
        <f>IF(B5752="","",K5652)</f>
        <v/>
      </c>
      <c r="E5752" s="21">
        <f>IF(B5752="","",IFERROR(VLOOKUP(B5752,'Debt Inputs'!$A$6:$M$105,5,FALSE),0))</f>
        <v/>
      </c>
      <c r="F5752" s="48">
        <f>IF(D5752="","",IFERROR(D5752*E5752/12,0))</f>
        <v/>
      </c>
      <c r="G5752" s="48">
        <f>IF(D5752="","",MIN(IFERROR(VLOOKUP(B5752,'Debt Inputs'!$A$6:$M$105,7,FALSE),0),D5752+F5752))</f>
        <v/>
      </c>
      <c r="H5752" s="48">
        <f>IF(D5752="","",IF(L5752=1,MAX(0,'Debt Inputs'!$B$2-SUM($G$5706:$G$5805)),0))</f>
        <v/>
      </c>
      <c r="I5752" s="48">
        <f>IF(D5752="","",MIN(D5752+F5752,G5752+H5752))</f>
        <v/>
      </c>
      <c r="J5752" s="48">
        <f>IF(D5752="","",MIN(D5752,MAX(0,I5752-F5752)))</f>
        <v/>
      </c>
      <c r="K5752" s="48">
        <f>IF(D5752="","",MAX(0,D5752+F5752-I5752))</f>
        <v/>
      </c>
      <c r="L5752" s="18">
        <f>IF(D5752="","",IF(D5752&lt;=0,"",1+COUNTIFS($D$5706:$D$5805,"&gt;0",$E$5706:$E$5805,"&gt;"&amp;E5752)))</f>
        <v/>
      </c>
      <c r="M5752" s="18">
        <f>IF(D5752="","",IF(AND(K5752&gt;0,L5752=1),"Yes","No"))</f>
        <v/>
      </c>
      <c r="N5752" s="48">
        <f>IF(D5752="","",N5652+F5752)</f>
        <v/>
      </c>
      <c r="O5752" s="47">
        <f>IF(D5752="","",IF(AND(K5752=0,K5652&gt;0),C5752,""))</f>
        <v/>
      </c>
    </row>
    <row r="5753">
      <c r="A5753" s="49">
        <f>IF(B5753="","",DATE(YEAR('Debt Inputs'!$E$2),MONTH('Debt Inputs'!$E$2)+57,1))</f>
        <v/>
      </c>
      <c r="B5753" s="23">
        <f>IF('Debt Inputs'!A53="","",'Debt Inputs'!A53)</f>
        <v/>
      </c>
      <c r="C5753" s="24">
        <f>IF(B5753="","",IFERROR(VLOOKUP(B5753,'Debt Inputs'!$A$6:$M$105,2,FALSE),""))</f>
        <v/>
      </c>
      <c r="D5753" s="50">
        <f>IF(B5753="","",K5653)</f>
        <v/>
      </c>
      <c r="E5753" s="26">
        <f>IF(B5753="","",IFERROR(VLOOKUP(B5753,'Debt Inputs'!$A$6:$M$105,5,FALSE),0))</f>
        <v/>
      </c>
      <c r="F5753" s="50">
        <f>IF(D5753="","",IFERROR(D5753*E5753/12,0))</f>
        <v/>
      </c>
      <c r="G5753" s="50">
        <f>IF(D5753="","",MIN(IFERROR(VLOOKUP(B5753,'Debt Inputs'!$A$6:$M$105,7,FALSE),0),D5753+F5753))</f>
        <v/>
      </c>
      <c r="H5753" s="50">
        <f>IF(D5753="","",IF(L5753=1,MAX(0,'Debt Inputs'!$B$2-SUM($G$5706:$G$5805)),0))</f>
        <v/>
      </c>
      <c r="I5753" s="50">
        <f>IF(D5753="","",MIN(D5753+F5753,G5753+H5753))</f>
        <v/>
      </c>
      <c r="J5753" s="50">
        <f>IF(D5753="","",MIN(D5753,MAX(0,I5753-F5753)))</f>
        <v/>
      </c>
      <c r="K5753" s="50">
        <f>IF(D5753="","",MAX(0,D5753+F5753-I5753))</f>
        <v/>
      </c>
      <c r="L5753" s="23">
        <f>IF(D5753="","",IF(D5753&lt;=0,"",1+COUNTIFS($D$5706:$D$5805,"&gt;0",$E$5706:$E$5805,"&gt;"&amp;E5753)))</f>
        <v/>
      </c>
      <c r="M5753" s="23">
        <f>IF(D5753="","",IF(AND(K5753&gt;0,L5753=1),"Yes","No"))</f>
        <v/>
      </c>
      <c r="N5753" s="50">
        <f>IF(D5753="","",N5653+F5753)</f>
        <v/>
      </c>
      <c r="O5753" s="49">
        <f>IF(D5753="","",IF(AND(K5753=0,K5653&gt;0),C5753,""))</f>
        <v/>
      </c>
    </row>
    <row r="5754">
      <c r="A5754" s="47">
        <f>IF(B5754="","",DATE(YEAR('Debt Inputs'!$E$2),MONTH('Debt Inputs'!$E$2)+57,1))</f>
        <v/>
      </c>
      <c r="B5754" s="18">
        <f>IF('Debt Inputs'!A54="","",'Debt Inputs'!A54)</f>
        <v/>
      </c>
      <c r="C5754" s="19">
        <f>IF(B5754="","",IFERROR(VLOOKUP(B5754,'Debt Inputs'!$A$6:$M$105,2,FALSE),""))</f>
        <v/>
      </c>
      <c r="D5754" s="48">
        <f>IF(B5754="","",K5654)</f>
        <v/>
      </c>
      <c r="E5754" s="21">
        <f>IF(B5754="","",IFERROR(VLOOKUP(B5754,'Debt Inputs'!$A$6:$M$105,5,FALSE),0))</f>
        <v/>
      </c>
      <c r="F5754" s="48">
        <f>IF(D5754="","",IFERROR(D5754*E5754/12,0))</f>
        <v/>
      </c>
      <c r="G5754" s="48">
        <f>IF(D5754="","",MIN(IFERROR(VLOOKUP(B5754,'Debt Inputs'!$A$6:$M$105,7,FALSE),0),D5754+F5754))</f>
        <v/>
      </c>
      <c r="H5754" s="48">
        <f>IF(D5754="","",IF(L5754=1,MAX(0,'Debt Inputs'!$B$2-SUM($G$5706:$G$5805)),0))</f>
        <v/>
      </c>
      <c r="I5754" s="48">
        <f>IF(D5754="","",MIN(D5754+F5754,G5754+H5754))</f>
        <v/>
      </c>
      <c r="J5754" s="48">
        <f>IF(D5754="","",MIN(D5754,MAX(0,I5754-F5754)))</f>
        <v/>
      </c>
      <c r="K5754" s="48">
        <f>IF(D5754="","",MAX(0,D5754+F5754-I5754))</f>
        <v/>
      </c>
      <c r="L5754" s="18">
        <f>IF(D5754="","",IF(D5754&lt;=0,"",1+COUNTIFS($D$5706:$D$5805,"&gt;0",$E$5706:$E$5805,"&gt;"&amp;E5754)))</f>
        <v/>
      </c>
      <c r="M5754" s="18">
        <f>IF(D5754="","",IF(AND(K5754&gt;0,L5754=1),"Yes","No"))</f>
        <v/>
      </c>
      <c r="N5754" s="48">
        <f>IF(D5754="","",N5654+F5754)</f>
        <v/>
      </c>
      <c r="O5754" s="47">
        <f>IF(D5754="","",IF(AND(K5754=0,K5654&gt;0),C5754,""))</f>
        <v/>
      </c>
    </row>
    <row r="5755">
      <c r="A5755" s="49">
        <f>IF(B5755="","",DATE(YEAR('Debt Inputs'!$E$2),MONTH('Debt Inputs'!$E$2)+57,1))</f>
        <v/>
      </c>
      <c r="B5755" s="23">
        <f>IF('Debt Inputs'!A55="","",'Debt Inputs'!A55)</f>
        <v/>
      </c>
      <c r="C5755" s="24">
        <f>IF(B5755="","",IFERROR(VLOOKUP(B5755,'Debt Inputs'!$A$6:$M$105,2,FALSE),""))</f>
        <v/>
      </c>
      <c r="D5755" s="50">
        <f>IF(B5755="","",K5655)</f>
        <v/>
      </c>
      <c r="E5755" s="26">
        <f>IF(B5755="","",IFERROR(VLOOKUP(B5755,'Debt Inputs'!$A$6:$M$105,5,FALSE),0))</f>
        <v/>
      </c>
      <c r="F5755" s="50">
        <f>IF(D5755="","",IFERROR(D5755*E5755/12,0))</f>
        <v/>
      </c>
      <c r="G5755" s="50">
        <f>IF(D5755="","",MIN(IFERROR(VLOOKUP(B5755,'Debt Inputs'!$A$6:$M$105,7,FALSE),0),D5755+F5755))</f>
        <v/>
      </c>
      <c r="H5755" s="50">
        <f>IF(D5755="","",IF(L5755=1,MAX(0,'Debt Inputs'!$B$2-SUM($G$5706:$G$5805)),0))</f>
        <v/>
      </c>
      <c r="I5755" s="50">
        <f>IF(D5755="","",MIN(D5755+F5755,G5755+H5755))</f>
        <v/>
      </c>
      <c r="J5755" s="50">
        <f>IF(D5755="","",MIN(D5755,MAX(0,I5755-F5755)))</f>
        <v/>
      </c>
      <c r="K5755" s="50">
        <f>IF(D5755="","",MAX(0,D5755+F5755-I5755))</f>
        <v/>
      </c>
      <c r="L5755" s="23">
        <f>IF(D5755="","",IF(D5755&lt;=0,"",1+COUNTIFS($D$5706:$D$5805,"&gt;0",$E$5706:$E$5805,"&gt;"&amp;E5755)))</f>
        <v/>
      </c>
      <c r="M5755" s="23">
        <f>IF(D5755="","",IF(AND(K5755&gt;0,L5755=1),"Yes","No"))</f>
        <v/>
      </c>
      <c r="N5755" s="50">
        <f>IF(D5755="","",N5655+F5755)</f>
        <v/>
      </c>
      <c r="O5755" s="49">
        <f>IF(D5755="","",IF(AND(K5755=0,K5655&gt;0),C5755,""))</f>
        <v/>
      </c>
    </row>
    <row r="5756">
      <c r="A5756" s="47">
        <f>IF(B5756="","",DATE(YEAR('Debt Inputs'!$E$2),MONTH('Debt Inputs'!$E$2)+57,1))</f>
        <v/>
      </c>
      <c r="B5756" s="18">
        <f>IF('Debt Inputs'!A56="","",'Debt Inputs'!A56)</f>
        <v/>
      </c>
      <c r="C5756" s="19">
        <f>IF(B5756="","",IFERROR(VLOOKUP(B5756,'Debt Inputs'!$A$6:$M$105,2,FALSE),""))</f>
        <v/>
      </c>
      <c r="D5756" s="48">
        <f>IF(B5756="","",K5656)</f>
        <v/>
      </c>
      <c r="E5756" s="21">
        <f>IF(B5756="","",IFERROR(VLOOKUP(B5756,'Debt Inputs'!$A$6:$M$105,5,FALSE),0))</f>
        <v/>
      </c>
      <c r="F5756" s="48">
        <f>IF(D5756="","",IFERROR(D5756*E5756/12,0))</f>
        <v/>
      </c>
      <c r="G5756" s="48">
        <f>IF(D5756="","",MIN(IFERROR(VLOOKUP(B5756,'Debt Inputs'!$A$6:$M$105,7,FALSE),0),D5756+F5756))</f>
        <v/>
      </c>
      <c r="H5756" s="48">
        <f>IF(D5756="","",IF(L5756=1,MAX(0,'Debt Inputs'!$B$2-SUM($G$5706:$G$5805)),0))</f>
        <v/>
      </c>
      <c r="I5756" s="48">
        <f>IF(D5756="","",MIN(D5756+F5756,G5756+H5756))</f>
        <v/>
      </c>
      <c r="J5756" s="48">
        <f>IF(D5756="","",MIN(D5756,MAX(0,I5756-F5756)))</f>
        <v/>
      </c>
      <c r="K5756" s="48">
        <f>IF(D5756="","",MAX(0,D5756+F5756-I5756))</f>
        <v/>
      </c>
      <c r="L5756" s="18">
        <f>IF(D5756="","",IF(D5756&lt;=0,"",1+COUNTIFS($D$5706:$D$5805,"&gt;0",$E$5706:$E$5805,"&gt;"&amp;E5756)))</f>
        <v/>
      </c>
      <c r="M5756" s="18">
        <f>IF(D5756="","",IF(AND(K5756&gt;0,L5756=1),"Yes","No"))</f>
        <v/>
      </c>
      <c r="N5756" s="48">
        <f>IF(D5756="","",N5656+F5756)</f>
        <v/>
      </c>
      <c r="O5756" s="47">
        <f>IF(D5756="","",IF(AND(K5756=0,K5656&gt;0),C5756,""))</f>
        <v/>
      </c>
    </row>
    <row r="5757">
      <c r="A5757" s="49">
        <f>IF(B5757="","",DATE(YEAR('Debt Inputs'!$E$2),MONTH('Debt Inputs'!$E$2)+57,1))</f>
        <v/>
      </c>
      <c r="B5757" s="23">
        <f>IF('Debt Inputs'!A57="","",'Debt Inputs'!A57)</f>
        <v/>
      </c>
      <c r="C5757" s="24">
        <f>IF(B5757="","",IFERROR(VLOOKUP(B5757,'Debt Inputs'!$A$6:$M$105,2,FALSE),""))</f>
        <v/>
      </c>
      <c r="D5757" s="50">
        <f>IF(B5757="","",K5657)</f>
        <v/>
      </c>
      <c r="E5757" s="26">
        <f>IF(B5757="","",IFERROR(VLOOKUP(B5757,'Debt Inputs'!$A$6:$M$105,5,FALSE),0))</f>
        <v/>
      </c>
      <c r="F5757" s="50">
        <f>IF(D5757="","",IFERROR(D5757*E5757/12,0))</f>
        <v/>
      </c>
      <c r="G5757" s="50">
        <f>IF(D5757="","",MIN(IFERROR(VLOOKUP(B5757,'Debt Inputs'!$A$6:$M$105,7,FALSE),0),D5757+F5757))</f>
        <v/>
      </c>
      <c r="H5757" s="50">
        <f>IF(D5757="","",IF(L5757=1,MAX(0,'Debt Inputs'!$B$2-SUM($G$5706:$G$5805)),0))</f>
        <v/>
      </c>
      <c r="I5757" s="50">
        <f>IF(D5757="","",MIN(D5757+F5757,G5757+H5757))</f>
        <v/>
      </c>
      <c r="J5757" s="50">
        <f>IF(D5757="","",MIN(D5757,MAX(0,I5757-F5757)))</f>
        <v/>
      </c>
      <c r="K5757" s="50">
        <f>IF(D5757="","",MAX(0,D5757+F5757-I5757))</f>
        <v/>
      </c>
      <c r="L5757" s="23">
        <f>IF(D5757="","",IF(D5757&lt;=0,"",1+COUNTIFS($D$5706:$D$5805,"&gt;0",$E$5706:$E$5805,"&gt;"&amp;E5757)))</f>
        <v/>
      </c>
      <c r="M5757" s="23">
        <f>IF(D5757="","",IF(AND(K5757&gt;0,L5757=1),"Yes","No"))</f>
        <v/>
      </c>
      <c r="N5757" s="50">
        <f>IF(D5757="","",N5657+F5757)</f>
        <v/>
      </c>
      <c r="O5757" s="49">
        <f>IF(D5757="","",IF(AND(K5757=0,K5657&gt;0),C5757,""))</f>
        <v/>
      </c>
    </row>
    <row r="5758">
      <c r="A5758" s="47">
        <f>IF(B5758="","",DATE(YEAR('Debt Inputs'!$E$2),MONTH('Debt Inputs'!$E$2)+57,1))</f>
        <v/>
      </c>
      <c r="B5758" s="18">
        <f>IF('Debt Inputs'!A58="","",'Debt Inputs'!A58)</f>
        <v/>
      </c>
      <c r="C5758" s="19">
        <f>IF(B5758="","",IFERROR(VLOOKUP(B5758,'Debt Inputs'!$A$6:$M$105,2,FALSE),""))</f>
        <v/>
      </c>
      <c r="D5758" s="48">
        <f>IF(B5758="","",K5658)</f>
        <v/>
      </c>
      <c r="E5758" s="21">
        <f>IF(B5758="","",IFERROR(VLOOKUP(B5758,'Debt Inputs'!$A$6:$M$105,5,FALSE),0))</f>
        <v/>
      </c>
      <c r="F5758" s="48">
        <f>IF(D5758="","",IFERROR(D5758*E5758/12,0))</f>
        <v/>
      </c>
      <c r="G5758" s="48">
        <f>IF(D5758="","",MIN(IFERROR(VLOOKUP(B5758,'Debt Inputs'!$A$6:$M$105,7,FALSE),0),D5758+F5758))</f>
        <v/>
      </c>
      <c r="H5758" s="48">
        <f>IF(D5758="","",IF(L5758=1,MAX(0,'Debt Inputs'!$B$2-SUM($G$5706:$G$5805)),0))</f>
        <v/>
      </c>
      <c r="I5758" s="48">
        <f>IF(D5758="","",MIN(D5758+F5758,G5758+H5758))</f>
        <v/>
      </c>
      <c r="J5758" s="48">
        <f>IF(D5758="","",MIN(D5758,MAX(0,I5758-F5758)))</f>
        <v/>
      </c>
      <c r="K5758" s="48">
        <f>IF(D5758="","",MAX(0,D5758+F5758-I5758))</f>
        <v/>
      </c>
      <c r="L5758" s="18">
        <f>IF(D5758="","",IF(D5758&lt;=0,"",1+COUNTIFS($D$5706:$D$5805,"&gt;0",$E$5706:$E$5805,"&gt;"&amp;E5758)))</f>
        <v/>
      </c>
      <c r="M5758" s="18">
        <f>IF(D5758="","",IF(AND(K5758&gt;0,L5758=1),"Yes","No"))</f>
        <v/>
      </c>
      <c r="N5758" s="48">
        <f>IF(D5758="","",N5658+F5758)</f>
        <v/>
      </c>
      <c r="O5758" s="47">
        <f>IF(D5758="","",IF(AND(K5758=0,K5658&gt;0),C5758,""))</f>
        <v/>
      </c>
    </row>
    <row r="5759">
      <c r="A5759" s="49">
        <f>IF(B5759="","",DATE(YEAR('Debt Inputs'!$E$2),MONTH('Debt Inputs'!$E$2)+57,1))</f>
        <v/>
      </c>
      <c r="B5759" s="23">
        <f>IF('Debt Inputs'!A59="","",'Debt Inputs'!A59)</f>
        <v/>
      </c>
      <c r="C5759" s="24">
        <f>IF(B5759="","",IFERROR(VLOOKUP(B5759,'Debt Inputs'!$A$6:$M$105,2,FALSE),""))</f>
        <v/>
      </c>
      <c r="D5759" s="50">
        <f>IF(B5759="","",K5659)</f>
        <v/>
      </c>
      <c r="E5759" s="26">
        <f>IF(B5759="","",IFERROR(VLOOKUP(B5759,'Debt Inputs'!$A$6:$M$105,5,FALSE),0))</f>
        <v/>
      </c>
      <c r="F5759" s="50">
        <f>IF(D5759="","",IFERROR(D5759*E5759/12,0))</f>
        <v/>
      </c>
      <c r="G5759" s="50">
        <f>IF(D5759="","",MIN(IFERROR(VLOOKUP(B5759,'Debt Inputs'!$A$6:$M$105,7,FALSE),0),D5759+F5759))</f>
        <v/>
      </c>
      <c r="H5759" s="50">
        <f>IF(D5759="","",IF(L5759=1,MAX(0,'Debt Inputs'!$B$2-SUM($G$5706:$G$5805)),0))</f>
        <v/>
      </c>
      <c r="I5759" s="50">
        <f>IF(D5759="","",MIN(D5759+F5759,G5759+H5759))</f>
        <v/>
      </c>
      <c r="J5759" s="50">
        <f>IF(D5759="","",MIN(D5759,MAX(0,I5759-F5759)))</f>
        <v/>
      </c>
      <c r="K5759" s="50">
        <f>IF(D5759="","",MAX(0,D5759+F5759-I5759))</f>
        <v/>
      </c>
      <c r="L5759" s="23">
        <f>IF(D5759="","",IF(D5759&lt;=0,"",1+COUNTIFS($D$5706:$D$5805,"&gt;0",$E$5706:$E$5805,"&gt;"&amp;E5759)))</f>
        <v/>
      </c>
      <c r="M5759" s="23">
        <f>IF(D5759="","",IF(AND(K5759&gt;0,L5759=1),"Yes","No"))</f>
        <v/>
      </c>
      <c r="N5759" s="50">
        <f>IF(D5759="","",N5659+F5759)</f>
        <v/>
      </c>
      <c r="O5759" s="49">
        <f>IF(D5759="","",IF(AND(K5759=0,K5659&gt;0),C5759,""))</f>
        <v/>
      </c>
    </row>
    <row r="5760">
      <c r="A5760" s="47">
        <f>IF(B5760="","",DATE(YEAR('Debt Inputs'!$E$2),MONTH('Debt Inputs'!$E$2)+57,1))</f>
        <v/>
      </c>
      <c r="B5760" s="18">
        <f>IF('Debt Inputs'!A60="","",'Debt Inputs'!A60)</f>
        <v/>
      </c>
      <c r="C5760" s="19">
        <f>IF(B5760="","",IFERROR(VLOOKUP(B5760,'Debt Inputs'!$A$6:$M$105,2,FALSE),""))</f>
        <v/>
      </c>
      <c r="D5760" s="48">
        <f>IF(B5760="","",K5660)</f>
        <v/>
      </c>
      <c r="E5760" s="21">
        <f>IF(B5760="","",IFERROR(VLOOKUP(B5760,'Debt Inputs'!$A$6:$M$105,5,FALSE),0))</f>
        <v/>
      </c>
      <c r="F5760" s="48">
        <f>IF(D5760="","",IFERROR(D5760*E5760/12,0))</f>
        <v/>
      </c>
      <c r="G5760" s="48">
        <f>IF(D5760="","",MIN(IFERROR(VLOOKUP(B5760,'Debt Inputs'!$A$6:$M$105,7,FALSE),0),D5760+F5760))</f>
        <v/>
      </c>
      <c r="H5760" s="48">
        <f>IF(D5760="","",IF(L5760=1,MAX(0,'Debt Inputs'!$B$2-SUM($G$5706:$G$5805)),0))</f>
        <v/>
      </c>
      <c r="I5760" s="48">
        <f>IF(D5760="","",MIN(D5760+F5760,G5760+H5760))</f>
        <v/>
      </c>
      <c r="J5760" s="48">
        <f>IF(D5760="","",MIN(D5760,MAX(0,I5760-F5760)))</f>
        <v/>
      </c>
      <c r="K5760" s="48">
        <f>IF(D5760="","",MAX(0,D5760+F5760-I5760))</f>
        <v/>
      </c>
      <c r="L5760" s="18">
        <f>IF(D5760="","",IF(D5760&lt;=0,"",1+COUNTIFS($D$5706:$D$5805,"&gt;0",$E$5706:$E$5805,"&gt;"&amp;E5760)))</f>
        <v/>
      </c>
      <c r="M5760" s="18">
        <f>IF(D5760="","",IF(AND(K5760&gt;0,L5760=1),"Yes","No"))</f>
        <v/>
      </c>
      <c r="N5760" s="48">
        <f>IF(D5760="","",N5660+F5760)</f>
        <v/>
      </c>
      <c r="O5760" s="47">
        <f>IF(D5760="","",IF(AND(K5760=0,K5660&gt;0),C5760,""))</f>
        <v/>
      </c>
    </row>
    <row r="5761">
      <c r="A5761" s="49">
        <f>IF(B5761="","",DATE(YEAR('Debt Inputs'!$E$2),MONTH('Debt Inputs'!$E$2)+57,1))</f>
        <v/>
      </c>
      <c r="B5761" s="23">
        <f>IF('Debt Inputs'!A61="","",'Debt Inputs'!A61)</f>
        <v/>
      </c>
      <c r="C5761" s="24">
        <f>IF(B5761="","",IFERROR(VLOOKUP(B5761,'Debt Inputs'!$A$6:$M$105,2,FALSE),""))</f>
        <v/>
      </c>
      <c r="D5761" s="50">
        <f>IF(B5761="","",K5661)</f>
        <v/>
      </c>
      <c r="E5761" s="26">
        <f>IF(B5761="","",IFERROR(VLOOKUP(B5761,'Debt Inputs'!$A$6:$M$105,5,FALSE),0))</f>
        <v/>
      </c>
      <c r="F5761" s="50">
        <f>IF(D5761="","",IFERROR(D5761*E5761/12,0))</f>
        <v/>
      </c>
      <c r="G5761" s="50">
        <f>IF(D5761="","",MIN(IFERROR(VLOOKUP(B5761,'Debt Inputs'!$A$6:$M$105,7,FALSE),0),D5761+F5761))</f>
        <v/>
      </c>
      <c r="H5761" s="50">
        <f>IF(D5761="","",IF(L5761=1,MAX(0,'Debt Inputs'!$B$2-SUM($G$5706:$G$5805)),0))</f>
        <v/>
      </c>
      <c r="I5761" s="50">
        <f>IF(D5761="","",MIN(D5761+F5761,G5761+H5761))</f>
        <v/>
      </c>
      <c r="J5761" s="50">
        <f>IF(D5761="","",MIN(D5761,MAX(0,I5761-F5761)))</f>
        <v/>
      </c>
      <c r="K5761" s="50">
        <f>IF(D5761="","",MAX(0,D5761+F5761-I5761))</f>
        <v/>
      </c>
      <c r="L5761" s="23">
        <f>IF(D5761="","",IF(D5761&lt;=0,"",1+COUNTIFS($D$5706:$D$5805,"&gt;0",$E$5706:$E$5805,"&gt;"&amp;E5761)))</f>
        <v/>
      </c>
      <c r="M5761" s="23">
        <f>IF(D5761="","",IF(AND(K5761&gt;0,L5761=1),"Yes","No"))</f>
        <v/>
      </c>
      <c r="N5761" s="50">
        <f>IF(D5761="","",N5661+F5761)</f>
        <v/>
      </c>
      <c r="O5761" s="49">
        <f>IF(D5761="","",IF(AND(K5761=0,K5661&gt;0),C5761,""))</f>
        <v/>
      </c>
    </row>
    <row r="5762">
      <c r="A5762" s="47">
        <f>IF(B5762="","",DATE(YEAR('Debt Inputs'!$E$2),MONTH('Debt Inputs'!$E$2)+57,1))</f>
        <v/>
      </c>
      <c r="B5762" s="18">
        <f>IF('Debt Inputs'!A62="","",'Debt Inputs'!A62)</f>
        <v/>
      </c>
      <c r="C5762" s="19">
        <f>IF(B5762="","",IFERROR(VLOOKUP(B5762,'Debt Inputs'!$A$6:$M$105,2,FALSE),""))</f>
        <v/>
      </c>
      <c r="D5762" s="48">
        <f>IF(B5762="","",K5662)</f>
        <v/>
      </c>
      <c r="E5762" s="21">
        <f>IF(B5762="","",IFERROR(VLOOKUP(B5762,'Debt Inputs'!$A$6:$M$105,5,FALSE),0))</f>
        <v/>
      </c>
      <c r="F5762" s="48">
        <f>IF(D5762="","",IFERROR(D5762*E5762/12,0))</f>
        <v/>
      </c>
      <c r="G5762" s="48">
        <f>IF(D5762="","",MIN(IFERROR(VLOOKUP(B5762,'Debt Inputs'!$A$6:$M$105,7,FALSE),0),D5762+F5762))</f>
        <v/>
      </c>
      <c r="H5762" s="48">
        <f>IF(D5762="","",IF(L5762=1,MAX(0,'Debt Inputs'!$B$2-SUM($G$5706:$G$5805)),0))</f>
        <v/>
      </c>
      <c r="I5762" s="48">
        <f>IF(D5762="","",MIN(D5762+F5762,G5762+H5762))</f>
        <v/>
      </c>
      <c r="J5762" s="48">
        <f>IF(D5762="","",MIN(D5762,MAX(0,I5762-F5762)))</f>
        <v/>
      </c>
      <c r="K5762" s="48">
        <f>IF(D5762="","",MAX(0,D5762+F5762-I5762))</f>
        <v/>
      </c>
      <c r="L5762" s="18">
        <f>IF(D5762="","",IF(D5762&lt;=0,"",1+COUNTIFS($D$5706:$D$5805,"&gt;0",$E$5706:$E$5805,"&gt;"&amp;E5762)))</f>
        <v/>
      </c>
      <c r="M5762" s="18">
        <f>IF(D5762="","",IF(AND(K5762&gt;0,L5762=1),"Yes","No"))</f>
        <v/>
      </c>
      <c r="N5762" s="48">
        <f>IF(D5762="","",N5662+F5762)</f>
        <v/>
      </c>
      <c r="O5762" s="47">
        <f>IF(D5762="","",IF(AND(K5762=0,K5662&gt;0),C5762,""))</f>
        <v/>
      </c>
    </row>
    <row r="5763">
      <c r="A5763" s="49">
        <f>IF(B5763="","",DATE(YEAR('Debt Inputs'!$E$2),MONTH('Debt Inputs'!$E$2)+57,1))</f>
        <v/>
      </c>
      <c r="B5763" s="23">
        <f>IF('Debt Inputs'!A63="","",'Debt Inputs'!A63)</f>
        <v/>
      </c>
      <c r="C5763" s="24">
        <f>IF(B5763="","",IFERROR(VLOOKUP(B5763,'Debt Inputs'!$A$6:$M$105,2,FALSE),""))</f>
        <v/>
      </c>
      <c r="D5763" s="50">
        <f>IF(B5763="","",K5663)</f>
        <v/>
      </c>
      <c r="E5763" s="26">
        <f>IF(B5763="","",IFERROR(VLOOKUP(B5763,'Debt Inputs'!$A$6:$M$105,5,FALSE),0))</f>
        <v/>
      </c>
      <c r="F5763" s="50">
        <f>IF(D5763="","",IFERROR(D5763*E5763/12,0))</f>
        <v/>
      </c>
      <c r="G5763" s="50">
        <f>IF(D5763="","",MIN(IFERROR(VLOOKUP(B5763,'Debt Inputs'!$A$6:$M$105,7,FALSE),0),D5763+F5763))</f>
        <v/>
      </c>
      <c r="H5763" s="50">
        <f>IF(D5763="","",IF(L5763=1,MAX(0,'Debt Inputs'!$B$2-SUM($G$5706:$G$5805)),0))</f>
        <v/>
      </c>
      <c r="I5763" s="50">
        <f>IF(D5763="","",MIN(D5763+F5763,G5763+H5763))</f>
        <v/>
      </c>
      <c r="J5763" s="50">
        <f>IF(D5763="","",MIN(D5763,MAX(0,I5763-F5763)))</f>
        <v/>
      </c>
      <c r="K5763" s="50">
        <f>IF(D5763="","",MAX(0,D5763+F5763-I5763))</f>
        <v/>
      </c>
      <c r="L5763" s="23">
        <f>IF(D5763="","",IF(D5763&lt;=0,"",1+COUNTIFS($D$5706:$D$5805,"&gt;0",$E$5706:$E$5805,"&gt;"&amp;E5763)))</f>
        <v/>
      </c>
      <c r="M5763" s="23">
        <f>IF(D5763="","",IF(AND(K5763&gt;0,L5763=1),"Yes","No"))</f>
        <v/>
      </c>
      <c r="N5763" s="50">
        <f>IF(D5763="","",N5663+F5763)</f>
        <v/>
      </c>
      <c r="O5763" s="49">
        <f>IF(D5763="","",IF(AND(K5763=0,K5663&gt;0),C5763,""))</f>
        <v/>
      </c>
    </row>
    <row r="5764">
      <c r="A5764" s="47">
        <f>IF(B5764="","",DATE(YEAR('Debt Inputs'!$E$2),MONTH('Debt Inputs'!$E$2)+57,1))</f>
        <v/>
      </c>
      <c r="B5764" s="18">
        <f>IF('Debt Inputs'!A64="","",'Debt Inputs'!A64)</f>
        <v/>
      </c>
      <c r="C5764" s="19">
        <f>IF(B5764="","",IFERROR(VLOOKUP(B5764,'Debt Inputs'!$A$6:$M$105,2,FALSE),""))</f>
        <v/>
      </c>
      <c r="D5764" s="48">
        <f>IF(B5764="","",K5664)</f>
        <v/>
      </c>
      <c r="E5764" s="21">
        <f>IF(B5764="","",IFERROR(VLOOKUP(B5764,'Debt Inputs'!$A$6:$M$105,5,FALSE),0))</f>
        <v/>
      </c>
      <c r="F5764" s="48">
        <f>IF(D5764="","",IFERROR(D5764*E5764/12,0))</f>
        <v/>
      </c>
      <c r="G5764" s="48">
        <f>IF(D5764="","",MIN(IFERROR(VLOOKUP(B5764,'Debt Inputs'!$A$6:$M$105,7,FALSE),0),D5764+F5764))</f>
        <v/>
      </c>
      <c r="H5764" s="48">
        <f>IF(D5764="","",IF(L5764=1,MAX(0,'Debt Inputs'!$B$2-SUM($G$5706:$G$5805)),0))</f>
        <v/>
      </c>
      <c r="I5764" s="48">
        <f>IF(D5764="","",MIN(D5764+F5764,G5764+H5764))</f>
        <v/>
      </c>
      <c r="J5764" s="48">
        <f>IF(D5764="","",MIN(D5764,MAX(0,I5764-F5764)))</f>
        <v/>
      </c>
      <c r="K5764" s="48">
        <f>IF(D5764="","",MAX(0,D5764+F5764-I5764))</f>
        <v/>
      </c>
      <c r="L5764" s="18">
        <f>IF(D5764="","",IF(D5764&lt;=0,"",1+COUNTIFS($D$5706:$D$5805,"&gt;0",$E$5706:$E$5805,"&gt;"&amp;E5764)))</f>
        <v/>
      </c>
      <c r="M5764" s="18">
        <f>IF(D5764="","",IF(AND(K5764&gt;0,L5764=1),"Yes","No"))</f>
        <v/>
      </c>
      <c r="N5764" s="48">
        <f>IF(D5764="","",N5664+F5764)</f>
        <v/>
      </c>
      <c r="O5764" s="47">
        <f>IF(D5764="","",IF(AND(K5764=0,K5664&gt;0),C5764,""))</f>
        <v/>
      </c>
    </row>
    <row r="5765">
      <c r="A5765" s="49">
        <f>IF(B5765="","",DATE(YEAR('Debt Inputs'!$E$2),MONTH('Debt Inputs'!$E$2)+57,1))</f>
        <v/>
      </c>
      <c r="B5765" s="23">
        <f>IF('Debt Inputs'!A65="","",'Debt Inputs'!A65)</f>
        <v/>
      </c>
      <c r="C5765" s="24">
        <f>IF(B5765="","",IFERROR(VLOOKUP(B5765,'Debt Inputs'!$A$6:$M$105,2,FALSE),""))</f>
        <v/>
      </c>
      <c r="D5765" s="50">
        <f>IF(B5765="","",K5665)</f>
        <v/>
      </c>
      <c r="E5765" s="26">
        <f>IF(B5765="","",IFERROR(VLOOKUP(B5765,'Debt Inputs'!$A$6:$M$105,5,FALSE),0))</f>
        <v/>
      </c>
      <c r="F5765" s="50">
        <f>IF(D5765="","",IFERROR(D5765*E5765/12,0))</f>
        <v/>
      </c>
      <c r="G5765" s="50">
        <f>IF(D5765="","",MIN(IFERROR(VLOOKUP(B5765,'Debt Inputs'!$A$6:$M$105,7,FALSE),0),D5765+F5765))</f>
        <v/>
      </c>
      <c r="H5765" s="50">
        <f>IF(D5765="","",IF(L5765=1,MAX(0,'Debt Inputs'!$B$2-SUM($G$5706:$G$5805)),0))</f>
        <v/>
      </c>
      <c r="I5765" s="50">
        <f>IF(D5765="","",MIN(D5765+F5765,G5765+H5765))</f>
        <v/>
      </c>
      <c r="J5765" s="50">
        <f>IF(D5765="","",MIN(D5765,MAX(0,I5765-F5765)))</f>
        <v/>
      </c>
      <c r="K5765" s="50">
        <f>IF(D5765="","",MAX(0,D5765+F5765-I5765))</f>
        <v/>
      </c>
      <c r="L5765" s="23">
        <f>IF(D5765="","",IF(D5765&lt;=0,"",1+COUNTIFS($D$5706:$D$5805,"&gt;0",$E$5706:$E$5805,"&gt;"&amp;E5765)))</f>
        <v/>
      </c>
      <c r="M5765" s="23">
        <f>IF(D5765="","",IF(AND(K5765&gt;0,L5765=1),"Yes","No"))</f>
        <v/>
      </c>
      <c r="N5765" s="50">
        <f>IF(D5765="","",N5665+F5765)</f>
        <v/>
      </c>
      <c r="O5765" s="49">
        <f>IF(D5765="","",IF(AND(K5765=0,K5665&gt;0),C5765,""))</f>
        <v/>
      </c>
    </row>
    <row r="5766">
      <c r="A5766" s="47">
        <f>IF(B5766="","",DATE(YEAR('Debt Inputs'!$E$2),MONTH('Debt Inputs'!$E$2)+57,1))</f>
        <v/>
      </c>
      <c r="B5766" s="18">
        <f>IF('Debt Inputs'!A66="","",'Debt Inputs'!A66)</f>
        <v/>
      </c>
      <c r="C5766" s="19">
        <f>IF(B5766="","",IFERROR(VLOOKUP(B5766,'Debt Inputs'!$A$6:$M$105,2,FALSE),""))</f>
        <v/>
      </c>
      <c r="D5766" s="48">
        <f>IF(B5766="","",K5666)</f>
        <v/>
      </c>
      <c r="E5766" s="21">
        <f>IF(B5766="","",IFERROR(VLOOKUP(B5766,'Debt Inputs'!$A$6:$M$105,5,FALSE),0))</f>
        <v/>
      </c>
      <c r="F5766" s="48">
        <f>IF(D5766="","",IFERROR(D5766*E5766/12,0))</f>
        <v/>
      </c>
      <c r="G5766" s="48">
        <f>IF(D5766="","",MIN(IFERROR(VLOOKUP(B5766,'Debt Inputs'!$A$6:$M$105,7,FALSE),0),D5766+F5766))</f>
        <v/>
      </c>
      <c r="H5766" s="48">
        <f>IF(D5766="","",IF(L5766=1,MAX(0,'Debt Inputs'!$B$2-SUM($G$5706:$G$5805)),0))</f>
        <v/>
      </c>
      <c r="I5766" s="48">
        <f>IF(D5766="","",MIN(D5766+F5766,G5766+H5766))</f>
        <v/>
      </c>
      <c r="J5766" s="48">
        <f>IF(D5766="","",MIN(D5766,MAX(0,I5766-F5766)))</f>
        <v/>
      </c>
      <c r="K5766" s="48">
        <f>IF(D5766="","",MAX(0,D5766+F5766-I5766))</f>
        <v/>
      </c>
      <c r="L5766" s="18">
        <f>IF(D5766="","",IF(D5766&lt;=0,"",1+COUNTIFS($D$5706:$D$5805,"&gt;0",$E$5706:$E$5805,"&gt;"&amp;E5766)))</f>
        <v/>
      </c>
      <c r="M5766" s="18">
        <f>IF(D5766="","",IF(AND(K5766&gt;0,L5766=1),"Yes","No"))</f>
        <v/>
      </c>
      <c r="N5766" s="48">
        <f>IF(D5766="","",N5666+F5766)</f>
        <v/>
      </c>
      <c r="O5766" s="47">
        <f>IF(D5766="","",IF(AND(K5766=0,K5666&gt;0),C5766,""))</f>
        <v/>
      </c>
    </row>
    <row r="5767">
      <c r="A5767" s="49">
        <f>IF(B5767="","",DATE(YEAR('Debt Inputs'!$E$2),MONTH('Debt Inputs'!$E$2)+57,1))</f>
        <v/>
      </c>
      <c r="B5767" s="23">
        <f>IF('Debt Inputs'!A67="","",'Debt Inputs'!A67)</f>
        <v/>
      </c>
      <c r="C5767" s="24">
        <f>IF(B5767="","",IFERROR(VLOOKUP(B5767,'Debt Inputs'!$A$6:$M$105,2,FALSE),""))</f>
        <v/>
      </c>
      <c r="D5767" s="50">
        <f>IF(B5767="","",K5667)</f>
        <v/>
      </c>
      <c r="E5767" s="26">
        <f>IF(B5767="","",IFERROR(VLOOKUP(B5767,'Debt Inputs'!$A$6:$M$105,5,FALSE),0))</f>
        <v/>
      </c>
      <c r="F5767" s="50">
        <f>IF(D5767="","",IFERROR(D5767*E5767/12,0))</f>
        <v/>
      </c>
      <c r="G5767" s="50">
        <f>IF(D5767="","",MIN(IFERROR(VLOOKUP(B5767,'Debt Inputs'!$A$6:$M$105,7,FALSE),0),D5767+F5767))</f>
        <v/>
      </c>
      <c r="H5767" s="50">
        <f>IF(D5767="","",IF(L5767=1,MAX(0,'Debt Inputs'!$B$2-SUM($G$5706:$G$5805)),0))</f>
        <v/>
      </c>
      <c r="I5767" s="50">
        <f>IF(D5767="","",MIN(D5767+F5767,G5767+H5767))</f>
        <v/>
      </c>
      <c r="J5767" s="50">
        <f>IF(D5767="","",MIN(D5767,MAX(0,I5767-F5767)))</f>
        <v/>
      </c>
      <c r="K5767" s="50">
        <f>IF(D5767="","",MAX(0,D5767+F5767-I5767))</f>
        <v/>
      </c>
      <c r="L5767" s="23">
        <f>IF(D5767="","",IF(D5767&lt;=0,"",1+COUNTIFS($D$5706:$D$5805,"&gt;0",$E$5706:$E$5805,"&gt;"&amp;E5767)))</f>
        <v/>
      </c>
      <c r="M5767" s="23">
        <f>IF(D5767="","",IF(AND(K5767&gt;0,L5767=1),"Yes","No"))</f>
        <v/>
      </c>
      <c r="N5767" s="50">
        <f>IF(D5767="","",N5667+F5767)</f>
        <v/>
      </c>
      <c r="O5767" s="49">
        <f>IF(D5767="","",IF(AND(K5767=0,K5667&gt;0),C5767,""))</f>
        <v/>
      </c>
    </row>
    <row r="5768">
      <c r="A5768" s="47">
        <f>IF(B5768="","",DATE(YEAR('Debt Inputs'!$E$2),MONTH('Debt Inputs'!$E$2)+57,1))</f>
        <v/>
      </c>
      <c r="B5768" s="18">
        <f>IF('Debt Inputs'!A68="","",'Debt Inputs'!A68)</f>
        <v/>
      </c>
      <c r="C5768" s="19">
        <f>IF(B5768="","",IFERROR(VLOOKUP(B5768,'Debt Inputs'!$A$6:$M$105,2,FALSE),""))</f>
        <v/>
      </c>
      <c r="D5768" s="48">
        <f>IF(B5768="","",K5668)</f>
        <v/>
      </c>
      <c r="E5768" s="21">
        <f>IF(B5768="","",IFERROR(VLOOKUP(B5768,'Debt Inputs'!$A$6:$M$105,5,FALSE),0))</f>
        <v/>
      </c>
      <c r="F5768" s="48">
        <f>IF(D5768="","",IFERROR(D5768*E5768/12,0))</f>
        <v/>
      </c>
      <c r="G5768" s="48">
        <f>IF(D5768="","",MIN(IFERROR(VLOOKUP(B5768,'Debt Inputs'!$A$6:$M$105,7,FALSE),0),D5768+F5768))</f>
        <v/>
      </c>
      <c r="H5768" s="48">
        <f>IF(D5768="","",IF(L5768=1,MAX(0,'Debt Inputs'!$B$2-SUM($G$5706:$G$5805)),0))</f>
        <v/>
      </c>
      <c r="I5768" s="48">
        <f>IF(D5768="","",MIN(D5768+F5768,G5768+H5768))</f>
        <v/>
      </c>
      <c r="J5768" s="48">
        <f>IF(D5768="","",MIN(D5768,MAX(0,I5768-F5768)))</f>
        <v/>
      </c>
      <c r="K5768" s="48">
        <f>IF(D5768="","",MAX(0,D5768+F5768-I5768))</f>
        <v/>
      </c>
      <c r="L5768" s="18">
        <f>IF(D5768="","",IF(D5768&lt;=0,"",1+COUNTIFS($D$5706:$D$5805,"&gt;0",$E$5706:$E$5805,"&gt;"&amp;E5768)))</f>
        <v/>
      </c>
      <c r="M5768" s="18">
        <f>IF(D5768="","",IF(AND(K5768&gt;0,L5768=1),"Yes","No"))</f>
        <v/>
      </c>
      <c r="N5768" s="48">
        <f>IF(D5768="","",N5668+F5768)</f>
        <v/>
      </c>
      <c r="O5768" s="47">
        <f>IF(D5768="","",IF(AND(K5768=0,K5668&gt;0),C5768,""))</f>
        <v/>
      </c>
    </row>
    <row r="5769">
      <c r="A5769" s="49">
        <f>IF(B5769="","",DATE(YEAR('Debt Inputs'!$E$2),MONTH('Debt Inputs'!$E$2)+57,1))</f>
        <v/>
      </c>
      <c r="B5769" s="23">
        <f>IF('Debt Inputs'!A69="","",'Debt Inputs'!A69)</f>
        <v/>
      </c>
      <c r="C5769" s="24">
        <f>IF(B5769="","",IFERROR(VLOOKUP(B5769,'Debt Inputs'!$A$6:$M$105,2,FALSE),""))</f>
        <v/>
      </c>
      <c r="D5769" s="50">
        <f>IF(B5769="","",K5669)</f>
        <v/>
      </c>
      <c r="E5769" s="26">
        <f>IF(B5769="","",IFERROR(VLOOKUP(B5769,'Debt Inputs'!$A$6:$M$105,5,FALSE),0))</f>
        <v/>
      </c>
      <c r="F5769" s="50">
        <f>IF(D5769="","",IFERROR(D5769*E5769/12,0))</f>
        <v/>
      </c>
      <c r="G5769" s="50">
        <f>IF(D5769="","",MIN(IFERROR(VLOOKUP(B5769,'Debt Inputs'!$A$6:$M$105,7,FALSE),0),D5769+F5769))</f>
        <v/>
      </c>
      <c r="H5769" s="50">
        <f>IF(D5769="","",IF(L5769=1,MAX(0,'Debt Inputs'!$B$2-SUM($G$5706:$G$5805)),0))</f>
        <v/>
      </c>
      <c r="I5769" s="50">
        <f>IF(D5769="","",MIN(D5769+F5769,G5769+H5769))</f>
        <v/>
      </c>
      <c r="J5769" s="50">
        <f>IF(D5769="","",MIN(D5769,MAX(0,I5769-F5769)))</f>
        <v/>
      </c>
      <c r="K5769" s="50">
        <f>IF(D5769="","",MAX(0,D5769+F5769-I5769))</f>
        <v/>
      </c>
      <c r="L5769" s="23">
        <f>IF(D5769="","",IF(D5769&lt;=0,"",1+COUNTIFS($D$5706:$D$5805,"&gt;0",$E$5706:$E$5805,"&gt;"&amp;E5769)))</f>
        <v/>
      </c>
      <c r="M5769" s="23">
        <f>IF(D5769="","",IF(AND(K5769&gt;0,L5769=1),"Yes","No"))</f>
        <v/>
      </c>
      <c r="N5769" s="50">
        <f>IF(D5769="","",N5669+F5769)</f>
        <v/>
      </c>
      <c r="O5769" s="49">
        <f>IF(D5769="","",IF(AND(K5769=0,K5669&gt;0),C5769,""))</f>
        <v/>
      </c>
    </row>
    <row r="5770">
      <c r="A5770" s="47">
        <f>IF(B5770="","",DATE(YEAR('Debt Inputs'!$E$2),MONTH('Debt Inputs'!$E$2)+57,1))</f>
        <v/>
      </c>
      <c r="B5770" s="18">
        <f>IF('Debt Inputs'!A70="","",'Debt Inputs'!A70)</f>
        <v/>
      </c>
      <c r="C5770" s="19">
        <f>IF(B5770="","",IFERROR(VLOOKUP(B5770,'Debt Inputs'!$A$6:$M$105,2,FALSE),""))</f>
        <v/>
      </c>
      <c r="D5770" s="48">
        <f>IF(B5770="","",K5670)</f>
        <v/>
      </c>
      <c r="E5770" s="21">
        <f>IF(B5770="","",IFERROR(VLOOKUP(B5770,'Debt Inputs'!$A$6:$M$105,5,FALSE),0))</f>
        <v/>
      </c>
      <c r="F5770" s="48">
        <f>IF(D5770="","",IFERROR(D5770*E5770/12,0))</f>
        <v/>
      </c>
      <c r="G5770" s="48">
        <f>IF(D5770="","",MIN(IFERROR(VLOOKUP(B5770,'Debt Inputs'!$A$6:$M$105,7,FALSE),0),D5770+F5770))</f>
        <v/>
      </c>
      <c r="H5770" s="48">
        <f>IF(D5770="","",IF(L5770=1,MAX(0,'Debt Inputs'!$B$2-SUM($G$5706:$G$5805)),0))</f>
        <v/>
      </c>
      <c r="I5770" s="48">
        <f>IF(D5770="","",MIN(D5770+F5770,G5770+H5770))</f>
        <v/>
      </c>
      <c r="J5770" s="48">
        <f>IF(D5770="","",MIN(D5770,MAX(0,I5770-F5770)))</f>
        <v/>
      </c>
      <c r="K5770" s="48">
        <f>IF(D5770="","",MAX(0,D5770+F5770-I5770))</f>
        <v/>
      </c>
      <c r="L5770" s="18">
        <f>IF(D5770="","",IF(D5770&lt;=0,"",1+COUNTIFS($D$5706:$D$5805,"&gt;0",$E$5706:$E$5805,"&gt;"&amp;E5770)))</f>
        <v/>
      </c>
      <c r="M5770" s="18">
        <f>IF(D5770="","",IF(AND(K5770&gt;0,L5770=1),"Yes","No"))</f>
        <v/>
      </c>
      <c r="N5770" s="48">
        <f>IF(D5770="","",N5670+F5770)</f>
        <v/>
      </c>
      <c r="O5770" s="47">
        <f>IF(D5770="","",IF(AND(K5770=0,K5670&gt;0),C5770,""))</f>
        <v/>
      </c>
    </row>
    <row r="5771">
      <c r="A5771" s="49">
        <f>IF(B5771="","",DATE(YEAR('Debt Inputs'!$E$2),MONTH('Debt Inputs'!$E$2)+57,1))</f>
        <v/>
      </c>
      <c r="B5771" s="23">
        <f>IF('Debt Inputs'!A71="","",'Debt Inputs'!A71)</f>
        <v/>
      </c>
      <c r="C5771" s="24">
        <f>IF(B5771="","",IFERROR(VLOOKUP(B5771,'Debt Inputs'!$A$6:$M$105,2,FALSE),""))</f>
        <v/>
      </c>
      <c r="D5771" s="50">
        <f>IF(B5771="","",K5671)</f>
        <v/>
      </c>
      <c r="E5771" s="26">
        <f>IF(B5771="","",IFERROR(VLOOKUP(B5771,'Debt Inputs'!$A$6:$M$105,5,FALSE),0))</f>
        <v/>
      </c>
      <c r="F5771" s="50">
        <f>IF(D5771="","",IFERROR(D5771*E5771/12,0))</f>
        <v/>
      </c>
      <c r="G5771" s="50">
        <f>IF(D5771="","",MIN(IFERROR(VLOOKUP(B5771,'Debt Inputs'!$A$6:$M$105,7,FALSE),0),D5771+F5771))</f>
        <v/>
      </c>
      <c r="H5771" s="50">
        <f>IF(D5771="","",IF(L5771=1,MAX(0,'Debt Inputs'!$B$2-SUM($G$5706:$G$5805)),0))</f>
        <v/>
      </c>
      <c r="I5771" s="50">
        <f>IF(D5771="","",MIN(D5771+F5771,G5771+H5771))</f>
        <v/>
      </c>
      <c r="J5771" s="50">
        <f>IF(D5771="","",MIN(D5771,MAX(0,I5771-F5771)))</f>
        <v/>
      </c>
      <c r="K5771" s="50">
        <f>IF(D5771="","",MAX(0,D5771+F5771-I5771))</f>
        <v/>
      </c>
      <c r="L5771" s="23">
        <f>IF(D5771="","",IF(D5771&lt;=0,"",1+COUNTIFS($D$5706:$D$5805,"&gt;0",$E$5706:$E$5805,"&gt;"&amp;E5771)))</f>
        <v/>
      </c>
      <c r="M5771" s="23">
        <f>IF(D5771="","",IF(AND(K5771&gt;0,L5771=1),"Yes","No"))</f>
        <v/>
      </c>
      <c r="N5771" s="50">
        <f>IF(D5771="","",N5671+F5771)</f>
        <v/>
      </c>
      <c r="O5771" s="49">
        <f>IF(D5771="","",IF(AND(K5771=0,K5671&gt;0),C5771,""))</f>
        <v/>
      </c>
    </row>
    <row r="5772">
      <c r="A5772" s="47">
        <f>IF(B5772="","",DATE(YEAR('Debt Inputs'!$E$2),MONTH('Debt Inputs'!$E$2)+57,1))</f>
        <v/>
      </c>
      <c r="B5772" s="18">
        <f>IF('Debt Inputs'!A72="","",'Debt Inputs'!A72)</f>
        <v/>
      </c>
      <c r="C5772" s="19">
        <f>IF(B5772="","",IFERROR(VLOOKUP(B5772,'Debt Inputs'!$A$6:$M$105,2,FALSE),""))</f>
        <v/>
      </c>
      <c r="D5772" s="48">
        <f>IF(B5772="","",K5672)</f>
        <v/>
      </c>
      <c r="E5772" s="21">
        <f>IF(B5772="","",IFERROR(VLOOKUP(B5772,'Debt Inputs'!$A$6:$M$105,5,FALSE),0))</f>
        <v/>
      </c>
      <c r="F5772" s="48">
        <f>IF(D5772="","",IFERROR(D5772*E5772/12,0))</f>
        <v/>
      </c>
      <c r="G5772" s="48">
        <f>IF(D5772="","",MIN(IFERROR(VLOOKUP(B5772,'Debt Inputs'!$A$6:$M$105,7,FALSE),0),D5772+F5772))</f>
        <v/>
      </c>
      <c r="H5772" s="48">
        <f>IF(D5772="","",IF(L5772=1,MAX(0,'Debt Inputs'!$B$2-SUM($G$5706:$G$5805)),0))</f>
        <v/>
      </c>
      <c r="I5772" s="48">
        <f>IF(D5772="","",MIN(D5772+F5772,G5772+H5772))</f>
        <v/>
      </c>
      <c r="J5772" s="48">
        <f>IF(D5772="","",MIN(D5772,MAX(0,I5772-F5772)))</f>
        <v/>
      </c>
      <c r="K5772" s="48">
        <f>IF(D5772="","",MAX(0,D5772+F5772-I5772))</f>
        <v/>
      </c>
      <c r="L5772" s="18">
        <f>IF(D5772="","",IF(D5772&lt;=0,"",1+COUNTIFS($D$5706:$D$5805,"&gt;0",$E$5706:$E$5805,"&gt;"&amp;E5772)))</f>
        <v/>
      </c>
      <c r="M5772" s="18">
        <f>IF(D5772="","",IF(AND(K5772&gt;0,L5772=1),"Yes","No"))</f>
        <v/>
      </c>
      <c r="N5772" s="48">
        <f>IF(D5772="","",N5672+F5772)</f>
        <v/>
      </c>
      <c r="O5772" s="47">
        <f>IF(D5772="","",IF(AND(K5772=0,K5672&gt;0),C5772,""))</f>
        <v/>
      </c>
    </row>
    <row r="5773">
      <c r="A5773" s="49">
        <f>IF(B5773="","",DATE(YEAR('Debt Inputs'!$E$2),MONTH('Debt Inputs'!$E$2)+57,1))</f>
        <v/>
      </c>
      <c r="B5773" s="23">
        <f>IF('Debt Inputs'!A73="","",'Debt Inputs'!A73)</f>
        <v/>
      </c>
      <c r="C5773" s="24">
        <f>IF(B5773="","",IFERROR(VLOOKUP(B5773,'Debt Inputs'!$A$6:$M$105,2,FALSE),""))</f>
        <v/>
      </c>
      <c r="D5773" s="50">
        <f>IF(B5773="","",K5673)</f>
        <v/>
      </c>
      <c r="E5773" s="26">
        <f>IF(B5773="","",IFERROR(VLOOKUP(B5773,'Debt Inputs'!$A$6:$M$105,5,FALSE),0))</f>
        <v/>
      </c>
      <c r="F5773" s="50">
        <f>IF(D5773="","",IFERROR(D5773*E5773/12,0))</f>
        <v/>
      </c>
      <c r="G5773" s="50">
        <f>IF(D5773="","",MIN(IFERROR(VLOOKUP(B5773,'Debt Inputs'!$A$6:$M$105,7,FALSE),0),D5773+F5773))</f>
        <v/>
      </c>
      <c r="H5773" s="50">
        <f>IF(D5773="","",IF(L5773=1,MAX(0,'Debt Inputs'!$B$2-SUM($G$5706:$G$5805)),0))</f>
        <v/>
      </c>
      <c r="I5773" s="50">
        <f>IF(D5773="","",MIN(D5773+F5773,G5773+H5773))</f>
        <v/>
      </c>
      <c r="J5773" s="50">
        <f>IF(D5773="","",MIN(D5773,MAX(0,I5773-F5773)))</f>
        <v/>
      </c>
      <c r="K5773" s="50">
        <f>IF(D5773="","",MAX(0,D5773+F5773-I5773))</f>
        <v/>
      </c>
      <c r="L5773" s="23">
        <f>IF(D5773="","",IF(D5773&lt;=0,"",1+COUNTIFS($D$5706:$D$5805,"&gt;0",$E$5706:$E$5805,"&gt;"&amp;E5773)))</f>
        <v/>
      </c>
      <c r="M5773" s="23">
        <f>IF(D5773="","",IF(AND(K5773&gt;0,L5773=1),"Yes","No"))</f>
        <v/>
      </c>
      <c r="N5773" s="50">
        <f>IF(D5773="","",N5673+F5773)</f>
        <v/>
      </c>
      <c r="O5773" s="49">
        <f>IF(D5773="","",IF(AND(K5773=0,K5673&gt;0),C5773,""))</f>
        <v/>
      </c>
    </row>
    <row r="5774">
      <c r="A5774" s="47">
        <f>IF(B5774="","",DATE(YEAR('Debt Inputs'!$E$2),MONTH('Debt Inputs'!$E$2)+57,1))</f>
        <v/>
      </c>
      <c r="B5774" s="18">
        <f>IF('Debt Inputs'!A74="","",'Debt Inputs'!A74)</f>
        <v/>
      </c>
      <c r="C5774" s="19">
        <f>IF(B5774="","",IFERROR(VLOOKUP(B5774,'Debt Inputs'!$A$6:$M$105,2,FALSE),""))</f>
        <v/>
      </c>
      <c r="D5774" s="48">
        <f>IF(B5774="","",K5674)</f>
        <v/>
      </c>
      <c r="E5774" s="21">
        <f>IF(B5774="","",IFERROR(VLOOKUP(B5774,'Debt Inputs'!$A$6:$M$105,5,FALSE),0))</f>
        <v/>
      </c>
      <c r="F5774" s="48">
        <f>IF(D5774="","",IFERROR(D5774*E5774/12,0))</f>
        <v/>
      </c>
      <c r="G5774" s="48">
        <f>IF(D5774="","",MIN(IFERROR(VLOOKUP(B5774,'Debt Inputs'!$A$6:$M$105,7,FALSE),0),D5774+F5774))</f>
        <v/>
      </c>
      <c r="H5774" s="48">
        <f>IF(D5774="","",IF(L5774=1,MAX(0,'Debt Inputs'!$B$2-SUM($G$5706:$G$5805)),0))</f>
        <v/>
      </c>
      <c r="I5774" s="48">
        <f>IF(D5774="","",MIN(D5774+F5774,G5774+H5774))</f>
        <v/>
      </c>
      <c r="J5774" s="48">
        <f>IF(D5774="","",MIN(D5774,MAX(0,I5774-F5774)))</f>
        <v/>
      </c>
      <c r="K5774" s="48">
        <f>IF(D5774="","",MAX(0,D5774+F5774-I5774))</f>
        <v/>
      </c>
      <c r="L5774" s="18">
        <f>IF(D5774="","",IF(D5774&lt;=0,"",1+COUNTIFS($D$5706:$D$5805,"&gt;0",$E$5706:$E$5805,"&gt;"&amp;E5774)))</f>
        <v/>
      </c>
      <c r="M5774" s="18">
        <f>IF(D5774="","",IF(AND(K5774&gt;0,L5774=1),"Yes","No"))</f>
        <v/>
      </c>
      <c r="N5774" s="48">
        <f>IF(D5774="","",N5674+F5774)</f>
        <v/>
      </c>
      <c r="O5774" s="47">
        <f>IF(D5774="","",IF(AND(K5774=0,K5674&gt;0),C5774,""))</f>
        <v/>
      </c>
    </row>
    <row r="5775">
      <c r="A5775" s="49">
        <f>IF(B5775="","",DATE(YEAR('Debt Inputs'!$E$2),MONTH('Debt Inputs'!$E$2)+57,1))</f>
        <v/>
      </c>
      <c r="B5775" s="23">
        <f>IF('Debt Inputs'!A75="","",'Debt Inputs'!A75)</f>
        <v/>
      </c>
      <c r="C5775" s="24">
        <f>IF(B5775="","",IFERROR(VLOOKUP(B5775,'Debt Inputs'!$A$6:$M$105,2,FALSE),""))</f>
        <v/>
      </c>
      <c r="D5775" s="50">
        <f>IF(B5775="","",K5675)</f>
        <v/>
      </c>
      <c r="E5775" s="26">
        <f>IF(B5775="","",IFERROR(VLOOKUP(B5775,'Debt Inputs'!$A$6:$M$105,5,FALSE),0))</f>
        <v/>
      </c>
      <c r="F5775" s="50">
        <f>IF(D5775="","",IFERROR(D5775*E5775/12,0))</f>
        <v/>
      </c>
      <c r="G5775" s="50">
        <f>IF(D5775="","",MIN(IFERROR(VLOOKUP(B5775,'Debt Inputs'!$A$6:$M$105,7,FALSE),0),D5775+F5775))</f>
        <v/>
      </c>
      <c r="H5775" s="50">
        <f>IF(D5775="","",IF(L5775=1,MAX(0,'Debt Inputs'!$B$2-SUM($G$5706:$G$5805)),0))</f>
        <v/>
      </c>
      <c r="I5775" s="50">
        <f>IF(D5775="","",MIN(D5775+F5775,G5775+H5775))</f>
        <v/>
      </c>
      <c r="J5775" s="50">
        <f>IF(D5775="","",MIN(D5775,MAX(0,I5775-F5775)))</f>
        <v/>
      </c>
      <c r="K5775" s="50">
        <f>IF(D5775="","",MAX(0,D5775+F5775-I5775))</f>
        <v/>
      </c>
      <c r="L5775" s="23">
        <f>IF(D5775="","",IF(D5775&lt;=0,"",1+COUNTIFS($D$5706:$D$5805,"&gt;0",$E$5706:$E$5805,"&gt;"&amp;E5775)))</f>
        <v/>
      </c>
      <c r="M5775" s="23">
        <f>IF(D5775="","",IF(AND(K5775&gt;0,L5775=1),"Yes","No"))</f>
        <v/>
      </c>
      <c r="N5775" s="50">
        <f>IF(D5775="","",N5675+F5775)</f>
        <v/>
      </c>
      <c r="O5775" s="49">
        <f>IF(D5775="","",IF(AND(K5775=0,K5675&gt;0),C5775,""))</f>
        <v/>
      </c>
    </row>
    <row r="5776">
      <c r="A5776" s="47">
        <f>IF(B5776="","",DATE(YEAR('Debt Inputs'!$E$2),MONTH('Debt Inputs'!$E$2)+57,1))</f>
        <v/>
      </c>
      <c r="B5776" s="18">
        <f>IF('Debt Inputs'!A76="","",'Debt Inputs'!A76)</f>
        <v/>
      </c>
      <c r="C5776" s="19">
        <f>IF(B5776="","",IFERROR(VLOOKUP(B5776,'Debt Inputs'!$A$6:$M$105,2,FALSE),""))</f>
        <v/>
      </c>
      <c r="D5776" s="48">
        <f>IF(B5776="","",K5676)</f>
        <v/>
      </c>
      <c r="E5776" s="21">
        <f>IF(B5776="","",IFERROR(VLOOKUP(B5776,'Debt Inputs'!$A$6:$M$105,5,FALSE),0))</f>
        <v/>
      </c>
      <c r="F5776" s="48">
        <f>IF(D5776="","",IFERROR(D5776*E5776/12,0))</f>
        <v/>
      </c>
      <c r="G5776" s="48">
        <f>IF(D5776="","",MIN(IFERROR(VLOOKUP(B5776,'Debt Inputs'!$A$6:$M$105,7,FALSE),0),D5776+F5776))</f>
        <v/>
      </c>
      <c r="H5776" s="48">
        <f>IF(D5776="","",IF(L5776=1,MAX(0,'Debt Inputs'!$B$2-SUM($G$5706:$G$5805)),0))</f>
        <v/>
      </c>
      <c r="I5776" s="48">
        <f>IF(D5776="","",MIN(D5776+F5776,G5776+H5776))</f>
        <v/>
      </c>
      <c r="J5776" s="48">
        <f>IF(D5776="","",MIN(D5776,MAX(0,I5776-F5776)))</f>
        <v/>
      </c>
      <c r="K5776" s="48">
        <f>IF(D5776="","",MAX(0,D5776+F5776-I5776))</f>
        <v/>
      </c>
      <c r="L5776" s="18">
        <f>IF(D5776="","",IF(D5776&lt;=0,"",1+COUNTIFS($D$5706:$D$5805,"&gt;0",$E$5706:$E$5805,"&gt;"&amp;E5776)))</f>
        <v/>
      </c>
      <c r="M5776" s="18">
        <f>IF(D5776="","",IF(AND(K5776&gt;0,L5776=1),"Yes","No"))</f>
        <v/>
      </c>
      <c r="N5776" s="48">
        <f>IF(D5776="","",N5676+F5776)</f>
        <v/>
      </c>
      <c r="O5776" s="47">
        <f>IF(D5776="","",IF(AND(K5776=0,K5676&gt;0),C5776,""))</f>
        <v/>
      </c>
    </row>
    <row r="5777">
      <c r="A5777" s="49">
        <f>IF(B5777="","",DATE(YEAR('Debt Inputs'!$E$2),MONTH('Debt Inputs'!$E$2)+57,1))</f>
        <v/>
      </c>
      <c r="B5777" s="23">
        <f>IF('Debt Inputs'!A77="","",'Debt Inputs'!A77)</f>
        <v/>
      </c>
      <c r="C5777" s="24">
        <f>IF(B5777="","",IFERROR(VLOOKUP(B5777,'Debt Inputs'!$A$6:$M$105,2,FALSE),""))</f>
        <v/>
      </c>
      <c r="D5777" s="50">
        <f>IF(B5777="","",K5677)</f>
        <v/>
      </c>
      <c r="E5777" s="26">
        <f>IF(B5777="","",IFERROR(VLOOKUP(B5777,'Debt Inputs'!$A$6:$M$105,5,FALSE),0))</f>
        <v/>
      </c>
      <c r="F5777" s="50">
        <f>IF(D5777="","",IFERROR(D5777*E5777/12,0))</f>
        <v/>
      </c>
      <c r="G5777" s="50">
        <f>IF(D5777="","",MIN(IFERROR(VLOOKUP(B5777,'Debt Inputs'!$A$6:$M$105,7,FALSE),0),D5777+F5777))</f>
        <v/>
      </c>
      <c r="H5777" s="50">
        <f>IF(D5777="","",IF(L5777=1,MAX(0,'Debt Inputs'!$B$2-SUM($G$5706:$G$5805)),0))</f>
        <v/>
      </c>
      <c r="I5777" s="50">
        <f>IF(D5777="","",MIN(D5777+F5777,G5777+H5777))</f>
        <v/>
      </c>
      <c r="J5777" s="50">
        <f>IF(D5777="","",MIN(D5777,MAX(0,I5777-F5777)))</f>
        <v/>
      </c>
      <c r="K5777" s="50">
        <f>IF(D5777="","",MAX(0,D5777+F5777-I5777))</f>
        <v/>
      </c>
      <c r="L5777" s="23">
        <f>IF(D5777="","",IF(D5777&lt;=0,"",1+COUNTIFS($D$5706:$D$5805,"&gt;0",$E$5706:$E$5805,"&gt;"&amp;E5777)))</f>
        <v/>
      </c>
      <c r="M5777" s="23">
        <f>IF(D5777="","",IF(AND(K5777&gt;0,L5777=1),"Yes","No"))</f>
        <v/>
      </c>
      <c r="N5777" s="50">
        <f>IF(D5777="","",N5677+F5777)</f>
        <v/>
      </c>
      <c r="O5777" s="49">
        <f>IF(D5777="","",IF(AND(K5777=0,K5677&gt;0),C5777,""))</f>
        <v/>
      </c>
    </row>
    <row r="5778">
      <c r="A5778" s="47">
        <f>IF(B5778="","",DATE(YEAR('Debt Inputs'!$E$2),MONTH('Debt Inputs'!$E$2)+57,1))</f>
        <v/>
      </c>
      <c r="B5778" s="18">
        <f>IF('Debt Inputs'!A78="","",'Debt Inputs'!A78)</f>
        <v/>
      </c>
      <c r="C5778" s="19">
        <f>IF(B5778="","",IFERROR(VLOOKUP(B5778,'Debt Inputs'!$A$6:$M$105,2,FALSE),""))</f>
        <v/>
      </c>
      <c r="D5778" s="48">
        <f>IF(B5778="","",K5678)</f>
        <v/>
      </c>
      <c r="E5778" s="21">
        <f>IF(B5778="","",IFERROR(VLOOKUP(B5778,'Debt Inputs'!$A$6:$M$105,5,FALSE),0))</f>
        <v/>
      </c>
      <c r="F5778" s="48">
        <f>IF(D5778="","",IFERROR(D5778*E5778/12,0))</f>
        <v/>
      </c>
      <c r="G5778" s="48">
        <f>IF(D5778="","",MIN(IFERROR(VLOOKUP(B5778,'Debt Inputs'!$A$6:$M$105,7,FALSE),0),D5778+F5778))</f>
        <v/>
      </c>
      <c r="H5778" s="48">
        <f>IF(D5778="","",IF(L5778=1,MAX(0,'Debt Inputs'!$B$2-SUM($G$5706:$G$5805)),0))</f>
        <v/>
      </c>
      <c r="I5778" s="48">
        <f>IF(D5778="","",MIN(D5778+F5778,G5778+H5778))</f>
        <v/>
      </c>
      <c r="J5778" s="48">
        <f>IF(D5778="","",MIN(D5778,MAX(0,I5778-F5778)))</f>
        <v/>
      </c>
      <c r="K5778" s="48">
        <f>IF(D5778="","",MAX(0,D5778+F5778-I5778))</f>
        <v/>
      </c>
      <c r="L5778" s="18">
        <f>IF(D5778="","",IF(D5778&lt;=0,"",1+COUNTIFS($D$5706:$D$5805,"&gt;0",$E$5706:$E$5805,"&gt;"&amp;E5778)))</f>
        <v/>
      </c>
      <c r="M5778" s="18">
        <f>IF(D5778="","",IF(AND(K5778&gt;0,L5778=1),"Yes","No"))</f>
        <v/>
      </c>
      <c r="N5778" s="48">
        <f>IF(D5778="","",N5678+F5778)</f>
        <v/>
      </c>
      <c r="O5778" s="47">
        <f>IF(D5778="","",IF(AND(K5778=0,K5678&gt;0),C5778,""))</f>
        <v/>
      </c>
    </row>
    <row r="5779">
      <c r="A5779" s="49">
        <f>IF(B5779="","",DATE(YEAR('Debt Inputs'!$E$2),MONTH('Debt Inputs'!$E$2)+57,1))</f>
        <v/>
      </c>
      <c r="B5779" s="23">
        <f>IF('Debt Inputs'!A79="","",'Debt Inputs'!A79)</f>
        <v/>
      </c>
      <c r="C5779" s="24">
        <f>IF(B5779="","",IFERROR(VLOOKUP(B5779,'Debt Inputs'!$A$6:$M$105,2,FALSE),""))</f>
        <v/>
      </c>
      <c r="D5779" s="50">
        <f>IF(B5779="","",K5679)</f>
        <v/>
      </c>
      <c r="E5779" s="26">
        <f>IF(B5779="","",IFERROR(VLOOKUP(B5779,'Debt Inputs'!$A$6:$M$105,5,FALSE),0))</f>
        <v/>
      </c>
      <c r="F5779" s="50">
        <f>IF(D5779="","",IFERROR(D5779*E5779/12,0))</f>
        <v/>
      </c>
      <c r="G5779" s="50">
        <f>IF(D5779="","",MIN(IFERROR(VLOOKUP(B5779,'Debt Inputs'!$A$6:$M$105,7,FALSE),0),D5779+F5779))</f>
        <v/>
      </c>
      <c r="H5779" s="50">
        <f>IF(D5779="","",IF(L5779=1,MAX(0,'Debt Inputs'!$B$2-SUM($G$5706:$G$5805)),0))</f>
        <v/>
      </c>
      <c r="I5779" s="50">
        <f>IF(D5779="","",MIN(D5779+F5779,G5779+H5779))</f>
        <v/>
      </c>
      <c r="J5779" s="50">
        <f>IF(D5779="","",MIN(D5779,MAX(0,I5779-F5779)))</f>
        <v/>
      </c>
      <c r="K5779" s="50">
        <f>IF(D5779="","",MAX(0,D5779+F5779-I5779))</f>
        <v/>
      </c>
      <c r="L5779" s="23">
        <f>IF(D5779="","",IF(D5779&lt;=0,"",1+COUNTIFS($D$5706:$D$5805,"&gt;0",$E$5706:$E$5805,"&gt;"&amp;E5779)))</f>
        <v/>
      </c>
      <c r="M5779" s="23">
        <f>IF(D5779="","",IF(AND(K5779&gt;0,L5779=1),"Yes","No"))</f>
        <v/>
      </c>
      <c r="N5779" s="50">
        <f>IF(D5779="","",N5679+F5779)</f>
        <v/>
      </c>
      <c r="O5779" s="49">
        <f>IF(D5779="","",IF(AND(K5779=0,K5679&gt;0),C5779,""))</f>
        <v/>
      </c>
    </row>
    <row r="5780">
      <c r="A5780" s="47">
        <f>IF(B5780="","",DATE(YEAR('Debt Inputs'!$E$2),MONTH('Debt Inputs'!$E$2)+57,1))</f>
        <v/>
      </c>
      <c r="B5780" s="18">
        <f>IF('Debt Inputs'!A80="","",'Debt Inputs'!A80)</f>
        <v/>
      </c>
      <c r="C5780" s="19">
        <f>IF(B5780="","",IFERROR(VLOOKUP(B5780,'Debt Inputs'!$A$6:$M$105,2,FALSE),""))</f>
        <v/>
      </c>
      <c r="D5780" s="48">
        <f>IF(B5780="","",K5680)</f>
        <v/>
      </c>
      <c r="E5780" s="21">
        <f>IF(B5780="","",IFERROR(VLOOKUP(B5780,'Debt Inputs'!$A$6:$M$105,5,FALSE),0))</f>
        <v/>
      </c>
      <c r="F5780" s="48">
        <f>IF(D5780="","",IFERROR(D5780*E5780/12,0))</f>
        <v/>
      </c>
      <c r="G5780" s="48">
        <f>IF(D5780="","",MIN(IFERROR(VLOOKUP(B5780,'Debt Inputs'!$A$6:$M$105,7,FALSE),0),D5780+F5780))</f>
        <v/>
      </c>
      <c r="H5780" s="48">
        <f>IF(D5780="","",IF(L5780=1,MAX(0,'Debt Inputs'!$B$2-SUM($G$5706:$G$5805)),0))</f>
        <v/>
      </c>
      <c r="I5780" s="48">
        <f>IF(D5780="","",MIN(D5780+F5780,G5780+H5780))</f>
        <v/>
      </c>
      <c r="J5780" s="48">
        <f>IF(D5780="","",MIN(D5780,MAX(0,I5780-F5780)))</f>
        <v/>
      </c>
      <c r="K5780" s="48">
        <f>IF(D5780="","",MAX(0,D5780+F5780-I5780))</f>
        <v/>
      </c>
      <c r="L5780" s="18">
        <f>IF(D5780="","",IF(D5780&lt;=0,"",1+COUNTIFS($D$5706:$D$5805,"&gt;0",$E$5706:$E$5805,"&gt;"&amp;E5780)))</f>
        <v/>
      </c>
      <c r="M5780" s="18">
        <f>IF(D5780="","",IF(AND(K5780&gt;0,L5780=1),"Yes","No"))</f>
        <v/>
      </c>
      <c r="N5780" s="48">
        <f>IF(D5780="","",N5680+F5780)</f>
        <v/>
      </c>
      <c r="O5780" s="47">
        <f>IF(D5780="","",IF(AND(K5780=0,K5680&gt;0),C5780,""))</f>
        <v/>
      </c>
    </row>
    <row r="5781">
      <c r="A5781" s="49">
        <f>IF(B5781="","",DATE(YEAR('Debt Inputs'!$E$2),MONTH('Debt Inputs'!$E$2)+57,1))</f>
        <v/>
      </c>
      <c r="B5781" s="23">
        <f>IF('Debt Inputs'!A81="","",'Debt Inputs'!A81)</f>
        <v/>
      </c>
      <c r="C5781" s="24">
        <f>IF(B5781="","",IFERROR(VLOOKUP(B5781,'Debt Inputs'!$A$6:$M$105,2,FALSE),""))</f>
        <v/>
      </c>
      <c r="D5781" s="50">
        <f>IF(B5781="","",K5681)</f>
        <v/>
      </c>
      <c r="E5781" s="26">
        <f>IF(B5781="","",IFERROR(VLOOKUP(B5781,'Debt Inputs'!$A$6:$M$105,5,FALSE),0))</f>
        <v/>
      </c>
      <c r="F5781" s="50">
        <f>IF(D5781="","",IFERROR(D5781*E5781/12,0))</f>
        <v/>
      </c>
      <c r="G5781" s="50">
        <f>IF(D5781="","",MIN(IFERROR(VLOOKUP(B5781,'Debt Inputs'!$A$6:$M$105,7,FALSE),0),D5781+F5781))</f>
        <v/>
      </c>
      <c r="H5781" s="50">
        <f>IF(D5781="","",IF(L5781=1,MAX(0,'Debt Inputs'!$B$2-SUM($G$5706:$G$5805)),0))</f>
        <v/>
      </c>
      <c r="I5781" s="50">
        <f>IF(D5781="","",MIN(D5781+F5781,G5781+H5781))</f>
        <v/>
      </c>
      <c r="J5781" s="50">
        <f>IF(D5781="","",MIN(D5781,MAX(0,I5781-F5781)))</f>
        <v/>
      </c>
      <c r="K5781" s="50">
        <f>IF(D5781="","",MAX(0,D5781+F5781-I5781))</f>
        <v/>
      </c>
      <c r="L5781" s="23">
        <f>IF(D5781="","",IF(D5781&lt;=0,"",1+COUNTIFS($D$5706:$D$5805,"&gt;0",$E$5706:$E$5805,"&gt;"&amp;E5781)))</f>
        <v/>
      </c>
      <c r="M5781" s="23">
        <f>IF(D5781="","",IF(AND(K5781&gt;0,L5781=1),"Yes","No"))</f>
        <v/>
      </c>
      <c r="N5781" s="50">
        <f>IF(D5781="","",N5681+F5781)</f>
        <v/>
      </c>
      <c r="O5781" s="49">
        <f>IF(D5781="","",IF(AND(K5781=0,K5681&gt;0),C5781,""))</f>
        <v/>
      </c>
    </row>
    <row r="5782">
      <c r="A5782" s="47">
        <f>IF(B5782="","",DATE(YEAR('Debt Inputs'!$E$2),MONTH('Debt Inputs'!$E$2)+57,1))</f>
        <v/>
      </c>
      <c r="B5782" s="18">
        <f>IF('Debt Inputs'!A82="","",'Debt Inputs'!A82)</f>
        <v/>
      </c>
      <c r="C5782" s="19">
        <f>IF(B5782="","",IFERROR(VLOOKUP(B5782,'Debt Inputs'!$A$6:$M$105,2,FALSE),""))</f>
        <v/>
      </c>
      <c r="D5782" s="48">
        <f>IF(B5782="","",K5682)</f>
        <v/>
      </c>
      <c r="E5782" s="21">
        <f>IF(B5782="","",IFERROR(VLOOKUP(B5782,'Debt Inputs'!$A$6:$M$105,5,FALSE),0))</f>
        <v/>
      </c>
      <c r="F5782" s="48">
        <f>IF(D5782="","",IFERROR(D5782*E5782/12,0))</f>
        <v/>
      </c>
      <c r="G5782" s="48">
        <f>IF(D5782="","",MIN(IFERROR(VLOOKUP(B5782,'Debt Inputs'!$A$6:$M$105,7,FALSE),0),D5782+F5782))</f>
        <v/>
      </c>
      <c r="H5782" s="48">
        <f>IF(D5782="","",IF(L5782=1,MAX(0,'Debt Inputs'!$B$2-SUM($G$5706:$G$5805)),0))</f>
        <v/>
      </c>
      <c r="I5782" s="48">
        <f>IF(D5782="","",MIN(D5782+F5782,G5782+H5782))</f>
        <v/>
      </c>
      <c r="J5782" s="48">
        <f>IF(D5782="","",MIN(D5782,MAX(0,I5782-F5782)))</f>
        <v/>
      </c>
      <c r="K5782" s="48">
        <f>IF(D5782="","",MAX(0,D5782+F5782-I5782))</f>
        <v/>
      </c>
      <c r="L5782" s="18">
        <f>IF(D5782="","",IF(D5782&lt;=0,"",1+COUNTIFS($D$5706:$D$5805,"&gt;0",$E$5706:$E$5805,"&gt;"&amp;E5782)))</f>
        <v/>
      </c>
      <c r="M5782" s="18">
        <f>IF(D5782="","",IF(AND(K5782&gt;0,L5782=1),"Yes","No"))</f>
        <v/>
      </c>
      <c r="N5782" s="48">
        <f>IF(D5782="","",N5682+F5782)</f>
        <v/>
      </c>
      <c r="O5782" s="47">
        <f>IF(D5782="","",IF(AND(K5782=0,K5682&gt;0),C5782,""))</f>
        <v/>
      </c>
    </row>
    <row r="5783">
      <c r="A5783" s="49">
        <f>IF(B5783="","",DATE(YEAR('Debt Inputs'!$E$2),MONTH('Debt Inputs'!$E$2)+57,1))</f>
        <v/>
      </c>
      <c r="B5783" s="23">
        <f>IF('Debt Inputs'!A83="","",'Debt Inputs'!A83)</f>
        <v/>
      </c>
      <c r="C5783" s="24">
        <f>IF(B5783="","",IFERROR(VLOOKUP(B5783,'Debt Inputs'!$A$6:$M$105,2,FALSE),""))</f>
        <v/>
      </c>
      <c r="D5783" s="50">
        <f>IF(B5783="","",K5683)</f>
        <v/>
      </c>
      <c r="E5783" s="26">
        <f>IF(B5783="","",IFERROR(VLOOKUP(B5783,'Debt Inputs'!$A$6:$M$105,5,FALSE),0))</f>
        <v/>
      </c>
      <c r="F5783" s="50">
        <f>IF(D5783="","",IFERROR(D5783*E5783/12,0))</f>
        <v/>
      </c>
      <c r="G5783" s="50">
        <f>IF(D5783="","",MIN(IFERROR(VLOOKUP(B5783,'Debt Inputs'!$A$6:$M$105,7,FALSE),0),D5783+F5783))</f>
        <v/>
      </c>
      <c r="H5783" s="50">
        <f>IF(D5783="","",IF(L5783=1,MAX(0,'Debt Inputs'!$B$2-SUM($G$5706:$G$5805)),0))</f>
        <v/>
      </c>
      <c r="I5783" s="50">
        <f>IF(D5783="","",MIN(D5783+F5783,G5783+H5783))</f>
        <v/>
      </c>
      <c r="J5783" s="50">
        <f>IF(D5783="","",MIN(D5783,MAX(0,I5783-F5783)))</f>
        <v/>
      </c>
      <c r="K5783" s="50">
        <f>IF(D5783="","",MAX(0,D5783+F5783-I5783))</f>
        <v/>
      </c>
      <c r="L5783" s="23">
        <f>IF(D5783="","",IF(D5783&lt;=0,"",1+COUNTIFS($D$5706:$D$5805,"&gt;0",$E$5706:$E$5805,"&gt;"&amp;E5783)))</f>
        <v/>
      </c>
      <c r="M5783" s="23">
        <f>IF(D5783="","",IF(AND(K5783&gt;0,L5783=1),"Yes","No"))</f>
        <v/>
      </c>
      <c r="N5783" s="50">
        <f>IF(D5783="","",N5683+F5783)</f>
        <v/>
      </c>
      <c r="O5783" s="49">
        <f>IF(D5783="","",IF(AND(K5783=0,K5683&gt;0),C5783,""))</f>
        <v/>
      </c>
    </row>
    <row r="5784">
      <c r="A5784" s="47">
        <f>IF(B5784="","",DATE(YEAR('Debt Inputs'!$E$2),MONTH('Debt Inputs'!$E$2)+57,1))</f>
        <v/>
      </c>
      <c r="B5784" s="18">
        <f>IF('Debt Inputs'!A84="","",'Debt Inputs'!A84)</f>
        <v/>
      </c>
      <c r="C5784" s="19">
        <f>IF(B5784="","",IFERROR(VLOOKUP(B5784,'Debt Inputs'!$A$6:$M$105,2,FALSE),""))</f>
        <v/>
      </c>
      <c r="D5784" s="48">
        <f>IF(B5784="","",K5684)</f>
        <v/>
      </c>
      <c r="E5784" s="21">
        <f>IF(B5784="","",IFERROR(VLOOKUP(B5784,'Debt Inputs'!$A$6:$M$105,5,FALSE),0))</f>
        <v/>
      </c>
      <c r="F5784" s="48">
        <f>IF(D5784="","",IFERROR(D5784*E5784/12,0))</f>
        <v/>
      </c>
      <c r="G5784" s="48">
        <f>IF(D5784="","",MIN(IFERROR(VLOOKUP(B5784,'Debt Inputs'!$A$6:$M$105,7,FALSE),0),D5784+F5784))</f>
        <v/>
      </c>
      <c r="H5784" s="48">
        <f>IF(D5784="","",IF(L5784=1,MAX(0,'Debt Inputs'!$B$2-SUM($G$5706:$G$5805)),0))</f>
        <v/>
      </c>
      <c r="I5784" s="48">
        <f>IF(D5784="","",MIN(D5784+F5784,G5784+H5784))</f>
        <v/>
      </c>
      <c r="J5784" s="48">
        <f>IF(D5784="","",MIN(D5784,MAX(0,I5784-F5784)))</f>
        <v/>
      </c>
      <c r="K5784" s="48">
        <f>IF(D5784="","",MAX(0,D5784+F5784-I5784))</f>
        <v/>
      </c>
      <c r="L5784" s="18">
        <f>IF(D5784="","",IF(D5784&lt;=0,"",1+COUNTIFS($D$5706:$D$5805,"&gt;0",$E$5706:$E$5805,"&gt;"&amp;E5784)))</f>
        <v/>
      </c>
      <c r="M5784" s="18">
        <f>IF(D5784="","",IF(AND(K5784&gt;0,L5784=1),"Yes","No"))</f>
        <v/>
      </c>
      <c r="N5784" s="48">
        <f>IF(D5784="","",N5684+F5784)</f>
        <v/>
      </c>
      <c r="O5784" s="47">
        <f>IF(D5784="","",IF(AND(K5784=0,K5684&gt;0),C5784,""))</f>
        <v/>
      </c>
    </row>
    <row r="5785">
      <c r="A5785" s="49">
        <f>IF(B5785="","",DATE(YEAR('Debt Inputs'!$E$2),MONTH('Debt Inputs'!$E$2)+57,1))</f>
        <v/>
      </c>
      <c r="B5785" s="23">
        <f>IF('Debt Inputs'!A85="","",'Debt Inputs'!A85)</f>
        <v/>
      </c>
      <c r="C5785" s="24">
        <f>IF(B5785="","",IFERROR(VLOOKUP(B5785,'Debt Inputs'!$A$6:$M$105,2,FALSE),""))</f>
        <v/>
      </c>
      <c r="D5785" s="50">
        <f>IF(B5785="","",K5685)</f>
        <v/>
      </c>
      <c r="E5785" s="26">
        <f>IF(B5785="","",IFERROR(VLOOKUP(B5785,'Debt Inputs'!$A$6:$M$105,5,FALSE),0))</f>
        <v/>
      </c>
      <c r="F5785" s="50">
        <f>IF(D5785="","",IFERROR(D5785*E5785/12,0))</f>
        <v/>
      </c>
      <c r="G5785" s="50">
        <f>IF(D5785="","",MIN(IFERROR(VLOOKUP(B5785,'Debt Inputs'!$A$6:$M$105,7,FALSE),0),D5785+F5785))</f>
        <v/>
      </c>
      <c r="H5785" s="50">
        <f>IF(D5785="","",IF(L5785=1,MAX(0,'Debt Inputs'!$B$2-SUM($G$5706:$G$5805)),0))</f>
        <v/>
      </c>
      <c r="I5785" s="50">
        <f>IF(D5785="","",MIN(D5785+F5785,G5785+H5785))</f>
        <v/>
      </c>
      <c r="J5785" s="50">
        <f>IF(D5785="","",MIN(D5785,MAX(0,I5785-F5785)))</f>
        <v/>
      </c>
      <c r="K5785" s="50">
        <f>IF(D5785="","",MAX(0,D5785+F5785-I5785))</f>
        <v/>
      </c>
      <c r="L5785" s="23">
        <f>IF(D5785="","",IF(D5785&lt;=0,"",1+COUNTIFS($D$5706:$D$5805,"&gt;0",$E$5706:$E$5805,"&gt;"&amp;E5785)))</f>
        <v/>
      </c>
      <c r="M5785" s="23">
        <f>IF(D5785="","",IF(AND(K5785&gt;0,L5785=1),"Yes","No"))</f>
        <v/>
      </c>
      <c r="N5785" s="50">
        <f>IF(D5785="","",N5685+F5785)</f>
        <v/>
      </c>
      <c r="O5785" s="49">
        <f>IF(D5785="","",IF(AND(K5785=0,K5685&gt;0),C5785,""))</f>
        <v/>
      </c>
    </row>
    <row r="5786">
      <c r="A5786" s="47">
        <f>IF(B5786="","",DATE(YEAR('Debt Inputs'!$E$2),MONTH('Debt Inputs'!$E$2)+57,1))</f>
        <v/>
      </c>
      <c r="B5786" s="18">
        <f>IF('Debt Inputs'!A86="","",'Debt Inputs'!A86)</f>
        <v/>
      </c>
      <c r="C5786" s="19">
        <f>IF(B5786="","",IFERROR(VLOOKUP(B5786,'Debt Inputs'!$A$6:$M$105,2,FALSE),""))</f>
        <v/>
      </c>
      <c r="D5786" s="48">
        <f>IF(B5786="","",K5686)</f>
        <v/>
      </c>
      <c r="E5786" s="21">
        <f>IF(B5786="","",IFERROR(VLOOKUP(B5786,'Debt Inputs'!$A$6:$M$105,5,FALSE),0))</f>
        <v/>
      </c>
      <c r="F5786" s="48">
        <f>IF(D5786="","",IFERROR(D5786*E5786/12,0))</f>
        <v/>
      </c>
      <c r="G5786" s="48">
        <f>IF(D5786="","",MIN(IFERROR(VLOOKUP(B5786,'Debt Inputs'!$A$6:$M$105,7,FALSE),0),D5786+F5786))</f>
        <v/>
      </c>
      <c r="H5786" s="48">
        <f>IF(D5786="","",IF(L5786=1,MAX(0,'Debt Inputs'!$B$2-SUM($G$5706:$G$5805)),0))</f>
        <v/>
      </c>
      <c r="I5786" s="48">
        <f>IF(D5786="","",MIN(D5786+F5786,G5786+H5786))</f>
        <v/>
      </c>
      <c r="J5786" s="48">
        <f>IF(D5786="","",MIN(D5786,MAX(0,I5786-F5786)))</f>
        <v/>
      </c>
      <c r="K5786" s="48">
        <f>IF(D5786="","",MAX(0,D5786+F5786-I5786))</f>
        <v/>
      </c>
      <c r="L5786" s="18">
        <f>IF(D5786="","",IF(D5786&lt;=0,"",1+COUNTIFS($D$5706:$D$5805,"&gt;0",$E$5706:$E$5805,"&gt;"&amp;E5786)))</f>
        <v/>
      </c>
      <c r="M5786" s="18">
        <f>IF(D5786="","",IF(AND(K5786&gt;0,L5786=1),"Yes","No"))</f>
        <v/>
      </c>
      <c r="N5786" s="48">
        <f>IF(D5786="","",N5686+F5786)</f>
        <v/>
      </c>
      <c r="O5786" s="47">
        <f>IF(D5786="","",IF(AND(K5786=0,K5686&gt;0),C5786,""))</f>
        <v/>
      </c>
    </row>
    <row r="5787">
      <c r="A5787" s="49">
        <f>IF(B5787="","",DATE(YEAR('Debt Inputs'!$E$2),MONTH('Debt Inputs'!$E$2)+57,1))</f>
        <v/>
      </c>
      <c r="B5787" s="23">
        <f>IF('Debt Inputs'!A87="","",'Debt Inputs'!A87)</f>
        <v/>
      </c>
      <c r="C5787" s="24">
        <f>IF(B5787="","",IFERROR(VLOOKUP(B5787,'Debt Inputs'!$A$6:$M$105,2,FALSE),""))</f>
        <v/>
      </c>
      <c r="D5787" s="50">
        <f>IF(B5787="","",K5687)</f>
        <v/>
      </c>
      <c r="E5787" s="26">
        <f>IF(B5787="","",IFERROR(VLOOKUP(B5787,'Debt Inputs'!$A$6:$M$105,5,FALSE),0))</f>
        <v/>
      </c>
      <c r="F5787" s="50">
        <f>IF(D5787="","",IFERROR(D5787*E5787/12,0))</f>
        <v/>
      </c>
      <c r="G5787" s="50">
        <f>IF(D5787="","",MIN(IFERROR(VLOOKUP(B5787,'Debt Inputs'!$A$6:$M$105,7,FALSE),0),D5787+F5787))</f>
        <v/>
      </c>
      <c r="H5787" s="50">
        <f>IF(D5787="","",IF(L5787=1,MAX(0,'Debt Inputs'!$B$2-SUM($G$5706:$G$5805)),0))</f>
        <v/>
      </c>
      <c r="I5787" s="50">
        <f>IF(D5787="","",MIN(D5787+F5787,G5787+H5787))</f>
        <v/>
      </c>
      <c r="J5787" s="50">
        <f>IF(D5787="","",MIN(D5787,MAX(0,I5787-F5787)))</f>
        <v/>
      </c>
      <c r="K5787" s="50">
        <f>IF(D5787="","",MAX(0,D5787+F5787-I5787))</f>
        <v/>
      </c>
      <c r="L5787" s="23">
        <f>IF(D5787="","",IF(D5787&lt;=0,"",1+COUNTIFS($D$5706:$D$5805,"&gt;0",$E$5706:$E$5805,"&gt;"&amp;E5787)))</f>
        <v/>
      </c>
      <c r="M5787" s="23">
        <f>IF(D5787="","",IF(AND(K5787&gt;0,L5787=1),"Yes","No"))</f>
        <v/>
      </c>
      <c r="N5787" s="50">
        <f>IF(D5787="","",N5687+F5787)</f>
        <v/>
      </c>
      <c r="O5787" s="49">
        <f>IF(D5787="","",IF(AND(K5787=0,K5687&gt;0),C5787,""))</f>
        <v/>
      </c>
    </row>
    <row r="5788">
      <c r="A5788" s="47">
        <f>IF(B5788="","",DATE(YEAR('Debt Inputs'!$E$2),MONTH('Debt Inputs'!$E$2)+57,1))</f>
        <v/>
      </c>
      <c r="B5788" s="18">
        <f>IF('Debt Inputs'!A88="","",'Debt Inputs'!A88)</f>
        <v/>
      </c>
      <c r="C5788" s="19">
        <f>IF(B5788="","",IFERROR(VLOOKUP(B5788,'Debt Inputs'!$A$6:$M$105,2,FALSE),""))</f>
        <v/>
      </c>
      <c r="D5788" s="48">
        <f>IF(B5788="","",K5688)</f>
        <v/>
      </c>
      <c r="E5788" s="21">
        <f>IF(B5788="","",IFERROR(VLOOKUP(B5788,'Debt Inputs'!$A$6:$M$105,5,FALSE),0))</f>
        <v/>
      </c>
      <c r="F5788" s="48">
        <f>IF(D5788="","",IFERROR(D5788*E5788/12,0))</f>
        <v/>
      </c>
      <c r="G5788" s="48">
        <f>IF(D5788="","",MIN(IFERROR(VLOOKUP(B5788,'Debt Inputs'!$A$6:$M$105,7,FALSE),0),D5788+F5788))</f>
        <v/>
      </c>
      <c r="H5788" s="48">
        <f>IF(D5788="","",IF(L5788=1,MAX(0,'Debt Inputs'!$B$2-SUM($G$5706:$G$5805)),0))</f>
        <v/>
      </c>
      <c r="I5788" s="48">
        <f>IF(D5788="","",MIN(D5788+F5788,G5788+H5788))</f>
        <v/>
      </c>
      <c r="J5788" s="48">
        <f>IF(D5788="","",MIN(D5788,MAX(0,I5788-F5788)))</f>
        <v/>
      </c>
      <c r="K5788" s="48">
        <f>IF(D5788="","",MAX(0,D5788+F5788-I5788))</f>
        <v/>
      </c>
      <c r="L5788" s="18">
        <f>IF(D5788="","",IF(D5788&lt;=0,"",1+COUNTIFS($D$5706:$D$5805,"&gt;0",$E$5706:$E$5805,"&gt;"&amp;E5788)))</f>
        <v/>
      </c>
      <c r="M5788" s="18">
        <f>IF(D5788="","",IF(AND(K5788&gt;0,L5788=1),"Yes","No"))</f>
        <v/>
      </c>
      <c r="N5788" s="48">
        <f>IF(D5788="","",N5688+F5788)</f>
        <v/>
      </c>
      <c r="O5788" s="47">
        <f>IF(D5788="","",IF(AND(K5788=0,K5688&gt;0),C5788,""))</f>
        <v/>
      </c>
    </row>
    <row r="5789">
      <c r="A5789" s="49">
        <f>IF(B5789="","",DATE(YEAR('Debt Inputs'!$E$2),MONTH('Debt Inputs'!$E$2)+57,1))</f>
        <v/>
      </c>
      <c r="B5789" s="23">
        <f>IF('Debt Inputs'!A89="","",'Debt Inputs'!A89)</f>
        <v/>
      </c>
      <c r="C5789" s="24">
        <f>IF(B5789="","",IFERROR(VLOOKUP(B5789,'Debt Inputs'!$A$6:$M$105,2,FALSE),""))</f>
        <v/>
      </c>
      <c r="D5789" s="50">
        <f>IF(B5789="","",K5689)</f>
        <v/>
      </c>
      <c r="E5789" s="26">
        <f>IF(B5789="","",IFERROR(VLOOKUP(B5789,'Debt Inputs'!$A$6:$M$105,5,FALSE),0))</f>
        <v/>
      </c>
      <c r="F5789" s="50">
        <f>IF(D5789="","",IFERROR(D5789*E5789/12,0))</f>
        <v/>
      </c>
      <c r="G5789" s="50">
        <f>IF(D5789="","",MIN(IFERROR(VLOOKUP(B5789,'Debt Inputs'!$A$6:$M$105,7,FALSE),0),D5789+F5789))</f>
        <v/>
      </c>
      <c r="H5789" s="50">
        <f>IF(D5789="","",IF(L5789=1,MAX(0,'Debt Inputs'!$B$2-SUM($G$5706:$G$5805)),0))</f>
        <v/>
      </c>
      <c r="I5789" s="50">
        <f>IF(D5789="","",MIN(D5789+F5789,G5789+H5789))</f>
        <v/>
      </c>
      <c r="J5789" s="50">
        <f>IF(D5789="","",MIN(D5789,MAX(0,I5789-F5789)))</f>
        <v/>
      </c>
      <c r="K5789" s="50">
        <f>IF(D5789="","",MAX(0,D5789+F5789-I5789))</f>
        <v/>
      </c>
      <c r="L5789" s="23">
        <f>IF(D5789="","",IF(D5789&lt;=0,"",1+COUNTIFS($D$5706:$D$5805,"&gt;0",$E$5706:$E$5805,"&gt;"&amp;E5789)))</f>
        <v/>
      </c>
      <c r="M5789" s="23">
        <f>IF(D5789="","",IF(AND(K5789&gt;0,L5789=1),"Yes","No"))</f>
        <v/>
      </c>
      <c r="N5789" s="50">
        <f>IF(D5789="","",N5689+F5789)</f>
        <v/>
      </c>
      <c r="O5789" s="49">
        <f>IF(D5789="","",IF(AND(K5789=0,K5689&gt;0),C5789,""))</f>
        <v/>
      </c>
    </row>
    <row r="5790">
      <c r="A5790" s="47">
        <f>IF(B5790="","",DATE(YEAR('Debt Inputs'!$E$2),MONTH('Debt Inputs'!$E$2)+57,1))</f>
        <v/>
      </c>
      <c r="B5790" s="18">
        <f>IF('Debt Inputs'!A90="","",'Debt Inputs'!A90)</f>
        <v/>
      </c>
      <c r="C5790" s="19">
        <f>IF(B5790="","",IFERROR(VLOOKUP(B5790,'Debt Inputs'!$A$6:$M$105,2,FALSE),""))</f>
        <v/>
      </c>
      <c r="D5790" s="48">
        <f>IF(B5790="","",K5690)</f>
        <v/>
      </c>
      <c r="E5790" s="21">
        <f>IF(B5790="","",IFERROR(VLOOKUP(B5790,'Debt Inputs'!$A$6:$M$105,5,FALSE),0))</f>
        <v/>
      </c>
      <c r="F5790" s="48">
        <f>IF(D5790="","",IFERROR(D5790*E5790/12,0))</f>
        <v/>
      </c>
      <c r="G5790" s="48">
        <f>IF(D5790="","",MIN(IFERROR(VLOOKUP(B5790,'Debt Inputs'!$A$6:$M$105,7,FALSE),0),D5790+F5790))</f>
        <v/>
      </c>
      <c r="H5790" s="48">
        <f>IF(D5790="","",IF(L5790=1,MAX(0,'Debt Inputs'!$B$2-SUM($G$5706:$G$5805)),0))</f>
        <v/>
      </c>
      <c r="I5790" s="48">
        <f>IF(D5790="","",MIN(D5790+F5790,G5790+H5790))</f>
        <v/>
      </c>
      <c r="J5790" s="48">
        <f>IF(D5790="","",MIN(D5790,MAX(0,I5790-F5790)))</f>
        <v/>
      </c>
      <c r="K5790" s="48">
        <f>IF(D5790="","",MAX(0,D5790+F5790-I5790))</f>
        <v/>
      </c>
      <c r="L5790" s="18">
        <f>IF(D5790="","",IF(D5790&lt;=0,"",1+COUNTIFS($D$5706:$D$5805,"&gt;0",$E$5706:$E$5805,"&gt;"&amp;E5790)))</f>
        <v/>
      </c>
      <c r="M5790" s="18">
        <f>IF(D5790="","",IF(AND(K5790&gt;0,L5790=1),"Yes","No"))</f>
        <v/>
      </c>
      <c r="N5790" s="48">
        <f>IF(D5790="","",N5690+F5790)</f>
        <v/>
      </c>
      <c r="O5790" s="47">
        <f>IF(D5790="","",IF(AND(K5790=0,K5690&gt;0),C5790,""))</f>
        <v/>
      </c>
    </row>
    <row r="5791">
      <c r="A5791" s="49">
        <f>IF(B5791="","",DATE(YEAR('Debt Inputs'!$E$2),MONTH('Debt Inputs'!$E$2)+57,1))</f>
        <v/>
      </c>
      <c r="B5791" s="23">
        <f>IF('Debt Inputs'!A91="","",'Debt Inputs'!A91)</f>
        <v/>
      </c>
      <c r="C5791" s="24">
        <f>IF(B5791="","",IFERROR(VLOOKUP(B5791,'Debt Inputs'!$A$6:$M$105,2,FALSE),""))</f>
        <v/>
      </c>
      <c r="D5791" s="50">
        <f>IF(B5791="","",K5691)</f>
        <v/>
      </c>
      <c r="E5791" s="26">
        <f>IF(B5791="","",IFERROR(VLOOKUP(B5791,'Debt Inputs'!$A$6:$M$105,5,FALSE),0))</f>
        <v/>
      </c>
      <c r="F5791" s="50">
        <f>IF(D5791="","",IFERROR(D5791*E5791/12,0))</f>
        <v/>
      </c>
      <c r="G5791" s="50">
        <f>IF(D5791="","",MIN(IFERROR(VLOOKUP(B5791,'Debt Inputs'!$A$6:$M$105,7,FALSE),0),D5791+F5791))</f>
        <v/>
      </c>
      <c r="H5791" s="50">
        <f>IF(D5791="","",IF(L5791=1,MAX(0,'Debt Inputs'!$B$2-SUM($G$5706:$G$5805)),0))</f>
        <v/>
      </c>
      <c r="I5791" s="50">
        <f>IF(D5791="","",MIN(D5791+F5791,G5791+H5791))</f>
        <v/>
      </c>
      <c r="J5791" s="50">
        <f>IF(D5791="","",MIN(D5791,MAX(0,I5791-F5791)))</f>
        <v/>
      </c>
      <c r="K5791" s="50">
        <f>IF(D5791="","",MAX(0,D5791+F5791-I5791))</f>
        <v/>
      </c>
      <c r="L5791" s="23">
        <f>IF(D5791="","",IF(D5791&lt;=0,"",1+COUNTIFS($D$5706:$D$5805,"&gt;0",$E$5706:$E$5805,"&gt;"&amp;E5791)))</f>
        <v/>
      </c>
      <c r="M5791" s="23">
        <f>IF(D5791="","",IF(AND(K5791&gt;0,L5791=1),"Yes","No"))</f>
        <v/>
      </c>
      <c r="N5791" s="50">
        <f>IF(D5791="","",N5691+F5791)</f>
        <v/>
      </c>
      <c r="O5791" s="49">
        <f>IF(D5791="","",IF(AND(K5791=0,K5691&gt;0),C5791,""))</f>
        <v/>
      </c>
    </row>
    <row r="5792">
      <c r="A5792" s="47">
        <f>IF(B5792="","",DATE(YEAR('Debt Inputs'!$E$2),MONTH('Debt Inputs'!$E$2)+57,1))</f>
        <v/>
      </c>
      <c r="B5792" s="18">
        <f>IF('Debt Inputs'!A92="","",'Debt Inputs'!A92)</f>
        <v/>
      </c>
      <c r="C5792" s="19">
        <f>IF(B5792="","",IFERROR(VLOOKUP(B5792,'Debt Inputs'!$A$6:$M$105,2,FALSE),""))</f>
        <v/>
      </c>
      <c r="D5792" s="48">
        <f>IF(B5792="","",K5692)</f>
        <v/>
      </c>
      <c r="E5792" s="21">
        <f>IF(B5792="","",IFERROR(VLOOKUP(B5792,'Debt Inputs'!$A$6:$M$105,5,FALSE),0))</f>
        <v/>
      </c>
      <c r="F5792" s="48">
        <f>IF(D5792="","",IFERROR(D5792*E5792/12,0))</f>
        <v/>
      </c>
      <c r="G5792" s="48">
        <f>IF(D5792="","",MIN(IFERROR(VLOOKUP(B5792,'Debt Inputs'!$A$6:$M$105,7,FALSE),0),D5792+F5792))</f>
        <v/>
      </c>
      <c r="H5792" s="48">
        <f>IF(D5792="","",IF(L5792=1,MAX(0,'Debt Inputs'!$B$2-SUM($G$5706:$G$5805)),0))</f>
        <v/>
      </c>
      <c r="I5792" s="48">
        <f>IF(D5792="","",MIN(D5792+F5792,G5792+H5792))</f>
        <v/>
      </c>
      <c r="J5792" s="48">
        <f>IF(D5792="","",MIN(D5792,MAX(0,I5792-F5792)))</f>
        <v/>
      </c>
      <c r="K5792" s="48">
        <f>IF(D5792="","",MAX(0,D5792+F5792-I5792))</f>
        <v/>
      </c>
      <c r="L5792" s="18">
        <f>IF(D5792="","",IF(D5792&lt;=0,"",1+COUNTIFS($D$5706:$D$5805,"&gt;0",$E$5706:$E$5805,"&gt;"&amp;E5792)))</f>
        <v/>
      </c>
      <c r="M5792" s="18">
        <f>IF(D5792="","",IF(AND(K5792&gt;0,L5792=1),"Yes","No"))</f>
        <v/>
      </c>
      <c r="N5792" s="48">
        <f>IF(D5792="","",N5692+F5792)</f>
        <v/>
      </c>
      <c r="O5792" s="47">
        <f>IF(D5792="","",IF(AND(K5792=0,K5692&gt;0),C5792,""))</f>
        <v/>
      </c>
    </row>
    <row r="5793">
      <c r="A5793" s="49">
        <f>IF(B5793="","",DATE(YEAR('Debt Inputs'!$E$2),MONTH('Debt Inputs'!$E$2)+57,1))</f>
        <v/>
      </c>
      <c r="B5793" s="23">
        <f>IF('Debt Inputs'!A93="","",'Debt Inputs'!A93)</f>
        <v/>
      </c>
      <c r="C5793" s="24">
        <f>IF(B5793="","",IFERROR(VLOOKUP(B5793,'Debt Inputs'!$A$6:$M$105,2,FALSE),""))</f>
        <v/>
      </c>
      <c r="D5793" s="50">
        <f>IF(B5793="","",K5693)</f>
        <v/>
      </c>
      <c r="E5793" s="26">
        <f>IF(B5793="","",IFERROR(VLOOKUP(B5793,'Debt Inputs'!$A$6:$M$105,5,FALSE),0))</f>
        <v/>
      </c>
      <c r="F5793" s="50">
        <f>IF(D5793="","",IFERROR(D5793*E5793/12,0))</f>
        <v/>
      </c>
      <c r="G5793" s="50">
        <f>IF(D5793="","",MIN(IFERROR(VLOOKUP(B5793,'Debt Inputs'!$A$6:$M$105,7,FALSE),0),D5793+F5793))</f>
        <v/>
      </c>
      <c r="H5793" s="50">
        <f>IF(D5793="","",IF(L5793=1,MAX(0,'Debt Inputs'!$B$2-SUM($G$5706:$G$5805)),0))</f>
        <v/>
      </c>
      <c r="I5793" s="50">
        <f>IF(D5793="","",MIN(D5793+F5793,G5793+H5793))</f>
        <v/>
      </c>
      <c r="J5793" s="50">
        <f>IF(D5793="","",MIN(D5793,MAX(0,I5793-F5793)))</f>
        <v/>
      </c>
      <c r="K5793" s="50">
        <f>IF(D5793="","",MAX(0,D5793+F5793-I5793))</f>
        <v/>
      </c>
      <c r="L5793" s="23">
        <f>IF(D5793="","",IF(D5793&lt;=0,"",1+COUNTIFS($D$5706:$D$5805,"&gt;0",$E$5706:$E$5805,"&gt;"&amp;E5793)))</f>
        <v/>
      </c>
      <c r="M5793" s="23">
        <f>IF(D5793="","",IF(AND(K5793&gt;0,L5793=1),"Yes","No"))</f>
        <v/>
      </c>
      <c r="N5793" s="50">
        <f>IF(D5793="","",N5693+F5793)</f>
        <v/>
      </c>
      <c r="O5793" s="49">
        <f>IF(D5793="","",IF(AND(K5793=0,K5693&gt;0),C5793,""))</f>
        <v/>
      </c>
    </row>
    <row r="5794">
      <c r="A5794" s="47">
        <f>IF(B5794="","",DATE(YEAR('Debt Inputs'!$E$2),MONTH('Debt Inputs'!$E$2)+57,1))</f>
        <v/>
      </c>
      <c r="B5794" s="18">
        <f>IF('Debt Inputs'!A94="","",'Debt Inputs'!A94)</f>
        <v/>
      </c>
      <c r="C5794" s="19">
        <f>IF(B5794="","",IFERROR(VLOOKUP(B5794,'Debt Inputs'!$A$6:$M$105,2,FALSE),""))</f>
        <v/>
      </c>
      <c r="D5794" s="48">
        <f>IF(B5794="","",K5694)</f>
        <v/>
      </c>
      <c r="E5794" s="21">
        <f>IF(B5794="","",IFERROR(VLOOKUP(B5794,'Debt Inputs'!$A$6:$M$105,5,FALSE),0))</f>
        <v/>
      </c>
      <c r="F5794" s="48">
        <f>IF(D5794="","",IFERROR(D5794*E5794/12,0))</f>
        <v/>
      </c>
      <c r="G5794" s="48">
        <f>IF(D5794="","",MIN(IFERROR(VLOOKUP(B5794,'Debt Inputs'!$A$6:$M$105,7,FALSE),0),D5794+F5794))</f>
        <v/>
      </c>
      <c r="H5794" s="48">
        <f>IF(D5794="","",IF(L5794=1,MAX(0,'Debt Inputs'!$B$2-SUM($G$5706:$G$5805)),0))</f>
        <v/>
      </c>
      <c r="I5794" s="48">
        <f>IF(D5794="","",MIN(D5794+F5794,G5794+H5794))</f>
        <v/>
      </c>
      <c r="J5794" s="48">
        <f>IF(D5794="","",MIN(D5794,MAX(0,I5794-F5794)))</f>
        <v/>
      </c>
      <c r="K5794" s="48">
        <f>IF(D5794="","",MAX(0,D5794+F5794-I5794))</f>
        <v/>
      </c>
      <c r="L5794" s="18">
        <f>IF(D5794="","",IF(D5794&lt;=0,"",1+COUNTIFS($D$5706:$D$5805,"&gt;0",$E$5706:$E$5805,"&gt;"&amp;E5794)))</f>
        <v/>
      </c>
      <c r="M5794" s="18">
        <f>IF(D5794="","",IF(AND(K5794&gt;0,L5794=1),"Yes","No"))</f>
        <v/>
      </c>
      <c r="N5794" s="48">
        <f>IF(D5794="","",N5694+F5794)</f>
        <v/>
      </c>
      <c r="O5794" s="47">
        <f>IF(D5794="","",IF(AND(K5794=0,K5694&gt;0),C5794,""))</f>
        <v/>
      </c>
    </row>
    <row r="5795">
      <c r="A5795" s="49">
        <f>IF(B5795="","",DATE(YEAR('Debt Inputs'!$E$2),MONTH('Debt Inputs'!$E$2)+57,1))</f>
        <v/>
      </c>
      <c r="B5795" s="23">
        <f>IF('Debt Inputs'!A95="","",'Debt Inputs'!A95)</f>
        <v/>
      </c>
      <c r="C5795" s="24">
        <f>IF(B5795="","",IFERROR(VLOOKUP(B5795,'Debt Inputs'!$A$6:$M$105,2,FALSE),""))</f>
        <v/>
      </c>
      <c r="D5795" s="50">
        <f>IF(B5795="","",K5695)</f>
        <v/>
      </c>
      <c r="E5795" s="26">
        <f>IF(B5795="","",IFERROR(VLOOKUP(B5795,'Debt Inputs'!$A$6:$M$105,5,FALSE),0))</f>
        <v/>
      </c>
      <c r="F5795" s="50">
        <f>IF(D5795="","",IFERROR(D5795*E5795/12,0))</f>
        <v/>
      </c>
      <c r="G5795" s="50">
        <f>IF(D5795="","",MIN(IFERROR(VLOOKUP(B5795,'Debt Inputs'!$A$6:$M$105,7,FALSE),0),D5795+F5795))</f>
        <v/>
      </c>
      <c r="H5795" s="50">
        <f>IF(D5795="","",IF(L5795=1,MAX(0,'Debt Inputs'!$B$2-SUM($G$5706:$G$5805)),0))</f>
        <v/>
      </c>
      <c r="I5795" s="50">
        <f>IF(D5795="","",MIN(D5795+F5795,G5795+H5795))</f>
        <v/>
      </c>
      <c r="J5795" s="50">
        <f>IF(D5795="","",MIN(D5795,MAX(0,I5795-F5795)))</f>
        <v/>
      </c>
      <c r="K5795" s="50">
        <f>IF(D5795="","",MAX(0,D5795+F5795-I5795))</f>
        <v/>
      </c>
      <c r="L5795" s="23">
        <f>IF(D5795="","",IF(D5795&lt;=0,"",1+COUNTIFS($D$5706:$D$5805,"&gt;0",$E$5706:$E$5805,"&gt;"&amp;E5795)))</f>
        <v/>
      </c>
      <c r="M5795" s="23">
        <f>IF(D5795="","",IF(AND(K5795&gt;0,L5795=1),"Yes","No"))</f>
        <v/>
      </c>
      <c r="N5795" s="50">
        <f>IF(D5795="","",N5695+F5795)</f>
        <v/>
      </c>
      <c r="O5795" s="49">
        <f>IF(D5795="","",IF(AND(K5795=0,K5695&gt;0),C5795,""))</f>
        <v/>
      </c>
    </row>
    <row r="5796">
      <c r="A5796" s="47">
        <f>IF(B5796="","",DATE(YEAR('Debt Inputs'!$E$2),MONTH('Debt Inputs'!$E$2)+57,1))</f>
        <v/>
      </c>
      <c r="B5796" s="18">
        <f>IF('Debt Inputs'!A96="","",'Debt Inputs'!A96)</f>
        <v/>
      </c>
      <c r="C5796" s="19">
        <f>IF(B5796="","",IFERROR(VLOOKUP(B5796,'Debt Inputs'!$A$6:$M$105,2,FALSE),""))</f>
        <v/>
      </c>
      <c r="D5796" s="48">
        <f>IF(B5796="","",K5696)</f>
        <v/>
      </c>
      <c r="E5796" s="21">
        <f>IF(B5796="","",IFERROR(VLOOKUP(B5796,'Debt Inputs'!$A$6:$M$105,5,FALSE),0))</f>
        <v/>
      </c>
      <c r="F5796" s="48">
        <f>IF(D5796="","",IFERROR(D5796*E5796/12,0))</f>
        <v/>
      </c>
      <c r="G5796" s="48">
        <f>IF(D5796="","",MIN(IFERROR(VLOOKUP(B5796,'Debt Inputs'!$A$6:$M$105,7,FALSE),0),D5796+F5796))</f>
        <v/>
      </c>
      <c r="H5796" s="48">
        <f>IF(D5796="","",IF(L5796=1,MAX(0,'Debt Inputs'!$B$2-SUM($G$5706:$G$5805)),0))</f>
        <v/>
      </c>
      <c r="I5796" s="48">
        <f>IF(D5796="","",MIN(D5796+F5796,G5796+H5796))</f>
        <v/>
      </c>
      <c r="J5796" s="48">
        <f>IF(D5796="","",MIN(D5796,MAX(0,I5796-F5796)))</f>
        <v/>
      </c>
      <c r="K5796" s="48">
        <f>IF(D5796="","",MAX(0,D5796+F5796-I5796))</f>
        <v/>
      </c>
      <c r="L5796" s="18">
        <f>IF(D5796="","",IF(D5796&lt;=0,"",1+COUNTIFS($D$5706:$D$5805,"&gt;0",$E$5706:$E$5805,"&gt;"&amp;E5796)))</f>
        <v/>
      </c>
      <c r="M5796" s="18">
        <f>IF(D5796="","",IF(AND(K5796&gt;0,L5796=1),"Yes","No"))</f>
        <v/>
      </c>
      <c r="N5796" s="48">
        <f>IF(D5796="","",N5696+F5796)</f>
        <v/>
      </c>
      <c r="O5796" s="47">
        <f>IF(D5796="","",IF(AND(K5796=0,K5696&gt;0),C5796,""))</f>
        <v/>
      </c>
    </row>
    <row r="5797">
      <c r="A5797" s="49">
        <f>IF(B5797="","",DATE(YEAR('Debt Inputs'!$E$2),MONTH('Debt Inputs'!$E$2)+57,1))</f>
        <v/>
      </c>
      <c r="B5797" s="23">
        <f>IF('Debt Inputs'!A97="","",'Debt Inputs'!A97)</f>
        <v/>
      </c>
      <c r="C5797" s="24">
        <f>IF(B5797="","",IFERROR(VLOOKUP(B5797,'Debt Inputs'!$A$6:$M$105,2,FALSE),""))</f>
        <v/>
      </c>
      <c r="D5797" s="50">
        <f>IF(B5797="","",K5697)</f>
        <v/>
      </c>
      <c r="E5797" s="26">
        <f>IF(B5797="","",IFERROR(VLOOKUP(B5797,'Debt Inputs'!$A$6:$M$105,5,FALSE),0))</f>
        <v/>
      </c>
      <c r="F5797" s="50">
        <f>IF(D5797="","",IFERROR(D5797*E5797/12,0))</f>
        <v/>
      </c>
      <c r="G5797" s="50">
        <f>IF(D5797="","",MIN(IFERROR(VLOOKUP(B5797,'Debt Inputs'!$A$6:$M$105,7,FALSE),0),D5797+F5797))</f>
        <v/>
      </c>
      <c r="H5797" s="50">
        <f>IF(D5797="","",IF(L5797=1,MAX(0,'Debt Inputs'!$B$2-SUM($G$5706:$G$5805)),0))</f>
        <v/>
      </c>
      <c r="I5797" s="50">
        <f>IF(D5797="","",MIN(D5797+F5797,G5797+H5797))</f>
        <v/>
      </c>
      <c r="J5797" s="50">
        <f>IF(D5797="","",MIN(D5797,MAX(0,I5797-F5797)))</f>
        <v/>
      </c>
      <c r="K5797" s="50">
        <f>IF(D5797="","",MAX(0,D5797+F5797-I5797))</f>
        <v/>
      </c>
      <c r="L5797" s="23">
        <f>IF(D5797="","",IF(D5797&lt;=0,"",1+COUNTIFS($D$5706:$D$5805,"&gt;0",$E$5706:$E$5805,"&gt;"&amp;E5797)))</f>
        <v/>
      </c>
      <c r="M5797" s="23">
        <f>IF(D5797="","",IF(AND(K5797&gt;0,L5797=1),"Yes","No"))</f>
        <v/>
      </c>
      <c r="N5797" s="50">
        <f>IF(D5797="","",N5697+F5797)</f>
        <v/>
      </c>
      <c r="O5797" s="49">
        <f>IF(D5797="","",IF(AND(K5797=0,K5697&gt;0),C5797,""))</f>
        <v/>
      </c>
    </row>
    <row r="5798">
      <c r="A5798" s="47">
        <f>IF(B5798="","",DATE(YEAR('Debt Inputs'!$E$2),MONTH('Debt Inputs'!$E$2)+57,1))</f>
        <v/>
      </c>
      <c r="B5798" s="18">
        <f>IF('Debt Inputs'!A98="","",'Debt Inputs'!A98)</f>
        <v/>
      </c>
      <c r="C5798" s="19">
        <f>IF(B5798="","",IFERROR(VLOOKUP(B5798,'Debt Inputs'!$A$6:$M$105,2,FALSE),""))</f>
        <v/>
      </c>
      <c r="D5798" s="48">
        <f>IF(B5798="","",K5698)</f>
        <v/>
      </c>
      <c r="E5798" s="21">
        <f>IF(B5798="","",IFERROR(VLOOKUP(B5798,'Debt Inputs'!$A$6:$M$105,5,FALSE),0))</f>
        <v/>
      </c>
      <c r="F5798" s="48">
        <f>IF(D5798="","",IFERROR(D5798*E5798/12,0))</f>
        <v/>
      </c>
      <c r="G5798" s="48">
        <f>IF(D5798="","",MIN(IFERROR(VLOOKUP(B5798,'Debt Inputs'!$A$6:$M$105,7,FALSE),0),D5798+F5798))</f>
        <v/>
      </c>
      <c r="H5798" s="48">
        <f>IF(D5798="","",IF(L5798=1,MAX(0,'Debt Inputs'!$B$2-SUM($G$5706:$G$5805)),0))</f>
        <v/>
      </c>
      <c r="I5798" s="48">
        <f>IF(D5798="","",MIN(D5798+F5798,G5798+H5798))</f>
        <v/>
      </c>
      <c r="J5798" s="48">
        <f>IF(D5798="","",MIN(D5798,MAX(0,I5798-F5798)))</f>
        <v/>
      </c>
      <c r="K5798" s="48">
        <f>IF(D5798="","",MAX(0,D5798+F5798-I5798))</f>
        <v/>
      </c>
      <c r="L5798" s="18">
        <f>IF(D5798="","",IF(D5798&lt;=0,"",1+COUNTIFS($D$5706:$D$5805,"&gt;0",$E$5706:$E$5805,"&gt;"&amp;E5798)))</f>
        <v/>
      </c>
      <c r="M5798" s="18">
        <f>IF(D5798="","",IF(AND(K5798&gt;0,L5798=1),"Yes","No"))</f>
        <v/>
      </c>
      <c r="N5798" s="48">
        <f>IF(D5798="","",N5698+F5798)</f>
        <v/>
      </c>
      <c r="O5798" s="47">
        <f>IF(D5798="","",IF(AND(K5798=0,K5698&gt;0),C5798,""))</f>
        <v/>
      </c>
    </row>
    <row r="5799">
      <c r="A5799" s="49">
        <f>IF(B5799="","",DATE(YEAR('Debt Inputs'!$E$2),MONTH('Debt Inputs'!$E$2)+57,1))</f>
        <v/>
      </c>
      <c r="B5799" s="23">
        <f>IF('Debt Inputs'!A99="","",'Debt Inputs'!A99)</f>
        <v/>
      </c>
      <c r="C5799" s="24">
        <f>IF(B5799="","",IFERROR(VLOOKUP(B5799,'Debt Inputs'!$A$6:$M$105,2,FALSE),""))</f>
        <v/>
      </c>
      <c r="D5799" s="50">
        <f>IF(B5799="","",K5699)</f>
        <v/>
      </c>
      <c r="E5799" s="26">
        <f>IF(B5799="","",IFERROR(VLOOKUP(B5799,'Debt Inputs'!$A$6:$M$105,5,FALSE),0))</f>
        <v/>
      </c>
      <c r="F5799" s="50">
        <f>IF(D5799="","",IFERROR(D5799*E5799/12,0))</f>
        <v/>
      </c>
      <c r="G5799" s="50">
        <f>IF(D5799="","",MIN(IFERROR(VLOOKUP(B5799,'Debt Inputs'!$A$6:$M$105,7,FALSE),0),D5799+F5799))</f>
        <v/>
      </c>
      <c r="H5799" s="50">
        <f>IF(D5799="","",IF(L5799=1,MAX(0,'Debt Inputs'!$B$2-SUM($G$5706:$G$5805)),0))</f>
        <v/>
      </c>
      <c r="I5799" s="50">
        <f>IF(D5799="","",MIN(D5799+F5799,G5799+H5799))</f>
        <v/>
      </c>
      <c r="J5799" s="50">
        <f>IF(D5799="","",MIN(D5799,MAX(0,I5799-F5799)))</f>
        <v/>
      </c>
      <c r="K5799" s="50">
        <f>IF(D5799="","",MAX(0,D5799+F5799-I5799))</f>
        <v/>
      </c>
      <c r="L5799" s="23">
        <f>IF(D5799="","",IF(D5799&lt;=0,"",1+COUNTIFS($D$5706:$D$5805,"&gt;0",$E$5706:$E$5805,"&gt;"&amp;E5799)))</f>
        <v/>
      </c>
      <c r="M5799" s="23">
        <f>IF(D5799="","",IF(AND(K5799&gt;0,L5799=1),"Yes","No"))</f>
        <v/>
      </c>
      <c r="N5799" s="50">
        <f>IF(D5799="","",N5699+F5799)</f>
        <v/>
      </c>
      <c r="O5799" s="49">
        <f>IF(D5799="","",IF(AND(K5799=0,K5699&gt;0),C5799,""))</f>
        <v/>
      </c>
    </row>
    <row r="5800">
      <c r="A5800" s="47">
        <f>IF(B5800="","",DATE(YEAR('Debt Inputs'!$E$2),MONTH('Debt Inputs'!$E$2)+57,1))</f>
        <v/>
      </c>
      <c r="B5800" s="18">
        <f>IF('Debt Inputs'!A100="","",'Debt Inputs'!A100)</f>
        <v/>
      </c>
      <c r="C5800" s="19">
        <f>IF(B5800="","",IFERROR(VLOOKUP(B5800,'Debt Inputs'!$A$6:$M$105,2,FALSE),""))</f>
        <v/>
      </c>
      <c r="D5800" s="48">
        <f>IF(B5800="","",K5700)</f>
        <v/>
      </c>
      <c r="E5800" s="21">
        <f>IF(B5800="","",IFERROR(VLOOKUP(B5800,'Debt Inputs'!$A$6:$M$105,5,FALSE),0))</f>
        <v/>
      </c>
      <c r="F5800" s="48">
        <f>IF(D5800="","",IFERROR(D5800*E5800/12,0))</f>
        <v/>
      </c>
      <c r="G5800" s="48">
        <f>IF(D5800="","",MIN(IFERROR(VLOOKUP(B5800,'Debt Inputs'!$A$6:$M$105,7,FALSE),0),D5800+F5800))</f>
        <v/>
      </c>
      <c r="H5800" s="48">
        <f>IF(D5800="","",IF(L5800=1,MAX(0,'Debt Inputs'!$B$2-SUM($G$5706:$G$5805)),0))</f>
        <v/>
      </c>
      <c r="I5800" s="48">
        <f>IF(D5800="","",MIN(D5800+F5800,G5800+H5800))</f>
        <v/>
      </c>
      <c r="J5800" s="48">
        <f>IF(D5800="","",MIN(D5800,MAX(0,I5800-F5800)))</f>
        <v/>
      </c>
      <c r="K5800" s="48">
        <f>IF(D5800="","",MAX(0,D5800+F5800-I5800))</f>
        <v/>
      </c>
      <c r="L5800" s="18">
        <f>IF(D5800="","",IF(D5800&lt;=0,"",1+COUNTIFS($D$5706:$D$5805,"&gt;0",$E$5706:$E$5805,"&gt;"&amp;E5800)))</f>
        <v/>
      </c>
      <c r="M5800" s="18">
        <f>IF(D5800="","",IF(AND(K5800&gt;0,L5800=1),"Yes","No"))</f>
        <v/>
      </c>
      <c r="N5800" s="48">
        <f>IF(D5800="","",N5700+F5800)</f>
        <v/>
      </c>
      <c r="O5800" s="47">
        <f>IF(D5800="","",IF(AND(K5800=0,K5700&gt;0),C5800,""))</f>
        <v/>
      </c>
    </row>
    <row r="5801">
      <c r="A5801" s="49">
        <f>IF(B5801="","",DATE(YEAR('Debt Inputs'!$E$2),MONTH('Debt Inputs'!$E$2)+57,1))</f>
        <v/>
      </c>
      <c r="B5801" s="23">
        <f>IF('Debt Inputs'!A101="","",'Debt Inputs'!A101)</f>
        <v/>
      </c>
      <c r="C5801" s="24">
        <f>IF(B5801="","",IFERROR(VLOOKUP(B5801,'Debt Inputs'!$A$6:$M$105,2,FALSE),""))</f>
        <v/>
      </c>
      <c r="D5801" s="50">
        <f>IF(B5801="","",K5701)</f>
        <v/>
      </c>
      <c r="E5801" s="26">
        <f>IF(B5801="","",IFERROR(VLOOKUP(B5801,'Debt Inputs'!$A$6:$M$105,5,FALSE),0))</f>
        <v/>
      </c>
      <c r="F5801" s="50">
        <f>IF(D5801="","",IFERROR(D5801*E5801/12,0))</f>
        <v/>
      </c>
      <c r="G5801" s="50">
        <f>IF(D5801="","",MIN(IFERROR(VLOOKUP(B5801,'Debt Inputs'!$A$6:$M$105,7,FALSE),0),D5801+F5801))</f>
        <v/>
      </c>
      <c r="H5801" s="50">
        <f>IF(D5801="","",IF(L5801=1,MAX(0,'Debt Inputs'!$B$2-SUM($G$5706:$G$5805)),0))</f>
        <v/>
      </c>
      <c r="I5801" s="50">
        <f>IF(D5801="","",MIN(D5801+F5801,G5801+H5801))</f>
        <v/>
      </c>
      <c r="J5801" s="50">
        <f>IF(D5801="","",MIN(D5801,MAX(0,I5801-F5801)))</f>
        <v/>
      </c>
      <c r="K5801" s="50">
        <f>IF(D5801="","",MAX(0,D5801+F5801-I5801))</f>
        <v/>
      </c>
      <c r="L5801" s="23">
        <f>IF(D5801="","",IF(D5801&lt;=0,"",1+COUNTIFS($D$5706:$D$5805,"&gt;0",$E$5706:$E$5805,"&gt;"&amp;E5801)))</f>
        <v/>
      </c>
      <c r="M5801" s="23">
        <f>IF(D5801="","",IF(AND(K5801&gt;0,L5801=1),"Yes","No"))</f>
        <v/>
      </c>
      <c r="N5801" s="50">
        <f>IF(D5801="","",N5701+F5801)</f>
        <v/>
      </c>
      <c r="O5801" s="49">
        <f>IF(D5801="","",IF(AND(K5801=0,K5701&gt;0),C5801,""))</f>
        <v/>
      </c>
    </row>
    <row r="5802">
      <c r="A5802" s="47">
        <f>IF(B5802="","",DATE(YEAR('Debt Inputs'!$E$2),MONTH('Debt Inputs'!$E$2)+57,1))</f>
        <v/>
      </c>
      <c r="B5802" s="18">
        <f>IF('Debt Inputs'!A102="","",'Debt Inputs'!A102)</f>
        <v/>
      </c>
      <c r="C5802" s="19">
        <f>IF(B5802="","",IFERROR(VLOOKUP(B5802,'Debt Inputs'!$A$6:$M$105,2,FALSE),""))</f>
        <v/>
      </c>
      <c r="D5802" s="48">
        <f>IF(B5802="","",K5702)</f>
        <v/>
      </c>
      <c r="E5802" s="21">
        <f>IF(B5802="","",IFERROR(VLOOKUP(B5802,'Debt Inputs'!$A$6:$M$105,5,FALSE),0))</f>
        <v/>
      </c>
      <c r="F5802" s="48">
        <f>IF(D5802="","",IFERROR(D5802*E5802/12,0))</f>
        <v/>
      </c>
      <c r="G5802" s="48">
        <f>IF(D5802="","",MIN(IFERROR(VLOOKUP(B5802,'Debt Inputs'!$A$6:$M$105,7,FALSE),0),D5802+F5802))</f>
        <v/>
      </c>
      <c r="H5802" s="48">
        <f>IF(D5802="","",IF(L5802=1,MAX(0,'Debt Inputs'!$B$2-SUM($G$5706:$G$5805)),0))</f>
        <v/>
      </c>
      <c r="I5802" s="48">
        <f>IF(D5802="","",MIN(D5802+F5802,G5802+H5802))</f>
        <v/>
      </c>
      <c r="J5802" s="48">
        <f>IF(D5802="","",MIN(D5802,MAX(0,I5802-F5802)))</f>
        <v/>
      </c>
      <c r="K5802" s="48">
        <f>IF(D5802="","",MAX(0,D5802+F5802-I5802))</f>
        <v/>
      </c>
      <c r="L5802" s="18">
        <f>IF(D5802="","",IF(D5802&lt;=0,"",1+COUNTIFS($D$5706:$D$5805,"&gt;0",$E$5706:$E$5805,"&gt;"&amp;E5802)))</f>
        <v/>
      </c>
      <c r="M5802" s="18">
        <f>IF(D5802="","",IF(AND(K5802&gt;0,L5802=1),"Yes","No"))</f>
        <v/>
      </c>
      <c r="N5802" s="48">
        <f>IF(D5802="","",N5702+F5802)</f>
        <v/>
      </c>
      <c r="O5802" s="47">
        <f>IF(D5802="","",IF(AND(K5802=0,K5702&gt;0),C5802,""))</f>
        <v/>
      </c>
    </row>
    <row r="5803">
      <c r="A5803" s="49">
        <f>IF(B5803="","",DATE(YEAR('Debt Inputs'!$E$2),MONTH('Debt Inputs'!$E$2)+57,1))</f>
        <v/>
      </c>
      <c r="B5803" s="23">
        <f>IF('Debt Inputs'!A103="","",'Debt Inputs'!A103)</f>
        <v/>
      </c>
      <c r="C5803" s="24">
        <f>IF(B5803="","",IFERROR(VLOOKUP(B5803,'Debt Inputs'!$A$6:$M$105,2,FALSE),""))</f>
        <v/>
      </c>
      <c r="D5803" s="50">
        <f>IF(B5803="","",K5703)</f>
        <v/>
      </c>
      <c r="E5803" s="26">
        <f>IF(B5803="","",IFERROR(VLOOKUP(B5803,'Debt Inputs'!$A$6:$M$105,5,FALSE),0))</f>
        <v/>
      </c>
      <c r="F5803" s="50">
        <f>IF(D5803="","",IFERROR(D5803*E5803/12,0))</f>
        <v/>
      </c>
      <c r="G5803" s="50">
        <f>IF(D5803="","",MIN(IFERROR(VLOOKUP(B5803,'Debt Inputs'!$A$6:$M$105,7,FALSE),0),D5803+F5803))</f>
        <v/>
      </c>
      <c r="H5803" s="50">
        <f>IF(D5803="","",IF(L5803=1,MAX(0,'Debt Inputs'!$B$2-SUM($G$5706:$G$5805)),0))</f>
        <v/>
      </c>
      <c r="I5803" s="50">
        <f>IF(D5803="","",MIN(D5803+F5803,G5803+H5803))</f>
        <v/>
      </c>
      <c r="J5803" s="50">
        <f>IF(D5803="","",MIN(D5803,MAX(0,I5803-F5803)))</f>
        <v/>
      </c>
      <c r="K5803" s="50">
        <f>IF(D5803="","",MAX(0,D5803+F5803-I5803))</f>
        <v/>
      </c>
      <c r="L5803" s="23">
        <f>IF(D5803="","",IF(D5803&lt;=0,"",1+COUNTIFS($D$5706:$D$5805,"&gt;0",$E$5706:$E$5805,"&gt;"&amp;E5803)))</f>
        <v/>
      </c>
      <c r="M5803" s="23">
        <f>IF(D5803="","",IF(AND(K5803&gt;0,L5803=1),"Yes","No"))</f>
        <v/>
      </c>
      <c r="N5803" s="50">
        <f>IF(D5803="","",N5703+F5803)</f>
        <v/>
      </c>
      <c r="O5803" s="49">
        <f>IF(D5803="","",IF(AND(K5803=0,K5703&gt;0),C5803,""))</f>
        <v/>
      </c>
    </row>
    <row r="5804">
      <c r="A5804" s="47">
        <f>IF(B5804="","",DATE(YEAR('Debt Inputs'!$E$2),MONTH('Debt Inputs'!$E$2)+57,1))</f>
        <v/>
      </c>
      <c r="B5804" s="18">
        <f>IF('Debt Inputs'!A104="","",'Debt Inputs'!A104)</f>
        <v/>
      </c>
      <c r="C5804" s="19">
        <f>IF(B5804="","",IFERROR(VLOOKUP(B5804,'Debt Inputs'!$A$6:$M$105,2,FALSE),""))</f>
        <v/>
      </c>
      <c r="D5804" s="48">
        <f>IF(B5804="","",K5704)</f>
        <v/>
      </c>
      <c r="E5804" s="21">
        <f>IF(B5804="","",IFERROR(VLOOKUP(B5804,'Debt Inputs'!$A$6:$M$105,5,FALSE),0))</f>
        <v/>
      </c>
      <c r="F5804" s="48">
        <f>IF(D5804="","",IFERROR(D5804*E5804/12,0))</f>
        <v/>
      </c>
      <c r="G5804" s="48">
        <f>IF(D5804="","",MIN(IFERROR(VLOOKUP(B5804,'Debt Inputs'!$A$6:$M$105,7,FALSE),0),D5804+F5804))</f>
        <v/>
      </c>
      <c r="H5804" s="48">
        <f>IF(D5804="","",IF(L5804=1,MAX(0,'Debt Inputs'!$B$2-SUM($G$5706:$G$5805)),0))</f>
        <v/>
      </c>
      <c r="I5804" s="48">
        <f>IF(D5804="","",MIN(D5804+F5804,G5804+H5804))</f>
        <v/>
      </c>
      <c r="J5804" s="48">
        <f>IF(D5804="","",MIN(D5804,MAX(0,I5804-F5804)))</f>
        <v/>
      </c>
      <c r="K5804" s="48">
        <f>IF(D5804="","",MAX(0,D5804+F5804-I5804))</f>
        <v/>
      </c>
      <c r="L5804" s="18">
        <f>IF(D5804="","",IF(D5804&lt;=0,"",1+COUNTIFS($D$5706:$D$5805,"&gt;0",$E$5706:$E$5805,"&gt;"&amp;E5804)))</f>
        <v/>
      </c>
      <c r="M5804" s="18">
        <f>IF(D5804="","",IF(AND(K5804&gt;0,L5804=1),"Yes","No"))</f>
        <v/>
      </c>
      <c r="N5804" s="48">
        <f>IF(D5804="","",N5704+F5804)</f>
        <v/>
      </c>
      <c r="O5804" s="47">
        <f>IF(D5804="","",IF(AND(K5804=0,K5704&gt;0),C5804,""))</f>
        <v/>
      </c>
    </row>
    <row r="5805">
      <c r="A5805" s="49">
        <f>IF(B5805="","",DATE(YEAR('Debt Inputs'!$E$2),MONTH('Debt Inputs'!$E$2)+57,1))</f>
        <v/>
      </c>
      <c r="B5805" s="23">
        <f>IF('Debt Inputs'!A105="","",'Debt Inputs'!A105)</f>
        <v/>
      </c>
      <c r="C5805" s="24">
        <f>IF(B5805="","",IFERROR(VLOOKUP(B5805,'Debt Inputs'!$A$6:$M$105,2,FALSE),""))</f>
        <v/>
      </c>
      <c r="D5805" s="50">
        <f>IF(B5805="","",K5705)</f>
        <v/>
      </c>
      <c r="E5805" s="26">
        <f>IF(B5805="","",IFERROR(VLOOKUP(B5805,'Debt Inputs'!$A$6:$M$105,5,FALSE),0))</f>
        <v/>
      </c>
      <c r="F5805" s="50">
        <f>IF(D5805="","",IFERROR(D5805*E5805/12,0))</f>
        <v/>
      </c>
      <c r="G5805" s="50">
        <f>IF(D5805="","",MIN(IFERROR(VLOOKUP(B5805,'Debt Inputs'!$A$6:$M$105,7,FALSE),0),D5805+F5805))</f>
        <v/>
      </c>
      <c r="H5805" s="50">
        <f>IF(D5805="","",IF(L5805=1,MAX(0,'Debt Inputs'!$B$2-SUM($G$5706:$G$5805)),0))</f>
        <v/>
      </c>
      <c r="I5805" s="50">
        <f>IF(D5805="","",MIN(D5805+F5805,G5805+H5805))</f>
        <v/>
      </c>
      <c r="J5805" s="50">
        <f>IF(D5805="","",MIN(D5805,MAX(0,I5805-F5805)))</f>
        <v/>
      </c>
      <c r="K5805" s="50">
        <f>IF(D5805="","",MAX(0,D5805+F5805-I5805))</f>
        <v/>
      </c>
      <c r="L5805" s="23">
        <f>IF(D5805="","",IF(D5805&lt;=0,"",1+COUNTIFS($D$5706:$D$5805,"&gt;0",$E$5706:$E$5805,"&gt;"&amp;E5805)))</f>
        <v/>
      </c>
      <c r="M5805" s="23">
        <f>IF(D5805="","",IF(AND(K5805&gt;0,L5805=1),"Yes","No"))</f>
        <v/>
      </c>
      <c r="N5805" s="50">
        <f>IF(D5805="","",N5705+F5805)</f>
        <v/>
      </c>
      <c r="O5805" s="49">
        <f>IF(D5805="","",IF(AND(K5805=0,K5705&gt;0),C5805,""))</f>
        <v/>
      </c>
    </row>
    <row r="5806">
      <c r="A5806" s="47">
        <f>IF(B5806="","",DATE(YEAR('Debt Inputs'!$E$2),MONTH('Debt Inputs'!$E$2)+58,1))</f>
        <v/>
      </c>
      <c r="B5806" s="18">
        <f>IF('Debt Inputs'!A6="","",'Debt Inputs'!A6)</f>
        <v/>
      </c>
      <c r="C5806" s="19">
        <f>IF(B5806="","",IFERROR(VLOOKUP(B5806,'Debt Inputs'!$A$6:$M$105,2,FALSE),""))</f>
        <v/>
      </c>
      <c r="D5806" s="48">
        <f>IF(B5806="","",K5706)</f>
        <v/>
      </c>
      <c r="E5806" s="21">
        <f>IF(B5806="","",IFERROR(VLOOKUP(B5806,'Debt Inputs'!$A$6:$M$105,5,FALSE),0))</f>
        <v/>
      </c>
      <c r="F5806" s="48">
        <f>IF(D5806="","",IFERROR(D5806*E5806/12,0))</f>
        <v/>
      </c>
      <c r="G5806" s="48">
        <f>IF(D5806="","",MIN(IFERROR(VLOOKUP(B5806,'Debt Inputs'!$A$6:$M$105,7,FALSE),0),D5806+F5806))</f>
        <v/>
      </c>
      <c r="H5806" s="48">
        <f>IF(D5806="","",IF(L5806=1,MAX(0,'Debt Inputs'!$B$2-SUM($G$5806:$G$5905)),0))</f>
        <v/>
      </c>
      <c r="I5806" s="48">
        <f>IF(D5806="","",MIN(D5806+F5806,G5806+H5806))</f>
        <v/>
      </c>
      <c r="J5806" s="48">
        <f>IF(D5806="","",MIN(D5806,MAX(0,I5806-F5806)))</f>
        <v/>
      </c>
      <c r="K5806" s="48">
        <f>IF(D5806="","",MAX(0,D5806+F5806-I5806))</f>
        <v/>
      </c>
      <c r="L5806" s="18">
        <f>IF(D5806="","",IF(D5806&lt;=0,"",1+COUNTIFS($D$5806:$D$5905,"&gt;0",$E$5806:$E$5905,"&gt;"&amp;E5806)))</f>
        <v/>
      </c>
      <c r="M5806" s="18">
        <f>IF(D5806="","",IF(AND(K5806&gt;0,L5806=1),"Yes","No"))</f>
        <v/>
      </c>
      <c r="N5806" s="48">
        <f>IF(D5806="","",N5706+F5806)</f>
        <v/>
      </c>
      <c r="O5806" s="47">
        <f>IF(D5806="","",IF(AND(K5806=0,K5706&gt;0),C5806,""))</f>
        <v/>
      </c>
    </row>
    <row r="5807">
      <c r="A5807" s="49">
        <f>IF(B5807="","",DATE(YEAR('Debt Inputs'!$E$2),MONTH('Debt Inputs'!$E$2)+58,1))</f>
        <v/>
      </c>
      <c r="B5807" s="23">
        <f>IF('Debt Inputs'!A7="","",'Debt Inputs'!A7)</f>
        <v/>
      </c>
      <c r="C5807" s="24">
        <f>IF(B5807="","",IFERROR(VLOOKUP(B5807,'Debt Inputs'!$A$6:$M$105,2,FALSE),""))</f>
        <v/>
      </c>
      <c r="D5807" s="50">
        <f>IF(B5807="","",K5707)</f>
        <v/>
      </c>
      <c r="E5807" s="26">
        <f>IF(B5807="","",IFERROR(VLOOKUP(B5807,'Debt Inputs'!$A$6:$M$105,5,FALSE),0))</f>
        <v/>
      </c>
      <c r="F5807" s="50">
        <f>IF(D5807="","",IFERROR(D5807*E5807/12,0))</f>
        <v/>
      </c>
      <c r="G5807" s="50">
        <f>IF(D5807="","",MIN(IFERROR(VLOOKUP(B5807,'Debt Inputs'!$A$6:$M$105,7,FALSE),0),D5807+F5807))</f>
        <v/>
      </c>
      <c r="H5807" s="50">
        <f>IF(D5807="","",IF(L5807=1,MAX(0,'Debt Inputs'!$B$2-SUM($G$5806:$G$5905)),0))</f>
        <v/>
      </c>
      <c r="I5807" s="50">
        <f>IF(D5807="","",MIN(D5807+F5807,G5807+H5807))</f>
        <v/>
      </c>
      <c r="J5807" s="50">
        <f>IF(D5807="","",MIN(D5807,MAX(0,I5807-F5807)))</f>
        <v/>
      </c>
      <c r="K5807" s="50">
        <f>IF(D5807="","",MAX(0,D5807+F5807-I5807))</f>
        <v/>
      </c>
      <c r="L5807" s="23">
        <f>IF(D5807="","",IF(D5807&lt;=0,"",1+COUNTIFS($D$5806:$D$5905,"&gt;0",$E$5806:$E$5905,"&gt;"&amp;E5807)))</f>
        <v/>
      </c>
      <c r="M5807" s="23">
        <f>IF(D5807="","",IF(AND(K5807&gt;0,L5807=1),"Yes","No"))</f>
        <v/>
      </c>
      <c r="N5807" s="50">
        <f>IF(D5807="","",N5707+F5807)</f>
        <v/>
      </c>
      <c r="O5807" s="49">
        <f>IF(D5807="","",IF(AND(K5807=0,K5707&gt;0),C5807,""))</f>
        <v/>
      </c>
    </row>
    <row r="5808">
      <c r="A5808" s="47">
        <f>IF(B5808="","",DATE(YEAR('Debt Inputs'!$E$2),MONTH('Debt Inputs'!$E$2)+58,1))</f>
        <v/>
      </c>
      <c r="B5808" s="18">
        <f>IF('Debt Inputs'!A8="","",'Debt Inputs'!A8)</f>
        <v/>
      </c>
      <c r="C5808" s="19">
        <f>IF(B5808="","",IFERROR(VLOOKUP(B5808,'Debt Inputs'!$A$6:$M$105,2,FALSE),""))</f>
        <v/>
      </c>
      <c r="D5808" s="48">
        <f>IF(B5808="","",K5708)</f>
        <v/>
      </c>
      <c r="E5808" s="21">
        <f>IF(B5808="","",IFERROR(VLOOKUP(B5808,'Debt Inputs'!$A$6:$M$105,5,FALSE),0))</f>
        <v/>
      </c>
      <c r="F5808" s="48">
        <f>IF(D5808="","",IFERROR(D5808*E5808/12,0))</f>
        <v/>
      </c>
      <c r="G5808" s="48">
        <f>IF(D5808="","",MIN(IFERROR(VLOOKUP(B5808,'Debt Inputs'!$A$6:$M$105,7,FALSE),0),D5808+F5808))</f>
        <v/>
      </c>
      <c r="H5808" s="48">
        <f>IF(D5808="","",IF(L5808=1,MAX(0,'Debt Inputs'!$B$2-SUM($G$5806:$G$5905)),0))</f>
        <v/>
      </c>
      <c r="I5808" s="48">
        <f>IF(D5808="","",MIN(D5808+F5808,G5808+H5808))</f>
        <v/>
      </c>
      <c r="J5808" s="48">
        <f>IF(D5808="","",MIN(D5808,MAX(0,I5808-F5808)))</f>
        <v/>
      </c>
      <c r="K5808" s="48">
        <f>IF(D5808="","",MAX(0,D5808+F5808-I5808))</f>
        <v/>
      </c>
      <c r="L5808" s="18">
        <f>IF(D5808="","",IF(D5808&lt;=0,"",1+COUNTIFS($D$5806:$D$5905,"&gt;0",$E$5806:$E$5905,"&gt;"&amp;E5808)))</f>
        <v/>
      </c>
      <c r="M5808" s="18">
        <f>IF(D5808="","",IF(AND(K5808&gt;0,L5808=1),"Yes","No"))</f>
        <v/>
      </c>
      <c r="N5808" s="48">
        <f>IF(D5808="","",N5708+F5808)</f>
        <v/>
      </c>
      <c r="O5808" s="47">
        <f>IF(D5808="","",IF(AND(K5808=0,K5708&gt;0),C5808,""))</f>
        <v/>
      </c>
    </row>
    <row r="5809">
      <c r="A5809" s="49">
        <f>IF(B5809="","",DATE(YEAR('Debt Inputs'!$E$2),MONTH('Debt Inputs'!$E$2)+58,1))</f>
        <v/>
      </c>
      <c r="B5809" s="23">
        <f>IF('Debt Inputs'!A9="","",'Debt Inputs'!A9)</f>
        <v/>
      </c>
      <c r="C5809" s="24">
        <f>IF(B5809="","",IFERROR(VLOOKUP(B5809,'Debt Inputs'!$A$6:$M$105,2,FALSE),""))</f>
        <v/>
      </c>
      <c r="D5809" s="50">
        <f>IF(B5809="","",K5709)</f>
        <v/>
      </c>
      <c r="E5809" s="26">
        <f>IF(B5809="","",IFERROR(VLOOKUP(B5809,'Debt Inputs'!$A$6:$M$105,5,FALSE),0))</f>
        <v/>
      </c>
      <c r="F5809" s="50">
        <f>IF(D5809="","",IFERROR(D5809*E5809/12,0))</f>
        <v/>
      </c>
      <c r="G5809" s="50">
        <f>IF(D5809="","",MIN(IFERROR(VLOOKUP(B5809,'Debt Inputs'!$A$6:$M$105,7,FALSE),0),D5809+F5809))</f>
        <v/>
      </c>
      <c r="H5809" s="50">
        <f>IF(D5809="","",IF(L5809=1,MAX(0,'Debt Inputs'!$B$2-SUM($G$5806:$G$5905)),0))</f>
        <v/>
      </c>
      <c r="I5809" s="50">
        <f>IF(D5809="","",MIN(D5809+F5809,G5809+H5809))</f>
        <v/>
      </c>
      <c r="J5809" s="50">
        <f>IF(D5809="","",MIN(D5809,MAX(0,I5809-F5809)))</f>
        <v/>
      </c>
      <c r="K5809" s="50">
        <f>IF(D5809="","",MAX(0,D5809+F5809-I5809))</f>
        <v/>
      </c>
      <c r="L5809" s="23">
        <f>IF(D5809="","",IF(D5809&lt;=0,"",1+COUNTIFS($D$5806:$D$5905,"&gt;0",$E$5806:$E$5905,"&gt;"&amp;E5809)))</f>
        <v/>
      </c>
      <c r="M5809" s="23">
        <f>IF(D5809="","",IF(AND(K5809&gt;0,L5809=1),"Yes","No"))</f>
        <v/>
      </c>
      <c r="N5809" s="50">
        <f>IF(D5809="","",N5709+F5809)</f>
        <v/>
      </c>
      <c r="O5809" s="49">
        <f>IF(D5809="","",IF(AND(K5809=0,K5709&gt;0),C5809,""))</f>
        <v/>
      </c>
    </row>
    <row r="5810">
      <c r="A5810" s="47">
        <f>IF(B5810="","",DATE(YEAR('Debt Inputs'!$E$2),MONTH('Debt Inputs'!$E$2)+58,1))</f>
        <v/>
      </c>
      <c r="B5810" s="18">
        <f>IF('Debt Inputs'!A10="","",'Debt Inputs'!A10)</f>
        <v/>
      </c>
      <c r="C5810" s="19">
        <f>IF(B5810="","",IFERROR(VLOOKUP(B5810,'Debt Inputs'!$A$6:$M$105,2,FALSE),""))</f>
        <v/>
      </c>
      <c r="D5810" s="48">
        <f>IF(B5810="","",K5710)</f>
        <v/>
      </c>
      <c r="E5810" s="21">
        <f>IF(B5810="","",IFERROR(VLOOKUP(B5810,'Debt Inputs'!$A$6:$M$105,5,FALSE),0))</f>
        <v/>
      </c>
      <c r="F5810" s="48">
        <f>IF(D5810="","",IFERROR(D5810*E5810/12,0))</f>
        <v/>
      </c>
      <c r="G5810" s="48">
        <f>IF(D5810="","",MIN(IFERROR(VLOOKUP(B5810,'Debt Inputs'!$A$6:$M$105,7,FALSE),0),D5810+F5810))</f>
        <v/>
      </c>
      <c r="H5810" s="48">
        <f>IF(D5810="","",IF(L5810=1,MAX(0,'Debt Inputs'!$B$2-SUM($G$5806:$G$5905)),0))</f>
        <v/>
      </c>
      <c r="I5810" s="48">
        <f>IF(D5810="","",MIN(D5810+F5810,G5810+H5810))</f>
        <v/>
      </c>
      <c r="J5810" s="48">
        <f>IF(D5810="","",MIN(D5810,MAX(0,I5810-F5810)))</f>
        <v/>
      </c>
      <c r="K5810" s="48">
        <f>IF(D5810="","",MAX(0,D5810+F5810-I5810))</f>
        <v/>
      </c>
      <c r="L5810" s="18">
        <f>IF(D5810="","",IF(D5810&lt;=0,"",1+COUNTIFS($D$5806:$D$5905,"&gt;0",$E$5806:$E$5905,"&gt;"&amp;E5810)))</f>
        <v/>
      </c>
      <c r="M5810" s="18">
        <f>IF(D5810="","",IF(AND(K5810&gt;0,L5810=1),"Yes","No"))</f>
        <v/>
      </c>
      <c r="N5810" s="48">
        <f>IF(D5810="","",N5710+F5810)</f>
        <v/>
      </c>
      <c r="O5810" s="47">
        <f>IF(D5810="","",IF(AND(K5810=0,K5710&gt;0),C5810,""))</f>
        <v/>
      </c>
    </row>
    <row r="5811">
      <c r="A5811" s="49">
        <f>IF(B5811="","",DATE(YEAR('Debt Inputs'!$E$2),MONTH('Debt Inputs'!$E$2)+58,1))</f>
        <v/>
      </c>
      <c r="B5811" s="23">
        <f>IF('Debt Inputs'!A11="","",'Debt Inputs'!A11)</f>
        <v/>
      </c>
      <c r="C5811" s="24">
        <f>IF(B5811="","",IFERROR(VLOOKUP(B5811,'Debt Inputs'!$A$6:$M$105,2,FALSE),""))</f>
        <v/>
      </c>
      <c r="D5811" s="50">
        <f>IF(B5811="","",K5711)</f>
        <v/>
      </c>
      <c r="E5811" s="26">
        <f>IF(B5811="","",IFERROR(VLOOKUP(B5811,'Debt Inputs'!$A$6:$M$105,5,FALSE),0))</f>
        <v/>
      </c>
      <c r="F5811" s="50">
        <f>IF(D5811="","",IFERROR(D5811*E5811/12,0))</f>
        <v/>
      </c>
      <c r="G5811" s="50">
        <f>IF(D5811="","",MIN(IFERROR(VLOOKUP(B5811,'Debt Inputs'!$A$6:$M$105,7,FALSE),0),D5811+F5811))</f>
        <v/>
      </c>
      <c r="H5811" s="50">
        <f>IF(D5811="","",IF(L5811=1,MAX(0,'Debt Inputs'!$B$2-SUM($G$5806:$G$5905)),0))</f>
        <v/>
      </c>
      <c r="I5811" s="50">
        <f>IF(D5811="","",MIN(D5811+F5811,G5811+H5811))</f>
        <v/>
      </c>
      <c r="J5811" s="50">
        <f>IF(D5811="","",MIN(D5811,MAX(0,I5811-F5811)))</f>
        <v/>
      </c>
      <c r="K5811" s="50">
        <f>IF(D5811="","",MAX(0,D5811+F5811-I5811))</f>
        <v/>
      </c>
      <c r="L5811" s="23">
        <f>IF(D5811="","",IF(D5811&lt;=0,"",1+COUNTIFS($D$5806:$D$5905,"&gt;0",$E$5806:$E$5905,"&gt;"&amp;E5811)))</f>
        <v/>
      </c>
      <c r="M5811" s="23">
        <f>IF(D5811="","",IF(AND(K5811&gt;0,L5811=1),"Yes","No"))</f>
        <v/>
      </c>
      <c r="N5811" s="50">
        <f>IF(D5811="","",N5711+F5811)</f>
        <v/>
      </c>
      <c r="O5811" s="49">
        <f>IF(D5811="","",IF(AND(K5811=0,K5711&gt;0),C5811,""))</f>
        <v/>
      </c>
    </row>
    <row r="5812">
      <c r="A5812" s="47">
        <f>IF(B5812="","",DATE(YEAR('Debt Inputs'!$E$2),MONTH('Debt Inputs'!$E$2)+58,1))</f>
        <v/>
      </c>
      <c r="B5812" s="18">
        <f>IF('Debt Inputs'!A12="","",'Debt Inputs'!A12)</f>
        <v/>
      </c>
      <c r="C5812" s="19">
        <f>IF(B5812="","",IFERROR(VLOOKUP(B5812,'Debt Inputs'!$A$6:$M$105,2,FALSE),""))</f>
        <v/>
      </c>
      <c r="D5812" s="48">
        <f>IF(B5812="","",K5712)</f>
        <v/>
      </c>
      <c r="E5812" s="21">
        <f>IF(B5812="","",IFERROR(VLOOKUP(B5812,'Debt Inputs'!$A$6:$M$105,5,FALSE),0))</f>
        <v/>
      </c>
      <c r="F5812" s="48">
        <f>IF(D5812="","",IFERROR(D5812*E5812/12,0))</f>
        <v/>
      </c>
      <c r="G5812" s="48">
        <f>IF(D5812="","",MIN(IFERROR(VLOOKUP(B5812,'Debt Inputs'!$A$6:$M$105,7,FALSE),0),D5812+F5812))</f>
        <v/>
      </c>
      <c r="H5812" s="48">
        <f>IF(D5812="","",IF(L5812=1,MAX(0,'Debt Inputs'!$B$2-SUM($G$5806:$G$5905)),0))</f>
        <v/>
      </c>
      <c r="I5812" s="48">
        <f>IF(D5812="","",MIN(D5812+F5812,G5812+H5812))</f>
        <v/>
      </c>
      <c r="J5812" s="48">
        <f>IF(D5812="","",MIN(D5812,MAX(0,I5812-F5812)))</f>
        <v/>
      </c>
      <c r="K5812" s="48">
        <f>IF(D5812="","",MAX(0,D5812+F5812-I5812))</f>
        <v/>
      </c>
      <c r="L5812" s="18">
        <f>IF(D5812="","",IF(D5812&lt;=0,"",1+COUNTIFS($D$5806:$D$5905,"&gt;0",$E$5806:$E$5905,"&gt;"&amp;E5812)))</f>
        <v/>
      </c>
      <c r="M5812" s="18">
        <f>IF(D5812="","",IF(AND(K5812&gt;0,L5812=1),"Yes","No"))</f>
        <v/>
      </c>
      <c r="N5812" s="48">
        <f>IF(D5812="","",N5712+F5812)</f>
        <v/>
      </c>
      <c r="O5812" s="47">
        <f>IF(D5812="","",IF(AND(K5812=0,K5712&gt;0),C5812,""))</f>
        <v/>
      </c>
    </row>
    <row r="5813">
      <c r="A5813" s="49">
        <f>IF(B5813="","",DATE(YEAR('Debt Inputs'!$E$2),MONTH('Debt Inputs'!$E$2)+58,1))</f>
        <v/>
      </c>
      <c r="B5813" s="23">
        <f>IF('Debt Inputs'!A13="","",'Debt Inputs'!A13)</f>
        <v/>
      </c>
      <c r="C5813" s="24">
        <f>IF(B5813="","",IFERROR(VLOOKUP(B5813,'Debt Inputs'!$A$6:$M$105,2,FALSE),""))</f>
        <v/>
      </c>
      <c r="D5813" s="50">
        <f>IF(B5813="","",K5713)</f>
        <v/>
      </c>
      <c r="E5813" s="26">
        <f>IF(B5813="","",IFERROR(VLOOKUP(B5813,'Debt Inputs'!$A$6:$M$105,5,FALSE),0))</f>
        <v/>
      </c>
      <c r="F5813" s="50">
        <f>IF(D5813="","",IFERROR(D5813*E5813/12,0))</f>
        <v/>
      </c>
      <c r="G5813" s="50">
        <f>IF(D5813="","",MIN(IFERROR(VLOOKUP(B5813,'Debt Inputs'!$A$6:$M$105,7,FALSE),0),D5813+F5813))</f>
        <v/>
      </c>
      <c r="H5813" s="50">
        <f>IF(D5813="","",IF(L5813=1,MAX(0,'Debt Inputs'!$B$2-SUM($G$5806:$G$5905)),0))</f>
        <v/>
      </c>
      <c r="I5813" s="50">
        <f>IF(D5813="","",MIN(D5813+F5813,G5813+H5813))</f>
        <v/>
      </c>
      <c r="J5813" s="50">
        <f>IF(D5813="","",MIN(D5813,MAX(0,I5813-F5813)))</f>
        <v/>
      </c>
      <c r="K5813" s="50">
        <f>IF(D5813="","",MAX(0,D5813+F5813-I5813))</f>
        <v/>
      </c>
      <c r="L5813" s="23">
        <f>IF(D5813="","",IF(D5813&lt;=0,"",1+COUNTIFS($D$5806:$D$5905,"&gt;0",$E$5806:$E$5905,"&gt;"&amp;E5813)))</f>
        <v/>
      </c>
      <c r="M5813" s="23">
        <f>IF(D5813="","",IF(AND(K5813&gt;0,L5813=1),"Yes","No"))</f>
        <v/>
      </c>
      <c r="N5813" s="50">
        <f>IF(D5813="","",N5713+F5813)</f>
        <v/>
      </c>
      <c r="O5813" s="49">
        <f>IF(D5813="","",IF(AND(K5813=0,K5713&gt;0),C5813,""))</f>
        <v/>
      </c>
    </row>
    <row r="5814">
      <c r="A5814" s="47">
        <f>IF(B5814="","",DATE(YEAR('Debt Inputs'!$E$2),MONTH('Debt Inputs'!$E$2)+58,1))</f>
        <v/>
      </c>
      <c r="B5814" s="18">
        <f>IF('Debt Inputs'!A14="","",'Debt Inputs'!A14)</f>
        <v/>
      </c>
      <c r="C5814" s="19">
        <f>IF(B5814="","",IFERROR(VLOOKUP(B5814,'Debt Inputs'!$A$6:$M$105,2,FALSE),""))</f>
        <v/>
      </c>
      <c r="D5814" s="48">
        <f>IF(B5814="","",K5714)</f>
        <v/>
      </c>
      <c r="E5814" s="21">
        <f>IF(B5814="","",IFERROR(VLOOKUP(B5814,'Debt Inputs'!$A$6:$M$105,5,FALSE),0))</f>
        <v/>
      </c>
      <c r="F5814" s="48">
        <f>IF(D5814="","",IFERROR(D5814*E5814/12,0))</f>
        <v/>
      </c>
      <c r="G5814" s="48">
        <f>IF(D5814="","",MIN(IFERROR(VLOOKUP(B5814,'Debt Inputs'!$A$6:$M$105,7,FALSE),0),D5814+F5814))</f>
        <v/>
      </c>
      <c r="H5814" s="48">
        <f>IF(D5814="","",IF(L5814=1,MAX(0,'Debt Inputs'!$B$2-SUM($G$5806:$G$5905)),0))</f>
        <v/>
      </c>
      <c r="I5814" s="48">
        <f>IF(D5814="","",MIN(D5814+F5814,G5814+H5814))</f>
        <v/>
      </c>
      <c r="J5814" s="48">
        <f>IF(D5814="","",MIN(D5814,MAX(0,I5814-F5814)))</f>
        <v/>
      </c>
      <c r="K5814" s="48">
        <f>IF(D5814="","",MAX(0,D5814+F5814-I5814))</f>
        <v/>
      </c>
      <c r="L5814" s="18">
        <f>IF(D5814="","",IF(D5814&lt;=0,"",1+COUNTIFS($D$5806:$D$5905,"&gt;0",$E$5806:$E$5905,"&gt;"&amp;E5814)))</f>
        <v/>
      </c>
      <c r="M5814" s="18">
        <f>IF(D5814="","",IF(AND(K5814&gt;0,L5814=1),"Yes","No"))</f>
        <v/>
      </c>
      <c r="N5814" s="48">
        <f>IF(D5814="","",N5714+F5814)</f>
        <v/>
      </c>
      <c r="O5814" s="47">
        <f>IF(D5814="","",IF(AND(K5814=0,K5714&gt;0),C5814,""))</f>
        <v/>
      </c>
    </row>
    <row r="5815">
      <c r="A5815" s="49">
        <f>IF(B5815="","",DATE(YEAR('Debt Inputs'!$E$2),MONTH('Debt Inputs'!$E$2)+58,1))</f>
        <v/>
      </c>
      <c r="B5815" s="23">
        <f>IF('Debt Inputs'!A15="","",'Debt Inputs'!A15)</f>
        <v/>
      </c>
      <c r="C5815" s="24">
        <f>IF(B5815="","",IFERROR(VLOOKUP(B5815,'Debt Inputs'!$A$6:$M$105,2,FALSE),""))</f>
        <v/>
      </c>
      <c r="D5815" s="50">
        <f>IF(B5815="","",K5715)</f>
        <v/>
      </c>
      <c r="E5815" s="26">
        <f>IF(B5815="","",IFERROR(VLOOKUP(B5815,'Debt Inputs'!$A$6:$M$105,5,FALSE),0))</f>
        <v/>
      </c>
      <c r="F5815" s="50">
        <f>IF(D5815="","",IFERROR(D5815*E5815/12,0))</f>
        <v/>
      </c>
      <c r="G5815" s="50">
        <f>IF(D5815="","",MIN(IFERROR(VLOOKUP(B5815,'Debt Inputs'!$A$6:$M$105,7,FALSE),0),D5815+F5815))</f>
        <v/>
      </c>
      <c r="H5815" s="50">
        <f>IF(D5815="","",IF(L5815=1,MAX(0,'Debt Inputs'!$B$2-SUM($G$5806:$G$5905)),0))</f>
        <v/>
      </c>
      <c r="I5815" s="50">
        <f>IF(D5815="","",MIN(D5815+F5815,G5815+H5815))</f>
        <v/>
      </c>
      <c r="J5815" s="50">
        <f>IF(D5815="","",MIN(D5815,MAX(0,I5815-F5815)))</f>
        <v/>
      </c>
      <c r="K5815" s="50">
        <f>IF(D5815="","",MAX(0,D5815+F5815-I5815))</f>
        <v/>
      </c>
      <c r="L5815" s="23">
        <f>IF(D5815="","",IF(D5815&lt;=0,"",1+COUNTIFS($D$5806:$D$5905,"&gt;0",$E$5806:$E$5905,"&gt;"&amp;E5815)))</f>
        <v/>
      </c>
      <c r="M5815" s="23">
        <f>IF(D5815="","",IF(AND(K5815&gt;0,L5815=1),"Yes","No"))</f>
        <v/>
      </c>
      <c r="N5815" s="50">
        <f>IF(D5815="","",N5715+F5815)</f>
        <v/>
      </c>
      <c r="O5815" s="49">
        <f>IF(D5815="","",IF(AND(K5815=0,K5715&gt;0),C5815,""))</f>
        <v/>
      </c>
    </row>
    <row r="5816">
      <c r="A5816" s="47">
        <f>IF(B5816="","",DATE(YEAR('Debt Inputs'!$E$2),MONTH('Debt Inputs'!$E$2)+58,1))</f>
        <v/>
      </c>
      <c r="B5816" s="18">
        <f>IF('Debt Inputs'!A16="","",'Debt Inputs'!A16)</f>
        <v/>
      </c>
      <c r="C5816" s="19">
        <f>IF(B5816="","",IFERROR(VLOOKUP(B5816,'Debt Inputs'!$A$6:$M$105,2,FALSE),""))</f>
        <v/>
      </c>
      <c r="D5816" s="48">
        <f>IF(B5816="","",K5716)</f>
        <v/>
      </c>
      <c r="E5816" s="21">
        <f>IF(B5816="","",IFERROR(VLOOKUP(B5816,'Debt Inputs'!$A$6:$M$105,5,FALSE),0))</f>
        <v/>
      </c>
      <c r="F5816" s="48">
        <f>IF(D5816="","",IFERROR(D5816*E5816/12,0))</f>
        <v/>
      </c>
      <c r="G5816" s="48">
        <f>IF(D5816="","",MIN(IFERROR(VLOOKUP(B5816,'Debt Inputs'!$A$6:$M$105,7,FALSE),0),D5816+F5816))</f>
        <v/>
      </c>
      <c r="H5816" s="48">
        <f>IF(D5816="","",IF(L5816=1,MAX(0,'Debt Inputs'!$B$2-SUM($G$5806:$G$5905)),0))</f>
        <v/>
      </c>
      <c r="I5816" s="48">
        <f>IF(D5816="","",MIN(D5816+F5816,G5816+H5816))</f>
        <v/>
      </c>
      <c r="J5816" s="48">
        <f>IF(D5816="","",MIN(D5816,MAX(0,I5816-F5816)))</f>
        <v/>
      </c>
      <c r="K5816" s="48">
        <f>IF(D5816="","",MAX(0,D5816+F5816-I5816))</f>
        <v/>
      </c>
      <c r="L5816" s="18">
        <f>IF(D5816="","",IF(D5816&lt;=0,"",1+COUNTIFS($D$5806:$D$5905,"&gt;0",$E$5806:$E$5905,"&gt;"&amp;E5816)))</f>
        <v/>
      </c>
      <c r="M5816" s="18">
        <f>IF(D5816="","",IF(AND(K5816&gt;0,L5816=1),"Yes","No"))</f>
        <v/>
      </c>
      <c r="N5816" s="48">
        <f>IF(D5816="","",N5716+F5816)</f>
        <v/>
      </c>
      <c r="O5816" s="47">
        <f>IF(D5816="","",IF(AND(K5816=0,K5716&gt;0),C5816,""))</f>
        <v/>
      </c>
    </row>
    <row r="5817">
      <c r="A5817" s="49">
        <f>IF(B5817="","",DATE(YEAR('Debt Inputs'!$E$2),MONTH('Debt Inputs'!$E$2)+58,1))</f>
        <v/>
      </c>
      <c r="B5817" s="23">
        <f>IF('Debt Inputs'!A17="","",'Debt Inputs'!A17)</f>
        <v/>
      </c>
      <c r="C5817" s="24">
        <f>IF(B5817="","",IFERROR(VLOOKUP(B5817,'Debt Inputs'!$A$6:$M$105,2,FALSE),""))</f>
        <v/>
      </c>
      <c r="D5817" s="50">
        <f>IF(B5817="","",K5717)</f>
        <v/>
      </c>
      <c r="E5817" s="26">
        <f>IF(B5817="","",IFERROR(VLOOKUP(B5817,'Debt Inputs'!$A$6:$M$105,5,FALSE),0))</f>
        <v/>
      </c>
      <c r="F5817" s="50">
        <f>IF(D5817="","",IFERROR(D5817*E5817/12,0))</f>
        <v/>
      </c>
      <c r="G5817" s="50">
        <f>IF(D5817="","",MIN(IFERROR(VLOOKUP(B5817,'Debt Inputs'!$A$6:$M$105,7,FALSE),0),D5817+F5817))</f>
        <v/>
      </c>
      <c r="H5817" s="50">
        <f>IF(D5817="","",IF(L5817=1,MAX(0,'Debt Inputs'!$B$2-SUM($G$5806:$G$5905)),0))</f>
        <v/>
      </c>
      <c r="I5817" s="50">
        <f>IF(D5817="","",MIN(D5817+F5817,G5817+H5817))</f>
        <v/>
      </c>
      <c r="J5817" s="50">
        <f>IF(D5817="","",MIN(D5817,MAX(0,I5817-F5817)))</f>
        <v/>
      </c>
      <c r="K5817" s="50">
        <f>IF(D5817="","",MAX(0,D5817+F5817-I5817))</f>
        <v/>
      </c>
      <c r="L5817" s="23">
        <f>IF(D5817="","",IF(D5817&lt;=0,"",1+COUNTIFS($D$5806:$D$5905,"&gt;0",$E$5806:$E$5905,"&gt;"&amp;E5817)))</f>
        <v/>
      </c>
      <c r="M5817" s="23">
        <f>IF(D5817="","",IF(AND(K5817&gt;0,L5817=1),"Yes","No"))</f>
        <v/>
      </c>
      <c r="N5817" s="50">
        <f>IF(D5817="","",N5717+F5817)</f>
        <v/>
      </c>
      <c r="O5817" s="49">
        <f>IF(D5817="","",IF(AND(K5817=0,K5717&gt;0),C5817,""))</f>
        <v/>
      </c>
    </row>
    <row r="5818">
      <c r="A5818" s="47">
        <f>IF(B5818="","",DATE(YEAR('Debt Inputs'!$E$2),MONTH('Debt Inputs'!$E$2)+58,1))</f>
        <v/>
      </c>
      <c r="B5818" s="18">
        <f>IF('Debt Inputs'!A18="","",'Debt Inputs'!A18)</f>
        <v/>
      </c>
      <c r="C5818" s="19">
        <f>IF(B5818="","",IFERROR(VLOOKUP(B5818,'Debt Inputs'!$A$6:$M$105,2,FALSE),""))</f>
        <v/>
      </c>
      <c r="D5818" s="48">
        <f>IF(B5818="","",K5718)</f>
        <v/>
      </c>
      <c r="E5818" s="21">
        <f>IF(B5818="","",IFERROR(VLOOKUP(B5818,'Debt Inputs'!$A$6:$M$105,5,FALSE),0))</f>
        <v/>
      </c>
      <c r="F5818" s="48">
        <f>IF(D5818="","",IFERROR(D5818*E5818/12,0))</f>
        <v/>
      </c>
      <c r="G5818" s="48">
        <f>IF(D5818="","",MIN(IFERROR(VLOOKUP(B5818,'Debt Inputs'!$A$6:$M$105,7,FALSE),0),D5818+F5818))</f>
        <v/>
      </c>
      <c r="H5818" s="48">
        <f>IF(D5818="","",IF(L5818=1,MAX(0,'Debt Inputs'!$B$2-SUM($G$5806:$G$5905)),0))</f>
        <v/>
      </c>
      <c r="I5818" s="48">
        <f>IF(D5818="","",MIN(D5818+F5818,G5818+H5818))</f>
        <v/>
      </c>
      <c r="J5818" s="48">
        <f>IF(D5818="","",MIN(D5818,MAX(0,I5818-F5818)))</f>
        <v/>
      </c>
      <c r="K5818" s="48">
        <f>IF(D5818="","",MAX(0,D5818+F5818-I5818))</f>
        <v/>
      </c>
      <c r="L5818" s="18">
        <f>IF(D5818="","",IF(D5818&lt;=0,"",1+COUNTIFS($D$5806:$D$5905,"&gt;0",$E$5806:$E$5905,"&gt;"&amp;E5818)))</f>
        <v/>
      </c>
      <c r="M5818" s="18">
        <f>IF(D5818="","",IF(AND(K5818&gt;0,L5818=1),"Yes","No"))</f>
        <v/>
      </c>
      <c r="N5818" s="48">
        <f>IF(D5818="","",N5718+F5818)</f>
        <v/>
      </c>
      <c r="O5818" s="47">
        <f>IF(D5818="","",IF(AND(K5818=0,K5718&gt;0),C5818,""))</f>
        <v/>
      </c>
    </row>
    <row r="5819">
      <c r="A5819" s="49">
        <f>IF(B5819="","",DATE(YEAR('Debt Inputs'!$E$2),MONTH('Debt Inputs'!$E$2)+58,1))</f>
        <v/>
      </c>
      <c r="B5819" s="23">
        <f>IF('Debt Inputs'!A19="","",'Debt Inputs'!A19)</f>
        <v/>
      </c>
      <c r="C5819" s="24">
        <f>IF(B5819="","",IFERROR(VLOOKUP(B5819,'Debt Inputs'!$A$6:$M$105,2,FALSE),""))</f>
        <v/>
      </c>
      <c r="D5819" s="50">
        <f>IF(B5819="","",K5719)</f>
        <v/>
      </c>
      <c r="E5819" s="26">
        <f>IF(B5819="","",IFERROR(VLOOKUP(B5819,'Debt Inputs'!$A$6:$M$105,5,FALSE),0))</f>
        <v/>
      </c>
      <c r="F5819" s="50">
        <f>IF(D5819="","",IFERROR(D5819*E5819/12,0))</f>
        <v/>
      </c>
      <c r="G5819" s="50">
        <f>IF(D5819="","",MIN(IFERROR(VLOOKUP(B5819,'Debt Inputs'!$A$6:$M$105,7,FALSE),0),D5819+F5819))</f>
        <v/>
      </c>
      <c r="H5819" s="50">
        <f>IF(D5819="","",IF(L5819=1,MAX(0,'Debt Inputs'!$B$2-SUM($G$5806:$G$5905)),0))</f>
        <v/>
      </c>
      <c r="I5819" s="50">
        <f>IF(D5819="","",MIN(D5819+F5819,G5819+H5819))</f>
        <v/>
      </c>
      <c r="J5819" s="50">
        <f>IF(D5819="","",MIN(D5819,MAX(0,I5819-F5819)))</f>
        <v/>
      </c>
      <c r="K5819" s="50">
        <f>IF(D5819="","",MAX(0,D5819+F5819-I5819))</f>
        <v/>
      </c>
      <c r="L5819" s="23">
        <f>IF(D5819="","",IF(D5819&lt;=0,"",1+COUNTIFS($D$5806:$D$5905,"&gt;0",$E$5806:$E$5905,"&gt;"&amp;E5819)))</f>
        <v/>
      </c>
      <c r="M5819" s="23">
        <f>IF(D5819="","",IF(AND(K5819&gt;0,L5819=1),"Yes","No"))</f>
        <v/>
      </c>
      <c r="N5819" s="50">
        <f>IF(D5819="","",N5719+F5819)</f>
        <v/>
      </c>
      <c r="O5819" s="49">
        <f>IF(D5819="","",IF(AND(K5819=0,K5719&gt;0),C5819,""))</f>
        <v/>
      </c>
    </row>
    <row r="5820">
      <c r="A5820" s="47">
        <f>IF(B5820="","",DATE(YEAR('Debt Inputs'!$E$2),MONTH('Debt Inputs'!$E$2)+58,1))</f>
        <v/>
      </c>
      <c r="B5820" s="18">
        <f>IF('Debt Inputs'!A20="","",'Debt Inputs'!A20)</f>
        <v/>
      </c>
      <c r="C5820" s="19">
        <f>IF(B5820="","",IFERROR(VLOOKUP(B5820,'Debt Inputs'!$A$6:$M$105,2,FALSE),""))</f>
        <v/>
      </c>
      <c r="D5820" s="48">
        <f>IF(B5820="","",K5720)</f>
        <v/>
      </c>
      <c r="E5820" s="21">
        <f>IF(B5820="","",IFERROR(VLOOKUP(B5820,'Debt Inputs'!$A$6:$M$105,5,FALSE),0))</f>
        <v/>
      </c>
      <c r="F5820" s="48">
        <f>IF(D5820="","",IFERROR(D5820*E5820/12,0))</f>
        <v/>
      </c>
      <c r="G5820" s="48">
        <f>IF(D5820="","",MIN(IFERROR(VLOOKUP(B5820,'Debt Inputs'!$A$6:$M$105,7,FALSE),0),D5820+F5820))</f>
        <v/>
      </c>
      <c r="H5820" s="48">
        <f>IF(D5820="","",IF(L5820=1,MAX(0,'Debt Inputs'!$B$2-SUM($G$5806:$G$5905)),0))</f>
        <v/>
      </c>
      <c r="I5820" s="48">
        <f>IF(D5820="","",MIN(D5820+F5820,G5820+H5820))</f>
        <v/>
      </c>
      <c r="J5820" s="48">
        <f>IF(D5820="","",MIN(D5820,MAX(0,I5820-F5820)))</f>
        <v/>
      </c>
      <c r="K5820" s="48">
        <f>IF(D5820="","",MAX(0,D5820+F5820-I5820))</f>
        <v/>
      </c>
      <c r="L5820" s="18">
        <f>IF(D5820="","",IF(D5820&lt;=0,"",1+COUNTIFS($D$5806:$D$5905,"&gt;0",$E$5806:$E$5905,"&gt;"&amp;E5820)))</f>
        <v/>
      </c>
      <c r="M5820" s="18">
        <f>IF(D5820="","",IF(AND(K5820&gt;0,L5820=1),"Yes","No"))</f>
        <v/>
      </c>
      <c r="N5820" s="48">
        <f>IF(D5820="","",N5720+F5820)</f>
        <v/>
      </c>
      <c r="O5820" s="47">
        <f>IF(D5820="","",IF(AND(K5820=0,K5720&gt;0),C5820,""))</f>
        <v/>
      </c>
    </row>
    <row r="5821">
      <c r="A5821" s="49">
        <f>IF(B5821="","",DATE(YEAR('Debt Inputs'!$E$2),MONTH('Debt Inputs'!$E$2)+58,1))</f>
        <v/>
      </c>
      <c r="B5821" s="23">
        <f>IF('Debt Inputs'!A21="","",'Debt Inputs'!A21)</f>
        <v/>
      </c>
      <c r="C5821" s="24">
        <f>IF(B5821="","",IFERROR(VLOOKUP(B5821,'Debt Inputs'!$A$6:$M$105,2,FALSE),""))</f>
        <v/>
      </c>
      <c r="D5821" s="50">
        <f>IF(B5821="","",K5721)</f>
        <v/>
      </c>
      <c r="E5821" s="26">
        <f>IF(B5821="","",IFERROR(VLOOKUP(B5821,'Debt Inputs'!$A$6:$M$105,5,FALSE),0))</f>
        <v/>
      </c>
      <c r="F5821" s="50">
        <f>IF(D5821="","",IFERROR(D5821*E5821/12,0))</f>
        <v/>
      </c>
      <c r="G5821" s="50">
        <f>IF(D5821="","",MIN(IFERROR(VLOOKUP(B5821,'Debt Inputs'!$A$6:$M$105,7,FALSE),0),D5821+F5821))</f>
        <v/>
      </c>
      <c r="H5821" s="50">
        <f>IF(D5821="","",IF(L5821=1,MAX(0,'Debt Inputs'!$B$2-SUM($G$5806:$G$5905)),0))</f>
        <v/>
      </c>
      <c r="I5821" s="50">
        <f>IF(D5821="","",MIN(D5821+F5821,G5821+H5821))</f>
        <v/>
      </c>
      <c r="J5821" s="50">
        <f>IF(D5821="","",MIN(D5821,MAX(0,I5821-F5821)))</f>
        <v/>
      </c>
      <c r="K5821" s="50">
        <f>IF(D5821="","",MAX(0,D5821+F5821-I5821))</f>
        <v/>
      </c>
      <c r="L5821" s="23">
        <f>IF(D5821="","",IF(D5821&lt;=0,"",1+COUNTIFS($D$5806:$D$5905,"&gt;0",$E$5806:$E$5905,"&gt;"&amp;E5821)))</f>
        <v/>
      </c>
      <c r="M5821" s="23">
        <f>IF(D5821="","",IF(AND(K5821&gt;0,L5821=1),"Yes","No"))</f>
        <v/>
      </c>
      <c r="N5821" s="50">
        <f>IF(D5821="","",N5721+F5821)</f>
        <v/>
      </c>
      <c r="O5821" s="49">
        <f>IF(D5821="","",IF(AND(K5821=0,K5721&gt;0),C5821,""))</f>
        <v/>
      </c>
    </row>
    <row r="5822">
      <c r="A5822" s="47">
        <f>IF(B5822="","",DATE(YEAR('Debt Inputs'!$E$2),MONTH('Debt Inputs'!$E$2)+58,1))</f>
        <v/>
      </c>
      <c r="B5822" s="18">
        <f>IF('Debt Inputs'!A22="","",'Debt Inputs'!A22)</f>
        <v/>
      </c>
      <c r="C5822" s="19">
        <f>IF(B5822="","",IFERROR(VLOOKUP(B5822,'Debt Inputs'!$A$6:$M$105,2,FALSE),""))</f>
        <v/>
      </c>
      <c r="D5822" s="48">
        <f>IF(B5822="","",K5722)</f>
        <v/>
      </c>
      <c r="E5822" s="21">
        <f>IF(B5822="","",IFERROR(VLOOKUP(B5822,'Debt Inputs'!$A$6:$M$105,5,FALSE),0))</f>
        <v/>
      </c>
      <c r="F5822" s="48">
        <f>IF(D5822="","",IFERROR(D5822*E5822/12,0))</f>
        <v/>
      </c>
      <c r="G5822" s="48">
        <f>IF(D5822="","",MIN(IFERROR(VLOOKUP(B5822,'Debt Inputs'!$A$6:$M$105,7,FALSE),0),D5822+F5822))</f>
        <v/>
      </c>
      <c r="H5822" s="48">
        <f>IF(D5822="","",IF(L5822=1,MAX(0,'Debt Inputs'!$B$2-SUM($G$5806:$G$5905)),0))</f>
        <v/>
      </c>
      <c r="I5822" s="48">
        <f>IF(D5822="","",MIN(D5822+F5822,G5822+H5822))</f>
        <v/>
      </c>
      <c r="J5822" s="48">
        <f>IF(D5822="","",MIN(D5822,MAX(0,I5822-F5822)))</f>
        <v/>
      </c>
      <c r="K5822" s="48">
        <f>IF(D5822="","",MAX(0,D5822+F5822-I5822))</f>
        <v/>
      </c>
      <c r="L5822" s="18">
        <f>IF(D5822="","",IF(D5822&lt;=0,"",1+COUNTIFS($D$5806:$D$5905,"&gt;0",$E$5806:$E$5905,"&gt;"&amp;E5822)))</f>
        <v/>
      </c>
      <c r="M5822" s="18">
        <f>IF(D5822="","",IF(AND(K5822&gt;0,L5822=1),"Yes","No"))</f>
        <v/>
      </c>
      <c r="N5822" s="48">
        <f>IF(D5822="","",N5722+F5822)</f>
        <v/>
      </c>
      <c r="O5822" s="47">
        <f>IF(D5822="","",IF(AND(K5822=0,K5722&gt;0),C5822,""))</f>
        <v/>
      </c>
    </row>
    <row r="5823">
      <c r="A5823" s="49">
        <f>IF(B5823="","",DATE(YEAR('Debt Inputs'!$E$2),MONTH('Debt Inputs'!$E$2)+58,1))</f>
        <v/>
      </c>
      <c r="B5823" s="23">
        <f>IF('Debt Inputs'!A23="","",'Debt Inputs'!A23)</f>
        <v/>
      </c>
      <c r="C5823" s="24">
        <f>IF(B5823="","",IFERROR(VLOOKUP(B5823,'Debt Inputs'!$A$6:$M$105,2,FALSE),""))</f>
        <v/>
      </c>
      <c r="D5823" s="50">
        <f>IF(B5823="","",K5723)</f>
        <v/>
      </c>
      <c r="E5823" s="26">
        <f>IF(B5823="","",IFERROR(VLOOKUP(B5823,'Debt Inputs'!$A$6:$M$105,5,FALSE),0))</f>
        <v/>
      </c>
      <c r="F5823" s="50">
        <f>IF(D5823="","",IFERROR(D5823*E5823/12,0))</f>
        <v/>
      </c>
      <c r="G5823" s="50">
        <f>IF(D5823="","",MIN(IFERROR(VLOOKUP(B5823,'Debt Inputs'!$A$6:$M$105,7,FALSE),0),D5823+F5823))</f>
        <v/>
      </c>
      <c r="H5823" s="50">
        <f>IF(D5823="","",IF(L5823=1,MAX(0,'Debt Inputs'!$B$2-SUM($G$5806:$G$5905)),0))</f>
        <v/>
      </c>
      <c r="I5823" s="50">
        <f>IF(D5823="","",MIN(D5823+F5823,G5823+H5823))</f>
        <v/>
      </c>
      <c r="J5823" s="50">
        <f>IF(D5823="","",MIN(D5823,MAX(0,I5823-F5823)))</f>
        <v/>
      </c>
      <c r="K5823" s="50">
        <f>IF(D5823="","",MAX(0,D5823+F5823-I5823))</f>
        <v/>
      </c>
      <c r="L5823" s="23">
        <f>IF(D5823="","",IF(D5823&lt;=0,"",1+COUNTIFS($D$5806:$D$5905,"&gt;0",$E$5806:$E$5905,"&gt;"&amp;E5823)))</f>
        <v/>
      </c>
      <c r="M5823" s="23">
        <f>IF(D5823="","",IF(AND(K5823&gt;0,L5823=1),"Yes","No"))</f>
        <v/>
      </c>
      <c r="N5823" s="50">
        <f>IF(D5823="","",N5723+F5823)</f>
        <v/>
      </c>
      <c r="O5823" s="49">
        <f>IF(D5823="","",IF(AND(K5823=0,K5723&gt;0),C5823,""))</f>
        <v/>
      </c>
    </row>
    <row r="5824">
      <c r="A5824" s="47">
        <f>IF(B5824="","",DATE(YEAR('Debt Inputs'!$E$2),MONTH('Debt Inputs'!$E$2)+58,1))</f>
        <v/>
      </c>
      <c r="B5824" s="18">
        <f>IF('Debt Inputs'!A24="","",'Debt Inputs'!A24)</f>
        <v/>
      </c>
      <c r="C5824" s="19">
        <f>IF(B5824="","",IFERROR(VLOOKUP(B5824,'Debt Inputs'!$A$6:$M$105,2,FALSE),""))</f>
        <v/>
      </c>
      <c r="D5824" s="48">
        <f>IF(B5824="","",K5724)</f>
        <v/>
      </c>
      <c r="E5824" s="21">
        <f>IF(B5824="","",IFERROR(VLOOKUP(B5824,'Debt Inputs'!$A$6:$M$105,5,FALSE),0))</f>
        <v/>
      </c>
      <c r="F5824" s="48">
        <f>IF(D5824="","",IFERROR(D5824*E5824/12,0))</f>
        <v/>
      </c>
      <c r="G5824" s="48">
        <f>IF(D5824="","",MIN(IFERROR(VLOOKUP(B5824,'Debt Inputs'!$A$6:$M$105,7,FALSE),0),D5824+F5824))</f>
        <v/>
      </c>
      <c r="H5824" s="48">
        <f>IF(D5824="","",IF(L5824=1,MAX(0,'Debt Inputs'!$B$2-SUM($G$5806:$G$5905)),0))</f>
        <v/>
      </c>
      <c r="I5824" s="48">
        <f>IF(D5824="","",MIN(D5824+F5824,G5824+H5824))</f>
        <v/>
      </c>
      <c r="J5824" s="48">
        <f>IF(D5824="","",MIN(D5824,MAX(0,I5824-F5824)))</f>
        <v/>
      </c>
      <c r="K5824" s="48">
        <f>IF(D5824="","",MAX(0,D5824+F5824-I5824))</f>
        <v/>
      </c>
      <c r="L5824" s="18">
        <f>IF(D5824="","",IF(D5824&lt;=0,"",1+COUNTIFS($D$5806:$D$5905,"&gt;0",$E$5806:$E$5905,"&gt;"&amp;E5824)))</f>
        <v/>
      </c>
      <c r="M5824" s="18">
        <f>IF(D5824="","",IF(AND(K5824&gt;0,L5824=1),"Yes","No"))</f>
        <v/>
      </c>
      <c r="N5824" s="48">
        <f>IF(D5824="","",N5724+F5824)</f>
        <v/>
      </c>
      <c r="O5824" s="47">
        <f>IF(D5824="","",IF(AND(K5824=0,K5724&gt;0),C5824,""))</f>
        <v/>
      </c>
    </row>
    <row r="5825">
      <c r="A5825" s="49">
        <f>IF(B5825="","",DATE(YEAR('Debt Inputs'!$E$2),MONTH('Debt Inputs'!$E$2)+58,1))</f>
        <v/>
      </c>
      <c r="B5825" s="23">
        <f>IF('Debt Inputs'!A25="","",'Debt Inputs'!A25)</f>
        <v/>
      </c>
      <c r="C5825" s="24">
        <f>IF(B5825="","",IFERROR(VLOOKUP(B5825,'Debt Inputs'!$A$6:$M$105,2,FALSE),""))</f>
        <v/>
      </c>
      <c r="D5825" s="50">
        <f>IF(B5825="","",K5725)</f>
        <v/>
      </c>
      <c r="E5825" s="26">
        <f>IF(B5825="","",IFERROR(VLOOKUP(B5825,'Debt Inputs'!$A$6:$M$105,5,FALSE),0))</f>
        <v/>
      </c>
      <c r="F5825" s="50">
        <f>IF(D5825="","",IFERROR(D5825*E5825/12,0))</f>
        <v/>
      </c>
      <c r="G5825" s="50">
        <f>IF(D5825="","",MIN(IFERROR(VLOOKUP(B5825,'Debt Inputs'!$A$6:$M$105,7,FALSE),0),D5825+F5825))</f>
        <v/>
      </c>
      <c r="H5825" s="50">
        <f>IF(D5825="","",IF(L5825=1,MAX(0,'Debt Inputs'!$B$2-SUM($G$5806:$G$5905)),0))</f>
        <v/>
      </c>
      <c r="I5825" s="50">
        <f>IF(D5825="","",MIN(D5825+F5825,G5825+H5825))</f>
        <v/>
      </c>
      <c r="J5825" s="50">
        <f>IF(D5825="","",MIN(D5825,MAX(0,I5825-F5825)))</f>
        <v/>
      </c>
      <c r="K5825" s="50">
        <f>IF(D5825="","",MAX(0,D5825+F5825-I5825))</f>
        <v/>
      </c>
      <c r="L5825" s="23">
        <f>IF(D5825="","",IF(D5825&lt;=0,"",1+COUNTIFS($D$5806:$D$5905,"&gt;0",$E$5806:$E$5905,"&gt;"&amp;E5825)))</f>
        <v/>
      </c>
      <c r="M5825" s="23">
        <f>IF(D5825="","",IF(AND(K5825&gt;0,L5825=1),"Yes","No"))</f>
        <v/>
      </c>
      <c r="N5825" s="50">
        <f>IF(D5825="","",N5725+F5825)</f>
        <v/>
      </c>
      <c r="O5825" s="49">
        <f>IF(D5825="","",IF(AND(K5825=0,K5725&gt;0),C5825,""))</f>
        <v/>
      </c>
    </row>
    <row r="5826">
      <c r="A5826" s="47">
        <f>IF(B5826="","",DATE(YEAR('Debt Inputs'!$E$2),MONTH('Debt Inputs'!$E$2)+58,1))</f>
        <v/>
      </c>
      <c r="B5826" s="18">
        <f>IF('Debt Inputs'!A26="","",'Debt Inputs'!A26)</f>
        <v/>
      </c>
      <c r="C5826" s="19">
        <f>IF(B5826="","",IFERROR(VLOOKUP(B5826,'Debt Inputs'!$A$6:$M$105,2,FALSE),""))</f>
        <v/>
      </c>
      <c r="D5826" s="48">
        <f>IF(B5826="","",K5726)</f>
        <v/>
      </c>
      <c r="E5826" s="21">
        <f>IF(B5826="","",IFERROR(VLOOKUP(B5826,'Debt Inputs'!$A$6:$M$105,5,FALSE),0))</f>
        <v/>
      </c>
      <c r="F5826" s="48">
        <f>IF(D5826="","",IFERROR(D5826*E5826/12,0))</f>
        <v/>
      </c>
      <c r="G5826" s="48">
        <f>IF(D5826="","",MIN(IFERROR(VLOOKUP(B5826,'Debt Inputs'!$A$6:$M$105,7,FALSE),0),D5826+F5826))</f>
        <v/>
      </c>
      <c r="H5826" s="48">
        <f>IF(D5826="","",IF(L5826=1,MAX(0,'Debt Inputs'!$B$2-SUM($G$5806:$G$5905)),0))</f>
        <v/>
      </c>
      <c r="I5826" s="48">
        <f>IF(D5826="","",MIN(D5826+F5826,G5826+H5826))</f>
        <v/>
      </c>
      <c r="J5826" s="48">
        <f>IF(D5826="","",MIN(D5826,MAX(0,I5826-F5826)))</f>
        <v/>
      </c>
      <c r="K5826" s="48">
        <f>IF(D5826="","",MAX(0,D5826+F5826-I5826))</f>
        <v/>
      </c>
      <c r="L5826" s="18">
        <f>IF(D5826="","",IF(D5826&lt;=0,"",1+COUNTIFS($D$5806:$D$5905,"&gt;0",$E$5806:$E$5905,"&gt;"&amp;E5826)))</f>
        <v/>
      </c>
      <c r="M5826" s="18">
        <f>IF(D5826="","",IF(AND(K5826&gt;0,L5826=1),"Yes","No"))</f>
        <v/>
      </c>
      <c r="N5826" s="48">
        <f>IF(D5826="","",N5726+F5826)</f>
        <v/>
      </c>
      <c r="O5826" s="47">
        <f>IF(D5826="","",IF(AND(K5826=0,K5726&gt;0),C5826,""))</f>
        <v/>
      </c>
    </row>
    <row r="5827">
      <c r="A5827" s="49">
        <f>IF(B5827="","",DATE(YEAR('Debt Inputs'!$E$2),MONTH('Debt Inputs'!$E$2)+58,1))</f>
        <v/>
      </c>
      <c r="B5827" s="23">
        <f>IF('Debt Inputs'!A27="","",'Debt Inputs'!A27)</f>
        <v/>
      </c>
      <c r="C5827" s="24">
        <f>IF(B5827="","",IFERROR(VLOOKUP(B5827,'Debt Inputs'!$A$6:$M$105,2,FALSE),""))</f>
        <v/>
      </c>
      <c r="D5827" s="50">
        <f>IF(B5827="","",K5727)</f>
        <v/>
      </c>
      <c r="E5827" s="26">
        <f>IF(B5827="","",IFERROR(VLOOKUP(B5827,'Debt Inputs'!$A$6:$M$105,5,FALSE),0))</f>
        <v/>
      </c>
      <c r="F5827" s="50">
        <f>IF(D5827="","",IFERROR(D5827*E5827/12,0))</f>
        <v/>
      </c>
      <c r="G5827" s="50">
        <f>IF(D5827="","",MIN(IFERROR(VLOOKUP(B5827,'Debt Inputs'!$A$6:$M$105,7,FALSE),0),D5827+F5827))</f>
        <v/>
      </c>
      <c r="H5827" s="50">
        <f>IF(D5827="","",IF(L5827=1,MAX(0,'Debt Inputs'!$B$2-SUM($G$5806:$G$5905)),0))</f>
        <v/>
      </c>
      <c r="I5827" s="50">
        <f>IF(D5827="","",MIN(D5827+F5827,G5827+H5827))</f>
        <v/>
      </c>
      <c r="J5827" s="50">
        <f>IF(D5827="","",MIN(D5827,MAX(0,I5827-F5827)))</f>
        <v/>
      </c>
      <c r="K5827" s="50">
        <f>IF(D5827="","",MAX(0,D5827+F5827-I5827))</f>
        <v/>
      </c>
      <c r="L5827" s="23">
        <f>IF(D5827="","",IF(D5827&lt;=0,"",1+COUNTIFS($D$5806:$D$5905,"&gt;0",$E$5806:$E$5905,"&gt;"&amp;E5827)))</f>
        <v/>
      </c>
      <c r="M5827" s="23">
        <f>IF(D5827="","",IF(AND(K5827&gt;0,L5827=1),"Yes","No"))</f>
        <v/>
      </c>
      <c r="N5827" s="50">
        <f>IF(D5827="","",N5727+F5827)</f>
        <v/>
      </c>
      <c r="O5827" s="49">
        <f>IF(D5827="","",IF(AND(K5827=0,K5727&gt;0),C5827,""))</f>
        <v/>
      </c>
    </row>
    <row r="5828">
      <c r="A5828" s="47">
        <f>IF(B5828="","",DATE(YEAR('Debt Inputs'!$E$2),MONTH('Debt Inputs'!$E$2)+58,1))</f>
        <v/>
      </c>
      <c r="B5828" s="18">
        <f>IF('Debt Inputs'!A28="","",'Debt Inputs'!A28)</f>
        <v/>
      </c>
      <c r="C5828" s="19">
        <f>IF(B5828="","",IFERROR(VLOOKUP(B5828,'Debt Inputs'!$A$6:$M$105,2,FALSE),""))</f>
        <v/>
      </c>
      <c r="D5828" s="48">
        <f>IF(B5828="","",K5728)</f>
        <v/>
      </c>
      <c r="E5828" s="21">
        <f>IF(B5828="","",IFERROR(VLOOKUP(B5828,'Debt Inputs'!$A$6:$M$105,5,FALSE),0))</f>
        <v/>
      </c>
      <c r="F5828" s="48">
        <f>IF(D5828="","",IFERROR(D5828*E5828/12,0))</f>
        <v/>
      </c>
      <c r="G5828" s="48">
        <f>IF(D5828="","",MIN(IFERROR(VLOOKUP(B5828,'Debt Inputs'!$A$6:$M$105,7,FALSE),0),D5828+F5828))</f>
        <v/>
      </c>
      <c r="H5828" s="48">
        <f>IF(D5828="","",IF(L5828=1,MAX(0,'Debt Inputs'!$B$2-SUM($G$5806:$G$5905)),0))</f>
        <v/>
      </c>
      <c r="I5828" s="48">
        <f>IF(D5828="","",MIN(D5828+F5828,G5828+H5828))</f>
        <v/>
      </c>
      <c r="J5828" s="48">
        <f>IF(D5828="","",MIN(D5828,MAX(0,I5828-F5828)))</f>
        <v/>
      </c>
      <c r="K5828" s="48">
        <f>IF(D5828="","",MAX(0,D5828+F5828-I5828))</f>
        <v/>
      </c>
      <c r="L5828" s="18">
        <f>IF(D5828="","",IF(D5828&lt;=0,"",1+COUNTIFS($D$5806:$D$5905,"&gt;0",$E$5806:$E$5905,"&gt;"&amp;E5828)))</f>
        <v/>
      </c>
      <c r="M5828" s="18">
        <f>IF(D5828="","",IF(AND(K5828&gt;0,L5828=1),"Yes","No"))</f>
        <v/>
      </c>
      <c r="N5828" s="48">
        <f>IF(D5828="","",N5728+F5828)</f>
        <v/>
      </c>
      <c r="O5828" s="47">
        <f>IF(D5828="","",IF(AND(K5828=0,K5728&gt;0),C5828,""))</f>
        <v/>
      </c>
    </row>
    <row r="5829">
      <c r="A5829" s="49">
        <f>IF(B5829="","",DATE(YEAR('Debt Inputs'!$E$2),MONTH('Debt Inputs'!$E$2)+58,1))</f>
        <v/>
      </c>
      <c r="B5829" s="23">
        <f>IF('Debt Inputs'!A29="","",'Debt Inputs'!A29)</f>
        <v/>
      </c>
      <c r="C5829" s="24">
        <f>IF(B5829="","",IFERROR(VLOOKUP(B5829,'Debt Inputs'!$A$6:$M$105,2,FALSE),""))</f>
        <v/>
      </c>
      <c r="D5829" s="50">
        <f>IF(B5829="","",K5729)</f>
        <v/>
      </c>
      <c r="E5829" s="26">
        <f>IF(B5829="","",IFERROR(VLOOKUP(B5829,'Debt Inputs'!$A$6:$M$105,5,FALSE),0))</f>
        <v/>
      </c>
      <c r="F5829" s="50">
        <f>IF(D5829="","",IFERROR(D5829*E5829/12,0))</f>
        <v/>
      </c>
      <c r="G5829" s="50">
        <f>IF(D5829="","",MIN(IFERROR(VLOOKUP(B5829,'Debt Inputs'!$A$6:$M$105,7,FALSE),0),D5829+F5829))</f>
        <v/>
      </c>
      <c r="H5829" s="50">
        <f>IF(D5829="","",IF(L5829=1,MAX(0,'Debt Inputs'!$B$2-SUM($G$5806:$G$5905)),0))</f>
        <v/>
      </c>
      <c r="I5829" s="50">
        <f>IF(D5829="","",MIN(D5829+F5829,G5829+H5829))</f>
        <v/>
      </c>
      <c r="J5829" s="50">
        <f>IF(D5829="","",MIN(D5829,MAX(0,I5829-F5829)))</f>
        <v/>
      </c>
      <c r="K5829" s="50">
        <f>IF(D5829="","",MAX(0,D5829+F5829-I5829))</f>
        <v/>
      </c>
      <c r="L5829" s="23">
        <f>IF(D5829="","",IF(D5829&lt;=0,"",1+COUNTIFS($D$5806:$D$5905,"&gt;0",$E$5806:$E$5905,"&gt;"&amp;E5829)))</f>
        <v/>
      </c>
      <c r="M5829" s="23">
        <f>IF(D5829="","",IF(AND(K5829&gt;0,L5829=1),"Yes","No"))</f>
        <v/>
      </c>
      <c r="N5829" s="50">
        <f>IF(D5829="","",N5729+F5829)</f>
        <v/>
      </c>
      <c r="O5829" s="49">
        <f>IF(D5829="","",IF(AND(K5829=0,K5729&gt;0),C5829,""))</f>
        <v/>
      </c>
    </row>
    <row r="5830">
      <c r="A5830" s="47">
        <f>IF(B5830="","",DATE(YEAR('Debt Inputs'!$E$2),MONTH('Debt Inputs'!$E$2)+58,1))</f>
        <v/>
      </c>
      <c r="B5830" s="18">
        <f>IF('Debt Inputs'!A30="","",'Debt Inputs'!A30)</f>
        <v/>
      </c>
      <c r="C5830" s="19">
        <f>IF(B5830="","",IFERROR(VLOOKUP(B5830,'Debt Inputs'!$A$6:$M$105,2,FALSE),""))</f>
        <v/>
      </c>
      <c r="D5830" s="48">
        <f>IF(B5830="","",K5730)</f>
        <v/>
      </c>
      <c r="E5830" s="21">
        <f>IF(B5830="","",IFERROR(VLOOKUP(B5830,'Debt Inputs'!$A$6:$M$105,5,FALSE),0))</f>
        <v/>
      </c>
      <c r="F5830" s="48">
        <f>IF(D5830="","",IFERROR(D5830*E5830/12,0))</f>
        <v/>
      </c>
      <c r="G5830" s="48">
        <f>IF(D5830="","",MIN(IFERROR(VLOOKUP(B5830,'Debt Inputs'!$A$6:$M$105,7,FALSE),0),D5830+F5830))</f>
        <v/>
      </c>
      <c r="H5830" s="48">
        <f>IF(D5830="","",IF(L5830=1,MAX(0,'Debt Inputs'!$B$2-SUM($G$5806:$G$5905)),0))</f>
        <v/>
      </c>
      <c r="I5830" s="48">
        <f>IF(D5830="","",MIN(D5830+F5830,G5830+H5830))</f>
        <v/>
      </c>
      <c r="J5830" s="48">
        <f>IF(D5830="","",MIN(D5830,MAX(0,I5830-F5830)))</f>
        <v/>
      </c>
      <c r="K5830" s="48">
        <f>IF(D5830="","",MAX(0,D5830+F5830-I5830))</f>
        <v/>
      </c>
      <c r="L5830" s="18">
        <f>IF(D5830="","",IF(D5830&lt;=0,"",1+COUNTIFS($D$5806:$D$5905,"&gt;0",$E$5806:$E$5905,"&gt;"&amp;E5830)))</f>
        <v/>
      </c>
      <c r="M5830" s="18">
        <f>IF(D5830="","",IF(AND(K5830&gt;0,L5830=1),"Yes","No"))</f>
        <v/>
      </c>
      <c r="N5830" s="48">
        <f>IF(D5830="","",N5730+F5830)</f>
        <v/>
      </c>
      <c r="O5830" s="47">
        <f>IF(D5830="","",IF(AND(K5830=0,K5730&gt;0),C5830,""))</f>
        <v/>
      </c>
    </row>
    <row r="5831">
      <c r="A5831" s="49">
        <f>IF(B5831="","",DATE(YEAR('Debt Inputs'!$E$2),MONTH('Debt Inputs'!$E$2)+58,1))</f>
        <v/>
      </c>
      <c r="B5831" s="23">
        <f>IF('Debt Inputs'!A31="","",'Debt Inputs'!A31)</f>
        <v/>
      </c>
      <c r="C5831" s="24">
        <f>IF(B5831="","",IFERROR(VLOOKUP(B5831,'Debt Inputs'!$A$6:$M$105,2,FALSE),""))</f>
        <v/>
      </c>
      <c r="D5831" s="50">
        <f>IF(B5831="","",K5731)</f>
        <v/>
      </c>
      <c r="E5831" s="26">
        <f>IF(B5831="","",IFERROR(VLOOKUP(B5831,'Debt Inputs'!$A$6:$M$105,5,FALSE),0))</f>
        <v/>
      </c>
      <c r="F5831" s="50">
        <f>IF(D5831="","",IFERROR(D5831*E5831/12,0))</f>
        <v/>
      </c>
      <c r="G5831" s="50">
        <f>IF(D5831="","",MIN(IFERROR(VLOOKUP(B5831,'Debt Inputs'!$A$6:$M$105,7,FALSE),0),D5831+F5831))</f>
        <v/>
      </c>
      <c r="H5831" s="50">
        <f>IF(D5831="","",IF(L5831=1,MAX(0,'Debt Inputs'!$B$2-SUM($G$5806:$G$5905)),0))</f>
        <v/>
      </c>
      <c r="I5831" s="50">
        <f>IF(D5831="","",MIN(D5831+F5831,G5831+H5831))</f>
        <v/>
      </c>
      <c r="J5831" s="50">
        <f>IF(D5831="","",MIN(D5831,MAX(0,I5831-F5831)))</f>
        <v/>
      </c>
      <c r="K5831" s="50">
        <f>IF(D5831="","",MAX(0,D5831+F5831-I5831))</f>
        <v/>
      </c>
      <c r="L5831" s="23">
        <f>IF(D5831="","",IF(D5831&lt;=0,"",1+COUNTIFS($D$5806:$D$5905,"&gt;0",$E$5806:$E$5905,"&gt;"&amp;E5831)))</f>
        <v/>
      </c>
      <c r="M5831" s="23">
        <f>IF(D5831="","",IF(AND(K5831&gt;0,L5831=1),"Yes","No"))</f>
        <v/>
      </c>
      <c r="N5831" s="50">
        <f>IF(D5831="","",N5731+F5831)</f>
        <v/>
      </c>
      <c r="O5831" s="49">
        <f>IF(D5831="","",IF(AND(K5831=0,K5731&gt;0),C5831,""))</f>
        <v/>
      </c>
    </row>
    <row r="5832">
      <c r="A5832" s="47">
        <f>IF(B5832="","",DATE(YEAR('Debt Inputs'!$E$2),MONTH('Debt Inputs'!$E$2)+58,1))</f>
        <v/>
      </c>
      <c r="B5832" s="18">
        <f>IF('Debt Inputs'!A32="","",'Debt Inputs'!A32)</f>
        <v/>
      </c>
      <c r="C5832" s="19">
        <f>IF(B5832="","",IFERROR(VLOOKUP(B5832,'Debt Inputs'!$A$6:$M$105,2,FALSE),""))</f>
        <v/>
      </c>
      <c r="D5832" s="48">
        <f>IF(B5832="","",K5732)</f>
        <v/>
      </c>
      <c r="E5832" s="21">
        <f>IF(B5832="","",IFERROR(VLOOKUP(B5832,'Debt Inputs'!$A$6:$M$105,5,FALSE),0))</f>
        <v/>
      </c>
      <c r="F5832" s="48">
        <f>IF(D5832="","",IFERROR(D5832*E5832/12,0))</f>
        <v/>
      </c>
      <c r="G5832" s="48">
        <f>IF(D5832="","",MIN(IFERROR(VLOOKUP(B5832,'Debt Inputs'!$A$6:$M$105,7,FALSE),0),D5832+F5832))</f>
        <v/>
      </c>
      <c r="H5832" s="48">
        <f>IF(D5832="","",IF(L5832=1,MAX(0,'Debt Inputs'!$B$2-SUM($G$5806:$G$5905)),0))</f>
        <v/>
      </c>
      <c r="I5832" s="48">
        <f>IF(D5832="","",MIN(D5832+F5832,G5832+H5832))</f>
        <v/>
      </c>
      <c r="J5832" s="48">
        <f>IF(D5832="","",MIN(D5832,MAX(0,I5832-F5832)))</f>
        <v/>
      </c>
      <c r="K5832" s="48">
        <f>IF(D5832="","",MAX(0,D5832+F5832-I5832))</f>
        <v/>
      </c>
      <c r="L5832" s="18">
        <f>IF(D5832="","",IF(D5832&lt;=0,"",1+COUNTIFS($D$5806:$D$5905,"&gt;0",$E$5806:$E$5905,"&gt;"&amp;E5832)))</f>
        <v/>
      </c>
      <c r="M5832" s="18">
        <f>IF(D5832="","",IF(AND(K5832&gt;0,L5832=1),"Yes","No"))</f>
        <v/>
      </c>
      <c r="N5832" s="48">
        <f>IF(D5832="","",N5732+F5832)</f>
        <v/>
      </c>
      <c r="O5832" s="47">
        <f>IF(D5832="","",IF(AND(K5832=0,K5732&gt;0),C5832,""))</f>
        <v/>
      </c>
    </row>
    <row r="5833">
      <c r="A5833" s="49">
        <f>IF(B5833="","",DATE(YEAR('Debt Inputs'!$E$2),MONTH('Debt Inputs'!$E$2)+58,1))</f>
        <v/>
      </c>
      <c r="B5833" s="23">
        <f>IF('Debt Inputs'!A33="","",'Debt Inputs'!A33)</f>
        <v/>
      </c>
      <c r="C5833" s="24">
        <f>IF(B5833="","",IFERROR(VLOOKUP(B5833,'Debt Inputs'!$A$6:$M$105,2,FALSE),""))</f>
        <v/>
      </c>
      <c r="D5833" s="50">
        <f>IF(B5833="","",K5733)</f>
        <v/>
      </c>
      <c r="E5833" s="26">
        <f>IF(B5833="","",IFERROR(VLOOKUP(B5833,'Debt Inputs'!$A$6:$M$105,5,FALSE),0))</f>
        <v/>
      </c>
      <c r="F5833" s="50">
        <f>IF(D5833="","",IFERROR(D5833*E5833/12,0))</f>
        <v/>
      </c>
      <c r="G5833" s="50">
        <f>IF(D5833="","",MIN(IFERROR(VLOOKUP(B5833,'Debt Inputs'!$A$6:$M$105,7,FALSE),0),D5833+F5833))</f>
        <v/>
      </c>
      <c r="H5833" s="50">
        <f>IF(D5833="","",IF(L5833=1,MAX(0,'Debt Inputs'!$B$2-SUM($G$5806:$G$5905)),0))</f>
        <v/>
      </c>
      <c r="I5833" s="50">
        <f>IF(D5833="","",MIN(D5833+F5833,G5833+H5833))</f>
        <v/>
      </c>
      <c r="J5833" s="50">
        <f>IF(D5833="","",MIN(D5833,MAX(0,I5833-F5833)))</f>
        <v/>
      </c>
      <c r="K5833" s="50">
        <f>IF(D5833="","",MAX(0,D5833+F5833-I5833))</f>
        <v/>
      </c>
      <c r="L5833" s="23">
        <f>IF(D5833="","",IF(D5833&lt;=0,"",1+COUNTIFS($D$5806:$D$5905,"&gt;0",$E$5806:$E$5905,"&gt;"&amp;E5833)))</f>
        <v/>
      </c>
      <c r="M5833" s="23">
        <f>IF(D5833="","",IF(AND(K5833&gt;0,L5833=1),"Yes","No"))</f>
        <v/>
      </c>
      <c r="N5833" s="50">
        <f>IF(D5833="","",N5733+F5833)</f>
        <v/>
      </c>
      <c r="O5833" s="49">
        <f>IF(D5833="","",IF(AND(K5833=0,K5733&gt;0),C5833,""))</f>
        <v/>
      </c>
    </row>
    <row r="5834">
      <c r="A5834" s="47">
        <f>IF(B5834="","",DATE(YEAR('Debt Inputs'!$E$2),MONTH('Debt Inputs'!$E$2)+58,1))</f>
        <v/>
      </c>
      <c r="B5834" s="18">
        <f>IF('Debt Inputs'!A34="","",'Debt Inputs'!A34)</f>
        <v/>
      </c>
      <c r="C5834" s="19">
        <f>IF(B5834="","",IFERROR(VLOOKUP(B5834,'Debt Inputs'!$A$6:$M$105,2,FALSE),""))</f>
        <v/>
      </c>
      <c r="D5834" s="48">
        <f>IF(B5834="","",K5734)</f>
        <v/>
      </c>
      <c r="E5834" s="21">
        <f>IF(B5834="","",IFERROR(VLOOKUP(B5834,'Debt Inputs'!$A$6:$M$105,5,FALSE),0))</f>
        <v/>
      </c>
      <c r="F5834" s="48">
        <f>IF(D5834="","",IFERROR(D5834*E5834/12,0))</f>
        <v/>
      </c>
      <c r="G5834" s="48">
        <f>IF(D5834="","",MIN(IFERROR(VLOOKUP(B5834,'Debt Inputs'!$A$6:$M$105,7,FALSE),0),D5834+F5834))</f>
        <v/>
      </c>
      <c r="H5834" s="48">
        <f>IF(D5834="","",IF(L5834=1,MAX(0,'Debt Inputs'!$B$2-SUM($G$5806:$G$5905)),0))</f>
        <v/>
      </c>
      <c r="I5834" s="48">
        <f>IF(D5834="","",MIN(D5834+F5834,G5834+H5834))</f>
        <v/>
      </c>
      <c r="J5834" s="48">
        <f>IF(D5834="","",MIN(D5834,MAX(0,I5834-F5834)))</f>
        <v/>
      </c>
      <c r="K5834" s="48">
        <f>IF(D5834="","",MAX(0,D5834+F5834-I5834))</f>
        <v/>
      </c>
      <c r="L5834" s="18">
        <f>IF(D5834="","",IF(D5834&lt;=0,"",1+COUNTIFS($D$5806:$D$5905,"&gt;0",$E$5806:$E$5905,"&gt;"&amp;E5834)))</f>
        <v/>
      </c>
      <c r="M5834" s="18">
        <f>IF(D5834="","",IF(AND(K5834&gt;0,L5834=1),"Yes","No"))</f>
        <v/>
      </c>
      <c r="N5834" s="48">
        <f>IF(D5834="","",N5734+F5834)</f>
        <v/>
      </c>
      <c r="O5834" s="47">
        <f>IF(D5834="","",IF(AND(K5834=0,K5734&gt;0),C5834,""))</f>
        <v/>
      </c>
    </row>
    <row r="5835">
      <c r="A5835" s="49">
        <f>IF(B5835="","",DATE(YEAR('Debt Inputs'!$E$2),MONTH('Debt Inputs'!$E$2)+58,1))</f>
        <v/>
      </c>
      <c r="B5835" s="23">
        <f>IF('Debt Inputs'!A35="","",'Debt Inputs'!A35)</f>
        <v/>
      </c>
      <c r="C5835" s="24">
        <f>IF(B5835="","",IFERROR(VLOOKUP(B5835,'Debt Inputs'!$A$6:$M$105,2,FALSE),""))</f>
        <v/>
      </c>
      <c r="D5835" s="50">
        <f>IF(B5835="","",K5735)</f>
        <v/>
      </c>
      <c r="E5835" s="26">
        <f>IF(B5835="","",IFERROR(VLOOKUP(B5835,'Debt Inputs'!$A$6:$M$105,5,FALSE),0))</f>
        <v/>
      </c>
      <c r="F5835" s="50">
        <f>IF(D5835="","",IFERROR(D5835*E5835/12,0))</f>
        <v/>
      </c>
      <c r="G5835" s="50">
        <f>IF(D5835="","",MIN(IFERROR(VLOOKUP(B5835,'Debt Inputs'!$A$6:$M$105,7,FALSE),0),D5835+F5835))</f>
        <v/>
      </c>
      <c r="H5835" s="50">
        <f>IF(D5835="","",IF(L5835=1,MAX(0,'Debt Inputs'!$B$2-SUM($G$5806:$G$5905)),0))</f>
        <v/>
      </c>
      <c r="I5835" s="50">
        <f>IF(D5835="","",MIN(D5835+F5835,G5835+H5835))</f>
        <v/>
      </c>
      <c r="J5835" s="50">
        <f>IF(D5835="","",MIN(D5835,MAX(0,I5835-F5835)))</f>
        <v/>
      </c>
      <c r="K5835" s="50">
        <f>IF(D5835="","",MAX(0,D5835+F5835-I5835))</f>
        <v/>
      </c>
      <c r="L5835" s="23">
        <f>IF(D5835="","",IF(D5835&lt;=0,"",1+COUNTIFS($D$5806:$D$5905,"&gt;0",$E$5806:$E$5905,"&gt;"&amp;E5835)))</f>
        <v/>
      </c>
      <c r="M5835" s="23">
        <f>IF(D5835="","",IF(AND(K5835&gt;0,L5835=1),"Yes","No"))</f>
        <v/>
      </c>
      <c r="N5835" s="50">
        <f>IF(D5835="","",N5735+F5835)</f>
        <v/>
      </c>
      <c r="O5835" s="49">
        <f>IF(D5835="","",IF(AND(K5835=0,K5735&gt;0),C5835,""))</f>
        <v/>
      </c>
    </row>
    <row r="5836">
      <c r="A5836" s="47">
        <f>IF(B5836="","",DATE(YEAR('Debt Inputs'!$E$2),MONTH('Debt Inputs'!$E$2)+58,1))</f>
        <v/>
      </c>
      <c r="B5836" s="18">
        <f>IF('Debt Inputs'!A36="","",'Debt Inputs'!A36)</f>
        <v/>
      </c>
      <c r="C5836" s="19">
        <f>IF(B5836="","",IFERROR(VLOOKUP(B5836,'Debt Inputs'!$A$6:$M$105,2,FALSE),""))</f>
        <v/>
      </c>
      <c r="D5836" s="48">
        <f>IF(B5836="","",K5736)</f>
        <v/>
      </c>
      <c r="E5836" s="21">
        <f>IF(B5836="","",IFERROR(VLOOKUP(B5836,'Debt Inputs'!$A$6:$M$105,5,FALSE),0))</f>
        <v/>
      </c>
      <c r="F5836" s="48">
        <f>IF(D5836="","",IFERROR(D5836*E5836/12,0))</f>
        <v/>
      </c>
      <c r="G5836" s="48">
        <f>IF(D5836="","",MIN(IFERROR(VLOOKUP(B5836,'Debt Inputs'!$A$6:$M$105,7,FALSE),0),D5836+F5836))</f>
        <v/>
      </c>
      <c r="H5836" s="48">
        <f>IF(D5836="","",IF(L5836=1,MAX(0,'Debt Inputs'!$B$2-SUM($G$5806:$G$5905)),0))</f>
        <v/>
      </c>
      <c r="I5836" s="48">
        <f>IF(D5836="","",MIN(D5836+F5836,G5836+H5836))</f>
        <v/>
      </c>
      <c r="J5836" s="48">
        <f>IF(D5836="","",MIN(D5836,MAX(0,I5836-F5836)))</f>
        <v/>
      </c>
      <c r="K5836" s="48">
        <f>IF(D5836="","",MAX(0,D5836+F5836-I5836))</f>
        <v/>
      </c>
      <c r="L5836" s="18">
        <f>IF(D5836="","",IF(D5836&lt;=0,"",1+COUNTIFS($D$5806:$D$5905,"&gt;0",$E$5806:$E$5905,"&gt;"&amp;E5836)))</f>
        <v/>
      </c>
      <c r="M5836" s="18">
        <f>IF(D5836="","",IF(AND(K5836&gt;0,L5836=1),"Yes","No"))</f>
        <v/>
      </c>
      <c r="N5836" s="48">
        <f>IF(D5836="","",N5736+F5836)</f>
        <v/>
      </c>
      <c r="O5836" s="47">
        <f>IF(D5836="","",IF(AND(K5836=0,K5736&gt;0),C5836,""))</f>
        <v/>
      </c>
    </row>
    <row r="5837">
      <c r="A5837" s="49">
        <f>IF(B5837="","",DATE(YEAR('Debt Inputs'!$E$2),MONTH('Debt Inputs'!$E$2)+58,1))</f>
        <v/>
      </c>
      <c r="B5837" s="23">
        <f>IF('Debt Inputs'!A37="","",'Debt Inputs'!A37)</f>
        <v/>
      </c>
      <c r="C5837" s="24">
        <f>IF(B5837="","",IFERROR(VLOOKUP(B5837,'Debt Inputs'!$A$6:$M$105,2,FALSE),""))</f>
        <v/>
      </c>
      <c r="D5837" s="50">
        <f>IF(B5837="","",K5737)</f>
        <v/>
      </c>
      <c r="E5837" s="26">
        <f>IF(B5837="","",IFERROR(VLOOKUP(B5837,'Debt Inputs'!$A$6:$M$105,5,FALSE),0))</f>
        <v/>
      </c>
      <c r="F5837" s="50">
        <f>IF(D5837="","",IFERROR(D5837*E5837/12,0))</f>
        <v/>
      </c>
      <c r="G5837" s="50">
        <f>IF(D5837="","",MIN(IFERROR(VLOOKUP(B5837,'Debt Inputs'!$A$6:$M$105,7,FALSE),0),D5837+F5837))</f>
        <v/>
      </c>
      <c r="H5837" s="50">
        <f>IF(D5837="","",IF(L5837=1,MAX(0,'Debt Inputs'!$B$2-SUM($G$5806:$G$5905)),0))</f>
        <v/>
      </c>
      <c r="I5837" s="50">
        <f>IF(D5837="","",MIN(D5837+F5837,G5837+H5837))</f>
        <v/>
      </c>
      <c r="J5837" s="50">
        <f>IF(D5837="","",MIN(D5837,MAX(0,I5837-F5837)))</f>
        <v/>
      </c>
      <c r="K5837" s="50">
        <f>IF(D5837="","",MAX(0,D5837+F5837-I5837))</f>
        <v/>
      </c>
      <c r="L5837" s="23">
        <f>IF(D5837="","",IF(D5837&lt;=0,"",1+COUNTIFS($D$5806:$D$5905,"&gt;0",$E$5806:$E$5905,"&gt;"&amp;E5837)))</f>
        <v/>
      </c>
      <c r="M5837" s="23">
        <f>IF(D5837="","",IF(AND(K5837&gt;0,L5837=1),"Yes","No"))</f>
        <v/>
      </c>
      <c r="N5837" s="50">
        <f>IF(D5837="","",N5737+F5837)</f>
        <v/>
      </c>
      <c r="O5837" s="49">
        <f>IF(D5837="","",IF(AND(K5837=0,K5737&gt;0),C5837,""))</f>
        <v/>
      </c>
    </row>
    <row r="5838">
      <c r="A5838" s="47">
        <f>IF(B5838="","",DATE(YEAR('Debt Inputs'!$E$2),MONTH('Debt Inputs'!$E$2)+58,1))</f>
        <v/>
      </c>
      <c r="B5838" s="18">
        <f>IF('Debt Inputs'!A38="","",'Debt Inputs'!A38)</f>
        <v/>
      </c>
      <c r="C5838" s="19">
        <f>IF(B5838="","",IFERROR(VLOOKUP(B5838,'Debt Inputs'!$A$6:$M$105,2,FALSE),""))</f>
        <v/>
      </c>
      <c r="D5838" s="48">
        <f>IF(B5838="","",K5738)</f>
        <v/>
      </c>
      <c r="E5838" s="21">
        <f>IF(B5838="","",IFERROR(VLOOKUP(B5838,'Debt Inputs'!$A$6:$M$105,5,FALSE),0))</f>
        <v/>
      </c>
      <c r="F5838" s="48">
        <f>IF(D5838="","",IFERROR(D5838*E5838/12,0))</f>
        <v/>
      </c>
      <c r="G5838" s="48">
        <f>IF(D5838="","",MIN(IFERROR(VLOOKUP(B5838,'Debt Inputs'!$A$6:$M$105,7,FALSE),0),D5838+F5838))</f>
        <v/>
      </c>
      <c r="H5838" s="48">
        <f>IF(D5838="","",IF(L5838=1,MAX(0,'Debt Inputs'!$B$2-SUM($G$5806:$G$5905)),0))</f>
        <v/>
      </c>
      <c r="I5838" s="48">
        <f>IF(D5838="","",MIN(D5838+F5838,G5838+H5838))</f>
        <v/>
      </c>
      <c r="J5838" s="48">
        <f>IF(D5838="","",MIN(D5838,MAX(0,I5838-F5838)))</f>
        <v/>
      </c>
      <c r="K5838" s="48">
        <f>IF(D5838="","",MAX(0,D5838+F5838-I5838))</f>
        <v/>
      </c>
      <c r="L5838" s="18">
        <f>IF(D5838="","",IF(D5838&lt;=0,"",1+COUNTIFS($D$5806:$D$5905,"&gt;0",$E$5806:$E$5905,"&gt;"&amp;E5838)))</f>
        <v/>
      </c>
      <c r="M5838" s="18">
        <f>IF(D5838="","",IF(AND(K5838&gt;0,L5838=1),"Yes","No"))</f>
        <v/>
      </c>
      <c r="N5838" s="48">
        <f>IF(D5838="","",N5738+F5838)</f>
        <v/>
      </c>
      <c r="O5838" s="47">
        <f>IF(D5838="","",IF(AND(K5838=0,K5738&gt;0),C5838,""))</f>
        <v/>
      </c>
    </row>
    <row r="5839">
      <c r="A5839" s="49">
        <f>IF(B5839="","",DATE(YEAR('Debt Inputs'!$E$2),MONTH('Debt Inputs'!$E$2)+58,1))</f>
        <v/>
      </c>
      <c r="B5839" s="23">
        <f>IF('Debt Inputs'!A39="","",'Debt Inputs'!A39)</f>
        <v/>
      </c>
      <c r="C5839" s="24">
        <f>IF(B5839="","",IFERROR(VLOOKUP(B5839,'Debt Inputs'!$A$6:$M$105,2,FALSE),""))</f>
        <v/>
      </c>
      <c r="D5839" s="50">
        <f>IF(B5839="","",K5739)</f>
        <v/>
      </c>
      <c r="E5839" s="26">
        <f>IF(B5839="","",IFERROR(VLOOKUP(B5839,'Debt Inputs'!$A$6:$M$105,5,FALSE),0))</f>
        <v/>
      </c>
      <c r="F5839" s="50">
        <f>IF(D5839="","",IFERROR(D5839*E5839/12,0))</f>
        <v/>
      </c>
      <c r="G5839" s="50">
        <f>IF(D5839="","",MIN(IFERROR(VLOOKUP(B5839,'Debt Inputs'!$A$6:$M$105,7,FALSE),0),D5839+F5839))</f>
        <v/>
      </c>
      <c r="H5839" s="50">
        <f>IF(D5839="","",IF(L5839=1,MAX(0,'Debt Inputs'!$B$2-SUM($G$5806:$G$5905)),0))</f>
        <v/>
      </c>
      <c r="I5839" s="50">
        <f>IF(D5839="","",MIN(D5839+F5839,G5839+H5839))</f>
        <v/>
      </c>
      <c r="J5839" s="50">
        <f>IF(D5839="","",MIN(D5839,MAX(0,I5839-F5839)))</f>
        <v/>
      </c>
      <c r="K5839" s="50">
        <f>IF(D5839="","",MAX(0,D5839+F5839-I5839))</f>
        <v/>
      </c>
      <c r="L5839" s="23">
        <f>IF(D5839="","",IF(D5839&lt;=0,"",1+COUNTIFS($D$5806:$D$5905,"&gt;0",$E$5806:$E$5905,"&gt;"&amp;E5839)))</f>
        <v/>
      </c>
      <c r="M5839" s="23">
        <f>IF(D5839="","",IF(AND(K5839&gt;0,L5839=1),"Yes","No"))</f>
        <v/>
      </c>
      <c r="N5839" s="50">
        <f>IF(D5839="","",N5739+F5839)</f>
        <v/>
      </c>
      <c r="O5839" s="49">
        <f>IF(D5839="","",IF(AND(K5839=0,K5739&gt;0),C5839,""))</f>
        <v/>
      </c>
    </row>
    <row r="5840">
      <c r="A5840" s="47">
        <f>IF(B5840="","",DATE(YEAR('Debt Inputs'!$E$2),MONTH('Debt Inputs'!$E$2)+58,1))</f>
        <v/>
      </c>
      <c r="B5840" s="18">
        <f>IF('Debt Inputs'!A40="","",'Debt Inputs'!A40)</f>
        <v/>
      </c>
      <c r="C5840" s="19">
        <f>IF(B5840="","",IFERROR(VLOOKUP(B5840,'Debt Inputs'!$A$6:$M$105,2,FALSE),""))</f>
        <v/>
      </c>
      <c r="D5840" s="48">
        <f>IF(B5840="","",K5740)</f>
        <v/>
      </c>
      <c r="E5840" s="21">
        <f>IF(B5840="","",IFERROR(VLOOKUP(B5840,'Debt Inputs'!$A$6:$M$105,5,FALSE),0))</f>
        <v/>
      </c>
      <c r="F5840" s="48">
        <f>IF(D5840="","",IFERROR(D5840*E5840/12,0))</f>
        <v/>
      </c>
      <c r="G5840" s="48">
        <f>IF(D5840="","",MIN(IFERROR(VLOOKUP(B5840,'Debt Inputs'!$A$6:$M$105,7,FALSE),0),D5840+F5840))</f>
        <v/>
      </c>
      <c r="H5840" s="48">
        <f>IF(D5840="","",IF(L5840=1,MAX(0,'Debt Inputs'!$B$2-SUM($G$5806:$G$5905)),0))</f>
        <v/>
      </c>
      <c r="I5840" s="48">
        <f>IF(D5840="","",MIN(D5840+F5840,G5840+H5840))</f>
        <v/>
      </c>
      <c r="J5840" s="48">
        <f>IF(D5840="","",MIN(D5840,MAX(0,I5840-F5840)))</f>
        <v/>
      </c>
      <c r="K5840" s="48">
        <f>IF(D5840="","",MAX(0,D5840+F5840-I5840))</f>
        <v/>
      </c>
      <c r="L5840" s="18">
        <f>IF(D5840="","",IF(D5840&lt;=0,"",1+COUNTIFS($D$5806:$D$5905,"&gt;0",$E$5806:$E$5905,"&gt;"&amp;E5840)))</f>
        <v/>
      </c>
      <c r="M5840" s="18">
        <f>IF(D5840="","",IF(AND(K5840&gt;0,L5840=1),"Yes","No"))</f>
        <v/>
      </c>
      <c r="N5840" s="48">
        <f>IF(D5840="","",N5740+F5840)</f>
        <v/>
      </c>
      <c r="O5840" s="47">
        <f>IF(D5840="","",IF(AND(K5840=0,K5740&gt;0),C5840,""))</f>
        <v/>
      </c>
    </row>
    <row r="5841">
      <c r="A5841" s="49">
        <f>IF(B5841="","",DATE(YEAR('Debt Inputs'!$E$2),MONTH('Debt Inputs'!$E$2)+58,1))</f>
        <v/>
      </c>
      <c r="B5841" s="23">
        <f>IF('Debt Inputs'!A41="","",'Debt Inputs'!A41)</f>
        <v/>
      </c>
      <c r="C5841" s="24">
        <f>IF(B5841="","",IFERROR(VLOOKUP(B5841,'Debt Inputs'!$A$6:$M$105,2,FALSE),""))</f>
        <v/>
      </c>
      <c r="D5841" s="50">
        <f>IF(B5841="","",K5741)</f>
        <v/>
      </c>
      <c r="E5841" s="26">
        <f>IF(B5841="","",IFERROR(VLOOKUP(B5841,'Debt Inputs'!$A$6:$M$105,5,FALSE),0))</f>
        <v/>
      </c>
      <c r="F5841" s="50">
        <f>IF(D5841="","",IFERROR(D5841*E5841/12,0))</f>
        <v/>
      </c>
      <c r="G5841" s="50">
        <f>IF(D5841="","",MIN(IFERROR(VLOOKUP(B5841,'Debt Inputs'!$A$6:$M$105,7,FALSE),0),D5841+F5841))</f>
        <v/>
      </c>
      <c r="H5841" s="50">
        <f>IF(D5841="","",IF(L5841=1,MAX(0,'Debt Inputs'!$B$2-SUM($G$5806:$G$5905)),0))</f>
        <v/>
      </c>
      <c r="I5841" s="50">
        <f>IF(D5841="","",MIN(D5841+F5841,G5841+H5841))</f>
        <v/>
      </c>
      <c r="J5841" s="50">
        <f>IF(D5841="","",MIN(D5841,MAX(0,I5841-F5841)))</f>
        <v/>
      </c>
      <c r="K5841" s="50">
        <f>IF(D5841="","",MAX(0,D5841+F5841-I5841))</f>
        <v/>
      </c>
      <c r="L5841" s="23">
        <f>IF(D5841="","",IF(D5841&lt;=0,"",1+COUNTIFS($D$5806:$D$5905,"&gt;0",$E$5806:$E$5905,"&gt;"&amp;E5841)))</f>
        <v/>
      </c>
      <c r="M5841" s="23">
        <f>IF(D5841="","",IF(AND(K5841&gt;0,L5841=1),"Yes","No"))</f>
        <v/>
      </c>
      <c r="N5841" s="50">
        <f>IF(D5841="","",N5741+F5841)</f>
        <v/>
      </c>
      <c r="O5841" s="49">
        <f>IF(D5841="","",IF(AND(K5841=0,K5741&gt;0),C5841,""))</f>
        <v/>
      </c>
    </row>
    <row r="5842">
      <c r="A5842" s="47">
        <f>IF(B5842="","",DATE(YEAR('Debt Inputs'!$E$2),MONTH('Debt Inputs'!$E$2)+58,1))</f>
        <v/>
      </c>
      <c r="B5842" s="18">
        <f>IF('Debt Inputs'!A42="","",'Debt Inputs'!A42)</f>
        <v/>
      </c>
      <c r="C5842" s="19">
        <f>IF(B5842="","",IFERROR(VLOOKUP(B5842,'Debt Inputs'!$A$6:$M$105,2,FALSE),""))</f>
        <v/>
      </c>
      <c r="D5842" s="48">
        <f>IF(B5842="","",K5742)</f>
        <v/>
      </c>
      <c r="E5842" s="21">
        <f>IF(B5842="","",IFERROR(VLOOKUP(B5842,'Debt Inputs'!$A$6:$M$105,5,FALSE),0))</f>
        <v/>
      </c>
      <c r="F5842" s="48">
        <f>IF(D5842="","",IFERROR(D5842*E5842/12,0))</f>
        <v/>
      </c>
      <c r="G5842" s="48">
        <f>IF(D5842="","",MIN(IFERROR(VLOOKUP(B5842,'Debt Inputs'!$A$6:$M$105,7,FALSE),0),D5842+F5842))</f>
        <v/>
      </c>
      <c r="H5842" s="48">
        <f>IF(D5842="","",IF(L5842=1,MAX(0,'Debt Inputs'!$B$2-SUM($G$5806:$G$5905)),0))</f>
        <v/>
      </c>
      <c r="I5842" s="48">
        <f>IF(D5842="","",MIN(D5842+F5842,G5842+H5842))</f>
        <v/>
      </c>
      <c r="J5842" s="48">
        <f>IF(D5842="","",MIN(D5842,MAX(0,I5842-F5842)))</f>
        <v/>
      </c>
      <c r="K5842" s="48">
        <f>IF(D5842="","",MAX(0,D5842+F5842-I5842))</f>
        <v/>
      </c>
      <c r="L5842" s="18">
        <f>IF(D5842="","",IF(D5842&lt;=0,"",1+COUNTIFS($D$5806:$D$5905,"&gt;0",$E$5806:$E$5905,"&gt;"&amp;E5842)))</f>
        <v/>
      </c>
      <c r="M5842" s="18">
        <f>IF(D5842="","",IF(AND(K5842&gt;0,L5842=1),"Yes","No"))</f>
        <v/>
      </c>
      <c r="N5842" s="48">
        <f>IF(D5842="","",N5742+F5842)</f>
        <v/>
      </c>
      <c r="O5842" s="47">
        <f>IF(D5842="","",IF(AND(K5842=0,K5742&gt;0),C5842,""))</f>
        <v/>
      </c>
    </row>
    <row r="5843">
      <c r="A5843" s="49">
        <f>IF(B5843="","",DATE(YEAR('Debt Inputs'!$E$2),MONTH('Debt Inputs'!$E$2)+58,1))</f>
        <v/>
      </c>
      <c r="B5843" s="23">
        <f>IF('Debt Inputs'!A43="","",'Debt Inputs'!A43)</f>
        <v/>
      </c>
      <c r="C5843" s="24">
        <f>IF(B5843="","",IFERROR(VLOOKUP(B5843,'Debt Inputs'!$A$6:$M$105,2,FALSE),""))</f>
        <v/>
      </c>
      <c r="D5843" s="50">
        <f>IF(B5843="","",K5743)</f>
        <v/>
      </c>
      <c r="E5843" s="26">
        <f>IF(B5843="","",IFERROR(VLOOKUP(B5843,'Debt Inputs'!$A$6:$M$105,5,FALSE),0))</f>
        <v/>
      </c>
      <c r="F5843" s="50">
        <f>IF(D5843="","",IFERROR(D5843*E5843/12,0))</f>
        <v/>
      </c>
      <c r="G5843" s="50">
        <f>IF(D5843="","",MIN(IFERROR(VLOOKUP(B5843,'Debt Inputs'!$A$6:$M$105,7,FALSE),0),D5843+F5843))</f>
        <v/>
      </c>
      <c r="H5843" s="50">
        <f>IF(D5843="","",IF(L5843=1,MAX(0,'Debt Inputs'!$B$2-SUM($G$5806:$G$5905)),0))</f>
        <v/>
      </c>
      <c r="I5843" s="50">
        <f>IF(D5843="","",MIN(D5843+F5843,G5843+H5843))</f>
        <v/>
      </c>
      <c r="J5843" s="50">
        <f>IF(D5843="","",MIN(D5843,MAX(0,I5843-F5843)))</f>
        <v/>
      </c>
      <c r="K5843" s="50">
        <f>IF(D5843="","",MAX(0,D5843+F5843-I5843))</f>
        <v/>
      </c>
      <c r="L5843" s="23">
        <f>IF(D5843="","",IF(D5843&lt;=0,"",1+COUNTIFS($D$5806:$D$5905,"&gt;0",$E$5806:$E$5905,"&gt;"&amp;E5843)))</f>
        <v/>
      </c>
      <c r="M5843" s="23">
        <f>IF(D5843="","",IF(AND(K5843&gt;0,L5843=1),"Yes","No"))</f>
        <v/>
      </c>
      <c r="N5843" s="50">
        <f>IF(D5843="","",N5743+F5843)</f>
        <v/>
      </c>
      <c r="O5843" s="49">
        <f>IF(D5843="","",IF(AND(K5843=0,K5743&gt;0),C5843,""))</f>
        <v/>
      </c>
    </row>
    <row r="5844">
      <c r="A5844" s="47">
        <f>IF(B5844="","",DATE(YEAR('Debt Inputs'!$E$2),MONTH('Debt Inputs'!$E$2)+58,1))</f>
        <v/>
      </c>
      <c r="B5844" s="18">
        <f>IF('Debt Inputs'!A44="","",'Debt Inputs'!A44)</f>
        <v/>
      </c>
      <c r="C5844" s="19">
        <f>IF(B5844="","",IFERROR(VLOOKUP(B5844,'Debt Inputs'!$A$6:$M$105,2,FALSE),""))</f>
        <v/>
      </c>
      <c r="D5844" s="48">
        <f>IF(B5844="","",K5744)</f>
        <v/>
      </c>
      <c r="E5844" s="21">
        <f>IF(B5844="","",IFERROR(VLOOKUP(B5844,'Debt Inputs'!$A$6:$M$105,5,FALSE),0))</f>
        <v/>
      </c>
      <c r="F5844" s="48">
        <f>IF(D5844="","",IFERROR(D5844*E5844/12,0))</f>
        <v/>
      </c>
      <c r="G5844" s="48">
        <f>IF(D5844="","",MIN(IFERROR(VLOOKUP(B5844,'Debt Inputs'!$A$6:$M$105,7,FALSE),0),D5844+F5844))</f>
        <v/>
      </c>
      <c r="H5844" s="48">
        <f>IF(D5844="","",IF(L5844=1,MAX(0,'Debt Inputs'!$B$2-SUM($G$5806:$G$5905)),0))</f>
        <v/>
      </c>
      <c r="I5844" s="48">
        <f>IF(D5844="","",MIN(D5844+F5844,G5844+H5844))</f>
        <v/>
      </c>
      <c r="J5844" s="48">
        <f>IF(D5844="","",MIN(D5844,MAX(0,I5844-F5844)))</f>
        <v/>
      </c>
      <c r="K5844" s="48">
        <f>IF(D5844="","",MAX(0,D5844+F5844-I5844))</f>
        <v/>
      </c>
      <c r="L5844" s="18">
        <f>IF(D5844="","",IF(D5844&lt;=0,"",1+COUNTIFS($D$5806:$D$5905,"&gt;0",$E$5806:$E$5905,"&gt;"&amp;E5844)))</f>
        <v/>
      </c>
      <c r="M5844" s="18">
        <f>IF(D5844="","",IF(AND(K5844&gt;0,L5844=1),"Yes","No"))</f>
        <v/>
      </c>
      <c r="N5844" s="48">
        <f>IF(D5844="","",N5744+F5844)</f>
        <v/>
      </c>
      <c r="O5844" s="47">
        <f>IF(D5844="","",IF(AND(K5844=0,K5744&gt;0),C5844,""))</f>
        <v/>
      </c>
    </row>
    <row r="5845">
      <c r="A5845" s="49">
        <f>IF(B5845="","",DATE(YEAR('Debt Inputs'!$E$2),MONTH('Debt Inputs'!$E$2)+58,1))</f>
        <v/>
      </c>
      <c r="B5845" s="23">
        <f>IF('Debt Inputs'!A45="","",'Debt Inputs'!A45)</f>
        <v/>
      </c>
      <c r="C5845" s="24">
        <f>IF(B5845="","",IFERROR(VLOOKUP(B5845,'Debt Inputs'!$A$6:$M$105,2,FALSE),""))</f>
        <v/>
      </c>
      <c r="D5845" s="50">
        <f>IF(B5845="","",K5745)</f>
        <v/>
      </c>
      <c r="E5845" s="26">
        <f>IF(B5845="","",IFERROR(VLOOKUP(B5845,'Debt Inputs'!$A$6:$M$105,5,FALSE),0))</f>
        <v/>
      </c>
      <c r="F5845" s="50">
        <f>IF(D5845="","",IFERROR(D5845*E5845/12,0))</f>
        <v/>
      </c>
      <c r="G5845" s="50">
        <f>IF(D5845="","",MIN(IFERROR(VLOOKUP(B5845,'Debt Inputs'!$A$6:$M$105,7,FALSE),0),D5845+F5845))</f>
        <v/>
      </c>
      <c r="H5845" s="50">
        <f>IF(D5845="","",IF(L5845=1,MAX(0,'Debt Inputs'!$B$2-SUM($G$5806:$G$5905)),0))</f>
        <v/>
      </c>
      <c r="I5845" s="50">
        <f>IF(D5845="","",MIN(D5845+F5845,G5845+H5845))</f>
        <v/>
      </c>
      <c r="J5845" s="50">
        <f>IF(D5845="","",MIN(D5845,MAX(0,I5845-F5845)))</f>
        <v/>
      </c>
      <c r="K5845" s="50">
        <f>IF(D5845="","",MAX(0,D5845+F5845-I5845))</f>
        <v/>
      </c>
      <c r="L5845" s="23">
        <f>IF(D5845="","",IF(D5845&lt;=0,"",1+COUNTIFS($D$5806:$D$5905,"&gt;0",$E$5806:$E$5905,"&gt;"&amp;E5845)))</f>
        <v/>
      </c>
      <c r="M5845" s="23">
        <f>IF(D5845="","",IF(AND(K5845&gt;0,L5845=1),"Yes","No"))</f>
        <v/>
      </c>
      <c r="N5845" s="50">
        <f>IF(D5845="","",N5745+F5845)</f>
        <v/>
      </c>
      <c r="O5845" s="49">
        <f>IF(D5845="","",IF(AND(K5845=0,K5745&gt;0),C5845,""))</f>
        <v/>
      </c>
    </row>
    <row r="5846">
      <c r="A5846" s="47">
        <f>IF(B5846="","",DATE(YEAR('Debt Inputs'!$E$2),MONTH('Debt Inputs'!$E$2)+58,1))</f>
        <v/>
      </c>
      <c r="B5846" s="18">
        <f>IF('Debt Inputs'!A46="","",'Debt Inputs'!A46)</f>
        <v/>
      </c>
      <c r="C5846" s="19">
        <f>IF(B5846="","",IFERROR(VLOOKUP(B5846,'Debt Inputs'!$A$6:$M$105,2,FALSE),""))</f>
        <v/>
      </c>
      <c r="D5846" s="48">
        <f>IF(B5846="","",K5746)</f>
        <v/>
      </c>
      <c r="E5846" s="21">
        <f>IF(B5846="","",IFERROR(VLOOKUP(B5846,'Debt Inputs'!$A$6:$M$105,5,FALSE),0))</f>
        <v/>
      </c>
      <c r="F5846" s="48">
        <f>IF(D5846="","",IFERROR(D5846*E5846/12,0))</f>
        <v/>
      </c>
      <c r="G5846" s="48">
        <f>IF(D5846="","",MIN(IFERROR(VLOOKUP(B5846,'Debt Inputs'!$A$6:$M$105,7,FALSE),0),D5846+F5846))</f>
        <v/>
      </c>
      <c r="H5846" s="48">
        <f>IF(D5846="","",IF(L5846=1,MAX(0,'Debt Inputs'!$B$2-SUM($G$5806:$G$5905)),0))</f>
        <v/>
      </c>
      <c r="I5846" s="48">
        <f>IF(D5846="","",MIN(D5846+F5846,G5846+H5846))</f>
        <v/>
      </c>
      <c r="J5846" s="48">
        <f>IF(D5846="","",MIN(D5846,MAX(0,I5846-F5846)))</f>
        <v/>
      </c>
      <c r="K5846" s="48">
        <f>IF(D5846="","",MAX(0,D5846+F5846-I5846))</f>
        <v/>
      </c>
      <c r="L5846" s="18">
        <f>IF(D5846="","",IF(D5846&lt;=0,"",1+COUNTIFS($D$5806:$D$5905,"&gt;0",$E$5806:$E$5905,"&gt;"&amp;E5846)))</f>
        <v/>
      </c>
      <c r="M5846" s="18">
        <f>IF(D5846="","",IF(AND(K5846&gt;0,L5846=1),"Yes","No"))</f>
        <v/>
      </c>
      <c r="N5846" s="48">
        <f>IF(D5846="","",N5746+F5846)</f>
        <v/>
      </c>
      <c r="O5846" s="47">
        <f>IF(D5846="","",IF(AND(K5846=0,K5746&gt;0),C5846,""))</f>
        <v/>
      </c>
    </row>
    <row r="5847">
      <c r="A5847" s="49">
        <f>IF(B5847="","",DATE(YEAR('Debt Inputs'!$E$2),MONTH('Debt Inputs'!$E$2)+58,1))</f>
        <v/>
      </c>
      <c r="B5847" s="23">
        <f>IF('Debt Inputs'!A47="","",'Debt Inputs'!A47)</f>
        <v/>
      </c>
      <c r="C5847" s="24">
        <f>IF(B5847="","",IFERROR(VLOOKUP(B5847,'Debt Inputs'!$A$6:$M$105,2,FALSE),""))</f>
        <v/>
      </c>
      <c r="D5847" s="50">
        <f>IF(B5847="","",K5747)</f>
        <v/>
      </c>
      <c r="E5847" s="26">
        <f>IF(B5847="","",IFERROR(VLOOKUP(B5847,'Debt Inputs'!$A$6:$M$105,5,FALSE),0))</f>
        <v/>
      </c>
      <c r="F5847" s="50">
        <f>IF(D5847="","",IFERROR(D5847*E5847/12,0))</f>
        <v/>
      </c>
      <c r="G5847" s="50">
        <f>IF(D5847="","",MIN(IFERROR(VLOOKUP(B5847,'Debt Inputs'!$A$6:$M$105,7,FALSE),0),D5847+F5847))</f>
        <v/>
      </c>
      <c r="H5847" s="50">
        <f>IF(D5847="","",IF(L5847=1,MAX(0,'Debt Inputs'!$B$2-SUM($G$5806:$G$5905)),0))</f>
        <v/>
      </c>
      <c r="I5847" s="50">
        <f>IF(D5847="","",MIN(D5847+F5847,G5847+H5847))</f>
        <v/>
      </c>
      <c r="J5847" s="50">
        <f>IF(D5847="","",MIN(D5847,MAX(0,I5847-F5847)))</f>
        <v/>
      </c>
      <c r="K5847" s="50">
        <f>IF(D5847="","",MAX(0,D5847+F5847-I5847))</f>
        <v/>
      </c>
      <c r="L5847" s="23">
        <f>IF(D5847="","",IF(D5847&lt;=0,"",1+COUNTIFS($D$5806:$D$5905,"&gt;0",$E$5806:$E$5905,"&gt;"&amp;E5847)))</f>
        <v/>
      </c>
      <c r="M5847" s="23">
        <f>IF(D5847="","",IF(AND(K5847&gt;0,L5847=1),"Yes","No"))</f>
        <v/>
      </c>
      <c r="N5847" s="50">
        <f>IF(D5847="","",N5747+F5847)</f>
        <v/>
      </c>
      <c r="O5847" s="49">
        <f>IF(D5847="","",IF(AND(K5847=0,K5747&gt;0),C5847,""))</f>
        <v/>
      </c>
    </row>
    <row r="5848">
      <c r="A5848" s="47">
        <f>IF(B5848="","",DATE(YEAR('Debt Inputs'!$E$2),MONTH('Debt Inputs'!$E$2)+58,1))</f>
        <v/>
      </c>
      <c r="B5848" s="18">
        <f>IF('Debt Inputs'!A48="","",'Debt Inputs'!A48)</f>
        <v/>
      </c>
      <c r="C5848" s="19">
        <f>IF(B5848="","",IFERROR(VLOOKUP(B5848,'Debt Inputs'!$A$6:$M$105,2,FALSE),""))</f>
        <v/>
      </c>
      <c r="D5848" s="48">
        <f>IF(B5848="","",K5748)</f>
        <v/>
      </c>
      <c r="E5848" s="21">
        <f>IF(B5848="","",IFERROR(VLOOKUP(B5848,'Debt Inputs'!$A$6:$M$105,5,FALSE),0))</f>
        <v/>
      </c>
      <c r="F5848" s="48">
        <f>IF(D5848="","",IFERROR(D5848*E5848/12,0))</f>
        <v/>
      </c>
      <c r="G5848" s="48">
        <f>IF(D5848="","",MIN(IFERROR(VLOOKUP(B5848,'Debt Inputs'!$A$6:$M$105,7,FALSE),0),D5848+F5848))</f>
        <v/>
      </c>
      <c r="H5848" s="48">
        <f>IF(D5848="","",IF(L5848=1,MAX(0,'Debt Inputs'!$B$2-SUM($G$5806:$G$5905)),0))</f>
        <v/>
      </c>
      <c r="I5848" s="48">
        <f>IF(D5848="","",MIN(D5848+F5848,G5848+H5848))</f>
        <v/>
      </c>
      <c r="J5848" s="48">
        <f>IF(D5848="","",MIN(D5848,MAX(0,I5848-F5848)))</f>
        <v/>
      </c>
      <c r="K5848" s="48">
        <f>IF(D5848="","",MAX(0,D5848+F5848-I5848))</f>
        <v/>
      </c>
      <c r="L5848" s="18">
        <f>IF(D5848="","",IF(D5848&lt;=0,"",1+COUNTIFS($D$5806:$D$5905,"&gt;0",$E$5806:$E$5905,"&gt;"&amp;E5848)))</f>
        <v/>
      </c>
      <c r="M5848" s="18">
        <f>IF(D5848="","",IF(AND(K5848&gt;0,L5848=1),"Yes","No"))</f>
        <v/>
      </c>
      <c r="N5848" s="48">
        <f>IF(D5848="","",N5748+F5848)</f>
        <v/>
      </c>
      <c r="O5848" s="47">
        <f>IF(D5848="","",IF(AND(K5848=0,K5748&gt;0),C5848,""))</f>
        <v/>
      </c>
    </row>
    <row r="5849">
      <c r="A5849" s="49">
        <f>IF(B5849="","",DATE(YEAR('Debt Inputs'!$E$2),MONTH('Debt Inputs'!$E$2)+58,1))</f>
        <v/>
      </c>
      <c r="B5849" s="23">
        <f>IF('Debt Inputs'!A49="","",'Debt Inputs'!A49)</f>
        <v/>
      </c>
      <c r="C5849" s="24">
        <f>IF(B5849="","",IFERROR(VLOOKUP(B5849,'Debt Inputs'!$A$6:$M$105,2,FALSE),""))</f>
        <v/>
      </c>
      <c r="D5849" s="50">
        <f>IF(B5849="","",K5749)</f>
        <v/>
      </c>
      <c r="E5849" s="26">
        <f>IF(B5849="","",IFERROR(VLOOKUP(B5849,'Debt Inputs'!$A$6:$M$105,5,FALSE),0))</f>
        <v/>
      </c>
      <c r="F5849" s="50">
        <f>IF(D5849="","",IFERROR(D5849*E5849/12,0))</f>
        <v/>
      </c>
      <c r="G5849" s="50">
        <f>IF(D5849="","",MIN(IFERROR(VLOOKUP(B5849,'Debt Inputs'!$A$6:$M$105,7,FALSE),0),D5849+F5849))</f>
        <v/>
      </c>
      <c r="H5849" s="50">
        <f>IF(D5849="","",IF(L5849=1,MAX(0,'Debt Inputs'!$B$2-SUM($G$5806:$G$5905)),0))</f>
        <v/>
      </c>
      <c r="I5849" s="50">
        <f>IF(D5849="","",MIN(D5849+F5849,G5849+H5849))</f>
        <v/>
      </c>
      <c r="J5849" s="50">
        <f>IF(D5849="","",MIN(D5849,MAX(0,I5849-F5849)))</f>
        <v/>
      </c>
      <c r="K5849" s="50">
        <f>IF(D5849="","",MAX(0,D5849+F5849-I5849))</f>
        <v/>
      </c>
      <c r="L5849" s="23">
        <f>IF(D5849="","",IF(D5849&lt;=0,"",1+COUNTIFS($D$5806:$D$5905,"&gt;0",$E$5806:$E$5905,"&gt;"&amp;E5849)))</f>
        <v/>
      </c>
      <c r="M5849" s="23">
        <f>IF(D5849="","",IF(AND(K5849&gt;0,L5849=1),"Yes","No"))</f>
        <v/>
      </c>
      <c r="N5849" s="50">
        <f>IF(D5849="","",N5749+F5849)</f>
        <v/>
      </c>
      <c r="O5849" s="49">
        <f>IF(D5849="","",IF(AND(K5849=0,K5749&gt;0),C5849,""))</f>
        <v/>
      </c>
    </row>
    <row r="5850">
      <c r="A5850" s="47">
        <f>IF(B5850="","",DATE(YEAR('Debt Inputs'!$E$2),MONTH('Debt Inputs'!$E$2)+58,1))</f>
        <v/>
      </c>
      <c r="B5850" s="18">
        <f>IF('Debt Inputs'!A50="","",'Debt Inputs'!A50)</f>
        <v/>
      </c>
      <c r="C5850" s="19">
        <f>IF(B5850="","",IFERROR(VLOOKUP(B5850,'Debt Inputs'!$A$6:$M$105,2,FALSE),""))</f>
        <v/>
      </c>
      <c r="D5850" s="48">
        <f>IF(B5850="","",K5750)</f>
        <v/>
      </c>
      <c r="E5850" s="21">
        <f>IF(B5850="","",IFERROR(VLOOKUP(B5850,'Debt Inputs'!$A$6:$M$105,5,FALSE),0))</f>
        <v/>
      </c>
      <c r="F5850" s="48">
        <f>IF(D5850="","",IFERROR(D5850*E5850/12,0))</f>
        <v/>
      </c>
      <c r="G5850" s="48">
        <f>IF(D5850="","",MIN(IFERROR(VLOOKUP(B5850,'Debt Inputs'!$A$6:$M$105,7,FALSE),0),D5850+F5850))</f>
        <v/>
      </c>
      <c r="H5850" s="48">
        <f>IF(D5850="","",IF(L5850=1,MAX(0,'Debt Inputs'!$B$2-SUM($G$5806:$G$5905)),0))</f>
        <v/>
      </c>
      <c r="I5850" s="48">
        <f>IF(D5850="","",MIN(D5850+F5850,G5850+H5850))</f>
        <v/>
      </c>
      <c r="J5850" s="48">
        <f>IF(D5850="","",MIN(D5850,MAX(0,I5850-F5850)))</f>
        <v/>
      </c>
      <c r="K5850" s="48">
        <f>IF(D5850="","",MAX(0,D5850+F5850-I5850))</f>
        <v/>
      </c>
      <c r="L5850" s="18">
        <f>IF(D5850="","",IF(D5850&lt;=0,"",1+COUNTIFS($D$5806:$D$5905,"&gt;0",$E$5806:$E$5905,"&gt;"&amp;E5850)))</f>
        <v/>
      </c>
      <c r="M5850" s="18">
        <f>IF(D5850="","",IF(AND(K5850&gt;0,L5850=1),"Yes","No"))</f>
        <v/>
      </c>
      <c r="N5850" s="48">
        <f>IF(D5850="","",N5750+F5850)</f>
        <v/>
      </c>
      <c r="O5850" s="47">
        <f>IF(D5850="","",IF(AND(K5850=0,K5750&gt;0),C5850,""))</f>
        <v/>
      </c>
    </row>
    <row r="5851">
      <c r="A5851" s="49">
        <f>IF(B5851="","",DATE(YEAR('Debt Inputs'!$E$2),MONTH('Debt Inputs'!$E$2)+58,1))</f>
        <v/>
      </c>
      <c r="B5851" s="23">
        <f>IF('Debt Inputs'!A51="","",'Debt Inputs'!A51)</f>
        <v/>
      </c>
      <c r="C5851" s="24">
        <f>IF(B5851="","",IFERROR(VLOOKUP(B5851,'Debt Inputs'!$A$6:$M$105,2,FALSE),""))</f>
        <v/>
      </c>
      <c r="D5851" s="50">
        <f>IF(B5851="","",K5751)</f>
        <v/>
      </c>
      <c r="E5851" s="26">
        <f>IF(B5851="","",IFERROR(VLOOKUP(B5851,'Debt Inputs'!$A$6:$M$105,5,FALSE),0))</f>
        <v/>
      </c>
      <c r="F5851" s="50">
        <f>IF(D5851="","",IFERROR(D5851*E5851/12,0))</f>
        <v/>
      </c>
      <c r="G5851" s="50">
        <f>IF(D5851="","",MIN(IFERROR(VLOOKUP(B5851,'Debt Inputs'!$A$6:$M$105,7,FALSE),0),D5851+F5851))</f>
        <v/>
      </c>
      <c r="H5851" s="50">
        <f>IF(D5851="","",IF(L5851=1,MAX(0,'Debt Inputs'!$B$2-SUM($G$5806:$G$5905)),0))</f>
        <v/>
      </c>
      <c r="I5851" s="50">
        <f>IF(D5851="","",MIN(D5851+F5851,G5851+H5851))</f>
        <v/>
      </c>
      <c r="J5851" s="50">
        <f>IF(D5851="","",MIN(D5851,MAX(0,I5851-F5851)))</f>
        <v/>
      </c>
      <c r="K5851" s="50">
        <f>IF(D5851="","",MAX(0,D5851+F5851-I5851))</f>
        <v/>
      </c>
      <c r="L5851" s="23">
        <f>IF(D5851="","",IF(D5851&lt;=0,"",1+COUNTIFS($D$5806:$D$5905,"&gt;0",$E$5806:$E$5905,"&gt;"&amp;E5851)))</f>
        <v/>
      </c>
      <c r="M5851" s="23">
        <f>IF(D5851="","",IF(AND(K5851&gt;0,L5851=1),"Yes","No"))</f>
        <v/>
      </c>
      <c r="N5851" s="50">
        <f>IF(D5851="","",N5751+F5851)</f>
        <v/>
      </c>
      <c r="O5851" s="49">
        <f>IF(D5851="","",IF(AND(K5851=0,K5751&gt;0),C5851,""))</f>
        <v/>
      </c>
    </row>
    <row r="5852">
      <c r="A5852" s="47">
        <f>IF(B5852="","",DATE(YEAR('Debt Inputs'!$E$2),MONTH('Debt Inputs'!$E$2)+58,1))</f>
        <v/>
      </c>
      <c r="B5852" s="18">
        <f>IF('Debt Inputs'!A52="","",'Debt Inputs'!A52)</f>
        <v/>
      </c>
      <c r="C5852" s="19">
        <f>IF(B5852="","",IFERROR(VLOOKUP(B5852,'Debt Inputs'!$A$6:$M$105,2,FALSE),""))</f>
        <v/>
      </c>
      <c r="D5852" s="48">
        <f>IF(B5852="","",K5752)</f>
        <v/>
      </c>
      <c r="E5852" s="21">
        <f>IF(B5852="","",IFERROR(VLOOKUP(B5852,'Debt Inputs'!$A$6:$M$105,5,FALSE),0))</f>
        <v/>
      </c>
      <c r="F5852" s="48">
        <f>IF(D5852="","",IFERROR(D5852*E5852/12,0))</f>
        <v/>
      </c>
      <c r="G5852" s="48">
        <f>IF(D5852="","",MIN(IFERROR(VLOOKUP(B5852,'Debt Inputs'!$A$6:$M$105,7,FALSE),0),D5852+F5852))</f>
        <v/>
      </c>
      <c r="H5852" s="48">
        <f>IF(D5852="","",IF(L5852=1,MAX(0,'Debt Inputs'!$B$2-SUM($G$5806:$G$5905)),0))</f>
        <v/>
      </c>
      <c r="I5852" s="48">
        <f>IF(D5852="","",MIN(D5852+F5852,G5852+H5852))</f>
        <v/>
      </c>
      <c r="J5852" s="48">
        <f>IF(D5852="","",MIN(D5852,MAX(0,I5852-F5852)))</f>
        <v/>
      </c>
      <c r="K5852" s="48">
        <f>IF(D5852="","",MAX(0,D5852+F5852-I5852))</f>
        <v/>
      </c>
      <c r="L5852" s="18">
        <f>IF(D5852="","",IF(D5852&lt;=0,"",1+COUNTIFS($D$5806:$D$5905,"&gt;0",$E$5806:$E$5905,"&gt;"&amp;E5852)))</f>
        <v/>
      </c>
      <c r="M5852" s="18">
        <f>IF(D5852="","",IF(AND(K5852&gt;0,L5852=1),"Yes","No"))</f>
        <v/>
      </c>
      <c r="N5852" s="48">
        <f>IF(D5852="","",N5752+F5852)</f>
        <v/>
      </c>
      <c r="O5852" s="47">
        <f>IF(D5852="","",IF(AND(K5852=0,K5752&gt;0),C5852,""))</f>
        <v/>
      </c>
    </row>
    <row r="5853">
      <c r="A5853" s="49">
        <f>IF(B5853="","",DATE(YEAR('Debt Inputs'!$E$2),MONTH('Debt Inputs'!$E$2)+58,1))</f>
        <v/>
      </c>
      <c r="B5853" s="23">
        <f>IF('Debt Inputs'!A53="","",'Debt Inputs'!A53)</f>
        <v/>
      </c>
      <c r="C5853" s="24">
        <f>IF(B5853="","",IFERROR(VLOOKUP(B5853,'Debt Inputs'!$A$6:$M$105,2,FALSE),""))</f>
        <v/>
      </c>
      <c r="D5853" s="50">
        <f>IF(B5853="","",K5753)</f>
        <v/>
      </c>
      <c r="E5853" s="26">
        <f>IF(B5853="","",IFERROR(VLOOKUP(B5853,'Debt Inputs'!$A$6:$M$105,5,FALSE),0))</f>
        <v/>
      </c>
      <c r="F5853" s="50">
        <f>IF(D5853="","",IFERROR(D5853*E5853/12,0))</f>
        <v/>
      </c>
      <c r="G5853" s="50">
        <f>IF(D5853="","",MIN(IFERROR(VLOOKUP(B5853,'Debt Inputs'!$A$6:$M$105,7,FALSE),0),D5853+F5853))</f>
        <v/>
      </c>
      <c r="H5853" s="50">
        <f>IF(D5853="","",IF(L5853=1,MAX(0,'Debt Inputs'!$B$2-SUM($G$5806:$G$5905)),0))</f>
        <v/>
      </c>
      <c r="I5853" s="50">
        <f>IF(D5853="","",MIN(D5853+F5853,G5853+H5853))</f>
        <v/>
      </c>
      <c r="J5853" s="50">
        <f>IF(D5853="","",MIN(D5853,MAX(0,I5853-F5853)))</f>
        <v/>
      </c>
      <c r="K5853" s="50">
        <f>IF(D5853="","",MAX(0,D5853+F5853-I5853))</f>
        <v/>
      </c>
      <c r="L5853" s="23">
        <f>IF(D5853="","",IF(D5853&lt;=0,"",1+COUNTIFS($D$5806:$D$5905,"&gt;0",$E$5806:$E$5905,"&gt;"&amp;E5853)))</f>
        <v/>
      </c>
      <c r="M5853" s="23">
        <f>IF(D5853="","",IF(AND(K5853&gt;0,L5853=1),"Yes","No"))</f>
        <v/>
      </c>
      <c r="N5853" s="50">
        <f>IF(D5853="","",N5753+F5853)</f>
        <v/>
      </c>
      <c r="O5853" s="49">
        <f>IF(D5853="","",IF(AND(K5853=0,K5753&gt;0),C5853,""))</f>
        <v/>
      </c>
    </row>
    <row r="5854">
      <c r="A5854" s="47">
        <f>IF(B5854="","",DATE(YEAR('Debt Inputs'!$E$2),MONTH('Debt Inputs'!$E$2)+58,1))</f>
        <v/>
      </c>
      <c r="B5854" s="18">
        <f>IF('Debt Inputs'!A54="","",'Debt Inputs'!A54)</f>
        <v/>
      </c>
      <c r="C5854" s="19">
        <f>IF(B5854="","",IFERROR(VLOOKUP(B5854,'Debt Inputs'!$A$6:$M$105,2,FALSE),""))</f>
        <v/>
      </c>
      <c r="D5854" s="48">
        <f>IF(B5854="","",K5754)</f>
        <v/>
      </c>
      <c r="E5854" s="21">
        <f>IF(B5854="","",IFERROR(VLOOKUP(B5854,'Debt Inputs'!$A$6:$M$105,5,FALSE),0))</f>
        <v/>
      </c>
      <c r="F5854" s="48">
        <f>IF(D5854="","",IFERROR(D5854*E5854/12,0))</f>
        <v/>
      </c>
      <c r="G5854" s="48">
        <f>IF(D5854="","",MIN(IFERROR(VLOOKUP(B5854,'Debt Inputs'!$A$6:$M$105,7,FALSE),0),D5854+F5854))</f>
        <v/>
      </c>
      <c r="H5854" s="48">
        <f>IF(D5854="","",IF(L5854=1,MAX(0,'Debt Inputs'!$B$2-SUM($G$5806:$G$5905)),0))</f>
        <v/>
      </c>
      <c r="I5854" s="48">
        <f>IF(D5854="","",MIN(D5854+F5854,G5854+H5854))</f>
        <v/>
      </c>
      <c r="J5854" s="48">
        <f>IF(D5854="","",MIN(D5854,MAX(0,I5854-F5854)))</f>
        <v/>
      </c>
      <c r="K5854" s="48">
        <f>IF(D5854="","",MAX(0,D5854+F5854-I5854))</f>
        <v/>
      </c>
      <c r="L5854" s="18">
        <f>IF(D5854="","",IF(D5854&lt;=0,"",1+COUNTIFS($D$5806:$D$5905,"&gt;0",$E$5806:$E$5905,"&gt;"&amp;E5854)))</f>
        <v/>
      </c>
      <c r="M5854" s="18">
        <f>IF(D5854="","",IF(AND(K5854&gt;0,L5854=1),"Yes","No"))</f>
        <v/>
      </c>
      <c r="N5854" s="48">
        <f>IF(D5854="","",N5754+F5854)</f>
        <v/>
      </c>
      <c r="O5854" s="47">
        <f>IF(D5854="","",IF(AND(K5854=0,K5754&gt;0),C5854,""))</f>
        <v/>
      </c>
    </row>
    <row r="5855">
      <c r="A5855" s="49">
        <f>IF(B5855="","",DATE(YEAR('Debt Inputs'!$E$2),MONTH('Debt Inputs'!$E$2)+58,1))</f>
        <v/>
      </c>
      <c r="B5855" s="23">
        <f>IF('Debt Inputs'!A55="","",'Debt Inputs'!A55)</f>
        <v/>
      </c>
      <c r="C5855" s="24">
        <f>IF(B5855="","",IFERROR(VLOOKUP(B5855,'Debt Inputs'!$A$6:$M$105,2,FALSE),""))</f>
        <v/>
      </c>
      <c r="D5855" s="50">
        <f>IF(B5855="","",K5755)</f>
        <v/>
      </c>
      <c r="E5855" s="26">
        <f>IF(B5855="","",IFERROR(VLOOKUP(B5855,'Debt Inputs'!$A$6:$M$105,5,FALSE),0))</f>
        <v/>
      </c>
      <c r="F5855" s="50">
        <f>IF(D5855="","",IFERROR(D5855*E5855/12,0))</f>
        <v/>
      </c>
      <c r="G5855" s="50">
        <f>IF(D5855="","",MIN(IFERROR(VLOOKUP(B5855,'Debt Inputs'!$A$6:$M$105,7,FALSE),0),D5855+F5855))</f>
        <v/>
      </c>
      <c r="H5855" s="50">
        <f>IF(D5855="","",IF(L5855=1,MAX(0,'Debt Inputs'!$B$2-SUM($G$5806:$G$5905)),0))</f>
        <v/>
      </c>
      <c r="I5855" s="50">
        <f>IF(D5855="","",MIN(D5855+F5855,G5855+H5855))</f>
        <v/>
      </c>
      <c r="J5855" s="50">
        <f>IF(D5855="","",MIN(D5855,MAX(0,I5855-F5855)))</f>
        <v/>
      </c>
      <c r="K5855" s="50">
        <f>IF(D5855="","",MAX(0,D5855+F5855-I5855))</f>
        <v/>
      </c>
      <c r="L5855" s="23">
        <f>IF(D5855="","",IF(D5855&lt;=0,"",1+COUNTIFS($D$5806:$D$5905,"&gt;0",$E$5806:$E$5905,"&gt;"&amp;E5855)))</f>
        <v/>
      </c>
      <c r="M5855" s="23">
        <f>IF(D5855="","",IF(AND(K5855&gt;0,L5855=1),"Yes","No"))</f>
        <v/>
      </c>
      <c r="N5855" s="50">
        <f>IF(D5855="","",N5755+F5855)</f>
        <v/>
      </c>
      <c r="O5855" s="49">
        <f>IF(D5855="","",IF(AND(K5855=0,K5755&gt;0),C5855,""))</f>
        <v/>
      </c>
    </row>
    <row r="5856">
      <c r="A5856" s="47">
        <f>IF(B5856="","",DATE(YEAR('Debt Inputs'!$E$2),MONTH('Debt Inputs'!$E$2)+58,1))</f>
        <v/>
      </c>
      <c r="B5856" s="18">
        <f>IF('Debt Inputs'!A56="","",'Debt Inputs'!A56)</f>
        <v/>
      </c>
      <c r="C5856" s="19">
        <f>IF(B5856="","",IFERROR(VLOOKUP(B5856,'Debt Inputs'!$A$6:$M$105,2,FALSE),""))</f>
        <v/>
      </c>
      <c r="D5856" s="48">
        <f>IF(B5856="","",K5756)</f>
        <v/>
      </c>
      <c r="E5856" s="21">
        <f>IF(B5856="","",IFERROR(VLOOKUP(B5856,'Debt Inputs'!$A$6:$M$105,5,FALSE),0))</f>
        <v/>
      </c>
      <c r="F5856" s="48">
        <f>IF(D5856="","",IFERROR(D5856*E5856/12,0))</f>
        <v/>
      </c>
      <c r="G5856" s="48">
        <f>IF(D5856="","",MIN(IFERROR(VLOOKUP(B5856,'Debt Inputs'!$A$6:$M$105,7,FALSE),0),D5856+F5856))</f>
        <v/>
      </c>
      <c r="H5856" s="48">
        <f>IF(D5856="","",IF(L5856=1,MAX(0,'Debt Inputs'!$B$2-SUM($G$5806:$G$5905)),0))</f>
        <v/>
      </c>
      <c r="I5856" s="48">
        <f>IF(D5856="","",MIN(D5856+F5856,G5856+H5856))</f>
        <v/>
      </c>
      <c r="J5856" s="48">
        <f>IF(D5856="","",MIN(D5856,MAX(0,I5856-F5856)))</f>
        <v/>
      </c>
      <c r="K5856" s="48">
        <f>IF(D5856="","",MAX(0,D5856+F5856-I5856))</f>
        <v/>
      </c>
      <c r="L5856" s="18">
        <f>IF(D5856="","",IF(D5856&lt;=0,"",1+COUNTIFS($D$5806:$D$5905,"&gt;0",$E$5806:$E$5905,"&gt;"&amp;E5856)))</f>
        <v/>
      </c>
      <c r="M5856" s="18">
        <f>IF(D5856="","",IF(AND(K5856&gt;0,L5856=1),"Yes","No"))</f>
        <v/>
      </c>
      <c r="N5856" s="48">
        <f>IF(D5856="","",N5756+F5856)</f>
        <v/>
      </c>
      <c r="O5856" s="47">
        <f>IF(D5856="","",IF(AND(K5856=0,K5756&gt;0),C5856,""))</f>
        <v/>
      </c>
    </row>
    <row r="5857">
      <c r="A5857" s="49">
        <f>IF(B5857="","",DATE(YEAR('Debt Inputs'!$E$2),MONTH('Debt Inputs'!$E$2)+58,1))</f>
        <v/>
      </c>
      <c r="B5857" s="23">
        <f>IF('Debt Inputs'!A57="","",'Debt Inputs'!A57)</f>
        <v/>
      </c>
      <c r="C5857" s="24">
        <f>IF(B5857="","",IFERROR(VLOOKUP(B5857,'Debt Inputs'!$A$6:$M$105,2,FALSE),""))</f>
        <v/>
      </c>
      <c r="D5857" s="50">
        <f>IF(B5857="","",K5757)</f>
        <v/>
      </c>
      <c r="E5857" s="26">
        <f>IF(B5857="","",IFERROR(VLOOKUP(B5857,'Debt Inputs'!$A$6:$M$105,5,FALSE),0))</f>
        <v/>
      </c>
      <c r="F5857" s="50">
        <f>IF(D5857="","",IFERROR(D5857*E5857/12,0))</f>
        <v/>
      </c>
      <c r="G5857" s="50">
        <f>IF(D5857="","",MIN(IFERROR(VLOOKUP(B5857,'Debt Inputs'!$A$6:$M$105,7,FALSE),0),D5857+F5857))</f>
        <v/>
      </c>
      <c r="H5857" s="50">
        <f>IF(D5857="","",IF(L5857=1,MAX(0,'Debt Inputs'!$B$2-SUM($G$5806:$G$5905)),0))</f>
        <v/>
      </c>
      <c r="I5857" s="50">
        <f>IF(D5857="","",MIN(D5857+F5857,G5857+H5857))</f>
        <v/>
      </c>
      <c r="J5857" s="50">
        <f>IF(D5857="","",MIN(D5857,MAX(0,I5857-F5857)))</f>
        <v/>
      </c>
      <c r="K5857" s="50">
        <f>IF(D5857="","",MAX(0,D5857+F5857-I5857))</f>
        <v/>
      </c>
      <c r="L5857" s="23">
        <f>IF(D5857="","",IF(D5857&lt;=0,"",1+COUNTIFS($D$5806:$D$5905,"&gt;0",$E$5806:$E$5905,"&gt;"&amp;E5857)))</f>
        <v/>
      </c>
      <c r="M5857" s="23">
        <f>IF(D5857="","",IF(AND(K5857&gt;0,L5857=1),"Yes","No"))</f>
        <v/>
      </c>
      <c r="N5857" s="50">
        <f>IF(D5857="","",N5757+F5857)</f>
        <v/>
      </c>
      <c r="O5857" s="49">
        <f>IF(D5857="","",IF(AND(K5857=0,K5757&gt;0),C5857,""))</f>
        <v/>
      </c>
    </row>
    <row r="5858">
      <c r="A5858" s="47">
        <f>IF(B5858="","",DATE(YEAR('Debt Inputs'!$E$2),MONTH('Debt Inputs'!$E$2)+58,1))</f>
        <v/>
      </c>
      <c r="B5858" s="18">
        <f>IF('Debt Inputs'!A58="","",'Debt Inputs'!A58)</f>
        <v/>
      </c>
      <c r="C5858" s="19">
        <f>IF(B5858="","",IFERROR(VLOOKUP(B5858,'Debt Inputs'!$A$6:$M$105,2,FALSE),""))</f>
        <v/>
      </c>
      <c r="D5858" s="48">
        <f>IF(B5858="","",K5758)</f>
        <v/>
      </c>
      <c r="E5858" s="21">
        <f>IF(B5858="","",IFERROR(VLOOKUP(B5858,'Debt Inputs'!$A$6:$M$105,5,FALSE),0))</f>
        <v/>
      </c>
      <c r="F5858" s="48">
        <f>IF(D5858="","",IFERROR(D5858*E5858/12,0))</f>
        <v/>
      </c>
      <c r="G5858" s="48">
        <f>IF(D5858="","",MIN(IFERROR(VLOOKUP(B5858,'Debt Inputs'!$A$6:$M$105,7,FALSE),0),D5858+F5858))</f>
        <v/>
      </c>
      <c r="H5858" s="48">
        <f>IF(D5858="","",IF(L5858=1,MAX(0,'Debt Inputs'!$B$2-SUM($G$5806:$G$5905)),0))</f>
        <v/>
      </c>
      <c r="I5858" s="48">
        <f>IF(D5858="","",MIN(D5858+F5858,G5858+H5858))</f>
        <v/>
      </c>
      <c r="J5858" s="48">
        <f>IF(D5858="","",MIN(D5858,MAX(0,I5858-F5858)))</f>
        <v/>
      </c>
      <c r="K5858" s="48">
        <f>IF(D5858="","",MAX(0,D5858+F5858-I5858))</f>
        <v/>
      </c>
      <c r="L5858" s="18">
        <f>IF(D5858="","",IF(D5858&lt;=0,"",1+COUNTIFS($D$5806:$D$5905,"&gt;0",$E$5806:$E$5905,"&gt;"&amp;E5858)))</f>
        <v/>
      </c>
      <c r="M5858" s="18">
        <f>IF(D5858="","",IF(AND(K5858&gt;0,L5858=1),"Yes","No"))</f>
        <v/>
      </c>
      <c r="N5858" s="48">
        <f>IF(D5858="","",N5758+F5858)</f>
        <v/>
      </c>
      <c r="O5858" s="47">
        <f>IF(D5858="","",IF(AND(K5858=0,K5758&gt;0),C5858,""))</f>
        <v/>
      </c>
    </row>
    <row r="5859">
      <c r="A5859" s="49">
        <f>IF(B5859="","",DATE(YEAR('Debt Inputs'!$E$2),MONTH('Debt Inputs'!$E$2)+58,1))</f>
        <v/>
      </c>
      <c r="B5859" s="23">
        <f>IF('Debt Inputs'!A59="","",'Debt Inputs'!A59)</f>
        <v/>
      </c>
      <c r="C5859" s="24">
        <f>IF(B5859="","",IFERROR(VLOOKUP(B5859,'Debt Inputs'!$A$6:$M$105,2,FALSE),""))</f>
        <v/>
      </c>
      <c r="D5859" s="50">
        <f>IF(B5859="","",K5759)</f>
        <v/>
      </c>
      <c r="E5859" s="26">
        <f>IF(B5859="","",IFERROR(VLOOKUP(B5859,'Debt Inputs'!$A$6:$M$105,5,FALSE),0))</f>
        <v/>
      </c>
      <c r="F5859" s="50">
        <f>IF(D5859="","",IFERROR(D5859*E5859/12,0))</f>
        <v/>
      </c>
      <c r="G5859" s="50">
        <f>IF(D5859="","",MIN(IFERROR(VLOOKUP(B5859,'Debt Inputs'!$A$6:$M$105,7,FALSE),0),D5859+F5859))</f>
        <v/>
      </c>
      <c r="H5859" s="50">
        <f>IF(D5859="","",IF(L5859=1,MAX(0,'Debt Inputs'!$B$2-SUM($G$5806:$G$5905)),0))</f>
        <v/>
      </c>
      <c r="I5859" s="50">
        <f>IF(D5859="","",MIN(D5859+F5859,G5859+H5859))</f>
        <v/>
      </c>
      <c r="J5859" s="50">
        <f>IF(D5859="","",MIN(D5859,MAX(0,I5859-F5859)))</f>
        <v/>
      </c>
      <c r="K5859" s="50">
        <f>IF(D5859="","",MAX(0,D5859+F5859-I5859))</f>
        <v/>
      </c>
      <c r="L5859" s="23">
        <f>IF(D5859="","",IF(D5859&lt;=0,"",1+COUNTIFS($D$5806:$D$5905,"&gt;0",$E$5806:$E$5905,"&gt;"&amp;E5859)))</f>
        <v/>
      </c>
      <c r="M5859" s="23">
        <f>IF(D5859="","",IF(AND(K5859&gt;0,L5859=1),"Yes","No"))</f>
        <v/>
      </c>
      <c r="N5859" s="50">
        <f>IF(D5859="","",N5759+F5859)</f>
        <v/>
      </c>
      <c r="O5859" s="49">
        <f>IF(D5859="","",IF(AND(K5859=0,K5759&gt;0),C5859,""))</f>
        <v/>
      </c>
    </row>
    <row r="5860">
      <c r="A5860" s="47">
        <f>IF(B5860="","",DATE(YEAR('Debt Inputs'!$E$2),MONTH('Debt Inputs'!$E$2)+58,1))</f>
        <v/>
      </c>
      <c r="B5860" s="18">
        <f>IF('Debt Inputs'!A60="","",'Debt Inputs'!A60)</f>
        <v/>
      </c>
      <c r="C5860" s="19">
        <f>IF(B5860="","",IFERROR(VLOOKUP(B5860,'Debt Inputs'!$A$6:$M$105,2,FALSE),""))</f>
        <v/>
      </c>
      <c r="D5860" s="48">
        <f>IF(B5860="","",K5760)</f>
        <v/>
      </c>
      <c r="E5860" s="21">
        <f>IF(B5860="","",IFERROR(VLOOKUP(B5860,'Debt Inputs'!$A$6:$M$105,5,FALSE),0))</f>
        <v/>
      </c>
      <c r="F5860" s="48">
        <f>IF(D5860="","",IFERROR(D5860*E5860/12,0))</f>
        <v/>
      </c>
      <c r="G5860" s="48">
        <f>IF(D5860="","",MIN(IFERROR(VLOOKUP(B5860,'Debt Inputs'!$A$6:$M$105,7,FALSE),0),D5860+F5860))</f>
        <v/>
      </c>
      <c r="H5860" s="48">
        <f>IF(D5860="","",IF(L5860=1,MAX(0,'Debt Inputs'!$B$2-SUM($G$5806:$G$5905)),0))</f>
        <v/>
      </c>
      <c r="I5860" s="48">
        <f>IF(D5860="","",MIN(D5860+F5860,G5860+H5860))</f>
        <v/>
      </c>
      <c r="J5860" s="48">
        <f>IF(D5860="","",MIN(D5860,MAX(0,I5860-F5860)))</f>
        <v/>
      </c>
      <c r="K5860" s="48">
        <f>IF(D5860="","",MAX(0,D5860+F5860-I5860))</f>
        <v/>
      </c>
      <c r="L5860" s="18">
        <f>IF(D5860="","",IF(D5860&lt;=0,"",1+COUNTIFS($D$5806:$D$5905,"&gt;0",$E$5806:$E$5905,"&gt;"&amp;E5860)))</f>
        <v/>
      </c>
      <c r="M5860" s="18">
        <f>IF(D5860="","",IF(AND(K5860&gt;0,L5860=1),"Yes","No"))</f>
        <v/>
      </c>
      <c r="N5860" s="48">
        <f>IF(D5860="","",N5760+F5860)</f>
        <v/>
      </c>
      <c r="O5860" s="47">
        <f>IF(D5860="","",IF(AND(K5860=0,K5760&gt;0),C5860,""))</f>
        <v/>
      </c>
    </row>
    <row r="5861">
      <c r="A5861" s="49">
        <f>IF(B5861="","",DATE(YEAR('Debt Inputs'!$E$2),MONTH('Debt Inputs'!$E$2)+58,1))</f>
        <v/>
      </c>
      <c r="B5861" s="23">
        <f>IF('Debt Inputs'!A61="","",'Debt Inputs'!A61)</f>
        <v/>
      </c>
      <c r="C5861" s="24">
        <f>IF(B5861="","",IFERROR(VLOOKUP(B5861,'Debt Inputs'!$A$6:$M$105,2,FALSE),""))</f>
        <v/>
      </c>
      <c r="D5861" s="50">
        <f>IF(B5861="","",K5761)</f>
        <v/>
      </c>
      <c r="E5861" s="26">
        <f>IF(B5861="","",IFERROR(VLOOKUP(B5861,'Debt Inputs'!$A$6:$M$105,5,FALSE),0))</f>
        <v/>
      </c>
      <c r="F5861" s="50">
        <f>IF(D5861="","",IFERROR(D5861*E5861/12,0))</f>
        <v/>
      </c>
      <c r="G5861" s="50">
        <f>IF(D5861="","",MIN(IFERROR(VLOOKUP(B5861,'Debt Inputs'!$A$6:$M$105,7,FALSE),0),D5861+F5861))</f>
        <v/>
      </c>
      <c r="H5861" s="50">
        <f>IF(D5861="","",IF(L5861=1,MAX(0,'Debt Inputs'!$B$2-SUM($G$5806:$G$5905)),0))</f>
        <v/>
      </c>
      <c r="I5861" s="50">
        <f>IF(D5861="","",MIN(D5861+F5861,G5861+H5861))</f>
        <v/>
      </c>
      <c r="J5861" s="50">
        <f>IF(D5861="","",MIN(D5861,MAX(0,I5861-F5861)))</f>
        <v/>
      </c>
      <c r="K5861" s="50">
        <f>IF(D5861="","",MAX(0,D5861+F5861-I5861))</f>
        <v/>
      </c>
      <c r="L5861" s="23">
        <f>IF(D5861="","",IF(D5861&lt;=0,"",1+COUNTIFS($D$5806:$D$5905,"&gt;0",$E$5806:$E$5905,"&gt;"&amp;E5861)))</f>
        <v/>
      </c>
      <c r="M5861" s="23">
        <f>IF(D5861="","",IF(AND(K5861&gt;0,L5861=1),"Yes","No"))</f>
        <v/>
      </c>
      <c r="N5861" s="50">
        <f>IF(D5861="","",N5761+F5861)</f>
        <v/>
      </c>
      <c r="O5861" s="49">
        <f>IF(D5861="","",IF(AND(K5861=0,K5761&gt;0),C5861,""))</f>
        <v/>
      </c>
    </row>
    <row r="5862">
      <c r="A5862" s="47">
        <f>IF(B5862="","",DATE(YEAR('Debt Inputs'!$E$2),MONTH('Debt Inputs'!$E$2)+58,1))</f>
        <v/>
      </c>
      <c r="B5862" s="18">
        <f>IF('Debt Inputs'!A62="","",'Debt Inputs'!A62)</f>
        <v/>
      </c>
      <c r="C5862" s="19">
        <f>IF(B5862="","",IFERROR(VLOOKUP(B5862,'Debt Inputs'!$A$6:$M$105,2,FALSE),""))</f>
        <v/>
      </c>
      <c r="D5862" s="48">
        <f>IF(B5862="","",K5762)</f>
        <v/>
      </c>
      <c r="E5862" s="21">
        <f>IF(B5862="","",IFERROR(VLOOKUP(B5862,'Debt Inputs'!$A$6:$M$105,5,FALSE),0))</f>
        <v/>
      </c>
      <c r="F5862" s="48">
        <f>IF(D5862="","",IFERROR(D5862*E5862/12,0))</f>
        <v/>
      </c>
      <c r="G5862" s="48">
        <f>IF(D5862="","",MIN(IFERROR(VLOOKUP(B5862,'Debt Inputs'!$A$6:$M$105,7,FALSE),0),D5862+F5862))</f>
        <v/>
      </c>
      <c r="H5862" s="48">
        <f>IF(D5862="","",IF(L5862=1,MAX(0,'Debt Inputs'!$B$2-SUM($G$5806:$G$5905)),0))</f>
        <v/>
      </c>
      <c r="I5862" s="48">
        <f>IF(D5862="","",MIN(D5862+F5862,G5862+H5862))</f>
        <v/>
      </c>
      <c r="J5862" s="48">
        <f>IF(D5862="","",MIN(D5862,MAX(0,I5862-F5862)))</f>
        <v/>
      </c>
      <c r="K5862" s="48">
        <f>IF(D5862="","",MAX(0,D5862+F5862-I5862))</f>
        <v/>
      </c>
      <c r="L5862" s="18">
        <f>IF(D5862="","",IF(D5862&lt;=0,"",1+COUNTIFS($D$5806:$D$5905,"&gt;0",$E$5806:$E$5905,"&gt;"&amp;E5862)))</f>
        <v/>
      </c>
      <c r="M5862" s="18">
        <f>IF(D5862="","",IF(AND(K5862&gt;0,L5862=1),"Yes","No"))</f>
        <v/>
      </c>
      <c r="N5862" s="48">
        <f>IF(D5862="","",N5762+F5862)</f>
        <v/>
      </c>
      <c r="O5862" s="47">
        <f>IF(D5862="","",IF(AND(K5862=0,K5762&gt;0),C5862,""))</f>
        <v/>
      </c>
    </row>
    <row r="5863">
      <c r="A5863" s="49">
        <f>IF(B5863="","",DATE(YEAR('Debt Inputs'!$E$2),MONTH('Debt Inputs'!$E$2)+58,1))</f>
        <v/>
      </c>
      <c r="B5863" s="23">
        <f>IF('Debt Inputs'!A63="","",'Debt Inputs'!A63)</f>
        <v/>
      </c>
      <c r="C5863" s="24">
        <f>IF(B5863="","",IFERROR(VLOOKUP(B5863,'Debt Inputs'!$A$6:$M$105,2,FALSE),""))</f>
        <v/>
      </c>
      <c r="D5863" s="50">
        <f>IF(B5863="","",K5763)</f>
        <v/>
      </c>
      <c r="E5863" s="26">
        <f>IF(B5863="","",IFERROR(VLOOKUP(B5863,'Debt Inputs'!$A$6:$M$105,5,FALSE),0))</f>
        <v/>
      </c>
      <c r="F5863" s="50">
        <f>IF(D5863="","",IFERROR(D5863*E5863/12,0))</f>
        <v/>
      </c>
      <c r="G5863" s="50">
        <f>IF(D5863="","",MIN(IFERROR(VLOOKUP(B5863,'Debt Inputs'!$A$6:$M$105,7,FALSE),0),D5863+F5863))</f>
        <v/>
      </c>
      <c r="H5863" s="50">
        <f>IF(D5863="","",IF(L5863=1,MAX(0,'Debt Inputs'!$B$2-SUM($G$5806:$G$5905)),0))</f>
        <v/>
      </c>
      <c r="I5863" s="50">
        <f>IF(D5863="","",MIN(D5863+F5863,G5863+H5863))</f>
        <v/>
      </c>
      <c r="J5863" s="50">
        <f>IF(D5863="","",MIN(D5863,MAX(0,I5863-F5863)))</f>
        <v/>
      </c>
      <c r="K5863" s="50">
        <f>IF(D5863="","",MAX(0,D5863+F5863-I5863))</f>
        <v/>
      </c>
      <c r="L5863" s="23">
        <f>IF(D5863="","",IF(D5863&lt;=0,"",1+COUNTIFS($D$5806:$D$5905,"&gt;0",$E$5806:$E$5905,"&gt;"&amp;E5863)))</f>
        <v/>
      </c>
      <c r="M5863" s="23">
        <f>IF(D5863="","",IF(AND(K5863&gt;0,L5863=1),"Yes","No"))</f>
        <v/>
      </c>
      <c r="N5863" s="50">
        <f>IF(D5863="","",N5763+F5863)</f>
        <v/>
      </c>
      <c r="O5863" s="49">
        <f>IF(D5863="","",IF(AND(K5863=0,K5763&gt;0),C5863,""))</f>
        <v/>
      </c>
    </row>
    <row r="5864">
      <c r="A5864" s="47">
        <f>IF(B5864="","",DATE(YEAR('Debt Inputs'!$E$2),MONTH('Debt Inputs'!$E$2)+58,1))</f>
        <v/>
      </c>
      <c r="B5864" s="18">
        <f>IF('Debt Inputs'!A64="","",'Debt Inputs'!A64)</f>
        <v/>
      </c>
      <c r="C5864" s="19">
        <f>IF(B5864="","",IFERROR(VLOOKUP(B5864,'Debt Inputs'!$A$6:$M$105,2,FALSE),""))</f>
        <v/>
      </c>
      <c r="D5864" s="48">
        <f>IF(B5864="","",K5764)</f>
        <v/>
      </c>
      <c r="E5864" s="21">
        <f>IF(B5864="","",IFERROR(VLOOKUP(B5864,'Debt Inputs'!$A$6:$M$105,5,FALSE),0))</f>
        <v/>
      </c>
      <c r="F5864" s="48">
        <f>IF(D5864="","",IFERROR(D5864*E5864/12,0))</f>
        <v/>
      </c>
      <c r="G5864" s="48">
        <f>IF(D5864="","",MIN(IFERROR(VLOOKUP(B5864,'Debt Inputs'!$A$6:$M$105,7,FALSE),0),D5864+F5864))</f>
        <v/>
      </c>
      <c r="H5864" s="48">
        <f>IF(D5864="","",IF(L5864=1,MAX(0,'Debt Inputs'!$B$2-SUM($G$5806:$G$5905)),0))</f>
        <v/>
      </c>
      <c r="I5864" s="48">
        <f>IF(D5864="","",MIN(D5864+F5864,G5864+H5864))</f>
        <v/>
      </c>
      <c r="J5864" s="48">
        <f>IF(D5864="","",MIN(D5864,MAX(0,I5864-F5864)))</f>
        <v/>
      </c>
      <c r="K5864" s="48">
        <f>IF(D5864="","",MAX(0,D5864+F5864-I5864))</f>
        <v/>
      </c>
      <c r="L5864" s="18">
        <f>IF(D5864="","",IF(D5864&lt;=0,"",1+COUNTIFS($D$5806:$D$5905,"&gt;0",$E$5806:$E$5905,"&gt;"&amp;E5864)))</f>
        <v/>
      </c>
      <c r="M5864" s="18">
        <f>IF(D5864="","",IF(AND(K5864&gt;0,L5864=1),"Yes","No"))</f>
        <v/>
      </c>
      <c r="N5864" s="48">
        <f>IF(D5864="","",N5764+F5864)</f>
        <v/>
      </c>
      <c r="O5864" s="47">
        <f>IF(D5864="","",IF(AND(K5864=0,K5764&gt;0),C5864,""))</f>
        <v/>
      </c>
    </row>
    <row r="5865">
      <c r="A5865" s="49">
        <f>IF(B5865="","",DATE(YEAR('Debt Inputs'!$E$2),MONTH('Debt Inputs'!$E$2)+58,1))</f>
        <v/>
      </c>
      <c r="B5865" s="23">
        <f>IF('Debt Inputs'!A65="","",'Debt Inputs'!A65)</f>
        <v/>
      </c>
      <c r="C5865" s="24">
        <f>IF(B5865="","",IFERROR(VLOOKUP(B5865,'Debt Inputs'!$A$6:$M$105,2,FALSE),""))</f>
        <v/>
      </c>
      <c r="D5865" s="50">
        <f>IF(B5865="","",K5765)</f>
        <v/>
      </c>
      <c r="E5865" s="26">
        <f>IF(B5865="","",IFERROR(VLOOKUP(B5865,'Debt Inputs'!$A$6:$M$105,5,FALSE),0))</f>
        <v/>
      </c>
      <c r="F5865" s="50">
        <f>IF(D5865="","",IFERROR(D5865*E5865/12,0))</f>
        <v/>
      </c>
      <c r="G5865" s="50">
        <f>IF(D5865="","",MIN(IFERROR(VLOOKUP(B5865,'Debt Inputs'!$A$6:$M$105,7,FALSE),0),D5865+F5865))</f>
        <v/>
      </c>
      <c r="H5865" s="50">
        <f>IF(D5865="","",IF(L5865=1,MAX(0,'Debt Inputs'!$B$2-SUM($G$5806:$G$5905)),0))</f>
        <v/>
      </c>
      <c r="I5865" s="50">
        <f>IF(D5865="","",MIN(D5865+F5865,G5865+H5865))</f>
        <v/>
      </c>
      <c r="J5865" s="50">
        <f>IF(D5865="","",MIN(D5865,MAX(0,I5865-F5865)))</f>
        <v/>
      </c>
      <c r="K5865" s="50">
        <f>IF(D5865="","",MAX(0,D5865+F5865-I5865))</f>
        <v/>
      </c>
      <c r="L5865" s="23">
        <f>IF(D5865="","",IF(D5865&lt;=0,"",1+COUNTIFS($D$5806:$D$5905,"&gt;0",$E$5806:$E$5905,"&gt;"&amp;E5865)))</f>
        <v/>
      </c>
      <c r="M5865" s="23">
        <f>IF(D5865="","",IF(AND(K5865&gt;0,L5865=1),"Yes","No"))</f>
        <v/>
      </c>
      <c r="N5865" s="50">
        <f>IF(D5865="","",N5765+F5865)</f>
        <v/>
      </c>
      <c r="O5865" s="49">
        <f>IF(D5865="","",IF(AND(K5865=0,K5765&gt;0),C5865,""))</f>
        <v/>
      </c>
    </row>
    <row r="5866">
      <c r="A5866" s="47">
        <f>IF(B5866="","",DATE(YEAR('Debt Inputs'!$E$2),MONTH('Debt Inputs'!$E$2)+58,1))</f>
        <v/>
      </c>
      <c r="B5866" s="18">
        <f>IF('Debt Inputs'!A66="","",'Debt Inputs'!A66)</f>
        <v/>
      </c>
      <c r="C5866" s="19">
        <f>IF(B5866="","",IFERROR(VLOOKUP(B5866,'Debt Inputs'!$A$6:$M$105,2,FALSE),""))</f>
        <v/>
      </c>
      <c r="D5866" s="48">
        <f>IF(B5866="","",K5766)</f>
        <v/>
      </c>
      <c r="E5866" s="21">
        <f>IF(B5866="","",IFERROR(VLOOKUP(B5866,'Debt Inputs'!$A$6:$M$105,5,FALSE),0))</f>
        <v/>
      </c>
      <c r="F5866" s="48">
        <f>IF(D5866="","",IFERROR(D5866*E5866/12,0))</f>
        <v/>
      </c>
      <c r="G5866" s="48">
        <f>IF(D5866="","",MIN(IFERROR(VLOOKUP(B5866,'Debt Inputs'!$A$6:$M$105,7,FALSE),0),D5866+F5866))</f>
        <v/>
      </c>
      <c r="H5866" s="48">
        <f>IF(D5866="","",IF(L5866=1,MAX(0,'Debt Inputs'!$B$2-SUM($G$5806:$G$5905)),0))</f>
        <v/>
      </c>
      <c r="I5866" s="48">
        <f>IF(D5866="","",MIN(D5866+F5866,G5866+H5866))</f>
        <v/>
      </c>
      <c r="J5866" s="48">
        <f>IF(D5866="","",MIN(D5866,MAX(0,I5866-F5866)))</f>
        <v/>
      </c>
      <c r="K5866" s="48">
        <f>IF(D5866="","",MAX(0,D5866+F5866-I5866))</f>
        <v/>
      </c>
      <c r="L5866" s="18">
        <f>IF(D5866="","",IF(D5866&lt;=0,"",1+COUNTIFS($D$5806:$D$5905,"&gt;0",$E$5806:$E$5905,"&gt;"&amp;E5866)))</f>
        <v/>
      </c>
      <c r="M5866" s="18">
        <f>IF(D5866="","",IF(AND(K5866&gt;0,L5866=1),"Yes","No"))</f>
        <v/>
      </c>
      <c r="N5866" s="48">
        <f>IF(D5866="","",N5766+F5866)</f>
        <v/>
      </c>
      <c r="O5866" s="47">
        <f>IF(D5866="","",IF(AND(K5866=0,K5766&gt;0),C5866,""))</f>
        <v/>
      </c>
    </row>
    <row r="5867">
      <c r="A5867" s="49">
        <f>IF(B5867="","",DATE(YEAR('Debt Inputs'!$E$2),MONTH('Debt Inputs'!$E$2)+58,1))</f>
        <v/>
      </c>
      <c r="B5867" s="23">
        <f>IF('Debt Inputs'!A67="","",'Debt Inputs'!A67)</f>
        <v/>
      </c>
      <c r="C5867" s="24">
        <f>IF(B5867="","",IFERROR(VLOOKUP(B5867,'Debt Inputs'!$A$6:$M$105,2,FALSE),""))</f>
        <v/>
      </c>
      <c r="D5867" s="50">
        <f>IF(B5867="","",K5767)</f>
        <v/>
      </c>
      <c r="E5867" s="26">
        <f>IF(B5867="","",IFERROR(VLOOKUP(B5867,'Debt Inputs'!$A$6:$M$105,5,FALSE),0))</f>
        <v/>
      </c>
      <c r="F5867" s="50">
        <f>IF(D5867="","",IFERROR(D5867*E5867/12,0))</f>
        <v/>
      </c>
      <c r="G5867" s="50">
        <f>IF(D5867="","",MIN(IFERROR(VLOOKUP(B5867,'Debt Inputs'!$A$6:$M$105,7,FALSE),0),D5867+F5867))</f>
        <v/>
      </c>
      <c r="H5867" s="50">
        <f>IF(D5867="","",IF(L5867=1,MAX(0,'Debt Inputs'!$B$2-SUM($G$5806:$G$5905)),0))</f>
        <v/>
      </c>
      <c r="I5867" s="50">
        <f>IF(D5867="","",MIN(D5867+F5867,G5867+H5867))</f>
        <v/>
      </c>
      <c r="J5867" s="50">
        <f>IF(D5867="","",MIN(D5867,MAX(0,I5867-F5867)))</f>
        <v/>
      </c>
      <c r="K5867" s="50">
        <f>IF(D5867="","",MAX(0,D5867+F5867-I5867))</f>
        <v/>
      </c>
      <c r="L5867" s="23">
        <f>IF(D5867="","",IF(D5867&lt;=0,"",1+COUNTIFS($D$5806:$D$5905,"&gt;0",$E$5806:$E$5905,"&gt;"&amp;E5867)))</f>
        <v/>
      </c>
      <c r="M5867" s="23">
        <f>IF(D5867="","",IF(AND(K5867&gt;0,L5867=1),"Yes","No"))</f>
        <v/>
      </c>
      <c r="N5867" s="50">
        <f>IF(D5867="","",N5767+F5867)</f>
        <v/>
      </c>
      <c r="O5867" s="49">
        <f>IF(D5867="","",IF(AND(K5867=0,K5767&gt;0),C5867,""))</f>
        <v/>
      </c>
    </row>
    <row r="5868">
      <c r="A5868" s="47">
        <f>IF(B5868="","",DATE(YEAR('Debt Inputs'!$E$2),MONTH('Debt Inputs'!$E$2)+58,1))</f>
        <v/>
      </c>
      <c r="B5868" s="18">
        <f>IF('Debt Inputs'!A68="","",'Debt Inputs'!A68)</f>
        <v/>
      </c>
      <c r="C5868" s="19">
        <f>IF(B5868="","",IFERROR(VLOOKUP(B5868,'Debt Inputs'!$A$6:$M$105,2,FALSE),""))</f>
        <v/>
      </c>
      <c r="D5868" s="48">
        <f>IF(B5868="","",K5768)</f>
        <v/>
      </c>
      <c r="E5868" s="21">
        <f>IF(B5868="","",IFERROR(VLOOKUP(B5868,'Debt Inputs'!$A$6:$M$105,5,FALSE),0))</f>
        <v/>
      </c>
      <c r="F5868" s="48">
        <f>IF(D5868="","",IFERROR(D5868*E5868/12,0))</f>
        <v/>
      </c>
      <c r="G5868" s="48">
        <f>IF(D5868="","",MIN(IFERROR(VLOOKUP(B5868,'Debt Inputs'!$A$6:$M$105,7,FALSE),0),D5868+F5868))</f>
        <v/>
      </c>
      <c r="H5868" s="48">
        <f>IF(D5868="","",IF(L5868=1,MAX(0,'Debt Inputs'!$B$2-SUM($G$5806:$G$5905)),0))</f>
        <v/>
      </c>
      <c r="I5868" s="48">
        <f>IF(D5868="","",MIN(D5868+F5868,G5868+H5868))</f>
        <v/>
      </c>
      <c r="J5868" s="48">
        <f>IF(D5868="","",MIN(D5868,MAX(0,I5868-F5868)))</f>
        <v/>
      </c>
      <c r="K5868" s="48">
        <f>IF(D5868="","",MAX(0,D5868+F5868-I5868))</f>
        <v/>
      </c>
      <c r="L5868" s="18">
        <f>IF(D5868="","",IF(D5868&lt;=0,"",1+COUNTIFS($D$5806:$D$5905,"&gt;0",$E$5806:$E$5905,"&gt;"&amp;E5868)))</f>
        <v/>
      </c>
      <c r="M5868" s="18">
        <f>IF(D5868="","",IF(AND(K5868&gt;0,L5868=1),"Yes","No"))</f>
        <v/>
      </c>
      <c r="N5868" s="48">
        <f>IF(D5868="","",N5768+F5868)</f>
        <v/>
      </c>
      <c r="O5868" s="47">
        <f>IF(D5868="","",IF(AND(K5868=0,K5768&gt;0),C5868,""))</f>
        <v/>
      </c>
    </row>
    <row r="5869">
      <c r="A5869" s="49">
        <f>IF(B5869="","",DATE(YEAR('Debt Inputs'!$E$2),MONTH('Debt Inputs'!$E$2)+58,1))</f>
        <v/>
      </c>
      <c r="B5869" s="23">
        <f>IF('Debt Inputs'!A69="","",'Debt Inputs'!A69)</f>
        <v/>
      </c>
      <c r="C5869" s="24">
        <f>IF(B5869="","",IFERROR(VLOOKUP(B5869,'Debt Inputs'!$A$6:$M$105,2,FALSE),""))</f>
        <v/>
      </c>
      <c r="D5869" s="50">
        <f>IF(B5869="","",K5769)</f>
        <v/>
      </c>
      <c r="E5869" s="26">
        <f>IF(B5869="","",IFERROR(VLOOKUP(B5869,'Debt Inputs'!$A$6:$M$105,5,FALSE),0))</f>
        <v/>
      </c>
      <c r="F5869" s="50">
        <f>IF(D5869="","",IFERROR(D5869*E5869/12,0))</f>
        <v/>
      </c>
      <c r="G5869" s="50">
        <f>IF(D5869="","",MIN(IFERROR(VLOOKUP(B5869,'Debt Inputs'!$A$6:$M$105,7,FALSE),0),D5869+F5869))</f>
        <v/>
      </c>
      <c r="H5869" s="50">
        <f>IF(D5869="","",IF(L5869=1,MAX(0,'Debt Inputs'!$B$2-SUM($G$5806:$G$5905)),0))</f>
        <v/>
      </c>
      <c r="I5869" s="50">
        <f>IF(D5869="","",MIN(D5869+F5869,G5869+H5869))</f>
        <v/>
      </c>
      <c r="J5869" s="50">
        <f>IF(D5869="","",MIN(D5869,MAX(0,I5869-F5869)))</f>
        <v/>
      </c>
      <c r="K5869" s="50">
        <f>IF(D5869="","",MAX(0,D5869+F5869-I5869))</f>
        <v/>
      </c>
      <c r="L5869" s="23">
        <f>IF(D5869="","",IF(D5869&lt;=0,"",1+COUNTIFS($D$5806:$D$5905,"&gt;0",$E$5806:$E$5905,"&gt;"&amp;E5869)))</f>
        <v/>
      </c>
      <c r="M5869" s="23">
        <f>IF(D5869="","",IF(AND(K5869&gt;0,L5869=1),"Yes","No"))</f>
        <v/>
      </c>
      <c r="N5869" s="50">
        <f>IF(D5869="","",N5769+F5869)</f>
        <v/>
      </c>
      <c r="O5869" s="49">
        <f>IF(D5869="","",IF(AND(K5869=0,K5769&gt;0),C5869,""))</f>
        <v/>
      </c>
    </row>
    <row r="5870">
      <c r="A5870" s="47">
        <f>IF(B5870="","",DATE(YEAR('Debt Inputs'!$E$2),MONTH('Debt Inputs'!$E$2)+58,1))</f>
        <v/>
      </c>
      <c r="B5870" s="18">
        <f>IF('Debt Inputs'!A70="","",'Debt Inputs'!A70)</f>
        <v/>
      </c>
      <c r="C5870" s="19">
        <f>IF(B5870="","",IFERROR(VLOOKUP(B5870,'Debt Inputs'!$A$6:$M$105,2,FALSE),""))</f>
        <v/>
      </c>
      <c r="D5870" s="48">
        <f>IF(B5870="","",K5770)</f>
        <v/>
      </c>
      <c r="E5870" s="21">
        <f>IF(B5870="","",IFERROR(VLOOKUP(B5870,'Debt Inputs'!$A$6:$M$105,5,FALSE),0))</f>
        <v/>
      </c>
      <c r="F5870" s="48">
        <f>IF(D5870="","",IFERROR(D5870*E5870/12,0))</f>
        <v/>
      </c>
      <c r="G5870" s="48">
        <f>IF(D5870="","",MIN(IFERROR(VLOOKUP(B5870,'Debt Inputs'!$A$6:$M$105,7,FALSE),0),D5870+F5870))</f>
        <v/>
      </c>
      <c r="H5870" s="48">
        <f>IF(D5870="","",IF(L5870=1,MAX(0,'Debt Inputs'!$B$2-SUM($G$5806:$G$5905)),0))</f>
        <v/>
      </c>
      <c r="I5870" s="48">
        <f>IF(D5870="","",MIN(D5870+F5870,G5870+H5870))</f>
        <v/>
      </c>
      <c r="J5870" s="48">
        <f>IF(D5870="","",MIN(D5870,MAX(0,I5870-F5870)))</f>
        <v/>
      </c>
      <c r="K5870" s="48">
        <f>IF(D5870="","",MAX(0,D5870+F5870-I5870))</f>
        <v/>
      </c>
      <c r="L5870" s="18">
        <f>IF(D5870="","",IF(D5870&lt;=0,"",1+COUNTIFS($D$5806:$D$5905,"&gt;0",$E$5806:$E$5905,"&gt;"&amp;E5870)))</f>
        <v/>
      </c>
      <c r="M5870" s="18">
        <f>IF(D5870="","",IF(AND(K5870&gt;0,L5870=1),"Yes","No"))</f>
        <v/>
      </c>
      <c r="N5870" s="48">
        <f>IF(D5870="","",N5770+F5870)</f>
        <v/>
      </c>
      <c r="O5870" s="47">
        <f>IF(D5870="","",IF(AND(K5870=0,K5770&gt;0),C5870,""))</f>
        <v/>
      </c>
    </row>
    <row r="5871">
      <c r="A5871" s="49">
        <f>IF(B5871="","",DATE(YEAR('Debt Inputs'!$E$2),MONTH('Debt Inputs'!$E$2)+58,1))</f>
        <v/>
      </c>
      <c r="B5871" s="23">
        <f>IF('Debt Inputs'!A71="","",'Debt Inputs'!A71)</f>
        <v/>
      </c>
      <c r="C5871" s="24">
        <f>IF(B5871="","",IFERROR(VLOOKUP(B5871,'Debt Inputs'!$A$6:$M$105,2,FALSE),""))</f>
        <v/>
      </c>
      <c r="D5871" s="50">
        <f>IF(B5871="","",K5771)</f>
        <v/>
      </c>
      <c r="E5871" s="26">
        <f>IF(B5871="","",IFERROR(VLOOKUP(B5871,'Debt Inputs'!$A$6:$M$105,5,FALSE),0))</f>
        <v/>
      </c>
      <c r="F5871" s="50">
        <f>IF(D5871="","",IFERROR(D5871*E5871/12,0))</f>
        <v/>
      </c>
      <c r="G5871" s="50">
        <f>IF(D5871="","",MIN(IFERROR(VLOOKUP(B5871,'Debt Inputs'!$A$6:$M$105,7,FALSE),0),D5871+F5871))</f>
        <v/>
      </c>
      <c r="H5871" s="50">
        <f>IF(D5871="","",IF(L5871=1,MAX(0,'Debt Inputs'!$B$2-SUM($G$5806:$G$5905)),0))</f>
        <v/>
      </c>
      <c r="I5871" s="50">
        <f>IF(D5871="","",MIN(D5871+F5871,G5871+H5871))</f>
        <v/>
      </c>
      <c r="J5871" s="50">
        <f>IF(D5871="","",MIN(D5871,MAX(0,I5871-F5871)))</f>
        <v/>
      </c>
      <c r="K5871" s="50">
        <f>IF(D5871="","",MAX(0,D5871+F5871-I5871))</f>
        <v/>
      </c>
      <c r="L5871" s="23">
        <f>IF(D5871="","",IF(D5871&lt;=0,"",1+COUNTIFS($D$5806:$D$5905,"&gt;0",$E$5806:$E$5905,"&gt;"&amp;E5871)))</f>
        <v/>
      </c>
      <c r="M5871" s="23">
        <f>IF(D5871="","",IF(AND(K5871&gt;0,L5871=1),"Yes","No"))</f>
        <v/>
      </c>
      <c r="N5871" s="50">
        <f>IF(D5871="","",N5771+F5871)</f>
        <v/>
      </c>
      <c r="O5871" s="49">
        <f>IF(D5871="","",IF(AND(K5871=0,K5771&gt;0),C5871,""))</f>
        <v/>
      </c>
    </row>
    <row r="5872">
      <c r="A5872" s="47">
        <f>IF(B5872="","",DATE(YEAR('Debt Inputs'!$E$2),MONTH('Debt Inputs'!$E$2)+58,1))</f>
        <v/>
      </c>
      <c r="B5872" s="18">
        <f>IF('Debt Inputs'!A72="","",'Debt Inputs'!A72)</f>
        <v/>
      </c>
      <c r="C5872" s="19">
        <f>IF(B5872="","",IFERROR(VLOOKUP(B5872,'Debt Inputs'!$A$6:$M$105,2,FALSE),""))</f>
        <v/>
      </c>
      <c r="D5872" s="48">
        <f>IF(B5872="","",K5772)</f>
        <v/>
      </c>
      <c r="E5872" s="21">
        <f>IF(B5872="","",IFERROR(VLOOKUP(B5872,'Debt Inputs'!$A$6:$M$105,5,FALSE),0))</f>
        <v/>
      </c>
      <c r="F5872" s="48">
        <f>IF(D5872="","",IFERROR(D5872*E5872/12,0))</f>
        <v/>
      </c>
      <c r="G5872" s="48">
        <f>IF(D5872="","",MIN(IFERROR(VLOOKUP(B5872,'Debt Inputs'!$A$6:$M$105,7,FALSE),0),D5872+F5872))</f>
        <v/>
      </c>
      <c r="H5872" s="48">
        <f>IF(D5872="","",IF(L5872=1,MAX(0,'Debt Inputs'!$B$2-SUM($G$5806:$G$5905)),0))</f>
        <v/>
      </c>
      <c r="I5872" s="48">
        <f>IF(D5872="","",MIN(D5872+F5872,G5872+H5872))</f>
        <v/>
      </c>
      <c r="J5872" s="48">
        <f>IF(D5872="","",MIN(D5872,MAX(0,I5872-F5872)))</f>
        <v/>
      </c>
      <c r="K5872" s="48">
        <f>IF(D5872="","",MAX(0,D5872+F5872-I5872))</f>
        <v/>
      </c>
      <c r="L5872" s="18">
        <f>IF(D5872="","",IF(D5872&lt;=0,"",1+COUNTIFS($D$5806:$D$5905,"&gt;0",$E$5806:$E$5905,"&gt;"&amp;E5872)))</f>
        <v/>
      </c>
      <c r="M5872" s="18">
        <f>IF(D5872="","",IF(AND(K5872&gt;0,L5872=1),"Yes","No"))</f>
        <v/>
      </c>
      <c r="N5872" s="48">
        <f>IF(D5872="","",N5772+F5872)</f>
        <v/>
      </c>
      <c r="O5872" s="47">
        <f>IF(D5872="","",IF(AND(K5872=0,K5772&gt;0),C5872,""))</f>
        <v/>
      </c>
    </row>
    <row r="5873">
      <c r="A5873" s="49">
        <f>IF(B5873="","",DATE(YEAR('Debt Inputs'!$E$2),MONTH('Debt Inputs'!$E$2)+58,1))</f>
        <v/>
      </c>
      <c r="B5873" s="23">
        <f>IF('Debt Inputs'!A73="","",'Debt Inputs'!A73)</f>
        <v/>
      </c>
      <c r="C5873" s="24">
        <f>IF(B5873="","",IFERROR(VLOOKUP(B5873,'Debt Inputs'!$A$6:$M$105,2,FALSE),""))</f>
        <v/>
      </c>
      <c r="D5873" s="50">
        <f>IF(B5873="","",K5773)</f>
        <v/>
      </c>
      <c r="E5873" s="26">
        <f>IF(B5873="","",IFERROR(VLOOKUP(B5873,'Debt Inputs'!$A$6:$M$105,5,FALSE),0))</f>
        <v/>
      </c>
      <c r="F5873" s="50">
        <f>IF(D5873="","",IFERROR(D5873*E5873/12,0))</f>
        <v/>
      </c>
      <c r="G5873" s="50">
        <f>IF(D5873="","",MIN(IFERROR(VLOOKUP(B5873,'Debt Inputs'!$A$6:$M$105,7,FALSE),0),D5873+F5873))</f>
        <v/>
      </c>
      <c r="H5873" s="50">
        <f>IF(D5873="","",IF(L5873=1,MAX(0,'Debt Inputs'!$B$2-SUM($G$5806:$G$5905)),0))</f>
        <v/>
      </c>
      <c r="I5873" s="50">
        <f>IF(D5873="","",MIN(D5873+F5873,G5873+H5873))</f>
        <v/>
      </c>
      <c r="J5873" s="50">
        <f>IF(D5873="","",MIN(D5873,MAX(0,I5873-F5873)))</f>
        <v/>
      </c>
      <c r="K5873" s="50">
        <f>IF(D5873="","",MAX(0,D5873+F5873-I5873))</f>
        <v/>
      </c>
      <c r="L5873" s="23">
        <f>IF(D5873="","",IF(D5873&lt;=0,"",1+COUNTIFS($D$5806:$D$5905,"&gt;0",$E$5806:$E$5905,"&gt;"&amp;E5873)))</f>
        <v/>
      </c>
      <c r="M5873" s="23">
        <f>IF(D5873="","",IF(AND(K5873&gt;0,L5873=1),"Yes","No"))</f>
        <v/>
      </c>
      <c r="N5873" s="50">
        <f>IF(D5873="","",N5773+F5873)</f>
        <v/>
      </c>
      <c r="O5873" s="49">
        <f>IF(D5873="","",IF(AND(K5873=0,K5773&gt;0),C5873,""))</f>
        <v/>
      </c>
    </row>
    <row r="5874">
      <c r="A5874" s="47">
        <f>IF(B5874="","",DATE(YEAR('Debt Inputs'!$E$2),MONTH('Debt Inputs'!$E$2)+58,1))</f>
        <v/>
      </c>
      <c r="B5874" s="18">
        <f>IF('Debt Inputs'!A74="","",'Debt Inputs'!A74)</f>
        <v/>
      </c>
      <c r="C5874" s="19">
        <f>IF(B5874="","",IFERROR(VLOOKUP(B5874,'Debt Inputs'!$A$6:$M$105,2,FALSE),""))</f>
        <v/>
      </c>
      <c r="D5874" s="48">
        <f>IF(B5874="","",K5774)</f>
        <v/>
      </c>
      <c r="E5874" s="21">
        <f>IF(B5874="","",IFERROR(VLOOKUP(B5874,'Debt Inputs'!$A$6:$M$105,5,FALSE),0))</f>
        <v/>
      </c>
      <c r="F5874" s="48">
        <f>IF(D5874="","",IFERROR(D5874*E5874/12,0))</f>
        <v/>
      </c>
      <c r="G5874" s="48">
        <f>IF(D5874="","",MIN(IFERROR(VLOOKUP(B5874,'Debt Inputs'!$A$6:$M$105,7,FALSE),0),D5874+F5874))</f>
        <v/>
      </c>
      <c r="H5874" s="48">
        <f>IF(D5874="","",IF(L5874=1,MAX(0,'Debt Inputs'!$B$2-SUM($G$5806:$G$5905)),0))</f>
        <v/>
      </c>
      <c r="I5874" s="48">
        <f>IF(D5874="","",MIN(D5874+F5874,G5874+H5874))</f>
        <v/>
      </c>
      <c r="J5874" s="48">
        <f>IF(D5874="","",MIN(D5874,MAX(0,I5874-F5874)))</f>
        <v/>
      </c>
      <c r="K5874" s="48">
        <f>IF(D5874="","",MAX(0,D5874+F5874-I5874))</f>
        <v/>
      </c>
      <c r="L5874" s="18">
        <f>IF(D5874="","",IF(D5874&lt;=0,"",1+COUNTIFS($D$5806:$D$5905,"&gt;0",$E$5806:$E$5905,"&gt;"&amp;E5874)))</f>
        <v/>
      </c>
      <c r="M5874" s="18">
        <f>IF(D5874="","",IF(AND(K5874&gt;0,L5874=1),"Yes","No"))</f>
        <v/>
      </c>
      <c r="N5874" s="48">
        <f>IF(D5874="","",N5774+F5874)</f>
        <v/>
      </c>
      <c r="O5874" s="47">
        <f>IF(D5874="","",IF(AND(K5874=0,K5774&gt;0),C5874,""))</f>
        <v/>
      </c>
    </row>
    <row r="5875">
      <c r="A5875" s="49">
        <f>IF(B5875="","",DATE(YEAR('Debt Inputs'!$E$2),MONTH('Debt Inputs'!$E$2)+58,1))</f>
        <v/>
      </c>
      <c r="B5875" s="23">
        <f>IF('Debt Inputs'!A75="","",'Debt Inputs'!A75)</f>
        <v/>
      </c>
      <c r="C5875" s="24">
        <f>IF(B5875="","",IFERROR(VLOOKUP(B5875,'Debt Inputs'!$A$6:$M$105,2,FALSE),""))</f>
        <v/>
      </c>
      <c r="D5875" s="50">
        <f>IF(B5875="","",K5775)</f>
        <v/>
      </c>
      <c r="E5875" s="26">
        <f>IF(B5875="","",IFERROR(VLOOKUP(B5875,'Debt Inputs'!$A$6:$M$105,5,FALSE),0))</f>
        <v/>
      </c>
      <c r="F5875" s="50">
        <f>IF(D5875="","",IFERROR(D5875*E5875/12,0))</f>
        <v/>
      </c>
      <c r="G5875" s="50">
        <f>IF(D5875="","",MIN(IFERROR(VLOOKUP(B5875,'Debt Inputs'!$A$6:$M$105,7,FALSE),0),D5875+F5875))</f>
        <v/>
      </c>
      <c r="H5875" s="50">
        <f>IF(D5875="","",IF(L5875=1,MAX(0,'Debt Inputs'!$B$2-SUM($G$5806:$G$5905)),0))</f>
        <v/>
      </c>
      <c r="I5875" s="50">
        <f>IF(D5875="","",MIN(D5875+F5875,G5875+H5875))</f>
        <v/>
      </c>
      <c r="J5875" s="50">
        <f>IF(D5875="","",MIN(D5875,MAX(0,I5875-F5875)))</f>
        <v/>
      </c>
      <c r="K5875" s="50">
        <f>IF(D5875="","",MAX(0,D5875+F5875-I5875))</f>
        <v/>
      </c>
      <c r="L5875" s="23">
        <f>IF(D5875="","",IF(D5875&lt;=0,"",1+COUNTIFS($D$5806:$D$5905,"&gt;0",$E$5806:$E$5905,"&gt;"&amp;E5875)))</f>
        <v/>
      </c>
      <c r="M5875" s="23">
        <f>IF(D5875="","",IF(AND(K5875&gt;0,L5875=1),"Yes","No"))</f>
        <v/>
      </c>
      <c r="N5875" s="50">
        <f>IF(D5875="","",N5775+F5875)</f>
        <v/>
      </c>
      <c r="O5875" s="49">
        <f>IF(D5875="","",IF(AND(K5875=0,K5775&gt;0),C5875,""))</f>
        <v/>
      </c>
    </row>
    <row r="5876">
      <c r="A5876" s="47">
        <f>IF(B5876="","",DATE(YEAR('Debt Inputs'!$E$2),MONTH('Debt Inputs'!$E$2)+58,1))</f>
        <v/>
      </c>
      <c r="B5876" s="18">
        <f>IF('Debt Inputs'!A76="","",'Debt Inputs'!A76)</f>
        <v/>
      </c>
      <c r="C5876" s="19">
        <f>IF(B5876="","",IFERROR(VLOOKUP(B5876,'Debt Inputs'!$A$6:$M$105,2,FALSE),""))</f>
        <v/>
      </c>
      <c r="D5876" s="48">
        <f>IF(B5876="","",K5776)</f>
        <v/>
      </c>
      <c r="E5876" s="21">
        <f>IF(B5876="","",IFERROR(VLOOKUP(B5876,'Debt Inputs'!$A$6:$M$105,5,FALSE),0))</f>
        <v/>
      </c>
      <c r="F5876" s="48">
        <f>IF(D5876="","",IFERROR(D5876*E5876/12,0))</f>
        <v/>
      </c>
      <c r="G5876" s="48">
        <f>IF(D5876="","",MIN(IFERROR(VLOOKUP(B5876,'Debt Inputs'!$A$6:$M$105,7,FALSE),0),D5876+F5876))</f>
        <v/>
      </c>
      <c r="H5876" s="48">
        <f>IF(D5876="","",IF(L5876=1,MAX(0,'Debt Inputs'!$B$2-SUM($G$5806:$G$5905)),0))</f>
        <v/>
      </c>
      <c r="I5876" s="48">
        <f>IF(D5876="","",MIN(D5876+F5876,G5876+H5876))</f>
        <v/>
      </c>
      <c r="J5876" s="48">
        <f>IF(D5876="","",MIN(D5876,MAX(0,I5876-F5876)))</f>
        <v/>
      </c>
      <c r="K5876" s="48">
        <f>IF(D5876="","",MAX(0,D5876+F5876-I5876))</f>
        <v/>
      </c>
      <c r="L5876" s="18">
        <f>IF(D5876="","",IF(D5876&lt;=0,"",1+COUNTIFS($D$5806:$D$5905,"&gt;0",$E$5806:$E$5905,"&gt;"&amp;E5876)))</f>
        <v/>
      </c>
      <c r="M5876" s="18">
        <f>IF(D5876="","",IF(AND(K5876&gt;0,L5876=1),"Yes","No"))</f>
        <v/>
      </c>
      <c r="N5876" s="48">
        <f>IF(D5876="","",N5776+F5876)</f>
        <v/>
      </c>
      <c r="O5876" s="47">
        <f>IF(D5876="","",IF(AND(K5876=0,K5776&gt;0),C5876,""))</f>
        <v/>
      </c>
    </row>
    <row r="5877">
      <c r="A5877" s="49">
        <f>IF(B5877="","",DATE(YEAR('Debt Inputs'!$E$2),MONTH('Debt Inputs'!$E$2)+58,1))</f>
        <v/>
      </c>
      <c r="B5877" s="23">
        <f>IF('Debt Inputs'!A77="","",'Debt Inputs'!A77)</f>
        <v/>
      </c>
      <c r="C5877" s="24">
        <f>IF(B5877="","",IFERROR(VLOOKUP(B5877,'Debt Inputs'!$A$6:$M$105,2,FALSE),""))</f>
        <v/>
      </c>
      <c r="D5877" s="50">
        <f>IF(B5877="","",K5777)</f>
        <v/>
      </c>
      <c r="E5877" s="26">
        <f>IF(B5877="","",IFERROR(VLOOKUP(B5877,'Debt Inputs'!$A$6:$M$105,5,FALSE),0))</f>
        <v/>
      </c>
      <c r="F5877" s="50">
        <f>IF(D5877="","",IFERROR(D5877*E5877/12,0))</f>
        <v/>
      </c>
      <c r="G5877" s="50">
        <f>IF(D5877="","",MIN(IFERROR(VLOOKUP(B5877,'Debt Inputs'!$A$6:$M$105,7,FALSE),0),D5877+F5877))</f>
        <v/>
      </c>
      <c r="H5877" s="50">
        <f>IF(D5877="","",IF(L5877=1,MAX(0,'Debt Inputs'!$B$2-SUM($G$5806:$G$5905)),0))</f>
        <v/>
      </c>
      <c r="I5877" s="50">
        <f>IF(D5877="","",MIN(D5877+F5877,G5877+H5877))</f>
        <v/>
      </c>
      <c r="J5877" s="50">
        <f>IF(D5877="","",MIN(D5877,MAX(0,I5877-F5877)))</f>
        <v/>
      </c>
      <c r="K5877" s="50">
        <f>IF(D5877="","",MAX(0,D5877+F5877-I5877))</f>
        <v/>
      </c>
      <c r="L5877" s="23">
        <f>IF(D5877="","",IF(D5877&lt;=0,"",1+COUNTIFS($D$5806:$D$5905,"&gt;0",$E$5806:$E$5905,"&gt;"&amp;E5877)))</f>
        <v/>
      </c>
      <c r="M5877" s="23">
        <f>IF(D5877="","",IF(AND(K5877&gt;0,L5877=1),"Yes","No"))</f>
        <v/>
      </c>
      <c r="N5877" s="50">
        <f>IF(D5877="","",N5777+F5877)</f>
        <v/>
      </c>
      <c r="O5877" s="49">
        <f>IF(D5877="","",IF(AND(K5877=0,K5777&gt;0),C5877,""))</f>
        <v/>
      </c>
    </row>
    <row r="5878">
      <c r="A5878" s="47">
        <f>IF(B5878="","",DATE(YEAR('Debt Inputs'!$E$2),MONTH('Debt Inputs'!$E$2)+58,1))</f>
        <v/>
      </c>
      <c r="B5878" s="18">
        <f>IF('Debt Inputs'!A78="","",'Debt Inputs'!A78)</f>
        <v/>
      </c>
      <c r="C5878" s="19">
        <f>IF(B5878="","",IFERROR(VLOOKUP(B5878,'Debt Inputs'!$A$6:$M$105,2,FALSE),""))</f>
        <v/>
      </c>
      <c r="D5878" s="48">
        <f>IF(B5878="","",K5778)</f>
        <v/>
      </c>
      <c r="E5878" s="21">
        <f>IF(B5878="","",IFERROR(VLOOKUP(B5878,'Debt Inputs'!$A$6:$M$105,5,FALSE),0))</f>
        <v/>
      </c>
      <c r="F5878" s="48">
        <f>IF(D5878="","",IFERROR(D5878*E5878/12,0))</f>
        <v/>
      </c>
      <c r="G5878" s="48">
        <f>IF(D5878="","",MIN(IFERROR(VLOOKUP(B5878,'Debt Inputs'!$A$6:$M$105,7,FALSE),0),D5878+F5878))</f>
        <v/>
      </c>
      <c r="H5878" s="48">
        <f>IF(D5878="","",IF(L5878=1,MAX(0,'Debt Inputs'!$B$2-SUM($G$5806:$G$5905)),0))</f>
        <v/>
      </c>
      <c r="I5878" s="48">
        <f>IF(D5878="","",MIN(D5878+F5878,G5878+H5878))</f>
        <v/>
      </c>
      <c r="J5878" s="48">
        <f>IF(D5878="","",MIN(D5878,MAX(0,I5878-F5878)))</f>
        <v/>
      </c>
      <c r="K5878" s="48">
        <f>IF(D5878="","",MAX(0,D5878+F5878-I5878))</f>
        <v/>
      </c>
      <c r="L5878" s="18">
        <f>IF(D5878="","",IF(D5878&lt;=0,"",1+COUNTIFS($D$5806:$D$5905,"&gt;0",$E$5806:$E$5905,"&gt;"&amp;E5878)))</f>
        <v/>
      </c>
      <c r="M5878" s="18">
        <f>IF(D5878="","",IF(AND(K5878&gt;0,L5878=1),"Yes","No"))</f>
        <v/>
      </c>
      <c r="N5878" s="48">
        <f>IF(D5878="","",N5778+F5878)</f>
        <v/>
      </c>
      <c r="O5878" s="47">
        <f>IF(D5878="","",IF(AND(K5878=0,K5778&gt;0),C5878,""))</f>
        <v/>
      </c>
    </row>
    <row r="5879">
      <c r="A5879" s="49">
        <f>IF(B5879="","",DATE(YEAR('Debt Inputs'!$E$2),MONTH('Debt Inputs'!$E$2)+58,1))</f>
        <v/>
      </c>
      <c r="B5879" s="23">
        <f>IF('Debt Inputs'!A79="","",'Debt Inputs'!A79)</f>
        <v/>
      </c>
      <c r="C5879" s="24">
        <f>IF(B5879="","",IFERROR(VLOOKUP(B5879,'Debt Inputs'!$A$6:$M$105,2,FALSE),""))</f>
        <v/>
      </c>
      <c r="D5879" s="50">
        <f>IF(B5879="","",K5779)</f>
        <v/>
      </c>
      <c r="E5879" s="26">
        <f>IF(B5879="","",IFERROR(VLOOKUP(B5879,'Debt Inputs'!$A$6:$M$105,5,FALSE),0))</f>
        <v/>
      </c>
      <c r="F5879" s="50">
        <f>IF(D5879="","",IFERROR(D5879*E5879/12,0))</f>
        <v/>
      </c>
      <c r="G5879" s="50">
        <f>IF(D5879="","",MIN(IFERROR(VLOOKUP(B5879,'Debt Inputs'!$A$6:$M$105,7,FALSE),0),D5879+F5879))</f>
        <v/>
      </c>
      <c r="H5879" s="50">
        <f>IF(D5879="","",IF(L5879=1,MAX(0,'Debt Inputs'!$B$2-SUM($G$5806:$G$5905)),0))</f>
        <v/>
      </c>
      <c r="I5879" s="50">
        <f>IF(D5879="","",MIN(D5879+F5879,G5879+H5879))</f>
        <v/>
      </c>
      <c r="J5879" s="50">
        <f>IF(D5879="","",MIN(D5879,MAX(0,I5879-F5879)))</f>
        <v/>
      </c>
      <c r="K5879" s="50">
        <f>IF(D5879="","",MAX(0,D5879+F5879-I5879))</f>
        <v/>
      </c>
      <c r="L5879" s="23">
        <f>IF(D5879="","",IF(D5879&lt;=0,"",1+COUNTIFS($D$5806:$D$5905,"&gt;0",$E$5806:$E$5905,"&gt;"&amp;E5879)))</f>
        <v/>
      </c>
      <c r="M5879" s="23">
        <f>IF(D5879="","",IF(AND(K5879&gt;0,L5879=1),"Yes","No"))</f>
        <v/>
      </c>
      <c r="N5879" s="50">
        <f>IF(D5879="","",N5779+F5879)</f>
        <v/>
      </c>
      <c r="O5879" s="49">
        <f>IF(D5879="","",IF(AND(K5879=0,K5779&gt;0),C5879,""))</f>
        <v/>
      </c>
    </row>
    <row r="5880">
      <c r="A5880" s="47">
        <f>IF(B5880="","",DATE(YEAR('Debt Inputs'!$E$2),MONTH('Debt Inputs'!$E$2)+58,1))</f>
        <v/>
      </c>
      <c r="B5880" s="18">
        <f>IF('Debt Inputs'!A80="","",'Debt Inputs'!A80)</f>
        <v/>
      </c>
      <c r="C5880" s="19">
        <f>IF(B5880="","",IFERROR(VLOOKUP(B5880,'Debt Inputs'!$A$6:$M$105,2,FALSE),""))</f>
        <v/>
      </c>
      <c r="D5880" s="48">
        <f>IF(B5880="","",K5780)</f>
        <v/>
      </c>
      <c r="E5880" s="21">
        <f>IF(B5880="","",IFERROR(VLOOKUP(B5880,'Debt Inputs'!$A$6:$M$105,5,FALSE),0))</f>
        <v/>
      </c>
      <c r="F5880" s="48">
        <f>IF(D5880="","",IFERROR(D5880*E5880/12,0))</f>
        <v/>
      </c>
      <c r="G5880" s="48">
        <f>IF(D5880="","",MIN(IFERROR(VLOOKUP(B5880,'Debt Inputs'!$A$6:$M$105,7,FALSE),0),D5880+F5880))</f>
        <v/>
      </c>
      <c r="H5880" s="48">
        <f>IF(D5880="","",IF(L5880=1,MAX(0,'Debt Inputs'!$B$2-SUM($G$5806:$G$5905)),0))</f>
        <v/>
      </c>
      <c r="I5880" s="48">
        <f>IF(D5880="","",MIN(D5880+F5880,G5880+H5880))</f>
        <v/>
      </c>
      <c r="J5880" s="48">
        <f>IF(D5880="","",MIN(D5880,MAX(0,I5880-F5880)))</f>
        <v/>
      </c>
      <c r="K5880" s="48">
        <f>IF(D5880="","",MAX(0,D5880+F5880-I5880))</f>
        <v/>
      </c>
      <c r="L5880" s="18">
        <f>IF(D5880="","",IF(D5880&lt;=0,"",1+COUNTIFS($D$5806:$D$5905,"&gt;0",$E$5806:$E$5905,"&gt;"&amp;E5880)))</f>
        <v/>
      </c>
      <c r="M5880" s="18">
        <f>IF(D5880="","",IF(AND(K5880&gt;0,L5880=1),"Yes","No"))</f>
        <v/>
      </c>
      <c r="N5880" s="48">
        <f>IF(D5880="","",N5780+F5880)</f>
        <v/>
      </c>
      <c r="O5880" s="47">
        <f>IF(D5880="","",IF(AND(K5880=0,K5780&gt;0),C5880,""))</f>
        <v/>
      </c>
    </row>
    <row r="5881">
      <c r="A5881" s="49">
        <f>IF(B5881="","",DATE(YEAR('Debt Inputs'!$E$2),MONTH('Debt Inputs'!$E$2)+58,1))</f>
        <v/>
      </c>
      <c r="B5881" s="23">
        <f>IF('Debt Inputs'!A81="","",'Debt Inputs'!A81)</f>
        <v/>
      </c>
      <c r="C5881" s="24">
        <f>IF(B5881="","",IFERROR(VLOOKUP(B5881,'Debt Inputs'!$A$6:$M$105,2,FALSE),""))</f>
        <v/>
      </c>
      <c r="D5881" s="50">
        <f>IF(B5881="","",K5781)</f>
        <v/>
      </c>
      <c r="E5881" s="26">
        <f>IF(B5881="","",IFERROR(VLOOKUP(B5881,'Debt Inputs'!$A$6:$M$105,5,FALSE),0))</f>
        <v/>
      </c>
      <c r="F5881" s="50">
        <f>IF(D5881="","",IFERROR(D5881*E5881/12,0))</f>
        <v/>
      </c>
      <c r="G5881" s="50">
        <f>IF(D5881="","",MIN(IFERROR(VLOOKUP(B5881,'Debt Inputs'!$A$6:$M$105,7,FALSE),0),D5881+F5881))</f>
        <v/>
      </c>
      <c r="H5881" s="50">
        <f>IF(D5881="","",IF(L5881=1,MAX(0,'Debt Inputs'!$B$2-SUM($G$5806:$G$5905)),0))</f>
        <v/>
      </c>
      <c r="I5881" s="50">
        <f>IF(D5881="","",MIN(D5881+F5881,G5881+H5881))</f>
        <v/>
      </c>
      <c r="J5881" s="50">
        <f>IF(D5881="","",MIN(D5881,MAX(0,I5881-F5881)))</f>
        <v/>
      </c>
      <c r="K5881" s="50">
        <f>IF(D5881="","",MAX(0,D5881+F5881-I5881))</f>
        <v/>
      </c>
      <c r="L5881" s="23">
        <f>IF(D5881="","",IF(D5881&lt;=0,"",1+COUNTIFS($D$5806:$D$5905,"&gt;0",$E$5806:$E$5905,"&gt;"&amp;E5881)))</f>
        <v/>
      </c>
      <c r="M5881" s="23">
        <f>IF(D5881="","",IF(AND(K5881&gt;0,L5881=1),"Yes","No"))</f>
        <v/>
      </c>
      <c r="N5881" s="50">
        <f>IF(D5881="","",N5781+F5881)</f>
        <v/>
      </c>
      <c r="O5881" s="49">
        <f>IF(D5881="","",IF(AND(K5881=0,K5781&gt;0),C5881,""))</f>
        <v/>
      </c>
    </row>
    <row r="5882">
      <c r="A5882" s="47">
        <f>IF(B5882="","",DATE(YEAR('Debt Inputs'!$E$2),MONTH('Debt Inputs'!$E$2)+58,1))</f>
        <v/>
      </c>
      <c r="B5882" s="18">
        <f>IF('Debt Inputs'!A82="","",'Debt Inputs'!A82)</f>
        <v/>
      </c>
      <c r="C5882" s="19">
        <f>IF(B5882="","",IFERROR(VLOOKUP(B5882,'Debt Inputs'!$A$6:$M$105,2,FALSE),""))</f>
        <v/>
      </c>
      <c r="D5882" s="48">
        <f>IF(B5882="","",K5782)</f>
        <v/>
      </c>
      <c r="E5882" s="21">
        <f>IF(B5882="","",IFERROR(VLOOKUP(B5882,'Debt Inputs'!$A$6:$M$105,5,FALSE),0))</f>
        <v/>
      </c>
      <c r="F5882" s="48">
        <f>IF(D5882="","",IFERROR(D5882*E5882/12,0))</f>
        <v/>
      </c>
      <c r="G5882" s="48">
        <f>IF(D5882="","",MIN(IFERROR(VLOOKUP(B5882,'Debt Inputs'!$A$6:$M$105,7,FALSE),0),D5882+F5882))</f>
        <v/>
      </c>
      <c r="H5882" s="48">
        <f>IF(D5882="","",IF(L5882=1,MAX(0,'Debt Inputs'!$B$2-SUM($G$5806:$G$5905)),0))</f>
        <v/>
      </c>
      <c r="I5882" s="48">
        <f>IF(D5882="","",MIN(D5882+F5882,G5882+H5882))</f>
        <v/>
      </c>
      <c r="J5882" s="48">
        <f>IF(D5882="","",MIN(D5882,MAX(0,I5882-F5882)))</f>
        <v/>
      </c>
      <c r="K5882" s="48">
        <f>IF(D5882="","",MAX(0,D5882+F5882-I5882))</f>
        <v/>
      </c>
      <c r="L5882" s="18">
        <f>IF(D5882="","",IF(D5882&lt;=0,"",1+COUNTIFS($D$5806:$D$5905,"&gt;0",$E$5806:$E$5905,"&gt;"&amp;E5882)))</f>
        <v/>
      </c>
      <c r="M5882" s="18">
        <f>IF(D5882="","",IF(AND(K5882&gt;0,L5882=1),"Yes","No"))</f>
        <v/>
      </c>
      <c r="N5882" s="48">
        <f>IF(D5882="","",N5782+F5882)</f>
        <v/>
      </c>
      <c r="O5882" s="47">
        <f>IF(D5882="","",IF(AND(K5882=0,K5782&gt;0),C5882,""))</f>
        <v/>
      </c>
    </row>
    <row r="5883">
      <c r="A5883" s="49">
        <f>IF(B5883="","",DATE(YEAR('Debt Inputs'!$E$2),MONTH('Debt Inputs'!$E$2)+58,1))</f>
        <v/>
      </c>
      <c r="B5883" s="23">
        <f>IF('Debt Inputs'!A83="","",'Debt Inputs'!A83)</f>
        <v/>
      </c>
      <c r="C5883" s="24">
        <f>IF(B5883="","",IFERROR(VLOOKUP(B5883,'Debt Inputs'!$A$6:$M$105,2,FALSE),""))</f>
        <v/>
      </c>
      <c r="D5883" s="50">
        <f>IF(B5883="","",K5783)</f>
        <v/>
      </c>
      <c r="E5883" s="26">
        <f>IF(B5883="","",IFERROR(VLOOKUP(B5883,'Debt Inputs'!$A$6:$M$105,5,FALSE),0))</f>
        <v/>
      </c>
      <c r="F5883" s="50">
        <f>IF(D5883="","",IFERROR(D5883*E5883/12,0))</f>
        <v/>
      </c>
      <c r="G5883" s="50">
        <f>IF(D5883="","",MIN(IFERROR(VLOOKUP(B5883,'Debt Inputs'!$A$6:$M$105,7,FALSE),0),D5883+F5883))</f>
        <v/>
      </c>
      <c r="H5883" s="50">
        <f>IF(D5883="","",IF(L5883=1,MAX(0,'Debt Inputs'!$B$2-SUM($G$5806:$G$5905)),0))</f>
        <v/>
      </c>
      <c r="I5883" s="50">
        <f>IF(D5883="","",MIN(D5883+F5883,G5883+H5883))</f>
        <v/>
      </c>
      <c r="J5883" s="50">
        <f>IF(D5883="","",MIN(D5883,MAX(0,I5883-F5883)))</f>
        <v/>
      </c>
      <c r="K5883" s="50">
        <f>IF(D5883="","",MAX(0,D5883+F5883-I5883))</f>
        <v/>
      </c>
      <c r="L5883" s="23">
        <f>IF(D5883="","",IF(D5883&lt;=0,"",1+COUNTIFS($D$5806:$D$5905,"&gt;0",$E$5806:$E$5905,"&gt;"&amp;E5883)))</f>
        <v/>
      </c>
      <c r="M5883" s="23">
        <f>IF(D5883="","",IF(AND(K5883&gt;0,L5883=1),"Yes","No"))</f>
        <v/>
      </c>
      <c r="N5883" s="50">
        <f>IF(D5883="","",N5783+F5883)</f>
        <v/>
      </c>
      <c r="O5883" s="49">
        <f>IF(D5883="","",IF(AND(K5883=0,K5783&gt;0),C5883,""))</f>
        <v/>
      </c>
    </row>
    <row r="5884">
      <c r="A5884" s="47">
        <f>IF(B5884="","",DATE(YEAR('Debt Inputs'!$E$2),MONTH('Debt Inputs'!$E$2)+58,1))</f>
        <v/>
      </c>
      <c r="B5884" s="18">
        <f>IF('Debt Inputs'!A84="","",'Debt Inputs'!A84)</f>
        <v/>
      </c>
      <c r="C5884" s="19">
        <f>IF(B5884="","",IFERROR(VLOOKUP(B5884,'Debt Inputs'!$A$6:$M$105,2,FALSE),""))</f>
        <v/>
      </c>
      <c r="D5884" s="48">
        <f>IF(B5884="","",K5784)</f>
        <v/>
      </c>
      <c r="E5884" s="21">
        <f>IF(B5884="","",IFERROR(VLOOKUP(B5884,'Debt Inputs'!$A$6:$M$105,5,FALSE),0))</f>
        <v/>
      </c>
      <c r="F5884" s="48">
        <f>IF(D5884="","",IFERROR(D5884*E5884/12,0))</f>
        <v/>
      </c>
      <c r="G5884" s="48">
        <f>IF(D5884="","",MIN(IFERROR(VLOOKUP(B5884,'Debt Inputs'!$A$6:$M$105,7,FALSE),0),D5884+F5884))</f>
        <v/>
      </c>
      <c r="H5884" s="48">
        <f>IF(D5884="","",IF(L5884=1,MAX(0,'Debt Inputs'!$B$2-SUM($G$5806:$G$5905)),0))</f>
        <v/>
      </c>
      <c r="I5884" s="48">
        <f>IF(D5884="","",MIN(D5884+F5884,G5884+H5884))</f>
        <v/>
      </c>
      <c r="J5884" s="48">
        <f>IF(D5884="","",MIN(D5884,MAX(0,I5884-F5884)))</f>
        <v/>
      </c>
      <c r="K5884" s="48">
        <f>IF(D5884="","",MAX(0,D5884+F5884-I5884))</f>
        <v/>
      </c>
      <c r="L5884" s="18">
        <f>IF(D5884="","",IF(D5884&lt;=0,"",1+COUNTIFS($D$5806:$D$5905,"&gt;0",$E$5806:$E$5905,"&gt;"&amp;E5884)))</f>
        <v/>
      </c>
      <c r="M5884" s="18">
        <f>IF(D5884="","",IF(AND(K5884&gt;0,L5884=1),"Yes","No"))</f>
        <v/>
      </c>
      <c r="N5884" s="48">
        <f>IF(D5884="","",N5784+F5884)</f>
        <v/>
      </c>
      <c r="O5884" s="47">
        <f>IF(D5884="","",IF(AND(K5884=0,K5784&gt;0),C5884,""))</f>
        <v/>
      </c>
    </row>
    <row r="5885">
      <c r="A5885" s="49">
        <f>IF(B5885="","",DATE(YEAR('Debt Inputs'!$E$2),MONTH('Debt Inputs'!$E$2)+58,1))</f>
        <v/>
      </c>
      <c r="B5885" s="23">
        <f>IF('Debt Inputs'!A85="","",'Debt Inputs'!A85)</f>
        <v/>
      </c>
      <c r="C5885" s="24">
        <f>IF(B5885="","",IFERROR(VLOOKUP(B5885,'Debt Inputs'!$A$6:$M$105,2,FALSE),""))</f>
        <v/>
      </c>
      <c r="D5885" s="50">
        <f>IF(B5885="","",K5785)</f>
        <v/>
      </c>
      <c r="E5885" s="26">
        <f>IF(B5885="","",IFERROR(VLOOKUP(B5885,'Debt Inputs'!$A$6:$M$105,5,FALSE),0))</f>
        <v/>
      </c>
      <c r="F5885" s="50">
        <f>IF(D5885="","",IFERROR(D5885*E5885/12,0))</f>
        <v/>
      </c>
      <c r="G5885" s="50">
        <f>IF(D5885="","",MIN(IFERROR(VLOOKUP(B5885,'Debt Inputs'!$A$6:$M$105,7,FALSE),0),D5885+F5885))</f>
        <v/>
      </c>
      <c r="H5885" s="50">
        <f>IF(D5885="","",IF(L5885=1,MAX(0,'Debt Inputs'!$B$2-SUM($G$5806:$G$5905)),0))</f>
        <v/>
      </c>
      <c r="I5885" s="50">
        <f>IF(D5885="","",MIN(D5885+F5885,G5885+H5885))</f>
        <v/>
      </c>
      <c r="J5885" s="50">
        <f>IF(D5885="","",MIN(D5885,MAX(0,I5885-F5885)))</f>
        <v/>
      </c>
      <c r="K5885" s="50">
        <f>IF(D5885="","",MAX(0,D5885+F5885-I5885))</f>
        <v/>
      </c>
      <c r="L5885" s="23">
        <f>IF(D5885="","",IF(D5885&lt;=0,"",1+COUNTIFS($D$5806:$D$5905,"&gt;0",$E$5806:$E$5905,"&gt;"&amp;E5885)))</f>
        <v/>
      </c>
      <c r="M5885" s="23">
        <f>IF(D5885="","",IF(AND(K5885&gt;0,L5885=1),"Yes","No"))</f>
        <v/>
      </c>
      <c r="N5885" s="50">
        <f>IF(D5885="","",N5785+F5885)</f>
        <v/>
      </c>
      <c r="O5885" s="49">
        <f>IF(D5885="","",IF(AND(K5885=0,K5785&gt;0),C5885,""))</f>
        <v/>
      </c>
    </row>
    <row r="5886">
      <c r="A5886" s="47">
        <f>IF(B5886="","",DATE(YEAR('Debt Inputs'!$E$2),MONTH('Debt Inputs'!$E$2)+58,1))</f>
        <v/>
      </c>
      <c r="B5886" s="18">
        <f>IF('Debt Inputs'!A86="","",'Debt Inputs'!A86)</f>
        <v/>
      </c>
      <c r="C5886" s="19">
        <f>IF(B5886="","",IFERROR(VLOOKUP(B5886,'Debt Inputs'!$A$6:$M$105,2,FALSE),""))</f>
        <v/>
      </c>
      <c r="D5886" s="48">
        <f>IF(B5886="","",K5786)</f>
        <v/>
      </c>
      <c r="E5886" s="21">
        <f>IF(B5886="","",IFERROR(VLOOKUP(B5886,'Debt Inputs'!$A$6:$M$105,5,FALSE),0))</f>
        <v/>
      </c>
      <c r="F5886" s="48">
        <f>IF(D5886="","",IFERROR(D5886*E5886/12,0))</f>
        <v/>
      </c>
      <c r="G5886" s="48">
        <f>IF(D5886="","",MIN(IFERROR(VLOOKUP(B5886,'Debt Inputs'!$A$6:$M$105,7,FALSE),0),D5886+F5886))</f>
        <v/>
      </c>
      <c r="H5886" s="48">
        <f>IF(D5886="","",IF(L5886=1,MAX(0,'Debt Inputs'!$B$2-SUM($G$5806:$G$5905)),0))</f>
        <v/>
      </c>
      <c r="I5886" s="48">
        <f>IF(D5886="","",MIN(D5886+F5886,G5886+H5886))</f>
        <v/>
      </c>
      <c r="J5886" s="48">
        <f>IF(D5886="","",MIN(D5886,MAX(0,I5886-F5886)))</f>
        <v/>
      </c>
      <c r="K5886" s="48">
        <f>IF(D5886="","",MAX(0,D5886+F5886-I5886))</f>
        <v/>
      </c>
      <c r="L5886" s="18">
        <f>IF(D5886="","",IF(D5886&lt;=0,"",1+COUNTIFS($D$5806:$D$5905,"&gt;0",$E$5806:$E$5905,"&gt;"&amp;E5886)))</f>
        <v/>
      </c>
      <c r="M5886" s="18">
        <f>IF(D5886="","",IF(AND(K5886&gt;0,L5886=1),"Yes","No"))</f>
        <v/>
      </c>
      <c r="N5886" s="48">
        <f>IF(D5886="","",N5786+F5886)</f>
        <v/>
      </c>
      <c r="O5886" s="47">
        <f>IF(D5886="","",IF(AND(K5886=0,K5786&gt;0),C5886,""))</f>
        <v/>
      </c>
    </row>
    <row r="5887">
      <c r="A5887" s="49">
        <f>IF(B5887="","",DATE(YEAR('Debt Inputs'!$E$2),MONTH('Debt Inputs'!$E$2)+58,1))</f>
        <v/>
      </c>
      <c r="B5887" s="23">
        <f>IF('Debt Inputs'!A87="","",'Debt Inputs'!A87)</f>
        <v/>
      </c>
      <c r="C5887" s="24">
        <f>IF(B5887="","",IFERROR(VLOOKUP(B5887,'Debt Inputs'!$A$6:$M$105,2,FALSE),""))</f>
        <v/>
      </c>
      <c r="D5887" s="50">
        <f>IF(B5887="","",K5787)</f>
        <v/>
      </c>
      <c r="E5887" s="26">
        <f>IF(B5887="","",IFERROR(VLOOKUP(B5887,'Debt Inputs'!$A$6:$M$105,5,FALSE),0))</f>
        <v/>
      </c>
      <c r="F5887" s="50">
        <f>IF(D5887="","",IFERROR(D5887*E5887/12,0))</f>
        <v/>
      </c>
      <c r="G5887" s="50">
        <f>IF(D5887="","",MIN(IFERROR(VLOOKUP(B5887,'Debt Inputs'!$A$6:$M$105,7,FALSE),0),D5887+F5887))</f>
        <v/>
      </c>
      <c r="H5887" s="50">
        <f>IF(D5887="","",IF(L5887=1,MAX(0,'Debt Inputs'!$B$2-SUM($G$5806:$G$5905)),0))</f>
        <v/>
      </c>
      <c r="I5887" s="50">
        <f>IF(D5887="","",MIN(D5887+F5887,G5887+H5887))</f>
        <v/>
      </c>
      <c r="J5887" s="50">
        <f>IF(D5887="","",MIN(D5887,MAX(0,I5887-F5887)))</f>
        <v/>
      </c>
      <c r="K5887" s="50">
        <f>IF(D5887="","",MAX(0,D5887+F5887-I5887))</f>
        <v/>
      </c>
      <c r="L5887" s="23">
        <f>IF(D5887="","",IF(D5887&lt;=0,"",1+COUNTIFS($D$5806:$D$5905,"&gt;0",$E$5806:$E$5905,"&gt;"&amp;E5887)))</f>
        <v/>
      </c>
      <c r="M5887" s="23">
        <f>IF(D5887="","",IF(AND(K5887&gt;0,L5887=1),"Yes","No"))</f>
        <v/>
      </c>
      <c r="N5887" s="50">
        <f>IF(D5887="","",N5787+F5887)</f>
        <v/>
      </c>
      <c r="O5887" s="49">
        <f>IF(D5887="","",IF(AND(K5887=0,K5787&gt;0),C5887,""))</f>
        <v/>
      </c>
    </row>
    <row r="5888">
      <c r="A5888" s="47">
        <f>IF(B5888="","",DATE(YEAR('Debt Inputs'!$E$2),MONTH('Debt Inputs'!$E$2)+58,1))</f>
        <v/>
      </c>
      <c r="B5888" s="18">
        <f>IF('Debt Inputs'!A88="","",'Debt Inputs'!A88)</f>
        <v/>
      </c>
      <c r="C5888" s="19">
        <f>IF(B5888="","",IFERROR(VLOOKUP(B5888,'Debt Inputs'!$A$6:$M$105,2,FALSE),""))</f>
        <v/>
      </c>
      <c r="D5888" s="48">
        <f>IF(B5888="","",K5788)</f>
        <v/>
      </c>
      <c r="E5888" s="21">
        <f>IF(B5888="","",IFERROR(VLOOKUP(B5888,'Debt Inputs'!$A$6:$M$105,5,FALSE),0))</f>
        <v/>
      </c>
      <c r="F5888" s="48">
        <f>IF(D5888="","",IFERROR(D5888*E5888/12,0))</f>
        <v/>
      </c>
      <c r="G5888" s="48">
        <f>IF(D5888="","",MIN(IFERROR(VLOOKUP(B5888,'Debt Inputs'!$A$6:$M$105,7,FALSE),0),D5888+F5888))</f>
        <v/>
      </c>
      <c r="H5888" s="48">
        <f>IF(D5888="","",IF(L5888=1,MAX(0,'Debt Inputs'!$B$2-SUM($G$5806:$G$5905)),0))</f>
        <v/>
      </c>
      <c r="I5888" s="48">
        <f>IF(D5888="","",MIN(D5888+F5888,G5888+H5888))</f>
        <v/>
      </c>
      <c r="J5888" s="48">
        <f>IF(D5888="","",MIN(D5888,MAX(0,I5888-F5888)))</f>
        <v/>
      </c>
      <c r="K5888" s="48">
        <f>IF(D5888="","",MAX(0,D5888+F5888-I5888))</f>
        <v/>
      </c>
      <c r="L5888" s="18">
        <f>IF(D5888="","",IF(D5888&lt;=0,"",1+COUNTIFS($D$5806:$D$5905,"&gt;0",$E$5806:$E$5905,"&gt;"&amp;E5888)))</f>
        <v/>
      </c>
      <c r="M5888" s="18">
        <f>IF(D5888="","",IF(AND(K5888&gt;0,L5888=1),"Yes","No"))</f>
        <v/>
      </c>
      <c r="N5888" s="48">
        <f>IF(D5888="","",N5788+F5888)</f>
        <v/>
      </c>
      <c r="O5888" s="47">
        <f>IF(D5888="","",IF(AND(K5888=0,K5788&gt;0),C5888,""))</f>
        <v/>
      </c>
    </row>
    <row r="5889">
      <c r="A5889" s="49">
        <f>IF(B5889="","",DATE(YEAR('Debt Inputs'!$E$2),MONTH('Debt Inputs'!$E$2)+58,1))</f>
        <v/>
      </c>
      <c r="B5889" s="23">
        <f>IF('Debt Inputs'!A89="","",'Debt Inputs'!A89)</f>
        <v/>
      </c>
      <c r="C5889" s="24">
        <f>IF(B5889="","",IFERROR(VLOOKUP(B5889,'Debt Inputs'!$A$6:$M$105,2,FALSE),""))</f>
        <v/>
      </c>
      <c r="D5889" s="50">
        <f>IF(B5889="","",K5789)</f>
        <v/>
      </c>
      <c r="E5889" s="26">
        <f>IF(B5889="","",IFERROR(VLOOKUP(B5889,'Debt Inputs'!$A$6:$M$105,5,FALSE),0))</f>
        <v/>
      </c>
      <c r="F5889" s="50">
        <f>IF(D5889="","",IFERROR(D5889*E5889/12,0))</f>
        <v/>
      </c>
      <c r="G5889" s="50">
        <f>IF(D5889="","",MIN(IFERROR(VLOOKUP(B5889,'Debt Inputs'!$A$6:$M$105,7,FALSE),0),D5889+F5889))</f>
        <v/>
      </c>
      <c r="H5889" s="50">
        <f>IF(D5889="","",IF(L5889=1,MAX(0,'Debt Inputs'!$B$2-SUM($G$5806:$G$5905)),0))</f>
        <v/>
      </c>
      <c r="I5889" s="50">
        <f>IF(D5889="","",MIN(D5889+F5889,G5889+H5889))</f>
        <v/>
      </c>
      <c r="J5889" s="50">
        <f>IF(D5889="","",MIN(D5889,MAX(0,I5889-F5889)))</f>
        <v/>
      </c>
      <c r="K5889" s="50">
        <f>IF(D5889="","",MAX(0,D5889+F5889-I5889))</f>
        <v/>
      </c>
      <c r="L5889" s="23">
        <f>IF(D5889="","",IF(D5889&lt;=0,"",1+COUNTIFS($D$5806:$D$5905,"&gt;0",$E$5806:$E$5905,"&gt;"&amp;E5889)))</f>
        <v/>
      </c>
      <c r="M5889" s="23">
        <f>IF(D5889="","",IF(AND(K5889&gt;0,L5889=1),"Yes","No"))</f>
        <v/>
      </c>
      <c r="N5889" s="50">
        <f>IF(D5889="","",N5789+F5889)</f>
        <v/>
      </c>
      <c r="O5889" s="49">
        <f>IF(D5889="","",IF(AND(K5889=0,K5789&gt;0),C5889,""))</f>
        <v/>
      </c>
    </row>
    <row r="5890">
      <c r="A5890" s="47">
        <f>IF(B5890="","",DATE(YEAR('Debt Inputs'!$E$2),MONTH('Debt Inputs'!$E$2)+58,1))</f>
        <v/>
      </c>
      <c r="B5890" s="18">
        <f>IF('Debt Inputs'!A90="","",'Debt Inputs'!A90)</f>
        <v/>
      </c>
      <c r="C5890" s="19">
        <f>IF(B5890="","",IFERROR(VLOOKUP(B5890,'Debt Inputs'!$A$6:$M$105,2,FALSE),""))</f>
        <v/>
      </c>
      <c r="D5890" s="48">
        <f>IF(B5890="","",K5790)</f>
        <v/>
      </c>
      <c r="E5890" s="21">
        <f>IF(B5890="","",IFERROR(VLOOKUP(B5890,'Debt Inputs'!$A$6:$M$105,5,FALSE),0))</f>
        <v/>
      </c>
      <c r="F5890" s="48">
        <f>IF(D5890="","",IFERROR(D5890*E5890/12,0))</f>
        <v/>
      </c>
      <c r="G5890" s="48">
        <f>IF(D5890="","",MIN(IFERROR(VLOOKUP(B5890,'Debt Inputs'!$A$6:$M$105,7,FALSE),0),D5890+F5890))</f>
        <v/>
      </c>
      <c r="H5890" s="48">
        <f>IF(D5890="","",IF(L5890=1,MAX(0,'Debt Inputs'!$B$2-SUM($G$5806:$G$5905)),0))</f>
        <v/>
      </c>
      <c r="I5890" s="48">
        <f>IF(D5890="","",MIN(D5890+F5890,G5890+H5890))</f>
        <v/>
      </c>
      <c r="J5890" s="48">
        <f>IF(D5890="","",MIN(D5890,MAX(0,I5890-F5890)))</f>
        <v/>
      </c>
      <c r="K5890" s="48">
        <f>IF(D5890="","",MAX(0,D5890+F5890-I5890))</f>
        <v/>
      </c>
      <c r="L5890" s="18">
        <f>IF(D5890="","",IF(D5890&lt;=0,"",1+COUNTIFS($D$5806:$D$5905,"&gt;0",$E$5806:$E$5905,"&gt;"&amp;E5890)))</f>
        <v/>
      </c>
      <c r="M5890" s="18">
        <f>IF(D5890="","",IF(AND(K5890&gt;0,L5890=1),"Yes","No"))</f>
        <v/>
      </c>
      <c r="N5890" s="48">
        <f>IF(D5890="","",N5790+F5890)</f>
        <v/>
      </c>
      <c r="O5890" s="47">
        <f>IF(D5890="","",IF(AND(K5890=0,K5790&gt;0),C5890,""))</f>
        <v/>
      </c>
    </row>
    <row r="5891">
      <c r="A5891" s="49">
        <f>IF(B5891="","",DATE(YEAR('Debt Inputs'!$E$2),MONTH('Debt Inputs'!$E$2)+58,1))</f>
        <v/>
      </c>
      <c r="B5891" s="23">
        <f>IF('Debt Inputs'!A91="","",'Debt Inputs'!A91)</f>
        <v/>
      </c>
      <c r="C5891" s="24">
        <f>IF(B5891="","",IFERROR(VLOOKUP(B5891,'Debt Inputs'!$A$6:$M$105,2,FALSE),""))</f>
        <v/>
      </c>
      <c r="D5891" s="50">
        <f>IF(B5891="","",K5791)</f>
        <v/>
      </c>
      <c r="E5891" s="26">
        <f>IF(B5891="","",IFERROR(VLOOKUP(B5891,'Debt Inputs'!$A$6:$M$105,5,FALSE),0))</f>
        <v/>
      </c>
      <c r="F5891" s="50">
        <f>IF(D5891="","",IFERROR(D5891*E5891/12,0))</f>
        <v/>
      </c>
      <c r="G5891" s="50">
        <f>IF(D5891="","",MIN(IFERROR(VLOOKUP(B5891,'Debt Inputs'!$A$6:$M$105,7,FALSE),0),D5891+F5891))</f>
        <v/>
      </c>
      <c r="H5891" s="50">
        <f>IF(D5891="","",IF(L5891=1,MAX(0,'Debt Inputs'!$B$2-SUM($G$5806:$G$5905)),0))</f>
        <v/>
      </c>
      <c r="I5891" s="50">
        <f>IF(D5891="","",MIN(D5891+F5891,G5891+H5891))</f>
        <v/>
      </c>
      <c r="J5891" s="50">
        <f>IF(D5891="","",MIN(D5891,MAX(0,I5891-F5891)))</f>
        <v/>
      </c>
      <c r="K5891" s="50">
        <f>IF(D5891="","",MAX(0,D5891+F5891-I5891))</f>
        <v/>
      </c>
      <c r="L5891" s="23">
        <f>IF(D5891="","",IF(D5891&lt;=0,"",1+COUNTIFS($D$5806:$D$5905,"&gt;0",$E$5806:$E$5905,"&gt;"&amp;E5891)))</f>
        <v/>
      </c>
      <c r="M5891" s="23">
        <f>IF(D5891="","",IF(AND(K5891&gt;0,L5891=1),"Yes","No"))</f>
        <v/>
      </c>
      <c r="N5891" s="50">
        <f>IF(D5891="","",N5791+F5891)</f>
        <v/>
      </c>
      <c r="O5891" s="49">
        <f>IF(D5891="","",IF(AND(K5891=0,K5791&gt;0),C5891,""))</f>
        <v/>
      </c>
    </row>
    <row r="5892">
      <c r="A5892" s="47">
        <f>IF(B5892="","",DATE(YEAR('Debt Inputs'!$E$2),MONTH('Debt Inputs'!$E$2)+58,1))</f>
        <v/>
      </c>
      <c r="B5892" s="18">
        <f>IF('Debt Inputs'!A92="","",'Debt Inputs'!A92)</f>
        <v/>
      </c>
      <c r="C5892" s="19">
        <f>IF(B5892="","",IFERROR(VLOOKUP(B5892,'Debt Inputs'!$A$6:$M$105,2,FALSE),""))</f>
        <v/>
      </c>
      <c r="D5892" s="48">
        <f>IF(B5892="","",K5792)</f>
        <v/>
      </c>
      <c r="E5892" s="21">
        <f>IF(B5892="","",IFERROR(VLOOKUP(B5892,'Debt Inputs'!$A$6:$M$105,5,FALSE),0))</f>
        <v/>
      </c>
      <c r="F5892" s="48">
        <f>IF(D5892="","",IFERROR(D5892*E5892/12,0))</f>
        <v/>
      </c>
      <c r="G5892" s="48">
        <f>IF(D5892="","",MIN(IFERROR(VLOOKUP(B5892,'Debt Inputs'!$A$6:$M$105,7,FALSE),0),D5892+F5892))</f>
        <v/>
      </c>
      <c r="H5892" s="48">
        <f>IF(D5892="","",IF(L5892=1,MAX(0,'Debt Inputs'!$B$2-SUM($G$5806:$G$5905)),0))</f>
        <v/>
      </c>
      <c r="I5892" s="48">
        <f>IF(D5892="","",MIN(D5892+F5892,G5892+H5892))</f>
        <v/>
      </c>
      <c r="J5892" s="48">
        <f>IF(D5892="","",MIN(D5892,MAX(0,I5892-F5892)))</f>
        <v/>
      </c>
      <c r="K5892" s="48">
        <f>IF(D5892="","",MAX(0,D5892+F5892-I5892))</f>
        <v/>
      </c>
      <c r="L5892" s="18">
        <f>IF(D5892="","",IF(D5892&lt;=0,"",1+COUNTIFS($D$5806:$D$5905,"&gt;0",$E$5806:$E$5905,"&gt;"&amp;E5892)))</f>
        <v/>
      </c>
      <c r="M5892" s="18">
        <f>IF(D5892="","",IF(AND(K5892&gt;0,L5892=1),"Yes","No"))</f>
        <v/>
      </c>
      <c r="N5892" s="48">
        <f>IF(D5892="","",N5792+F5892)</f>
        <v/>
      </c>
      <c r="O5892" s="47">
        <f>IF(D5892="","",IF(AND(K5892=0,K5792&gt;0),C5892,""))</f>
        <v/>
      </c>
    </row>
    <row r="5893">
      <c r="A5893" s="49">
        <f>IF(B5893="","",DATE(YEAR('Debt Inputs'!$E$2),MONTH('Debt Inputs'!$E$2)+58,1))</f>
        <v/>
      </c>
      <c r="B5893" s="23">
        <f>IF('Debt Inputs'!A93="","",'Debt Inputs'!A93)</f>
        <v/>
      </c>
      <c r="C5893" s="24">
        <f>IF(B5893="","",IFERROR(VLOOKUP(B5893,'Debt Inputs'!$A$6:$M$105,2,FALSE),""))</f>
        <v/>
      </c>
      <c r="D5893" s="50">
        <f>IF(B5893="","",K5793)</f>
        <v/>
      </c>
      <c r="E5893" s="26">
        <f>IF(B5893="","",IFERROR(VLOOKUP(B5893,'Debt Inputs'!$A$6:$M$105,5,FALSE),0))</f>
        <v/>
      </c>
      <c r="F5893" s="50">
        <f>IF(D5893="","",IFERROR(D5893*E5893/12,0))</f>
        <v/>
      </c>
      <c r="G5893" s="50">
        <f>IF(D5893="","",MIN(IFERROR(VLOOKUP(B5893,'Debt Inputs'!$A$6:$M$105,7,FALSE),0),D5893+F5893))</f>
        <v/>
      </c>
      <c r="H5893" s="50">
        <f>IF(D5893="","",IF(L5893=1,MAX(0,'Debt Inputs'!$B$2-SUM($G$5806:$G$5905)),0))</f>
        <v/>
      </c>
      <c r="I5893" s="50">
        <f>IF(D5893="","",MIN(D5893+F5893,G5893+H5893))</f>
        <v/>
      </c>
      <c r="J5893" s="50">
        <f>IF(D5893="","",MIN(D5893,MAX(0,I5893-F5893)))</f>
        <v/>
      </c>
      <c r="K5893" s="50">
        <f>IF(D5893="","",MAX(0,D5893+F5893-I5893))</f>
        <v/>
      </c>
      <c r="L5893" s="23">
        <f>IF(D5893="","",IF(D5893&lt;=0,"",1+COUNTIFS($D$5806:$D$5905,"&gt;0",$E$5806:$E$5905,"&gt;"&amp;E5893)))</f>
        <v/>
      </c>
      <c r="M5893" s="23">
        <f>IF(D5893="","",IF(AND(K5893&gt;0,L5893=1),"Yes","No"))</f>
        <v/>
      </c>
      <c r="N5893" s="50">
        <f>IF(D5893="","",N5793+F5893)</f>
        <v/>
      </c>
      <c r="O5893" s="49">
        <f>IF(D5893="","",IF(AND(K5893=0,K5793&gt;0),C5893,""))</f>
        <v/>
      </c>
    </row>
    <row r="5894">
      <c r="A5894" s="47">
        <f>IF(B5894="","",DATE(YEAR('Debt Inputs'!$E$2),MONTH('Debt Inputs'!$E$2)+58,1))</f>
        <v/>
      </c>
      <c r="B5894" s="18">
        <f>IF('Debt Inputs'!A94="","",'Debt Inputs'!A94)</f>
        <v/>
      </c>
      <c r="C5894" s="19">
        <f>IF(B5894="","",IFERROR(VLOOKUP(B5894,'Debt Inputs'!$A$6:$M$105,2,FALSE),""))</f>
        <v/>
      </c>
      <c r="D5894" s="48">
        <f>IF(B5894="","",K5794)</f>
        <v/>
      </c>
      <c r="E5894" s="21">
        <f>IF(B5894="","",IFERROR(VLOOKUP(B5894,'Debt Inputs'!$A$6:$M$105,5,FALSE),0))</f>
        <v/>
      </c>
      <c r="F5894" s="48">
        <f>IF(D5894="","",IFERROR(D5894*E5894/12,0))</f>
        <v/>
      </c>
      <c r="G5894" s="48">
        <f>IF(D5894="","",MIN(IFERROR(VLOOKUP(B5894,'Debt Inputs'!$A$6:$M$105,7,FALSE),0),D5894+F5894))</f>
        <v/>
      </c>
      <c r="H5894" s="48">
        <f>IF(D5894="","",IF(L5894=1,MAX(0,'Debt Inputs'!$B$2-SUM($G$5806:$G$5905)),0))</f>
        <v/>
      </c>
      <c r="I5894" s="48">
        <f>IF(D5894="","",MIN(D5894+F5894,G5894+H5894))</f>
        <v/>
      </c>
      <c r="J5894" s="48">
        <f>IF(D5894="","",MIN(D5894,MAX(0,I5894-F5894)))</f>
        <v/>
      </c>
      <c r="K5894" s="48">
        <f>IF(D5894="","",MAX(0,D5894+F5894-I5894))</f>
        <v/>
      </c>
      <c r="L5894" s="18">
        <f>IF(D5894="","",IF(D5894&lt;=0,"",1+COUNTIFS($D$5806:$D$5905,"&gt;0",$E$5806:$E$5905,"&gt;"&amp;E5894)))</f>
        <v/>
      </c>
      <c r="M5894" s="18">
        <f>IF(D5894="","",IF(AND(K5894&gt;0,L5894=1),"Yes","No"))</f>
        <v/>
      </c>
      <c r="N5894" s="48">
        <f>IF(D5894="","",N5794+F5894)</f>
        <v/>
      </c>
      <c r="O5894" s="47">
        <f>IF(D5894="","",IF(AND(K5894=0,K5794&gt;0),C5894,""))</f>
        <v/>
      </c>
    </row>
    <row r="5895">
      <c r="A5895" s="49">
        <f>IF(B5895="","",DATE(YEAR('Debt Inputs'!$E$2),MONTH('Debt Inputs'!$E$2)+58,1))</f>
        <v/>
      </c>
      <c r="B5895" s="23">
        <f>IF('Debt Inputs'!A95="","",'Debt Inputs'!A95)</f>
        <v/>
      </c>
      <c r="C5895" s="24">
        <f>IF(B5895="","",IFERROR(VLOOKUP(B5895,'Debt Inputs'!$A$6:$M$105,2,FALSE),""))</f>
        <v/>
      </c>
      <c r="D5895" s="50">
        <f>IF(B5895="","",K5795)</f>
        <v/>
      </c>
      <c r="E5895" s="26">
        <f>IF(B5895="","",IFERROR(VLOOKUP(B5895,'Debt Inputs'!$A$6:$M$105,5,FALSE),0))</f>
        <v/>
      </c>
      <c r="F5895" s="50">
        <f>IF(D5895="","",IFERROR(D5895*E5895/12,0))</f>
        <v/>
      </c>
      <c r="G5895" s="50">
        <f>IF(D5895="","",MIN(IFERROR(VLOOKUP(B5895,'Debt Inputs'!$A$6:$M$105,7,FALSE),0),D5895+F5895))</f>
        <v/>
      </c>
      <c r="H5895" s="50">
        <f>IF(D5895="","",IF(L5895=1,MAX(0,'Debt Inputs'!$B$2-SUM($G$5806:$G$5905)),0))</f>
        <v/>
      </c>
      <c r="I5895" s="50">
        <f>IF(D5895="","",MIN(D5895+F5895,G5895+H5895))</f>
        <v/>
      </c>
      <c r="J5895" s="50">
        <f>IF(D5895="","",MIN(D5895,MAX(0,I5895-F5895)))</f>
        <v/>
      </c>
      <c r="K5895" s="50">
        <f>IF(D5895="","",MAX(0,D5895+F5895-I5895))</f>
        <v/>
      </c>
      <c r="L5895" s="23">
        <f>IF(D5895="","",IF(D5895&lt;=0,"",1+COUNTIFS($D$5806:$D$5905,"&gt;0",$E$5806:$E$5905,"&gt;"&amp;E5895)))</f>
        <v/>
      </c>
      <c r="M5895" s="23">
        <f>IF(D5895="","",IF(AND(K5895&gt;0,L5895=1),"Yes","No"))</f>
        <v/>
      </c>
      <c r="N5895" s="50">
        <f>IF(D5895="","",N5795+F5895)</f>
        <v/>
      </c>
      <c r="O5895" s="49">
        <f>IF(D5895="","",IF(AND(K5895=0,K5795&gt;0),C5895,""))</f>
        <v/>
      </c>
    </row>
    <row r="5896">
      <c r="A5896" s="47">
        <f>IF(B5896="","",DATE(YEAR('Debt Inputs'!$E$2),MONTH('Debt Inputs'!$E$2)+58,1))</f>
        <v/>
      </c>
      <c r="B5896" s="18">
        <f>IF('Debt Inputs'!A96="","",'Debt Inputs'!A96)</f>
        <v/>
      </c>
      <c r="C5896" s="19">
        <f>IF(B5896="","",IFERROR(VLOOKUP(B5896,'Debt Inputs'!$A$6:$M$105,2,FALSE),""))</f>
        <v/>
      </c>
      <c r="D5896" s="48">
        <f>IF(B5896="","",K5796)</f>
        <v/>
      </c>
      <c r="E5896" s="21">
        <f>IF(B5896="","",IFERROR(VLOOKUP(B5896,'Debt Inputs'!$A$6:$M$105,5,FALSE),0))</f>
        <v/>
      </c>
      <c r="F5896" s="48">
        <f>IF(D5896="","",IFERROR(D5896*E5896/12,0))</f>
        <v/>
      </c>
      <c r="G5896" s="48">
        <f>IF(D5896="","",MIN(IFERROR(VLOOKUP(B5896,'Debt Inputs'!$A$6:$M$105,7,FALSE),0),D5896+F5896))</f>
        <v/>
      </c>
      <c r="H5896" s="48">
        <f>IF(D5896="","",IF(L5896=1,MAX(0,'Debt Inputs'!$B$2-SUM($G$5806:$G$5905)),0))</f>
        <v/>
      </c>
      <c r="I5896" s="48">
        <f>IF(D5896="","",MIN(D5896+F5896,G5896+H5896))</f>
        <v/>
      </c>
      <c r="J5896" s="48">
        <f>IF(D5896="","",MIN(D5896,MAX(0,I5896-F5896)))</f>
        <v/>
      </c>
      <c r="K5896" s="48">
        <f>IF(D5896="","",MAX(0,D5896+F5896-I5896))</f>
        <v/>
      </c>
      <c r="L5896" s="18">
        <f>IF(D5896="","",IF(D5896&lt;=0,"",1+COUNTIFS($D$5806:$D$5905,"&gt;0",$E$5806:$E$5905,"&gt;"&amp;E5896)))</f>
        <v/>
      </c>
      <c r="M5896" s="18">
        <f>IF(D5896="","",IF(AND(K5896&gt;0,L5896=1),"Yes","No"))</f>
        <v/>
      </c>
      <c r="N5896" s="48">
        <f>IF(D5896="","",N5796+F5896)</f>
        <v/>
      </c>
      <c r="O5896" s="47">
        <f>IF(D5896="","",IF(AND(K5896=0,K5796&gt;0),C5896,""))</f>
        <v/>
      </c>
    </row>
    <row r="5897">
      <c r="A5897" s="49">
        <f>IF(B5897="","",DATE(YEAR('Debt Inputs'!$E$2),MONTH('Debt Inputs'!$E$2)+58,1))</f>
        <v/>
      </c>
      <c r="B5897" s="23">
        <f>IF('Debt Inputs'!A97="","",'Debt Inputs'!A97)</f>
        <v/>
      </c>
      <c r="C5897" s="24">
        <f>IF(B5897="","",IFERROR(VLOOKUP(B5897,'Debt Inputs'!$A$6:$M$105,2,FALSE),""))</f>
        <v/>
      </c>
      <c r="D5897" s="50">
        <f>IF(B5897="","",K5797)</f>
        <v/>
      </c>
      <c r="E5897" s="26">
        <f>IF(B5897="","",IFERROR(VLOOKUP(B5897,'Debt Inputs'!$A$6:$M$105,5,FALSE),0))</f>
        <v/>
      </c>
      <c r="F5897" s="50">
        <f>IF(D5897="","",IFERROR(D5897*E5897/12,0))</f>
        <v/>
      </c>
      <c r="G5897" s="50">
        <f>IF(D5897="","",MIN(IFERROR(VLOOKUP(B5897,'Debt Inputs'!$A$6:$M$105,7,FALSE),0),D5897+F5897))</f>
        <v/>
      </c>
      <c r="H5897" s="50">
        <f>IF(D5897="","",IF(L5897=1,MAX(0,'Debt Inputs'!$B$2-SUM($G$5806:$G$5905)),0))</f>
        <v/>
      </c>
      <c r="I5897" s="50">
        <f>IF(D5897="","",MIN(D5897+F5897,G5897+H5897))</f>
        <v/>
      </c>
      <c r="J5897" s="50">
        <f>IF(D5897="","",MIN(D5897,MAX(0,I5897-F5897)))</f>
        <v/>
      </c>
      <c r="K5897" s="50">
        <f>IF(D5897="","",MAX(0,D5897+F5897-I5897))</f>
        <v/>
      </c>
      <c r="L5897" s="23">
        <f>IF(D5897="","",IF(D5897&lt;=0,"",1+COUNTIFS($D$5806:$D$5905,"&gt;0",$E$5806:$E$5905,"&gt;"&amp;E5897)))</f>
        <v/>
      </c>
      <c r="M5897" s="23">
        <f>IF(D5897="","",IF(AND(K5897&gt;0,L5897=1),"Yes","No"))</f>
        <v/>
      </c>
      <c r="N5897" s="50">
        <f>IF(D5897="","",N5797+F5897)</f>
        <v/>
      </c>
      <c r="O5897" s="49">
        <f>IF(D5897="","",IF(AND(K5897=0,K5797&gt;0),C5897,""))</f>
        <v/>
      </c>
    </row>
    <row r="5898">
      <c r="A5898" s="47">
        <f>IF(B5898="","",DATE(YEAR('Debt Inputs'!$E$2),MONTH('Debt Inputs'!$E$2)+58,1))</f>
        <v/>
      </c>
      <c r="B5898" s="18">
        <f>IF('Debt Inputs'!A98="","",'Debt Inputs'!A98)</f>
        <v/>
      </c>
      <c r="C5898" s="19">
        <f>IF(B5898="","",IFERROR(VLOOKUP(B5898,'Debt Inputs'!$A$6:$M$105,2,FALSE),""))</f>
        <v/>
      </c>
      <c r="D5898" s="48">
        <f>IF(B5898="","",K5798)</f>
        <v/>
      </c>
      <c r="E5898" s="21">
        <f>IF(B5898="","",IFERROR(VLOOKUP(B5898,'Debt Inputs'!$A$6:$M$105,5,FALSE),0))</f>
        <v/>
      </c>
      <c r="F5898" s="48">
        <f>IF(D5898="","",IFERROR(D5898*E5898/12,0))</f>
        <v/>
      </c>
      <c r="G5898" s="48">
        <f>IF(D5898="","",MIN(IFERROR(VLOOKUP(B5898,'Debt Inputs'!$A$6:$M$105,7,FALSE),0),D5898+F5898))</f>
        <v/>
      </c>
      <c r="H5898" s="48">
        <f>IF(D5898="","",IF(L5898=1,MAX(0,'Debt Inputs'!$B$2-SUM($G$5806:$G$5905)),0))</f>
        <v/>
      </c>
      <c r="I5898" s="48">
        <f>IF(D5898="","",MIN(D5898+F5898,G5898+H5898))</f>
        <v/>
      </c>
      <c r="J5898" s="48">
        <f>IF(D5898="","",MIN(D5898,MAX(0,I5898-F5898)))</f>
        <v/>
      </c>
      <c r="K5898" s="48">
        <f>IF(D5898="","",MAX(0,D5898+F5898-I5898))</f>
        <v/>
      </c>
      <c r="L5898" s="18">
        <f>IF(D5898="","",IF(D5898&lt;=0,"",1+COUNTIFS($D$5806:$D$5905,"&gt;0",$E$5806:$E$5905,"&gt;"&amp;E5898)))</f>
        <v/>
      </c>
      <c r="M5898" s="18">
        <f>IF(D5898="","",IF(AND(K5898&gt;0,L5898=1),"Yes","No"))</f>
        <v/>
      </c>
      <c r="N5898" s="48">
        <f>IF(D5898="","",N5798+F5898)</f>
        <v/>
      </c>
      <c r="O5898" s="47">
        <f>IF(D5898="","",IF(AND(K5898=0,K5798&gt;0),C5898,""))</f>
        <v/>
      </c>
    </row>
    <row r="5899">
      <c r="A5899" s="49">
        <f>IF(B5899="","",DATE(YEAR('Debt Inputs'!$E$2),MONTH('Debt Inputs'!$E$2)+58,1))</f>
        <v/>
      </c>
      <c r="B5899" s="23">
        <f>IF('Debt Inputs'!A99="","",'Debt Inputs'!A99)</f>
        <v/>
      </c>
      <c r="C5899" s="24">
        <f>IF(B5899="","",IFERROR(VLOOKUP(B5899,'Debt Inputs'!$A$6:$M$105,2,FALSE),""))</f>
        <v/>
      </c>
      <c r="D5899" s="50">
        <f>IF(B5899="","",K5799)</f>
        <v/>
      </c>
      <c r="E5899" s="26">
        <f>IF(B5899="","",IFERROR(VLOOKUP(B5899,'Debt Inputs'!$A$6:$M$105,5,FALSE),0))</f>
        <v/>
      </c>
      <c r="F5899" s="50">
        <f>IF(D5899="","",IFERROR(D5899*E5899/12,0))</f>
        <v/>
      </c>
      <c r="G5899" s="50">
        <f>IF(D5899="","",MIN(IFERROR(VLOOKUP(B5899,'Debt Inputs'!$A$6:$M$105,7,FALSE),0),D5899+F5899))</f>
        <v/>
      </c>
      <c r="H5899" s="50">
        <f>IF(D5899="","",IF(L5899=1,MAX(0,'Debt Inputs'!$B$2-SUM($G$5806:$G$5905)),0))</f>
        <v/>
      </c>
      <c r="I5899" s="50">
        <f>IF(D5899="","",MIN(D5899+F5899,G5899+H5899))</f>
        <v/>
      </c>
      <c r="J5899" s="50">
        <f>IF(D5899="","",MIN(D5899,MAX(0,I5899-F5899)))</f>
        <v/>
      </c>
      <c r="K5899" s="50">
        <f>IF(D5899="","",MAX(0,D5899+F5899-I5899))</f>
        <v/>
      </c>
      <c r="L5899" s="23">
        <f>IF(D5899="","",IF(D5899&lt;=0,"",1+COUNTIFS($D$5806:$D$5905,"&gt;0",$E$5806:$E$5905,"&gt;"&amp;E5899)))</f>
        <v/>
      </c>
      <c r="M5899" s="23">
        <f>IF(D5899="","",IF(AND(K5899&gt;0,L5899=1),"Yes","No"))</f>
        <v/>
      </c>
      <c r="N5899" s="50">
        <f>IF(D5899="","",N5799+F5899)</f>
        <v/>
      </c>
      <c r="O5899" s="49">
        <f>IF(D5899="","",IF(AND(K5899=0,K5799&gt;0),C5899,""))</f>
        <v/>
      </c>
    </row>
    <row r="5900">
      <c r="A5900" s="47">
        <f>IF(B5900="","",DATE(YEAR('Debt Inputs'!$E$2),MONTH('Debt Inputs'!$E$2)+58,1))</f>
        <v/>
      </c>
      <c r="B5900" s="18">
        <f>IF('Debt Inputs'!A100="","",'Debt Inputs'!A100)</f>
        <v/>
      </c>
      <c r="C5900" s="19">
        <f>IF(B5900="","",IFERROR(VLOOKUP(B5900,'Debt Inputs'!$A$6:$M$105,2,FALSE),""))</f>
        <v/>
      </c>
      <c r="D5900" s="48">
        <f>IF(B5900="","",K5800)</f>
        <v/>
      </c>
      <c r="E5900" s="21">
        <f>IF(B5900="","",IFERROR(VLOOKUP(B5900,'Debt Inputs'!$A$6:$M$105,5,FALSE),0))</f>
        <v/>
      </c>
      <c r="F5900" s="48">
        <f>IF(D5900="","",IFERROR(D5900*E5900/12,0))</f>
        <v/>
      </c>
      <c r="G5900" s="48">
        <f>IF(D5900="","",MIN(IFERROR(VLOOKUP(B5900,'Debt Inputs'!$A$6:$M$105,7,FALSE),0),D5900+F5900))</f>
        <v/>
      </c>
      <c r="H5900" s="48">
        <f>IF(D5900="","",IF(L5900=1,MAX(0,'Debt Inputs'!$B$2-SUM($G$5806:$G$5905)),0))</f>
        <v/>
      </c>
      <c r="I5900" s="48">
        <f>IF(D5900="","",MIN(D5900+F5900,G5900+H5900))</f>
        <v/>
      </c>
      <c r="J5900" s="48">
        <f>IF(D5900="","",MIN(D5900,MAX(0,I5900-F5900)))</f>
        <v/>
      </c>
      <c r="K5900" s="48">
        <f>IF(D5900="","",MAX(0,D5900+F5900-I5900))</f>
        <v/>
      </c>
      <c r="L5900" s="18">
        <f>IF(D5900="","",IF(D5900&lt;=0,"",1+COUNTIFS($D$5806:$D$5905,"&gt;0",$E$5806:$E$5905,"&gt;"&amp;E5900)))</f>
        <v/>
      </c>
      <c r="M5900" s="18">
        <f>IF(D5900="","",IF(AND(K5900&gt;0,L5900=1),"Yes","No"))</f>
        <v/>
      </c>
      <c r="N5900" s="48">
        <f>IF(D5900="","",N5800+F5900)</f>
        <v/>
      </c>
      <c r="O5900" s="47">
        <f>IF(D5900="","",IF(AND(K5900=0,K5800&gt;0),C5900,""))</f>
        <v/>
      </c>
    </row>
    <row r="5901">
      <c r="A5901" s="49">
        <f>IF(B5901="","",DATE(YEAR('Debt Inputs'!$E$2),MONTH('Debt Inputs'!$E$2)+58,1))</f>
        <v/>
      </c>
      <c r="B5901" s="23">
        <f>IF('Debt Inputs'!A101="","",'Debt Inputs'!A101)</f>
        <v/>
      </c>
      <c r="C5901" s="24">
        <f>IF(B5901="","",IFERROR(VLOOKUP(B5901,'Debt Inputs'!$A$6:$M$105,2,FALSE),""))</f>
        <v/>
      </c>
      <c r="D5901" s="50">
        <f>IF(B5901="","",K5801)</f>
        <v/>
      </c>
      <c r="E5901" s="26">
        <f>IF(B5901="","",IFERROR(VLOOKUP(B5901,'Debt Inputs'!$A$6:$M$105,5,FALSE),0))</f>
        <v/>
      </c>
      <c r="F5901" s="50">
        <f>IF(D5901="","",IFERROR(D5901*E5901/12,0))</f>
        <v/>
      </c>
      <c r="G5901" s="50">
        <f>IF(D5901="","",MIN(IFERROR(VLOOKUP(B5901,'Debt Inputs'!$A$6:$M$105,7,FALSE),0),D5901+F5901))</f>
        <v/>
      </c>
      <c r="H5901" s="50">
        <f>IF(D5901="","",IF(L5901=1,MAX(0,'Debt Inputs'!$B$2-SUM($G$5806:$G$5905)),0))</f>
        <v/>
      </c>
      <c r="I5901" s="50">
        <f>IF(D5901="","",MIN(D5901+F5901,G5901+H5901))</f>
        <v/>
      </c>
      <c r="J5901" s="50">
        <f>IF(D5901="","",MIN(D5901,MAX(0,I5901-F5901)))</f>
        <v/>
      </c>
      <c r="K5901" s="50">
        <f>IF(D5901="","",MAX(0,D5901+F5901-I5901))</f>
        <v/>
      </c>
      <c r="L5901" s="23">
        <f>IF(D5901="","",IF(D5901&lt;=0,"",1+COUNTIFS($D$5806:$D$5905,"&gt;0",$E$5806:$E$5905,"&gt;"&amp;E5901)))</f>
        <v/>
      </c>
      <c r="M5901" s="23">
        <f>IF(D5901="","",IF(AND(K5901&gt;0,L5901=1),"Yes","No"))</f>
        <v/>
      </c>
      <c r="N5901" s="50">
        <f>IF(D5901="","",N5801+F5901)</f>
        <v/>
      </c>
      <c r="O5901" s="49">
        <f>IF(D5901="","",IF(AND(K5901=0,K5801&gt;0),C5901,""))</f>
        <v/>
      </c>
    </row>
    <row r="5902">
      <c r="A5902" s="47">
        <f>IF(B5902="","",DATE(YEAR('Debt Inputs'!$E$2),MONTH('Debt Inputs'!$E$2)+58,1))</f>
        <v/>
      </c>
      <c r="B5902" s="18">
        <f>IF('Debt Inputs'!A102="","",'Debt Inputs'!A102)</f>
        <v/>
      </c>
      <c r="C5902" s="19">
        <f>IF(B5902="","",IFERROR(VLOOKUP(B5902,'Debt Inputs'!$A$6:$M$105,2,FALSE),""))</f>
        <v/>
      </c>
      <c r="D5902" s="48">
        <f>IF(B5902="","",K5802)</f>
        <v/>
      </c>
      <c r="E5902" s="21">
        <f>IF(B5902="","",IFERROR(VLOOKUP(B5902,'Debt Inputs'!$A$6:$M$105,5,FALSE),0))</f>
        <v/>
      </c>
      <c r="F5902" s="48">
        <f>IF(D5902="","",IFERROR(D5902*E5902/12,0))</f>
        <v/>
      </c>
      <c r="G5902" s="48">
        <f>IF(D5902="","",MIN(IFERROR(VLOOKUP(B5902,'Debt Inputs'!$A$6:$M$105,7,FALSE),0),D5902+F5902))</f>
        <v/>
      </c>
      <c r="H5902" s="48">
        <f>IF(D5902="","",IF(L5902=1,MAX(0,'Debt Inputs'!$B$2-SUM($G$5806:$G$5905)),0))</f>
        <v/>
      </c>
      <c r="I5902" s="48">
        <f>IF(D5902="","",MIN(D5902+F5902,G5902+H5902))</f>
        <v/>
      </c>
      <c r="J5902" s="48">
        <f>IF(D5902="","",MIN(D5902,MAX(0,I5902-F5902)))</f>
        <v/>
      </c>
      <c r="K5902" s="48">
        <f>IF(D5902="","",MAX(0,D5902+F5902-I5902))</f>
        <v/>
      </c>
      <c r="L5902" s="18">
        <f>IF(D5902="","",IF(D5902&lt;=0,"",1+COUNTIFS($D$5806:$D$5905,"&gt;0",$E$5806:$E$5905,"&gt;"&amp;E5902)))</f>
        <v/>
      </c>
      <c r="M5902" s="18">
        <f>IF(D5902="","",IF(AND(K5902&gt;0,L5902=1),"Yes","No"))</f>
        <v/>
      </c>
      <c r="N5902" s="48">
        <f>IF(D5902="","",N5802+F5902)</f>
        <v/>
      </c>
      <c r="O5902" s="47">
        <f>IF(D5902="","",IF(AND(K5902=0,K5802&gt;0),C5902,""))</f>
        <v/>
      </c>
    </row>
    <row r="5903">
      <c r="A5903" s="49">
        <f>IF(B5903="","",DATE(YEAR('Debt Inputs'!$E$2),MONTH('Debt Inputs'!$E$2)+58,1))</f>
        <v/>
      </c>
      <c r="B5903" s="23">
        <f>IF('Debt Inputs'!A103="","",'Debt Inputs'!A103)</f>
        <v/>
      </c>
      <c r="C5903" s="24">
        <f>IF(B5903="","",IFERROR(VLOOKUP(B5903,'Debt Inputs'!$A$6:$M$105,2,FALSE),""))</f>
        <v/>
      </c>
      <c r="D5903" s="50">
        <f>IF(B5903="","",K5803)</f>
        <v/>
      </c>
      <c r="E5903" s="26">
        <f>IF(B5903="","",IFERROR(VLOOKUP(B5903,'Debt Inputs'!$A$6:$M$105,5,FALSE),0))</f>
        <v/>
      </c>
      <c r="F5903" s="50">
        <f>IF(D5903="","",IFERROR(D5903*E5903/12,0))</f>
        <v/>
      </c>
      <c r="G5903" s="50">
        <f>IF(D5903="","",MIN(IFERROR(VLOOKUP(B5903,'Debt Inputs'!$A$6:$M$105,7,FALSE),0),D5903+F5903))</f>
        <v/>
      </c>
      <c r="H5903" s="50">
        <f>IF(D5903="","",IF(L5903=1,MAX(0,'Debt Inputs'!$B$2-SUM($G$5806:$G$5905)),0))</f>
        <v/>
      </c>
      <c r="I5903" s="50">
        <f>IF(D5903="","",MIN(D5903+F5903,G5903+H5903))</f>
        <v/>
      </c>
      <c r="J5903" s="50">
        <f>IF(D5903="","",MIN(D5903,MAX(0,I5903-F5903)))</f>
        <v/>
      </c>
      <c r="K5903" s="50">
        <f>IF(D5903="","",MAX(0,D5903+F5903-I5903))</f>
        <v/>
      </c>
      <c r="L5903" s="23">
        <f>IF(D5903="","",IF(D5903&lt;=0,"",1+COUNTIFS($D$5806:$D$5905,"&gt;0",$E$5806:$E$5905,"&gt;"&amp;E5903)))</f>
        <v/>
      </c>
      <c r="M5903" s="23">
        <f>IF(D5903="","",IF(AND(K5903&gt;0,L5903=1),"Yes","No"))</f>
        <v/>
      </c>
      <c r="N5903" s="50">
        <f>IF(D5903="","",N5803+F5903)</f>
        <v/>
      </c>
      <c r="O5903" s="49">
        <f>IF(D5903="","",IF(AND(K5903=0,K5803&gt;0),C5903,""))</f>
        <v/>
      </c>
    </row>
    <row r="5904">
      <c r="A5904" s="47">
        <f>IF(B5904="","",DATE(YEAR('Debt Inputs'!$E$2),MONTH('Debt Inputs'!$E$2)+58,1))</f>
        <v/>
      </c>
      <c r="B5904" s="18">
        <f>IF('Debt Inputs'!A104="","",'Debt Inputs'!A104)</f>
        <v/>
      </c>
      <c r="C5904" s="19">
        <f>IF(B5904="","",IFERROR(VLOOKUP(B5904,'Debt Inputs'!$A$6:$M$105,2,FALSE),""))</f>
        <v/>
      </c>
      <c r="D5904" s="48">
        <f>IF(B5904="","",K5804)</f>
        <v/>
      </c>
      <c r="E5904" s="21">
        <f>IF(B5904="","",IFERROR(VLOOKUP(B5904,'Debt Inputs'!$A$6:$M$105,5,FALSE),0))</f>
        <v/>
      </c>
      <c r="F5904" s="48">
        <f>IF(D5904="","",IFERROR(D5904*E5904/12,0))</f>
        <v/>
      </c>
      <c r="G5904" s="48">
        <f>IF(D5904="","",MIN(IFERROR(VLOOKUP(B5904,'Debt Inputs'!$A$6:$M$105,7,FALSE),0),D5904+F5904))</f>
        <v/>
      </c>
      <c r="H5904" s="48">
        <f>IF(D5904="","",IF(L5904=1,MAX(0,'Debt Inputs'!$B$2-SUM($G$5806:$G$5905)),0))</f>
        <v/>
      </c>
      <c r="I5904" s="48">
        <f>IF(D5904="","",MIN(D5904+F5904,G5904+H5904))</f>
        <v/>
      </c>
      <c r="J5904" s="48">
        <f>IF(D5904="","",MIN(D5904,MAX(0,I5904-F5904)))</f>
        <v/>
      </c>
      <c r="K5904" s="48">
        <f>IF(D5904="","",MAX(0,D5904+F5904-I5904))</f>
        <v/>
      </c>
      <c r="L5904" s="18">
        <f>IF(D5904="","",IF(D5904&lt;=0,"",1+COUNTIFS($D$5806:$D$5905,"&gt;0",$E$5806:$E$5905,"&gt;"&amp;E5904)))</f>
        <v/>
      </c>
      <c r="M5904" s="18">
        <f>IF(D5904="","",IF(AND(K5904&gt;0,L5904=1),"Yes","No"))</f>
        <v/>
      </c>
      <c r="N5904" s="48">
        <f>IF(D5904="","",N5804+F5904)</f>
        <v/>
      </c>
      <c r="O5904" s="47">
        <f>IF(D5904="","",IF(AND(K5904=0,K5804&gt;0),C5904,""))</f>
        <v/>
      </c>
    </row>
    <row r="5905">
      <c r="A5905" s="49">
        <f>IF(B5905="","",DATE(YEAR('Debt Inputs'!$E$2),MONTH('Debt Inputs'!$E$2)+58,1))</f>
        <v/>
      </c>
      <c r="B5905" s="23">
        <f>IF('Debt Inputs'!A105="","",'Debt Inputs'!A105)</f>
        <v/>
      </c>
      <c r="C5905" s="24">
        <f>IF(B5905="","",IFERROR(VLOOKUP(B5905,'Debt Inputs'!$A$6:$M$105,2,FALSE),""))</f>
        <v/>
      </c>
      <c r="D5905" s="50">
        <f>IF(B5905="","",K5805)</f>
        <v/>
      </c>
      <c r="E5905" s="26">
        <f>IF(B5905="","",IFERROR(VLOOKUP(B5905,'Debt Inputs'!$A$6:$M$105,5,FALSE),0))</f>
        <v/>
      </c>
      <c r="F5905" s="50">
        <f>IF(D5905="","",IFERROR(D5905*E5905/12,0))</f>
        <v/>
      </c>
      <c r="G5905" s="50">
        <f>IF(D5905="","",MIN(IFERROR(VLOOKUP(B5905,'Debt Inputs'!$A$6:$M$105,7,FALSE),0),D5905+F5905))</f>
        <v/>
      </c>
      <c r="H5905" s="50">
        <f>IF(D5905="","",IF(L5905=1,MAX(0,'Debt Inputs'!$B$2-SUM($G$5806:$G$5905)),0))</f>
        <v/>
      </c>
      <c r="I5905" s="50">
        <f>IF(D5905="","",MIN(D5905+F5905,G5905+H5905))</f>
        <v/>
      </c>
      <c r="J5905" s="50">
        <f>IF(D5905="","",MIN(D5905,MAX(0,I5905-F5905)))</f>
        <v/>
      </c>
      <c r="K5905" s="50">
        <f>IF(D5905="","",MAX(0,D5905+F5905-I5905))</f>
        <v/>
      </c>
      <c r="L5905" s="23">
        <f>IF(D5905="","",IF(D5905&lt;=0,"",1+COUNTIFS($D$5806:$D$5905,"&gt;0",$E$5806:$E$5905,"&gt;"&amp;E5905)))</f>
        <v/>
      </c>
      <c r="M5905" s="23">
        <f>IF(D5905="","",IF(AND(K5905&gt;0,L5905=1),"Yes","No"))</f>
        <v/>
      </c>
      <c r="N5905" s="50">
        <f>IF(D5905="","",N5805+F5905)</f>
        <v/>
      </c>
      <c r="O5905" s="49">
        <f>IF(D5905="","",IF(AND(K5905=0,K5805&gt;0),C5905,""))</f>
        <v/>
      </c>
    </row>
    <row r="5906">
      <c r="A5906" s="47">
        <f>IF(B5906="","",DATE(YEAR('Debt Inputs'!$E$2),MONTH('Debt Inputs'!$E$2)+59,1))</f>
        <v/>
      </c>
      <c r="B5906" s="18">
        <f>IF('Debt Inputs'!A6="","",'Debt Inputs'!A6)</f>
        <v/>
      </c>
      <c r="C5906" s="19">
        <f>IF(B5906="","",IFERROR(VLOOKUP(B5906,'Debt Inputs'!$A$6:$M$105,2,FALSE),""))</f>
        <v/>
      </c>
      <c r="D5906" s="48">
        <f>IF(B5906="","",K5806)</f>
        <v/>
      </c>
      <c r="E5906" s="21">
        <f>IF(B5906="","",IFERROR(VLOOKUP(B5906,'Debt Inputs'!$A$6:$M$105,5,FALSE),0))</f>
        <v/>
      </c>
      <c r="F5906" s="48">
        <f>IF(D5906="","",IFERROR(D5906*E5906/12,0))</f>
        <v/>
      </c>
      <c r="G5906" s="48">
        <f>IF(D5906="","",MIN(IFERROR(VLOOKUP(B5906,'Debt Inputs'!$A$6:$M$105,7,FALSE),0),D5906+F5906))</f>
        <v/>
      </c>
      <c r="H5906" s="48">
        <f>IF(D5906="","",IF(L5906=1,MAX(0,'Debt Inputs'!$B$2-SUM($G$5906:$G$6005)),0))</f>
        <v/>
      </c>
      <c r="I5906" s="48">
        <f>IF(D5906="","",MIN(D5906+F5906,G5906+H5906))</f>
        <v/>
      </c>
      <c r="J5906" s="48">
        <f>IF(D5906="","",MIN(D5906,MAX(0,I5906-F5906)))</f>
        <v/>
      </c>
      <c r="K5906" s="48">
        <f>IF(D5906="","",MAX(0,D5906+F5906-I5906))</f>
        <v/>
      </c>
      <c r="L5906" s="18">
        <f>IF(D5906="","",IF(D5906&lt;=0,"",1+COUNTIFS($D$5906:$D$6005,"&gt;0",$E$5906:$E$6005,"&gt;"&amp;E5906)))</f>
        <v/>
      </c>
      <c r="M5906" s="18">
        <f>IF(D5906="","",IF(AND(K5906&gt;0,L5906=1),"Yes","No"))</f>
        <v/>
      </c>
      <c r="N5906" s="48">
        <f>IF(D5906="","",N5806+F5906)</f>
        <v/>
      </c>
      <c r="O5906" s="47">
        <f>IF(D5906="","",IF(AND(K5906=0,K5806&gt;0),C5906,""))</f>
        <v/>
      </c>
    </row>
    <row r="5907">
      <c r="A5907" s="49">
        <f>IF(B5907="","",DATE(YEAR('Debt Inputs'!$E$2),MONTH('Debt Inputs'!$E$2)+59,1))</f>
        <v/>
      </c>
      <c r="B5907" s="23">
        <f>IF('Debt Inputs'!A7="","",'Debt Inputs'!A7)</f>
        <v/>
      </c>
      <c r="C5907" s="24">
        <f>IF(B5907="","",IFERROR(VLOOKUP(B5907,'Debt Inputs'!$A$6:$M$105,2,FALSE),""))</f>
        <v/>
      </c>
      <c r="D5907" s="50">
        <f>IF(B5907="","",K5807)</f>
        <v/>
      </c>
      <c r="E5907" s="26">
        <f>IF(B5907="","",IFERROR(VLOOKUP(B5907,'Debt Inputs'!$A$6:$M$105,5,FALSE),0))</f>
        <v/>
      </c>
      <c r="F5907" s="50">
        <f>IF(D5907="","",IFERROR(D5907*E5907/12,0))</f>
        <v/>
      </c>
      <c r="G5907" s="50">
        <f>IF(D5907="","",MIN(IFERROR(VLOOKUP(B5907,'Debt Inputs'!$A$6:$M$105,7,FALSE),0),D5907+F5907))</f>
        <v/>
      </c>
      <c r="H5907" s="50">
        <f>IF(D5907="","",IF(L5907=1,MAX(0,'Debt Inputs'!$B$2-SUM($G$5906:$G$6005)),0))</f>
        <v/>
      </c>
      <c r="I5907" s="50">
        <f>IF(D5907="","",MIN(D5907+F5907,G5907+H5907))</f>
        <v/>
      </c>
      <c r="J5907" s="50">
        <f>IF(D5907="","",MIN(D5907,MAX(0,I5907-F5907)))</f>
        <v/>
      </c>
      <c r="K5907" s="50">
        <f>IF(D5907="","",MAX(0,D5907+F5907-I5907))</f>
        <v/>
      </c>
      <c r="L5907" s="23">
        <f>IF(D5907="","",IF(D5907&lt;=0,"",1+COUNTIFS($D$5906:$D$6005,"&gt;0",$E$5906:$E$6005,"&gt;"&amp;E5907)))</f>
        <v/>
      </c>
      <c r="M5907" s="23">
        <f>IF(D5907="","",IF(AND(K5907&gt;0,L5907=1),"Yes","No"))</f>
        <v/>
      </c>
      <c r="N5907" s="50">
        <f>IF(D5907="","",N5807+F5907)</f>
        <v/>
      </c>
      <c r="O5907" s="49">
        <f>IF(D5907="","",IF(AND(K5907=0,K5807&gt;0),C5907,""))</f>
        <v/>
      </c>
    </row>
    <row r="5908">
      <c r="A5908" s="47">
        <f>IF(B5908="","",DATE(YEAR('Debt Inputs'!$E$2),MONTH('Debt Inputs'!$E$2)+59,1))</f>
        <v/>
      </c>
      <c r="B5908" s="18">
        <f>IF('Debt Inputs'!A8="","",'Debt Inputs'!A8)</f>
        <v/>
      </c>
      <c r="C5908" s="19">
        <f>IF(B5908="","",IFERROR(VLOOKUP(B5908,'Debt Inputs'!$A$6:$M$105,2,FALSE),""))</f>
        <v/>
      </c>
      <c r="D5908" s="48">
        <f>IF(B5908="","",K5808)</f>
        <v/>
      </c>
      <c r="E5908" s="21">
        <f>IF(B5908="","",IFERROR(VLOOKUP(B5908,'Debt Inputs'!$A$6:$M$105,5,FALSE),0))</f>
        <v/>
      </c>
      <c r="F5908" s="48">
        <f>IF(D5908="","",IFERROR(D5908*E5908/12,0))</f>
        <v/>
      </c>
      <c r="G5908" s="48">
        <f>IF(D5908="","",MIN(IFERROR(VLOOKUP(B5908,'Debt Inputs'!$A$6:$M$105,7,FALSE),0),D5908+F5908))</f>
        <v/>
      </c>
      <c r="H5908" s="48">
        <f>IF(D5908="","",IF(L5908=1,MAX(0,'Debt Inputs'!$B$2-SUM($G$5906:$G$6005)),0))</f>
        <v/>
      </c>
      <c r="I5908" s="48">
        <f>IF(D5908="","",MIN(D5908+F5908,G5908+H5908))</f>
        <v/>
      </c>
      <c r="J5908" s="48">
        <f>IF(D5908="","",MIN(D5908,MAX(0,I5908-F5908)))</f>
        <v/>
      </c>
      <c r="K5908" s="48">
        <f>IF(D5908="","",MAX(0,D5908+F5908-I5908))</f>
        <v/>
      </c>
      <c r="L5908" s="18">
        <f>IF(D5908="","",IF(D5908&lt;=0,"",1+COUNTIFS($D$5906:$D$6005,"&gt;0",$E$5906:$E$6005,"&gt;"&amp;E5908)))</f>
        <v/>
      </c>
      <c r="M5908" s="18">
        <f>IF(D5908="","",IF(AND(K5908&gt;0,L5908=1),"Yes","No"))</f>
        <v/>
      </c>
      <c r="N5908" s="48">
        <f>IF(D5908="","",N5808+F5908)</f>
        <v/>
      </c>
      <c r="O5908" s="47">
        <f>IF(D5908="","",IF(AND(K5908=0,K5808&gt;0),C5908,""))</f>
        <v/>
      </c>
    </row>
    <row r="5909">
      <c r="A5909" s="49">
        <f>IF(B5909="","",DATE(YEAR('Debt Inputs'!$E$2),MONTH('Debt Inputs'!$E$2)+59,1))</f>
        <v/>
      </c>
      <c r="B5909" s="23">
        <f>IF('Debt Inputs'!A9="","",'Debt Inputs'!A9)</f>
        <v/>
      </c>
      <c r="C5909" s="24">
        <f>IF(B5909="","",IFERROR(VLOOKUP(B5909,'Debt Inputs'!$A$6:$M$105,2,FALSE),""))</f>
        <v/>
      </c>
      <c r="D5909" s="50">
        <f>IF(B5909="","",K5809)</f>
        <v/>
      </c>
      <c r="E5909" s="26">
        <f>IF(B5909="","",IFERROR(VLOOKUP(B5909,'Debt Inputs'!$A$6:$M$105,5,FALSE),0))</f>
        <v/>
      </c>
      <c r="F5909" s="50">
        <f>IF(D5909="","",IFERROR(D5909*E5909/12,0))</f>
        <v/>
      </c>
      <c r="G5909" s="50">
        <f>IF(D5909="","",MIN(IFERROR(VLOOKUP(B5909,'Debt Inputs'!$A$6:$M$105,7,FALSE),0),D5909+F5909))</f>
        <v/>
      </c>
      <c r="H5909" s="50">
        <f>IF(D5909="","",IF(L5909=1,MAX(0,'Debt Inputs'!$B$2-SUM($G$5906:$G$6005)),0))</f>
        <v/>
      </c>
      <c r="I5909" s="50">
        <f>IF(D5909="","",MIN(D5909+F5909,G5909+H5909))</f>
        <v/>
      </c>
      <c r="J5909" s="50">
        <f>IF(D5909="","",MIN(D5909,MAX(0,I5909-F5909)))</f>
        <v/>
      </c>
      <c r="K5909" s="50">
        <f>IF(D5909="","",MAX(0,D5909+F5909-I5909))</f>
        <v/>
      </c>
      <c r="L5909" s="23">
        <f>IF(D5909="","",IF(D5909&lt;=0,"",1+COUNTIFS($D$5906:$D$6005,"&gt;0",$E$5906:$E$6005,"&gt;"&amp;E5909)))</f>
        <v/>
      </c>
      <c r="M5909" s="23">
        <f>IF(D5909="","",IF(AND(K5909&gt;0,L5909=1),"Yes","No"))</f>
        <v/>
      </c>
      <c r="N5909" s="50">
        <f>IF(D5909="","",N5809+F5909)</f>
        <v/>
      </c>
      <c r="O5909" s="49">
        <f>IF(D5909="","",IF(AND(K5909=0,K5809&gt;0),C5909,""))</f>
        <v/>
      </c>
    </row>
    <row r="5910">
      <c r="A5910" s="47">
        <f>IF(B5910="","",DATE(YEAR('Debt Inputs'!$E$2),MONTH('Debt Inputs'!$E$2)+59,1))</f>
        <v/>
      </c>
      <c r="B5910" s="18">
        <f>IF('Debt Inputs'!A10="","",'Debt Inputs'!A10)</f>
        <v/>
      </c>
      <c r="C5910" s="19">
        <f>IF(B5910="","",IFERROR(VLOOKUP(B5910,'Debt Inputs'!$A$6:$M$105,2,FALSE),""))</f>
        <v/>
      </c>
      <c r="D5910" s="48">
        <f>IF(B5910="","",K5810)</f>
        <v/>
      </c>
      <c r="E5910" s="21">
        <f>IF(B5910="","",IFERROR(VLOOKUP(B5910,'Debt Inputs'!$A$6:$M$105,5,FALSE),0))</f>
        <v/>
      </c>
      <c r="F5910" s="48">
        <f>IF(D5910="","",IFERROR(D5910*E5910/12,0))</f>
        <v/>
      </c>
      <c r="G5910" s="48">
        <f>IF(D5910="","",MIN(IFERROR(VLOOKUP(B5910,'Debt Inputs'!$A$6:$M$105,7,FALSE),0),D5910+F5910))</f>
        <v/>
      </c>
      <c r="H5910" s="48">
        <f>IF(D5910="","",IF(L5910=1,MAX(0,'Debt Inputs'!$B$2-SUM($G$5906:$G$6005)),0))</f>
        <v/>
      </c>
      <c r="I5910" s="48">
        <f>IF(D5910="","",MIN(D5910+F5910,G5910+H5910))</f>
        <v/>
      </c>
      <c r="J5910" s="48">
        <f>IF(D5910="","",MIN(D5910,MAX(0,I5910-F5910)))</f>
        <v/>
      </c>
      <c r="K5910" s="48">
        <f>IF(D5910="","",MAX(0,D5910+F5910-I5910))</f>
        <v/>
      </c>
      <c r="L5910" s="18">
        <f>IF(D5910="","",IF(D5910&lt;=0,"",1+COUNTIFS($D$5906:$D$6005,"&gt;0",$E$5906:$E$6005,"&gt;"&amp;E5910)))</f>
        <v/>
      </c>
      <c r="M5910" s="18">
        <f>IF(D5910="","",IF(AND(K5910&gt;0,L5910=1),"Yes","No"))</f>
        <v/>
      </c>
      <c r="N5910" s="48">
        <f>IF(D5910="","",N5810+F5910)</f>
        <v/>
      </c>
      <c r="O5910" s="47">
        <f>IF(D5910="","",IF(AND(K5910=0,K5810&gt;0),C5910,""))</f>
        <v/>
      </c>
    </row>
    <row r="5911">
      <c r="A5911" s="49">
        <f>IF(B5911="","",DATE(YEAR('Debt Inputs'!$E$2),MONTH('Debt Inputs'!$E$2)+59,1))</f>
        <v/>
      </c>
      <c r="B5911" s="23">
        <f>IF('Debt Inputs'!A11="","",'Debt Inputs'!A11)</f>
        <v/>
      </c>
      <c r="C5911" s="24">
        <f>IF(B5911="","",IFERROR(VLOOKUP(B5911,'Debt Inputs'!$A$6:$M$105,2,FALSE),""))</f>
        <v/>
      </c>
      <c r="D5911" s="50">
        <f>IF(B5911="","",K5811)</f>
        <v/>
      </c>
      <c r="E5911" s="26">
        <f>IF(B5911="","",IFERROR(VLOOKUP(B5911,'Debt Inputs'!$A$6:$M$105,5,FALSE),0))</f>
        <v/>
      </c>
      <c r="F5911" s="50">
        <f>IF(D5911="","",IFERROR(D5911*E5911/12,0))</f>
        <v/>
      </c>
      <c r="G5911" s="50">
        <f>IF(D5911="","",MIN(IFERROR(VLOOKUP(B5911,'Debt Inputs'!$A$6:$M$105,7,FALSE),0),D5911+F5911))</f>
        <v/>
      </c>
      <c r="H5911" s="50">
        <f>IF(D5911="","",IF(L5911=1,MAX(0,'Debt Inputs'!$B$2-SUM($G$5906:$G$6005)),0))</f>
        <v/>
      </c>
      <c r="I5911" s="50">
        <f>IF(D5911="","",MIN(D5911+F5911,G5911+H5911))</f>
        <v/>
      </c>
      <c r="J5911" s="50">
        <f>IF(D5911="","",MIN(D5911,MAX(0,I5911-F5911)))</f>
        <v/>
      </c>
      <c r="K5911" s="50">
        <f>IF(D5911="","",MAX(0,D5911+F5911-I5911))</f>
        <v/>
      </c>
      <c r="L5911" s="23">
        <f>IF(D5911="","",IF(D5911&lt;=0,"",1+COUNTIFS($D$5906:$D$6005,"&gt;0",$E$5906:$E$6005,"&gt;"&amp;E5911)))</f>
        <v/>
      </c>
      <c r="M5911" s="23">
        <f>IF(D5911="","",IF(AND(K5911&gt;0,L5911=1),"Yes","No"))</f>
        <v/>
      </c>
      <c r="N5911" s="50">
        <f>IF(D5911="","",N5811+F5911)</f>
        <v/>
      </c>
      <c r="O5911" s="49">
        <f>IF(D5911="","",IF(AND(K5911=0,K5811&gt;0),C5911,""))</f>
        <v/>
      </c>
    </row>
    <row r="5912">
      <c r="A5912" s="47">
        <f>IF(B5912="","",DATE(YEAR('Debt Inputs'!$E$2),MONTH('Debt Inputs'!$E$2)+59,1))</f>
        <v/>
      </c>
      <c r="B5912" s="18">
        <f>IF('Debt Inputs'!A12="","",'Debt Inputs'!A12)</f>
        <v/>
      </c>
      <c r="C5912" s="19">
        <f>IF(B5912="","",IFERROR(VLOOKUP(B5912,'Debt Inputs'!$A$6:$M$105,2,FALSE),""))</f>
        <v/>
      </c>
      <c r="D5912" s="48">
        <f>IF(B5912="","",K5812)</f>
        <v/>
      </c>
      <c r="E5912" s="21">
        <f>IF(B5912="","",IFERROR(VLOOKUP(B5912,'Debt Inputs'!$A$6:$M$105,5,FALSE),0))</f>
        <v/>
      </c>
      <c r="F5912" s="48">
        <f>IF(D5912="","",IFERROR(D5912*E5912/12,0))</f>
        <v/>
      </c>
      <c r="G5912" s="48">
        <f>IF(D5912="","",MIN(IFERROR(VLOOKUP(B5912,'Debt Inputs'!$A$6:$M$105,7,FALSE),0),D5912+F5912))</f>
        <v/>
      </c>
      <c r="H5912" s="48">
        <f>IF(D5912="","",IF(L5912=1,MAX(0,'Debt Inputs'!$B$2-SUM($G$5906:$G$6005)),0))</f>
        <v/>
      </c>
      <c r="I5912" s="48">
        <f>IF(D5912="","",MIN(D5912+F5912,G5912+H5912))</f>
        <v/>
      </c>
      <c r="J5912" s="48">
        <f>IF(D5912="","",MIN(D5912,MAX(0,I5912-F5912)))</f>
        <v/>
      </c>
      <c r="K5912" s="48">
        <f>IF(D5912="","",MAX(0,D5912+F5912-I5912))</f>
        <v/>
      </c>
      <c r="L5912" s="18">
        <f>IF(D5912="","",IF(D5912&lt;=0,"",1+COUNTIFS($D$5906:$D$6005,"&gt;0",$E$5906:$E$6005,"&gt;"&amp;E5912)))</f>
        <v/>
      </c>
      <c r="M5912" s="18">
        <f>IF(D5912="","",IF(AND(K5912&gt;0,L5912=1),"Yes","No"))</f>
        <v/>
      </c>
      <c r="N5912" s="48">
        <f>IF(D5912="","",N5812+F5912)</f>
        <v/>
      </c>
      <c r="O5912" s="47">
        <f>IF(D5912="","",IF(AND(K5912=0,K5812&gt;0),C5912,""))</f>
        <v/>
      </c>
    </row>
    <row r="5913">
      <c r="A5913" s="49">
        <f>IF(B5913="","",DATE(YEAR('Debt Inputs'!$E$2),MONTH('Debt Inputs'!$E$2)+59,1))</f>
        <v/>
      </c>
      <c r="B5913" s="23">
        <f>IF('Debt Inputs'!A13="","",'Debt Inputs'!A13)</f>
        <v/>
      </c>
      <c r="C5913" s="24">
        <f>IF(B5913="","",IFERROR(VLOOKUP(B5913,'Debt Inputs'!$A$6:$M$105,2,FALSE),""))</f>
        <v/>
      </c>
      <c r="D5913" s="50">
        <f>IF(B5913="","",K5813)</f>
        <v/>
      </c>
      <c r="E5913" s="26">
        <f>IF(B5913="","",IFERROR(VLOOKUP(B5913,'Debt Inputs'!$A$6:$M$105,5,FALSE),0))</f>
        <v/>
      </c>
      <c r="F5913" s="50">
        <f>IF(D5913="","",IFERROR(D5913*E5913/12,0))</f>
        <v/>
      </c>
      <c r="G5913" s="50">
        <f>IF(D5913="","",MIN(IFERROR(VLOOKUP(B5913,'Debt Inputs'!$A$6:$M$105,7,FALSE),0),D5913+F5913))</f>
        <v/>
      </c>
      <c r="H5913" s="50">
        <f>IF(D5913="","",IF(L5913=1,MAX(0,'Debt Inputs'!$B$2-SUM($G$5906:$G$6005)),0))</f>
        <v/>
      </c>
      <c r="I5913" s="50">
        <f>IF(D5913="","",MIN(D5913+F5913,G5913+H5913))</f>
        <v/>
      </c>
      <c r="J5913" s="50">
        <f>IF(D5913="","",MIN(D5913,MAX(0,I5913-F5913)))</f>
        <v/>
      </c>
      <c r="K5913" s="50">
        <f>IF(D5913="","",MAX(0,D5913+F5913-I5913))</f>
        <v/>
      </c>
      <c r="L5913" s="23">
        <f>IF(D5913="","",IF(D5913&lt;=0,"",1+COUNTIFS($D$5906:$D$6005,"&gt;0",$E$5906:$E$6005,"&gt;"&amp;E5913)))</f>
        <v/>
      </c>
      <c r="M5913" s="23">
        <f>IF(D5913="","",IF(AND(K5913&gt;0,L5913=1),"Yes","No"))</f>
        <v/>
      </c>
      <c r="N5913" s="50">
        <f>IF(D5913="","",N5813+F5913)</f>
        <v/>
      </c>
      <c r="O5913" s="49">
        <f>IF(D5913="","",IF(AND(K5913=0,K5813&gt;0),C5913,""))</f>
        <v/>
      </c>
    </row>
    <row r="5914">
      <c r="A5914" s="47">
        <f>IF(B5914="","",DATE(YEAR('Debt Inputs'!$E$2),MONTH('Debt Inputs'!$E$2)+59,1))</f>
        <v/>
      </c>
      <c r="B5914" s="18">
        <f>IF('Debt Inputs'!A14="","",'Debt Inputs'!A14)</f>
        <v/>
      </c>
      <c r="C5914" s="19">
        <f>IF(B5914="","",IFERROR(VLOOKUP(B5914,'Debt Inputs'!$A$6:$M$105,2,FALSE),""))</f>
        <v/>
      </c>
      <c r="D5914" s="48">
        <f>IF(B5914="","",K5814)</f>
        <v/>
      </c>
      <c r="E5914" s="21">
        <f>IF(B5914="","",IFERROR(VLOOKUP(B5914,'Debt Inputs'!$A$6:$M$105,5,FALSE),0))</f>
        <v/>
      </c>
      <c r="F5914" s="48">
        <f>IF(D5914="","",IFERROR(D5914*E5914/12,0))</f>
        <v/>
      </c>
      <c r="G5914" s="48">
        <f>IF(D5914="","",MIN(IFERROR(VLOOKUP(B5914,'Debt Inputs'!$A$6:$M$105,7,FALSE),0),D5914+F5914))</f>
        <v/>
      </c>
      <c r="H5914" s="48">
        <f>IF(D5914="","",IF(L5914=1,MAX(0,'Debt Inputs'!$B$2-SUM($G$5906:$G$6005)),0))</f>
        <v/>
      </c>
      <c r="I5914" s="48">
        <f>IF(D5914="","",MIN(D5914+F5914,G5914+H5914))</f>
        <v/>
      </c>
      <c r="J5914" s="48">
        <f>IF(D5914="","",MIN(D5914,MAX(0,I5914-F5914)))</f>
        <v/>
      </c>
      <c r="K5914" s="48">
        <f>IF(D5914="","",MAX(0,D5914+F5914-I5914))</f>
        <v/>
      </c>
      <c r="L5914" s="18">
        <f>IF(D5914="","",IF(D5914&lt;=0,"",1+COUNTIFS($D$5906:$D$6005,"&gt;0",$E$5906:$E$6005,"&gt;"&amp;E5914)))</f>
        <v/>
      </c>
      <c r="M5914" s="18">
        <f>IF(D5914="","",IF(AND(K5914&gt;0,L5914=1),"Yes","No"))</f>
        <v/>
      </c>
      <c r="N5914" s="48">
        <f>IF(D5914="","",N5814+F5914)</f>
        <v/>
      </c>
      <c r="O5914" s="47">
        <f>IF(D5914="","",IF(AND(K5914=0,K5814&gt;0),C5914,""))</f>
        <v/>
      </c>
    </row>
    <row r="5915">
      <c r="A5915" s="49">
        <f>IF(B5915="","",DATE(YEAR('Debt Inputs'!$E$2),MONTH('Debt Inputs'!$E$2)+59,1))</f>
        <v/>
      </c>
      <c r="B5915" s="23">
        <f>IF('Debt Inputs'!A15="","",'Debt Inputs'!A15)</f>
        <v/>
      </c>
      <c r="C5915" s="24">
        <f>IF(B5915="","",IFERROR(VLOOKUP(B5915,'Debt Inputs'!$A$6:$M$105,2,FALSE),""))</f>
        <v/>
      </c>
      <c r="D5915" s="50">
        <f>IF(B5915="","",K5815)</f>
        <v/>
      </c>
      <c r="E5915" s="26">
        <f>IF(B5915="","",IFERROR(VLOOKUP(B5915,'Debt Inputs'!$A$6:$M$105,5,FALSE),0))</f>
        <v/>
      </c>
      <c r="F5915" s="50">
        <f>IF(D5915="","",IFERROR(D5915*E5915/12,0))</f>
        <v/>
      </c>
      <c r="G5915" s="50">
        <f>IF(D5915="","",MIN(IFERROR(VLOOKUP(B5915,'Debt Inputs'!$A$6:$M$105,7,FALSE),0),D5915+F5915))</f>
        <v/>
      </c>
      <c r="H5915" s="50">
        <f>IF(D5915="","",IF(L5915=1,MAX(0,'Debt Inputs'!$B$2-SUM($G$5906:$G$6005)),0))</f>
        <v/>
      </c>
      <c r="I5915" s="50">
        <f>IF(D5915="","",MIN(D5915+F5915,G5915+H5915))</f>
        <v/>
      </c>
      <c r="J5915" s="50">
        <f>IF(D5915="","",MIN(D5915,MAX(0,I5915-F5915)))</f>
        <v/>
      </c>
      <c r="K5915" s="50">
        <f>IF(D5915="","",MAX(0,D5915+F5915-I5915))</f>
        <v/>
      </c>
      <c r="L5915" s="23">
        <f>IF(D5915="","",IF(D5915&lt;=0,"",1+COUNTIFS($D$5906:$D$6005,"&gt;0",$E$5906:$E$6005,"&gt;"&amp;E5915)))</f>
        <v/>
      </c>
      <c r="M5915" s="23">
        <f>IF(D5915="","",IF(AND(K5915&gt;0,L5915=1),"Yes","No"))</f>
        <v/>
      </c>
      <c r="N5915" s="50">
        <f>IF(D5915="","",N5815+F5915)</f>
        <v/>
      </c>
      <c r="O5915" s="49">
        <f>IF(D5915="","",IF(AND(K5915=0,K5815&gt;0),C5915,""))</f>
        <v/>
      </c>
    </row>
    <row r="5916">
      <c r="A5916" s="47">
        <f>IF(B5916="","",DATE(YEAR('Debt Inputs'!$E$2),MONTH('Debt Inputs'!$E$2)+59,1))</f>
        <v/>
      </c>
      <c r="B5916" s="18">
        <f>IF('Debt Inputs'!A16="","",'Debt Inputs'!A16)</f>
        <v/>
      </c>
      <c r="C5916" s="19">
        <f>IF(B5916="","",IFERROR(VLOOKUP(B5916,'Debt Inputs'!$A$6:$M$105,2,FALSE),""))</f>
        <v/>
      </c>
      <c r="D5916" s="48">
        <f>IF(B5916="","",K5816)</f>
        <v/>
      </c>
      <c r="E5916" s="21">
        <f>IF(B5916="","",IFERROR(VLOOKUP(B5916,'Debt Inputs'!$A$6:$M$105,5,FALSE),0))</f>
        <v/>
      </c>
      <c r="F5916" s="48">
        <f>IF(D5916="","",IFERROR(D5916*E5916/12,0))</f>
        <v/>
      </c>
      <c r="G5916" s="48">
        <f>IF(D5916="","",MIN(IFERROR(VLOOKUP(B5916,'Debt Inputs'!$A$6:$M$105,7,FALSE),0),D5916+F5916))</f>
        <v/>
      </c>
      <c r="H5916" s="48">
        <f>IF(D5916="","",IF(L5916=1,MAX(0,'Debt Inputs'!$B$2-SUM($G$5906:$G$6005)),0))</f>
        <v/>
      </c>
      <c r="I5916" s="48">
        <f>IF(D5916="","",MIN(D5916+F5916,G5916+H5916))</f>
        <v/>
      </c>
      <c r="J5916" s="48">
        <f>IF(D5916="","",MIN(D5916,MAX(0,I5916-F5916)))</f>
        <v/>
      </c>
      <c r="K5916" s="48">
        <f>IF(D5916="","",MAX(0,D5916+F5916-I5916))</f>
        <v/>
      </c>
      <c r="L5916" s="18">
        <f>IF(D5916="","",IF(D5916&lt;=0,"",1+COUNTIFS($D$5906:$D$6005,"&gt;0",$E$5906:$E$6005,"&gt;"&amp;E5916)))</f>
        <v/>
      </c>
      <c r="M5916" s="18">
        <f>IF(D5916="","",IF(AND(K5916&gt;0,L5916=1),"Yes","No"))</f>
        <v/>
      </c>
      <c r="N5916" s="48">
        <f>IF(D5916="","",N5816+F5916)</f>
        <v/>
      </c>
      <c r="O5916" s="47">
        <f>IF(D5916="","",IF(AND(K5916=0,K5816&gt;0),C5916,""))</f>
        <v/>
      </c>
    </row>
    <row r="5917">
      <c r="A5917" s="49">
        <f>IF(B5917="","",DATE(YEAR('Debt Inputs'!$E$2),MONTH('Debt Inputs'!$E$2)+59,1))</f>
        <v/>
      </c>
      <c r="B5917" s="23">
        <f>IF('Debt Inputs'!A17="","",'Debt Inputs'!A17)</f>
        <v/>
      </c>
      <c r="C5917" s="24">
        <f>IF(B5917="","",IFERROR(VLOOKUP(B5917,'Debt Inputs'!$A$6:$M$105,2,FALSE),""))</f>
        <v/>
      </c>
      <c r="D5917" s="50">
        <f>IF(B5917="","",K5817)</f>
        <v/>
      </c>
      <c r="E5917" s="26">
        <f>IF(B5917="","",IFERROR(VLOOKUP(B5917,'Debt Inputs'!$A$6:$M$105,5,FALSE),0))</f>
        <v/>
      </c>
      <c r="F5917" s="50">
        <f>IF(D5917="","",IFERROR(D5917*E5917/12,0))</f>
        <v/>
      </c>
      <c r="G5917" s="50">
        <f>IF(D5917="","",MIN(IFERROR(VLOOKUP(B5917,'Debt Inputs'!$A$6:$M$105,7,FALSE),0),D5917+F5917))</f>
        <v/>
      </c>
      <c r="H5917" s="50">
        <f>IF(D5917="","",IF(L5917=1,MAX(0,'Debt Inputs'!$B$2-SUM($G$5906:$G$6005)),0))</f>
        <v/>
      </c>
      <c r="I5917" s="50">
        <f>IF(D5917="","",MIN(D5917+F5917,G5917+H5917))</f>
        <v/>
      </c>
      <c r="J5917" s="50">
        <f>IF(D5917="","",MIN(D5917,MAX(0,I5917-F5917)))</f>
        <v/>
      </c>
      <c r="K5917" s="50">
        <f>IF(D5917="","",MAX(0,D5917+F5917-I5917))</f>
        <v/>
      </c>
      <c r="L5917" s="23">
        <f>IF(D5917="","",IF(D5917&lt;=0,"",1+COUNTIFS($D$5906:$D$6005,"&gt;0",$E$5906:$E$6005,"&gt;"&amp;E5917)))</f>
        <v/>
      </c>
      <c r="M5917" s="23">
        <f>IF(D5917="","",IF(AND(K5917&gt;0,L5917=1),"Yes","No"))</f>
        <v/>
      </c>
      <c r="N5917" s="50">
        <f>IF(D5917="","",N5817+F5917)</f>
        <v/>
      </c>
      <c r="O5917" s="49">
        <f>IF(D5917="","",IF(AND(K5917=0,K5817&gt;0),C5917,""))</f>
        <v/>
      </c>
    </row>
    <row r="5918">
      <c r="A5918" s="47">
        <f>IF(B5918="","",DATE(YEAR('Debt Inputs'!$E$2),MONTH('Debt Inputs'!$E$2)+59,1))</f>
        <v/>
      </c>
      <c r="B5918" s="18">
        <f>IF('Debt Inputs'!A18="","",'Debt Inputs'!A18)</f>
        <v/>
      </c>
      <c r="C5918" s="19">
        <f>IF(B5918="","",IFERROR(VLOOKUP(B5918,'Debt Inputs'!$A$6:$M$105,2,FALSE),""))</f>
        <v/>
      </c>
      <c r="D5918" s="48">
        <f>IF(B5918="","",K5818)</f>
        <v/>
      </c>
      <c r="E5918" s="21">
        <f>IF(B5918="","",IFERROR(VLOOKUP(B5918,'Debt Inputs'!$A$6:$M$105,5,FALSE),0))</f>
        <v/>
      </c>
      <c r="F5918" s="48">
        <f>IF(D5918="","",IFERROR(D5918*E5918/12,0))</f>
        <v/>
      </c>
      <c r="G5918" s="48">
        <f>IF(D5918="","",MIN(IFERROR(VLOOKUP(B5918,'Debt Inputs'!$A$6:$M$105,7,FALSE),0),D5918+F5918))</f>
        <v/>
      </c>
      <c r="H5918" s="48">
        <f>IF(D5918="","",IF(L5918=1,MAX(0,'Debt Inputs'!$B$2-SUM($G$5906:$G$6005)),0))</f>
        <v/>
      </c>
      <c r="I5918" s="48">
        <f>IF(D5918="","",MIN(D5918+F5918,G5918+H5918))</f>
        <v/>
      </c>
      <c r="J5918" s="48">
        <f>IF(D5918="","",MIN(D5918,MAX(0,I5918-F5918)))</f>
        <v/>
      </c>
      <c r="K5918" s="48">
        <f>IF(D5918="","",MAX(0,D5918+F5918-I5918))</f>
        <v/>
      </c>
      <c r="L5918" s="18">
        <f>IF(D5918="","",IF(D5918&lt;=0,"",1+COUNTIFS($D$5906:$D$6005,"&gt;0",$E$5906:$E$6005,"&gt;"&amp;E5918)))</f>
        <v/>
      </c>
      <c r="M5918" s="18">
        <f>IF(D5918="","",IF(AND(K5918&gt;0,L5918=1),"Yes","No"))</f>
        <v/>
      </c>
      <c r="N5918" s="48">
        <f>IF(D5918="","",N5818+F5918)</f>
        <v/>
      </c>
      <c r="O5918" s="47">
        <f>IF(D5918="","",IF(AND(K5918=0,K5818&gt;0),C5918,""))</f>
        <v/>
      </c>
    </row>
    <row r="5919">
      <c r="A5919" s="49">
        <f>IF(B5919="","",DATE(YEAR('Debt Inputs'!$E$2),MONTH('Debt Inputs'!$E$2)+59,1))</f>
        <v/>
      </c>
      <c r="B5919" s="23">
        <f>IF('Debt Inputs'!A19="","",'Debt Inputs'!A19)</f>
        <v/>
      </c>
      <c r="C5919" s="24">
        <f>IF(B5919="","",IFERROR(VLOOKUP(B5919,'Debt Inputs'!$A$6:$M$105,2,FALSE),""))</f>
        <v/>
      </c>
      <c r="D5919" s="50">
        <f>IF(B5919="","",K5819)</f>
        <v/>
      </c>
      <c r="E5919" s="26">
        <f>IF(B5919="","",IFERROR(VLOOKUP(B5919,'Debt Inputs'!$A$6:$M$105,5,FALSE),0))</f>
        <v/>
      </c>
      <c r="F5919" s="50">
        <f>IF(D5919="","",IFERROR(D5919*E5919/12,0))</f>
        <v/>
      </c>
      <c r="G5919" s="50">
        <f>IF(D5919="","",MIN(IFERROR(VLOOKUP(B5919,'Debt Inputs'!$A$6:$M$105,7,FALSE),0),D5919+F5919))</f>
        <v/>
      </c>
      <c r="H5919" s="50">
        <f>IF(D5919="","",IF(L5919=1,MAX(0,'Debt Inputs'!$B$2-SUM($G$5906:$G$6005)),0))</f>
        <v/>
      </c>
      <c r="I5919" s="50">
        <f>IF(D5919="","",MIN(D5919+F5919,G5919+H5919))</f>
        <v/>
      </c>
      <c r="J5919" s="50">
        <f>IF(D5919="","",MIN(D5919,MAX(0,I5919-F5919)))</f>
        <v/>
      </c>
      <c r="K5919" s="50">
        <f>IF(D5919="","",MAX(0,D5919+F5919-I5919))</f>
        <v/>
      </c>
      <c r="L5919" s="23">
        <f>IF(D5919="","",IF(D5919&lt;=0,"",1+COUNTIFS($D$5906:$D$6005,"&gt;0",$E$5906:$E$6005,"&gt;"&amp;E5919)))</f>
        <v/>
      </c>
      <c r="M5919" s="23">
        <f>IF(D5919="","",IF(AND(K5919&gt;0,L5919=1),"Yes","No"))</f>
        <v/>
      </c>
      <c r="N5919" s="50">
        <f>IF(D5919="","",N5819+F5919)</f>
        <v/>
      </c>
      <c r="O5919" s="49">
        <f>IF(D5919="","",IF(AND(K5919=0,K5819&gt;0),C5919,""))</f>
        <v/>
      </c>
    </row>
    <row r="5920">
      <c r="A5920" s="47">
        <f>IF(B5920="","",DATE(YEAR('Debt Inputs'!$E$2),MONTH('Debt Inputs'!$E$2)+59,1))</f>
        <v/>
      </c>
      <c r="B5920" s="18">
        <f>IF('Debt Inputs'!A20="","",'Debt Inputs'!A20)</f>
        <v/>
      </c>
      <c r="C5920" s="19">
        <f>IF(B5920="","",IFERROR(VLOOKUP(B5920,'Debt Inputs'!$A$6:$M$105,2,FALSE),""))</f>
        <v/>
      </c>
      <c r="D5920" s="48">
        <f>IF(B5920="","",K5820)</f>
        <v/>
      </c>
      <c r="E5920" s="21">
        <f>IF(B5920="","",IFERROR(VLOOKUP(B5920,'Debt Inputs'!$A$6:$M$105,5,FALSE),0))</f>
        <v/>
      </c>
      <c r="F5920" s="48">
        <f>IF(D5920="","",IFERROR(D5920*E5920/12,0))</f>
        <v/>
      </c>
      <c r="G5920" s="48">
        <f>IF(D5920="","",MIN(IFERROR(VLOOKUP(B5920,'Debt Inputs'!$A$6:$M$105,7,FALSE),0),D5920+F5920))</f>
        <v/>
      </c>
      <c r="H5920" s="48">
        <f>IF(D5920="","",IF(L5920=1,MAX(0,'Debt Inputs'!$B$2-SUM($G$5906:$G$6005)),0))</f>
        <v/>
      </c>
      <c r="I5920" s="48">
        <f>IF(D5920="","",MIN(D5920+F5920,G5920+H5920))</f>
        <v/>
      </c>
      <c r="J5920" s="48">
        <f>IF(D5920="","",MIN(D5920,MAX(0,I5920-F5920)))</f>
        <v/>
      </c>
      <c r="K5920" s="48">
        <f>IF(D5920="","",MAX(0,D5920+F5920-I5920))</f>
        <v/>
      </c>
      <c r="L5920" s="18">
        <f>IF(D5920="","",IF(D5920&lt;=0,"",1+COUNTIFS($D$5906:$D$6005,"&gt;0",$E$5906:$E$6005,"&gt;"&amp;E5920)))</f>
        <v/>
      </c>
      <c r="M5920" s="18">
        <f>IF(D5920="","",IF(AND(K5920&gt;0,L5920=1),"Yes","No"))</f>
        <v/>
      </c>
      <c r="N5920" s="48">
        <f>IF(D5920="","",N5820+F5920)</f>
        <v/>
      </c>
      <c r="O5920" s="47">
        <f>IF(D5920="","",IF(AND(K5920=0,K5820&gt;0),C5920,""))</f>
        <v/>
      </c>
    </row>
    <row r="5921">
      <c r="A5921" s="49">
        <f>IF(B5921="","",DATE(YEAR('Debt Inputs'!$E$2),MONTH('Debt Inputs'!$E$2)+59,1))</f>
        <v/>
      </c>
      <c r="B5921" s="23">
        <f>IF('Debt Inputs'!A21="","",'Debt Inputs'!A21)</f>
        <v/>
      </c>
      <c r="C5921" s="24">
        <f>IF(B5921="","",IFERROR(VLOOKUP(B5921,'Debt Inputs'!$A$6:$M$105,2,FALSE),""))</f>
        <v/>
      </c>
      <c r="D5921" s="50">
        <f>IF(B5921="","",K5821)</f>
        <v/>
      </c>
      <c r="E5921" s="26">
        <f>IF(B5921="","",IFERROR(VLOOKUP(B5921,'Debt Inputs'!$A$6:$M$105,5,FALSE),0))</f>
        <v/>
      </c>
      <c r="F5921" s="50">
        <f>IF(D5921="","",IFERROR(D5921*E5921/12,0))</f>
        <v/>
      </c>
      <c r="G5921" s="50">
        <f>IF(D5921="","",MIN(IFERROR(VLOOKUP(B5921,'Debt Inputs'!$A$6:$M$105,7,FALSE),0),D5921+F5921))</f>
        <v/>
      </c>
      <c r="H5921" s="50">
        <f>IF(D5921="","",IF(L5921=1,MAX(0,'Debt Inputs'!$B$2-SUM($G$5906:$G$6005)),0))</f>
        <v/>
      </c>
      <c r="I5921" s="50">
        <f>IF(D5921="","",MIN(D5921+F5921,G5921+H5921))</f>
        <v/>
      </c>
      <c r="J5921" s="50">
        <f>IF(D5921="","",MIN(D5921,MAX(0,I5921-F5921)))</f>
        <v/>
      </c>
      <c r="K5921" s="50">
        <f>IF(D5921="","",MAX(0,D5921+F5921-I5921))</f>
        <v/>
      </c>
      <c r="L5921" s="23">
        <f>IF(D5921="","",IF(D5921&lt;=0,"",1+COUNTIFS($D$5906:$D$6005,"&gt;0",$E$5906:$E$6005,"&gt;"&amp;E5921)))</f>
        <v/>
      </c>
      <c r="M5921" s="23">
        <f>IF(D5921="","",IF(AND(K5921&gt;0,L5921=1),"Yes","No"))</f>
        <v/>
      </c>
      <c r="N5921" s="50">
        <f>IF(D5921="","",N5821+F5921)</f>
        <v/>
      </c>
      <c r="O5921" s="49">
        <f>IF(D5921="","",IF(AND(K5921=0,K5821&gt;0),C5921,""))</f>
        <v/>
      </c>
    </row>
    <row r="5922">
      <c r="A5922" s="47">
        <f>IF(B5922="","",DATE(YEAR('Debt Inputs'!$E$2),MONTH('Debt Inputs'!$E$2)+59,1))</f>
        <v/>
      </c>
      <c r="B5922" s="18">
        <f>IF('Debt Inputs'!A22="","",'Debt Inputs'!A22)</f>
        <v/>
      </c>
      <c r="C5922" s="19">
        <f>IF(B5922="","",IFERROR(VLOOKUP(B5922,'Debt Inputs'!$A$6:$M$105,2,FALSE),""))</f>
        <v/>
      </c>
      <c r="D5922" s="48">
        <f>IF(B5922="","",K5822)</f>
        <v/>
      </c>
      <c r="E5922" s="21">
        <f>IF(B5922="","",IFERROR(VLOOKUP(B5922,'Debt Inputs'!$A$6:$M$105,5,FALSE),0))</f>
        <v/>
      </c>
      <c r="F5922" s="48">
        <f>IF(D5922="","",IFERROR(D5922*E5922/12,0))</f>
        <v/>
      </c>
      <c r="G5922" s="48">
        <f>IF(D5922="","",MIN(IFERROR(VLOOKUP(B5922,'Debt Inputs'!$A$6:$M$105,7,FALSE),0),D5922+F5922))</f>
        <v/>
      </c>
      <c r="H5922" s="48">
        <f>IF(D5922="","",IF(L5922=1,MAX(0,'Debt Inputs'!$B$2-SUM($G$5906:$G$6005)),0))</f>
        <v/>
      </c>
      <c r="I5922" s="48">
        <f>IF(D5922="","",MIN(D5922+F5922,G5922+H5922))</f>
        <v/>
      </c>
      <c r="J5922" s="48">
        <f>IF(D5922="","",MIN(D5922,MAX(0,I5922-F5922)))</f>
        <v/>
      </c>
      <c r="K5922" s="48">
        <f>IF(D5922="","",MAX(0,D5922+F5922-I5922))</f>
        <v/>
      </c>
      <c r="L5922" s="18">
        <f>IF(D5922="","",IF(D5922&lt;=0,"",1+COUNTIFS($D$5906:$D$6005,"&gt;0",$E$5906:$E$6005,"&gt;"&amp;E5922)))</f>
        <v/>
      </c>
      <c r="M5922" s="18">
        <f>IF(D5922="","",IF(AND(K5922&gt;0,L5922=1),"Yes","No"))</f>
        <v/>
      </c>
      <c r="N5922" s="48">
        <f>IF(D5922="","",N5822+F5922)</f>
        <v/>
      </c>
      <c r="O5922" s="47">
        <f>IF(D5922="","",IF(AND(K5922=0,K5822&gt;0),C5922,""))</f>
        <v/>
      </c>
    </row>
    <row r="5923">
      <c r="A5923" s="49">
        <f>IF(B5923="","",DATE(YEAR('Debt Inputs'!$E$2),MONTH('Debt Inputs'!$E$2)+59,1))</f>
        <v/>
      </c>
      <c r="B5923" s="23">
        <f>IF('Debt Inputs'!A23="","",'Debt Inputs'!A23)</f>
        <v/>
      </c>
      <c r="C5923" s="24">
        <f>IF(B5923="","",IFERROR(VLOOKUP(B5923,'Debt Inputs'!$A$6:$M$105,2,FALSE),""))</f>
        <v/>
      </c>
      <c r="D5923" s="50">
        <f>IF(B5923="","",K5823)</f>
        <v/>
      </c>
      <c r="E5923" s="26">
        <f>IF(B5923="","",IFERROR(VLOOKUP(B5923,'Debt Inputs'!$A$6:$M$105,5,FALSE),0))</f>
        <v/>
      </c>
      <c r="F5923" s="50">
        <f>IF(D5923="","",IFERROR(D5923*E5923/12,0))</f>
        <v/>
      </c>
      <c r="G5923" s="50">
        <f>IF(D5923="","",MIN(IFERROR(VLOOKUP(B5923,'Debt Inputs'!$A$6:$M$105,7,FALSE),0),D5923+F5923))</f>
        <v/>
      </c>
      <c r="H5923" s="50">
        <f>IF(D5923="","",IF(L5923=1,MAX(0,'Debt Inputs'!$B$2-SUM($G$5906:$G$6005)),0))</f>
        <v/>
      </c>
      <c r="I5923" s="50">
        <f>IF(D5923="","",MIN(D5923+F5923,G5923+H5923))</f>
        <v/>
      </c>
      <c r="J5923" s="50">
        <f>IF(D5923="","",MIN(D5923,MAX(0,I5923-F5923)))</f>
        <v/>
      </c>
      <c r="K5923" s="50">
        <f>IF(D5923="","",MAX(0,D5923+F5923-I5923))</f>
        <v/>
      </c>
      <c r="L5923" s="23">
        <f>IF(D5923="","",IF(D5923&lt;=0,"",1+COUNTIFS($D$5906:$D$6005,"&gt;0",$E$5906:$E$6005,"&gt;"&amp;E5923)))</f>
        <v/>
      </c>
      <c r="M5923" s="23">
        <f>IF(D5923="","",IF(AND(K5923&gt;0,L5923=1),"Yes","No"))</f>
        <v/>
      </c>
      <c r="N5923" s="50">
        <f>IF(D5923="","",N5823+F5923)</f>
        <v/>
      </c>
      <c r="O5923" s="49">
        <f>IF(D5923="","",IF(AND(K5923=0,K5823&gt;0),C5923,""))</f>
        <v/>
      </c>
    </row>
    <row r="5924">
      <c r="A5924" s="47">
        <f>IF(B5924="","",DATE(YEAR('Debt Inputs'!$E$2),MONTH('Debt Inputs'!$E$2)+59,1))</f>
        <v/>
      </c>
      <c r="B5924" s="18">
        <f>IF('Debt Inputs'!A24="","",'Debt Inputs'!A24)</f>
        <v/>
      </c>
      <c r="C5924" s="19">
        <f>IF(B5924="","",IFERROR(VLOOKUP(B5924,'Debt Inputs'!$A$6:$M$105,2,FALSE),""))</f>
        <v/>
      </c>
      <c r="D5924" s="48">
        <f>IF(B5924="","",K5824)</f>
        <v/>
      </c>
      <c r="E5924" s="21">
        <f>IF(B5924="","",IFERROR(VLOOKUP(B5924,'Debt Inputs'!$A$6:$M$105,5,FALSE),0))</f>
        <v/>
      </c>
      <c r="F5924" s="48">
        <f>IF(D5924="","",IFERROR(D5924*E5924/12,0))</f>
        <v/>
      </c>
      <c r="G5924" s="48">
        <f>IF(D5924="","",MIN(IFERROR(VLOOKUP(B5924,'Debt Inputs'!$A$6:$M$105,7,FALSE),0),D5924+F5924))</f>
        <v/>
      </c>
      <c r="H5924" s="48">
        <f>IF(D5924="","",IF(L5924=1,MAX(0,'Debt Inputs'!$B$2-SUM($G$5906:$G$6005)),0))</f>
        <v/>
      </c>
      <c r="I5924" s="48">
        <f>IF(D5924="","",MIN(D5924+F5924,G5924+H5924))</f>
        <v/>
      </c>
      <c r="J5924" s="48">
        <f>IF(D5924="","",MIN(D5924,MAX(0,I5924-F5924)))</f>
        <v/>
      </c>
      <c r="K5924" s="48">
        <f>IF(D5924="","",MAX(0,D5924+F5924-I5924))</f>
        <v/>
      </c>
      <c r="L5924" s="18">
        <f>IF(D5924="","",IF(D5924&lt;=0,"",1+COUNTIFS($D$5906:$D$6005,"&gt;0",$E$5906:$E$6005,"&gt;"&amp;E5924)))</f>
        <v/>
      </c>
      <c r="M5924" s="18">
        <f>IF(D5924="","",IF(AND(K5924&gt;0,L5924=1),"Yes","No"))</f>
        <v/>
      </c>
      <c r="N5924" s="48">
        <f>IF(D5924="","",N5824+F5924)</f>
        <v/>
      </c>
      <c r="O5924" s="47">
        <f>IF(D5924="","",IF(AND(K5924=0,K5824&gt;0),C5924,""))</f>
        <v/>
      </c>
    </row>
    <row r="5925">
      <c r="A5925" s="49">
        <f>IF(B5925="","",DATE(YEAR('Debt Inputs'!$E$2),MONTH('Debt Inputs'!$E$2)+59,1))</f>
        <v/>
      </c>
      <c r="B5925" s="23">
        <f>IF('Debt Inputs'!A25="","",'Debt Inputs'!A25)</f>
        <v/>
      </c>
      <c r="C5925" s="24">
        <f>IF(B5925="","",IFERROR(VLOOKUP(B5925,'Debt Inputs'!$A$6:$M$105,2,FALSE),""))</f>
        <v/>
      </c>
      <c r="D5925" s="50">
        <f>IF(B5925="","",K5825)</f>
        <v/>
      </c>
      <c r="E5925" s="26">
        <f>IF(B5925="","",IFERROR(VLOOKUP(B5925,'Debt Inputs'!$A$6:$M$105,5,FALSE),0))</f>
        <v/>
      </c>
      <c r="F5925" s="50">
        <f>IF(D5925="","",IFERROR(D5925*E5925/12,0))</f>
        <v/>
      </c>
      <c r="G5925" s="50">
        <f>IF(D5925="","",MIN(IFERROR(VLOOKUP(B5925,'Debt Inputs'!$A$6:$M$105,7,FALSE),0),D5925+F5925))</f>
        <v/>
      </c>
      <c r="H5925" s="50">
        <f>IF(D5925="","",IF(L5925=1,MAX(0,'Debt Inputs'!$B$2-SUM($G$5906:$G$6005)),0))</f>
        <v/>
      </c>
      <c r="I5925" s="50">
        <f>IF(D5925="","",MIN(D5925+F5925,G5925+H5925))</f>
        <v/>
      </c>
      <c r="J5925" s="50">
        <f>IF(D5925="","",MIN(D5925,MAX(0,I5925-F5925)))</f>
        <v/>
      </c>
      <c r="K5925" s="50">
        <f>IF(D5925="","",MAX(0,D5925+F5925-I5925))</f>
        <v/>
      </c>
      <c r="L5925" s="23">
        <f>IF(D5925="","",IF(D5925&lt;=0,"",1+COUNTIFS($D$5906:$D$6005,"&gt;0",$E$5906:$E$6005,"&gt;"&amp;E5925)))</f>
        <v/>
      </c>
      <c r="M5925" s="23">
        <f>IF(D5925="","",IF(AND(K5925&gt;0,L5925=1),"Yes","No"))</f>
        <v/>
      </c>
      <c r="N5925" s="50">
        <f>IF(D5925="","",N5825+F5925)</f>
        <v/>
      </c>
      <c r="O5925" s="49">
        <f>IF(D5925="","",IF(AND(K5925=0,K5825&gt;0),C5925,""))</f>
        <v/>
      </c>
    </row>
    <row r="5926">
      <c r="A5926" s="47">
        <f>IF(B5926="","",DATE(YEAR('Debt Inputs'!$E$2),MONTH('Debt Inputs'!$E$2)+59,1))</f>
        <v/>
      </c>
      <c r="B5926" s="18">
        <f>IF('Debt Inputs'!A26="","",'Debt Inputs'!A26)</f>
        <v/>
      </c>
      <c r="C5926" s="19">
        <f>IF(B5926="","",IFERROR(VLOOKUP(B5926,'Debt Inputs'!$A$6:$M$105,2,FALSE),""))</f>
        <v/>
      </c>
      <c r="D5926" s="48">
        <f>IF(B5926="","",K5826)</f>
        <v/>
      </c>
      <c r="E5926" s="21">
        <f>IF(B5926="","",IFERROR(VLOOKUP(B5926,'Debt Inputs'!$A$6:$M$105,5,FALSE),0))</f>
        <v/>
      </c>
      <c r="F5926" s="48">
        <f>IF(D5926="","",IFERROR(D5926*E5926/12,0))</f>
        <v/>
      </c>
      <c r="G5926" s="48">
        <f>IF(D5926="","",MIN(IFERROR(VLOOKUP(B5926,'Debt Inputs'!$A$6:$M$105,7,FALSE),0),D5926+F5926))</f>
        <v/>
      </c>
      <c r="H5926" s="48">
        <f>IF(D5926="","",IF(L5926=1,MAX(0,'Debt Inputs'!$B$2-SUM($G$5906:$G$6005)),0))</f>
        <v/>
      </c>
      <c r="I5926" s="48">
        <f>IF(D5926="","",MIN(D5926+F5926,G5926+H5926))</f>
        <v/>
      </c>
      <c r="J5926" s="48">
        <f>IF(D5926="","",MIN(D5926,MAX(0,I5926-F5926)))</f>
        <v/>
      </c>
      <c r="K5926" s="48">
        <f>IF(D5926="","",MAX(0,D5926+F5926-I5926))</f>
        <v/>
      </c>
      <c r="L5926" s="18">
        <f>IF(D5926="","",IF(D5926&lt;=0,"",1+COUNTIFS($D$5906:$D$6005,"&gt;0",$E$5906:$E$6005,"&gt;"&amp;E5926)))</f>
        <v/>
      </c>
      <c r="M5926" s="18">
        <f>IF(D5926="","",IF(AND(K5926&gt;0,L5926=1),"Yes","No"))</f>
        <v/>
      </c>
      <c r="N5926" s="48">
        <f>IF(D5926="","",N5826+F5926)</f>
        <v/>
      </c>
      <c r="O5926" s="47">
        <f>IF(D5926="","",IF(AND(K5926=0,K5826&gt;0),C5926,""))</f>
        <v/>
      </c>
    </row>
    <row r="5927">
      <c r="A5927" s="49">
        <f>IF(B5927="","",DATE(YEAR('Debt Inputs'!$E$2),MONTH('Debt Inputs'!$E$2)+59,1))</f>
        <v/>
      </c>
      <c r="B5927" s="23">
        <f>IF('Debt Inputs'!A27="","",'Debt Inputs'!A27)</f>
        <v/>
      </c>
      <c r="C5927" s="24">
        <f>IF(B5927="","",IFERROR(VLOOKUP(B5927,'Debt Inputs'!$A$6:$M$105,2,FALSE),""))</f>
        <v/>
      </c>
      <c r="D5927" s="50">
        <f>IF(B5927="","",K5827)</f>
        <v/>
      </c>
      <c r="E5927" s="26">
        <f>IF(B5927="","",IFERROR(VLOOKUP(B5927,'Debt Inputs'!$A$6:$M$105,5,FALSE),0))</f>
        <v/>
      </c>
      <c r="F5927" s="50">
        <f>IF(D5927="","",IFERROR(D5927*E5927/12,0))</f>
        <v/>
      </c>
      <c r="G5927" s="50">
        <f>IF(D5927="","",MIN(IFERROR(VLOOKUP(B5927,'Debt Inputs'!$A$6:$M$105,7,FALSE),0),D5927+F5927))</f>
        <v/>
      </c>
      <c r="H5927" s="50">
        <f>IF(D5927="","",IF(L5927=1,MAX(0,'Debt Inputs'!$B$2-SUM($G$5906:$G$6005)),0))</f>
        <v/>
      </c>
      <c r="I5927" s="50">
        <f>IF(D5927="","",MIN(D5927+F5927,G5927+H5927))</f>
        <v/>
      </c>
      <c r="J5927" s="50">
        <f>IF(D5927="","",MIN(D5927,MAX(0,I5927-F5927)))</f>
        <v/>
      </c>
      <c r="K5927" s="50">
        <f>IF(D5927="","",MAX(0,D5927+F5927-I5927))</f>
        <v/>
      </c>
      <c r="L5927" s="23">
        <f>IF(D5927="","",IF(D5927&lt;=0,"",1+COUNTIFS($D$5906:$D$6005,"&gt;0",$E$5906:$E$6005,"&gt;"&amp;E5927)))</f>
        <v/>
      </c>
      <c r="M5927" s="23">
        <f>IF(D5927="","",IF(AND(K5927&gt;0,L5927=1),"Yes","No"))</f>
        <v/>
      </c>
      <c r="N5927" s="50">
        <f>IF(D5927="","",N5827+F5927)</f>
        <v/>
      </c>
      <c r="O5927" s="49">
        <f>IF(D5927="","",IF(AND(K5927=0,K5827&gt;0),C5927,""))</f>
        <v/>
      </c>
    </row>
    <row r="5928">
      <c r="A5928" s="47">
        <f>IF(B5928="","",DATE(YEAR('Debt Inputs'!$E$2),MONTH('Debt Inputs'!$E$2)+59,1))</f>
        <v/>
      </c>
      <c r="B5928" s="18">
        <f>IF('Debt Inputs'!A28="","",'Debt Inputs'!A28)</f>
        <v/>
      </c>
      <c r="C5928" s="19">
        <f>IF(B5928="","",IFERROR(VLOOKUP(B5928,'Debt Inputs'!$A$6:$M$105,2,FALSE),""))</f>
        <v/>
      </c>
      <c r="D5928" s="48">
        <f>IF(B5928="","",K5828)</f>
        <v/>
      </c>
      <c r="E5928" s="21">
        <f>IF(B5928="","",IFERROR(VLOOKUP(B5928,'Debt Inputs'!$A$6:$M$105,5,FALSE),0))</f>
        <v/>
      </c>
      <c r="F5928" s="48">
        <f>IF(D5928="","",IFERROR(D5928*E5928/12,0))</f>
        <v/>
      </c>
      <c r="G5928" s="48">
        <f>IF(D5928="","",MIN(IFERROR(VLOOKUP(B5928,'Debt Inputs'!$A$6:$M$105,7,FALSE),0),D5928+F5928))</f>
        <v/>
      </c>
      <c r="H5928" s="48">
        <f>IF(D5928="","",IF(L5928=1,MAX(0,'Debt Inputs'!$B$2-SUM($G$5906:$G$6005)),0))</f>
        <v/>
      </c>
      <c r="I5928" s="48">
        <f>IF(D5928="","",MIN(D5928+F5928,G5928+H5928))</f>
        <v/>
      </c>
      <c r="J5928" s="48">
        <f>IF(D5928="","",MIN(D5928,MAX(0,I5928-F5928)))</f>
        <v/>
      </c>
      <c r="K5928" s="48">
        <f>IF(D5928="","",MAX(0,D5928+F5928-I5928))</f>
        <v/>
      </c>
      <c r="L5928" s="18">
        <f>IF(D5928="","",IF(D5928&lt;=0,"",1+COUNTIFS($D$5906:$D$6005,"&gt;0",$E$5906:$E$6005,"&gt;"&amp;E5928)))</f>
        <v/>
      </c>
      <c r="M5928" s="18">
        <f>IF(D5928="","",IF(AND(K5928&gt;0,L5928=1),"Yes","No"))</f>
        <v/>
      </c>
      <c r="N5928" s="48">
        <f>IF(D5928="","",N5828+F5928)</f>
        <v/>
      </c>
      <c r="O5928" s="47">
        <f>IF(D5928="","",IF(AND(K5928=0,K5828&gt;0),C5928,""))</f>
        <v/>
      </c>
    </row>
    <row r="5929">
      <c r="A5929" s="49">
        <f>IF(B5929="","",DATE(YEAR('Debt Inputs'!$E$2),MONTH('Debt Inputs'!$E$2)+59,1))</f>
        <v/>
      </c>
      <c r="B5929" s="23">
        <f>IF('Debt Inputs'!A29="","",'Debt Inputs'!A29)</f>
        <v/>
      </c>
      <c r="C5929" s="24">
        <f>IF(B5929="","",IFERROR(VLOOKUP(B5929,'Debt Inputs'!$A$6:$M$105,2,FALSE),""))</f>
        <v/>
      </c>
      <c r="D5929" s="50">
        <f>IF(B5929="","",K5829)</f>
        <v/>
      </c>
      <c r="E5929" s="26">
        <f>IF(B5929="","",IFERROR(VLOOKUP(B5929,'Debt Inputs'!$A$6:$M$105,5,FALSE),0))</f>
        <v/>
      </c>
      <c r="F5929" s="50">
        <f>IF(D5929="","",IFERROR(D5929*E5929/12,0))</f>
        <v/>
      </c>
      <c r="G5929" s="50">
        <f>IF(D5929="","",MIN(IFERROR(VLOOKUP(B5929,'Debt Inputs'!$A$6:$M$105,7,FALSE),0),D5929+F5929))</f>
        <v/>
      </c>
      <c r="H5929" s="50">
        <f>IF(D5929="","",IF(L5929=1,MAX(0,'Debt Inputs'!$B$2-SUM($G$5906:$G$6005)),0))</f>
        <v/>
      </c>
      <c r="I5929" s="50">
        <f>IF(D5929="","",MIN(D5929+F5929,G5929+H5929))</f>
        <v/>
      </c>
      <c r="J5929" s="50">
        <f>IF(D5929="","",MIN(D5929,MAX(0,I5929-F5929)))</f>
        <v/>
      </c>
      <c r="K5929" s="50">
        <f>IF(D5929="","",MAX(0,D5929+F5929-I5929))</f>
        <v/>
      </c>
      <c r="L5929" s="23">
        <f>IF(D5929="","",IF(D5929&lt;=0,"",1+COUNTIFS($D$5906:$D$6005,"&gt;0",$E$5906:$E$6005,"&gt;"&amp;E5929)))</f>
        <v/>
      </c>
      <c r="M5929" s="23">
        <f>IF(D5929="","",IF(AND(K5929&gt;0,L5929=1),"Yes","No"))</f>
        <v/>
      </c>
      <c r="N5929" s="50">
        <f>IF(D5929="","",N5829+F5929)</f>
        <v/>
      </c>
      <c r="O5929" s="49">
        <f>IF(D5929="","",IF(AND(K5929=0,K5829&gt;0),C5929,""))</f>
        <v/>
      </c>
    </row>
    <row r="5930">
      <c r="A5930" s="47">
        <f>IF(B5930="","",DATE(YEAR('Debt Inputs'!$E$2),MONTH('Debt Inputs'!$E$2)+59,1))</f>
        <v/>
      </c>
      <c r="B5930" s="18">
        <f>IF('Debt Inputs'!A30="","",'Debt Inputs'!A30)</f>
        <v/>
      </c>
      <c r="C5930" s="19">
        <f>IF(B5930="","",IFERROR(VLOOKUP(B5930,'Debt Inputs'!$A$6:$M$105,2,FALSE),""))</f>
        <v/>
      </c>
      <c r="D5930" s="48">
        <f>IF(B5930="","",K5830)</f>
        <v/>
      </c>
      <c r="E5930" s="21">
        <f>IF(B5930="","",IFERROR(VLOOKUP(B5930,'Debt Inputs'!$A$6:$M$105,5,FALSE),0))</f>
        <v/>
      </c>
      <c r="F5930" s="48">
        <f>IF(D5930="","",IFERROR(D5930*E5930/12,0))</f>
        <v/>
      </c>
      <c r="G5930" s="48">
        <f>IF(D5930="","",MIN(IFERROR(VLOOKUP(B5930,'Debt Inputs'!$A$6:$M$105,7,FALSE),0),D5930+F5930))</f>
        <v/>
      </c>
      <c r="H5930" s="48">
        <f>IF(D5930="","",IF(L5930=1,MAX(0,'Debt Inputs'!$B$2-SUM($G$5906:$G$6005)),0))</f>
        <v/>
      </c>
      <c r="I5930" s="48">
        <f>IF(D5930="","",MIN(D5930+F5930,G5930+H5930))</f>
        <v/>
      </c>
      <c r="J5930" s="48">
        <f>IF(D5930="","",MIN(D5930,MAX(0,I5930-F5930)))</f>
        <v/>
      </c>
      <c r="K5930" s="48">
        <f>IF(D5930="","",MAX(0,D5930+F5930-I5930))</f>
        <v/>
      </c>
      <c r="L5930" s="18">
        <f>IF(D5930="","",IF(D5930&lt;=0,"",1+COUNTIFS($D$5906:$D$6005,"&gt;0",$E$5906:$E$6005,"&gt;"&amp;E5930)))</f>
        <v/>
      </c>
      <c r="M5930" s="18">
        <f>IF(D5930="","",IF(AND(K5930&gt;0,L5930=1),"Yes","No"))</f>
        <v/>
      </c>
      <c r="N5930" s="48">
        <f>IF(D5930="","",N5830+F5930)</f>
        <v/>
      </c>
      <c r="O5930" s="47">
        <f>IF(D5930="","",IF(AND(K5930=0,K5830&gt;0),C5930,""))</f>
        <v/>
      </c>
    </row>
    <row r="5931">
      <c r="A5931" s="49">
        <f>IF(B5931="","",DATE(YEAR('Debt Inputs'!$E$2),MONTH('Debt Inputs'!$E$2)+59,1))</f>
        <v/>
      </c>
      <c r="B5931" s="23">
        <f>IF('Debt Inputs'!A31="","",'Debt Inputs'!A31)</f>
        <v/>
      </c>
      <c r="C5931" s="24">
        <f>IF(B5931="","",IFERROR(VLOOKUP(B5931,'Debt Inputs'!$A$6:$M$105,2,FALSE),""))</f>
        <v/>
      </c>
      <c r="D5931" s="50">
        <f>IF(B5931="","",K5831)</f>
        <v/>
      </c>
      <c r="E5931" s="26">
        <f>IF(B5931="","",IFERROR(VLOOKUP(B5931,'Debt Inputs'!$A$6:$M$105,5,FALSE),0))</f>
        <v/>
      </c>
      <c r="F5931" s="50">
        <f>IF(D5931="","",IFERROR(D5931*E5931/12,0))</f>
        <v/>
      </c>
      <c r="G5931" s="50">
        <f>IF(D5931="","",MIN(IFERROR(VLOOKUP(B5931,'Debt Inputs'!$A$6:$M$105,7,FALSE),0),D5931+F5931))</f>
        <v/>
      </c>
      <c r="H5931" s="50">
        <f>IF(D5931="","",IF(L5931=1,MAX(0,'Debt Inputs'!$B$2-SUM($G$5906:$G$6005)),0))</f>
        <v/>
      </c>
      <c r="I5931" s="50">
        <f>IF(D5931="","",MIN(D5931+F5931,G5931+H5931))</f>
        <v/>
      </c>
      <c r="J5931" s="50">
        <f>IF(D5931="","",MIN(D5931,MAX(0,I5931-F5931)))</f>
        <v/>
      </c>
      <c r="K5931" s="50">
        <f>IF(D5931="","",MAX(0,D5931+F5931-I5931))</f>
        <v/>
      </c>
      <c r="L5931" s="23">
        <f>IF(D5931="","",IF(D5931&lt;=0,"",1+COUNTIFS($D$5906:$D$6005,"&gt;0",$E$5906:$E$6005,"&gt;"&amp;E5931)))</f>
        <v/>
      </c>
      <c r="M5931" s="23">
        <f>IF(D5931="","",IF(AND(K5931&gt;0,L5931=1),"Yes","No"))</f>
        <v/>
      </c>
      <c r="N5931" s="50">
        <f>IF(D5931="","",N5831+F5931)</f>
        <v/>
      </c>
      <c r="O5931" s="49">
        <f>IF(D5931="","",IF(AND(K5931=0,K5831&gt;0),C5931,""))</f>
        <v/>
      </c>
    </row>
    <row r="5932">
      <c r="A5932" s="47">
        <f>IF(B5932="","",DATE(YEAR('Debt Inputs'!$E$2),MONTH('Debt Inputs'!$E$2)+59,1))</f>
        <v/>
      </c>
      <c r="B5932" s="18">
        <f>IF('Debt Inputs'!A32="","",'Debt Inputs'!A32)</f>
        <v/>
      </c>
      <c r="C5932" s="19">
        <f>IF(B5932="","",IFERROR(VLOOKUP(B5932,'Debt Inputs'!$A$6:$M$105,2,FALSE),""))</f>
        <v/>
      </c>
      <c r="D5932" s="48">
        <f>IF(B5932="","",K5832)</f>
        <v/>
      </c>
      <c r="E5932" s="21">
        <f>IF(B5932="","",IFERROR(VLOOKUP(B5932,'Debt Inputs'!$A$6:$M$105,5,FALSE),0))</f>
        <v/>
      </c>
      <c r="F5932" s="48">
        <f>IF(D5932="","",IFERROR(D5932*E5932/12,0))</f>
        <v/>
      </c>
      <c r="G5932" s="48">
        <f>IF(D5932="","",MIN(IFERROR(VLOOKUP(B5932,'Debt Inputs'!$A$6:$M$105,7,FALSE),0),D5932+F5932))</f>
        <v/>
      </c>
      <c r="H5932" s="48">
        <f>IF(D5932="","",IF(L5932=1,MAX(0,'Debt Inputs'!$B$2-SUM($G$5906:$G$6005)),0))</f>
        <v/>
      </c>
      <c r="I5932" s="48">
        <f>IF(D5932="","",MIN(D5932+F5932,G5932+H5932))</f>
        <v/>
      </c>
      <c r="J5932" s="48">
        <f>IF(D5932="","",MIN(D5932,MAX(0,I5932-F5932)))</f>
        <v/>
      </c>
      <c r="K5932" s="48">
        <f>IF(D5932="","",MAX(0,D5932+F5932-I5932))</f>
        <v/>
      </c>
      <c r="L5932" s="18">
        <f>IF(D5932="","",IF(D5932&lt;=0,"",1+COUNTIFS($D$5906:$D$6005,"&gt;0",$E$5906:$E$6005,"&gt;"&amp;E5932)))</f>
        <v/>
      </c>
      <c r="M5932" s="18">
        <f>IF(D5932="","",IF(AND(K5932&gt;0,L5932=1),"Yes","No"))</f>
        <v/>
      </c>
      <c r="N5932" s="48">
        <f>IF(D5932="","",N5832+F5932)</f>
        <v/>
      </c>
      <c r="O5932" s="47">
        <f>IF(D5932="","",IF(AND(K5932=0,K5832&gt;0),C5932,""))</f>
        <v/>
      </c>
    </row>
    <row r="5933">
      <c r="A5933" s="49">
        <f>IF(B5933="","",DATE(YEAR('Debt Inputs'!$E$2),MONTH('Debt Inputs'!$E$2)+59,1))</f>
        <v/>
      </c>
      <c r="B5933" s="23">
        <f>IF('Debt Inputs'!A33="","",'Debt Inputs'!A33)</f>
        <v/>
      </c>
      <c r="C5933" s="24">
        <f>IF(B5933="","",IFERROR(VLOOKUP(B5933,'Debt Inputs'!$A$6:$M$105,2,FALSE),""))</f>
        <v/>
      </c>
      <c r="D5933" s="50">
        <f>IF(B5933="","",K5833)</f>
        <v/>
      </c>
      <c r="E5933" s="26">
        <f>IF(B5933="","",IFERROR(VLOOKUP(B5933,'Debt Inputs'!$A$6:$M$105,5,FALSE),0))</f>
        <v/>
      </c>
      <c r="F5933" s="50">
        <f>IF(D5933="","",IFERROR(D5933*E5933/12,0))</f>
        <v/>
      </c>
      <c r="G5933" s="50">
        <f>IF(D5933="","",MIN(IFERROR(VLOOKUP(B5933,'Debt Inputs'!$A$6:$M$105,7,FALSE),0),D5933+F5933))</f>
        <v/>
      </c>
      <c r="H5933" s="50">
        <f>IF(D5933="","",IF(L5933=1,MAX(0,'Debt Inputs'!$B$2-SUM($G$5906:$G$6005)),0))</f>
        <v/>
      </c>
      <c r="I5933" s="50">
        <f>IF(D5933="","",MIN(D5933+F5933,G5933+H5933))</f>
        <v/>
      </c>
      <c r="J5933" s="50">
        <f>IF(D5933="","",MIN(D5933,MAX(0,I5933-F5933)))</f>
        <v/>
      </c>
      <c r="K5933" s="50">
        <f>IF(D5933="","",MAX(0,D5933+F5933-I5933))</f>
        <v/>
      </c>
      <c r="L5933" s="23">
        <f>IF(D5933="","",IF(D5933&lt;=0,"",1+COUNTIFS($D$5906:$D$6005,"&gt;0",$E$5906:$E$6005,"&gt;"&amp;E5933)))</f>
        <v/>
      </c>
      <c r="M5933" s="23">
        <f>IF(D5933="","",IF(AND(K5933&gt;0,L5933=1),"Yes","No"))</f>
        <v/>
      </c>
      <c r="N5933" s="50">
        <f>IF(D5933="","",N5833+F5933)</f>
        <v/>
      </c>
      <c r="O5933" s="49">
        <f>IF(D5933="","",IF(AND(K5933=0,K5833&gt;0),C5933,""))</f>
        <v/>
      </c>
    </row>
    <row r="5934">
      <c r="A5934" s="47">
        <f>IF(B5934="","",DATE(YEAR('Debt Inputs'!$E$2),MONTH('Debt Inputs'!$E$2)+59,1))</f>
        <v/>
      </c>
      <c r="B5934" s="18">
        <f>IF('Debt Inputs'!A34="","",'Debt Inputs'!A34)</f>
        <v/>
      </c>
      <c r="C5934" s="19">
        <f>IF(B5934="","",IFERROR(VLOOKUP(B5934,'Debt Inputs'!$A$6:$M$105,2,FALSE),""))</f>
        <v/>
      </c>
      <c r="D5934" s="48">
        <f>IF(B5934="","",K5834)</f>
        <v/>
      </c>
      <c r="E5934" s="21">
        <f>IF(B5934="","",IFERROR(VLOOKUP(B5934,'Debt Inputs'!$A$6:$M$105,5,FALSE),0))</f>
        <v/>
      </c>
      <c r="F5934" s="48">
        <f>IF(D5934="","",IFERROR(D5934*E5934/12,0))</f>
        <v/>
      </c>
      <c r="G5934" s="48">
        <f>IF(D5934="","",MIN(IFERROR(VLOOKUP(B5934,'Debt Inputs'!$A$6:$M$105,7,FALSE),0),D5934+F5934))</f>
        <v/>
      </c>
      <c r="H5934" s="48">
        <f>IF(D5934="","",IF(L5934=1,MAX(0,'Debt Inputs'!$B$2-SUM($G$5906:$G$6005)),0))</f>
        <v/>
      </c>
      <c r="I5934" s="48">
        <f>IF(D5934="","",MIN(D5934+F5934,G5934+H5934))</f>
        <v/>
      </c>
      <c r="J5934" s="48">
        <f>IF(D5934="","",MIN(D5934,MAX(0,I5934-F5934)))</f>
        <v/>
      </c>
      <c r="K5934" s="48">
        <f>IF(D5934="","",MAX(0,D5934+F5934-I5934))</f>
        <v/>
      </c>
      <c r="L5934" s="18">
        <f>IF(D5934="","",IF(D5934&lt;=0,"",1+COUNTIFS($D$5906:$D$6005,"&gt;0",$E$5906:$E$6005,"&gt;"&amp;E5934)))</f>
        <v/>
      </c>
      <c r="M5934" s="18">
        <f>IF(D5934="","",IF(AND(K5934&gt;0,L5934=1),"Yes","No"))</f>
        <v/>
      </c>
      <c r="N5934" s="48">
        <f>IF(D5934="","",N5834+F5934)</f>
        <v/>
      </c>
      <c r="O5934" s="47">
        <f>IF(D5934="","",IF(AND(K5934=0,K5834&gt;0),C5934,""))</f>
        <v/>
      </c>
    </row>
    <row r="5935">
      <c r="A5935" s="49">
        <f>IF(B5935="","",DATE(YEAR('Debt Inputs'!$E$2),MONTH('Debt Inputs'!$E$2)+59,1))</f>
        <v/>
      </c>
      <c r="B5935" s="23">
        <f>IF('Debt Inputs'!A35="","",'Debt Inputs'!A35)</f>
        <v/>
      </c>
      <c r="C5935" s="24">
        <f>IF(B5935="","",IFERROR(VLOOKUP(B5935,'Debt Inputs'!$A$6:$M$105,2,FALSE),""))</f>
        <v/>
      </c>
      <c r="D5935" s="50">
        <f>IF(B5935="","",K5835)</f>
        <v/>
      </c>
      <c r="E5935" s="26">
        <f>IF(B5935="","",IFERROR(VLOOKUP(B5935,'Debt Inputs'!$A$6:$M$105,5,FALSE),0))</f>
        <v/>
      </c>
      <c r="F5935" s="50">
        <f>IF(D5935="","",IFERROR(D5935*E5935/12,0))</f>
        <v/>
      </c>
      <c r="G5935" s="50">
        <f>IF(D5935="","",MIN(IFERROR(VLOOKUP(B5935,'Debt Inputs'!$A$6:$M$105,7,FALSE),0),D5935+F5935))</f>
        <v/>
      </c>
      <c r="H5935" s="50">
        <f>IF(D5935="","",IF(L5935=1,MAX(0,'Debt Inputs'!$B$2-SUM($G$5906:$G$6005)),0))</f>
        <v/>
      </c>
      <c r="I5935" s="50">
        <f>IF(D5935="","",MIN(D5935+F5935,G5935+H5935))</f>
        <v/>
      </c>
      <c r="J5935" s="50">
        <f>IF(D5935="","",MIN(D5935,MAX(0,I5935-F5935)))</f>
        <v/>
      </c>
      <c r="K5935" s="50">
        <f>IF(D5935="","",MAX(0,D5935+F5935-I5935))</f>
        <v/>
      </c>
      <c r="L5935" s="23">
        <f>IF(D5935="","",IF(D5935&lt;=0,"",1+COUNTIFS($D$5906:$D$6005,"&gt;0",$E$5906:$E$6005,"&gt;"&amp;E5935)))</f>
        <v/>
      </c>
      <c r="M5935" s="23">
        <f>IF(D5935="","",IF(AND(K5935&gt;0,L5935=1),"Yes","No"))</f>
        <v/>
      </c>
      <c r="N5935" s="50">
        <f>IF(D5935="","",N5835+F5935)</f>
        <v/>
      </c>
      <c r="O5935" s="49">
        <f>IF(D5935="","",IF(AND(K5935=0,K5835&gt;0),C5935,""))</f>
        <v/>
      </c>
    </row>
    <row r="5936">
      <c r="A5936" s="47">
        <f>IF(B5936="","",DATE(YEAR('Debt Inputs'!$E$2),MONTH('Debt Inputs'!$E$2)+59,1))</f>
        <v/>
      </c>
      <c r="B5936" s="18">
        <f>IF('Debt Inputs'!A36="","",'Debt Inputs'!A36)</f>
        <v/>
      </c>
      <c r="C5936" s="19">
        <f>IF(B5936="","",IFERROR(VLOOKUP(B5936,'Debt Inputs'!$A$6:$M$105,2,FALSE),""))</f>
        <v/>
      </c>
      <c r="D5936" s="48">
        <f>IF(B5936="","",K5836)</f>
        <v/>
      </c>
      <c r="E5936" s="21">
        <f>IF(B5936="","",IFERROR(VLOOKUP(B5936,'Debt Inputs'!$A$6:$M$105,5,FALSE),0))</f>
        <v/>
      </c>
      <c r="F5936" s="48">
        <f>IF(D5936="","",IFERROR(D5936*E5936/12,0))</f>
        <v/>
      </c>
      <c r="G5936" s="48">
        <f>IF(D5936="","",MIN(IFERROR(VLOOKUP(B5936,'Debt Inputs'!$A$6:$M$105,7,FALSE),0),D5936+F5936))</f>
        <v/>
      </c>
      <c r="H5936" s="48">
        <f>IF(D5936="","",IF(L5936=1,MAX(0,'Debt Inputs'!$B$2-SUM($G$5906:$G$6005)),0))</f>
        <v/>
      </c>
      <c r="I5936" s="48">
        <f>IF(D5936="","",MIN(D5936+F5936,G5936+H5936))</f>
        <v/>
      </c>
      <c r="J5936" s="48">
        <f>IF(D5936="","",MIN(D5936,MAX(0,I5936-F5936)))</f>
        <v/>
      </c>
      <c r="K5936" s="48">
        <f>IF(D5936="","",MAX(0,D5936+F5936-I5936))</f>
        <v/>
      </c>
      <c r="L5936" s="18">
        <f>IF(D5936="","",IF(D5936&lt;=0,"",1+COUNTIFS($D$5906:$D$6005,"&gt;0",$E$5906:$E$6005,"&gt;"&amp;E5936)))</f>
        <v/>
      </c>
      <c r="M5936" s="18">
        <f>IF(D5936="","",IF(AND(K5936&gt;0,L5936=1),"Yes","No"))</f>
        <v/>
      </c>
      <c r="N5936" s="48">
        <f>IF(D5936="","",N5836+F5936)</f>
        <v/>
      </c>
      <c r="O5936" s="47">
        <f>IF(D5936="","",IF(AND(K5936=0,K5836&gt;0),C5936,""))</f>
        <v/>
      </c>
    </row>
    <row r="5937">
      <c r="A5937" s="49">
        <f>IF(B5937="","",DATE(YEAR('Debt Inputs'!$E$2),MONTH('Debt Inputs'!$E$2)+59,1))</f>
        <v/>
      </c>
      <c r="B5937" s="23">
        <f>IF('Debt Inputs'!A37="","",'Debt Inputs'!A37)</f>
        <v/>
      </c>
      <c r="C5937" s="24">
        <f>IF(B5937="","",IFERROR(VLOOKUP(B5937,'Debt Inputs'!$A$6:$M$105,2,FALSE),""))</f>
        <v/>
      </c>
      <c r="D5937" s="50">
        <f>IF(B5937="","",K5837)</f>
        <v/>
      </c>
      <c r="E5937" s="26">
        <f>IF(B5937="","",IFERROR(VLOOKUP(B5937,'Debt Inputs'!$A$6:$M$105,5,FALSE),0))</f>
        <v/>
      </c>
      <c r="F5937" s="50">
        <f>IF(D5937="","",IFERROR(D5937*E5937/12,0))</f>
        <v/>
      </c>
      <c r="G5937" s="50">
        <f>IF(D5937="","",MIN(IFERROR(VLOOKUP(B5937,'Debt Inputs'!$A$6:$M$105,7,FALSE),0),D5937+F5937))</f>
        <v/>
      </c>
      <c r="H5937" s="50">
        <f>IF(D5937="","",IF(L5937=1,MAX(0,'Debt Inputs'!$B$2-SUM($G$5906:$G$6005)),0))</f>
        <v/>
      </c>
      <c r="I5937" s="50">
        <f>IF(D5937="","",MIN(D5937+F5937,G5937+H5937))</f>
        <v/>
      </c>
      <c r="J5937" s="50">
        <f>IF(D5937="","",MIN(D5937,MAX(0,I5937-F5937)))</f>
        <v/>
      </c>
      <c r="K5937" s="50">
        <f>IF(D5937="","",MAX(0,D5937+F5937-I5937))</f>
        <v/>
      </c>
      <c r="L5937" s="23">
        <f>IF(D5937="","",IF(D5937&lt;=0,"",1+COUNTIFS($D$5906:$D$6005,"&gt;0",$E$5906:$E$6005,"&gt;"&amp;E5937)))</f>
        <v/>
      </c>
      <c r="M5937" s="23">
        <f>IF(D5937="","",IF(AND(K5937&gt;0,L5937=1),"Yes","No"))</f>
        <v/>
      </c>
      <c r="N5937" s="50">
        <f>IF(D5937="","",N5837+F5937)</f>
        <v/>
      </c>
      <c r="O5937" s="49">
        <f>IF(D5937="","",IF(AND(K5937=0,K5837&gt;0),C5937,""))</f>
        <v/>
      </c>
    </row>
    <row r="5938">
      <c r="A5938" s="47">
        <f>IF(B5938="","",DATE(YEAR('Debt Inputs'!$E$2),MONTH('Debt Inputs'!$E$2)+59,1))</f>
        <v/>
      </c>
      <c r="B5938" s="18">
        <f>IF('Debt Inputs'!A38="","",'Debt Inputs'!A38)</f>
        <v/>
      </c>
      <c r="C5938" s="19">
        <f>IF(B5938="","",IFERROR(VLOOKUP(B5938,'Debt Inputs'!$A$6:$M$105,2,FALSE),""))</f>
        <v/>
      </c>
      <c r="D5938" s="48">
        <f>IF(B5938="","",K5838)</f>
        <v/>
      </c>
      <c r="E5938" s="21">
        <f>IF(B5938="","",IFERROR(VLOOKUP(B5938,'Debt Inputs'!$A$6:$M$105,5,FALSE),0))</f>
        <v/>
      </c>
      <c r="F5938" s="48">
        <f>IF(D5938="","",IFERROR(D5938*E5938/12,0))</f>
        <v/>
      </c>
      <c r="G5938" s="48">
        <f>IF(D5938="","",MIN(IFERROR(VLOOKUP(B5938,'Debt Inputs'!$A$6:$M$105,7,FALSE),0),D5938+F5938))</f>
        <v/>
      </c>
      <c r="H5938" s="48">
        <f>IF(D5938="","",IF(L5938=1,MAX(0,'Debt Inputs'!$B$2-SUM($G$5906:$G$6005)),0))</f>
        <v/>
      </c>
      <c r="I5938" s="48">
        <f>IF(D5938="","",MIN(D5938+F5938,G5938+H5938))</f>
        <v/>
      </c>
      <c r="J5938" s="48">
        <f>IF(D5938="","",MIN(D5938,MAX(0,I5938-F5938)))</f>
        <v/>
      </c>
      <c r="K5938" s="48">
        <f>IF(D5938="","",MAX(0,D5938+F5938-I5938))</f>
        <v/>
      </c>
      <c r="L5938" s="18">
        <f>IF(D5938="","",IF(D5938&lt;=0,"",1+COUNTIFS($D$5906:$D$6005,"&gt;0",$E$5906:$E$6005,"&gt;"&amp;E5938)))</f>
        <v/>
      </c>
      <c r="M5938" s="18">
        <f>IF(D5938="","",IF(AND(K5938&gt;0,L5938=1),"Yes","No"))</f>
        <v/>
      </c>
      <c r="N5938" s="48">
        <f>IF(D5938="","",N5838+F5938)</f>
        <v/>
      </c>
      <c r="O5938" s="47">
        <f>IF(D5938="","",IF(AND(K5938=0,K5838&gt;0),C5938,""))</f>
        <v/>
      </c>
    </row>
    <row r="5939">
      <c r="A5939" s="49">
        <f>IF(B5939="","",DATE(YEAR('Debt Inputs'!$E$2),MONTH('Debt Inputs'!$E$2)+59,1))</f>
        <v/>
      </c>
      <c r="B5939" s="23">
        <f>IF('Debt Inputs'!A39="","",'Debt Inputs'!A39)</f>
        <v/>
      </c>
      <c r="C5939" s="24">
        <f>IF(B5939="","",IFERROR(VLOOKUP(B5939,'Debt Inputs'!$A$6:$M$105,2,FALSE),""))</f>
        <v/>
      </c>
      <c r="D5939" s="50">
        <f>IF(B5939="","",K5839)</f>
        <v/>
      </c>
      <c r="E5939" s="26">
        <f>IF(B5939="","",IFERROR(VLOOKUP(B5939,'Debt Inputs'!$A$6:$M$105,5,FALSE),0))</f>
        <v/>
      </c>
      <c r="F5939" s="50">
        <f>IF(D5939="","",IFERROR(D5939*E5939/12,0))</f>
        <v/>
      </c>
      <c r="G5939" s="50">
        <f>IF(D5939="","",MIN(IFERROR(VLOOKUP(B5939,'Debt Inputs'!$A$6:$M$105,7,FALSE),0),D5939+F5939))</f>
        <v/>
      </c>
      <c r="H5939" s="50">
        <f>IF(D5939="","",IF(L5939=1,MAX(0,'Debt Inputs'!$B$2-SUM($G$5906:$G$6005)),0))</f>
        <v/>
      </c>
      <c r="I5939" s="50">
        <f>IF(D5939="","",MIN(D5939+F5939,G5939+H5939))</f>
        <v/>
      </c>
      <c r="J5939" s="50">
        <f>IF(D5939="","",MIN(D5939,MAX(0,I5939-F5939)))</f>
        <v/>
      </c>
      <c r="K5939" s="50">
        <f>IF(D5939="","",MAX(0,D5939+F5939-I5939))</f>
        <v/>
      </c>
      <c r="L5939" s="23">
        <f>IF(D5939="","",IF(D5939&lt;=0,"",1+COUNTIFS($D$5906:$D$6005,"&gt;0",$E$5906:$E$6005,"&gt;"&amp;E5939)))</f>
        <v/>
      </c>
      <c r="M5939" s="23">
        <f>IF(D5939="","",IF(AND(K5939&gt;0,L5939=1),"Yes","No"))</f>
        <v/>
      </c>
      <c r="N5939" s="50">
        <f>IF(D5939="","",N5839+F5939)</f>
        <v/>
      </c>
      <c r="O5939" s="49">
        <f>IF(D5939="","",IF(AND(K5939=0,K5839&gt;0),C5939,""))</f>
        <v/>
      </c>
    </row>
    <row r="5940">
      <c r="A5940" s="47">
        <f>IF(B5940="","",DATE(YEAR('Debt Inputs'!$E$2),MONTH('Debt Inputs'!$E$2)+59,1))</f>
        <v/>
      </c>
      <c r="B5940" s="18">
        <f>IF('Debt Inputs'!A40="","",'Debt Inputs'!A40)</f>
        <v/>
      </c>
      <c r="C5940" s="19">
        <f>IF(B5940="","",IFERROR(VLOOKUP(B5940,'Debt Inputs'!$A$6:$M$105,2,FALSE),""))</f>
        <v/>
      </c>
      <c r="D5940" s="48">
        <f>IF(B5940="","",K5840)</f>
        <v/>
      </c>
      <c r="E5940" s="21">
        <f>IF(B5940="","",IFERROR(VLOOKUP(B5940,'Debt Inputs'!$A$6:$M$105,5,FALSE),0))</f>
        <v/>
      </c>
      <c r="F5940" s="48">
        <f>IF(D5940="","",IFERROR(D5940*E5940/12,0))</f>
        <v/>
      </c>
      <c r="G5940" s="48">
        <f>IF(D5940="","",MIN(IFERROR(VLOOKUP(B5940,'Debt Inputs'!$A$6:$M$105,7,FALSE),0),D5940+F5940))</f>
        <v/>
      </c>
      <c r="H5940" s="48">
        <f>IF(D5940="","",IF(L5940=1,MAX(0,'Debt Inputs'!$B$2-SUM($G$5906:$G$6005)),0))</f>
        <v/>
      </c>
      <c r="I5940" s="48">
        <f>IF(D5940="","",MIN(D5940+F5940,G5940+H5940))</f>
        <v/>
      </c>
      <c r="J5940" s="48">
        <f>IF(D5940="","",MIN(D5940,MAX(0,I5940-F5940)))</f>
        <v/>
      </c>
      <c r="K5940" s="48">
        <f>IF(D5940="","",MAX(0,D5940+F5940-I5940))</f>
        <v/>
      </c>
      <c r="L5940" s="18">
        <f>IF(D5940="","",IF(D5940&lt;=0,"",1+COUNTIFS($D$5906:$D$6005,"&gt;0",$E$5906:$E$6005,"&gt;"&amp;E5940)))</f>
        <v/>
      </c>
      <c r="M5940" s="18">
        <f>IF(D5940="","",IF(AND(K5940&gt;0,L5940=1),"Yes","No"))</f>
        <v/>
      </c>
      <c r="N5940" s="48">
        <f>IF(D5940="","",N5840+F5940)</f>
        <v/>
      </c>
      <c r="O5940" s="47">
        <f>IF(D5940="","",IF(AND(K5940=0,K5840&gt;0),C5940,""))</f>
        <v/>
      </c>
    </row>
    <row r="5941">
      <c r="A5941" s="49">
        <f>IF(B5941="","",DATE(YEAR('Debt Inputs'!$E$2),MONTH('Debt Inputs'!$E$2)+59,1))</f>
        <v/>
      </c>
      <c r="B5941" s="23">
        <f>IF('Debt Inputs'!A41="","",'Debt Inputs'!A41)</f>
        <v/>
      </c>
      <c r="C5941" s="24">
        <f>IF(B5941="","",IFERROR(VLOOKUP(B5941,'Debt Inputs'!$A$6:$M$105,2,FALSE),""))</f>
        <v/>
      </c>
      <c r="D5941" s="50">
        <f>IF(B5941="","",K5841)</f>
        <v/>
      </c>
      <c r="E5941" s="26">
        <f>IF(B5941="","",IFERROR(VLOOKUP(B5941,'Debt Inputs'!$A$6:$M$105,5,FALSE),0))</f>
        <v/>
      </c>
      <c r="F5941" s="50">
        <f>IF(D5941="","",IFERROR(D5941*E5941/12,0))</f>
        <v/>
      </c>
      <c r="G5941" s="50">
        <f>IF(D5941="","",MIN(IFERROR(VLOOKUP(B5941,'Debt Inputs'!$A$6:$M$105,7,FALSE),0),D5941+F5941))</f>
        <v/>
      </c>
      <c r="H5941" s="50">
        <f>IF(D5941="","",IF(L5941=1,MAX(0,'Debt Inputs'!$B$2-SUM($G$5906:$G$6005)),0))</f>
        <v/>
      </c>
      <c r="I5941" s="50">
        <f>IF(D5941="","",MIN(D5941+F5941,G5941+H5941))</f>
        <v/>
      </c>
      <c r="J5941" s="50">
        <f>IF(D5941="","",MIN(D5941,MAX(0,I5941-F5941)))</f>
        <v/>
      </c>
      <c r="K5941" s="50">
        <f>IF(D5941="","",MAX(0,D5941+F5941-I5941))</f>
        <v/>
      </c>
      <c r="L5941" s="23">
        <f>IF(D5941="","",IF(D5941&lt;=0,"",1+COUNTIFS($D$5906:$D$6005,"&gt;0",$E$5906:$E$6005,"&gt;"&amp;E5941)))</f>
        <v/>
      </c>
      <c r="M5941" s="23">
        <f>IF(D5941="","",IF(AND(K5941&gt;0,L5941=1),"Yes","No"))</f>
        <v/>
      </c>
      <c r="N5941" s="50">
        <f>IF(D5941="","",N5841+F5941)</f>
        <v/>
      </c>
      <c r="O5941" s="49">
        <f>IF(D5941="","",IF(AND(K5941=0,K5841&gt;0),C5941,""))</f>
        <v/>
      </c>
    </row>
    <row r="5942">
      <c r="A5942" s="47">
        <f>IF(B5942="","",DATE(YEAR('Debt Inputs'!$E$2),MONTH('Debt Inputs'!$E$2)+59,1))</f>
        <v/>
      </c>
      <c r="B5942" s="18">
        <f>IF('Debt Inputs'!A42="","",'Debt Inputs'!A42)</f>
        <v/>
      </c>
      <c r="C5942" s="19">
        <f>IF(B5942="","",IFERROR(VLOOKUP(B5942,'Debt Inputs'!$A$6:$M$105,2,FALSE),""))</f>
        <v/>
      </c>
      <c r="D5942" s="48">
        <f>IF(B5942="","",K5842)</f>
        <v/>
      </c>
      <c r="E5942" s="21">
        <f>IF(B5942="","",IFERROR(VLOOKUP(B5942,'Debt Inputs'!$A$6:$M$105,5,FALSE),0))</f>
        <v/>
      </c>
      <c r="F5942" s="48">
        <f>IF(D5942="","",IFERROR(D5942*E5942/12,0))</f>
        <v/>
      </c>
      <c r="G5942" s="48">
        <f>IF(D5942="","",MIN(IFERROR(VLOOKUP(B5942,'Debt Inputs'!$A$6:$M$105,7,FALSE),0),D5942+F5942))</f>
        <v/>
      </c>
      <c r="H5942" s="48">
        <f>IF(D5942="","",IF(L5942=1,MAX(0,'Debt Inputs'!$B$2-SUM($G$5906:$G$6005)),0))</f>
        <v/>
      </c>
      <c r="I5942" s="48">
        <f>IF(D5942="","",MIN(D5942+F5942,G5942+H5942))</f>
        <v/>
      </c>
      <c r="J5942" s="48">
        <f>IF(D5942="","",MIN(D5942,MAX(0,I5942-F5942)))</f>
        <v/>
      </c>
      <c r="K5942" s="48">
        <f>IF(D5942="","",MAX(0,D5942+F5942-I5942))</f>
        <v/>
      </c>
      <c r="L5942" s="18">
        <f>IF(D5942="","",IF(D5942&lt;=0,"",1+COUNTIFS($D$5906:$D$6005,"&gt;0",$E$5906:$E$6005,"&gt;"&amp;E5942)))</f>
        <v/>
      </c>
      <c r="M5942" s="18">
        <f>IF(D5942="","",IF(AND(K5942&gt;0,L5942=1),"Yes","No"))</f>
        <v/>
      </c>
      <c r="N5942" s="48">
        <f>IF(D5942="","",N5842+F5942)</f>
        <v/>
      </c>
      <c r="O5942" s="47">
        <f>IF(D5942="","",IF(AND(K5942=0,K5842&gt;0),C5942,""))</f>
        <v/>
      </c>
    </row>
    <row r="5943">
      <c r="A5943" s="49">
        <f>IF(B5943="","",DATE(YEAR('Debt Inputs'!$E$2),MONTH('Debt Inputs'!$E$2)+59,1))</f>
        <v/>
      </c>
      <c r="B5943" s="23">
        <f>IF('Debt Inputs'!A43="","",'Debt Inputs'!A43)</f>
        <v/>
      </c>
      <c r="C5943" s="24">
        <f>IF(B5943="","",IFERROR(VLOOKUP(B5943,'Debt Inputs'!$A$6:$M$105,2,FALSE),""))</f>
        <v/>
      </c>
      <c r="D5943" s="50">
        <f>IF(B5943="","",K5843)</f>
        <v/>
      </c>
      <c r="E5943" s="26">
        <f>IF(B5943="","",IFERROR(VLOOKUP(B5943,'Debt Inputs'!$A$6:$M$105,5,FALSE),0))</f>
        <v/>
      </c>
      <c r="F5943" s="50">
        <f>IF(D5943="","",IFERROR(D5943*E5943/12,0))</f>
        <v/>
      </c>
      <c r="G5943" s="50">
        <f>IF(D5943="","",MIN(IFERROR(VLOOKUP(B5943,'Debt Inputs'!$A$6:$M$105,7,FALSE),0),D5943+F5943))</f>
        <v/>
      </c>
      <c r="H5943" s="50">
        <f>IF(D5943="","",IF(L5943=1,MAX(0,'Debt Inputs'!$B$2-SUM($G$5906:$G$6005)),0))</f>
        <v/>
      </c>
      <c r="I5943" s="50">
        <f>IF(D5943="","",MIN(D5943+F5943,G5943+H5943))</f>
        <v/>
      </c>
      <c r="J5943" s="50">
        <f>IF(D5943="","",MIN(D5943,MAX(0,I5943-F5943)))</f>
        <v/>
      </c>
      <c r="K5943" s="50">
        <f>IF(D5943="","",MAX(0,D5943+F5943-I5943))</f>
        <v/>
      </c>
      <c r="L5943" s="23">
        <f>IF(D5943="","",IF(D5943&lt;=0,"",1+COUNTIFS($D$5906:$D$6005,"&gt;0",$E$5906:$E$6005,"&gt;"&amp;E5943)))</f>
        <v/>
      </c>
      <c r="M5943" s="23">
        <f>IF(D5943="","",IF(AND(K5943&gt;0,L5943=1),"Yes","No"))</f>
        <v/>
      </c>
      <c r="N5943" s="50">
        <f>IF(D5943="","",N5843+F5943)</f>
        <v/>
      </c>
      <c r="O5943" s="49">
        <f>IF(D5943="","",IF(AND(K5943=0,K5843&gt;0),C5943,""))</f>
        <v/>
      </c>
    </row>
    <row r="5944">
      <c r="A5944" s="47">
        <f>IF(B5944="","",DATE(YEAR('Debt Inputs'!$E$2),MONTH('Debt Inputs'!$E$2)+59,1))</f>
        <v/>
      </c>
      <c r="B5944" s="18">
        <f>IF('Debt Inputs'!A44="","",'Debt Inputs'!A44)</f>
        <v/>
      </c>
      <c r="C5944" s="19">
        <f>IF(B5944="","",IFERROR(VLOOKUP(B5944,'Debt Inputs'!$A$6:$M$105,2,FALSE),""))</f>
        <v/>
      </c>
      <c r="D5944" s="48">
        <f>IF(B5944="","",K5844)</f>
        <v/>
      </c>
      <c r="E5944" s="21">
        <f>IF(B5944="","",IFERROR(VLOOKUP(B5944,'Debt Inputs'!$A$6:$M$105,5,FALSE),0))</f>
        <v/>
      </c>
      <c r="F5944" s="48">
        <f>IF(D5944="","",IFERROR(D5944*E5944/12,0))</f>
        <v/>
      </c>
      <c r="G5944" s="48">
        <f>IF(D5944="","",MIN(IFERROR(VLOOKUP(B5944,'Debt Inputs'!$A$6:$M$105,7,FALSE),0),D5944+F5944))</f>
        <v/>
      </c>
      <c r="H5944" s="48">
        <f>IF(D5944="","",IF(L5944=1,MAX(0,'Debt Inputs'!$B$2-SUM($G$5906:$G$6005)),0))</f>
        <v/>
      </c>
      <c r="I5944" s="48">
        <f>IF(D5944="","",MIN(D5944+F5944,G5944+H5944))</f>
        <v/>
      </c>
      <c r="J5944" s="48">
        <f>IF(D5944="","",MIN(D5944,MAX(0,I5944-F5944)))</f>
        <v/>
      </c>
      <c r="K5944" s="48">
        <f>IF(D5944="","",MAX(0,D5944+F5944-I5944))</f>
        <v/>
      </c>
      <c r="L5944" s="18">
        <f>IF(D5944="","",IF(D5944&lt;=0,"",1+COUNTIFS($D$5906:$D$6005,"&gt;0",$E$5906:$E$6005,"&gt;"&amp;E5944)))</f>
        <v/>
      </c>
      <c r="M5944" s="18">
        <f>IF(D5944="","",IF(AND(K5944&gt;0,L5944=1),"Yes","No"))</f>
        <v/>
      </c>
      <c r="N5944" s="48">
        <f>IF(D5944="","",N5844+F5944)</f>
        <v/>
      </c>
      <c r="O5944" s="47">
        <f>IF(D5944="","",IF(AND(K5944=0,K5844&gt;0),C5944,""))</f>
        <v/>
      </c>
    </row>
    <row r="5945">
      <c r="A5945" s="49">
        <f>IF(B5945="","",DATE(YEAR('Debt Inputs'!$E$2),MONTH('Debt Inputs'!$E$2)+59,1))</f>
        <v/>
      </c>
      <c r="B5945" s="23">
        <f>IF('Debt Inputs'!A45="","",'Debt Inputs'!A45)</f>
        <v/>
      </c>
      <c r="C5945" s="24">
        <f>IF(B5945="","",IFERROR(VLOOKUP(B5945,'Debt Inputs'!$A$6:$M$105,2,FALSE),""))</f>
        <v/>
      </c>
      <c r="D5945" s="50">
        <f>IF(B5945="","",K5845)</f>
        <v/>
      </c>
      <c r="E5945" s="26">
        <f>IF(B5945="","",IFERROR(VLOOKUP(B5945,'Debt Inputs'!$A$6:$M$105,5,FALSE),0))</f>
        <v/>
      </c>
      <c r="F5945" s="50">
        <f>IF(D5945="","",IFERROR(D5945*E5945/12,0))</f>
        <v/>
      </c>
      <c r="G5945" s="50">
        <f>IF(D5945="","",MIN(IFERROR(VLOOKUP(B5945,'Debt Inputs'!$A$6:$M$105,7,FALSE),0),D5945+F5945))</f>
        <v/>
      </c>
      <c r="H5945" s="50">
        <f>IF(D5945="","",IF(L5945=1,MAX(0,'Debt Inputs'!$B$2-SUM($G$5906:$G$6005)),0))</f>
        <v/>
      </c>
      <c r="I5945" s="50">
        <f>IF(D5945="","",MIN(D5945+F5945,G5945+H5945))</f>
        <v/>
      </c>
      <c r="J5945" s="50">
        <f>IF(D5945="","",MIN(D5945,MAX(0,I5945-F5945)))</f>
        <v/>
      </c>
      <c r="K5945" s="50">
        <f>IF(D5945="","",MAX(0,D5945+F5945-I5945))</f>
        <v/>
      </c>
      <c r="L5945" s="23">
        <f>IF(D5945="","",IF(D5945&lt;=0,"",1+COUNTIFS($D$5906:$D$6005,"&gt;0",$E$5906:$E$6005,"&gt;"&amp;E5945)))</f>
        <v/>
      </c>
      <c r="M5945" s="23">
        <f>IF(D5945="","",IF(AND(K5945&gt;0,L5945=1),"Yes","No"))</f>
        <v/>
      </c>
      <c r="N5945" s="50">
        <f>IF(D5945="","",N5845+F5945)</f>
        <v/>
      </c>
      <c r="O5945" s="49">
        <f>IF(D5945="","",IF(AND(K5945=0,K5845&gt;0),C5945,""))</f>
        <v/>
      </c>
    </row>
    <row r="5946">
      <c r="A5946" s="47">
        <f>IF(B5946="","",DATE(YEAR('Debt Inputs'!$E$2),MONTH('Debt Inputs'!$E$2)+59,1))</f>
        <v/>
      </c>
      <c r="B5946" s="18">
        <f>IF('Debt Inputs'!A46="","",'Debt Inputs'!A46)</f>
        <v/>
      </c>
      <c r="C5946" s="19">
        <f>IF(B5946="","",IFERROR(VLOOKUP(B5946,'Debt Inputs'!$A$6:$M$105,2,FALSE),""))</f>
        <v/>
      </c>
      <c r="D5946" s="48">
        <f>IF(B5946="","",K5846)</f>
        <v/>
      </c>
      <c r="E5946" s="21">
        <f>IF(B5946="","",IFERROR(VLOOKUP(B5946,'Debt Inputs'!$A$6:$M$105,5,FALSE),0))</f>
        <v/>
      </c>
      <c r="F5946" s="48">
        <f>IF(D5946="","",IFERROR(D5946*E5946/12,0))</f>
        <v/>
      </c>
      <c r="G5946" s="48">
        <f>IF(D5946="","",MIN(IFERROR(VLOOKUP(B5946,'Debt Inputs'!$A$6:$M$105,7,FALSE),0),D5946+F5946))</f>
        <v/>
      </c>
      <c r="H5946" s="48">
        <f>IF(D5946="","",IF(L5946=1,MAX(0,'Debt Inputs'!$B$2-SUM($G$5906:$G$6005)),0))</f>
        <v/>
      </c>
      <c r="I5946" s="48">
        <f>IF(D5946="","",MIN(D5946+F5946,G5946+H5946))</f>
        <v/>
      </c>
      <c r="J5946" s="48">
        <f>IF(D5946="","",MIN(D5946,MAX(0,I5946-F5946)))</f>
        <v/>
      </c>
      <c r="K5946" s="48">
        <f>IF(D5946="","",MAX(0,D5946+F5946-I5946))</f>
        <v/>
      </c>
      <c r="L5946" s="18">
        <f>IF(D5946="","",IF(D5946&lt;=0,"",1+COUNTIFS($D$5906:$D$6005,"&gt;0",$E$5906:$E$6005,"&gt;"&amp;E5946)))</f>
        <v/>
      </c>
      <c r="M5946" s="18">
        <f>IF(D5946="","",IF(AND(K5946&gt;0,L5946=1),"Yes","No"))</f>
        <v/>
      </c>
      <c r="N5946" s="48">
        <f>IF(D5946="","",N5846+F5946)</f>
        <v/>
      </c>
      <c r="O5946" s="47">
        <f>IF(D5946="","",IF(AND(K5946=0,K5846&gt;0),C5946,""))</f>
        <v/>
      </c>
    </row>
    <row r="5947">
      <c r="A5947" s="49">
        <f>IF(B5947="","",DATE(YEAR('Debt Inputs'!$E$2),MONTH('Debt Inputs'!$E$2)+59,1))</f>
        <v/>
      </c>
      <c r="B5947" s="23">
        <f>IF('Debt Inputs'!A47="","",'Debt Inputs'!A47)</f>
        <v/>
      </c>
      <c r="C5947" s="24">
        <f>IF(B5947="","",IFERROR(VLOOKUP(B5947,'Debt Inputs'!$A$6:$M$105,2,FALSE),""))</f>
        <v/>
      </c>
      <c r="D5947" s="50">
        <f>IF(B5947="","",K5847)</f>
        <v/>
      </c>
      <c r="E5947" s="26">
        <f>IF(B5947="","",IFERROR(VLOOKUP(B5947,'Debt Inputs'!$A$6:$M$105,5,FALSE),0))</f>
        <v/>
      </c>
      <c r="F5947" s="50">
        <f>IF(D5947="","",IFERROR(D5947*E5947/12,0))</f>
        <v/>
      </c>
      <c r="G5947" s="50">
        <f>IF(D5947="","",MIN(IFERROR(VLOOKUP(B5947,'Debt Inputs'!$A$6:$M$105,7,FALSE),0),D5947+F5947))</f>
        <v/>
      </c>
      <c r="H5947" s="50">
        <f>IF(D5947="","",IF(L5947=1,MAX(0,'Debt Inputs'!$B$2-SUM($G$5906:$G$6005)),0))</f>
        <v/>
      </c>
      <c r="I5947" s="50">
        <f>IF(D5947="","",MIN(D5947+F5947,G5947+H5947))</f>
        <v/>
      </c>
      <c r="J5947" s="50">
        <f>IF(D5947="","",MIN(D5947,MAX(0,I5947-F5947)))</f>
        <v/>
      </c>
      <c r="K5947" s="50">
        <f>IF(D5947="","",MAX(0,D5947+F5947-I5947))</f>
        <v/>
      </c>
      <c r="L5947" s="23">
        <f>IF(D5947="","",IF(D5947&lt;=0,"",1+COUNTIFS($D$5906:$D$6005,"&gt;0",$E$5906:$E$6005,"&gt;"&amp;E5947)))</f>
        <v/>
      </c>
      <c r="M5947" s="23">
        <f>IF(D5947="","",IF(AND(K5947&gt;0,L5947=1),"Yes","No"))</f>
        <v/>
      </c>
      <c r="N5947" s="50">
        <f>IF(D5947="","",N5847+F5947)</f>
        <v/>
      </c>
      <c r="O5947" s="49">
        <f>IF(D5947="","",IF(AND(K5947=0,K5847&gt;0),C5947,""))</f>
        <v/>
      </c>
    </row>
    <row r="5948">
      <c r="A5948" s="47">
        <f>IF(B5948="","",DATE(YEAR('Debt Inputs'!$E$2),MONTH('Debt Inputs'!$E$2)+59,1))</f>
        <v/>
      </c>
      <c r="B5948" s="18">
        <f>IF('Debt Inputs'!A48="","",'Debt Inputs'!A48)</f>
        <v/>
      </c>
      <c r="C5948" s="19">
        <f>IF(B5948="","",IFERROR(VLOOKUP(B5948,'Debt Inputs'!$A$6:$M$105,2,FALSE),""))</f>
        <v/>
      </c>
      <c r="D5948" s="48">
        <f>IF(B5948="","",K5848)</f>
        <v/>
      </c>
      <c r="E5948" s="21">
        <f>IF(B5948="","",IFERROR(VLOOKUP(B5948,'Debt Inputs'!$A$6:$M$105,5,FALSE),0))</f>
        <v/>
      </c>
      <c r="F5948" s="48">
        <f>IF(D5948="","",IFERROR(D5948*E5948/12,0))</f>
        <v/>
      </c>
      <c r="G5948" s="48">
        <f>IF(D5948="","",MIN(IFERROR(VLOOKUP(B5948,'Debt Inputs'!$A$6:$M$105,7,FALSE),0),D5948+F5948))</f>
        <v/>
      </c>
      <c r="H5948" s="48">
        <f>IF(D5948="","",IF(L5948=1,MAX(0,'Debt Inputs'!$B$2-SUM($G$5906:$G$6005)),0))</f>
        <v/>
      </c>
      <c r="I5948" s="48">
        <f>IF(D5948="","",MIN(D5948+F5948,G5948+H5948))</f>
        <v/>
      </c>
      <c r="J5948" s="48">
        <f>IF(D5948="","",MIN(D5948,MAX(0,I5948-F5948)))</f>
        <v/>
      </c>
      <c r="K5948" s="48">
        <f>IF(D5948="","",MAX(0,D5948+F5948-I5948))</f>
        <v/>
      </c>
      <c r="L5948" s="18">
        <f>IF(D5948="","",IF(D5948&lt;=0,"",1+COUNTIFS($D$5906:$D$6005,"&gt;0",$E$5906:$E$6005,"&gt;"&amp;E5948)))</f>
        <v/>
      </c>
      <c r="M5948" s="18">
        <f>IF(D5948="","",IF(AND(K5948&gt;0,L5948=1),"Yes","No"))</f>
        <v/>
      </c>
      <c r="N5948" s="48">
        <f>IF(D5948="","",N5848+F5948)</f>
        <v/>
      </c>
      <c r="O5948" s="47">
        <f>IF(D5948="","",IF(AND(K5948=0,K5848&gt;0),C5948,""))</f>
        <v/>
      </c>
    </row>
    <row r="5949">
      <c r="A5949" s="49">
        <f>IF(B5949="","",DATE(YEAR('Debt Inputs'!$E$2),MONTH('Debt Inputs'!$E$2)+59,1))</f>
        <v/>
      </c>
      <c r="B5949" s="23">
        <f>IF('Debt Inputs'!A49="","",'Debt Inputs'!A49)</f>
        <v/>
      </c>
      <c r="C5949" s="24">
        <f>IF(B5949="","",IFERROR(VLOOKUP(B5949,'Debt Inputs'!$A$6:$M$105,2,FALSE),""))</f>
        <v/>
      </c>
      <c r="D5949" s="50">
        <f>IF(B5949="","",K5849)</f>
        <v/>
      </c>
      <c r="E5949" s="26">
        <f>IF(B5949="","",IFERROR(VLOOKUP(B5949,'Debt Inputs'!$A$6:$M$105,5,FALSE),0))</f>
        <v/>
      </c>
      <c r="F5949" s="50">
        <f>IF(D5949="","",IFERROR(D5949*E5949/12,0))</f>
        <v/>
      </c>
      <c r="G5949" s="50">
        <f>IF(D5949="","",MIN(IFERROR(VLOOKUP(B5949,'Debt Inputs'!$A$6:$M$105,7,FALSE),0),D5949+F5949))</f>
        <v/>
      </c>
      <c r="H5949" s="50">
        <f>IF(D5949="","",IF(L5949=1,MAX(0,'Debt Inputs'!$B$2-SUM($G$5906:$G$6005)),0))</f>
        <v/>
      </c>
      <c r="I5949" s="50">
        <f>IF(D5949="","",MIN(D5949+F5949,G5949+H5949))</f>
        <v/>
      </c>
      <c r="J5949" s="50">
        <f>IF(D5949="","",MIN(D5949,MAX(0,I5949-F5949)))</f>
        <v/>
      </c>
      <c r="K5949" s="50">
        <f>IF(D5949="","",MAX(0,D5949+F5949-I5949))</f>
        <v/>
      </c>
      <c r="L5949" s="23">
        <f>IF(D5949="","",IF(D5949&lt;=0,"",1+COUNTIFS($D$5906:$D$6005,"&gt;0",$E$5906:$E$6005,"&gt;"&amp;E5949)))</f>
        <v/>
      </c>
      <c r="M5949" s="23">
        <f>IF(D5949="","",IF(AND(K5949&gt;0,L5949=1),"Yes","No"))</f>
        <v/>
      </c>
      <c r="N5949" s="50">
        <f>IF(D5949="","",N5849+F5949)</f>
        <v/>
      </c>
      <c r="O5949" s="49">
        <f>IF(D5949="","",IF(AND(K5949=0,K5849&gt;0),C5949,""))</f>
        <v/>
      </c>
    </row>
    <row r="5950">
      <c r="A5950" s="47">
        <f>IF(B5950="","",DATE(YEAR('Debt Inputs'!$E$2),MONTH('Debt Inputs'!$E$2)+59,1))</f>
        <v/>
      </c>
      <c r="B5950" s="18">
        <f>IF('Debt Inputs'!A50="","",'Debt Inputs'!A50)</f>
        <v/>
      </c>
      <c r="C5950" s="19">
        <f>IF(B5950="","",IFERROR(VLOOKUP(B5950,'Debt Inputs'!$A$6:$M$105,2,FALSE),""))</f>
        <v/>
      </c>
      <c r="D5950" s="48">
        <f>IF(B5950="","",K5850)</f>
        <v/>
      </c>
      <c r="E5950" s="21">
        <f>IF(B5950="","",IFERROR(VLOOKUP(B5950,'Debt Inputs'!$A$6:$M$105,5,FALSE),0))</f>
        <v/>
      </c>
      <c r="F5950" s="48">
        <f>IF(D5950="","",IFERROR(D5950*E5950/12,0))</f>
        <v/>
      </c>
      <c r="G5950" s="48">
        <f>IF(D5950="","",MIN(IFERROR(VLOOKUP(B5950,'Debt Inputs'!$A$6:$M$105,7,FALSE),0),D5950+F5950))</f>
        <v/>
      </c>
      <c r="H5950" s="48">
        <f>IF(D5950="","",IF(L5950=1,MAX(0,'Debt Inputs'!$B$2-SUM($G$5906:$G$6005)),0))</f>
        <v/>
      </c>
      <c r="I5950" s="48">
        <f>IF(D5950="","",MIN(D5950+F5950,G5950+H5950))</f>
        <v/>
      </c>
      <c r="J5950" s="48">
        <f>IF(D5950="","",MIN(D5950,MAX(0,I5950-F5950)))</f>
        <v/>
      </c>
      <c r="K5950" s="48">
        <f>IF(D5950="","",MAX(0,D5950+F5950-I5950))</f>
        <v/>
      </c>
      <c r="L5950" s="18">
        <f>IF(D5950="","",IF(D5950&lt;=0,"",1+COUNTIFS($D$5906:$D$6005,"&gt;0",$E$5906:$E$6005,"&gt;"&amp;E5950)))</f>
        <v/>
      </c>
      <c r="M5950" s="18">
        <f>IF(D5950="","",IF(AND(K5950&gt;0,L5950=1),"Yes","No"))</f>
        <v/>
      </c>
      <c r="N5950" s="48">
        <f>IF(D5950="","",N5850+F5950)</f>
        <v/>
      </c>
      <c r="O5950" s="47">
        <f>IF(D5950="","",IF(AND(K5950=0,K5850&gt;0),C5950,""))</f>
        <v/>
      </c>
    </row>
    <row r="5951">
      <c r="A5951" s="49">
        <f>IF(B5951="","",DATE(YEAR('Debt Inputs'!$E$2),MONTH('Debt Inputs'!$E$2)+59,1))</f>
        <v/>
      </c>
      <c r="B5951" s="23">
        <f>IF('Debt Inputs'!A51="","",'Debt Inputs'!A51)</f>
        <v/>
      </c>
      <c r="C5951" s="24">
        <f>IF(B5951="","",IFERROR(VLOOKUP(B5951,'Debt Inputs'!$A$6:$M$105,2,FALSE),""))</f>
        <v/>
      </c>
      <c r="D5951" s="50">
        <f>IF(B5951="","",K5851)</f>
        <v/>
      </c>
      <c r="E5951" s="26">
        <f>IF(B5951="","",IFERROR(VLOOKUP(B5951,'Debt Inputs'!$A$6:$M$105,5,FALSE),0))</f>
        <v/>
      </c>
      <c r="F5951" s="50">
        <f>IF(D5951="","",IFERROR(D5951*E5951/12,0))</f>
        <v/>
      </c>
      <c r="G5951" s="50">
        <f>IF(D5951="","",MIN(IFERROR(VLOOKUP(B5951,'Debt Inputs'!$A$6:$M$105,7,FALSE),0),D5951+F5951))</f>
        <v/>
      </c>
      <c r="H5951" s="50">
        <f>IF(D5951="","",IF(L5951=1,MAX(0,'Debt Inputs'!$B$2-SUM($G$5906:$G$6005)),0))</f>
        <v/>
      </c>
      <c r="I5951" s="50">
        <f>IF(D5951="","",MIN(D5951+F5951,G5951+H5951))</f>
        <v/>
      </c>
      <c r="J5951" s="50">
        <f>IF(D5951="","",MIN(D5951,MAX(0,I5951-F5951)))</f>
        <v/>
      </c>
      <c r="K5951" s="50">
        <f>IF(D5951="","",MAX(0,D5951+F5951-I5951))</f>
        <v/>
      </c>
      <c r="L5951" s="23">
        <f>IF(D5951="","",IF(D5951&lt;=0,"",1+COUNTIFS($D$5906:$D$6005,"&gt;0",$E$5906:$E$6005,"&gt;"&amp;E5951)))</f>
        <v/>
      </c>
      <c r="M5951" s="23">
        <f>IF(D5951="","",IF(AND(K5951&gt;0,L5951=1),"Yes","No"))</f>
        <v/>
      </c>
      <c r="N5951" s="50">
        <f>IF(D5951="","",N5851+F5951)</f>
        <v/>
      </c>
      <c r="O5951" s="49">
        <f>IF(D5951="","",IF(AND(K5951=0,K5851&gt;0),C5951,""))</f>
        <v/>
      </c>
    </row>
    <row r="5952">
      <c r="A5952" s="47">
        <f>IF(B5952="","",DATE(YEAR('Debt Inputs'!$E$2),MONTH('Debt Inputs'!$E$2)+59,1))</f>
        <v/>
      </c>
      <c r="B5952" s="18">
        <f>IF('Debt Inputs'!A52="","",'Debt Inputs'!A52)</f>
        <v/>
      </c>
      <c r="C5952" s="19">
        <f>IF(B5952="","",IFERROR(VLOOKUP(B5952,'Debt Inputs'!$A$6:$M$105,2,FALSE),""))</f>
        <v/>
      </c>
      <c r="D5952" s="48">
        <f>IF(B5952="","",K5852)</f>
        <v/>
      </c>
      <c r="E5952" s="21">
        <f>IF(B5952="","",IFERROR(VLOOKUP(B5952,'Debt Inputs'!$A$6:$M$105,5,FALSE),0))</f>
        <v/>
      </c>
      <c r="F5952" s="48">
        <f>IF(D5952="","",IFERROR(D5952*E5952/12,0))</f>
        <v/>
      </c>
      <c r="G5952" s="48">
        <f>IF(D5952="","",MIN(IFERROR(VLOOKUP(B5952,'Debt Inputs'!$A$6:$M$105,7,FALSE),0),D5952+F5952))</f>
        <v/>
      </c>
      <c r="H5952" s="48">
        <f>IF(D5952="","",IF(L5952=1,MAX(0,'Debt Inputs'!$B$2-SUM($G$5906:$G$6005)),0))</f>
        <v/>
      </c>
      <c r="I5952" s="48">
        <f>IF(D5952="","",MIN(D5952+F5952,G5952+H5952))</f>
        <v/>
      </c>
      <c r="J5952" s="48">
        <f>IF(D5952="","",MIN(D5952,MAX(0,I5952-F5952)))</f>
        <v/>
      </c>
      <c r="K5952" s="48">
        <f>IF(D5952="","",MAX(0,D5952+F5952-I5952))</f>
        <v/>
      </c>
      <c r="L5952" s="18">
        <f>IF(D5952="","",IF(D5952&lt;=0,"",1+COUNTIFS($D$5906:$D$6005,"&gt;0",$E$5906:$E$6005,"&gt;"&amp;E5952)))</f>
        <v/>
      </c>
      <c r="M5952" s="18">
        <f>IF(D5952="","",IF(AND(K5952&gt;0,L5952=1),"Yes","No"))</f>
        <v/>
      </c>
      <c r="N5952" s="48">
        <f>IF(D5952="","",N5852+F5952)</f>
        <v/>
      </c>
      <c r="O5952" s="47">
        <f>IF(D5952="","",IF(AND(K5952=0,K5852&gt;0),C5952,""))</f>
        <v/>
      </c>
    </row>
    <row r="5953">
      <c r="A5953" s="49">
        <f>IF(B5953="","",DATE(YEAR('Debt Inputs'!$E$2),MONTH('Debt Inputs'!$E$2)+59,1))</f>
        <v/>
      </c>
      <c r="B5953" s="23">
        <f>IF('Debt Inputs'!A53="","",'Debt Inputs'!A53)</f>
        <v/>
      </c>
      <c r="C5953" s="24">
        <f>IF(B5953="","",IFERROR(VLOOKUP(B5953,'Debt Inputs'!$A$6:$M$105,2,FALSE),""))</f>
        <v/>
      </c>
      <c r="D5953" s="50">
        <f>IF(B5953="","",K5853)</f>
        <v/>
      </c>
      <c r="E5953" s="26">
        <f>IF(B5953="","",IFERROR(VLOOKUP(B5953,'Debt Inputs'!$A$6:$M$105,5,FALSE),0))</f>
        <v/>
      </c>
      <c r="F5953" s="50">
        <f>IF(D5953="","",IFERROR(D5953*E5953/12,0))</f>
        <v/>
      </c>
      <c r="G5953" s="50">
        <f>IF(D5953="","",MIN(IFERROR(VLOOKUP(B5953,'Debt Inputs'!$A$6:$M$105,7,FALSE),0),D5953+F5953))</f>
        <v/>
      </c>
      <c r="H5953" s="50">
        <f>IF(D5953="","",IF(L5953=1,MAX(0,'Debt Inputs'!$B$2-SUM($G$5906:$G$6005)),0))</f>
        <v/>
      </c>
      <c r="I5953" s="50">
        <f>IF(D5953="","",MIN(D5953+F5953,G5953+H5953))</f>
        <v/>
      </c>
      <c r="J5953" s="50">
        <f>IF(D5953="","",MIN(D5953,MAX(0,I5953-F5953)))</f>
        <v/>
      </c>
      <c r="K5953" s="50">
        <f>IF(D5953="","",MAX(0,D5953+F5953-I5953))</f>
        <v/>
      </c>
      <c r="L5953" s="23">
        <f>IF(D5953="","",IF(D5953&lt;=0,"",1+COUNTIFS($D$5906:$D$6005,"&gt;0",$E$5906:$E$6005,"&gt;"&amp;E5953)))</f>
        <v/>
      </c>
      <c r="M5953" s="23">
        <f>IF(D5953="","",IF(AND(K5953&gt;0,L5953=1),"Yes","No"))</f>
        <v/>
      </c>
      <c r="N5953" s="50">
        <f>IF(D5953="","",N5853+F5953)</f>
        <v/>
      </c>
      <c r="O5953" s="49">
        <f>IF(D5953="","",IF(AND(K5953=0,K5853&gt;0),C5953,""))</f>
        <v/>
      </c>
    </row>
    <row r="5954">
      <c r="A5954" s="47">
        <f>IF(B5954="","",DATE(YEAR('Debt Inputs'!$E$2),MONTH('Debt Inputs'!$E$2)+59,1))</f>
        <v/>
      </c>
      <c r="B5954" s="18">
        <f>IF('Debt Inputs'!A54="","",'Debt Inputs'!A54)</f>
        <v/>
      </c>
      <c r="C5954" s="19">
        <f>IF(B5954="","",IFERROR(VLOOKUP(B5954,'Debt Inputs'!$A$6:$M$105,2,FALSE),""))</f>
        <v/>
      </c>
      <c r="D5954" s="48">
        <f>IF(B5954="","",K5854)</f>
        <v/>
      </c>
      <c r="E5954" s="21">
        <f>IF(B5954="","",IFERROR(VLOOKUP(B5954,'Debt Inputs'!$A$6:$M$105,5,FALSE),0))</f>
        <v/>
      </c>
      <c r="F5954" s="48">
        <f>IF(D5954="","",IFERROR(D5954*E5954/12,0))</f>
        <v/>
      </c>
      <c r="G5954" s="48">
        <f>IF(D5954="","",MIN(IFERROR(VLOOKUP(B5954,'Debt Inputs'!$A$6:$M$105,7,FALSE),0),D5954+F5954))</f>
        <v/>
      </c>
      <c r="H5954" s="48">
        <f>IF(D5954="","",IF(L5954=1,MAX(0,'Debt Inputs'!$B$2-SUM($G$5906:$G$6005)),0))</f>
        <v/>
      </c>
      <c r="I5954" s="48">
        <f>IF(D5954="","",MIN(D5954+F5954,G5954+H5954))</f>
        <v/>
      </c>
      <c r="J5954" s="48">
        <f>IF(D5954="","",MIN(D5954,MAX(0,I5954-F5954)))</f>
        <v/>
      </c>
      <c r="K5954" s="48">
        <f>IF(D5954="","",MAX(0,D5954+F5954-I5954))</f>
        <v/>
      </c>
      <c r="L5954" s="18">
        <f>IF(D5954="","",IF(D5954&lt;=0,"",1+COUNTIFS($D$5906:$D$6005,"&gt;0",$E$5906:$E$6005,"&gt;"&amp;E5954)))</f>
        <v/>
      </c>
      <c r="M5954" s="18">
        <f>IF(D5954="","",IF(AND(K5954&gt;0,L5954=1),"Yes","No"))</f>
        <v/>
      </c>
      <c r="N5954" s="48">
        <f>IF(D5954="","",N5854+F5954)</f>
        <v/>
      </c>
      <c r="O5954" s="47">
        <f>IF(D5954="","",IF(AND(K5954=0,K5854&gt;0),C5954,""))</f>
        <v/>
      </c>
    </row>
    <row r="5955">
      <c r="A5955" s="49">
        <f>IF(B5955="","",DATE(YEAR('Debt Inputs'!$E$2),MONTH('Debt Inputs'!$E$2)+59,1))</f>
        <v/>
      </c>
      <c r="B5955" s="23">
        <f>IF('Debt Inputs'!A55="","",'Debt Inputs'!A55)</f>
        <v/>
      </c>
      <c r="C5955" s="24">
        <f>IF(B5955="","",IFERROR(VLOOKUP(B5955,'Debt Inputs'!$A$6:$M$105,2,FALSE),""))</f>
        <v/>
      </c>
      <c r="D5955" s="50">
        <f>IF(B5955="","",K5855)</f>
        <v/>
      </c>
      <c r="E5955" s="26">
        <f>IF(B5955="","",IFERROR(VLOOKUP(B5955,'Debt Inputs'!$A$6:$M$105,5,FALSE),0))</f>
        <v/>
      </c>
      <c r="F5955" s="50">
        <f>IF(D5955="","",IFERROR(D5955*E5955/12,0))</f>
        <v/>
      </c>
      <c r="G5955" s="50">
        <f>IF(D5955="","",MIN(IFERROR(VLOOKUP(B5955,'Debt Inputs'!$A$6:$M$105,7,FALSE),0),D5955+F5955))</f>
        <v/>
      </c>
      <c r="H5955" s="50">
        <f>IF(D5955="","",IF(L5955=1,MAX(0,'Debt Inputs'!$B$2-SUM($G$5906:$G$6005)),0))</f>
        <v/>
      </c>
      <c r="I5955" s="50">
        <f>IF(D5955="","",MIN(D5955+F5955,G5955+H5955))</f>
        <v/>
      </c>
      <c r="J5955" s="50">
        <f>IF(D5955="","",MIN(D5955,MAX(0,I5955-F5955)))</f>
        <v/>
      </c>
      <c r="K5955" s="50">
        <f>IF(D5955="","",MAX(0,D5955+F5955-I5955))</f>
        <v/>
      </c>
      <c r="L5955" s="23">
        <f>IF(D5955="","",IF(D5955&lt;=0,"",1+COUNTIFS($D$5906:$D$6005,"&gt;0",$E$5906:$E$6005,"&gt;"&amp;E5955)))</f>
        <v/>
      </c>
      <c r="M5955" s="23">
        <f>IF(D5955="","",IF(AND(K5955&gt;0,L5955=1),"Yes","No"))</f>
        <v/>
      </c>
      <c r="N5955" s="50">
        <f>IF(D5955="","",N5855+F5955)</f>
        <v/>
      </c>
      <c r="O5955" s="49">
        <f>IF(D5955="","",IF(AND(K5955=0,K5855&gt;0),C5955,""))</f>
        <v/>
      </c>
    </row>
    <row r="5956">
      <c r="A5956" s="47">
        <f>IF(B5956="","",DATE(YEAR('Debt Inputs'!$E$2),MONTH('Debt Inputs'!$E$2)+59,1))</f>
        <v/>
      </c>
      <c r="B5956" s="18">
        <f>IF('Debt Inputs'!A56="","",'Debt Inputs'!A56)</f>
        <v/>
      </c>
      <c r="C5956" s="19">
        <f>IF(B5956="","",IFERROR(VLOOKUP(B5956,'Debt Inputs'!$A$6:$M$105,2,FALSE),""))</f>
        <v/>
      </c>
      <c r="D5956" s="48">
        <f>IF(B5956="","",K5856)</f>
        <v/>
      </c>
      <c r="E5956" s="21">
        <f>IF(B5956="","",IFERROR(VLOOKUP(B5956,'Debt Inputs'!$A$6:$M$105,5,FALSE),0))</f>
        <v/>
      </c>
      <c r="F5956" s="48">
        <f>IF(D5956="","",IFERROR(D5956*E5956/12,0))</f>
        <v/>
      </c>
      <c r="G5956" s="48">
        <f>IF(D5956="","",MIN(IFERROR(VLOOKUP(B5956,'Debt Inputs'!$A$6:$M$105,7,FALSE),0),D5956+F5956))</f>
        <v/>
      </c>
      <c r="H5956" s="48">
        <f>IF(D5956="","",IF(L5956=1,MAX(0,'Debt Inputs'!$B$2-SUM($G$5906:$G$6005)),0))</f>
        <v/>
      </c>
      <c r="I5956" s="48">
        <f>IF(D5956="","",MIN(D5956+F5956,G5956+H5956))</f>
        <v/>
      </c>
      <c r="J5956" s="48">
        <f>IF(D5956="","",MIN(D5956,MAX(0,I5956-F5956)))</f>
        <v/>
      </c>
      <c r="K5956" s="48">
        <f>IF(D5956="","",MAX(0,D5956+F5956-I5956))</f>
        <v/>
      </c>
      <c r="L5956" s="18">
        <f>IF(D5956="","",IF(D5956&lt;=0,"",1+COUNTIFS($D$5906:$D$6005,"&gt;0",$E$5906:$E$6005,"&gt;"&amp;E5956)))</f>
        <v/>
      </c>
      <c r="M5956" s="18">
        <f>IF(D5956="","",IF(AND(K5956&gt;0,L5956=1),"Yes","No"))</f>
        <v/>
      </c>
      <c r="N5956" s="48">
        <f>IF(D5956="","",N5856+F5956)</f>
        <v/>
      </c>
      <c r="O5956" s="47">
        <f>IF(D5956="","",IF(AND(K5956=0,K5856&gt;0),C5956,""))</f>
        <v/>
      </c>
    </row>
    <row r="5957">
      <c r="A5957" s="49">
        <f>IF(B5957="","",DATE(YEAR('Debt Inputs'!$E$2),MONTH('Debt Inputs'!$E$2)+59,1))</f>
        <v/>
      </c>
      <c r="B5957" s="23">
        <f>IF('Debt Inputs'!A57="","",'Debt Inputs'!A57)</f>
        <v/>
      </c>
      <c r="C5957" s="24">
        <f>IF(B5957="","",IFERROR(VLOOKUP(B5957,'Debt Inputs'!$A$6:$M$105,2,FALSE),""))</f>
        <v/>
      </c>
      <c r="D5957" s="50">
        <f>IF(B5957="","",K5857)</f>
        <v/>
      </c>
      <c r="E5957" s="26">
        <f>IF(B5957="","",IFERROR(VLOOKUP(B5957,'Debt Inputs'!$A$6:$M$105,5,FALSE),0))</f>
        <v/>
      </c>
      <c r="F5957" s="50">
        <f>IF(D5957="","",IFERROR(D5957*E5957/12,0))</f>
        <v/>
      </c>
      <c r="G5957" s="50">
        <f>IF(D5957="","",MIN(IFERROR(VLOOKUP(B5957,'Debt Inputs'!$A$6:$M$105,7,FALSE),0),D5957+F5957))</f>
        <v/>
      </c>
      <c r="H5957" s="50">
        <f>IF(D5957="","",IF(L5957=1,MAX(0,'Debt Inputs'!$B$2-SUM($G$5906:$G$6005)),0))</f>
        <v/>
      </c>
      <c r="I5957" s="50">
        <f>IF(D5957="","",MIN(D5957+F5957,G5957+H5957))</f>
        <v/>
      </c>
      <c r="J5957" s="50">
        <f>IF(D5957="","",MIN(D5957,MAX(0,I5957-F5957)))</f>
        <v/>
      </c>
      <c r="K5957" s="50">
        <f>IF(D5957="","",MAX(0,D5957+F5957-I5957))</f>
        <v/>
      </c>
      <c r="L5957" s="23">
        <f>IF(D5957="","",IF(D5957&lt;=0,"",1+COUNTIFS($D$5906:$D$6005,"&gt;0",$E$5906:$E$6005,"&gt;"&amp;E5957)))</f>
        <v/>
      </c>
      <c r="M5957" s="23">
        <f>IF(D5957="","",IF(AND(K5957&gt;0,L5957=1),"Yes","No"))</f>
        <v/>
      </c>
      <c r="N5957" s="50">
        <f>IF(D5957="","",N5857+F5957)</f>
        <v/>
      </c>
      <c r="O5957" s="49">
        <f>IF(D5957="","",IF(AND(K5957=0,K5857&gt;0),C5957,""))</f>
        <v/>
      </c>
    </row>
    <row r="5958">
      <c r="A5958" s="47">
        <f>IF(B5958="","",DATE(YEAR('Debt Inputs'!$E$2),MONTH('Debt Inputs'!$E$2)+59,1))</f>
        <v/>
      </c>
      <c r="B5958" s="18">
        <f>IF('Debt Inputs'!A58="","",'Debt Inputs'!A58)</f>
        <v/>
      </c>
      <c r="C5958" s="19">
        <f>IF(B5958="","",IFERROR(VLOOKUP(B5958,'Debt Inputs'!$A$6:$M$105,2,FALSE),""))</f>
        <v/>
      </c>
      <c r="D5958" s="48">
        <f>IF(B5958="","",K5858)</f>
        <v/>
      </c>
      <c r="E5958" s="21">
        <f>IF(B5958="","",IFERROR(VLOOKUP(B5958,'Debt Inputs'!$A$6:$M$105,5,FALSE),0))</f>
        <v/>
      </c>
      <c r="F5958" s="48">
        <f>IF(D5958="","",IFERROR(D5958*E5958/12,0))</f>
        <v/>
      </c>
      <c r="G5958" s="48">
        <f>IF(D5958="","",MIN(IFERROR(VLOOKUP(B5958,'Debt Inputs'!$A$6:$M$105,7,FALSE),0),D5958+F5958))</f>
        <v/>
      </c>
      <c r="H5958" s="48">
        <f>IF(D5958="","",IF(L5958=1,MAX(0,'Debt Inputs'!$B$2-SUM($G$5906:$G$6005)),0))</f>
        <v/>
      </c>
      <c r="I5958" s="48">
        <f>IF(D5958="","",MIN(D5958+F5958,G5958+H5958))</f>
        <v/>
      </c>
      <c r="J5958" s="48">
        <f>IF(D5958="","",MIN(D5958,MAX(0,I5958-F5958)))</f>
        <v/>
      </c>
      <c r="K5958" s="48">
        <f>IF(D5958="","",MAX(0,D5958+F5958-I5958))</f>
        <v/>
      </c>
      <c r="L5958" s="18">
        <f>IF(D5958="","",IF(D5958&lt;=0,"",1+COUNTIFS($D$5906:$D$6005,"&gt;0",$E$5906:$E$6005,"&gt;"&amp;E5958)))</f>
        <v/>
      </c>
      <c r="M5958" s="18">
        <f>IF(D5958="","",IF(AND(K5958&gt;0,L5958=1),"Yes","No"))</f>
        <v/>
      </c>
      <c r="N5958" s="48">
        <f>IF(D5958="","",N5858+F5958)</f>
        <v/>
      </c>
      <c r="O5958" s="47">
        <f>IF(D5958="","",IF(AND(K5958=0,K5858&gt;0),C5958,""))</f>
        <v/>
      </c>
    </row>
    <row r="5959">
      <c r="A5959" s="49">
        <f>IF(B5959="","",DATE(YEAR('Debt Inputs'!$E$2),MONTH('Debt Inputs'!$E$2)+59,1))</f>
        <v/>
      </c>
      <c r="B5959" s="23">
        <f>IF('Debt Inputs'!A59="","",'Debt Inputs'!A59)</f>
        <v/>
      </c>
      <c r="C5959" s="24">
        <f>IF(B5959="","",IFERROR(VLOOKUP(B5959,'Debt Inputs'!$A$6:$M$105,2,FALSE),""))</f>
        <v/>
      </c>
      <c r="D5959" s="50">
        <f>IF(B5959="","",K5859)</f>
        <v/>
      </c>
      <c r="E5959" s="26">
        <f>IF(B5959="","",IFERROR(VLOOKUP(B5959,'Debt Inputs'!$A$6:$M$105,5,FALSE),0))</f>
        <v/>
      </c>
      <c r="F5959" s="50">
        <f>IF(D5959="","",IFERROR(D5959*E5959/12,0))</f>
        <v/>
      </c>
      <c r="G5959" s="50">
        <f>IF(D5959="","",MIN(IFERROR(VLOOKUP(B5959,'Debt Inputs'!$A$6:$M$105,7,FALSE),0),D5959+F5959))</f>
        <v/>
      </c>
      <c r="H5959" s="50">
        <f>IF(D5959="","",IF(L5959=1,MAX(0,'Debt Inputs'!$B$2-SUM($G$5906:$G$6005)),0))</f>
        <v/>
      </c>
      <c r="I5959" s="50">
        <f>IF(D5959="","",MIN(D5959+F5959,G5959+H5959))</f>
        <v/>
      </c>
      <c r="J5959" s="50">
        <f>IF(D5959="","",MIN(D5959,MAX(0,I5959-F5959)))</f>
        <v/>
      </c>
      <c r="K5959" s="50">
        <f>IF(D5959="","",MAX(0,D5959+F5959-I5959))</f>
        <v/>
      </c>
      <c r="L5959" s="23">
        <f>IF(D5959="","",IF(D5959&lt;=0,"",1+COUNTIFS($D$5906:$D$6005,"&gt;0",$E$5906:$E$6005,"&gt;"&amp;E5959)))</f>
        <v/>
      </c>
      <c r="M5959" s="23">
        <f>IF(D5959="","",IF(AND(K5959&gt;0,L5959=1),"Yes","No"))</f>
        <v/>
      </c>
      <c r="N5959" s="50">
        <f>IF(D5959="","",N5859+F5959)</f>
        <v/>
      </c>
      <c r="O5959" s="49">
        <f>IF(D5959="","",IF(AND(K5959=0,K5859&gt;0),C5959,""))</f>
        <v/>
      </c>
    </row>
    <row r="5960">
      <c r="A5960" s="47">
        <f>IF(B5960="","",DATE(YEAR('Debt Inputs'!$E$2),MONTH('Debt Inputs'!$E$2)+59,1))</f>
        <v/>
      </c>
      <c r="B5960" s="18">
        <f>IF('Debt Inputs'!A60="","",'Debt Inputs'!A60)</f>
        <v/>
      </c>
      <c r="C5960" s="19">
        <f>IF(B5960="","",IFERROR(VLOOKUP(B5960,'Debt Inputs'!$A$6:$M$105,2,FALSE),""))</f>
        <v/>
      </c>
      <c r="D5960" s="48">
        <f>IF(B5960="","",K5860)</f>
        <v/>
      </c>
      <c r="E5960" s="21">
        <f>IF(B5960="","",IFERROR(VLOOKUP(B5960,'Debt Inputs'!$A$6:$M$105,5,FALSE),0))</f>
        <v/>
      </c>
      <c r="F5960" s="48">
        <f>IF(D5960="","",IFERROR(D5960*E5960/12,0))</f>
        <v/>
      </c>
      <c r="G5960" s="48">
        <f>IF(D5960="","",MIN(IFERROR(VLOOKUP(B5960,'Debt Inputs'!$A$6:$M$105,7,FALSE),0),D5960+F5960))</f>
        <v/>
      </c>
      <c r="H5960" s="48">
        <f>IF(D5960="","",IF(L5960=1,MAX(0,'Debt Inputs'!$B$2-SUM($G$5906:$G$6005)),0))</f>
        <v/>
      </c>
      <c r="I5960" s="48">
        <f>IF(D5960="","",MIN(D5960+F5960,G5960+H5960))</f>
        <v/>
      </c>
      <c r="J5960" s="48">
        <f>IF(D5960="","",MIN(D5960,MAX(0,I5960-F5960)))</f>
        <v/>
      </c>
      <c r="K5960" s="48">
        <f>IF(D5960="","",MAX(0,D5960+F5960-I5960))</f>
        <v/>
      </c>
      <c r="L5960" s="18">
        <f>IF(D5960="","",IF(D5960&lt;=0,"",1+COUNTIFS($D$5906:$D$6005,"&gt;0",$E$5906:$E$6005,"&gt;"&amp;E5960)))</f>
        <v/>
      </c>
      <c r="M5960" s="18">
        <f>IF(D5960="","",IF(AND(K5960&gt;0,L5960=1),"Yes","No"))</f>
        <v/>
      </c>
      <c r="N5960" s="48">
        <f>IF(D5960="","",N5860+F5960)</f>
        <v/>
      </c>
      <c r="O5960" s="47">
        <f>IF(D5960="","",IF(AND(K5960=0,K5860&gt;0),C5960,""))</f>
        <v/>
      </c>
    </row>
    <row r="5961">
      <c r="A5961" s="49">
        <f>IF(B5961="","",DATE(YEAR('Debt Inputs'!$E$2),MONTH('Debt Inputs'!$E$2)+59,1))</f>
        <v/>
      </c>
      <c r="B5961" s="23">
        <f>IF('Debt Inputs'!A61="","",'Debt Inputs'!A61)</f>
        <v/>
      </c>
      <c r="C5961" s="24">
        <f>IF(B5961="","",IFERROR(VLOOKUP(B5961,'Debt Inputs'!$A$6:$M$105,2,FALSE),""))</f>
        <v/>
      </c>
      <c r="D5961" s="50">
        <f>IF(B5961="","",K5861)</f>
        <v/>
      </c>
      <c r="E5961" s="26">
        <f>IF(B5961="","",IFERROR(VLOOKUP(B5961,'Debt Inputs'!$A$6:$M$105,5,FALSE),0))</f>
        <v/>
      </c>
      <c r="F5961" s="50">
        <f>IF(D5961="","",IFERROR(D5961*E5961/12,0))</f>
        <v/>
      </c>
      <c r="G5961" s="50">
        <f>IF(D5961="","",MIN(IFERROR(VLOOKUP(B5961,'Debt Inputs'!$A$6:$M$105,7,FALSE),0),D5961+F5961))</f>
        <v/>
      </c>
      <c r="H5961" s="50">
        <f>IF(D5961="","",IF(L5961=1,MAX(0,'Debt Inputs'!$B$2-SUM($G$5906:$G$6005)),0))</f>
        <v/>
      </c>
      <c r="I5961" s="50">
        <f>IF(D5961="","",MIN(D5961+F5961,G5961+H5961))</f>
        <v/>
      </c>
      <c r="J5961" s="50">
        <f>IF(D5961="","",MIN(D5961,MAX(0,I5961-F5961)))</f>
        <v/>
      </c>
      <c r="K5961" s="50">
        <f>IF(D5961="","",MAX(0,D5961+F5961-I5961))</f>
        <v/>
      </c>
      <c r="L5961" s="23">
        <f>IF(D5961="","",IF(D5961&lt;=0,"",1+COUNTIFS($D$5906:$D$6005,"&gt;0",$E$5906:$E$6005,"&gt;"&amp;E5961)))</f>
        <v/>
      </c>
      <c r="M5961" s="23">
        <f>IF(D5961="","",IF(AND(K5961&gt;0,L5961=1),"Yes","No"))</f>
        <v/>
      </c>
      <c r="N5961" s="50">
        <f>IF(D5961="","",N5861+F5961)</f>
        <v/>
      </c>
      <c r="O5961" s="49">
        <f>IF(D5961="","",IF(AND(K5961=0,K5861&gt;0),C5961,""))</f>
        <v/>
      </c>
    </row>
    <row r="5962">
      <c r="A5962" s="47">
        <f>IF(B5962="","",DATE(YEAR('Debt Inputs'!$E$2),MONTH('Debt Inputs'!$E$2)+59,1))</f>
        <v/>
      </c>
      <c r="B5962" s="18">
        <f>IF('Debt Inputs'!A62="","",'Debt Inputs'!A62)</f>
        <v/>
      </c>
      <c r="C5962" s="19">
        <f>IF(B5962="","",IFERROR(VLOOKUP(B5962,'Debt Inputs'!$A$6:$M$105,2,FALSE),""))</f>
        <v/>
      </c>
      <c r="D5962" s="48">
        <f>IF(B5962="","",K5862)</f>
        <v/>
      </c>
      <c r="E5962" s="21">
        <f>IF(B5962="","",IFERROR(VLOOKUP(B5962,'Debt Inputs'!$A$6:$M$105,5,FALSE),0))</f>
        <v/>
      </c>
      <c r="F5962" s="48">
        <f>IF(D5962="","",IFERROR(D5962*E5962/12,0))</f>
        <v/>
      </c>
      <c r="G5962" s="48">
        <f>IF(D5962="","",MIN(IFERROR(VLOOKUP(B5962,'Debt Inputs'!$A$6:$M$105,7,FALSE),0),D5962+F5962))</f>
        <v/>
      </c>
      <c r="H5962" s="48">
        <f>IF(D5962="","",IF(L5962=1,MAX(0,'Debt Inputs'!$B$2-SUM($G$5906:$G$6005)),0))</f>
        <v/>
      </c>
      <c r="I5962" s="48">
        <f>IF(D5962="","",MIN(D5962+F5962,G5962+H5962))</f>
        <v/>
      </c>
      <c r="J5962" s="48">
        <f>IF(D5962="","",MIN(D5962,MAX(0,I5962-F5962)))</f>
        <v/>
      </c>
      <c r="K5962" s="48">
        <f>IF(D5962="","",MAX(0,D5962+F5962-I5962))</f>
        <v/>
      </c>
      <c r="L5962" s="18">
        <f>IF(D5962="","",IF(D5962&lt;=0,"",1+COUNTIFS($D$5906:$D$6005,"&gt;0",$E$5906:$E$6005,"&gt;"&amp;E5962)))</f>
        <v/>
      </c>
      <c r="M5962" s="18">
        <f>IF(D5962="","",IF(AND(K5962&gt;0,L5962=1),"Yes","No"))</f>
        <v/>
      </c>
      <c r="N5962" s="48">
        <f>IF(D5962="","",N5862+F5962)</f>
        <v/>
      </c>
      <c r="O5962" s="47">
        <f>IF(D5962="","",IF(AND(K5962=0,K5862&gt;0),C5962,""))</f>
        <v/>
      </c>
    </row>
    <row r="5963">
      <c r="A5963" s="49">
        <f>IF(B5963="","",DATE(YEAR('Debt Inputs'!$E$2),MONTH('Debt Inputs'!$E$2)+59,1))</f>
        <v/>
      </c>
      <c r="B5963" s="23">
        <f>IF('Debt Inputs'!A63="","",'Debt Inputs'!A63)</f>
        <v/>
      </c>
      <c r="C5963" s="24">
        <f>IF(B5963="","",IFERROR(VLOOKUP(B5963,'Debt Inputs'!$A$6:$M$105,2,FALSE),""))</f>
        <v/>
      </c>
      <c r="D5963" s="50">
        <f>IF(B5963="","",K5863)</f>
        <v/>
      </c>
      <c r="E5963" s="26">
        <f>IF(B5963="","",IFERROR(VLOOKUP(B5963,'Debt Inputs'!$A$6:$M$105,5,FALSE),0))</f>
        <v/>
      </c>
      <c r="F5963" s="50">
        <f>IF(D5963="","",IFERROR(D5963*E5963/12,0))</f>
        <v/>
      </c>
      <c r="G5963" s="50">
        <f>IF(D5963="","",MIN(IFERROR(VLOOKUP(B5963,'Debt Inputs'!$A$6:$M$105,7,FALSE),0),D5963+F5963))</f>
        <v/>
      </c>
      <c r="H5963" s="50">
        <f>IF(D5963="","",IF(L5963=1,MAX(0,'Debt Inputs'!$B$2-SUM($G$5906:$G$6005)),0))</f>
        <v/>
      </c>
      <c r="I5963" s="50">
        <f>IF(D5963="","",MIN(D5963+F5963,G5963+H5963))</f>
        <v/>
      </c>
      <c r="J5963" s="50">
        <f>IF(D5963="","",MIN(D5963,MAX(0,I5963-F5963)))</f>
        <v/>
      </c>
      <c r="K5963" s="50">
        <f>IF(D5963="","",MAX(0,D5963+F5963-I5963))</f>
        <v/>
      </c>
      <c r="L5963" s="23">
        <f>IF(D5963="","",IF(D5963&lt;=0,"",1+COUNTIFS($D$5906:$D$6005,"&gt;0",$E$5906:$E$6005,"&gt;"&amp;E5963)))</f>
        <v/>
      </c>
      <c r="M5963" s="23">
        <f>IF(D5963="","",IF(AND(K5963&gt;0,L5963=1),"Yes","No"))</f>
        <v/>
      </c>
      <c r="N5963" s="50">
        <f>IF(D5963="","",N5863+F5963)</f>
        <v/>
      </c>
      <c r="O5963" s="49">
        <f>IF(D5963="","",IF(AND(K5963=0,K5863&gt;0),C5963,""))</f>
        <v/>
      </c>
    </row>
    <row r="5964">
      <c r="A5964" s="47">
        <f>IF(B5964="","",DATE(YEAR('Debt Inputs'!$E$2),MONTH('Debt Inputs'!$E$2)+59,1))</f>
        <v/>
      </c>
      <c r="B5964" s="18">
        <f>IF('Debt Inputs'!A64="","",'Debt Inputs'!A64)</f>
        <v/>
      </c>
      <c r="C5964" s="19">
        <f>IF(B5964="","",IFERROR(VLOOKUP(B5964,'Debt Inputs'!$A$6:$M$105,2,FALSE),""))</f>
        <v/>
      </c>
      <c r="D5964" s="48">
        <f>IF(B5964="","",K5864)</f>
        <v/>
      </c>
      <c r="E5964" s="21">
        <f>IF(B5964="","",IFERROR(VLOOKUP(B5964,'Debt Inputs'!$A$6:$M$105,5,FALSE),0))</f>
        <v/>
      </c>
      <c r="F5964" s="48">
        <f>IF(D5964="","",IFERROR(D5964*E5964/12,0))</f>
        <v/>
      </c>
      <c r="G5964" s="48">
        <f>IF(D5964="","",MIN(IFERROR(VLOOKUP(B5964,'Debt Inputs'!$A$6:$M$105,7,FALSE),0),D5964+F5964))</f>
        <v/>
      </c>
      <c r="H5964" s="48">
        <f>IF(D5964="","",IF(L5964=1,MAX(0,'Debt Inputs'!$B$2-SUM($G$5906:$G$6005)),0))</f>
        <v/>
      </c>
      <c r="I5964" s="48">
        <f>IF(D5964="","",MIN(D5964+F5964,G5964+H5964))</f>
        <v/>
      </c>
      <c r="J5964" s="48">
        <f>IF(D5964="","",MIN(D5964,MAX(0,I5964-F5964)))</f>
        <v/>
      </c>
      <c r="K5964" s="48">
        <f>IF(D5964="","",MAX(0,D5964+F5964-I5964))</f>
        <v/>
      </c>
      <c r="L5964" s="18">
        <f>IF(D5964="","",IF(D5964&lt;=0,"",1+COUNTIFS($D$5906:$D$6005,"&gt;0",$E$5906:$E$6005,"&gt;"&amp;E5964)))</f>
        <v/>
      </c>
      <c r="M5964" s="18">
        <f>IF(D5964="","",IF(AND(K5964&gt;0,L5964=1),"Yes","No"))</f>
        <v/>
      </c>
      <c r="N5964" s="48">
        <f>IF(D5964="","",N5864+F5964)</f>
        <v/>
      </c>
      <c r="O5964" s="47">
        <f>IF(D5964="","",IF(AND(K5964=0,K5864&gt;0),C5964,""))</f>
        <v/>
      </c>
    </row>
    <row r="5965">
      <c r="A5965" s="49">
        <f>IF(B5965="","",DATE(YEAR('Debt Inputs'!$E$2),MONTH('Debt Inputs'!$E$2)+59,1))</f>
        <v/>
      </c>
      <c r="B5965" s="23">
        <f>IF('Debt Inputs'!A65="","",'Debt Inputs'!A65)</f>
        <v/>
      </c>
      <c r="C5965" s="24">
        <f>IF(B5965="","",IFERROR(VLOOKUP(B5965,'Debt Inputs'!$A$6:$M$105,2,FALSE),""))</f>
        <v/>
      </c>
      <c r="D5965" s="50">
        <f>IF(B5965="","",K5865)</f>
        <v/>
      </c>
      <c r="E5965" s="26">
        <f>IF(B5965="","",IFERROR(VLOOKUP(B5965,'Debt Inputs'!$A$6:$M$105,5,FALSE),0))</f>
        <v/>
      </c>
      <c r="F5965" s="50">
        <f>IF(D5965="","",IFERROR(D5965*E5965/12,0))</f>
        <v/>
      </c>
      <c r="G5965" s="50">
        <f>IF(D5965="","",MIN(IFERROR(VLOOKUP(B5965,'Debt Inputs'!$A$6:$M$105,7,FALSE),0),D5965+F5965))</f>
        <v/>
      </c>
      <c r="H5965" s="50">
        <f>IF(D5965="","",IF(L5965=1,MAX(0,'Debt Inputs'!$B$2-SUM($G$5906:$G$6005)),0))</f>
        <v/>
      </c>
      <c r="I5965" s="50">
        <f>IF(D5965="","",MIN(D5965+F5965,G5965+H5965))</f>
        <v/>
      </c>
      <c r="J5965" s="50">
        <f>IF(D5965="","",MIN(D5965,MAX(0,I5965-F5965)))</f>
        <v/>
      </c>
      <c r="K5965" s="50">
        <f>IF(D5965="","",MAX(0,D5965+F5965-I5965))</f>
        <v/>
      </c>
      <c r="L5965" s="23">
        <f>IF(D5965="","",IF(D5965&lt;=0,"",1+COUNTIFS($D$5906:$D$6005,"&gt;0",$E$5906:$E$6005,"&gt;"&amp;E5965)))</f>
        <v/>
      </c>
      <c r="M5965" s="23">
        <f>IF(D5965="","",IF(AND(K5965&gt;0,L5965=1),"Yes","No"))</f>
        <v/>
      </c>
      <c r="N5965" s="50">
        <f>IF(D5965="","",N5865+F5965)</f>
        <v/>
      </c>
      <c r="O5965" s="49">
        <f>IF(D5965="","",IF(AND(K5965=0,K5865&gt;0),C5965,""))</f>
        <v/>
      </c>
    </row>
    <row r="5966">
      <c r="A5966" s="47">
        <f>IF(B5966="","",DATE(YEAR('Debt Inputs'!$E$2),MONTH('Debt Inputs'!$E$2)+59,1))</f>
        <v/>
      </c>
      <c r="B5966" s="18">
        <f>IF('Debt Inputs'!A66="","",'Debt Inputs'!A66)</f>
        <v/>
      </c>
      <c r="C5966" s="19">
        <f>IF(B5966="","",IFERROR(VLOOKUP(B5966,'Debt Inputs'!$A$6:$M$105,2,FALSE),""))</f>
        <v/>
      </c>
      <c r="D5966" s="48">
        <f>IF(B5966="","",K5866)</f>
        <v/>
      </c>
      <c r="E5966" s="21">
        <f>IF(B5966="","",IFERROR(VLOOKUP(B5966,'Debt Inputs'!$A$6:$M$105,5,FALSE),0))</f>
        <v/>
      </c>
      <c r="F5966" s="48">
        <f>IF(D5966="","",IFERROR(D5966*E5966/12,0))</f>
        <v/>
      </c>
      <c r="G5966" s="48">
        <f>IF(D5966="","",MIN(IFERROR(VLOOKUP(B5966,'Debt Inputs'!$A$6:$M$105,7,FALSE),0),D5966+F5966))</f>
        <v/>
      </c>
      <c r="H5966" s="48">
        <f>IF(D5966="","",IF(L5966=1,MAX(0,'Debt Inputs'!$B$2-SUM($G$5906:$G$6005)),0))</f>
        <v/>
      </c>
      <c r="I5966" s="48">
        <f>IF(D5966="","",MIN(D5966+F5966,G5966+H5966))</f>
        <v/>
      </c>
      <c r="J5966" s="48">
        <f>IF(D5966="","",MIN(D5966,MAX(0,I5966-F5966)))</f>
        <v/>
      </c>
      <c r="K5966" s="48">
        <f>IF(D5966="","",MAX(0,D5966+F5966-I5966))</f>
        <v/>
      </c>
      <c r="L5966" s="18">
        <f>IF(D5966="","",IF(D5966&lt;=0,"",1+COUNTIFS($D$5906:$D$6005,"&gt;0",$E$5906:$E$6005,"&gt;"&amp;E5966)))</f>
        <v/>
      </c>
      <c r="M5966" s="18">
        <f>IF(D5966="","",IF(AND(K5966&gt;0,L5966=1),"Yes","No"))</f>
        <v/>
      </c>
      <c r="N5966" s="48">
        <f>IF(D5966="","",N5866+F5966)</f>
        <v/>
      </c>
      <c r="O5966" s="47">
        <f>IF(D5966="","",IF(AND(K5966=0,K5866&gt;0),C5966,""))</f>
        <v/>
      </c>
    </row>
    <row r="5967">
      <c r="A5967" s="49">
        <f>IF(B5967="","",DATE(YEAR('Debt Inputs'!$E$2),MONTH('Debt Inputs'!$E$2)+59,1))</f>
        <v/>
      </c>
      <c r="B5967" s="23">
        <f>IF('Debt Inputs'!A67="","",'Debt Inputs'!A67)</f>
        <v/>
      </c>
      <c r="C5967" s="24">
        <f>IF(B5967="","",IFERROR(VLOOKUP(B5967,'Debt Inputs'!$A$6:$M$105,2,FALSE),""))</f>
        <v/>
      </c>
      <c r="D5967" s="50">
        <f>IF(B5967="","",K5867)</f>
        <v/>
      </c>
      <c r="E5967" s="26">
        <f>IF(B5967="","",IFERROR(VLOOKUP(B5967,'Debt Inputs'!$A$6:$M$105,5,FALSE),0))</f>
        <v/>
      </c>
      <c r="F5967" s="50">
        <f>IF(D5967="","",IFERROR(D5967*E5967/12,0))</f>
        <v/>
      </c>
      <c r="G5967" s="50">
        <f>IF(D5967="","",MIN(IFERROR(VLOOKUP(B5967,'Debt Inputs'!$A$6:$M$105,7,FALSE),0),D5967+F5967))</f>
        <v/>
      </c>
      <c r="H5967" s="50">
        <f>IF(D5967="","",IF(L5967=1,MAX(0,'Debt Inputs'!$B$2-SUM($G$5906:$G$6005)),0))</f>
        <v/>
      </c>
      <c r="I5967" s="50">
        <f>IF(D5967="","",MIN(D5967+F5967,G5967+H5967))</f>
        <v/>
      </c>
      <c r="J5967" s="50">
        <f>IF(D5967="","",MIN(D5967,MAX(0,I5967-F5967)))</f>
        <v/>
      </c>
      <c r="K5967" s="50">
        <f>IF(D5967="","",MAX(0,D5967+F5967-I5967))</f>
        <v/>
      </c>
      <c r="L5967" s="23">
        <f>IF(D5967="","",IF(D5967&lt;=0,"",1+COUNTIFS($D$5906:$D$6005,"&gt;0",$E$5906:$E$6005,"&gt;"&amp;E5967)))</f>
        <v/>
      </c>
      <c r="M5967" s="23">
        <f>IF(D5967="","",IF(AND(K5967&gt;0,L5967=1),"Yes","No"))</f>
        <v/>
      </c>
      <c r="N5967" s="50">
        <f>IF(D5967="","",N5867+F5967)</f>
        <v/>
      </c>
      <c r="O5967" s="49">
        <f>IF(D5967="","",IF(AND(K5967=0,K5867&gt;0),C5967,""))</f>
        <v/>
      </c>
    </row>
    <row r="5968">
      <c r="A5968" s="47">
        <f>IF(B5968="","",DATE(YEAR('Debt Inputs'!$E$2),MONTH('Debt Inputs'!$E$2)+59,1))</f>
        <v/>
      </c>
      <c r="B5968" s="18">
        <f>IF('Debt Inputs'!A68="","",'Debt Inputs'!A68)</f>
        <v/>
      </c>
      <c r="C5968" s="19">
        <f>IF(B5968="","",IFERROR(VLOOKUP(B5968,'Debt Inputs'!$A$6:$M$105,2,FALSE),""))</f>
        <v/>
      </c>
      <c r="D5968" s="48">
        <f>IF(B5968="","",K5868)</f>
        <v/>
      </c>
      <c r="E5968" s="21">
        <f>IF(B5968="","",IFERROR(VLOOKUP(B5968,'Debt Inputs'!$A$6:$M$105,5,FALSE),0))</f>
        <v/>
      </c>
      <c r="F5968" s="48">
        <f>IF(D5968="","",IFERROR(D5968*E5968/12,0))</f>
        <v/>
      </c>
      <c r="G5968" s="48">
        <f>IF(D5968="","",MIN(IFERROR(VLOOKUP(B5968,'Debt Inputs'!$A$6:$M$105,7,FALSE),0),D5968+F5968))</f>
        <v/>
      </c>
      <c r="H5968" s="48">
        <f>IF(D5968="","",IF(L5968=1,MAX(0,'Debt Inputs'!$B$2-SUM($G$5906:$G$6005)),0))</f>
        <v/>
      </c>
      <c r="I5968" s="48">
        <f>IF(D5968="","",MIN(D5968+F5968,G5968+H5968))</f>
        <v/>
      </c>
      <c r="J5968" s="48">
        <f>IF(D5968="","",MIN(D5968,MAX(0,I5968-F5968)))</f>
        <v/>
      </c>
      <c r="K5968" s="48">
        <f>IF(D5968="","",MAX(0,D5968+F5968-I5968))</f>
        <v/>
      </c>
      <c r="L5968" s="18">
        <f>IF(D5968="","",IF(D5968&lt;=0,"",1+COUNTIFS($D$5906:$D$6005,"&gt;0",$E$5906:$E$6005,"&gt;"&amp;E5968)))</f>
        <v/>
      </c>
      <c r="M5968" s="18">
        <f>IF(D5968="","",IF(AND(K5968&gt;0,L5968=1),"Yes","No"))</f>
        <v/>
      </c>
      <c r="N5968" s="48">
        <f>IF(D5968="","",N5868+F5968)</f>
        <v/>
      </c>
      <c r="O5968" s="47">
        <f>IF(D5968="","",IF(AND(K5968=0,K5868&gt;0),C5968,""))</f>
        <v/>
      </c>
    </row>
    <row r="5969">
      <c r="A5969" s="49">
        <f>IF(B5969="","",DATE(YEAR('Debt Inputs'!$E$2),MONTH('Debt Inputs'!$E$2)+59,1))</f>
        <v/>
      </c>
      <c r="B5969" s="23">
        <f>IF('Debt Inputs'!A69="","",'Debt Inputs'!A69)</f>
        <v/>
      </c>
      <c r="C5969" s="24">
        <f>IF(B5969="","",IFERROR(VLOOKUP(B5969,'Debt Inputs'!$A$6:$M$105,2,FALSE),""))</f>
        <v/>
      </c>
      <c r="D5969" s="50">
        <f>IF(B5969="","",K5869)</f>
        <v/>
      </c>
      <c r="E5969" s="26">
        <f>IF(B5969="","",IFERROR(VLOOKUP(B5969,'Debt Inputs'!$A$6:$M$105,5,FALSE),0))</f>
        <v/>
      </c>
      <c r="F5969" s="50">
        <f>IF(D5969="","",IFERROR(D5969*E5969/12,0))</f>
        <v/>
      </c>
      <c r="G5969" s="50">
        <f>IF(D5969="","",MIN(IFERROR(VLOOKUP(B5969,'Debt Inputs'!$A$6:$M$105,7,FALSE),0),D5969+F5969))</f>
        <v/>
      </c>
      <c r="H5969" s="50">
        <f>IF(D5969="","",IF(L5969=1,MAX(0,'Debt Inputs'!$B$2-SUM($G$5906:$G$6005)),0))</f>
        <v/>
      </c>
      <c r="I5969" s="50">
        <f>IF(D5969="","",MIN(D5969+F5969,G5969+H5969))</f>
        <v/>
      </c>
      <c r="J5969" s="50">
        <f>IF(D5969="","",MIN(D5969,MAX(0,I5969-F5969)))</f>
        <v/>
      </c>
      <c r="K5969" s="50">
        <f>IF(D5969="","",MAX(0,D5969+F5969-I5969))</f>
        <v/>
      </c>
      <c r="L5969" s="23">
        <f>IF(D5969="","",IF(D5969&lt;=0,"",1+COUNTIFS($D$5906:$D$6005,"&gt;0",$E$5906:$E$6005,"&gt;"&amp;E5969)))</f>
        <v/>
      </c>
      <c r="M5969" s="23">
        <f>IF(D5969="","",IF(AND(K5969&gt;0,L5969=1),"Yes","No"))</f>
        <v/>
      </c>
      <c r="N5969" s="50">
        <f>IF(D5969="","",N5869+F5969)</f>
        <v/>
      </c>
      <c r="O5969" s="49">
        <f>IF(D5969="","",IF(AND(K5969=0,K5869&gt;0),C5969,""))</f>
        <v/>
      </c>
    </row>
    <row r="5970">
      <c r="A5970" s="47">
        <f>IF(B5970="","",DATE(YEAR('Debt Inputs'!$E$2),MONTH('Debt Inputs'!$E$2)+59,1))</f>
        <v/>
      </c>
      <c r="B5970" s="18">
        <f>IF('Debt Inputs'!A70="","",'Debt Inputs'!A70)</f>
        <v/>
      </c>
      <c r="C5970" s="19">
        <f>IF(B5970="","",IFERROR(VLOOKUP(B5970,'Debt Inputs'!$A$6:$M$105,2,FALSE),""))</f>
        <v/>
      </c>
      <c r="D5970" s="48">
        <f>IF(B5970="","",K5870)</f>
        <v/>
      </c>
      <c r="E5970" s="21">
        <f>IF(B5970="","",IFERROR(VLOOKUP(B5970,'Debt Inputs'!$A$6:$M$105,5,FALSE),0))</f>
        <v/>
      </c>
      <c r="F5970" s="48">
        <f>IF(D5970="","",IFERROR(D5970*E5970/12,0))</f>
        <v/>
      </c>
      <c r="G5970" s="48">
        <f>IF(D5970="","",MIN(IFERROR(VLOOKUP(B5970,'Debt Inputs'!$A$6:$M$105,7,FALSE),0),D5970+F5970))</f>
        <v/>
      </c>
      <c r="H5970" s="48">
        <f>IF(D5970="","",IF(L5970=1,MAX(0,'Debt Inputs'!$B$2-SUM($G$5906:$G$6005)),0))</f>
        <v/>
      </c>
      <c r="I5970" s="48">
        <f>IF(D5970="","",MIN(D5970+F5970,G5970+H5970))</f>
        <v/>
      </c>
      <c r="J5970" s="48">
        <f>IF(D5970="","",MIN(D5970,MAX(0,I5970-F5970)))</f>
        <v/>
      </c>
      <c r="K5970" s="48">
        <f>IF(D5970="","",MAX(0,D5970+F5970-I5970))</f>
        <v/>
      </c>
      <c r="L5970" s="18">
        <f>IF(D5970="","",IF(D5970&lt;=0,"",1+COUNTIFS($D$5906:$D$6005,"&gt;0",$E$5906:$E$6005,"&gt;"&amp;E5970)))</f>
        <v/>
      </c>
      <c r="M5970" s="18">
        <f>IF(D5970="","",IF(AND(K5970&gt;0,L5970=1),"Yes","No"))</f>
        <v/>
      </c>
      <c r="N5970" s="48">
        <f>IF(D5970="","",N5870+F5970)</f>
        <v/>
      </c>
      <c r="O5970" s="47">
        <f>IF(D5970="","",IF(AND(K5970=0,K5870&gt;0),C5970,""))</f>
        <v/>
      </c>
    </row>
    <row r="5971">
      <c r="A5971" s="49">
        <f>IF(B5971="","",DATE(YEAR('Debt Inputs'!$E$2),MONTH('Debt Inputs'!$E$2)+59,1))</f>
        <v/>
      </c>
      <c r="B5971" s="23">
        <f>IF('Debt Inputs'!A71="","",'Debt Inputs'!A71)</f>
        <v/>
      </c>
      <c r="C5971" s="24">
        <f>IF(B5971="","",IFERROR(VLOOKUP(B5971,'Debt Inputs'!$A$6:$M$105,2,FALSE),""))</f>
        <v/>
      </c>
      <c r="D5971" s="50">
        <f>IF(B5971="","",K5871)</f>
        <v/>
      </c>
      <c r="E5971" s="26">
        <f>IF(B5971="","",IFERROR(VLOOKUP(B5971,'Debt Inputs'!$A$6:$M$105,5,FALSE),0))</f>
        <v/>
      </c>
      <c r="F5971" s="50">
        <f>IF(D5971="","",IFERROR(D5971*E5971/12,0))</f>
        <v/>
      </c>
      <c r="G5971" s="50">
        <f>IF(D5971="","",MIN(IFERROR(VLOOKUP(B5971,'Debt Inputs'!$A$6:$M$105,7,FALSE),0),D5971+F5971))</f>
        <v/>
      </c>
      <c r="H5971" s="50">
        <f>IF(D5971="","",IF(L5971=1,MAX(0,'Debt Inputs'!$B$2-SUM($G$5906:$G$6005)),0))</f>
        <v/>
      </c>
      <c r="I5971" s="50">
        <f>IF(D5971="","",MIN(D5971+F5971,G5971+H5971))</f>
        <v/>
      </c>
      <c r="J5971" s="50">
        <f>IF(D5971="","",MIN(D5971,MAX(0,I5971-F5971)))</f>
        <v/>
      </c>
      <c r="K5971" s="50">
        <f>IF(D5971="","",MAX(0,D5971+F5971-I5971))</f>
        <v/>
      </c>
      <c r="L5971" s="23">
        <f>IF(D5971="","",IF(D5971&lt;=0,"",1+COUNTIFS($D$5906:$D$6005,"&gt;0",$E$5906:$E$6005,"&gt;"&amp;E5971)))</f>
        <v/>
      </c>
      <c r="M5971" s="23">
        <f>IF(D5971="","",IF(AND(K5971&gt;0,L5971=1),"Yes","No"))</f>
        <v/>
      </c>
      <c r="N5971" s="50">
        <f>IF(D5971="","",N5871+F5971)</f>
        <v/>
      </c>
      <c r="O5971" s="49">
        <f>IF(D5971="","",IF(AND(K5971=0,K5871&gt;0),C5971,""))</f>
        <v/>
      </c>
    </row>
    <row r="5972">
      <c r="A5972" s="47">
        <f>IF(B5972="","",DATE(YEAR('Debt Inputs'!$E$2),MONTH('Debt Inputs'!$E$2)+59,1))</f>
        <v/>
      </c>
      <c r="B5972" s="18">
        <f>IF('Debt Inputs'!A72="","",'Debt Inputs'!A72)</f>
        <v/>
      </c>
      <c r="C5972" s="19">
        <f>IF(B5972="","",IFERROR(VLOOKUP(B5972,'Debt Inputs'!$A$6:$M$105,2,FALSE),""))</f>
        <v/>
      </c>
      <c r="D5972" s="48">
        <f>IF(B5972="","",K5872)</f>
        <v/>
      </c>
      <c r="E5972" s="21">
        <f>IF(B5972="","",IFERROR(VLOOKUP(B5972,'Debt Inputs'!$A$6:$M$105,5,FALSE),0))</f>
        <v/>
      </c>
      <c r="F5972" s="48">
        <f>IF(D5972="","",IFERROR(D5972*E5972/12,0))</f>
        <v/>
      </c>
      <c r="G5972" s="48">
        <f>IF(D5972="","",MIN(IFERROR(VLOOKUP(B5972,'Debt Inputs'!$A$6:$M$105,7,FALSE),0),D5972+F5972))</f>
        <v/>
      </c>
      <c r="H5972" s="48">
        <f>IF(D5972="","",IF(L5972=1,MAX(0,'Debt Inputs'!$B$2-SUM($G$5906:$G$6005)),0))</f>
        <v/>
      </c>
      <c r="I5972" s="48">
        <f>IF(D5972="","",MIN(D5972+F5972,G5972+H5972))</f>
        <v/>
      </c>
      <c r="J5972" s="48">
        <f>IF(D5972="","",MIN(D5972,MAX(0,I5972-F5972)))</f>
        <v/>
      </c>
      <c r="K5972" s="48">
        <f>IF(D5972="","",MAX(0,D5972+F5972-I5972))</f>
        <v/>
      </c>
      <c r="L5972" s="18">
        <f>IF(D5972="","",IF(D5972&lt;=0,"",1+COUNTIFS($D$5906:$D$6005,"&gt;0",$E$5906:$E$6005,"&gt;"&amp;E5972)))</f>
        <v/>
      </c>
      <c r="M5972" s="18">
        <f>IF(D5972="","",IF(AND(K5972&gt;0,L5972=1),"Yes","No"))</f>
        <v/>
      </c>
      <c r="N5972" s="48">
        <f>IF(D5972="","",N5872+F5972)</f>
        <v/>
      </c>
      <c r="O5972" s="47">
        <f>IF(D5972="","",IF(AND(K5972=0,K5872&gt;0),C5972,""))</f>
        <v/>
      </c>
    </row>
    <row r="5973">
      <c r="A5973" s="49">
        <f>IF(B5973="","",DATE(YEAR('Debt Inputs'!$E$2),MONTH('Debt Inputs'!$E$2)+59,1))</f>
        <v/>
      </c>
      <c r="B5973" s="23">
        <f>IF('Debt Inputs'!A73="","",'Debt Inputs'!A73)</f>
        <v/>
      </c>
      <c r="C5973" s="24">
        <f>IF(B5973="","",IFERROR(VLOOKUP(B5973,'Debt Inputs'!$A$6:$M$105,2,FALSE),""))</f>
        <v/>
      </c>
      <c r="D5973" s="50">
        <f>IF(B5973="","",K5873)</f>
        <v/>
      </c>
      <c r="E5973" s="26">
        <f>IF(B5973="","",IFERROR(VLOOKUP(B5973,'Debt Inputs'!$A$6:$M$105,5,FALSE),0))</f>
        <v/>
      </c>
      <c r="F5973" s="50">
        <f>IF(D5973="","",IFERROR(D5973*E5973/12,0))</f>
        <v/>
      </c>
      <c r="G5973" s="50">
        <f>IF(D5973="","",MIN(IFERROR(VLOOKUP(B5973,'Debt Inputs'!$A$6:$M$105,7,FALSE),0),D5973+F5973))</f>
        <v/>
      </c>
      <c r="H5973" s="50">
        <f>IF(D5973="","",IF(L5973=1,MAX(0,'Debt Inputs'!$B$2-SUM($G$5906:$G$6005)),0))</f>
        <v/>
      </c>
      <c r="I5973" s="50">
        <f>IF(D5973="","",MIN(D5973+F5973,G5973+H5973))</f>
        <v/>
      </c>
      <c r="J5973" s="50">
        <f>IF(D5973="","",MIN(D5973,MAX(0,I5973-F5973)))</f>
        <v/>
      </c>
      <c r="K5973" s="50">
        <f>IF(D5973="","",MAX(0,D5973+F5973-I5973))</f>
        <v/>
      </c>
      <c r="L5973" s="23">
        <f>IF(D5973="","",IF(D5973&lt;=0,"",1+COUNTIFS($D$5906:$D$6005,"&gt;0",$E$5906:$E$6005,"&gt;"&amp;E5973)))</f>
        <v/>
      </c>
      <c r="M5973" s="23">
        <f>IF(D5973="","",IF(AND(K5973&gt;0,L5973=1),"Yes","No"))</f>
        <v/>
      </c>
      <c r="N5973" s="50">
        <f>IF(D5973="","",N5873+F5973)</f>
        <v/>
      </c>
      <c r="O5973" s="49">
        <f>IF(D5973="","",IF(AND(K5973=0,K5873&gt;0),C5973,""))</f>
        <v/>
      </c>
    </row>
    <row r="5974">
      <c r="A5974" s="47">
        <f>IF(B5974="","",DATE(YEAR('Debt Inputs'!$E$2),MONTH('Debt Inputs'!$E$2)+59,1))</f>
        <v/>
      </c>
      <c r="B5974" s="18">
        <f>IF('Debt Inputs'!A74="","",'Debt Inputs'!A74)</f>
        <v/>
      </c>
      <c r="C5974" s="19">
        <f>IF(B5974="","",IFERROR(VLOOKUP(B5974,'Debt Inputs'!$A$6:$M$105,2,FALSE),""))</f>
        <v/>
      </c>
      <c r="D5974" s="48">
        <f>IF(B5974="","",K5874)</f>
        <v/>
      </c>
      <c r="E5974" s="21">
        <f>IF(B5974="","",IFERROR(VLOOKUP(B5974,'Debt Inputs'!$A$6:$M$105,5,FALSE),0))</f>
        <v/>
      </c>
      <c r="F5974" s="48">
        <f>IF(D5974="","",IFERROR(D5974*E5974/12,0))</f>
        <v/>
      </c>
      <c r="G5974" s="48">
        <f>IF(D5974="","",MIN(IFERROR(VLOOKUP(B5974,'Debt Inputs'!$A$6:$M$105,7,FALSE),0),D5974+F5974))</f>
        <v/>
      </c>
      <c r="H5974" s="48">
        <f>IF(D5974="","",IF(L5974=1,MAX(0,'Debt Inputs'!$B$2-SUM($G$5906:$G$6005)),0))</f>
        <v/>
      </c>
      <c r="I5974" s="48">
        <f>IF(D5974="","",MIN(D5974+F5974,G5974+H5974))</f>
        <v/>
      </c>
      <c r="J5974" s="48">
        <f>IF(D5974="","",MIN(D5974,MAX(0,I5974-F5974)))</f>
        <v/>
      </c>
      <c r="K5974" s="48">
        <f>IF(D5974="","",MAX(0,D5974+F5974-I5974))</f>
        <v/>
      </c>
      <c r="L5974" s="18">
        <f>IF(D5974="","",IF(D5974&lt;=0,"",1+COUNTIFS($D$5906:$D$6005,"&gt;0",$E$5906:$E$6005,"&gt;"&amp;E5974)))</f>
        <v/>
      </c>
      <c r="M5974" s="18">
        <f>IF(D5974="","",IF(AND(K5974&gt;0,L5974=1),"Yes","No"))</f>
        <v/>
      </c>
      <c r="N5974" s="48">
        <f>IF(D5974="","",N5874+F5974)</f>
        <v/>
      </c>
      <c r="O5974" s="47">
        <f>IF(D5974="","",IF(AND(K5974=0,K5874&gt;0),C5974,""))</f>
        <v/>
      </c>
    </row>
    <row r="5975">
      <c r="A5975" s="49">
        <f>IF(B5975="","",DATE(YEAR('Debt Inputs'!$E$2),MONTH('Debt Inputs'!$E$2)+59,1))</f>
        <v/>
      </c>
      <c r="B5975" s="23">
        <f>IF('Debt Inputs'!A75="","",'Debt Inputs'!A75)</f>
        <v/>
      </c>
      <c r="C5975" s="24">
        <f>IF(B5975="","",IFERROR(VLOOKUP(B5975,'Debt Inputs'!$A$6:$M$105,2,FALSE),""))</f>
        <v/>
      </c>
      <c r="D5975" s="50">
        <f>IF(B5975="","",K5875)</f>
        <v/>
      </c>
      <c r="E5975" s="26">
        <f>IF(B5975="","",IFERROR(VLOOKUP(B5975,'Debt Inputs'!$A$6:$M$105,5,FALSE),0))</f>
        <v/>
      </c>
      <c r="F5975" s="50">
        <f>IF(D5975="","",IFERROR(D5975*E5975/12,0))</f>
        <v/>
      </c>
      <c r="G5975" s="50">
        <f>IF(D5975="","",MIN(IFERROR(VLOOKUP(B5975,'Debt Inputs'!$A$6:$M$105,7,FALSE),0),D5975+F5975))</f>
        <v/>
      </c>
      <c r="H5975" s="50">
        <f>IF(D5975="","",IF(L5975=1,MAX(0,'Debt Inputs'!$B$2-SUM($G$5906:$G$6005)),0))</f>
        <v/>
      </c>
      <c r="I5975" s="50">
        <f>IF(D5975="","",MIN(D5975+F5975,G5975+H5975))</f>
        <v/>
      </c>
      <c r="J5975" s="50">
        <f>IF(D5975="","",MIN(D5975,MAX(0,I5975-F5975)))</f>
        <v/>
      </c>
      <c r="K5975" s="50">
        <f>IF(D5975="","",MAX(0,D5975+F5975-I5975))</f>
        <v/>
      </c>
      <c r="L5975" s="23">
        <f>IF(D5975="","",IF(D5975&lt;=0,"",1+COUNTIFS($D$5906:$D$6005,"&gt;0",$E$5906:$E$6005,"&gt;"&amp;E5975)))</f>
        <v/>
      </c>
      <c r="M5975" s="23">
        <f>IF(D5975="","",IF(AND(K5975&gt;0,L5975=1),"Yes","No"))</f>
        <v/>
      </c>
      <c r="N5975" s="50">
        <f>IF(D5975="","",N5875+F5975)</f>
        <v/>
      </c>
      <c r="O5975" s="49">
        <f>IF(D5975="","",IF(AND(K5975=0,K5875&gt;0),C5975,""))</f>
        <v/>
      </c>
    </row>
    <row r="5976">
      <c r="A5976" s="47">
        <f>IF(B5976="","",DATE(YEAR('Debt Inputs'!$E$2),MONTH('Debt Inputs'!$E$2)+59,1))</f>
        <v/>
      </c>
      <c r="B5976" s="18">
        <f>IF('Debt Inputs'!A76="","",'Debt Inputs'!A76)</f>
        <v/>
      </c>
      <c r="C5976" s="19">
        <f>IF(B5976="","",IFERROR(VLOOKUP(B5976,'Debt Inputs'!$A$6:$M$105,2,FALSE),""))</f>
        <v/>
      </c>
      <c r="D5976" s="48">
        <f>IF(B5976="","",K5876)</f>
        <v/>
      </c>
      <c r="E5976" s="21">
        <f>IF(B5976="","",IFERROR(VLOOKUP(B5976,'Debt Inputs'!$A$6:$M$105,5,FALSE),0))</f>
        <v/>
      </c>
      <c r="F5976" s="48">
        <f>IF(D5976="","",IFERROR(D5976*E5976/12,0))</f>
        <v/>
      </c>
      <c r="G5976" s="48">
        <f>IF(D5976="","",MIN(IFERROR(VLOOKUP(B5976,'Debt Inputs'!$A$6:$M$105,7,FALSE),0),D5976+F5976))</f>
        <v/>
      </c>
      <c r="H5976" s="48">
        <f>IF(D5976="","",IF(L5976=1,MAX(0,'Debt Inputs'!$B$2-SUM($G$5906:$G$6005)),0))</f>
        <v/>
      </c>
      <c r="I5976" s="48">
        <f>IF(D5976="","",MIN(D5976+F5976,G5976+H5976))</f>
        <v/>
      </c>
      <c r="J5976" s="48">
        <f>IF(D5976="","",MIN(D5976,MAX(0,I5976-F5976)))</f>
        <v/>
      </c>
      <c r="K5976" s="48">
        <f>IF(D5976="","",MAX(0,D5976+F5976-I5976))</f>
        <v/>
      </c>
      <c r="L5976" s="18">
        <f>IF(D5976="","",IF(D5976&lt;=0,"",1+COUNTIFS($D$5906:$D$6005,"&gt;0",$E$5906:$E$6005,"&gt;"&amp;E5976)))</f>
        <v/>
      </c>
      <c r="M5976" s="18">
        <f>IF(D5976="","",IF(AND(K5976&gt;0,L5976=1),"Yes","No"))</f>
        <v/>
      </c>
      <c r="N5976" s="48">
        <f>IF(D5976="","",N5876+F5976)</f>
        <v/>
      </c>
      <c r="O5976" s="47">
        <f>IF(D5976="","",IF(AND(K5976=0,K5876&gt;0),C5976,""))</f>
        <v/>
      </c>
    </row>
    <row r="5977">
      <c r="A5977" s="49">
        <f>IF(B5977="","",DATE(YEAR('Debt Inputs'!$E$2),MONTH('Debt Inputs'!$E$2)+59,1))</f>
        <v/>
      </c>
      <c r="B5977" s="23">
        <f>IF('Debt Inputs'!A77="","",'Debt Inputs'!A77)</f>
        <v/>
      </c>
      <c r="C5977" s="24">
        <f>IF(B5977="","",IFERROR(VLOOKUP(B5977,'Debt Inputs'!$A$6:$M$105,2,FALSE),""))</f>
        <v/>
      </c>
      <c r="D5977" s="50">
        <f>IF(B5977="","",K5877)</f>
        <v/>
      </c>
      <c r="E5977" s="26">
        <f>IF(B5977="","",IFERROR(VLOOKUP(B5977,'Debt Inputs'!$A$6:$M$105,5,FALSE),0))</f>
        <v/>
      </c>
      <c r="F5977" s="50">
        <f>IF(D5977="","",IFERROR(D5977*E5977/12,0))</f>
        <v/>
      </c>
      <c r="G5977" s="50">
        <f>IF(D5977="","",MIN(IFERROR(VLOOKUP(B5977,'Debt Inputs'!$A$6:$M$105,7,FALSE),0),D5977+F5977))</f>
        <v/>
      </c>
      <c r="H5977" s="50">
        <f>IF(D5977="","",IF(L5977=1,MAX(0,'Debt Inputs'!$B$2-SUM($G$5906:$G$6005)),0))</f>
        <v/>
      </c>
      <c r="I5977" s="50">
        <f>IF(D5977="","",MIN(D5977+F5977,G5977+H5977))</f>
        <v/>
      </c>
      <c r="J5977" s="50">
        <f>IF(D5977="","",MIN(D5977,MAX(0,I5977-F5977)))</f>
        <v/>
      </c>
      <c r="K5977" s="50">
        <f>IF(D5977="","",MAX(0,D5977+F5977-I5977))</f>
        <v/>
      </c>
      <c r="L5977" s="23">
        <f>IF(D5977="","",IF(D5977&lt;=0,"",1+COUNTIFS($D$5906:$D$6005,"&gt;0",$E$5906:$E$6005,"&gt;"&amp;E5977)))</f>
        <v/>
      </c>
      <c r="M5977" s="23">
        <f>IF(D5977="","",IF(AND(K5977&gt;0,L5977=1),"Yes","No"))</f>
        <v/>
      </c>
      <c r="N5977" s="50">
        <f>IF(D5977="","",N5877+F5977)</f>
        <v/>
      </c>
      <c r="O5977" s="49">
        <f>IF(D5977="","",IF(AND(K5977=0,K5877&gt;0),C5977,""))</f>
        <v/>
      </c>
    </row>
    <row r="5978">
      <c r="A5978" s="47">
        <f>IF(B5978="","",DATE(YEAR('Debt Inputs'!$E$2),MONTH('Debt Inputs'!$E$2)+59,1))</f>
        <v/>
      </c>
      <c r="B5978" s="18">
        <f>IF('Debt Inputs'!A78="","",'Debt Inputs'!A78)</f>
        <v/>
      </c>
      <c r="C5978" s="19">
        <f>IF(B5978="","",IFERROR(VLOOKUP(B5978,'Debt Inputs'!$A$6:$M$105,2,FALSE),""))</f>
        <v/>
      </c>
      <c r="D5978" s="48">
        <f>IF(B5978="","",K5878)</f>
        <v/>
      </c>
      <c r="E5978" s="21">
        <f>IF(B5978="","",IFERROR(VLOOKUP(B5978,'Debt Inputs'!$A$6:$M$105,5,FALSE),0))</f>
        <v/>
      </c>
      <c r="F5978" s="48">
        <f>IF(D5978="","",IFERROR(D5978*E5978/12,0))</f>
        <v/>
      </c>
      <c r="G5978" s="48">
        <f>IF(D5978="","",MIN(IFERROR(VLOOKUP(B5978,'Debt Inputs'!$A$6:$M$105,7,FALSE),0),D5978+F5978))</f>
        <v/>
      </c>
      <c r="H5978" s="48">
        <f>IF(D5978="","",IF(L5978=1,MAX(0,'Debt Inputs'!$B$2-SUM($G$5906:$G$6005)),0))</f>
        <v/>
      </c>
      <c r="I5978" s="48">
        <f>IF(D5978="","",MIN(D5978+F5978,G5978+H5978))</f>
        <v/>
      </c>
      <c r="J5978" s="48">
        <f>IF(D5978="","",MIN(D5978,MAX(0,I5978-F5978)))</f>
        <v/>
      </c>
      <c r="K5978" s="48">
        <f>IF(D5978="","",MAX(0,D5978+F5978-I5978))</f>
        <v/>
      </c>
      <c r="L5978" s="18">
        <f>IF(D5978="","",IF(D5978&lt;=0,"",1+COUNTIFS($D$5906:$D$6005,"&gt;0",$E$5906:$E$6005,"&gt;"&amp;E5978)))</f>
        <v/>
      </c>
      <c r="M5978" s="18">
        <f>IF(D5978="","",IF(AND(K5978&gt;0,L5978=1),"Yes","No"))</f>
        <v/>
      </c>
      <c r="N5978" s="48">
        <f>IF(D5978="","",N5878+F5978)</f>
        <v/>
      </c>
      <c r="O5978" s="47">
        <f>IF(D5978="","",IF(AND(K5978=0,K5878&gt;0),C5978,""))</f>
        <v/>
      </c>
    </row>
    <row r="5979">
      <c r="A5979" s="49">
        <f>IF(B5979="","",DATE(YEAR('Debt Inputs'!$E$2),MONTH('Debt Inputs'!$E$2)+59,1))</f>
        <v/>
      </c>
      <c r="B5979" s="23">
        <f>IF('Debt Inputs'!A79="","",'Debt Inputs'!A79)</f>
        <v/>
      </c>
      <c r="C5979" s="24">
        <f>IF(B5979="","",IFERROR(VLOOKUP(B5979,'Debt Inputs'!$A$6:$M$105,2,FALSE),""))</f>
        <v/>
      </c>
      <c r="D5979" s="50">
        <f>IF(B5979="","",K5879)</f>
        <v/>
      </c>
      <c r="E5979" s="26">
        <f>IF(B5979="","",IFERROR(VLOOKUP(B5979,'Debt Inputs'!$A$6:$M$105,5,FALSE),0))</f>
        <v/>
      </c>
      <c r="F5979" s="50">
        <f>IF(D5979="","",IFERROR(D5979*E5979/12,0))</f>
        <v/>
      </c>
      <c r="G5979" s="50">
        <f>IF(D5979="","",MIN(IFERROR(VLOOKUP(B5979,'Debt Inputs'!$A$6:$M$105,7,FALSE),0),D5979+F5979))</f>
        <v/>
      </c>
      <c r="H5979" s="50">
        <f>IF(D5979="","",IF(L5979=1,MAX(0,'Debt Inputs'!$B$2-SUM($G$5906:$G$6005)),0))</f>
        <v/>
      </c>
      <c r="I5979" s="50">
        <f>IF(D5979="","",MIN(D5979+F5979,G5979+H5979))</f>
        <v/>
      </c>
      <c r="J5979" s="50">
        <f>IF(D5979="","",MIN(D5979,MAX(0,I5979-F5979)))</f>
        <v/>
      </c>
      <c r="K5979" s="50">
        <f>IF(D5979="","",MAX(0,D5979+F5979-I5979))</f>
        <v/>
      </c>
      <c r="L5979" s="23">
        <f>IF(D5979="","",IF(D5979&lt;=0,"",1+COUNTIFS($D$5906:$D$6005,"&gt;0",$E$5906:$E$6005,"&gt;"&amp;E5979)))</f>
        <v/>
      </c>
      <c r="M5979" s="23">
        <f>IF(D5979="","",IF(AND(K5979&gt;0,L5979=1),"Yes","No"))</f>
        <v/>
      </c>
      <c r="N5979" s="50">
        <f>IF(D5979="","",N5879+F5979)</f>
        <v/>
      </c>
      <c r="O5979" s="49">
        <f>IF(D5979="","",IF(AND(K5979=0,K5879&gt;0),C5979,""))</f>
        <v/>
      </c>
    </row>
    <row r="5980">
      <c r="A5980" s="47">
        <f>IF(B5980="","",DATE(YEAR('Debt Inputs'!$E$2),MONTH('Debt Inputs'!$E$2)+59,1))</f>
        <v/>
      </c>
      <c r="B5980" s="18">
        <f>IF('Debt Inputs'!A80="","",'Debt Inputs'!A80)</f>
        <v/>
      </c>
      <c r="C5980" s="19">
        <f>IF(B5980="","",IFERROR(VLOOKUP(B5980,'Debt Inputs'!$A$6:$M$105,2,FALSE),""))</f>
        <v/>
      </c>
      <c r="D5980" s="48">
        <f>IF(B5980="","",K5880)</f>
        <v/>
      </c>
      <c r="E5980" s="21">
        <f>IF(B5980="","",IFERROR(VLOOKUP(B5980,'Debt Inputs'!$A$6:$M$105,5,FALSE),0))</f>
        <v/>
      </c>
      <c r="F5980" s="48">
        <f>IF(D5980="","",IFERROR(D5980*E5980/12,0))</f>
        <v/>
      </c>
      <c r="G5980" s="48">
        <f>IF(D5980="","",MIN(IFERROR(VLOOKUP(B5980,'Debt Inputs'!$A$6:$M$105,7,FALSE),0),D5980+F5980))</f>
        <v/>
      </c>
      <c r="H5980" s="48">
        <f>IF(D5980="","",IF(L5980=1,MAX(0,'Debt Inputs'!$B$2-SUM($G$5906:$G$6005)),0))</f>
        <v/>
      </c>
      <c r="I5980" s="48">
        <f>IF(D5980="","",MIN(D5980+F5980,G5980+H5980))</f>
        <v/>
      </c>
      <c r="J5980" s="48">
        <f>IF(D5980="","",MIN(D5980,MAX(0,I5980-F5980)))</f>
        <v/>
      </c>
      <c r="K5980" s="48">
        <f>IF(D5980="","",MAX(0,D5980+F5980-I5980))</f>
        <v/>
      </c>
      <c r="L5980" s="18">
        <f>IF(D5980="","",IF(D5980&lt;=0,"",1+COUNTIFS($D$5906:$D$6005,"&gt;0",$E$5906:$E$6005,"&gt;"&amp;E5980)))</f>
        <v/>
      </c>
      <c r="M5980" s="18">
        <f>IF(D5980="","",IF(AND(K5980&gt;0,L5980=1),"Yes","No"))</f>
        <v/>
      </c>
      <c r="N5980" s="48">
        <f>IF(D5980="","",N5880+F5980)</f>
        <v/>
      </c>
      <c r="O5980" s="47">
        <f>IF(D5980="","",IF(AND(K5980=0,K5880&gt;0),C5980,""))</f>
        <v/>
      </c>
    </row>
    <row r="5981">
      <c r="A5981" s="49">
        <f>IF(B5981="","",DATE(YEAR('Debt Inputs'!$E$2),MONTH('Debt Inputs'!$E$2)+59,1))</f>
        <v/>
      </c>
      <c r="B5981" s="23">
        <f>IF('Debt Inputs'!A81="","",'Debt Inputs'!A81)</f>
        <v/>
      </c>
      <c r="C5981" s="24">
        <f>IF(B5981="","",IFERROR(VLOOKUP(B5981,'Debt Inputs'!$A$6:$M$105,2,FALSE),""))</f>
        <v/>
      </c>
      <c r="D5981" s="50">
        <f>IF(B5981="","",K5881)</f>
        <v/>
      </c>
      <c r="E5981" s="26">
        <f>IF(B5981="","",IFERROR(VLOOKUP(B5981,'Debt Inputs'!$A$6:$M$105,5,FALSE),0))</f>
        <v/>
      </c>
      <c r="F5981" s="50">
        <f>IF(D5981="","",IFERROR(D5981*E5981/12,0))</f>
        <v/>
      </c>
      <c r="G5981" s="50">
        <f>IF(D5981="","",MIN(IFERROR(VLOOKUP(B5981,'Debt Inputs'!$A$6:$M$105,7,FALSE),0),D5981+F5981))</f>
        <v/>
      </c>
      <c r="H5981" s="50">
        <f>IF(D5981="","",IF(L5981=1,MAX(0,'Debt Inputs'!$B$2-SUM($G$5906:$G$6005)),0))</f>
        <v/>
      </c>
      <c r="I5981" s="50">
        <f>IF(D5981="","",MIN(D5981+F5981,G5981+H5981))</f>
        <v/>
      </c>
      <c r="J5981" s="50">
        <f>IF(D5981="","",MIN(D5981,MAX(0,I5981-F5981)))</f>
        <v/>
      </c>
      <c r="K5981" s="50">
        <f>IF(D5981="","",MAX(0,D5981+F5981-I5981))</f>
        <v/>
      </c>
      <c r="L5981" s="23">
        <f>IF(D5981="","",IF(D5981&lt;=0,"",1+COUNTIFS($D$5906:$D$6005,"&gt;0",$E$5906:$E$6005,"&gt;"&amp;E5981)))</f>
        <v/>
      </c>
      <c r="M5981" s="23">
        <f>IF(D5981="","",IF(AND(K5981&gt;0,L5981=1),"Yes","No"))</f>
        <v/>
      </c>
      <c r="N5981" s="50">
        <f>IF(D5981="","",N5881+F5981)</f>
        <v/>
      </c>
      <c r="O5981" s="49">
        <f>IF(D5981="","",IF(AND(K5981=0,K5881&gt;0),C5981,""))</f>
        <v/>
      </c>
    </row>
    <row r="5982">
      <c r="A5982" s="47">
        <f>IF(B5982="","",DATE(YEAR('Debt Inputs'!$E$2),MONTH('Debt Inputs'!$E$2)+59,1))</f>
        <v/>
      </c>
      <c r="B5982" s="18">
        <f>IF('Debt Inputs'!A82="","",'Debt Inputs'!A82)</f>
        <v/>
      </c>
      <c r="C5982" s="19">
        <f>IF(B5982="","",IFERROR(VLOOKUP(B5982,'Debt Inputs'!$A$6:$M$105,2,FALSE),""))</f>
        <v/>
      </c>
      <c r="D5982" s="48">
        <f>IF(B5982="","",K5882)</f>
        <v/>
      </c>
      <c r="E5982" s="21">
        <f>IF(B5982="","",IFERROR(VLOOKUP(B5982,'Debt Inputs'!$A$6:$M$105,5,FALSE),0))</f>
        <v/>
      </c>
      <c r="F5982" s="48">
        <f>IF(D5982="","",IFERROR(D5982*E5982/12,0))</f>
        <v/>
      </c>
      <c r="G5982" s="48">
        <f>IF(D5982="","",MIN(IFERROR(VLOOKUP(B5982,'Debt Inputs'!$A$6:$M$105,7,FALSE),0),D5982+F5982))</f>
        <v/>
      </c>
      <c r="H5982" s="48">
        <f>IF(D5982="","",IF(L5982=1,MAX(0,'Debt Inputs'!$B$2-SUM($G$5906:$G$6005)),0))</f>
        <v/>
      </c>
      <c r="I5982" s="48">
        <f>IF(D5982="","",MIN(D5982+F5982,G5982+H5982))</f>
        <v/>
      </c>
      <c r="J5982" s="48">
        <f>IF(D5982="","",MIN(D5982,MAX(0,I5982-F5982)))</f>
        <v/>
      </c>
      <c r="K5982" s="48">
        <f>IF(D5982="","",MAX(0,D5982+F5982-I5982))</f>
        <v/>
      </c>
      <c r="L5982" s="18">
        <f>IF(D5982="","",IF(D5982&lt;=0,"",1+COUNTIFS($D$5906:$D$6005,"&gt;0",$E$5906:$E$6005,"&gt;"&amp;E5982)))</f>
        <v/>
      </c>
      <c r="M5982" s="18">
        <f>IF(D5982="","",IF(AND(K5982&gt;0,L5982=1),"Yes","No"))</f>
        <v/>
      </c>
      <c r="N5982" s="48">
        <f>IF(D5982="","",N5882+F5982)</f>
        <v/>
      </c>
      <c r="O5982" s="47">
        <f>IF(D5982="","",IF(AND(K5982=0,K5882&gt;0),C5982,""))</f>
        <v/>
      </c>
    </row>
    <row r="5983">
      <c r="A5983" s="49">
        <f>IF(B5983="","",DATE(YEAR('Debt Inputs'!$E$2),MONTH('Debt Inputs'!$E$2)+59,1))</f>
        <v/>
      </c>
      <c r="B5983" s="23">
        <f>IF('Debt Inputs'!A83="","",'Debt Inputs'!A83)</f>
        <v/>
      </c>
      <c r="C5983" s="24">
        <f>IF(B5983="","",IFERROR(VLOOKUP(B5983,'Debt Inputs'!$A$6:$M$105,2,FALSE),""))</f>
        <v/>
      </c>
      <c r="D5983" s="50">
        <f>IF(B5983="","",K5883)</f>
        <v/>
      </c>
      <c r="E5983" s="26">
        <f>IF(B5983="","",IFERROR(VLOOKUP(B5983,'Debt Inputs'!$A$6:$M$105,5,FALSE),0))</f>
        <v/>
      </c>
      <c r="F5983" s="50">
        <f>IF(D5983="","",IFERROR(D5983*E5983/12,0))</f>
        <v/>
      </c>
      <c r="G5983" s="50">
        <f>IF(D5983="","",MIN(IFERROR(VLOOKUP(B5983,'Debt Inputs'!$A$6:$M$105,7,FALSE),0),D5983+F5983))</f>
        <v/>
      </c>
      <c r="H5983" s="50">
        <f>IF(D5983="","",IF(L5983=1,MAX(0,'Debt Inputs'!$B$2-SUM($G$5906:$G$6005)),0))</f>
        <v/>
      </c>
      <c r="I5983" s="50">
        <f>IF(D5983="","",MIN(D5983+F5983,G5983+H5983))</f>
        <v/>
      </c>
      <c r="J5983" s="50">
        <f>IF(D5983="","",MIN(D5983,MAX(0,I5983-F5983)))</f>
        <v/>
      </c>
      <c r="K5983" s="50">
        <f>IF(D5983="","",MAX(0,D5983+F5983-I5983))</f>
        <v/>
      </c>
      <c r="L5983" s="23">
        <f>IF(D5983="","",IF(D5983&lt;=0,"",1+COUNTIFS($D$5906:$D$6005,"&gt;0",$E$5906:$E$6005,"&gt;"&amp;E5983)))</f>
        <v/>
      </c>
      <c r="M5983" s="23">
        <f>IF(D5983="","",IF(AND(K5983&gt;0,L5983=1),"Yes","No"))</f>
        <v/>
      </c>
      <c r="N5983" s="50">
        <f>IF(D5983="","",N5883+F5983)</f>
        <v/>
      </c>
      <c r="O5983" s="49">
        <f>IF(D5983="","",IF(AND(K5983=0,K5883&gt;0),C5983,""))</f>
        <v/>
      </c>
    </row>
    <row r="5984">
      <c r="A5984" s="47">
        <f>IF(B5984="","",DATE(YEAR('Debt Inputs'!$E$2),MONTH('Debt Inputs'!$E$2)+59,1))</f>
        <v/>
      </c>
      <c r="B5984" s="18">
        <f>IF('Debt Inputs'!A84="","",'Debt Inputs'!A84)</f>
        <v/>
      </c>
      <c r="C5984" s="19">
        <f>IF(B5984="","",IFERROR(VLOOKUP(B5984,'Debt Inputs'!$A$6:$M$105,2,FALSE),""))</f>
        <v/>
      </c>
      <c r="D5984" s="48">
        <f>IF(B5984="","",K5884)</f>
        <v/>
      </c>
      <c r="E5984" s="21">
        <f>IF(B5984="","",IFERROR(VLOOKUP(B5984,'Debt Inputs'!$A$6:$M$105,5,FALSE),0))</f>
        <v/>
      </c>
      <c r="F5984" s="48">
        <f>IF(D5984="","",IFERROR(D5984*E5984/12,0))</f>
        <v/>
      </c>
      <c r="G5984" s="48">
        <f>IF(D5984="","",MIN(IFERROR(VLOOKUP(B5984,'Debt Inputs'!$A$6:$M$105,7,FALSE),0),D5984+F5984))</f>
        <v/>
      </c>
      <c r="H5984" s="48">
        <f>IF(D5984="","",IF(L5984=1,MAX(0,'Debt Inputs'!$B$2-SUM($G$5906:$G$6005)),0))</f>
        <v/>
      </c>
      <c r="I5984" s="48">
        <f>IF(D5984="","",MIN(D5984+F5984,G5984+H5984))</f>
        <v/>
      </c>
      <c r="J5984" s="48">
        <f>IF(D5984="","",MIN(D5984,MAX(0,I5984-F5984)))</f>
        <v/>
      </c>
      <c r="K5984" s="48">
        <f>IF(D5984="","",MAX(0,D5984+F5984-I5984))</f>
        <v/>
      </c>
      <c r="L5984" s="18">
        <f>IF(D5984="","",IF(D5984&lt;=0,"",1+COUNTIFS($D$5906:$D$6005,"&gt;0",$E$5906:$E$6005,"&gt;"&amp;E5984)))</f>
        <v/>
      </c>
      <c r="M5984" s="18">
        <f>IF(D5984="","",IF(AND(K5984&gt;0,L5984=1),"Yes","No"))</f>
        <v/>
      </c>
      <c r="N5984" s="48">
        <f>IF(D5984="","",N5884+F5984)</f>
        <v/>
      </c>
      <c r="O5984" s="47">
        <f>IF(D5984="","",IF(AND(K5984=0,K5884&gt;0),C5984,""))</f>
        <v/>
      </c>
    </row>
    <row r="5985">
      <c r="A5985" s="49">
        <f>IF(B5985="","",DATE(YEAR('Debt Inputs'!$E$2),MONTH('Debt Inputs'!$E$2)+59,1))</f>
        <v/>
      </c>
      <c r="B5985" s="23">
        <f>IF('Debt Inputs'!A85="","",'Debt Inputs'!A85)</f>
        <v/>
      </c>
      <c r="C5985" s="24">
        <f>IF(B5985="","",IFERROR(VLOOKUP(B5985,'Debt Inputs'!$A$6:$M$105,2,FALSE),""))</f>
        <v/>
      </c>
      <c r="D5985" s="50">
        <f>IF(B5985="","",K5885)</f>
        <v/>
      </c>
      <c r="E5985" s="26">
        <f>IF(B5985="","",IFERROR(VLOOKUP(B5985,'Debt Inputs'!$A$6:$M$105,5,FALSE),0))</f>
        <v/>
      </c>
      <c r="F5985" s="50">
        <f>IF(D5985="","",IFERROR(D5985*E5985/12,0))</f>
        <v/>
      </c>
      <c r="G5985" s="50">
        <f>IF(D5985="","",MIN(IFERROR(VLOOKUP(B5985,'Debt Inputs'!$A$6:$M$105,7,FALSE),0),D5985+F5985))</f>
        <v/>
      </c>
      <c r="H5985" s="50">
        <f>IF(D5985="","",IF(L5985=1,MAX(0,'Debt Inputs'!$B$2-SUM($G$5906:$G$6005)),0))</f>
        <v/>
      </c>
      <c r="I5985" s="50">
        <f>IF(D5985="","",MIN(D5985+F5985,G5985+H5985))</f>
        <v/>
      </c>
      <c r="J5985" s="50">
        <f>IF(D5985="","",MIN(D5985,MAX(0,I5985-F5985)))</f>
        <v/>
      </c>
      <c r="K5985" s="50">
        <f>IF(D5985="","",MAX(0,D5985+F5985-I5985))</f>
        <v/>
      </c>
      <c r="L5985" s="23">
        <f>IF(D5985="","",IF(D5985&lt;=0,"",1+COUNTIFS($D$5906:$D$6005,"&gt;0",$E$5906:$E$6005,"&gt;"&amp;E5985)))</f>
        <v/>
      </c>
      <c r="M5985" s="23">
        <f>IF(D5985="","",IF(AND(K5985&gt;0,L5985=1),"Yes","No"))</f>
        <v/>
      </c>
      <c r="N5985" s="50">
        <f>IF(D5985="","",N5885+F5985)</f>
        <v/>
      </c>
      <c r="O5985" s="49">
        <f>IF(D5985="","",IF(AND(K5985=0,K5885&gt;0),C5985,""))</f>
        <v/>
      </c>
    </row>
    <row r="5986">
      <c r="A5986" s="47">
        <f>IF(B5986="","",DATE(YEAR('Debt Inputs'!$E$2),MONTH('Debt Inputs'!$E$2)+59,1))</f>
        <v/>
      </c>
      <c r="B5986" s="18">
        <f>IF('Debt Inputs'!A86="","",'Debt Inputs'!A86)</f>
        <v/>
      </c>
      <c r="C5986" s="19">
        <f>IF(B5986="","",IFERROR(VLOOKUP(B5986,'Debt Inputs'!$A$6:$M$105,2,FALSE),""))</f>
        <v/>
      </c>
      <c r="D5986" s="48">
        <f>IF(B5986="","",K5886)</f>
        <v/>
      </c>
      <c r="E5986" s="21">
        <f>IF(B5986="","",IFERROR(VLOOKUP(B5986,'Debt Inputs'!$A$6:$M$105,5,FALSE),0))</f>
        <v/>
      </c>
      <c r="F5986" s="48">
        <f>IF(D5986="","",IFERROR(D5986*E5986/12,0))</f>
        <v/>
      </c>
      <c r="G5986" s="48">
        <f>IF(D5986="","",MIN(IFERROR(VLOOKUP(B5986,'Debt Inputs'!$A$6:$M$105,7,FALSE),0),D5986+F5986))</f>
        <v/>
      </c>
      <c r="H5986" s="48">
        <f>IF(D5986="","",IF(L5986=1,MAX(0,'Debt Inputs'!$B$2-SUM($G$5906:$G$6005)),0))</f>
        <v/>
      </c>
      <c r="I5986" s="48">
        <f>IF(D5986="","",MIN(D5986+F5986,G5986+H5986))</f>
        <v/>
      </c>
      <c r="J5986" s="48">
        <f>IF(D5986="","",MIN(D5986,MAX(0,I5986-F5986)))</f>
        <v/>
      </c>
      <c r="K5986" s="48">
        <f>IF(D5986="","",MAX(0,D5986+F5986-I5986))</f>
        <v/>
      </c>
      <c r="L5986" s="18">
        <f>IF(D5986="","",IF(D5986&lt;=0,"",1+COUNTIFS($D$5906:$D$6005,"&gt;0",$E$5906:$E$6005,"&gt;"&amp;E5986)))</f>
        <v/>
      </c>
      <c r="M5986" s="18">
        <f>IF(D5986="","",IF(AND(K5986&gt;0,L5986=1),"Yes","No"))</f>
        <v/>
      </c>
      <c r="N5986" s="48">
        <f>IF(D5986="","",N5886+F5986)</f>
        <v/>
      </c>
      <c r="O5986" s="47">
        <f>IF(D5986="","",IF(AND(K5986=0,K5886&gt;0),C5986,""))</f>
        <v/>
      </c>
    </row>
    <row r="5987">
      <c r="A5987" s="49">
        <f>IF(B5987="","",DATE(YEAR('Debt Inputs'!$E$2),MONTH('Debt Inputs'!$E$2)+59,1))</f>
        <v/>
      </c>
      <c r="B5987" s="23">
        <f>IF('Debt Inputs'!A87="","",'Debt Inputs'!A87)</f>
        <v/>
      </c>
      <c r="C5987" s="24">
        <f>IF(B5987="","",IFERROR(VLOOKUP(B5987,'Debt Inputs'!$A$6:$M$105,2,FALSE),""))</f>
        <v/>
      </c>
      <c r="D5987" s="50">
        <f>IF(B5987="","",K5887)</f>
        <v/>
      </c>
      <c r="E5987" s="26">
        <f>IF(B5987="","",IFERROR(VLOOKUP(B5987,'Debt Inputs'!$A$6:$M$105,5,FALSE),0))</f>
        <v/>
      </c>
      <c r="F5987" s="50">
        <f>IF(D5987="","",IFERROR(D5987*E5987/12,0))</f>
        <v/>
      </c>
      <c r="G5987" s="50">
        <f>IF(D5987="","",MIN(IFERROR(VLOOKUP(B5987,'Debt Inputs'!$A$6:$M$105,7,FALSE),0),D5987+F5987))</f>
        <v/>
      </c>
      <c r="H5987" s="50">
        <f>IF(D5987="","",IF(L5987=1,MAX(0,'Debt Inputs'!$B$2-SUM($G$5906:$G$6005)),0))</f>
        <v/>
      </c>
      <c r="I5987" s="50">
        <f>IF(D5987="","",MIN(D5987+F5987,G5987+H5987))</f>
        <v/>
      </c>
      <c r="J5987" s="50">
        <f>IF(D5987="","",MIN(D5987,MAX(0,I5987-F5987)))</f>
        <v/>
      </c>
      <c r="K5987" s="50">
        <f>IF(D5987="","",MAX(0,D5987+F5987-I5987))</f>
        <v/>
      </c>
      <c r="L5987" s="23">
        <f>IF(D5987="","",IF(D5987&lt;=0,"",1+COUNTIFS($D$5906:$D$6005,"&gt;0",$E$5906:$E$6005,"&gt;"&amp;E5987)))</f>
        <v/>
      </c>
      <c r="M5987" s="23">
        <f>IF(D5987="","",IF(AND(K5987&gt;0,L5987=1),"Yes","No"))</f>
        <v/>
      </c>
      <c r="N5987" s="50">
        <f>IF(D5987="","",N5887+F5987)</f>
        <v/>
      </c>
      <c r="O5987" s="49">
        <f>IF(D5987="","",IF(AND(K5987=0,K5887&gt;0),C5987,""))</f>
        <v/>
      </c>
    </row>
    <row r="5988">
      <c r="A5988" s="47">
        <f>IF(B5988="","",DATE(YEAR('Debt Inputs'!$E$2),MONTH('Debt Inputs'!$E$2)+59,1))</f>
        <v/>
      </c>
      <c r="B5988" s="18">
        <f>IF('Debt Inputs'!A88="","",'Debt Inputs'!A88)</f>
        <v/>
      </c>
      <c r="C5988" s="19">
        <f>IF(B5988="","",IFERROR(VLOOKUP(B5988,'Debt Inputs'!$A$6:$M$105,2,FALSE),""))</f>
        <v/>
      </c>
      <c r="D5988" s="48">
        <f>IF(B5988="","",K5888)</f>
        <v/>
      </c>
      <c r="E5988" s="21">
        <f>IF(B5988="","",IFERROR(VLOOKUP(B5988,'Debt Inputs'!$A$6:$M$105,5,FALSE),0))</f>
        <v/>
      </c>
      <c r="F5988" s="48">
        <f>IF(D5988="","",IFERROR(D5988*E5988/12,0))</f>
        <v/>
      </c>
      <c r="G5988" s="48">
        <f>IF(D5988="","",MIN(IFERROR(VLOOKUP(B5988,'Debt Inputs'!$A$6:$M$105,7,FALSE),0),D5988+F5988))</f>
        <v/>
      </c>
      <c r="H5988" s="48">
        <f>IF(D5988="","",IF(L5988=1,MAX(0,'Debt Inputs'!$B$2-SUM($G$5906:$G$6005)),0))</f>
        <v/>
      </c>
      <c r="I5988" s="48">
        <f>IF(D5988="","",MIN(D5988+F5988,G5988+H5988))</f>
        <v/>
      </c>
      <c r="J5988" s="48">
        <f>IF(D5988="","",MIN(D5988,MAX(0,I5988-F5988)))</f>
        <v/>
      </c>
      <c r="K5988" s="48">
        <f>IF(D5988="","",MAX(0,D5988+F5988-I5988))</f>
        <v/>
      </c>
      <c r="L5988" s="18">
        <f>IF(D5988="","",IF(D5988&lt;=0,"",1+COUNTIFS($D$5906:$D$6005,"&gt;0",$E$5906:$E$6005,"&gt;"&amp;E5988)))</f>
        <v/>
      </c>
      <c r="M5988" s="18">
        <f>IF(D5988="","",IF(AND(K5988&gt;0,L5988=1),"Yes","No"))</f>
        <v/>
      </c>
      <c r="N5988" s="48">
        <f>IF(D5988="","",N5888+F5988)</f>
        <v/>
      </c>
      <c r="O5988" s="47">
        <f>IF(D5988="","",IF(AND(K5988=0,K5888&gt;0),C5988,""))</f>
        <v/>
      </c>
    </row>
    <row r="5989">
      <c r="A5989" s="49">
        <f>IF(B5989="","",DATE(YEAR('Debt Inputs'!$E$2),MONTH('Debt Inputs'!$E$2)+59,1))</f>
        <v/>
      </c>
      <c r="B5989" s="23">
        <f>IF('Debt Inputs'!A89="","",'Debt Inputs'!A89)</f>
        <v/>
      </c>
      <c r="C5989" s="24">
        <f>IF(B5989="","",IFERROR(VLOOKUP(B5989,'Debt Inputs'!$A$6:$M$105,2,FALSE),""))</f>
        <v/>
      </c>
      <c r="D5989" s="50">
        <f>IF(B5989="","",K5889)</f>
        <v/>
      </c>
      <c r="E5989" s="26">
        <f>IF(B5989="","",IFERROR(VLOOKUP(B5989,'Debt Inputs'!$A$6:$M$105,5,FALSE),0))</f>
        <v/>
      </c>
      <c r="F5989" s="50">
        <f>IF(D5989="","",IFERROR(D5989*E5989/12,0))</f>
        <v/>
      </c>
      <c r="G5989" s="50">
        <f>IF(D5989="","",MIN(IFERROR(VLOOKUP(B5989,'Debt Inputs'!$A$6:$M$105,7,FALSE),0),D5989+F5989))</f>
        <v/>
      </c>
      <c r="H5989" s="50">
        <f>IF(D5989="","",IF(L5989=1,MAX(0,'Debt Inputs'!$B$2-SUM($G$5906:$G$6005)),0))</f>
        <v/>
      </c>
      <c r="I5989" s="50">
        <f>IF(D5989="","",MIN(D5989+F5989,G5989+H5989))</f>
        <v/>
      </c>
      <c r="J5989" s="50">
        <f>IF(D5989="","",MIN(D5989,MAX(0,I5989-F5989)))</f>
        <v/>
      </c>
      <c r="K5989" s="50">
        <f>IF(D5989="","",MAX(0,D5989+F5989-I5989))</f>
        <v/>
      </c>
      <c r="L5989" s="23">
        <f>IF(D5989="","",IF(D5989&lt;=0,"",1+COUNTIFS($D$5906:$D$6005,"&gt;0",$E$5906:$E$6005,"&gt;"&amp;E5989)))</f>
        <v/>
      </c>
      <c r="M5989" s="23">
        <f>IF(D5989="","",IF(AND(K5989&gt;0,L5989=1),"Yes","No"))</f>
        <v/>
      </c>
      <c r="N5989" s="50">
        <f>IF(D5989="","",N5889+F5989)</f>
        <v/>
      </c>
      <c r="O5989" s="49">
        <f>IF(D5989="","",IF(AND(K5989=0,K5889&gt;0),C5989,""))</f>
        <v/>
      </c>
    </row>
    <row r="5990">
      <c r="A5990" s="47">
        <f>IF(B5990="","",DATE(YEAR('Debt Inputs'!$E$2),MONTH('Debt Inputs'!$E$2)+59,1))</f>
        <v/>
      </c>
      <c r="B5990" s="18">
        <f>IF('Debt Inputs'!A90="","",'Debt Inputs'!A90)</f>
        <v/>
      </c>
      <c r="C5990" s="19">
        <f>IF(B5990="","",IFERROR(VLOOKUP(B5990,'Debt Inputs'!$A$6:$M$105,2,FALSE),""))</f>
        <v/>
      </c>
      <c r="D5990" s="48">
        <f>IF(B5990="","",K5890)</f>
        <v/>
      </c>
      <c r="E5990" s="21">
        <f>IF(B5990="","",IFERROR(VLOOKUP(B5990,'Debt Inputs'!$A$6:$M$105,5,FALSE),0))</f>
        <v/>
      </c>
      <c r="F5990" s="48">
        <f>IF(D5990="","",IFERROR(D5990*E5990/12,0))</f>
        <v/>
      </c>
      <c r="G5990" s="48">
        <f>IF(D5990="","",MIN(IFERROR(VLOOKUP(B5990,'Debt Inputs'!$A$6:$M$105,7,FALSE),0),D5990+F5990))</f>
        <v/>
      </c>
      <c r="H5990" s="48">
        <f>IF(D5990="","",IF(L5990=1,MAX(0,'Debt Inputs'!$B$2-SUM($G$5906:$G$6005)),0))</f>
        <v/>
      </c>
      <c r="I5990" s="48">
        <f>IF(D5990="","",MIN(D5990+F5990,G5990+H5990))</f>
        <v/>
      </c>
      <c r="J5990" s="48">
        <f>IF(D5990="","",MIN(D5990,MAX(0,I5990-F5990)))</f>
        <v/>
      </c>
      <c r="K5990" s="48">
        <f>IF(D5990="","",MAX(0,D5990+F5990-I5990))</f>
        <v/>
      </c>
      <c r="L5990" s="18">
        <f>IF(D5990="","",IF(D5990&lt;=0,"",1+COUNTIFS($D$5906:$D$6005,"&gt;0",$E$5906:$E$6005,"&gt;"&amp;E5990)))</f>
        <v/>
      </c>
      <c r="M5990" s="18">
        <f>IF(D5990="","",IF(AND(K5990&gt;0,L5990=1),"Yes","No"))</f>
        <v/>
      </c>
      <c r="N5990" s="48">
        <f>IF(D5990="","",N5890+F5990)</f>
        <v/>
      </c>
      <c r="O5990" s="47">
        <f>IF(D5990="","",IF(AND(K5990=0,K5890&gt;0),C5990,""))</f>
        <v/>
      </c>
    </row>
    <row r="5991">
      <c r="A5991" s="49">
        <f>IF(B5991="","",DATE(YEAR('Debt Inputs'!$E$2),MONTH('Debt Inputs'!$E$2)+59,1))</f>
        <v/>
      </c>
      <c r="B5991" s="23">
        <f>IF('Debt Inputs'!A91="","",'Debt Inputs'!A91)</f>
        <v/>
      </c>
      <c r="C5991" s="24">
        <f>IF(B5991="","",IFERROR(VLOOKUP(B5991,'Debt Inputs'!$A$6:$M$105,2,FALSE),""))</f>
        <v/>
      </c>
      <c r="D5991" s="50">
        <f>IF(B5991="","",K5891)</f>
        <v/>
      </c>
      <c r="E5991" s="26">
        <f>IF(B5991="","",IFERROR(VLOOKUP(B5991,'Debt Inputs'!$A$6:$M$105,5,FALSE),0))</f>
        <v/>
      </c>
      <c r="F5991" s="50">
        <f>IF(D5991="","",IFERROR(D5991*E5991/12,0))</f>
        <v/>
      </c>
      <c r="G5991" s="50">
        <f>IF(D5991="","",MIN(IFERROR(VLOOKUP(B5991,'Debt Inputs'!$A$6:$M$105,7,FALSE),0),D5991+F5991))</f>
        <v/>
      </c>
      <c r="H5991" s="50">
        <f>IF(D5991="","",IF(L5991=1,MAX(0,'Debt Inputs'!$B$2-SUM($G$5906:$G$6005)),0))</f>
        <v/>
      </c>
      <c r="I5991" s="50">
        <f>IF(D5991="","",MIN(D5991+F5991,G5991+H5991))</f>
        <v/>
      </c>
      <c r="J5991" s="50">
        <f>IF(D5991="","",MIN(D5991,MAX(0,I5991-F5991)))</f>
        <v/>
      </c>
      <c r="K5991" s="50">
        <f>IF(D5991="","",MAX(0,D5991+F5991-I5991))</f>
        <v/>
      </c>
      <c r="L5991" s="23">
        <f>IF(D5991="","",IF(D5991&lt;=0,"",1+COUNTIFS($D$5906:$D$6005,"&gt;0",$E$5906:$E$6005,"&gt;"&amp;E5991)))</f>
        <v/>
      </c>
      <c r="M5991" s="23">
        <f>IF(D5991="","",IF(AND(K5991&gt;0,L5991=1),"Yes","No"))</f>
        <v/>
      </c>
      <c r="N5991" s="50">
        <f>IF(D5991="","",N5891+F5991)</f>
        <v/>
      </c>
      <c r="O5991" s="49">
        <f>IF(D5991="","",IF(AND(K5991=0,K5891&gt;0),C5991,""))</f>
        <v/>
      </c>
    </row>
    <row r="5992">
      <c r="A5992" s="47">
        <f>IF(B5992="","",DATE(YEAR('Debt Inputs'!$E$2),MONTH('Debt Inputs'!$E$2)+59,1))</f>
        <v/>
      </c>
      <c r="B5992" s="18">
        <f>IF('Debt Inputs'!A92="","",'Debt Inputs'!A92)</f>
        <v/>
      </c>
      <c r="C5992" s="19">
        <f>IF(B5992="","",IFERROR(VLOOKUP(B5992,'Debt Inputs'!$A$6:$M$105,2,FALSE),""))</f>
        <v/>
      </c>
      <c r="D5992" s="48">
        <f>IF(B5992="","",K5892)</f>
        <v/>
      </c>
      <c r="E5992" s="21">
        <f>IF(B5992="","",IFERROR(VLOOKUP(B5992,'Debt Inputs'!$A$6:$M$105,5,FALSE),0))</f>
        <v/>
      </c>
      <c r="F5992" s="48">
        <f>IF(D5992="","",IFERROR(D5992*E5992/12,0))</f>
        <v/>
      </c>
      <c r="G5992" s="48">
        <f>IF(D5992="","",MIN(IFERROR(VLOOKUP(B5992,'Debt Inputs'!$A$6:$M$105,7,FALSE),0),D5992+F5992))</f>
        <v/>
      </c>
      <c r="H5992" s="48">
        <f>IF(D5992="","",IF(L5992=1,MAX(0,'Debt Inputs'!$B$2-SUM($G$5906:$G$6005)),0))</f>
        <v/>
      </c>
      <c r="I5992" s="48">
        <f>IF(D5992="","",MIN(D5992+F5992,G5992+H5992))</f>
        <v/>
      </c>
      <c r="J5992" s="48">
        <f>IF(D5992="","",MIN(D5992,MAX(0,I5992-F5992)))</f>
        <v/>
      </c>
      <c r="K5992" s="48">
        <f>IF(D5992="","",MAX(0,D5992+F5992-I5992))</f>
        <v/>
      </c>
      <c r="L5992" s="18">
        <f>IF(D5992="","",IF(D5992&lt;=0,"",1+COUNTIFS($D$5906:$D$6005,"&gt;0",$E$5906:$E$6005,"&gt;"&amp;E5992)))</f>
        <v/>
      </c>
      <c r="M5992" s="18">
        <f>IF(D5992="","",IF(AND(K5992&gt;0,L5992=1),"Yes","No"))</f>
        <v/>
      </c>
      <c r="N5992" s="48">
        <f>IF(D5992="","",N5892+F5992)</f>
        <v/>
      </c>
      <c r="O5992" s="47">
        <f>IF(D5992="","",IF(AND(K5992=0,K5892&gt;0),C5992,""))</f>
        <v/>
      </c>
    </row>
    <row r="5993">
      <c r="A5993" s="49">
        <f>IF(B5993="","",DATE(YEAR('Debt Inputs'!$E$2),MONTH('Debt Inputs'!$E$2)+59,1))</f>
        <v/>
      </c>
      <c r="B5993" s="23">
        <f>IF('Debt Inputs'!A93="","",'Debt Inputs'!A93)</f>
        <v/>
      </c>
      <c r="C5993" s="24">
        <f>IF(B5993="","",IFERROR(VLOOKUP(B5993,'Debt Inputs'!$A$6:$M$105,2,FALSE),""))</f>
        <v/>
      </c>
      <c r="D5993" s="50">
        <f>IF(B5993="","",K5893)</f>
        <v/>
      </c>
      <c r="E5993" s="26">
        <f>IF(B5993="","",IFERROR(VLOOKUP(B5993,'Debt Inputs'!$A$6:$M$105,5,FALSE),0))</f>
        <v/>
      </c>
      <c r="F5993" s="50">
        <f>IF(D5993="","",IFERROR(D5993*E5993/12,0))</f>
        <v/>
      </c>
      <c r="G5993" s="50">
        <f>IF(D5993="","",MIN(IFERROR(VLOOKUP(B5993,'Debt Inputs'!$A$6:$M$105,7,FALSE),0),D5993+F5993))</f>
        <v/>
      </c>
      <c r="H5993" s="50">
        <f>IF(D5993="","",IF(L5993=1,MAX(0,'Debt Inputs'!$B$2-SUM($G$5906:$G$6005)),0))</f>
        <v/>
      </c>
      <c r="I5993" s="50">
        <f>IF(D5993="","",MIN(D5993+F5993,G5993+H5993))</f>
        <v/>
      </c>
      <c r="J5993" s="50">
        <f>IF(D5993="","",MIN(D5993,MAX(0,I5993-F5993)))</f>
        <v/>
      </c>
      <c r="K5993" s="50">
        <f>IF(D5993="","",MAX(0,D5993+F5993-I5993))</f>
        <v/>
      </c>
      <c r="L5993" s="23">
        <f>IF(D5993="","",IF(D5993&lt;=0,"",1+COUNTIFS($D$5906:$D$6005,"&gt;0",$E$5906:$E$6005,"&gt;"&amp;E5993)))</f>
        <v/>
      </c>
      <c r="M5993" s="23">
        <f>IF(D5993="","",IF(AND(K5993&gt;0,L5993=1),"Yes","No"))</f>
        <v/>
      </c>
      <c r="N5993" s="50">
        <f>IF(D5993="","",N5893+F5993)</f>
        <v/>
      </c>
      <c r="O5993" s="49">
        <f>IF(D5993="","",IF(AND(K5993=0,K5893&gt;0),C5993,""))</f>
        <v/>
      </c>
    </row>
    <row r="5994">
      <c r="A5994" s="47">
        <f>IF(B5994="","",DATE(YEAR('Debt Inputs'!$E$2),MONTH('Debt Inputs'!$E$2)+59,1))</f>
        <v/>
      </c>
      <c r="B5994" s="18">
        <f>IF('Debt Inputs'!A94="","",'Debt Inputs'!A94)</f>
        <v/>
      </c>
      <c r="C5994" s="19">
        <f>IF(B5994="","",IFERROR(VLOOKUP(B5994,'Debt Inputs'!$A$6:$M$105,2,FALSE),""))</f>
        <v/>
      </c>
      <c r="D5994" s="48">
        <f>IF(B5994="","",K5894)</f>
        <v/>
      </c>
      <c r="E5994" s="21">
        <f>IF(B5994="","",IFERROR(VLOOKUP(B5994,'Debt Inputs'!$A$6:$M$105,5,FALSE),0))</f>
        <v/>
      </c>
      <c r="F5994" s="48">
        <f>IF(D5994="","",IFERROR(D5994*E5994/12,0))</f>
        <v/>
      </c>
      <c r="G5994" s="48">
        <f>IF(D5994="","",MIN(IFERROR(VLOOKUP(B5994,'Debt Inputs'!$A$6:$M$105,7,FALSE),0),D5994+F5994))</f>
        <v/>
      </c>
      <c r="H5994" s="48">
        <f>IF(D5994="","",IF(L5994=1,MAX(0,'Debt Inputs'!$B$2-SUM($G$5906:$G$6005)),0))</f>
        <v/>
      </c>
      <c r="I5994" s="48">
        <f>IF(D5994="","",MIN(D5994+F5994,G5994+H5994))</f>
        <v/>
      </c>
      <c r="J5994" s="48">
        <f>IF(D5994="","",MIN(D5994,MAX(0,I5994-F5994)))</f>
        <v/>
      </c>
      <c r="K5994" s="48">
        <f>IF(D5994="","",MAX(0,D5994+F5994-I5994))</f>
        <v/>
      </c>
      <c r="L5994" s="18">
        <f>IF(D5994="","",IF(D5994&lt;=0,"",1+COUNTIFS($D$5906:$D$6005,"&gt;0",$E$5906:$E$6005,"&gt;"&amp;E5994)))</f>
        <v/>
      </c>
      <c r="M5994" s="18">
        <f>IF(D5994="","",IF(AND(K5994&gt;0,L5994=1),"Yes","No"))</f>
        <v/>
      </c>
      <c r="N5994" s="48">
        <f>IF(D5994="","",N5894+F5994)</f>
        <v/>
      </c>
      <c r="O5994" s="47">
        <f>IF(D5994="","",IF(AND(K5994=0,K5894&gt;0),C5994,""))</f>
        <v/>
      </c>
    </row>
    <row r="5995">
      <c r="A5995" s="49">
        <f>IF(B5995="","",DATE(YEAR('Debt Inputs'!$E$2),MONTH('Debt Inputs'!$E$2)+59,1))</f>
        <v/>
      </c>
      <c r="B5995" s="23">
        <f>IF('Debt Inputs'!A95="","",'Debt Inputs'!A95)</f>
        <v/>
      </c>
      <c r="C5995" s="24">
        <f>IF(B5995="","",IFERROR(VLOOKUP(B5995,'Debt Inputs'!$A$6:$M$105,2,FALSE),""))</f>
        <v/>
      </c>
      <c r="D5995" s="50">
        <f>IF(B5995="","",K5895)</f>
        <v/>
      </c>
      <c r="E5995" s="26">
        <f>IF(B5995="","",IFERROR(VLOOKUP(B5995,'Debt Inputs'!$A$6:$M$105,5,FALSE),0))</f>
        <v/>
      </c>
      <c r="F5995" s="50">
        <f>IF(D5995="","",IFERROR(D5995*E5995/12,0))</f>
        <v/>
      </c>
      <c r="G5995" s="50">
        <f>IF(D5995="","",MIN(IFERROR(VLOOKUP(B5995,'Debt Inputs'!$A$6:$M$105,7,FALSE),0),D5995+F5995))</f>
        <v/>
      </c>
      <c r="H5995" s="50">
        <f>IF(D5995="","",IF(L5995=1,MAX(0,'Debt Inputs'!$B$2-SUM($G$5906:$G$6005)),0))</f>
        <v/>
      </c>
      <c r="I5995" s="50">
        <f>IF(D5995="","",MIN(D5995+F5995,G5995+H5995))</f>
        <v/>
      </c>
      <c r="J5995" s="50">
        <f>IF(D5995="","",MIN(D5995,MAX(0,I5995-F5995)))</f>
        <v/>
      </c>
      <c r="K5995" s="50">
        <f>IF(D5995="","",MAX(0,D5995+F5995-I5995))</f>
        <v/>
      </c>
      <c r="L5995" s="23">
        <f>IF(D5995="","",IF(D5995&lt;=0,"",1+COUNTIFS($D$5906:$D$6005,"&gt;0",$E$5906:$E$6005,"&gt;"&amp;E5995)))</f>
        <v/>
      </c>
      <c r="M5995" s="23">
        <f>IF(D5995="","",IF(AND(K5995&gt;0,L5995=1),"Yes","No"))</f>
        <v/>
      </c>
      <c r="N5995" s="50">
        <f>IF(D5995="","",N5895+F5995)</f>
        <v/>
      </c>
      <c r="O5995" s="49">
        <f>IF(D5995="","",IF(AND(K5995=0,K5895&gt;0),C5995,""))</f>
        <v/>
      </c>
    </row>
    <row r="5996">
      <c r="A5996" s="47">
        <f>IF(B5996="","",DATE(YEAR('Debt Inputs'!$E$2),MONTH('Debt Inputs'!$E$2)+59,1))</f>
        <v/>
      </c>
      <c r="B5996" s="18">
        <f>IF('Debt Inputs'!A96="","",'Debt Inputs'!A96)</f>
        <v/>
      </c>
      <c r="C5996" s="19">
        <f>IF(B5996="","",IFERROR(VLOOKUP(B5996,'Debt Inputs'!$A$6:$M$105,2,FALSE),""))</f>
        <v/>
      </c>
      <c r="D5996" s="48">
        <f>IF(B5996="","",K5896)</f>
        <v/>
      </c>
      <c r="E5996" s="21">
        <f>IF(B5996="","",IFERROR(VLOOKUP(B5996,'Debt Inputs'!$A$6:$M$105,5,FALSE),0))</f>
        <v/>
      </c>
      <c r="F5996" s="48">
        <f>IF(D5996="","",IFERROR(D5996*E5996/12,0))</f>
        <v/>
      </c>
      <c r="G5996" s="48">
        <f>IF(D5996="","",MIN(IFERROR(VLOOKUP(B5996,'Debt Inputs'!$A$6:$M$105,7,FALSE),0),D5996+F5996))</f>
        <v/>
      </c>
      <c r="H5996" s="48">
        <f>IF(D5996="","",IF(L5996=1,MAX(0,'Debt Inputs'!$B$2-SUM($G$5906:$G$6005)),0))</f>
        <v/>
      </c>
      <c r="I5996" s="48">
        <f>IF(D5996="","",MIN(D5996+F5996,G5996+H5996))</f>
        <v/>
      </c>
      <c r="J5996" s="48">
        <f>IF(D5996="","",MIN(D5996,MAX(0,I5996-F5996)))</f>
        <v/>
      </c>
      <c r="K5996" s="48">
        <f>IF(D5996="","",MAX(0,D5996+F5996-I5996))</f>
        <v/>
      </c>
      <c r="L5996" s="18">
        <f>IF(D5996="","",IF(D5996&lt;=0,"",1+COUNTIFS($D$5906:$D$6005,"&gt;0",$E$5906:$E$6005,"&gt;"&amp;E5996)))</f>
        <v/>
      </c>
      <c r="M5996" s="18">
        <f>IF(D5996="","",IF(AND(K5996&gt;0,L5996=1),"Yes","No"))</f>
        <v/>
      </c>
      <c r="N5996" s="48">
        <f>IF(D5996="","",N5896+F5996)</f>
        <v/>
      </c>
      <c r="O5996" s="47">
        <f>IF(D5996="","",IF(AND(K5996=0,K5896&gt;0),C5996,""))</f>
        <v/>
      </c>
    </row>
    <row r="5997">
      <c r="A5997" s="49">
        <f>IF(B5997="","",DATE(YEAR('Debt Inputs'!$E$2),MONTH('Debt Inputs'!$E$2)+59,1))</f>
        <v/>
      </c>
      <c r="B5997" s="23">
        <f>IF('Debt Inputs'!A97="","",'Debt Inputs'!A97)</f>
        <v/>
      </c>
      <c r="C5997" s="24">
        <f>IF(B5997="","",IFERROR(VLOOKUP(B5997,'Debt Inputs'!$A$6:$M$105,2,FALSE),""))</f>
        <v/>
      </c>
      <c r="D5997" s="50">
        <f>IF(B5997="","",K5897)</f>
        <v/>
      </c>
      <c r="E5997" s="26">
        <f>IF(B5997="","",IFERROR(VLOOKUP(B5997,'Debt Inputs'!$A$6:$M$105,5,FALSE),0))</f>
        <v/>
      </c>
      <c r="F5997" s="50">
        <f>IF(D5997="","",IFERROR(D5997*E5997/12,0))</f>
        <v/>
      </c>
      <c r="G5997" s="50">
        <f>IF(D5997="","",MIN(IFERROR(VLOOKUP(B5997,'Debt Inputs'!$A$6:$M$105,7,FALSE),0),D5997+F5997))</f>
        <v/>
      </c>
      <c r="H5997" s="50">
        <f>IF(D5997="","",IF(L5997=1,MAX(0,'Debt Inputs'!$B$2-SUM($G$5906:$G$6005)),0))</f>
        <v/>
      </c>
      <c r="I5997" s="50">
        <f>IF(D5997="","",MIN(D5997+F5997,G5997+H5997))</f>
        <v/>
      </c>
      <c r="J5997" s="50">
        <f>IF(D5997="","",MIN(D5997,MAX(0,I5997-F5997)))</f>
        <v/>
      </c>
      <c r="K5997" s="50">
        <f>IF(D5997="","",MAX(0,D5997+F5997-I5997))</f>
        <v/>
      </c>
      <c r="L5997" s="23">
        <f>IF(D5997="","",IF(D5997&lt;=0,"",1+COUNTIFS($D$5906:$D$6005,"&gt;0",$E$5906:$E$6005,"&gt;"&amp;E5997)))</f>
        <v/>
      </c>
      <c r="M5997" s="23">
        <f>IF(D5997="","",IF(AND(K5997&gt;0,L5997=1),"Yes","No"))</f>
        <v/>
      </c>
      <c r="N5997" s="50">
        <f>IF(D5997="","",N5897+F5997)</f>
        <v/>
      </c>
      <c r="O5997" s="49">
        <f>IF(D5997="","",IF(AND(K5997=0,K5897&gt;0),C5997,""))</f>
        <v/>
      </c>
    </row>
    <row r="5998">
      <c r="A5998" s="47">
        <f>IF(B5998="","",DATE(YEAR('Debt Inputs'!$E$2),MONTH('Debt Inputs'!$E$2)+59,1))</f>
        <v/>
      </c>
      <c r="B5998" s="18">
        <f>IF('Debt Inputs'!A98="","",'Debt Inputs'!A98)</f>
        <v/>
      </c>
      <c r="C5998" s="19">
        <f>IF(B5998="","",IFERROR(VLOOKUP(B5998,'Debt Inputs'!$A$6:$M$105,2,FALSE),""))</f>
        <v/>
      </c>
      <c r="D5998" s="48">
        <f>IF(B5998="","",K5898)</f>
        <v/>
      </c>
      <c r="E5998" s="21">
        <f>IF(B5998="","",IFERROR(VLOOKUP(B5998,'Debt Inputs'!$A$6:$M$105,5,FALSE),0))</f>
        <v/>
      </c>
      <c r="F5998" s="48">
        <f>IF(D5998="","",IFERROR(D5998*E5998/12,0))</f>
        <v/>
      </c>
      <c r="G5998" s="48">
        <f>IF(D5998="","",MIN(IFERROR(VLOOKUP(B5998,'Debt Inputs'!$A$6:$M$105,7,FALSE),0),D5998+F5998))</f>
        <v/>
      </c>
      <c r="H5998" s="48">
        <f>IF(D5998="","",IF(L5998=1,MAX(0,'Debt Inputs'!$B$2-SUM($G$5906:$G$6005)),0))</f>
        <v/>
      </c>
      <c r="I5998" s="48">
        <f>IF(D5998="","",MIN(D5998+F5998,G5998+H5998))</f>
        <v/>
      </c>
      <c r="J5998" s="48">
        <f>IF(D5998="","",MIN(D5998,MAX(0,I5998-F5998)))</f>
        <v/>
      </c>
      <c r="K5998" s="48">
        <f>IF(D5998="","",MAX(0,D5998+F5998-I5998))</f>
        <v/>
      </c>
      <c r="L5998" s="18">
        <f>IF(D5998="","",IF(D5998&lt;=0,"",1+COUNTIFS($D$5906:$D$6005,"&gt;0",$E$5906:$E$6005,"&gt;"&amp;E5998)))</f>
        <v/>
      </c>
      <c r="M5998" s="18">
        <f>IF(D5998="","",IF(AND(K5998&gt;0,L5998=1),"Yes","No"))</f>
        <v/>
      </c>
      <c r="N5998" s="48">
        <f>IF(D5998="","",N5898+F5998)</f>
        <v/>
      </c>
      <c r="O5998" s="47">
        <f>IF(D5998="","",IF(AND(K5998=0,K5898&gt;0),C5998,""))</f>
        <v/>
      </c>
    </row>
    <row r="5999">
      <c r="A5999" s="49">
        <f>IF(B5999="","",DATE(YEAR('Debt Inputs'!$E$2),MONTH('Debt Inputs'!$E$2)+59,1))</f>
        <v/>
      </c>
      <c r="B5999" s="23">
        <f>IF('Debt Inputs'!A99="","",'Debt Inputs'!A99)</f>
        <v/>
      </c>
      <c r="C5999" s="24">
        <f>IF(B5999="","",IFERROR(VLOOKUP(B5999,'Debt Inputs'!$A$6:$M$105,2,FALSE),""))</f>
        <v/>
      </c>
      <c r="D5999" s="50">
        <f>IF(B5999="","",K5899)</f>
        <v/>
      </c>
      <c r="E5999" s="26">
        <f>IF(B5999="","",IFERROR(VLOOKUP(B5999,'Debt Inputs'!$A$6:$M$105,5,FALSE),0))</f>
        <v/>
      </c>
      <c r="F5999" s="50">
        <f>IF(D5999="","",IFERROR(D5999*E5999/12,0))</f>
        <v/>
      </c>
      <c r="G5999" s="50">
        <f>IF(D5999="","",MIN(IFERROR(VLOOKUP(B5999,'Debt Inputs'!$A$6:$M$105,7,FALSE),0),D5999+F5999))</f>
        <v/>
      </c>
      <c r="H5999" s="50">
        <f>IF(D5999="","",IF(L5999=1,MAX(0,'Debt Inputs'!$B$2-SUM($G$5906:$G$6005)),0))</f>
        <v/>
      </c>
      <c r="I5999" s="50">
        <f>IF(D5999="","",MIN(D5999+F5999,G5999+H5999))</f>
        <v/>
      </c>
      <c r="J5999" s="50">
        <f>IF(D5999="","",MIN(D5999,MAX(0,I5999-F5999)))</f>
        <v/>
      </c>
      <c r="K5999" s="50">
        <f>IF(D5999="","",MAX(0,D5999+F5999-I5999))</f>
        <v/>
      </c>
      <c r="L5999" s="23">
        <f>IF(D5999="","",IF(D5999&lt;=0,"",1+COUNTIFS($D$5906:$D$6005,"&gt;0",$E$5906:$E$6005,"&gt;"&amp;E5999)))</f>
        <v/>
      </c>
      <c r="M5999" s="23">
        <f>IF(D5999="","",IF(AND(K5999&gt;0,L5999=1),"Yes","No"))</f>
        <v/>
      </c>
      <c r="N5999" s="50">
        <f>IF(D5999="","",N5899+F5999)</f>
        <v/>
      </c>
      <c r="O5999" s="49">
        <f>IF(D5999="","",IF(AND(K5999=0,K5899&gt;0),C5999,""))</f>
        <v/>
      </c>
    </row>
    <row r="6000">
      <c r="A6000" s="47">
        <f>IF(B6000="","",DATE(YEAR('Debt Inputs'!$E$2),MONTH('Debt Inputs'!$E$2)+59,1))</f>
        <v/>
      </c>
      <c r="B6000" s="18">
        <f>IF('Debt Inputs'!A100="","",'Debt Inputs'!A100)</f>
        <v/>
      </c>
      <c r="C6000" s="19">
        <f>IF(B6000="","",IFERROR(VLOOKUP(B6000,'Debt Inputs'!$A$6:$M$105,2,FALSE),""))</f>
        <v/>
      </c>
      <c r="D6000" s="48">
        <f>IF(B6000="","",K5900)</f>
        <v/>
      </c>
      <c r="E6000" s="21">
        <f>IF(B6000="","",IFERROR(VLOOKUP(B6000,'Debt Inputs'!$A$6:$M$105,5,FALSE),0))</f>
        <v/>
      </c>
      <c r="F6000" s="48">
        <f>IF(D6000="","",IFERROR(D6000*E6000/12,0))</f>
        <v/>
      </c>
      <c r="G6000" s="48">
        <f>IF(D6000="","",MIN(IFERROR(VLOOKUP(B6000,'Debt Inputs'!$A$6:$M$105,7,FALSE),0),D6000+F6000))</f>
        <v/>
      </c>
      <c r="H6000" s="48">
        <f>IF(D6000="","",IF(L6000=1,MAX(0,'Debt Inputs'!$B$2-SUM($G$5906:$G$6005)),0))</f>
        <v/>
      </c>
      <c r="I6000" s="48">
        <f>IF(D6000="","",MIN(D6000+F6000,G6000+H6000))</f>
        <v/>
      </c>
      <c r="J6000" s="48">
        <f>IF(D6000="","",MIN(D6000,MAX(0,I6000-F6000)))</f>
        <v/>
      </c>
      <c r="K6000" s="48">
        <f>IF(D6000="","",MAX(0,D6000+F6000-I6000))</f>
        <v/>
      </c>
      <c r="L6000" s="18">
        <f>IF(D6000="","",IF(D6000&lt;=0,"",1+COUNTIFS($D$5906:$D$6005,"&gt;0",$E$5906:$E$6005,"&gt;"&amp;E6000)))</f>
        <v/>
      </c>
      <c r="M6000" s="18">
        <f>IF(D6000="","",IF(AND(K6000&gt;0,L6000=1),"Yes","No"))</f>
        <v/>
      </c>
      <c r="N6000" s="48">
        <f>IF(D6000="","",N5900+F6000)</f>
        <v/>
      </c>
      <c r="O6000" s="47">
        <f>IF(D6000="","",IF(AND(K6000=0,K5900&gt;0),C6000,""))</f>
        <v/>
      </c>
    </row>
    <row r="6001">
      <c r="A6001" s="49">
        <f>IF(B6001="","",DATE(YEAR('Debt Inputs'!$E$2),MONTH('Debt Inputs'!$E$2)+59,1))</f>
        <v/>
      </c>
      <c r="B6001" s="23">
        <f>IF('Debt Inputs'!A101="","",'Debt Inputs'!A101)</f>
        <v/>
      </c>
      <c r="C6001" s="24">
        <f>IF(B6001="","",IFERROR(VLOOKUP(B6001,'Debt Inputs'!$A$6:$M$105,2,FALSE),""))</f>
        <v/>
      </c>
      <c r="D6001" s="50">
        <f>IF(B6001="","",K5901)</f>
        <v/>
      </c>
      <c r="E6001" s="26">
        <f>IF(B6001="","",IFERROR(VLOOKUP(B6001,'Debt Inputs'!$A$6:$M$105,5,FALSE),0))</f>
        <v/>
      </c>
      <c r="F6001" s="50">
        <f>IF(D6001="","",IFERROR(D6001*E6001/12,0))</f>
        <v/>
      </c>
      <c r="G6001" s="50">
        <f>IF(D6001="","",MIN(IFERROR(VLOOKUP(B6001,'Debt Inputs'!$A$6:$M$105,7,FALSE),0),D6001+F6001))</f>
        <v/>
      </c>
      <c r="H6001" s="50">
        <f>IF(D6001="","",IF(L6001=1,MAX(0,'Debt Inputs'!$B$2-SUM($G$5906:$G$6005)),0))</f>
        <v/>
      </c>
      <c r="I6001" s="50">
        <f>IF(D6001="","",MIN(D6001+F6001,G6001+H6001))</f>
        <v/>
      </c>
      <c r="J6001" s="50">
        <f>IF(D6001="","",MIN(D6001,MAX(0,I6001-F6001)))</f>
        <v/>
      </c>
      <c r="K6001" s="50">
        <f>IF(D6001="","",MAX(0,D6001+F6001-I6001))</f>
        <v/>
      </c>
      <c r="L6001" s="23">
        <f>IF(D6001="","",IF(D6001&lt;=0,"",1+COUNTIFS($D$5906:$D$6005,"&gt;0",$E$5906:$E$6005,"&gt;"&amp;E6001)))</f>
        <v/>
      </c>
      <c r="M6001" s="23">
        <f>IF(D6001="","",IF(AND(K6001&gt;0,L6001=1),"Yes","No"))</f>
        <v/>
      </c>
      <c r="N6001" s="50">
        <f>IF(D6001="","",N5901+F6001)</f>
        <v/>
      </c>
      <c r="O6001" s="49">
        <f>IF(D6001="","",IF(AND(K6001=0,K5901&gt;0),C6001,""))</f>
        <v/>
      </c>
    </row>
    <row r="6002">
      <c r="A6002" s="47">
        <f>IF(B6002="","",DATE(YEAR('Debt Inputs'!$E$2),MONTH('Debt Inputs'!$E$2)+59,1))</f>
        <v/>
      </c>
      <c r="B6002" s="18">
        <f>IF('Debt Inputs'!A102="","",'Debt Inputs'!A102)</f>
        <v/>
      </c>
      <c r="C6002" s="19">
        <f>IF(B6002="","",IFERROR(VLOOKUP(B6002,'Debt Inputs'!$A$6:$M$105,2,FALSE),""))</f>
        <v/>
      </c>
      <c r="D6002" s="48">
        <f>IF(B6002="","",K5902)</f>
        <v/>
      </c>
      <c r="E6002" s="21">
        <f>IF(B6002="","",IFERROR(VLOOKUP(B6002,'Debt Inputs'!$A$6:$M$105,5,FALSE),0))</f>
        <v/>
      </c>
      <c r="F6002" s="48">
        <f>IF(D6002="","",IFERROR(D6002*E6002/12,0))</f>
        <v/>
      </c>
      <c r="G6002" s="48">
        <f>IF(D6002="","",MIN(IFERROR(VLOOKUP(B6002,'Debt Inputs'!$A$6:$M$105,7,FALSE),0),D6002+F6002))</f>
        <v/>
      </c>
      <c r="H6002" s="48">
        <f>IF(D6002="","",IF(L6002=1,MAX(0,'Debt Inputs'!$B$2-SUM($G$5906:$G$6005)),0))</f>
        <v/>
      </c>
      <c r="I6002" s="48">
        <f>IF(D6002="","",MIN(D6002+F6002,G6002+H6002))</f>
        <v/>
      </c>
      <c r="J6002" s="48">
        <f>IF(D6002="","",MIN(D6002,MAX(0,I6002-F6002)))</f>
        <v/>
      </c>
      <c r="K6002" s="48">
        <f>IF(D6002="","",MAX(0,D6002+F6002-I6002))</f>
        <v/>
      </c>
      <c r="L6002" s="18">
        <f>IF(D6002="","",IF(D6002&lt;=0,"",1+COUNTIFS($D$5906:$D$6005,"&gt;0",$E$5906:$E$6005,"&gt;"&amp;E6002)))</f>
        <v/>
      </c>
      <c r="M6002" s="18">
        <f>IF(D6002="","",IF(AND(K6002&gt;0,L6002=1),"Yes","No"))</f>
        <v/>
      </c>
      <c r="N6002" s="48">
        <f>IF(D6002="","",N5902+F6002)</f>
        <v/>
      </c>
      <c r="O6002" s="47">
        <f>IF(D6002="","",IF(AND(K6002=0,K5902&gt;0),C6002,""))</f>
        <v/>
      </c>
    </row>
    <row r="6003">
      <c r="A6003" s="49">
        <f>IF(B6003="","",DATE(YEAR('Debt Inputs'!$E$2),MONTH('Debt Inputs'!$E$2)+59,1))</f>
        <v/>
      </c>
      <c r="B6003" s="23">
        <f>IF('Debt Inputs'!A103="","",'Debt Inputs'!A103)</f>
        <v/>
      </c>
      <c r="C6003" s="24">
        <f>IF(B6003="","",IFERROR(VLOOKUP(B6003,'Debt Inputs'!$A$6:$M$105,2,FALSE),""))</f>
        <v/>
      </c>
      <c r="D6003" s="50">
        <f>IF(B6003="","",K5903)</f>
        <v/>
      </c>
      <c r="E6003" s="26">
        <f>IF(B6003="","",IFERROR(VLOOKUP(B6003,'Debt Inputs'!$A$6:$M$105,5,FALSE),0))</f>
        <v/>
      </c>
      <c r="F6003" s="50">
        <f>IF(D6003="","",IFERROR(D6003*E6003/12,0))</f>
        <v/>
      </c>
      <c r="G6003" s="50">
        <f>IF(D6003="","",MIN(IFERROR(VLOOKUP(B6003,'Debt Inputs'!$A$6:$M$105,7,FALSE),0),D6003+F6003))</f>
        <v/>
      </c>
      <c r="H6003" s="50">
        <f>IF(D6003="","",IF(L6003=1,MAX(0,'Debt Inputs'!$B$2-SUM($G$5906:$G$6005)),0))</f>
        <v/>
      </c>
      <c r="I6003" s="50">
        <f>IF(D6003="","",MIN(D6003+F6003,G6003+H6003))</f>
        <v/>
      </c>
      <c r="J6003" s="50">
        <f>IF(D6003="","",MIN(D6003,MAX(0,I6003-F6003)))</f>
        <v/>
      </c>
      <c r="K6003" s="50">
        <f>IF(D6003="","",MAX(0,D6003+F6003-I6003))</f>
        <v/>
      </c>
      <c r="L6003" s="23">
        <f>IF(D6003="","",IF(D6003&lt;=0,"",1+COUNTIFS($D$5906:$D$6005,"&gt;0",$E$5906:$E$6005,"&gt;"&amp;E6003)))</f>
        <v/>
      </c>
      <c r="M6003" s="23">
        <f>IF(D6003="","",IF(AND(K6003&gt;0,L6003=1),"Yes","No"))</f>
        <v/>
      </c>
      <c r="N6003" s="50">
        <f>IF(D6003="","",N5903+F6003)</f>
        <v/>
      </c>
      <c r="O6003" s="49">
        <f>IF(D6003="","",IF(AND(K6003=0,K5903&gt;0),C6003,""))</f>
        <v/>
      </c>
    </row>
    <row r="6004">
      <c r="A6004" s="47">
        <f>IF(B6004="","",DATE(YEAR('Debt Inputs'!$E$2),MONTH('Debt Inputs'!$E$2)+59,1))</f>
        <v/>
      </c>
      <c r="B6004" s="18">
        <f>IF('Debt Inputs'!A104="","",'Debt Inputs'!A104)</f>
        <v/>
      </c>
      <c r="C6004" s="19">
        <f>IF(B6004="","",IFERROR(VLOOKUP(B6004,'Debt Inputs'!$A$6:$M$105,2,FALSE),""))</f>
        <v/>
      </c>
      <c r="D6004" s="48">
        <f>IF(B6004="","",K5904)</f>
        <v/>
      </c>
      <c r="E6004" s="21">
        <f>IF(B6004="","",IFERROR(VLOOKUP(B6004,'Debt Inputs'!$A$6:$M$105,5,FALSE),0))</f>
        <v/>
      </c>
      <c r="F6004" s="48">
        <f>IF(D6004="","",IFERROR(D6004*E6004/12,0))</f>
        <v/>
      </c>
      <c r="G6004" s="48">
        <f>IF(D6004="","",MIN(IFERROR(VLOOKUP(B6004,'Debt Inputs'!$A$6:$M$105,7,FALSE),0),D6004+F6004))</f>
        <v/>
      </c>
      <c r="H6004" s="48">
        <f>IF(D6004="","",IF(L6004=1,MAX(0,'Debt Inputs'!$B$2-SUM($G$5906:$G$6005)),0))</f>
        <v/>
      </c>
      <c r="I6004" s="48">
        <f>IF(D6004="","",MIN(D6004+F6004,G6004+H6004))</f>
        <v/>
      </c>
      <c r="J6004" s="48">
        <f>IF(D6004="","",MIN(D6004,MAX(0,I6004-F6004)))</f>
        <v/>
      </c>
      <c r="K6004" s="48">
        <f>IF(D6004="","",MAX(0,D6004+F6004-I6004))</f>
        <v/>
      </c>
      <c r="L6004" s="18">
        <f>IF(D6004="","",IF(D6004&lt;=0,"",1+COUNTIFS($D$5906:$D$6005,"&gt;0",$E$5906:$E$6005,"&gt;"&amp;E6004)))</f>
        <v/>
      </c>
      <c r="M6004" s="18">
        <f>IF(D6004="","",IF(AND(K6004&gt;0,L6004=1),"Yes","No"))</f>
        <v/>
      </c>
      <c r="N6004" s="48">
        <f>IF(D6004="","",N5904+F6004)</f>
        <v/>
      </c>
      <c r="O6004" s="47">
        <f>IF(D6004="","",IF(AND(K6004=0,K5904&gt;0),C6004,""))</f>
        <v/>
      </c>
    </row>
    <row r="6005">
      <c r="A6005" s="49">
        <f>IF(B6005="","",DATE(YEAR('Debt Inputs'!$E$2),MONTH('Debt Inputs'!$E$2)+59,1))</f>
        <v/>
      </c>
      <c r="B6005" s="23">
        <f>IF('Debt Inputs'!A105="","",'Debt Inputs'!A105)</f>
        <v/>
      </c>
      <c r="C6005" s="24">
        <f>IF(B6005="","",IFERROR(VLOOKUP(B6005,'Debt Inputs'!$A$6:$M$105,2,FALSE),""))</f>
        <v/>
      </c>
      <c r="D6005" s="50">
        <f>IF(B6005="","",K5905)</f>
        <v/>
      </c>
      <c r="E6005" s="26">
        <f>IF(B6005="","",IFERROR(VLOOKUP(B6005,'Debt Inputs'!$A$6:$M$105,5,FALSE),0))</f>
        <v/>
      </c>
      <c r="F6005" s="50">
        <f>IF(D6005="","",IFERROR(D6005*E6005/12,0))</f>
        <v/>
      </c>
      <c r="G6005" s="50">
        <f>IF(D6005="","",MIN(IFERROR(VLOOKUP(B6005,'Debt Inputs'!$A$6:$M$105,7,FALSE),0),D6005+F6005))</f>
        <v/>
      </c>
      <c r="H6005" s="50">
        <f>IF(D6005="","",IF(L6005=1,MAX(0,'Debt Inputs'!$B$2-SUM($G$5906:$G$6005)),0))</f>
        <v/>
      </c>
      <c r="I6005" s="50">
        <f>IF(D6005="","",MIN(D6005+F6005,G6005+H6005))</f>
        <v/>
      </c>
      <c r="J6005" s="50">
        <f>IF(D6005="","",MIN(D6005,MAX(0,I6005-F6005)))</f>
        <v/>
      </c>
      <c r="K6005" s="50">
        <f>IF(D6005="","",MAX(0,D6005+F6005-I6005))</f>
        <v/>
      </c>
      <c r="L6005" s="23">
        <f>IF(D6005="","",IF(D6005&lt;=0,"",1+COUNTIFS($D$5906:$D$6005,"&gt;0",$E$5906:$E$6005,"&gt;"&amp;E6005)))</f>
        <v/>
      </c>
      <c r="M6005" s="23">
        <f>IF(D6005="","",IF(AND(K6005&gt;0,L6005=1),"Yes","No"))</f>
        <v/>
      </c>
      <c r="N6005" s="50">
        <f>IF(D6005="","",N5905+F6005)</f>
        <v/>
      </c>
      <c r="O6005" s="49">
        <f>IF(D6005="","",IF(AND(K6005=0,K5905&gt;0),C6005,""))</f>
        <v/>
      </c>
    </row>
  </sheetData>
  <autoFilter ref="A5:O6005"/>
  <mergeCells count="1">
    <mergeCell ref="A1:O1"/>
  </mergeCells>
  <conditionalFormatting sqref="K6:K6005">
    <cfRule type="expression" priority="1" dxfId="0">
      <formula>AND($D6&lt;&gt;"",$K6=0)</formula>
    </cfRule>
  </conditionalFormatting>
  <conditionalFormatting sqref="G6:I6005">
    <cfRule type="expression" priority="2" dxfId="1">
      <formula>AND($D6&lt;&gt;"",$I6&lt;$F6)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3" customWidth="1" min="3" max="3"/>
    <col width="12" customWidth="1" min="4" max="4"/>
    <col width="18" customWidth="1" min="5" max="5"/>
    <col width="19" customWidth="1" min="6" max="6"/>
    <col width="20" customWidth="1" min="7" max="7"/>
    <col width="14" customWidth="1" min="8" max="8"/>
    <col width="20" customWidth="1" min="9" max="9"/>
    <col width="4" customWidth="1" min="10" max="10"/>
    <col width="4" customWidth="1" min="11" max="11"/>
    <col width="18" customWidth="1" min="12" max="12"/>
    <col width="17" customWidth="1" min="13" max="13"/>
  </cols>
  <sheetData>
    <row r="1" ht="26" customHeight="1">
      <c r="A1" s="1" t="inlineStr">
        <is>
          <t>Debt Avalanche Payoff Dashboard</t>
        </is>
      </c>
    </row>
    <row r="2"/>
    <row r="3">
      <c r="A3" s="27" t="inlineStr">
        <is>
          <t>Starting Debt</t>
        </is>
      </c>
      <c r="B3" s="27" t="inlineStr">
        <is>
          <t>Monthly Debt Budget</t>
        </is>
      </c>
      <c r="C3" s="27" t="inlineStr">
        <is>
          <t>Total Minimum Payments</t>
        </is>
      </c>
      <c r="D3" s="27" t="inlineStr">
        <is>
          <t>Extra Monthly Payment</t>
        </is>
      </c>
      <c r="E3" s="27" t="inlineStr">
        <is>
          <t>Weighted Average APR</t>
        </is>
      </c>
      <c r="F3" s="27" t="inlineStr">
        <is>
          <t>Estimated Total Interest</t>
        </is>
      </c>
      <c r="G3" s="27" t="inlineStr">
        <is>
          <t>Estimated Debt-Free Date</t>
        </is>
      </c>
      <c r="H3" s="27" t="inlineStr">
        <is>
          <t>Debts Paid Off</t>
        </is>
      </c>
    </row>
    <row r="4">
      <c r="A4" s="51">
        <f>SUM('Debt Inputs'!$F$6:$F$105)</f>
        <v/>
      </c>
      <c r="B4" s="51">
        <f>'Debt Inputs'!$B$2</f>
        <v/>
      </c>
      <c r="C4" s="51">
        <f>SUM('Debt Inputs'!$G$6:$G$105)</f>
        <v/>
      </c>
      <c r="D4" s="51">
        <f>'Debt Inputs'!$B$3</f>
        <v/>
      </c>
      <c r="E4" s="29">
        <f>IFERROR(SUMPRODUCT('Debt Inputs'!$E$6:$E$105,'Debt Inputs'!$F$6:$F$105)/SUM('Debt Inputs'!$F$6:$F$105),0)</f>
        <v/>
      </c>
      <c r="F4" s="51">
        <f>SUM('Payoff Plan'!$F$6:$F$6005)</f>
        <v/>
      </c>
      <c r="G4" s="52">
        <f>IF(COUNT('Payoff Plan'!$O$6:$O$6005)=0,"",MAX('Payoff Plan'!$O$6:$O$6005))</f>
        <v/>
      </c>
      <c r="H4" s="31">
        <f>COUNTIF('Debt Inputs'!$L$6:$L$105,"Paid Off")</f>
        <v/>
      </c>
    </row>
    <row r="5"/>
    <row r="6"/>
    <row r="7">
      <c r="A7" s="32" t="inlineStr">
        <is>
          <t>Debt Balance by Avalanche Priority</t>
        </is>
      </c>
      <c r="H7" s="32" t="inlineStr">
        <is>
          <t>Monthly Remaining Balance Trend</t>
        </is>
      </c>
      <c r="L7" s="32" t="inlineStr">
        <is>
          <t>Balance Distribution by Debt Type</t>
        </is>
      </c>
    </row>
    <row r="8"/>
    <row r="9"/>
    <row r="10"/>
    <row r="11"/>
    <row r="12"/>
    <row r="13"/>
    <row r="14"/>
    <row r="15"/>
    <row r="16"/>
    <row r="17">
      <c r="A17" s="33" t="inlineStr">
        <is>
          <t>Priority / Creditor</t>
        </is>
      </c>
      <c r="B17" s="33" t="inlineStr">
        <is>
          <t>Current Balance</t>
        </is>
      </c>
      <c r="C17" s="33" t="inlineStr">
        <is>
          <t>APR</t>
        </is>
      </c>
      <c r="D17" s="33" t="inlineStr">
        <is>
          <t>Priority</t>
        </is>
      </c>
      <c r="H17" s="33" t="inlineStr">
        <is>
          <t>Month</t>
        </is>
      </c>
      <c r="I17" s="33" t="inlineStr">
        <is>
          <t>Total Ending Balance</t>
        </is>
      </c>
      <c r="L17" s="33" t="inlineStr">
        <is>
          <t>Debt Type</t>
        </is>
      </c>
      <c r="M17" s="33" t="inlineStr">
        <is>
          <t>Balance</t>
        </is>
      </c>
    </row>
    <row r="18">
      <c r="A18" s="19">
        <f>IF('Debt Inputs'!B6="","",'Debt Inputs'!J6&amp;" - "&amp;'Debt Inputs'!B6)</f>
        <v/>
      </c>
      <c r="B18" s="48">
        <f>IF('Debt Inputs'!F6="","",'Debt Inputs'!F6)</f>
        <v/>
      </c>
      <c r="C18" s="34">
        <f>IF('Debt Inputs'!E6="","",'Debt Inputs'!E6)</f>
        <v/>
      </c>
      <c r="D18" s="35">
        <f>IF('Debt Inputs'!J6="","",'Debt Inputs'!J6)</f>
        <v/>
      </c>
      <c r="H18" s="47">
        <f>IF(COUNT('Payoff Plan'!$A$6:$A$105)=0,"",'Payoff Plan'!$A$6)</f>
        <v/>
      </c>
      <c r="I18" s="48">
        <f>SUM('Payoff Plan'!$K$6:$K$105)</f>
        <v/>
      </c>
      <c r="L18" s="19" t="inlineStr">
        <is>
          <t>Credit Card</t>
        </is>
      </c>
      <c r="M18" s="48">
        <f>SUMIF('Debt Inputs'!$C$6:$C$105,L18,'Debt Inputs'!$F$6:$F$105)</f>
        <v/>
      </c>
    </row>
    <row r="19">
      <c r="A19" s="24">
        <f>IF('Debt Inputs'!B7="","",'Debt Inputs'!J7&amp;" - "&amp;'Debt Inputs'!B7)</f>
        <v/>
      </c>
      <c r="B19" s="50">
        <f>IF('Debt Inputs'!F7="","",'Debt Inputs'!F7)</f>
        <v/>
      </c>
      <c r="C19" s="36">
        <f>IF('Debt Inputs'!E7="","",'Debt Inputs'!E7)</f>
        <v/>
      </c>
      <c r="D19" s="37">
        <f>IF('Debt Inputs'!J7="","",'Debt Inputs'!J7)</f>
        <v/>
      </c>
      <c r="H19" s="49">
        <f>IF(COUNT('Payoff Plan'!$A$106:$A$205)=0,"",'Payoff Plan'!$A$106)</f>
        <v/>
      </c>
      <c r="I19" s="50">
        <f>SUM('Payoff Plan'!$K$106:$K$205)</f>
        <v/>
      </c>
      <c r="L19" s="24" t="inlineStr">
        <is>
          <t>Personal Loan</t>
        </is>
      </c>
      <c r="M19" s="50">
        <f>SUMIF('Debt Inputs'!$C$6:$C$105,L19,'Debt Inputs'!$F$6:$F$105)</f>
        <v/>
      </c>
    </row>
    <row r="20">
      <c r="A20" s="19">
        <f>IF('Debt Inputs'!B8="","",'Debt Inputs'!J8&amp;" - "&amp;'Debt Inputs'!B8)</f>
        <v/>
      </c>
      <c r="B20" s="48">
        <f>IF('Debt Inputs'!F8="","",'Debt Inputs'!F8)</f>
        <v/>
      </c>
      <c r="C20" s="34">
        <f>IF('Debt Inputs'!E8="","",'Debt Inputs'!E8)</f>
        <v/>
      </c>
      <c r="D20" s="35">
        <f>IF('Debt Inputs'!J8="","",'Debt Inputs'!J8)</f>
        <v/>
      </c>
      <c r="H20" s="47">
        <f>IF(COUNT('Payoff Plan'!$A$206:$A$305)=0,"",'Payoff Plan'!$A$206)</f>
        <v/>
      </c>
      <c r="I20" s="48">
        <f>SUM('Payoff Plan'!$K$206:$K$305)</f>
        <v/>
      </c>
      <c r="L20" s="19" t="inlineStr">
        <is>
          <t>Auto Loan</t>
        </is>
      </c>
      <c r="M20" s="48">
        <f>SUMIF('Debt Inputs'!$C$6:$C$105,L20,'Debt Inputs'!$F$6:$F$105)</f>
        <v/>
      </c>
    </row>
    <row r="21">
      <c r="A21" s="24">
        <f>IF('Debt Inputs'!B9="","",'Debt Inputs'!J9&amp;" - "&amp;'Debt Inputs'!B9)</f>
        <v/>
      </c>
      <c r="B21" s="50">
        <f>IF('Debt Inputs'!F9="","",'Debt Inputs'!F9)</f>
        <v/>
      </c>
      <c r="C21" s="36">
        <f>IF('Debt Inputs'!E9="","",'Debt Inputs'!E9)</f>
        <v/>
      </c>
      <c r="D21" s="37">
        <f>IF('Debt Inputs'!J9="","",'Debt Inputs'!J9)</f>
        <v/>
      </c>
      <c r="H21" s="49">
        <f>IF(COUNT('Payoff Plan'!$A$306:$A$405)=0,"",'Payoff Plan'!$A$306)</f>
        <v/>
      </c>
      <c r="I21" s="50">
        <f>SUM('Payoff Plan'!$K$306:$K$405)</f>
        <v/>
      </c>
      <c r="L21" s="24" t="inlineStr">
        <is>
          <t>Student Loan</t>
        </is>
      </c>
      <c r="M21" s="50">
        <f>SUMIF('Debt Inputs'!$C$6:$C$105,L21,'Debt Inputs'!$F$6:$F$105)</f>
        <v/>
      </c>
    </row>
    <row r="22">
      <c r="A22" s="19">
        <f>IF('Debt Inputs'!B10="","",'Debt Inputs'!J10&amp;" - "&amp;'Debt Inputs'!B10)</f>
        <v/>
      </c>
      <c r="B22" s="48">
        <f>IF('Debt Inputs'!F10="","",'Debt Inputs'!F10)</f>
        <v/>
      </c>
      <c r="C22" s="34">
        <f>IF('Debt Inputs'!E10="","",'Debt Inputs'!E10)</f>
        <v/>
      </c>
      <c r="D22" s="35">
        <f>IF('Debt Inputs'!J10="","",'Debt Inputs'!J10)</f>
        <v/>
      </c>
      <c r="H22" s="47">
        <f>IF(COUNT('Payoff Plan'!$A$406:$A$505)=0,"",'Payoff Plan'!$A$406)</f>
        <v/>
      </c>
      <c r="I22" s="48">
        <f>SUM('Payoff Plan'!$K$406:$K$505)</f>
        <v/>
      </c>
      <c r="L22" s="19" t="inlineStr">
        <is>
          <t>Medical Debt</t>
        </is>
      </c>
      <c r="M22" s="48">
        <f>SUMIF('Debt Inputs'!$C$6:$C$105,L22,'Debt Inputs'!$F$6:$F$105)</f>
        <v/>
      </c>
    </row>
    <row r="23">
      <c r="A23" s="24">
        <f>IF('Debt Inputs'!B11="","",'Debt Inputs'!J11&amp;" - "&amp;'Debt Inputs'!B11)</f>
        <v/>
      </c>
      <c r="B23" s="50">
        <f>IF('Debt Inputs'!F11="","",'Debt Inputs'!F11)</f>
        <v/>
      </c>
      <c r="C23" s="36">
        <f>IF('Debt Inputs'!E11="","",'Debt Inputs'!E11)</f>
        <v/>
      </c>
      <c r="D23" s="37">
        <f>IF('Debt Inputs'!J11="","",'Debt Inputs'!J11)</f>
        <v/>
      </c>
      <c r="H23" s="49">
        <f>IF(COUNT('Payoff Plan'!$A$506:$A$605)=0,"",'Payoff Plan'!$A$506)</f>
        <v/>
      </c>
      <c r="I23" s="50">
        <f>SUM('Payoff Plan'!$K$506:$K$605)</f>
        <v/>
      </c>
      <c r="L23" s="24" t="inlineStr">
        <is>
          <t>Other</t>
        </is>
      </c>
      <c r="M23" s="50">
        <f>SUMIF('Debt Inputs'!$C$6:$C$105,L23,'Debt Inputs'!$F$6:$F$105)</f>
        <v/>
      </c>
    </row>
    <row r="24">
      <c r="A24" s="19">
        <f>IF('Debt Inputs'!B12="","",'Debt Inputs'!J12&amp;" - "&amp;'Debt Inputs'!B12)</f>
        <v/>
      </c>
      <c r="B24" s="48">
        <f>IF('Debt Inputs'!F12="","",'Debt Inputs'!F12)</f>
        <v/>
      </c>
      <c r="C24" s="34">
        <f>IF('Debt Inputs'!E12="","",'Debt Inputs'!E12)</f>
        <v/>
      </c>
      <c r="D24" s="35">
        <f>IF('Debt Inputs'!J12="","",'Debt Inputs'!J12)</f>
        <v/>
      </c>
      <c r="H24" s="47">
        <f>IF(COUNT('Payoff Plan'!$A$606:$A$705)=0,"",'Payoff Plan'!$A$606)</f>
        <v/>
      </c>
      <c r="I24" s="48">
        <f>SUM('Payoff Plan'!$K$606:$K$705)</f>
        <v/>
      </c>
      <c r="L24" s="19" t="inlineStr"/>
      <c r="M24" s="48">
        <f>""</f>
        <v/>
      </c>
    </row>
    <row r="25">
      <c r="A25" s="24">
        <f>IF('Debt Inputs'!B13="","",'Debt Inputs'!J13&amp;" - "&amp;'Debt Inputs'!B13)</f>
        <v/>
      </c>
      <c r="B25" s="50">
        <f>IF('Debt Inputs'!F13="","",'Debt Inputs'!F13)</f>
        <v/>
      </c>
      <c r="C25" s="36">
        <f>IF('Debt Inputs'!E13="","",'Debt Inputs'!E13)</f>
        <v/>
      </c>
      <c r="D25" s="37">
        <f>IF('Debt Inputs'!J13="","",'Debt Inputs'!J13)</f>
        <v/>
      </c>
      <c r="H25" s="49">
        <f>IF(COUNT('Payoff Plan'!$A$706:$A$805)=0,"",'Payoff Plan'!$A$706)</f>
        <v/>
      </c>
      <c r="I25" s="50">
        <f>SUM('Payoff Plan'!$K$706:$K$805)</f>
        <v/>
      </c>
      <c r="L25" s="24" t="inlineStr"/>
      <c r="M25" s="50">
        <f>""</f>
        <v/>
      </c>
    </row>
    <row r="26">
      <c r="A26" s="19">
        <f>IF('Debt Inputs'!B14="","",'Debt Inputs'!J14&amp;" - "&amp;'Debt Inputs'!B14)</f>
        <v/>
      </c>
      <c r="B26" s="48">
        <f>IF('Debt Inputs'!F14="","",'Debt Inputs'!F14)</f>
        <v/>
      </c>
      <c r="C26" s="34">
        <f>IF('Debt Inputs'!E14="","",'Debt Inputs'!E14)</f>
        <v/>
      </c>
      <c r="D26" s="35">
        <f>IF('Debt Inputs'!J14="","",'Debt Inputs'!J14)</f>
        <v/>
      </c>
      <c r="H26" s="47">
        <f>IF(COUNT('Payoff Plan'!$A$806:$A$905)=0,"",'Payoff Plan'!$A$806)</f>
        <v/>
      </c>
      <c r="I26" s="48">
        <f>SUM('Payoff Plan'!$K$806:$K$905)</f>
        <v/>
      </c>
      <c r="L26" s="19" t="inlineStr"/>
      <c r="M26" s="48">
        <f>""</f>
        <v/>
      </c>
    </row>
    <row r="27">
      <c r="A27" s="24">
        <f>IF('Debt Inputs'!B15="","",'Debt Inputs'!J15&amp;" - "&amp;'Debt Inputs'!B15)</f>
        <v/>
      </c>
      <c r="B27" s="50">
        <f>IF('Debt Inputs'!F15="","",'Debt Inputs'!F15)</f>
        <v/>
      </c>
      <c r="C27" s="36">
        <f>IF('Debt Inputs'!E15="","",'Debt Inputs'!E15)</f>
        <v/>
      </c>
      <c r="D27" s="37">
        <f>IF('Debt Inputs'!J15="","",'Debt Inputs'!J15)</f>
        <v/>
      </c>
      <c r="H27" s="49">
        <f>IF(COUNT('Payoff Plan'!$A$906:$A$1005)=0,"",'Payoff Plan'!$A$906)</f>
        <v/>
      </c>
      <c r="I27" s="50">
        <f>SUM('Payoff Plan'!$K$906:$K$1005)</f>
        <v/>
      </c>
      <c r="L27" s="24" t="inlineStr"/>
      <c r="M27" s="50">
        <f>""</f>
        <v/>
      </c>
    </row>
    <row r="28">
      <c r="A28" s="19">
        <f>IF('Debt Inputs'!B16="","",'Debt Inputs'!J16&amp;" - "&amp;'Debt Inputs'!B16)</f>
        <v/>
      </c>
      <c r="B28" s="48">
        <f>IF('Debt Inputs'!F16="","",'Debt Inputs'!F16)</f>
        <v/>
      </c>
      <c r="C28" s="34">
        <f>IF('Debt Inputs'!E16="","",'Debt Inputs'!E16)</f>
        <v/>
      </c>
      <c r="D28" s="35">
        <f>IF('Debt Inputs'!J16="","",'Debt Inputs'!J16)</f>
        <v/>
      </c>
      <c r="H28" s="47">
        <f>IF(COUNT('Payoff Plan'!$A$1006:$A$1105)=0,"",'Payoff Plan'!$A$1006)</f>
        <v/>
      </c>
      <c r="I28" s="48">
        <f>SUM('Payoff Plan'!$K$1006:$K$1105)</f>
        <v/>
      </c>
      <c r="L28" s="19" t="inlineStr"/>
      <c r="M28" s="48">
        <f>""</f>
        <v/>
      </c>
    </row>
    <row r="29">
      <c r="A29" s="24">
        <f>IF('Debt Inputs'!B17="","",'Debt Inputs'!J17&amp;" - "&amp;'Debt Inputs'!B17)</f>
        <v/>
      </c>
      <c r="B29" s="50">
        <f>IF('Debt Inputs'!F17="","",'Debt Inputs'!F17)</f>
        <v/>
      </c>
      <c r="C29" s="36">
        <f>IF('Debt Inputs'!E17="","",'Debt Inputs'!E17)</f>
        <v/>
      </c>
      <c r="D29" s="37">
        <f>IF('Debt Inputs'!J17="","",'Debt Inputs'!J17)</f>
        <v/>
      </c>
      <c r="H29" s="49">
        <f>IF(COUNT('Payoff Plan'!$A$1106:$A$1205)=0,"",'Payoff Plan'!$A$1106)</f>
        <v/>
      </c>
      <c r="I29" s="50">
        <f>SUM('Payoff Plan'!$K$1106:$K$1205)</f>
        <v/>
      </c>
      <c r="L29" s="24" t="inlineStr"/>
      <c r="M29" s="50">
        <f>""</f>
        <v/>
      </c>
    </row>
    <row r="30">
      <c r="A30" s="19">
        <f>IF('Debt Inputs'!B18="","",'Debt Inputs'!J18&amp;" - "&amp;'Debt Inputs'!B18)</f>
        <v/>
      </c>
      <c r="B30" s="48">
        <f>IF('Debt Inputs'!F18="","",'Debt Inputs'!F18)</f>
        <v/>
      </c>
      <c r="C30" s="34">
        <f>IF('Debt Inputs'!E18="","",'Debt Inputs'!E18)</f>
        <v/>
      </c>
      <c r="D30" s="35">
        <f>IF('Debt Inputs'!J18="","",'Debt Inputs'!J18)</f>
        <v/>
      </c>
      <c r="H30" s="47">
        <f>IF(COUNT('Payoff Plan'!$A$1206:$A$1305)=0,"",'Payoff Plan'!$A$1206)</f>
        <v/>
      </c>
      <c r="I30" s="48">
        <f>SUM('Payoff Plan'!$K$1206:$K$1305)</f>
        <v/>
      </c>
      <c r="L30" s="19" t="inlineStr"/>
      <c r="M30" s="48">
        <f>""</f>
        <v/>
      </c>
    </row>
    <row r="31">
      <c r="A31" s="24">
        <f>IF('Debt Inputs'!B19="","",'Debt Inputs'!J19&amp;" - "&amp;'Debt Inputs'!B19)</f>
        <v/>
      </c>
      <c r="B31" s="50">
        <f>IF('Debt Inputs'!F19="","",'Debt Inputs'!F19)</f>
        <v/>
      </c>
      <c r="C31" s="36">
        <f>IF('Debt Inputs'!E19="","",'Debt Inputs'!E19)</f>
        <v/>
      </c>
      <c r="D31" s="37">
        <f>IF('Debt Inputs'!J19="","",'Debt Inputs'!J19)</f>
        <v/>
      </c>
      <c r="H31" s="49">
        <f>IF(COUNT('Payoff Plan'!$A$1306:$A$1405)=0,"",'Payoff Plan'!$A$1306)</f>
        <v/>
      </c>
      <c r="I31" s="50">
        <f>SUM('Payoff Plan'!$K$1306:$K$1405)</f>
        <v/>
      </c>
      <c r="L31" s="24" t="inlineStr"/>
      <c r="M31" s="50">
        <f>""</f>
        <v/>
      </c>
    </row>
    <row r="32">
      <c r="A32" s="19">
        <f>IF('Debt Inputs'!B20="","",'Debt Inputs'!J20&amp;" - "&amp;'Debt Inputs'!B20)</f>
        <v/>
      </c>
      <c r="B32" s="48">
        <f>IF('Debt Inputs'!F20="","",'Debt Inputs'!F20)</f>
        <v/>
      </c>
      <c r="C32" s="34">
        <f>IF('Debt Inputs'!E20="","",'Debt Inputs'!E20)</f>
        <v/>
      </c>
      <c r="D32" s="35">
        <f>IF('Debt Inputs'!J20="","",'Debt Inputs'!J20)</f>
        <v/>
      </c>
      <c r="H32" s="47">
        <f>IF(COUNT('Payoff Plan'!$A$1406:$A$1505)=0,"",'Payoff Plan'!$A$1406)</f>
        <v/>
      </c>
      <c r="I32" s="48">
        <f>SUM('Payoff Plan'!$K$1406:$K$1505)</f>
        <v/>
      </c>
      <c r="L32" s="19" t="inlineStr"/>
      <c r="M32" s="48">
        <f>""</f>
        <v/>
      </c>
    </row>
    <row r="33">
      <c r="A33" s="24">
        <f>IF('Debt Inputs'!B21="","",'Debt Inputs'!J21&amp;" - "&amp;'Debt Inputs'!B21)</f>
        <v/>
      </c>
      <c r="B33" s="50">
        <f>IF('Debt Inputs'!F21="","",'Debt Inputs'!F21)</f>
        <v/>
      </c>
      <c r="C33" s="36">
        <f>IF('Debt Inputs'!E21="","",'Debt Inputs'!E21)</f>
        <v/>
      </c>
      <c r="D33" s="37">
        <f>IF('Debt Inputs'!J21="","",'Debt Inputs'!J21)</f>
        <v/>
      </c>
      <c r="H33" s="49">
        <f>IF(COUNT('Payoff Plan'!$A$1506:$A$1605)=0,"",'Payoff Plan'!$A$1506)</f>
        <v/>
      </c>
      <c r="I33" s="50">
        <f>SUM('Payoff Plan'!$K$1506:$K$1605)</f>
        <v/>
      </c>
      <c r="L33" s="24" t="inlineStr"/>
      <c r="M33" s="50">
        <f>""</f>
        <v/>
      </c>
    </row>
    <row r="34">
      <c r="A34" s="19">
        <f>IF('Debt Inputs'!B22="","",'Debt Inputs'!J22&amp;" - "&amp;'Debt Inputs'!B22)</f>
        <v/>
      </c>
      <c r="B34" s="48">
        <f>IF('Debt Inputs'!F22="","",'Debt Inputs'!F22)</f>
        <v/>
      </c>
      <c r="C34" s="34">
        <f>IF('Debt Inputs'!E22="","",'Debt Inputs'!E22)</f>
        <v/>
      </c>
      <c r="D34" s="35">
        <f>IF('Debt Inputs'!J22="","",'Debt Inputs'!J22)</f>
        <v/>
      </c>
      <c r="H34" s="47">
        <f>IF(COUNT('Payoff Plan'!$A$1606:$A$1705)=0,"",'Payoff Plan'!$A$1606)</f>
        <v/>
      </c>
      <c r="I34" s="48">
        <f>SUM('Payoff Plan'!$K$1606:$K$1705)</f>
        <v/>
      </c>
      <c r="L34" s="19" t="inlineStr"/>
      <c r="M34" s="48">
        <f>""</f>
        <v/>
      </c>
    </row>
    <row r="35">
      <c r="A35" s="24">
        <f>IF('Debt Inputs'!B23="","",'Debt Inputs'!J23&amp;" - "&amp;'Debt Inputs'!B23)</f>
        <v/>
      </c>
      <c r="B35" s="50">
        <f>IF('Debt Inputs'!F23="","",'Debt Inputs'!F23)</f>
        <v/>
      </c>
      <c r="C35" s="36">
        <f>IF('Debt Inputs'!E23="","",'Debt Inputs'!E23)</f>
        <v/>
      </c>
      <c r="D35" s="37">
        <f>IF('Debt Inputs'!J23="","",'Debt Inputs'!J23)</f>
        <v/>
      </c>
      <c r="H35" s="49">
        <f>IF(COUNT('Payoff Plan'!$A$1706:$A$1805)=0,"",'Payoff Plan'!$A$1706)</f>
        <v/>
      </c>
      <c r="I35" s="50">
        <f>SUM('Payoff Plan'!$K$1706:$K$1805)</f>
        <v/>
      </c>
      <c r="L35" s="24" t="inlineStr"/>
      <c r="M35" s="50">
        <f>""</f>
        <v/>
      </c>
    </row>
    <row r="36">
      <c r="A36" s="19">
        <f>IF('Debt Inputs'!B24="","",'Debt Inputs'!J24&amp;" - "&amp;'Debt Inputs'!B24)</f>
        <v/>
      </c>
      <c r="B36" s="48">
        <f>IF('Debt Inputs'!F24="","",'Debt Inputs'!F24)</f>
        <v/>
      </c>
      <c r="C36" s="34">
        <f>IF('Debt Inputs'!E24="","",'Debt Inputs'!E24)</f>
        <v/>
      </c>
      <c r="D36" s="35">
        <f>IF('Debt Inputs'!J24="","",'Debt Inputs'!J24)</f>
        <v/>
      </c>
      <c r="H36" s="47">
        <f>IF(COUNT('Payoff Plan'!$A$1806:$A$1905)=0,"",'Payoff Plan'!$A$1806)</f>
        <v/>
      </c>
      <c r="I36" s="48">
        <f>SUM('Payoff Plan'!$K$1806:$K$1905)</f>
        <v/>
      </c>
      <c r="L36" s="19" t="inlineStr"/>
      <c r="M36" s="48">
        <f>""</f>
        <v/>
      </c>
    </row>
    <row r="37">
      <c r="A37" s="24">
        <f>IF('Debt Inputs'!B25="","",'Debt Inputs'!J25&amp;" - "&amp;'Debt Inputs'!B25)</f>
        <v/>
      </c>
      <c r="B37" s="50">
        <f>IF('Debt Inputs'!F25="","",'Debt Inputs'!F25)</f>
        <v/>
      </c>
      <c r="C37" s="36">
        <f>IF('Debt Inputs'!E25="","",'Debt Inputs'!E25)</f>
        <v/>
      </c>
      <c r="D37" s="37">
        <f>IF('Debt Inputs'!J25="","",'Debt Inputs'!J25)</f>
        <v/>
      </c>
      <c r="H37" s="49">
        <f>IF(COUNT('Payoff Plan'!$A$1906:$A$2005)=0,"",'Payoff Plan'!$A$1906)</f>
        <v/>
      </c>
      <c r="I37" s="50">
        <f>SUM('Payoff Plan'!$K$1906:$K$2005)</f>
        <v/>
      </c>
      <c r="L37" s="24" t="inlineStr"/>
      <c r="M37" s="50">
        <f>""</f>
        <v/>
      </c>
    </row>
    <row r="38">
      <c r="A38" s="19">
        <f>IF('Debt Inputs'!B26="","",'Debt Inputs'!J26&amp;" - "&amp;'Debt Inputs'!B26)</f>
        <v/>
      </c>
      <c r="B38" s="48">
        <f>IF('Debt Inputs'!F26="","",'Debt Inputs'!F26)</f>
        <v/>
      </c>
      <c r="C38" s="34">
        <f>IF('Debt Inputs'!E26="","",'Debt Inputs'!E26)</f>
        <v/>
      </c>
      <c r="D38" s="35">
        <f>IF('Debt Inputs'!J26="","",'Debt Inputs'!J26)</f>
        <v/>
      </c>
      <c r="H38" s="47">
        <f>IF(COUNT('Payoff Plan'!$A$2006:$A$2105)=0,"",'Payoff Plan'!$A$2006)</f>
        <v/>
      </c>
      <c r="I38" s="48">
        <f>SUM('Payoff Plan'!$K$2006:$K$2105)</f>
        <v/>
      </c>
      <c r="L38" s="19" t="inlineStr"/>
      <c r="M38" s="48">
        <f>""</f>
        <v/>
      </c>
    </row>
    <row r="39">
      <c r="A39" s="24">
        <f>IF('Debt Inputs'!B27="","",'Debt Inputs'!J27&amp;" - "&amp;'Debt Inputs'!B27)</f>
        <v/>
      </c>
      <c r="B39" s="50">
        <f>IF('Debt Inputs'!F27="","",'Debt Inputs'!F27)</f>
        <v/>
      </c>
      <c r="C39" s="36">
        <f>IF('Debt Inputs'!E27="","",'Debt Inputs'!E27)</f>
        <v/>
      </c>
      <c r="D39" s="37">
        <f>IF('Debt Inputs'!J27="","",'Debt Inputs'!J27)</f>
        <v/>
      </c>
      <c r="H39" s="49">
        <f>IF(COUNT('Payoff Plan'!$A$2106:$A$2205)=0,"",'Payoff Plan'!$A$2106)</f>
        <v/>
      </c>
      <c r="I39" s="50">
        <f>SUM('Payoff Plan'!$K$2106:$K$2205)</f>
        <v/>
      </c>
      <c r="L39" s="24" t="inlineStr"/>
      <c r="M39" s="50">
        <f>""</f>
        <v/>
      </c>
    </row>
    <row r="40">
      <c r="A40" s="19">
        <f>IF('Debt Inputs'!B28="","",'Debt Inputs'!J28&amp;" - "&amp;'Debt Inputs'!B28)</f>
        <v/>
      </c>
      <c r="B40" s="48">
        <f>IF('Debt Inputs'!F28="","",'Debt Inputs'!F28)</f>
        <v/>
      </c>
      <c r="C40" s="34">
        <f>IF('Debt Inputs'!E28="","",'Debt Inputs'!E28)</f>
        <v/>
      </c>
      <c r="D40" s="35">
        <f>IF('Debt Inputs'!J28="","",'Debt Inputs'!J28)</f>
        <v/>
      </c>
      <c r="H40" s="47">
        <f>IF(COUNT('Payoff Plan'!$A$2206:$A$2305)=0,"",'Payoff Plan'!$A$2206)</f>
        <v/>
      </c>
      <c r="I40" s="48">
        <f>SUM('Payoff Plan'!$K$2206:$K$2305)</f>
        <v/>
      </c>
      <c r="L40" s="19" t="inlineStr"/>
      <c r="M40" s="48">
        <f>""</f>
        <v/>
      </c>
    </row>
    <row r="41">
      <c r="A41" s="24">
        <f>IF('Debt Inputs'!B29="","",'Debt Inputs'!J29&amp;" - "&amp;'Debt Inputs'!B29)</f>
        <v/>
      </c>
      <c r="B41" s="50">
        <f>IF('Debt Inputs'!F29="","",'Debt Inputs'!F29)</f>
        <v/>
      </c>
      <c r="C41" s="36">
        <f>IF('Debt Inputs'!E29="","",'Debt Inputs'!E29)</f>
        <v/>
      </c>
      <c r="D41" s="37">
        <f>IF('Debt Inputs'!J29="","",'Debt Inputs'!J29)</f>
        <v/>
      </c>
      <c r="H41" s="49">
        <f>IF(COUNT('Payoff Plan'!$A$2306:$A$2405)=0,"",'Payoff Plan'!$A$2306)</f>
        <v/>
      </c>
      <c r="I41" s="50">
        <f>SUM('Payoff Plan'!$K$2306:$K$2405)</f>
        <v/>
      </c>
      <c r="L41" s="24" t="inlineStr"/>
      <c r="M41" s="50">
        <f>""</f>
        <v/>
      </c>
    </row>
    <row r="42">
      <c r="A42" s="19">
        <f>IF('Debt Inputs'!B30="","",'Debt Inputs'!J30&amp;" - "&amp;'Debt Inputs'!B30)</f>
        <v/>
      </c>
      <c r="B42" s="48">
        <f>IF('Debt Inputs'!F30="","",'Debt Inputs'!F30)</f>
        <v/>
      </c>
      <c r="C42" s="34">
        <f>IF('Debt Inputs'!E30="","",'Debt Inputs'!E30)</f>
        <v/>
      </c>
      <c r="D42" s="35">
        <f>IF('Debt Inputs'!J30="","",'Debt Inputs'!J30)</f>
        <v/>
      </c>
      <c r="H42" s="47">
        <f>IF(COUNT('Payoff Plan'!$A$2406:$A$2505)=0,"",'Payoff Plan'!$A$2406)</f>
        <v/>
      </c>
      <c r="I42" s="48">
        <f>SUM('Payoff Plan'!$K$2406:$K$2505)</f>
        <v/>
      </c>
      <c r="L42" s="19" t="inlineStr"/>
      <c r="M42" s="48">
        <f>""</f>
        <v/>
      </c>
    </row>
    <row r="43">
      <c r="A43" s="24">
        <f>IF('Debt Inputs'!B31="","",'Debt Inputs'!J31&amp;" - "&amp;'Debt Inputs'!B31)</f>
        <v/>
      </c>
      <c r="B43" s="50">
        <f>IF('Debt Inputs'!F31="","",'Debt Inputs'!F31)</f>
        <v/>
      </c>
      <c r="C43" s="36">
        <f>IF('Debt Inputs'!E31="","",'Debt Inputs'!E31)</f>
        <v/>
      </c>
      <c r="D43" s="37">
        <f>IF('Debt Inputs'!J31="","",'Debt Inputs'!J31)</f>
        <v/>
      </c>
      <c r="H43" s="49">
        <f>IF(COUNT('Payoff Plan'!$A$2506:$A$2605)=0,"",'Payoff Plan'!$A$2506)</f>
        <v/>
      </c>
      <c r="I43" s="50">
        <f>SUM('Payoff Plan'!$K$2506:$K$2605)</f>
        <v/>
      </c>
      <c r="L43" s="24" t="inlineStr"/>
      <c r="M43" s="50">
        <f>""</f>
        <v/>
      </c>
    </row>
    <row r="44">
      <c r="A44" s="19">
        <f>IF('Debt Inputs'!B32="","",'Debt Inputs'!J32&amp;" - "&amp;'Debt Inputs'!B32)</f>
        <v/>
      </c>
      <c r="B44" s="48">
        <f>IF('Debt Inputs'!F32="","",'Debt Inputs'!F32)</f>
        <v/>
      </c>
      <c r="C44" s="34">
        <f>IF('Debt Inputs'!E32="","",'Debt Inputs'!E32)</f>
        <v/>
      </c>
      <c r="D44" s="35">
        <f>IF('Debt Inputs'!J32="","",'Debt Inputs'!J32)</f>
        <v/>
      </c>
      <c r="H44" s="47">
        <f>IF(COUNT('Payoff Plan'!$A$2606:$A$2705)=0,"",'Payoff Plan'!$A$2606)</f>
        <v/>
      </c>
      <c r="I44" s="48">
        <f>SUM('Payoff Plan'!$K$2606:$K$2705)</f>
        <v/>
      </c>
      <c r="L44" s="19" t="inlineStr"/>
      <c r="M44" s="48">
        <f>""</f>
        <v/>
      </c>
    </row>
    <row r="45">
      <c r="A45" s="24">
        <f>IF('Debt Inputs'!B33="","",'Debt Inputs'!J33&amp;" - "&amp;'Debt Inputs'!B33)</f>
        <v/>
      </c>
      <c r="B45" s="50">
        <f>IF('Debt Inputs'!F33="","",'Debt Inputs'!F33)</f>
        <v/>
      </c>
      <c r="C45" s="36">
        <f>IF('Debt Inputs'!E33="","",'Debt Inputs'!E33)</f>
        <v/>
      </c>
      <c r="D45" s="37">
        <f>IF('Debt Inputs'!J33="","",'Debt Inputs'!J33)</f>
        <v/>
      </c>
      <c r="H45" s="49">
        <f>IF(COUNT('Payoff Plan'!$A$2706:$A$2805)=0,"",'Payoff Plan'!$A$2706)</f>
        <v/>
      </c>
      <c r="I45" s="50">
        <f>SUM('Payoff Plan'!$K$2706:$K$2805)</f>
        <v/>
      </c>
      <c r="L45" s="24" t="inlineStr"/>
      <c r="M45" s="50">
        <f>""</f>
        <v/>
      </c>
    </row>
    <row r="46">
      <c r="A46" s="19">
        <f>IF('Debt Inputs'!B34="","",'Debt Inputs'!J34&amp;" - "&amp;'Debt Inputs'!B34)</f>
        <v/>
      </c>
      <c r="B46" s="48">
        <f>IF('Debt Inputs'!F34="","",'Debt Inputs'!F34)</f>
        <v/>
      </c>
      <c r="C46" s="34">
        <f>IF('Debt Inputs'!E34="","",'Debt Inputs'!E34)</f>
        <v/>
      </c>
      <c r="D46" s="35">
        <f>IF('Debt Inputs'!J34="","",'Debt Inputs'!J34)</f>
        <v/>
      </c>
      <c r="H46" s="47">
        <f>IF(COUNT('Payoff Plan'!$A$2806:$A$2905)=0,"",'Payoff Plan'!$A$2806)</f>
        <v/>
      </c>
      <c r="I46" s="48">
        <f>SUM('Payoff Plan'!$K$2806:$K$2905)</f>
        <v/>
      </c>
      <c r="L46" s="19" t="inlineStr"/>
      <c r="M46" s="48">
        <f>""</f>
        <v/>
      </c>
    </row>
    <row r="47">
      <c r="A47" s="24">
        <f>IF('Debt Inputs'!B35="","",'Debt Inputs'!J35&amp;" - "&amp;'Debt Inputs'!B35)</f>
        <v/>
      </c>
      <c r="B47" s="50">
        <f>IF('Debt Inputs'!F35="","",'Debt Inputs'!F35)</f>
        <v/>
      </c>
      <c r="C47" s="36">
        <f>IF('Debt Inputs'!E35="","",'Debt Inputs'!E35)</f>
        <v/>
      </c>
      <c r="D47" s="37">
        <f>IF('Debt Inputs'!J35="","",'Debt Inputs'!J35)</f>
        <v/>
      </c>
      <c r="H47" s="49">
        <f>IF(COUNT('Payoff Plan'!$A$2906:$A$3005)=0,"",'Payoff Plan'!$A$2906)</f>
        <v/>
      </c>
      <c r="I47" s="50">
        <f>SUM('Payoff Plan'!$K$2906:$K$3005)</f>
        <v/>
      </c>
      <c r="L47" s="24" t="inlineStr"/>
      <c r="M47" s="50">
        <f>""</f>
        <v/>
      </c>
    </row>
    <row r="48">
      <c r="A48" s="19">
        <f>IF('Debt Inputs'!B36="","",'Debt Inputs'!J36&amp;" - "&amp;'Debt Inputs'!B36)</f>
        <v/>
      </c>
      <c r="B48" s="48">
        <f>IF('Debt Inputs'!F36="","",'Debt Inputs'!F36)</f>
        <v/>
      </c>
      <c r="C48" s="34">
        <f>IF('Debt Inputs'!E36="","",'Debt Inputs'!E36)</f>
        <v/>
      </c>
      <c r="D48" s="35">
        <f>IF('Debt Inputs'!J36="","",'Debt Inputs'!J36)</f>
        <v/>
      </c>
      <c r="H48" s="47">
        <f>IF(COUNT('Payoff Plan'!$A$3006:$A$3105)=0,"",'Payoff Plan'!$A$3006)</f>
        <v/>
      </c>
      <c r="I48" s="48">
        <f>SUM('Payoff Plan'!$K$3006:$K$3105)</f>
        <v/>
      </c>
      <c r="L48" s="19" t="inlineStr"/>
      <c r="M48" s="48">
        <f>""</f>
        <v/>
      </c>
    </row>
    <row r="49">
      <c r="A49" s="24">
        <f>IF('Debt Inputs'!B37="","",'Debt Inputs'!J37&amp;" - "&amp;'Debt Inputs'!B37)</f>
        <v/>
      </c>
      <c r="B49" s="50">
        <f>IF('Debt Inputs'!F37="","",'Debt Inputs'!F37)</f>
        <v/>
      </c>
      <c r="C49" s="36">
        <f>IF('Debt Inputs'!E37="","",'Debt Inputs'!E37)</f>
        <v/>
      </c>
      <c r="D49" s="37">
        <f>IF('Debt Inputs'!J37="","",'Debt Inputs'!J37)</f>
        <v/>
      </c>
      <c r="H49" s="49">
        <f>IF(COUNT('Payoff Plan'!$A$3106:$A$3205)=0,"",'Payoff Plan'!$A$3106)</f>
        <v/>
      </c>
      <c r="I49" s="50">
        <f>SUM('Payoff Plan'!$K$3106:$K$3205)</f>
        <v/>
      </c>
      <c r="L49" s="24" t="inlineStr"/>
      <c r="M49" s="50">
        <f>""</f>
        <v/>
      </c>
    </row>
    <row r="50">
      <c r="A50" s="19">
        <f>IF('Debt Inputs'!B38="","",'Debt Inputs'!J38&amp;" - "&amp;'Debt Inputs'!B38)</f>
        <v/>
      </c>
      <c r="B50" s="48">
        <f>IF('Debt Inputs'!F38="","",'Debt Inputs'!F38)</f>
        <v/>
      </c>
      <c r="C50" s="34">
        <f>IF('Debt Inputs'!E38="","",'Debt Inputs'!E38)</f>
        <v/>
      </c>
      <c r="D50" s="35">
        <f>IF('Debt Inputs'!J38="","",'Debt Inputs'!J38)</f>
        <v/>
      </c>
      <c r="H50" s="47">
        <f>IF(COUNT('Payoff Plan'!$A$3206:$A$3305)=0,"",'Payoff Plan'!$A$3206)</f>
        <v/>
      </c>
      <c r="I50" s="48">
        <f>SUM('Payoff Plan'!$K$3206:$K$3305)</f>
        <v/>
      </c>
      <c r="L50" s="19" t="inlineStr"/>
      <c r="M50" s="48">
        <f>""</f>
        <v/>
      </c>
    </row>
    <row r="51">
      <c r="A51" s="24">
        <f>IF('Debt Inputs'!B39="","",'Debt Inputs'!J39&amp;" - "&amp;'Debt Inputs'!B39)</f>
        <v/>
      </c>
      <c r="B51" s="50">
        <f>IF('Debt Inputs'!F39="","",'Debt Inputs'!F39)</f>
        <v/>
      </c>
      <c r="C51" s="36">
        <f>IF('Debt Inputs'!E39="","",'Debt Inputs'!E39)</f>
        <v/>
      </c>
      <c r="D51" s="37">
        <f>IF('Debt Inputs'!J39="","",'Debt Inputs'!J39)</f>
        <v/>
      </c>
      <c r="H51" s="49">
        <f>IF(COUNT('Payoff Plan'!$A$3306:$A$3405)=0,"",'Payoff Plan'!$A$3306)</f>
        <v/>
      </c>
      <c r="I51" s="50">
        <f>SUM('Payoff Plan'!$K$3306:$K$3405)</f>
        <v/>
      </c>
      <c r="L51" s="24" t="inlineStr"/>
      <c r="M51" s="50">
        <f>""</f>
        <v/>
      </c>
    </row>
    <row r="52">
      <c r="A52" s="19">
        <f>IF('Debt Inputs'!B40="","",'Debt Inputs'!J40&amp;" - "&amp;'Debt Inputs'!B40)</f>
        <v/>
      </c>
      <c r="B52" s="48">
        <f>IF('Debt Inputs'!F40="","",'Debt Inputs'!F40)</f>
        <v/>
      </c>
      <c r="C52" s="34">
        <f>IF('Debt Inputs'!E40="","",'Debt Inputs'!E40)</f>
        <v/>
      </c>
      <c r="D52" s="35">
        <f>IF('Debt Inputs'!J40="","",'Debt Inputs'!J40)</f>
        <v/>
      </c>
      <c r="H52" s="47">
        <f>IF(COUNT('Payoff Plan'!$A$3406:$A$3505)=0,"",'Payoff Plan'!$A$3406)</f>
        <v/>
      </c>
      <c r="I52" s="48">
        <f>SUM('Payoff Plan'!$K$3406:$K$3505)</f>
        <v/>
      </c>
      <c r="L52" s="19" t="inlineStr"/>
      <c r="M52" s="48">
        <f>""</f>
        <v/>
      </c>
    </row>
    <row r="53">
      <c r="A53" s="24">
        <f>IF('Debt Inputs'!B41="","",'Debt Inputs'!J41&amp;" - "&amp;'Debt Inputs'!B41)</f>
        <v/>
      </c>
      <c r="B53" s="50">
        <f>IF('Debt Inputs'!F41="","",'Debt Inputs'!F41)</f>
        <v/>
      </c>
      <c r="C53" s="36">
        <f>IF('Debt Inputs'!E41="","",'Debt Inputs'!E41)</f>
        <v/>
      </c>
      <c r="D53" s="37">
        <f>IF('Debt Inputs'!J41="","",'Debt Inputs'!J41)</f>
        <v/>
      </c>
      <c r="H53" s="49">
        <f>IF(COUNT('Payoff Plan'!$A$3506:$A$3605)=0,"",'Payoff Plan'!$A$3506)</f>
        <v/>
      </c>
      <c r="I53" s="50">
        <f>SUM('Payoff Plan'!$K$3506:$K$3605)</f>
        <v/>
      </c>
      <c r="L53" s="24" t="inlineStr"/>
      <c r="M53" s="50">
        <f>""</f>
        <v/>
      </c>
    </row>
    <row r="54">
      <c r="A54" s="19">
        <f>IF('Debt Inputs'!B42="","",'Debt Inputs'!J42&amp;" - "&amp;'Debt Inputs'!B42)</f>
        <v/>
      </c>
      <c r="B54" s="48">
        <f>IF('Debt Inputs'!F42="","",'Debt Inputs'!F42)</f>
        <v/>
      </c>
      <c r="C54" s="34">
        <f>IF('Debt Inputs'!E42="","",'Debt Inputs'!E42)</f>
        <v/>
      </c>
      <c r="D54" s="35">
        <f>IF('Debt Inputs'!J42="","",'Debt Inputs'!J42)</f>
        <v/>
      </c>
      <c r="H54" s="47">
        <f>IF(COUNT('Payoff Plan'!$A$3606:$A$3705)=0,"",'Payoff Plan'!$A$3606)</f>
        <v/>
      </c>
      <c r="I54" s="48">
        <f>SUM('Payoff Plan'!$K$3606:$K$3705)</f>
        <v/>
      </c>
      <c r="L54" s="19" t="inlineStr"/>
      <c r="M54" s="48">
        <f>""</f>
        <v/>
      </c>
    </row>
    <row r="55">
      <c r="A55" s="24">
        <f>IF('Debt Inputs'!B43="","",'Debt Inputs'!J43&amp;" - "&amp;'Debt Inputs'!B43)</f>
        <v/>
      </c>
      <c r="B55" s="50">
        <f>IF('Debt Inputs'!F43="","",'Debt Inputs'!F43)</f>
        <v/>
      </c>
      <c r="C55" s="36">
        <f>IF('Debt Inputs'!E43="","",'Debt Inputs'!E43)</f>
        <v/>
      </c>
      <c r="D55" s="37">
        <f>IF('Debt Inputs'!J43="","",'Debt Inputs'!J43)</f>
        <v/>
      </c>
      <c r="H55" s="49">
        <f>IF(COUNT('Payoff Plan'!$A$3706:$A$3805)=0,"",'Payoff Plan'!$A$3706)</f>
        <v/>
      </c>
      <c r="I55" s="50">
        <f>SUM('Payoff Plan'!$K$3706:$K$3805)</f>
        <v/>
      </c>
      <c r="L55" s="24" t="inlineStr"/>
      <c r="M55" s="50">
        <f>""</f>
        <v/>
      </c>
    </row>
    <row r="56">
      <c r="A56" s="19">
        <f>IF('Debt Inputs'!B44="","",'Debt Inputs'!J44&amp;" - "&amp;'Debt Inputs'!B44)</f>
        <v/>
      </c>
      <c r="B56" s="48">
        <f>IF('Debt Inputs'!F44="","",'Debt Inputs'!F44)</f>
        <v/>
      </c>
      <c r="C56" s="34">
        <f>IF('Debt Inputs'!E44="","",'Debt Inputs'!E44)</f>
        <v/>
      </c>
      <c r="D56" s="35">
        <f>IF('Debt Inputs'!J44="","",'Debt Inputs'!J44)</f>
        <v/>
      </c>
      <c r="H56" s="47">
        <f>IF(COUNT('Payoff Plan'!$A$3806:$A$3905)=0,"",'Payoff Plan'!$A$3806)</f>
        <v/>
      </c>
      <c r="I56" s="48">
        <f>SUM('Payoff Plan'!$K$3806:$K$3905)</f>
        <v/>
      </c>
      <c r="L56" s="19" t="inlineStr"/>
      <c r="M56" s="48">
        <f>""</f>
        <v/>
      </c>
    </row>
    <row r="57">
      <c r="A57" s="24">
        <f>IF('Debt Inputs'!B45="","",'Debt Inputs'!J45&amp;" - "&amp;'Debt Inputs'!B45)</f>
        <v/>
      </c>
      <c r="B57" s="50">
        <f>IF('Debt Inputs'!F45="","",'Debt Inputs'!F45)</f>
        <v/>
      </c>
      <c r="C57" s="36">
        <f>IF('Debt Inputs'!E45="","",'Debt Inputs'!E45)</f>
        <v/>
      </c>
      <c r="D57" s="37">
        <f>IF('Debt Inputs'!J45="","",'Debt Inputs'!J45)</f>
        <v/>
      </c>
      <c r="H57" s="49">
        <f>IF(COUNT('Payoff Plan'!$A$3906:$A$4005)=0,"",'Payoff Plan'!$A$3906)</f>
        <v/>
      </c>
      <c r="I57" s="50">
        <f>SUM('Payoff Plan'!$K$3906:$K$4005)</f>
        <v/>
      </c>
      <c r="L57" s="24" t="inlineStr"/>
      <c r="M57" s="50">
        <f>""</f>
        <v/>
      </c>
    </row>
    <row r="58">
      <c r="A58" s="19">
        <f>IF('Debt Inputs'!B46="","",'Debt Inputs'!J46&amp;" - "&amp;'Debt Inputs'!B46)</f>
        <v/>
      </c>
      <c r="B58" s="48">
        <f>IF('Debt Inputs'!F46="","",'Debt Inputs'!F46)</f>
        <v/>
      </c>
      <c r="C58" s="34">
        <f>IF('Debt Inputs'!E46="","",'Debt Inputs'!E46)</f>
        <v/>
      </c>
      <c r="D58" s="35">
        <f>IF('Debt Inputs'!J46="","",'Debt Inputs'!J46)</f>
        <v/>
      </c>
      <c r="H58" s="47">
        <f>IF(COUNT('Payoff Plan'!$A$4006:$A$4105)=0,"",'Payoff Plan'!$A$4006)</f>
        <v/>
      </c>
      <c r="I58" s="48">
        <f>SUM('Payoff Plan'!$K$4006:$K$4105)</f>
        <v/>
      </c>
      <c r="L58" s="19" t="inlineStr"/>
      <c r="M58" s="48">
        <f>""</f>
        <v/>
      </c>
    </row>
    <row r="59">
      <c r="A59" s="24">
        <f>IF('Debt Inputs'!B47="","",'Debt Inputs'!J47&amp;" - "&amp;'Debt Inputs'!B47)</f>
        <v/>
      </c>
      <c r="B59" s="50">
        <f>IF('Debt Inputs'!F47="","",'Debt Inputs'!F47)</f>
        <v/>
      </c>
      <c r="C59" s="36">
        <f>IF('Debt Inputs'!E47="","",'Debt Inputs'!E47)</f>
        <v/>
      </c>
      <c r="D59" s="37">
        <f>IF('Debt Inputs'!J47="","",'Debt Inputs'!J47)</f>
        <v/>
      </c>
      <c r="H59" s="49">
        <f>IF(COUNT('Payoff Plan'!$A$4106:$A$4205)=0,"",'Payoff Plan'!$A$4106)</f>
        <v/>
      </c>
      <c r="I59" s="50">
        <f>SUM('Payoff Plan'!$K$4106:$K$4205)</f>
        <v/>
      </c>
      <c r="L59" s="24" t="inlineStr"/>
      <c r="M59" s="50">
        <f>""</f>
        <v/>
      </c>
    </row>
    <row r="60">
      <c r="A60" s="19">
        <f>IF('Debt Inputs'!B48="","",'Debt Inputs'!J48&amp;" - "&amp;'Debt Inputs'!B48)</f>
        <v/>
      </c>
      <c r="B60" s="48">
        <f>IF('Debt Inputs'!F48="","",'Debt Inputs'!F48)</f>
        <v/>
      </c>
      <c r="C60" s="34">
        <f>IF('Debt Inputs'!E48="","",'Debt Inputs'!E48)</f>
        <v/>
      </c>
      <c r="D60" s="35">
        <f>IF('Debt Inputs'!J48="","",'Debt Inputs'!J48)</f>
        <v/>
      </c>
      <c r="H60" s="47">
        <f>IF(COUNT('Payoff Plan'!$A$4206:$A$4305)=0,"",'Payoff Plan'!$A$4206)</f>
        <v/>
      </c>
      <c r="I60" s="48">
        <f>SUM('Payoff Plan'!$K$4206:$K$4305)</f>
        <v/>
      </c>
      <c r="L60" s="19" t="inlineStr"/>
      <c r="M60" s="48">
        <f>""</f>
        <v/>
      </c>
    </row>
    <row r="61">
      <c r="A61" s="24">
        <f>IF('Debt Inputs'!B49="","",'Debt Inputs'!J49&amp;" - "&amp;'Debt Inputs'!B49)</f>
        <v/>
      </c>
      <c r="B61" s="50">
        <f>IF('Debt Inputs'!F49="","",'Debt Inputs'!F49)</f>
        <v/>
      </c>
      <c r="C61" s="36">
        <f>IF('Debt Inputs'!E49="","",'Debt Inputs'!E49)</f>
        <v/>
      </c>
      <c r="D61" s="37">
        <f>IF('Debt Inputs'!J49="","",'Debt Inputs'!J49)</f>
        <v/>
      </c>
      <c r="H61" s="49">
        <f>IF(COUNT('Payoff Plan'!$A$4306:$A$4405)=0,"",'Payoff Plan'!$A$4306)</f>
        <v/>
      </c>
      <c r="I61" s="50">
        <f>SUM('Payoff Plan'!$K$4306:$K$4405)</f>
        <v/>
      </c>
      <c r="L61" s="24" t="inlineStr"/>
      <c r="M61" s="50">
        <f>""</f>
        <v/>
      </c>
    </row>
    <row r="62">
      <c r="A62" s="19">
        <f>IF('Debt Inputs'!B50="","",'Debt Inputs'!J50&amp;" - "&amp;'Debt Inputs'!B50)</f>
        <v/>
      </c>
      <c r="B62" s="48">
        <f>IF('Debt Inputs'!F50="","",'Debt Inputs'!F50)</f>
        <v/>
      </c>
      <c r="C62" s="34">
        <f>IF('Debt Inputs'!E50="","",'Debt Inputs'!E50)</f>
        <v/>
      </c>
      <c r="D62" s="35">
        <f>IF('Debt Inputs'!J50="","",'Debt Inputs'!J50)</f>
        <v/>
      </c>
      <c r="H62" s="47">
        <f>IF(COUNT('Payoff Plan'!$A$4406:$A$4505)=0,"",'Payoff Plan'!$A$4406)</f>
        <v/>
      </c>
      <c r="I62" s="48">
        <f>SUM('Payoff Plan'!$K$4406:$K$4505)</f>
        <v/>
      </c>
      <c r="L62" s="19" t="inlineStr"/>
      <c r="M62" s="48">
        <f>""</f>
        <v/>
      </c>
    </row>
    <row r="63">
      <c r="A63" s="24">
        <f>IF('Debt Inputs'!B51="","",'Debt Inputs'!J51&amp;" - "&amp;'Debt Inputs'!B51)</f>
        <v/>
      </c>
      <c r="B63" s="50">
        <f>IF('Debt Inputs'!F51="","",'Debt Inputs'!F51)</f>
        <v/>
      </c>
      <c r="C63" s="36">
        <f>IF('Debt Inputs'!E51="","",'Debt Inputs'!E51)</f>
        <v/>
      </c>
      <c r="D63" s="37">
        <f>IF('Debt Inputs'!J51="","",'Debt Inputs'!J51)</f>
        <v/>
      </c>
      <c r="H63" s="49">
        <f>IF(COUNT('Payoff Plan'!$A$4506:$A$4605)=0,"",'Payoff Plan'!$A$4506)</f>
        <v/>
      </c>
      <c r="I63" s="50">
        <f>SUM('Payoff Plan'!$K$4506:$K$4605)</f>
        <v/>
      </c>
      <c r="L63" s="24" t="inlineStr"/>
      <c r="M63" s="50">
        <f>""</f>
        <v/>
      </c>
    </row>
    <row r="64">
      <c r="A64" s="19">
        <f>IF('Debt Inputs'!B52="","",'Debt Inputs'!J52&amp;" - "&amp;'Debt Inputs'!B52)</f>
        <v/>
      </c>
      <c r="B64" s="48">
        <f>IF('Debt Inputs'!F52="","",'Debt Inputs'!F52)</f>
        <v/>
      </c>
      <c r="C64" s="34">
        <f>IF('Debt Inputs'!E52="","",'Debt Inputs'!E52)</f>
        <v/>
      </c>
      <c r="D64" s="35">
        <f>IF('Debt Inputs'!J52="","",'Debt Inputs'!J52)</f>
        <v/>
      </c>
      <c r="H64" s="47">
        <f>IF(COUNT('Payoff Plan'!$A$4606:$A$4705)=0,"",'Payoff Plan'!$A$4606)</f>
        <v/>
      </c>
      <c r="I64" s="48">
        <f>SUM('Payoff Plan'!$K$4606:$K$4705)</f>
        <v/>
      </c>
      <c r="L64" s="19" t="inlineStr"/>
      <c r="M64" s="48">
        <f>""</f>
        <v/>
      </c>
    </row>
    <row r="65">
      <c r="A65" s="24">
        <f>IF('Debt Inputs'!B53="","",'Debt Inputs'!J53&amp;" - "&amp;'Debt Inputs'!B53)</f>
        <v/>
      </c>
      <c r="B65" s="50">
        <f>IF('Debt Inputs'!F53="","",'Debt Inputs'!F53)</f>
        <v/>
      </c>
      <c r="C65" s="36">
        <f>IF('Debt Inputs'!E53="","",'Debt Inputs'!E53)</f>
        <v/>
      </c>
      <c r="D65" s="37">
        <f>IF('Debt Inputs'!J53="","",'Debt Inputs'!J53)</f>
        <v/>
      </c>
      <c r="H65" s="49">
        <f>IF(COUNT('Payoff Plan'!$A$4706:$A$4805)=0,"",'Payoff Plan'!$A$4706)</f>
        <v/>
      </c>
      <c r="I65" s="50">
        <f>SUM('Payoff Plan'!$K$4706:$K$4805)</f>
        <v/>
      </c>
      <c r="L65" s="24" t="inlineStr"/>
      <c r="M65" s="50">
        <f>""</f>
        <v/>
      </c>
    </row>
    <row r="66">
      <c r="A66" s="19">
        <f>IF('Debt Inputs'!B54="","",'Debt Inputs'!J54&amp;" - "&amp;'Debt Inputs'!B54)</f>
        <v/>
      </c>
      <c r="B66" s="48">
        <f>IF('Debt Inputs'!F54="","",'Debt Inputs'!F54)</f>
        <v/>
      </c>
      <c r="C66" s="34">
        <f>IF('Debt Inputs'!E54="","",'Debt Inputs'!E54)</f>
        <v/>
      </c>
      <c r="D66" s="35">
        <f>IF('Debt Inputs'!J54="","",'Debt Inputs'!J54)</f>
        <v/>
      </c>
      <c r="H66" s="47">
        <f>IF(COUNT('Payoff Plan'!$A$4806:$A$4905)=0,"",'Payoff Plan'!$A$4806)</f>
        <v/>
      </c>
      <c r="I66" s="48">
        <f>SUM('Payoff Plan'!$K$4806:$K$4905)</f>
        <v/>
      </c>
      <c r="L66" s="19" t="inlineStr"/>
      <c r="M66" s="48">
        <f>""</f>
        <v/>
      </c>
    </row>
    <row r="67">
      <c r="A67" s="24">
        <f>IF('Debt Inputs'!B55="","",'Debt Inputs'!J55&amp;" - "&amp;'Debt Inputs'!B55)</f>
        <v/>
      </c>
      <c r="B67" s="50">
        <f>IF('Debt Inputs'!F55="","",'Debt Inputs'!F55)</f>
        <v/>
      </c>
      <c r="C67" s="36">
        <f>IF('Debt Inputs'!E55="","",'Debt Inputs'!E55)</f>
        <v/>
      </c>
      <c r="D67" s="37">
        <f>IF('Debt Inputs'!J55="","",'Debt Inputs'!J55)</f>
        <v/>
      </c>
      <c r="H67" s="49">
        <f>IF(COUNT('Payoff Plan'!$A$4906:$A$5005)=0,"",'Payoff Plan'!$A$4906)</f>
        <v/>
      </c>
      <c r="I67" s="50">
        <f>SUM('Payoff Plan'!$K$4906:$K$5005)</f>
        <v/>
      </c>
      <c r="L67" s="24" t="inlineStr"/>
      <c r="M67" s="50">
        <f>""</f>
        <v/>
      </c>
    </row>
    <row r="68">
      <c r="A68" s="19">
        <f>IF('Debt Inputs'!B56="","",'Debt Inputs'!J56&amp;" - "&amp;'Debt Inputs'!B56)</f>
        <v/>
      </c>
      <c r="B68" s="48">
        <f>IF('Debt Inputs'!F56="","",'Debt Inputs'!F56)</f>
        <v/>
      </c>
      <c r="C68" s="34">
        <f>IF('Debt Inputs'!E56="","",'Debt Inputs'!E56)</f>
        <v/>
      </c>
      <c r="D68" s="35">
        <f>IF('Debt Inputs'!J56="","",'Debt Inputs'!J56)</f>
        <v/>
      </c>
      <c r="H68" s="47">
        <f>IF(COUNT('Payoff Plan'!$A$5006:$A$5105)=0,"",'Payoff Plan'!$A$5006)</f>
        <v/>
      </c>
      <c r="I68" s="48">
        <f>SUM('Payoff Plan'!$K$5006:$K$5105)</f>
        <v/>
      </c>
      <c r="L68" s="19" t="inlineStr"/>
      <c r="M68" s="48">
        <f>""</f>
        <v/>
      </c>
    </row>
    <row r="69">
      <c r="A69" s="24">
        <f>IF('Debt Inputs'!B57="","",'Debt Inputs'!J57&amp;" - "&amp;'Debt Inputs'!B57)</f>
        <v/>
      </c>
      <c r="B69" s="50">
        <f>IF('Debt Inputs'!F57="","",'Debt Inputs'!F57)</f>
        <v/>
      </c>
      <c r="C69" s="36">
        <f>IF('Debt Inputs'!E57="","",'Debt Inputs'!E57)</f>
        <v/>
      </c>
      <c r="D69" s="37">
        <f>IF('Debt Inputs'!J57="","",'Debt Inputs'!J57)</f>
        <v/>
      </c>
      <c r="H69" s="49">
        <f>IF(COUNT('Payoff Plan'!$A$5106:$A$5205)=0,"",'Payoff Plan'!$A$5106)</f>
        <v/>
      </c>
      <c r="I69" s="50">
        <f>SUM('Payoff Plan'!$K$5106:$K$5205)</f>
        <v/>
      </c>
      <c r="L69" s="24" t="inlineStr"/>
      <c r="M69" s="50">
        <f>""</f>
        <v/>
      </c>
    </row>
    <row r="70">
      <c r="A70" s="19">
        <f>IF('Debt Inputs'!B58="","",'Debt Inputs'!J58&amp;" - "&amp;'Debt Inputs'!B58)</f>
        <v/>
      </c>
      <c r="B70" s="48">
        <f>IF('Debt Inputs'!F58="","",'Debt Inputs'!F58)</f>
        <v/>
      </c>
      <c r="C70" s="34">
        <f>IF('Debt Inputs'!E58="","",'Debt Inputs'!E58)</f>
        <v/>
      </c>
      <c r="D70" s="35">
        <f>IF('Debt Inputs'!J58="","",'Debt Inputs'!J58)</f>
        <v/>
      </c>
      <c r="H70" s="47">
        <f>IF(COUNT('Payoff Plan'!$A$5206:$A$5305)=0,"",'Payoff Plan'!$A$5206)</f>
        <v/>
      </c>
      <c r="I70" s="48">
        <f>SUM('Payoff Plan'!$K$5206:$K$5305)</f>
        <v/>
      </c>
      <c r="L70" s="19" t="inlineStr"/>
      <c r="M70" s="48">
        <f>""</f>
        <v/>
      </c>
    </row>
    <row r="71">
      <c r="A71" s="24">
        <f>IF('Debt Inputs'!B59="","",'Debt Inputs'!J59&amp;" - "&amp;'Debt Inputs'!B59)</f>
        <v/>
      </c>
      <c r="B71" s="50">
        <f>IF('Debt Inputs'!F59="","",'Debt Inputs'!F59)</f>
        <v/>
      </c>
      <c r="C71" s="36">
        <f>IF('Debt Inputs'!E59="","",'Debt Inputs'!E59)</f>
        <v/>
      </c>
      <c r="D71" s="37">
        <f>IF('Debt Inputs'!J59="","",'Debt Inputs'!J59)</f>
        <v/>
      </c>
      <c r="H71" s="49">
        <f>IF(COUNT('Payoff Plan'!$A$5306:$A$5405)=0,"",'Payoff Plan'!$A$5306)</f>
        <v/>
      </c>
      <c r="I71" s="50">
        <f>SUM('Payoff Plan'!$K$5306:$K$5405)</f>
        <v/>
      </c>
      <c r="L71" s="24" t="inlineStr"/>
      <c r="M71" s="50">
        <f>""</f>
        <v/>
      </c>
    </row>
    <row r="72">
      <c r="A72" s="19">
        <f>IF('Debt Inputs'!B60="","",'Debt Inputs'!J60&amp;" - "&amp;'Debt Inputs'!B60)</f>
        <v/>
      </c>
      <c r="B72" s="48">
        <f>IF('Debt Inputs'!F60="","",'Debt Inputs'!F60)</f>
        <v/>
      </c>
      <c r="C72" s="34">
        <f>IF('Debt Inputs'!E60="","",'Debt Inputs'!E60)</f>
        <v/>
      </c>
      <c r="D72" s="35">
        <f>IF('Debt Inputs'!J60="","",'Debt Inputs'!J60)</f>
        <v/>
      </c>
      <c r="H72" s="47">
        <f>IF(COUNT('Payoff Plan'!$A$5406:$A$5505)=0,"",'Payoff Plan'!$A$5406)</f>
        <v/>
      </c>
      <c r="I72" s="48">
        <f>SUM('Payoff Plan'!$K$5406:$K$5505)</f>
        <v/>
      </c>
      <c r="L72" s="19" t="inlineStr"/>
      <c r="M72" s="48">
        <f>""</f>
        <v/>
      </c>
    </row>
    <row r="73">
      <c r="A73" s="24">
        <f>IF('Debt Inputs'!B61="","",'Debt Inputs'!J61&amp;" - "&amp;'Debt Inputs'!B61)</f>
        <v/>
      </c>
      <c r="B73" s="50">
        <f>IF('Debt Inputs'!F61="","",'Debt Inputs'!F61)</f>
        <v/>
      </c>
      <c r="C73" s="36">
        <f>IF('Debt Inputs'!E61="","",'Debt Inputs'!E61)</f>
        <v/>
      </c>
      <c r="D73" s="37">
        <f>IF('Debt Inputs'!J61="","",'Debt Inputs'!J61)</f>
        <v/>
      </c>
      <c r="H73" s="49">
        <f>IF(COUNT('Payoff Plan'!$A$5506:$A$5605)=0,"",'Payoff Plan'!$A$5506)</f>
        <v/>
      </c>
      <c r="I73" s="50">
        <f>SUM('Payoff Plan'!$K$5506:$K$5605)</f>
        <v/>
      </c>
      <c r="L73" s="24" t="inlineStr"/>
      <c r="M73" s="50">
        <f>""</f>
        <v/>
      </c>
    </row>
    <row r="74">
      <c r="A74" s="19">
        <f>IF('Debt Inputs'!B62="","",'Debt Inputs'!J62&amp;" - "&amp;'Debt Inputs'!B62)</f>
        <v/>
      </c>
      <c r="B74" s="48">
        <f>IF('Debt Inputs'!F62="","",'Debt Inputs'!F62)</f>
        <v/>
      </c>
      <c r="C74" s="34">
        <f>IF('Debt Inputs'!E62="","",'Debt Inputs'!E62)</f>
        <v/>
      </c>
      <c r="D74" s="35">
        <f>IF('Debt Inputs'!J62="","",'Debt Inputs'!J62)</f>
        <v/>
      </c>
      <c r="H74" s="47">
        <f>IF(COUNT('Payoff Plan'!$A$5606:$A$5705)=0,"",'Payoff Plan'!$A$5606)</f>
        <v/>
      </c>
      <c r="I74" s="48">
        <f>SUM('Payoff Plan'!$K$5606:$K$5705)</f>
        <v/>
      </c>
      <c r="L74" s="19" t="inlineStr"/>
      <c r="M74" s="48">
        <f>""</f>
        <v/>
      </c>
    </row>
    <row r="75">
      <c r="A75" s="24">
        <f>IF('Debt Inputs'!B63="","",'Debt Inputs'!J63&amp;" - "&amp;'Debt Inputs'!B63)</f>
        <v/>
      </c>
      <c r="B75" s="50">
        <f>IF('Debt Inputs'!F63="","",'Debt Inputs'!F63)</f>
        <v/>
      </c>
      <c r="C75" s="36">
        <f>IF('Debt Inputs'!E63="","",'Debt Inputs'!E63)</f>
        <v/>
      </c>
      <c r="D75" s="37">
        <f>IF('Debt Inputs'!J63="","",'Debt Inputs'!J63)</f>
        <v/>
      </c>
      <c r="H75" s="49">
        <f>IF(COUNT('Payoff Plan'!$A$5706:$A$5805)=0,"",'Payoff Plan'!$A$5706)</f>
        <v/>
      </c>
      <c r="I75" s="50">
        <f>SUM('Payoff Plan'!$K$5706:$K$5805)</f>
        <v/>
      </c>
      <c r="L75" s="24" t="inlineStr"/>
      <c r="M75" s="50">
        <f>""</f>
        <v/>
      </c>
    </row>
    <row r="76">
      <c r="A76" s="19">
        <f>IF('Debt Inputs'!B64="","",'Debt Inputs'!J64&amp;" - "&amp;'Debt Inputs'!B64)</f>
        <v/>
      </c>
      <c r="B76" s="48">
        <f>IF('Debt Inputs'!F64="","",'Debt Inputs'!F64)</f>
        <v/>
      </c>
      <c r="C76" s="34">
        <f>IF('Debt Inputs'!E64="","",'Debt Inputs'!E64)</f>
        <v/>
      </c>
      <c r="D76" s="35">
        <f>IF('Debt Inputs'!J64="","",'Debt Inputs'!J64)</f>
        <v/>
      </c>
      <c r="H76" s="47">
        <f>IF(COUNT('Payoff Plan'!$A$5806:$A$5905)=0,"",'Payoff Plan'!$A$5806)</f>
        <v/>
      </c>
      <c r="I76" s="48">
        <f>SUM('Payoff Plan'!$K$5806:$K$5905)</f>
        <v/>
      </c>
      <c r="L76" s="19" t="inlineStr"/>
      <c r="M76" s="48">
        <f>""</f>
        <v/>
      </c>
    </row>
    <row r="77">
      <c r="A77" s="24">
        <f>IF('Debt Inputs'!B65="","",'Debt Inputs'!J65&amp;" - "&amp;'Debt Inputs'!B65)</f>
        <v/>
      </c>
      <c r="B77" s="50">
        <f>IF('Debt Inputs'!F65="","",'Debt Inputs'!F65)</f>
        <v/>
      </c>
      <c r="C77" s="36">
        <f>IF('Debt Inputs'!E65="","",'Debt Inputs'!E65)</f>
        <v/>
      </c>
      <c r="D77" s="37">
        <f>IF('Debt Inputs'!J65="","",'Debt Inputs'!J65)</f>
        <v/>
      </c>
      <c r="H77" s="49">
        <f>IF(COUNT('Payoff Plan'!$A$5906:$A$6005)=0,"",'Payoff Plan'!$A$5906)</f>
        <v/>
      </c>
      <c r="I77" s="50">
        <f>SUM('Payoff Plan'!$K$5906:$K$6005)</f>
        <v/>
      </c>
      <c r="L77" s="24" t="inlineStr"/>
      <c r="M77" s="50">
        <f>""</f>
        <v/>
      </c>
    </row>
    <row r="78">
      <c r="A78" s="19">
        <f>IF('Debt Inputs'!B66="","",'Debt Inputs'!J66&amp;" - "&amp;'Debt Inputs'!B66)</f>
        <v/>
      </c>
      <c r="B78" s="48">
        <f>IF('Debt Inputs'!F66="","",'Debt Inputs'!F66)</f>
        <v/>
      </c>
      <c r="C78" s="34">
        <f>IF('Debt Inputs'!E66="","",'Debt Inputs'!E66)</f>
        <v/>
      </c>
      <c r="D78" s="35">
        <f>IF('Debt Inputs'!J66="","",'Debt Inputs'!J66)</f>
        <v/>
      </c>
      <c r="H78" s="47">
        <f>""</f>
        <v/>
      </c>
      <c r="I78" s="48">
        <f>IF(H78="","",0)</f>
        <v/>
      </c>
      <c r="L78" s="19" t="inlineStr"/>
      <c r="M78" s="48">
        <f>""</f>
        <v/>
      </c>
    </row>
    <row r="79">
      <c r="A79" s="24">
        <f>IF('Debt Inputs'!B67="","",'Debt Inputs'!J67&amp;" - "&amp;'Debt Inputs'!B67)</f>
        <v/>
      </c>
      <c r="B79" s="50">
        <f>IF('Debt Inputs'!F67="","",'Debt Inputs'!F67)</f>
        <v/>
      </c>
      <c r="C79" s="36">
        <f>IF('Debt Inputs'!E67="","",'Debt Inputs'!E67)</f>
        <v/>
      </c>
      <c r="D79" s="37">
        <f>IF('Debt Inputs'!J67="","",'Debt Inputs'!J67)</f>
        <v/>
      </c>
      <c r="H79" s="49">
        <f>""</f>
        <v/>
      </c>
      <c r="I79" s="50">
        <f>IF(H79="","",0)</f>
        <v/>
      </c>
      <c r="L79" s="24" t="inlineStr"/>
      <c r="M79" s="50">
        <f>""</f>
        <v/>
      </c>
    </row>
    <row r="80">
      <c r="A80" s="19">
        <f>IF('Debt Inputs'!B68="","",'Debt Inputs'!J68&amp;" - "&amp;'Debt Inputs'!B68)</f>
        <v/>
      </c>
      <c r="B80" s="48">
        <f>IF('Debt Inputs'!F68="","",'Debt Inputs'!F68)</f>
        <v/>
      </c>
      <c r="C80" s="34">
        <f>IF('Debt Inputs'!E68="","",'Debt Inputs'!E68)</f>
        <v/>
      </c>
      <c r="D80" s="35">
        <f>IF('Debt Inputs'!J68="","",'Debt Inputs'!J68)</f>
        <v/>
      </c>
      <c r="H80" s="47">
        <f>""</f>
        <v/>
      </c>
      <c r="I80" s="48">
        <f>IF(H80="","",0)</f>
        <v/>
      </c>
      <c r="L80" s="19" t="inlineStr"/>
      <c r="M80" s="48">
        <f>""</f>
        <v/>
      </c>
    </row>
    <row r="81">
      <c r="A81" s="24">
        <f>IF('Debt Inputs'!B69="","",'Debt Inputs'!J69&amp;" - "&amp;'Debt Inputs'!B69)</f>
        <v/>
      </c>
      <c r="B81" s="50">
        <f>IF('Debt Inputs'!F69="","",'Debt Inputs'!F69)</f>
        <v/>
      </c>
      <c r="C81" s="36">
        <f>IF('Debt Inputs'!E69="","",'Debt Inputs'!E69)</f>
        <v/>
      </c>
      <c r="D81" s="37">
        <f>IF('Debt Inputs'!J69="","",'Debt Inputs'!J69)</f>
        <v/>
      </c>
      <c r="H81" s="49">
        <f>""</f>
        <v/>
      </c>
      <c r="I81" s="50">
        <f>IF(H81="","",0)</f>
        <v/>
      </c>
      <c r="L81" s="24" t="inlineStr"/>
      <c r="M81" s="50">
        <f>""</f>
        <v/>
      </c>
    </row>
    <row r="82">
      <c r="A82" s="19">
        <f>IF('Debt Inputs'!B70="","",'Debt Inputs'!J70&amp;" - "&amp;'Debt Inputs'!B70)</f>
        <v/>
      </c>
      <c r="B82" s="48">
        <f>IF('Debt Inputs'!F70="","",'Debt Inputs'!F70)</f>
        <v/>
      </c>
      <c r="C82" s="34">
        <f>IF('Debt Inputs'!E70="","",'Debt Inputs'!E70)</f>
        <v/>
      </c>
      <c r="D82" s="35">
        <f>IF('Debt Inputs'!J70="","",'Debt Inputs'!J70)</f>
        <v/>
      </c>
      <c r="H82" s="47">
        <f>""</f>
        <v/>
      </c>
      <c r="I82" s="48">
        <f>IF(H82="","",0)</f>
        <v/>
      </c>
      <c r="L82" s="19" t="inlineStr"/>
      <c r="M82" s="48">
        <f>""</f>
        <v/>
      </c>
    </row>
    <row r="83">
      <c r="A83" s="24">
        <f>IF('Debt Inputs'!B71="","",'Debt Inputs'!J71&amp;" - "&amp;'Debt Inputs'!B71)</f>
        <v/>
      </c>
      <c r="B83" s="50">
        <f>IF('Debt Inputs'!F71="","",'Debt Inputs'!F71)</f>
        <v/>
      </c>
      <c r="C83" s="36">
        <f>IF('Debt Inputs'!E71="","",'Debt Inputs'!E71)</f>
        <v/>
      </c>
      <c r="D83" s="37">
        <f>IF('Debt Inputs'!J71="","",'Debt Inputs'!J71)</f>
        <v/>
      </c>
      <c r="H83" s="49">
        <f>""</f>
        <v/>
      </c>
      <c r="I83" s="50">
        <f>IF(H83="","",0)</f>
        <v/>
      </c>
      <c r="L83" s="24" t="inlineStr"/>
      <c r="M83" s="50">
        <f>""</f>
        <v/>
      </c>
    </row>
    <row r="84">
      <c r="A84" s="19">
        <f>IF('Debt Inputs'!B72="","",'Debt Inputs'!J72&amp;" - "&amp;'Debt Inputs'!B72)</f>
        <v/>
      </c>
      <c r="B84" s="48">
        <f>IF('Debt Inputs'!F72="","",'Debt Inputs'!F72)</f>
        <v/>
      </c>
      <c r="C84" s="34">
        <f>IF('Debt Inputs'!E72="","",'Debt Inputs'!E72)</f>
        <v/>
      </c>
      <c r="D84" s="35">
        <f>IF('Debt Inputs'!J72="","",'Debt Inputs'!J72)</f>
        <v/>
      </c>
      <c r="H84" s="47">
        <f>""</f>
        <v/>
      </c>
      <c r="I84" s="48">
        <f>IF(H84="","",0)</f>
        <v/>
      </c>
      <c r="L84" s="19" t="inlineStr"/>
      <c r="M84" s="48">
        <f>""</f>
        <v/>
      </c>
    </row>
    <row r="85">
      <c r="A85" s="24">
        <f>IF('Debt Inputs'!B73="","",'Debt Inputs'!J73&amp;" - "&amp;'Debt Inputs'!B73)</f>
        <v/>
      </c>
      <c r="B85" s="50">
        <f>IF('Debt Inputs'!F73="","",'Debt Inputs'!F73)</f>
        <v/>
      </c>
      <c r="C85" s="36">
        <f>IF('Debt Inputs'!E73="","",'Debt Inputs'!E73)</f>
        <v/>
      </c>
      <c r="D85" s="37">
        <f>IF('Debt Inputs'!J73="","",'Debt Inputs'!J73)</f>
        <v/>
      </c>
      <c r="H85" s="49">
        <f>""</f>
        <v/>
      </c>
      <c r="I85" s="50">
        <f>IF(H85="","",0)</f>
        <v/>
      </c>
      <c r="L85" s="24" t="inlineStr"/>
      <c r="M85" s="50">
        <f>""</f>
        <v/>
      </c>
    </row>
    <row r="86">
      <c r="A86" s="19">
        <f>IF('Debt Inputs'!B74="","",'Debt Inputs'!J74&amp;" - "&amp;'Debt Inputs'!B74)</f>
        <v/>
      </c>
      <c r="B86" s="48">
        <f>IF('Debt Inputs'!F74="","",'Debt Inputs'!F74)</f>
        <v/>
      </c>
      <c r="C86" s="34">
        <f>IF('Debt Inputs'!E74="","",'Debt Inputs'!E74)</f>
        <v/>
      </c>
      <c r="D86" s="35">
        <f>IF('Debt Inputs'!J74="","",'Debt Inputs'!J74)</f>
        <v/>
      </c>
      <c r="H86" s="47">
        <f>""</f>
        <v/>
      </c>
      <c r="I86" s="48">
        <f>IF(H86="","",0)</f>
        <v/>
      </c>
      <c r="L86" s="19" t="inlineStr"/>
      <c r="M86" s="48">
        <f>""</f>
        <v/>
      </c>
    </row>
    <row r="87">
      <c r="A87" s="24">
        <f>IF('Debt Inputs'!B75="","",'Debt Inputs'!J75&amp;" - "&amp;'Debt Inputs'!B75)</f>
        <v/>
      </c>
      <c r="B87" s="50">
        <f>IF('Debt Inputs'!F75="","",'Debt Inputs'!F75)</f>
        <v/>
      </c>
      <c r="C87" s="36">
        <f>IF('Debt Inputs'!E75="","",'Debt Inputs'!E75)</f>
        <v/>
      </c>
      <c r="D87" s="37">
        <f>IF('Debt Inputs'!J75="","",'Debt Inputs'!J75)</f>
        <v/>
      </c>
      <c r="H87" s="49">
        <f>""</f>
        <v/>
      </c>
      <c r="I87" s="50">
        <f>IF(H87="","",0)</f>
        <v/>
      </c>
      <c r="L87" s="24" t="inlineStr"/>
      <c r="M87" s="50">
        <f>""</f>
        <v/>
      </c>
    </row>
    <row r="88">
      <c r="A88" s="19">
        <f>IF('Debt Inputs'!B76="","",'Debt Inputs'!J76&amp;" - "&amp;'Debt Inputs'!B76)</f>
        <v/>
      </c>
      <c r="B88" s="48">
        <f>IF('Debt Inputs'!F76="","",'Debt Inputs'!F76)</f>
        <v/>
      </c>
      <c r="C88" s="34">
        <f>IF('Debt Inputs'!E76="","",'Debt Inputs'!E76)</f>
        <v/>
      </c>
      <c r="D88" s="35">
        <f>IF('Debt Inputs'!J76="","",'Debt Inputs'!J76)</f>
        <v/>
      </c>
      <c r="H88" s="47">
        <f>""</f>
        <v/>
      </c>
      <c r="I88" s="48">
        <f>IF(H88="","",0)</f>
        <v/>
      </c>
      <c r="L88" s="19" t="inlineStr"/>
      <c r="M88" s="48">
        <f>""</f>
        <v/>
      </c>
    </row>
    <row r="89">
      <c r="A89" s="24">
        <f>IF('Debt Inputs'!B77="","",'Debt Inputs'!J77&amp;" - "&amp;'Debt Inputs'!B77)</f>
        <v/>
      </c>
      <c r="B89" s="50">
        <f>IF('Debt Inputs'!F77="","",'Debt Inputs'!F77)</f>
        <v/>
      </c>
      <c r="C89" s="36">
        <f>IF('Debt Inputs'!E77="","",'Debt Inputs'!E77)</f>
        <v/>
      </c>
      <c r="D89" s="37">
        <f>IF('Debt Inputs'!J77="","",'Debt Inputs'!J77)</f>
        <v/>
      </c>
      <c r="H89" s="49">
        <f>""</f>
        <v/>
      </c>
      <c r="I89" s="50">
        <f>IF(H89="","",0)</f>
        <v/>
      </c>
      <c r="L89" s="24" t="inlineStr"/>
      <c r="M89" s="50">
        <f>""</f>
        <v/>
      </c>
    </row>
    <row r="90">
      <c r="A90" s="19">
        <f>IF('Debt Inputs'!B78="","",'Debt Inputs'!J78&amp;" - "&amp;'Debt Inputs'!B78)</f>
        <v/>
      </c>
      <c r="B90" s="48">
        <f>IF('Debt Inputs'!F78="","",'Debt Inputs'!F78)</f>
        <v/>
      </c>
      <c r="C90" s="34">
        <f>IF('Debt Inputs'!E78="","",'Debt Inputs'!E78)</f>
        <v/>
      </c>
      <c r="D90" s="35">
        <f>IF('Debt Inputs'!J78="","",'Debt Inputs'!J78)</f>
        <v/>
      </c>
      <c r="H90" s="47">
        <f>""</f>
        <v/>
      </c>
      <c r="I90" s="48">
        <f>IF(H90="","",0)</f>
        <v/>
      </c>
      <c r="L90" s="19" t="inlineStr"/>
      <c r="M90" s="48">
        <f>""</f>
        <v/>
      </c>
    </row>
    <row r="91">
      <c r="A91" s="24">
        <f>IF('Debt Inputs'!B79="","",'Debt Inputs'!J79&amp;" - "&amp;'Debt Inputs'!B79)</f>
        <v/>
      </c>
      <c r="B91" s="50">
        <f>IF('Debt Inputs'!F79="","",'Debt Inputs'!F79)</f>
        <v/>
      </c>
      <c r="C91" s="36">
        <f>IF('Debt Inputs'!E79="","",'Debt Inputs'!E79)</f>
        <v/>
      </c>
      <c r="D91" s="37">
        <f>IF('Debt Inputs'!J79="","",'Debt Inputs'!J79)</f>
        <v/>
      </c>
      <c r="H91" s="49">
        <f>""</f>
        <v/>
      </c>
      <c r="I91" s="50">
        <f>IF(H91="","",0)</f>
        <v/>
      </c>
      <c r="L91" s="24" t="inlineStr"/>
      <c r="M91" s="50">
        <f>""</f>
        <v/>
      </c>
    </row>
    <row r="92">
      <c r="A92" s="19">
        <f>IF('Debt Inputs'!B80="","",'Debt Inputs'!J80&amp;" - "&amp;'Debt Inputs'!B80)</f>
        <v/>
      </c>
      <c r="B92" s="48">
        <f>IF('Debt Inputs'!F80="","",'Debt Inputs'!F80)</f>
        <v/>
      </c>
      <c r="C92" s="34">
        <f>IF('Debt Inputs'!E80="","",'Debt Inputs'!E80)</f>
        <v/>
      </c>
      <c r="D92" s="35">
        <f>IF('Debt Inputs'!J80="","",'Debt Inputs'!J80)</f>
        <v/>
      </c>
      <c r="H92" s="47">
        <f>""</f>
        <v/>
      </c>
      <c r="I92" s="48">
        <f>IF(H92="","",0)</f>
        <v/>
      </c>
      <c r="L92" s="19" t="inlineStr"/>
      <c r="M92" s="48">
        <f>""</f>
        <v/>
      </c>
    </row>
    <row r="93">
      <c r="A93" s="24">
        <f>IF('Debt Inputs'!B81="","",'Debt Inputs'!J81&amp;" - "&amp;'Debt Inputs'!B81)</f>
        <v/>
      </c>
      <c r="B93" s="50">
        <f>IF('Debt Inputs'!F81="","",'Debt Inputs'!F81)</f>
        <v/>
      </c>
      <c r="C93" s="36">
        <f>IF('Debt Inputs'!E81="","",'Debt Inputs'!E81)</f>
        <v/>
      </c>
      <c r="D93" s="37">
        <f>IF('Debt Inputs'!J81="","",'Debt Inputs'!J81)</f>
        <v/>
      </c>
      <c r="H93" s="49">
        <f>""</f>
        <v/>
      </c>
      <c r="I93" s="50">
        <f>IF(H93="","",0)</f>
        <v/>
      </c>
      <c r="L93" s="24" t="inlineStr"/>
      <c r="M93" s="50">
        <f>""</f>
        <v/>
      </c>
    </row>
    <row r="94">
      <c r="A94" s="19">
        <f>IF('Debt Inputs'!B82="","",'Debt Inputs'!J82&amp;" - "&amp;'Debt Inputs'!B82)</f>
        <v/>
      </c>
      <c r="B94" s="48">
        <f>IF('Debt Inputs'!F82="","",'Debt Inputs'!F82)</f>
        <v/>
      </c>
      <c r="C94" s="34">
        <f>IF('Debt Inputs'!E82="","",'Debt Inputs'!E82)</f>
        <v/>
      </c>
      <c r="D94" s="35">
        <f>IF('Debt Inputs'!J82="","",'Debt Inputs'!J82)</f>
        <v/>
      </c>
      <c r="H94" s="47">
        <f>""</f>
        <v/>
      </c>
      <c r="I94" s="48">
        <f>IF(H94="","",0)</f>
        <v/>
      </c>
      <c r="L94" s="19" t="inlineStr"/>
      <c r="M94" s="48">
        <f>""</f>
        <v/>
      </c>
    </row>
    <row r="95">
      <c r="A95" s="24">
        <f>IF('Debt Inputs'!B83="","",'Debt Inputs'!J83&amp;" - "&amp;'Debt Inputs'!B83)</f>
        <v/>
      </c>
      <c r="B95" s="50">
        <f>IF('Debt Inputs'!F83="","",'Debt Inputs'!F83)</f>
        <v/>
      </c>
      <c r="C95" s="36">
        <f>IF('Debt Inputs'!E83="","",'Debt Inputs'!E83)</f>
        <v/>
      </c>
      <c r="D95" s="37">
        <f>IF('Debt Inputs'!J83="","",'Debt Inputs'!J83)</f>
        <v/>
      </c>
      <c r="H95" s="49">
        <f>""</f>
        <v/>
      </c>
      <c r="I95" s="50">
        <f>IF(H95="","",0)</f>
        <v/>
      </c>
      <c r="L95" s="24" t="inlineStr"/>
      <c r="M95" s="50">
        <f>""</f>
        <v/>
      </c>
    </row>
    <row r="96">
      <c r="A96" s="19">
        <f>IF('Debt Inputs'!B84="","",'Debt Inputs'!J84&amp;" - "&amp;'Debt Inputs'!B84)</f>
        <v/>
      </c>
      <c r="B96" s="48">
        <f>IF('Debt Inputs'!F84="","",'Debt Inputs'!F84)</f>
        <v/>
      </c>
      <c r="C96" s="34">
        <f>IF('Debt Inputs'!E84="","",'Debt Inputs'!E84)</f>
        <v/>
      </c>
      <c r="D96" s="35">
        <f>IF('Debt Inputs'!J84="","",'Debt Inputs'!J84)</f>
        <v/>
      </c>
      <c r="H96" s="47">
        <f>""</f>
        <v/>
      </c>
      <c r="I96" s="48">
        <f>IF(H96="","",0)</f>
        <v/>
      </c>
      <c r="L96" s="19" t="inlineStr"/>
      <c r="M96" s="48">
        <f>""</f>
        <v/>
      </c>
    </row>
    <row r="97">
      <c r="A97" s="24">
        <f>IF('Debt Inputs'!B85="","",'Debt Inputs'!J85&amp;" - "&amp;'Debt Inputs'!B85)</f>
        <v/>
      </c>
      <c r="B97" s="50">
        <f>IF('Debt Inputs'!F85="","",'Debt Inputs'!F85)</f>
        <v/>
      </c>
      <c r="C97" s="36">
        <f>IF('Debt Inputs'!E85="","",'Debt Inputs'!E85)</f>
        <v/>
      </c>
      <c r="D97" s="37">
        <f>IF('Debt Inputs'!J85="","",'Debt Inputs'!J85)</f>
        <v/>
      </c>
      <c r="H97" s="49">
        <f>""</f>
        <v/>
      </c>
      <c r="I97" s="50">
        <f>IF(H97="","",0)</f>
        <v/>
      </c>
      <c r="L97" s="24" t="inlineStr"/>
      <c r="M97" s="50">
        <f>""</f>
        <v/>
      </c>
    </row>
    <row r="98">
      <c r="A98" s="19">
        <f>IF('Debt Inputs'!B86="","",'Debt Inputs'!J86&amp;" - "&amp;'Debt Inputs'!B86)</f>
        <v/>
      </c>
      <c r="B98" s="48">
        <f>IF('Debt Inputs'!F86="","",'Debt Inputs'!F86)</f>
        <v/>
      </c>
      <c r="C98" s="34">
        <f>IF('Debt Inputs'!E86="","",'Debt Inputs'!E86)</f>
        <v/>
      </c>
      <c r="D98" s="35">
        <f>IF('Debt Inputs'!J86="","",'Debt Inputs'!J86)</f>
        <v/>
      </c>
      <c r="H98" s="47">
        <f>""</f>
        <v/>
      </c>
      <c r="I98" s="48">
        <f>IF(H98="","",0)</f>
        <v/>
      </c>
      <c r="L98" s="19" t="inlineStr"/>
      <c r="M98" s="48">
        <f>""</f>
        <v/>
      </c>
    </row>
    <row r="99">
      <c r="A99" s="24">
        <f>IF('Debt Inputs'!B87="","",'Debt Inputs'!J87&amp;" - "&amp;'Debt Inputs'!B87)</f>
        <v/>
      </c>
      <c r="B99" s="50">
        <f>IF('Debt Inputs'!F87="","",'Debt Inputs'!F87)</f>
        <v/>
      </c>
      <c r="C99" s="36">
        <f>IF('Debt Inputs'!E87="","",'Debt Inputs'!E87)</f>
        <v/>
      </c>
      <c r="D99" s="37">
        <f>IF('Debt Inputs'!J87="","",'Debt Inputs'!J87)</f>
        <v/>
      </c>
      <c r="H99" s="49">
        <f>""</f>
        <v/>
      </c>
      <c r="I99" s="50">
        <f>IF(H99="","",0)</f>
        <v/>
      </c>
      <c r="L99" s="24" t="inlineStr"/>
      <c r="M99" s="50">
        <f>""</f>
        <v/>
      </c>
    </row>
    <row r="100">
      <c r="A100" s="19">
        <f>IF('Debt Inputs'!B88="","",'Debt Inputs'!J88&amp;" - "&amp;'Debt Inputs'!B88)</f>
        <v/>
      </c>
      <c r="B100" s="48">
        <f>IF('Debt Inputs'!F88="","",'Debt Inputs'!F88)</f>
        <v/>
      </c>
      <c r="C100" s="34">
        <f>IF('Debt Inputs'!E88="","",'Debt Inputs'!E88)</f>
        <v/>
      </c>
      <c r="D100" s="35">
        <f>IF('Debt Inputs'!J88="","",'Debt Inputs'!J88)</f>
        <v/>
      </c>
      <c r="H100" s="47">
        <f>""</f>
        <v/>
      </c>
      <c r="I100" s="48">
        <f>IF(H100="","",0)</f>
        <v/>
      </c>
      <c r="L100" s="19" t="inlineStr"/>
      <c r="M100" s="48">
        <f>""</f>
        <v/>
      </c>
    </row>
    <row r="101">
      <c r="A101" s="24">
        <f>IF('Debt Inputs'!B89="","",'Debt Inputs'!J89&amp;" - "&amp;'Debt Inputs'!B89)</f>
        <v/>
      </c>
      <c r="B101" s="50">
        <f>IF('Debt Inputs'!F89="","",'Debt Inputs'!F89)</f>
        <v/>
      </c>
      <c r="C101" s="36">
        <f>IF('Debt Inputs'!E89="","",'Debt Inputs'!E89)</f>
        <v/>
      </c>
      <c r="D101" s="37">
        <f>IF('Debt Inputs'!J89="","",'Debt Inputs'!J89)</f>
        <v/>
      </c>
      <c r="H101" s="49">
        <f>""</f>
        <v/>
      </c>
      <c r="I101" s="50">
        <f>IF(H101="","",0)</f>
        <v/>
      </c>
      <c r="L101" s="24" t="inlineStr"/>
      <c r="M101" s="50">
        <f>""</f>
        <v/>
      </c>
    </row>
    <row r="102">
      <c r="A102" s="19">
        <f>IF('Debt Inputs'!B90="","",'Debt Inputs'!J90&amp;" - "&amp;'Debt Inputs'!B90)</f>
        <v/>
      </c>
      <c r="B102" s="48">
        <f>IF('Debt Inputs'!F90="","",'Debt Inputs'!F90)</f>
        <v/>
      </c>
      <c r="C102" s="34">
        <f>IF('Debt Inputs'!E90="","",'Debt Inputs'!E90)</f>
        <v/>
      </c>
      <c r="D102" s="35">
        <f>IF('Debt Inputs'!J90="","",'Debt Inputs'!J90)</f>
        <v/>
      </c>
      <c r="H102" s="47">
        <f>""</f>
        <v/>
      </c>
      <c r="I102" s="48">
        <f>IF(H102="","",0)</f>
        <v/>
      </c>
      <c r="L102" s="19" t="inlineStr"/>
      <c r="M102" s="48">
        <f>""</f>
        <v/>
      </c>
    </row>
    <row r="103">
      <c r="A103" s="24">
        <f>IF('Debt Inputs'!B91="","",'Debt Inputs'!J91&amp;" - "&amp;'Debt Inputs'!B91)</f>
        <v/>
      </c>
      <c r="B103" s="50">
        <f>IF('Debt Inputs'!F91="","",'Debt Inputs'!F91)</f>
        <v/>
      </c>
      <c r="C103" s="36">
        <f>IF('Debt Inputs'!E91="","",'Debt Inputs'!E91)</f>
        <v/>
      </c>
      <c r="D103" s="37">
        <f>IF('Debt Inputs'!J91="","",'Debt Inputs'!J91)</f>
        <v/>
      </c>
      <c r="H103" s="49">
        <f>""</f>
        <v/>
      </c>
      <c r="I103" s="50">
        <f>IF(H103="","",0)</f>
        <v/>
      </c>
      <c r="L103" s="24" t="inlineStr"/>
      <c r="M103" s="50">
        <f>""</f>
        <v/>
      </c>
    </row>
    <row r="104">
      <c r="A104" s="19">
        <f>IF('Debt Inputs'!B92="","",'Debt Inputs'!J92&amp;" - "&amp;'Debt Inputs'!B92)</f>
        <v/>
      </c>
      <c r="B104" s="48">
        <f>IF('Debt Inputs'!F92="","",'Debt Inputs'!F92)</f>
        <v/>
      </c>
      <c r="C104" s="34">
        <f>IF('Debt Inputs'!E92="","",'Debt Inputs'!E92)</f>
        <v/>
      </c>
      <c r="D104" s="35">
        <f>IF('Debt Inputs'!J92="","",'Debt Inputs'!J92)</f>
        <v/>
      </c>
      <c r="H104" s="47">
        <f>""</f>
        <v/>
      </c>
      <c r="I104" s="48">
        <f>IF(H104="","",0)</f>
        <v/>
      </c>
      <c r="L104" s="19" t="inlineStr"/>
      <c r="M104" s="48">
        <f>""</f>
        <v/>
      </c>
    </row>
    <row r="105">
      <c r="A105" s="24">
        <f>IF('Debt Inputs'!B93="","",'Debt Inputs'!J93&amp;" - "&amp;'Debt Inputs'!B93)</f>
        <v/>
      </c>
      <c r="B105" s="50">
        <f>IF('Debt Inputs'!F93="","",'Debt Inputs'!F93)</f>
        <v/>
      </c>
      <c r="C105" s="36">
        <f>IF('Debt Inputs'!E93="","",'Debt Inputs'!E93)</f>
        <v/>
      </c>
      <c r="D105" s="37">
        <f>IF('Debt Inputs'!J93="","",'Debt Inputs'!J93)</f>
        <v/>
      </c>
      <c r="H105" s="49">
        <f>""</f>
        <v/>
      </c>
      <c r="I105" s="50">
        <f>IF(H105="","",0)</f>
        <v/>
      </c>
      <c r="L105" s="24" t="inlineStr"/>
      <c r="M105" s="50">
        <f>""</f>
        <v/>
      </c>
    </row>
    <row r="106">
      <c r="A106" s="19">
        <f>IF('Debt Inputs'!B94="","",'Debt Inputs'!J94&amp;" - "&amp;'Debt Inputs'!B94)</f>
        <v/>
      </c>
      <c r="B106" s="48">
        <f>IF('Debt Inputs'!F94="","",'Debt Inputs'!F94)</f>
        <v/>
      </c>
      <c r="C106" s="34">
        <f>IF('Debt Inputs'!E94="","",'Debt Inputs'!E94)</f>
        <v/>
      </c>
      <c r="D106" s="35">
        <f>IF('Debt Inputs'!J94="","",'Debt Inputs'!J94)</f>
        <v/>
      </c>
      <c r="H106" s="47">
        <f>""</f>
        <v/>
      </c>
      <c r="I106" s="48">
        <f>IF(H106="","",0)</f>
        <v/>
      </c>
      <c r="L106" s="19" t="inlineStr"/>
      <c r="M106" s="48">
        <f>""</f>
        <v/>
      </c>
    </row>
    <row r="107">
      <c r="A107" s="24">
        <f>IF('Debt Inputs'!B95="","",'Debt Inputs'!J95&amp;" - "&amp;'Debt Inputs'!B95)</f>
        <v/>
      </c>
      <c r="B107" s="50">
        <f>IF('Debt Inputs'!F95="","",'Debt Inputs'!F95)</f>
        <v/>
      </c>
      <c r="C107" s="36">
        <f>IF('Debt Inputs'!E95="","",'Debt Inputs'!E95)</f>
        <v/>
      </c>
      <c r="D107" s="37">
        <f>IF('Debt Inputs'!J95="","",'Debt Inputs'!J95)</f>
        <v/>
      </c>
      <c r="H107" s="49">
        <f>""</f>
        <v/>
      </c>
      <c r="I107" s="50">
        <f>IF(H107="","",0)</f>
        <v/>
      </c>
      <c r="L107" s="24" t="inlineStr"/>
      <c r="M107" s="50">
        <f>""</f>
        <v/>
      </c>
    </row>
    <row r="108">
      <c r="A108" s="19">
        <f>IF('Debt Inputs'!B96="","",'Debt Inputs'!J96&amp;" - "&amp;'Debt Inputs'!B96)</f>
        <v/>
      </c>
      <c r="B108" s="48">
        <f>IF('Debt Inputs'!F96="","",'Debt Inputs'!F96)</f>
        <v/>
      </c>
      <c r="C108" s="34">
        <f>IF('Debt Inputs'!E96="","",'Debt Inputs'!E96)</f>
        <v/>
      </c>
      <c r="D108" s="35">
        <f>IF('Debt Inputs'!J96="","",'Debt Inputs'!J96)</f>
        <v/>
      </c>
      <c r="H108" s="47">
        <f>""</f>
        <v/>
      </c>
      <c r="I108" s="48">
        <f>IF(H108="","",0)</f>
        <v/>
      </c>
      <c r="L108" s="19" t="inlineStr"/>
      <c r="M108" s="48">
        <f>""</f>
        <v/>
      </c>
    </row>
    <row r="109">
      <c r="A109" s="24">
        <f>IF('Debt Inputs'!B97="","",'Debt Inputs'!J97&amp;" - "&amp;'Debt Inputs'!B97)</f>
        <v/>
      </c>
      <c r="B109" s="50">
        <f>IF('Debt Inputs'!F97="","",'Debt Inputs'!F97)</f>
        <v/>
      </c>
      <c r="C109" s="36">
        <f>IF('Debt Inputs'!E97="","",'Debt Inputs'!E97)</f>
        <v/>
      </c>
      <c r="D109" s="37">
        <f>IF('Debt Inputs'!J97="","",'Debt Inputs'!J97)</f>
        <v/>
      </c>
      <c r="H109" s="49">
        <f>""</f>
        <v/>
      </c>
      <c r="I109" s="50">
        <f>IF(H109="","",0)</f>
        <v/>
      </c>
      <c r="L109" s="24" t="inlineStr"/>
      <c r="M109" s="50">
        <f>""</f>
        <v/>
      </c>
    </row>
    <row r="110">
      <c r="A110" s="19">
        <f>IF('Debt Inputs'!B98="","",'Debt Inputs'!J98&amp;" - "&amp;'Debt Inputs'!B98)</f>
        <v/>
      </c>
      <c r="B110" s="48">
        <f>IF('Debt Inputs'!F98="","",'Debt Inputs'!F98)</f>
        <v/>
      </c>
      <c r="C110" s="34">
        <f>IF('Debt Inputs'!E98="","",'Debt Inputs'!E98)</f>
        <v/>
      </c>
      <c r="D110" s="35">
        <f>IF('Debt Inputs'!J98="","",'Debt Inputs'!J98)</f>
        <v/>
      </c>
      <c r="H110" s="47">
        <f>""</f>
        <v/>
      </c>
      <c r="I110" s="48">
        <f>IF(H110="","",0)</f>
        <v/>
      </c>
      <c r="L110" s="19" t="inlineStr"/>
      <c r="M110" s="48">
        <f>""</f>
        <v/>
      </c>
    </row>
    <row r="111">
      <c r="A111" s="24">
        <f>IF('Debt Inputs'!B99="","",'Debt Inputs'!J99&amp;" - "&amp;'Debt Inputs'!B99)</f>
        <v/>
      </c>
      <c r="B111" s="50">
        <f>IF('Debt Inputs'!F99="","",'Debt Inputs'!F99)</f>
        <v/>
      </c>
      <c r="C111" s="36">
        <f>IF('Debt Inputs'!E99="","",'Debt Inputs'!E99)</f>
        <v/>
      </c>
      <c r="D111" s="37">
        <f>IF('Debt Inputs'!J99="","",'Debt Inputs'!J99)</f>
        <v/>
      </c>
      <c r="H111" s="49">
        <f>""</f>
        <v/>
      </c>
      <c r="I111" s="50">
        <f>IF(H111="","",0)</f>
        <v/>
      </c>
      <c r="L111" s="24" t="inlineStr"/>
      <c r="M111" s="50">
        <f>""</f>
        <v/>
      </c>
    </row>
    <row r="112">
      <c r="A112" s="19">
        <f>IF('Debt Inputs'!B100="","",'Debt Inputs'!J100&amp;" - "&amp;'Debt Inputs'!B100)</f>
        <v/>
      </c>
      <c r="B112" s="48">
        <f>IF('Debt Inputs'!F100="","",'Debt Inputs'!F100)</f>
        <v/>
      </c>
      <c r="C112" s="34">
        <f>IF('Debt Inputs'!E100="","",'Debt Inputs'!E100)</f>
        <v/>
      </c>
      <c r="D112" s="35">
        <f>IF('Debt Inputs'!J100="","",'Debt Inputs'!J100)</f>
        <v/>
      </c>
      <c r="H112" s="47">
        <f>""</f>
        <v/>
      </c>
      <c r="I112" s="48">
        <f>IF(H112="","",0)</f>
        <v/>
      </c>
      <c r="L112" s="19" t="inlineStr"/>
      <c r="M112" s="48">
        <f>""</f>
        <v/>
      </c>
    </row>
    <row r="113">
      <c r="A113" s="24">
        <f>IF('Debt Inputs'!B101="","",'Debt Inputs'!J101&amp;" - "&amp;'Debt Inputs'!B101)</f>
        <v/>
      </c>
      <c r="B113" s="50">
        <f>IF('Debt Inputs'!F101="","",'Debt Inputs'!F101)</f>
        <v/>
      </c>
      <c r="C113" s="36">
        <f>IF('Debt Inputs'!E101="","",'Debt Inputs'!E101)</f>
        <v/>
      </c>
      <c r="D113" s="37">
        <f>IF('Debt Inputs'!J101="","",'Debt Inputs'!J101)</f>
        <v/>
      </c>
      <c r="H113" s="49">
        <f>""</f>
        <v/>
      </c>
      <c r="I113" s="50">
        <f>IF(H113="","",0)</f>
        <v/>
      </c>
      <c r="L113" s="24" t="inlineStr"/>
      <c r="M113" s="50">
        <f>""</f>
        <v/>
      </c>
    </row>
    <row r="114">
      <c r="A114" s="19">
        <f>IF('Debt Inputs'!B102="","",'Debt Inputs'!J102&amp;" - "&amp;'Debt Inputs'!B102)</f>
        <v/>
      </c>
      <c r="B114" s="48">
        <f>IF('Debt Inputs'!F102="","",'Debt Inputs'!F102)</f>
        <v/>
      </c>
      <c r="C114" s="34">
        <f>IF('Debt Inputs'!E102="","",'Debt Inputs'!E102)</f>
        <v/>
      </c>
      <c r="D114" s="35">
        <f>IF('Debt Inputs'!J102="","",'Debt Inputs'!J102)</f>
        <v/>
      </c>
      <c r="H114" s="47">
        <f>""</f>
        <v/>
      </c>
      <c r="I114" s="48">
        <f>IF(H114="","",0)</f>
        <v/>
      </c>
      <c r="L114" s="19" t="inlineStr"/>
      <c r="M114" s="48">
        <f>""</f>
        <v/>
      </c>
    </row>
    <row r="115">
      <c r="A115" s="24">
        <f>IF('Debt Inputs'!B103="","",'Debt Inputs'!J103&amp;" - "&amp;'Debt Inputs'!B103)</f>
        <v/>
      </c>
      <c r="B115" s="50">
        <f>IF('Debt Inputs'!F103="","",'Debt Inputs'!F103)</f>
        <v/>
      </c>
      <c r="C115" s="36">
        <f>IF('Debt Inputs'!E103="","",'Debt Inputs'!E103)</f>
        <v/>
      </c>
      <c r="D115" s="37">
        <f>IF('Debt Inputs'!J103="","",'Debt Inputs'!J103)</f>
        <v/>
      </c>
      <c r="H115" s="49">
        <f>""</f>
        <v/>
      </c>
      <c r="I115" s="50">
        <f>IF(H115="","",0)</f>
        <v/>
      </c>
      <c r="L115" s="24" t="inlineStr"/>
      <c r="M115" s="50">
        <f>""</f>
        <v/>
      </c>
    </row>
    <row r="116">
      <c r="A116" s="19">
        <f>IF('Debt Inputs'!B104="","",'Debt Inputs'!J104&amp;" - "&amp;'Debt Inputs'!B104)</f>
        <v/>
      </c>
      <c r="B116" s="48">
        <f>IF('Debt Inputs'!F104="","",'Debt Inputs'!F104)</f>
        <v/>
      </c>
      <c r="C116" s="34">
        <f>IF('Debt Inputs'!E104="","",'Debt Inputs'!E104)</f>
        <v/>
      </c>
      <c r="D116" s="35">
        <f>IF('Debt Inputs'!J104="","",'Debt Inputs'!J104)</f>
        <v/>
      </c>
      <c r="H116" s="47">
        <f>""</f>
        <v/>
      </c>
      <c r="I116" s="48">
        <f>IF(H116="","",0)</f>
        <v/>
      </c>
      <c r="L116" s="19" t="inlineStr"/>
      <c r="M116" s="48">
        <f>""</f>
        <v/>
      </c>
    </row>
    <row r="117">
      <c r="A117" s="24">
        <f>IF('Debt Inputs'!B105="","",'Debt Inputs'!J105&amp;" - "&amp;'Debt Inputs'!B105)</f>
        <v/>
      </c>
      <c r="B117" s="50">
        <f>IF('Debt Inputs'!F105="","",'Debt Inputs'!F105)</f>
        <v/>
      </c>
      <c r="C117" s="36">
        <f>IF('Debt Inputs'!E105="","",'Debt Inputs'!E105)</f>
        <v/>
      </c>
      <c r="D117" s="37">
        <f>IF('Debt Inputs'!J105="","",'Debt Inputs'!J105)</f>
        <v/>
      </c>
      <c r="H117" s="49">
        <f>""</f>
        <v/>
      </c>
      <c r="I117" s="50">
        <f>IF(H117="","",0)</f>
        <v/>
      </c>
      <c r="L117" s="24" t="inlineStr"/>
      <c r="M117" s="50">
        <f>""</f>
        <v/>
      </c>
    </row>
  </sheetData>
  <mergeCells count="1">
    <mergeCell ref="A1:M1"/>
  </mergeCells>
  <conditionalFormatting sqref="B18:B117">
    <cfRule type="expression" priority="1" dxfId="0">
      <formula>AND($A18&lt;&gt;"",$B18=0)</formula>
    </cfRule>
  </conditionalFormatting>
  <conditionalFormatting sqref="I18:I117">
    <cfRule type="expression" priority="2" dxfId="0">
      <formula>AND($H18&lt;&gt;"",$I18=0)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15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26" customHeight="1">
      <c r="A1" s="1" t="inlineStr">
        <is>
          <t>Debt Avalanche Payoff Calculator - Instructions</t>
        </is>
      </c>
    </row>
    <row r="2"/>
    <row r="3">
      <c r="A3" s="9" t="inlineStr">
        <is>
          <t>Section</t>
        </is>
      </c>
      <c r="B3" s="9" t="inlineStr">
        <is>
          <t>Guidance</t>
        </is>
      </c>
    </row>
    <row r="4" ht="38" customHeight="1">
      <c r="A4" s="38" t="inlineStr">
        <is>
          <t>Debt Inputs</t>
        </is>
      </c>
      <c r="B4" s="39" t="inlineStr">
        <is>
          <t>Enter or update only the pale-yellow cells. Review Debt ID, creditor, debt type, account reference, APR, current balance, minimum payment, and notes.</t>
        </is>
      </c>
    </row>
    <row r="5" ht="38" customHeight="1">
      <c r="A5" s="40" t="inlineStr">
        <is>
          <t>Monthly Budget</t>
        </is>
      </c>
      <c r="B5" s="41" t="inlineStr">
        <is>
          <t>Set the Monthly Debt Budget and Plan Start Date at the top of Debt Inputs. Extra Payment Available is calculated as the budget less all minimum payments.</t>
        </is>
      </c>
    </row>
    <row r="6" ht="38" customHeight="1">
      <c r="A6" s="38" t="inlineStr">
        <is>
          <t>Avalanche Method</t>
        </is>
      </c>
      <c r="B6" s="39" t="inlineStr">
        <is>
          <t>The avalanche method pays required minimums on all active debts and directs available extra money to the active debt with the highest APR.</t>
        </is>
      </c>
    </row>
    <row r="7" ht="38" customHeight="1">
      <c r="A7" s="40" t="inlineStr">
        <is>
          <t>Payoff Plan</t>
        </is>
      </c>
      <c r="B7" s="41" t="inlineStr">
        <is>
          <t>The Payoff Plan contains 60 monthly periods and supports up to 100 debts. It uses VLOOKUP formulas to retrieve debt details and calculates interest using APR divided by 12.</t>
        </is>
      </c>
    </row>
    <row r="8" ht="38" customHeight="1">
      <c r="A8" s="38" t="inlineStr">
        <is>
          <t>Dashboard</t>
        </is>
      </c>
      <c r="B8" s="39" t="inlineStr">
        <is>
          <t>Use the Dashboard to review starting debt, payment capacity, weighted average APR, estimated interest, estimated debt-free date, and balance trends.</t>
        </is>
      </c>
    </row>
    <row r="9" ht="38" customHeight="1">
      <c r="A9" s="40" t="inlineStr">
        <is>
          <t>Confirm Terms</t>
        </is>
      </c>
      <c r="B9" s="41" t="inlineStr">
        <is>
          <t>Confirm APRs, minimum payments, balances, due dates, and lender terms before making payment decisions. Update the calculator whenever lender terms change.</t>
        </is>
      </c>
    </row>
    <row r="10" ht="38" customHeight="1">
      <c r="A10" s="38" t="inlineStr">
        <is>
          <t>Estimate Notice</t>
        </is>
      </c>
      <c r="B10" s="39" t="inlineStr">
        <is>
          <t>This calculator is an estimate. It does not account for fees, new charges, promotional APRs, skipped payments, payment timing, or lender-specific interest rules.</t>
        </is>
      </c>
    </row>
    <row r="11" ht="38" customHeight="1">
      <c r="A11" s="40" t="inlineStr">
        <is>
          <t>Format</t>
        </is>
      </c>
      <c r="B11" s="41" t="inlineStr">
        <is>
          <t>All currency is shown in U.S. dollars. Dates use U.S. MM/DD/YYYY formatting.</t>
        </is>
      </c>
    </row>
    <row r="12" ht="38" customHeight="1">
      <c r="A12" s="38" t="inlineStr">
        <is>
          <t>Professional Advice</t>
        </is>
      </c>
      <c r="B12" s="39" t="inlineStr">
        <is>
          <t>Consult a qualified financial professional for personalized debt, credit, tax, or legal advice.</t>
        </is>
      </c>
    </row>
    <row r="13"/>
    <row r="14" ht="44" customHeight="1">
      <c r="A14" s="2" t="inlineStr">
        <is>
          <t>Column Reference</t>
        </is>
      </c>
      <c r="B14" s="42" t="inlineStr">
        <is>
          <t>Debt Inputs formulas calculate total planned payment, avalanche priority, estimated monthly interest, and status. Payoff Plan formulas calculate balances, interest, payments, targets, cumulative interest, and payoff dates.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2026-08-25T21:34:53Z</dcterms:created>
  <dcterms:modified xmlns:dcterms="http://purl.org/dc/terms/" xmlns:xsi="http://www.w3.org/2001/XMLSchema-instance" xsi:type="dcterms:W3CDTF">2026-08-25T21:34:53Z</dcterms:modified>
</cp:coreProperties>
</file>